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LANEACION\Desktop\PAAD 2024 PARA INSTITUTO\PAAD SIDIFEN 2024\"/>
    </mc:Choice>
  </mc:AlternateContent>
  <bookViews>
    <workbookView xWindow="0" yWindow="0" windowWidth="28800" windowHeight="12435" activeTab="1"/>
  </bookViews>
  <sheets>
    <sheet name="Hoja1" sheetId="1" r:id="rId1"/>
    <sheet name="Hoja2" sheetId="2" r:id="rId2"/>
  </sheets>
  <externalReferences>
    <externalReference r:id="rId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452" i="1" l="1"/>
  <c r="E30" i="1" l="1"/>
  <c r="E31" i="1"/>
  <c r="E32" i="1"/>
  <c r="E33" i="1"/>
  <c r="E34" i="1"/>
  <c r="E35" i="1"/>
  <c r="E36" i="1"/>
  <c r="E37" i="1"/>
  <c r="E38" i="1"/>
  <c r="E39" i="1"/>
  <c r="E29" i="1"/>
  <c r="V1189" i="1" l="1"/>
  <c r="AE1190" i="1"/>
  <c r="F2299" i="1" l="1"/>
  <c r="F2296" i="1" s="1"/>
  <c r="F2295" i="1" s="1"/>
  <c r="AE2299" i="1"/>
  <c r="F2472" i="1"/>
  <c r="G2444" i="1"/>
  <c r="G2443" i="1" s="1"/>
  <c r="H2444" i="1"/>
  <c r="H2443" i="1" s="1"/>
  <c r="I2444" i="1"/>
  <c r="I2443" i="1" s="1"/>
  <c r="J2444" i="1"/>
  <c r="J2443" i="1" s="1"/>
  <c r="K2444" i="1"/>
  <c r="K2443" i="1" s="1"/>
  <c r="L2444" i="1"/>
  <c r="L2443" i="1" s="1"/>
  <c r="M2444" i="1"/>
  <c r="M2443" i="1" s="1"/>
  <c r="N2444" i="1"/>
  <c r="N2443" i="1" s="1"/>
  <c r="O2444" i="1"/>
  <c r="O2443" i="1" s="1"/>
  <c r="P2444" i="1"/>
  <c r="P2443" i="1" s="1"/>
  <c r="Q2444" i="1"/>
  <c r="Q2443" i="1" s="1"/>
  <c r="R2444" i="1"/>
  <c r="R2443" i="1" s="1"/>
  <c r="S2444" i="1"/>
  <c r="S2443" i="1" s="1"/>
  <c r="T2444" i="1"/>
  <c r="T2443" i="1" s="1"/>
  <c r="U2444" i="1"/>
  <c r="U2443" i="1" s="1"/>
  <c r="V2444" i="1"/>
  <c r="V2443" i="1" s="1"/>
  <c r="W2444" i="1"/>
  <c r="W2443" i="1" s="1"/>
  <c r="X2444" i="1"/>
  <c r="X2443" i="1" s="1"/>
  <c r="Y2444" i="1"/>
  <c r="Y2443" i="1" s="1"/>
  <c r="Z2444" i="1"/>
  <c r="Z2443" i="1" s="1"/>
  <c r="AA2444" i="1"/>
  <c r="AA2443" i="1" s="1"/>
  <c r="AB2444" i="1"/>
  <c r="AB2443" i="1" s="1"/>
  <c r="AC2444" i="1"/>
  <c r="AC2443" i="1" s="1"/>
  <c r="AD2444" i="1"/>
  <c r="AD2443" i="1" s="1"/>
  <c r="F2444" i="1"/>
  <c r="F2443" i="1" s="1"/>
  <c r="H2439" i="1"/>
  <c r="I2439" i="1"/>
  <c r="T2439" i="1"/>
  <c r="G2440" i="1"/>
  <c r="G2439" i="1" s="1"/>
  <c r="H2440" i="1"/>
  <c r="I2440" i="1"/>
  <c r="J2440" i="1"/>
  <c r="J2439" i="1" s="1"/>
  <c r="K2440" i="1"/>
  <c r="K2439" i="1" s="1"/>
  <c r="L2440" i="1"/>
  <c r="L2439" i="1" s="1"/>
  <c r="M2440" i="1"/>
  <c r="M2439" i="1" s="1"/>
  <c r="N2440" i="1"/>
  <c r="N2439" i="1" s="1"/>
  <c r="O2440" i="1"/>
  <c r="O2439" i="1" s="1"/>
  <c r="P2440" i="1"/>
  <c r="P2439" i="1" s="1"/>
  <c r="Q2440" i="1"/>
  <c r="Q2439" i="1" s="1"/>
  <c r="R2440" i="1"/>
  <c r="R2439" i="1" s="1"/>
  <c r="S2440" i="1"/>
  <c r="S2439" i="1" s="1"/>
  <c r="T2440" i="1"/>
  <c r="U2440" i="1"/>
  <c r="U2439" i="1" s="1"/>
  <c r="V2440" i="1"/>
  <c r="V2439" i="1" s="1"/>
  <c r="W2440" i="1"/>
  <c r="W2439" i="1" s="1"/>
  <c r="X2440" i="1"/>
  <c r="X2439" i="1" s="1"/>
  <c r="Y2440" i="1"/>
  <c r="Y2439" i="1" s="1"/>
  <c r="Z2440" i="1"/>
  <c r="Z2439" i="1" s="1"/>
  <c r="AA2440" i="1"/>
  <c r="AA2439" i="1" s="1"/>
  <c r="AB2440" i="1"/>
  <c r="AB2439" i="1" s="1"/>
  <c r="AC2440" i="1"/>
  <c r="AC2439" i="1" s="1"/>
  <c r="AD2440" i="1"/>
  <c r="AD2439" i="1" s="1"/>
  <c r="F2440" i="1"/>
  <c r="F2439" i="1" s="1"/>
  <c r="G2436" i="1"/>
  <c r="G2435" i="1" s="1"/>
  <c r="H2436" i="1"/>
  <c r="H2435" i="1" s="1"/>
  <c r="I2436" i="1"/>
  <c r="I2435" i="1" s="1"/>
  <c r="J2436" i="1"/>
  <c r="J2435" i="1" s="1"/>
  <c r="K2436" i="1"/>
  <c r="K2435" i="1" s="1"/>
  <c r="L2436" i="1"/>
  <c r="L2435" i="1" s="1"/>
  <c r="M2436" i="1"/>
  <c r="M2435" i="1" s="1"/>
  <c r="N2436" i="1"/>
  <c r="N2435" i="1" s="1"/>
  <c r="O2436" i="1"/>
  <c r="O2435" i="1" s="1"/>
  <c r="P2436" i="1"/>
  <c r="P2435" i="1" s="1"/>
  <c r="Q2436" i="1"/>
  <c r="Q2435" i="1" s="1"/>
  <c r="R2436" i="1"/>
  <c r="R2435" i="1" s="1"/>
  <c r="S2436" i="1"/>
  <c r="S2435" i="1" s="1"/>
  <c r="T2436" i="1"/>
  <c r="T2435" i="1" s="1"/>
  <c r="U2436" i="1"/>
  <c r="U2435" i="1" s="1"/>
  <c r="V2436" i="1"/>
  <c r="V2435" i="1" s="1"/>
  <c r="W2436" i="1"/>
  <c r="W2435" i="1" s="1"/>
  <c r="X2436" i="1"/>
  <c r="X2435" i="1" s="1"/>
  <c r="Y2436" i="1"/>
  <c r="Y2435" i="1" s="1"/>
  <c r="Z2436" i="1"/>
  <c r="Z2435" i="1" s="1"/>
  <c r="AA2436" i="1"/>
  <c r="AA2435" i="1" s="1"/>
  <c r="AB2436" i="1"/>
  <c r="AB2435" i="1" s="1"/>
  <c r="AC2436" i="1"/>
  <c r="AC2435" i="1" s="1"/>
  <c r="AD2436" i="1"/>
  <c r="AD2435" i="1" s="1"/>
  <c r="F2436" i="1"/>
  <c r="F2435" i="1" s="1"/>
  <c r="AA2351" i="1"/>
  <c r="AB2351" i="1"/>
  <c r="AC2351" i="1"/>
  <c r="AD2351" i="1"/>
  <c r="S2349" i="1"/>
  <c r="T2349" i="1"/>
  <c r="U2349" i="1"/>
  <c r="V2349" i="1"/>
  <c r="G2351" i="1"/>
  <c r="H2351" i="1"/>
  <c r="I2351" i="1"/>
  <c r="J2351" i="1"/>
  <c r="K2351" i="1"/>
  <c r="L2351" i="1"/>
  <c r="M2351" i="1"/>
  <c r="N2351" i="1"/>
  <c r="O2351" i="1"/>
  <c r="P2351" i="1"/>
  <c r="Q2351" i="1"/>
  <c r="R2351" i="1"/>
  <c r="S2351" i="1"/>
  <c r="T2351" i="1"/>
  <c r="U2351" i="1"/>
  <c r="V2351" i="1"/>
  <c r="W2351" i="1"/>
  <c r="X2351" i="1"/>
  <c r="Y2351" i="1"/>
  <c r="Z2351" i="1"/>
  <c r="F2349" i="1"/>
  <c r="G2267" i="1"/>
  <c r="U2267" i="1"/>
  <c r="U2266" i="1" s="1"/>
  <c r="F2268" i="1"/>
  <c r="F2267" i="1" s="1"/>
  <c r="F2266" i="1" s="1"/>
  <c r="G2268" i="1"/>
  <c r="H2268" i="1"/>
  <c r="H2267" i="1" s="1"/>
  <c r="I2268" i="1"/>
  <c r="I2267" i="1" s="1"/>
  <c r="J2268" i="1"/>
  <c r="J2267" i="1" s="1"/>
  <c r="K2268" i="1"/>
  <c r="K2267" i="1" s="1"/>
  <c r="L2268" i="1"/>
  <c r="L2267" i="1" s="1"/>
  <c r="M2268" i="1"/>
  <c r="M2267" i="1" s="1"/>
  <c r="N2268" i="1"/>
  <c r="N2267" i="1" s="1"/>
  <c r="O2268" i="1"/>
  <c r="O2267" i="1" s="1"/>
  <c r="P2268" i="1"/>
  <c r="P2267" i="1" s="1"/>
  <c r="Q2268" i="1"/>
  <c r="Q2267" i="1" s="1"/>
  <c r="R2268" i="1"/>
  <c r="R2267" i="1" s="1"/>
  <c r="S2268" i="1"/>
  <c r="S2267" i="1" s="1"/>
  <c r="S2266" i="1" s="1"/>
  <c r="T2268" i="1"/>
  <c r="T2267" i="1" s="1"/>
  <c r="T2266" i="1" s="1"/>
  <c r="U2268" i="1"/>
  <c r="W2268" i="1"/>
  <c r="W2267" i="1" s="1"/>
  <c r="X2268" i="1"/>
  <c r="X2267" i="1" s="1"/>
  <c r="Y2268" i="1"/>
  <c r="Y2267" i="1" s="1"/>
  <c r="Z2268" i="1"/>
  <c r="Z2267" i="1" s="1"/>
  <c r="AA2268" i="1"/>
  <c r="AA2267" i="1" s="1"/>
  <c r="AB2268" i="1"/>
  <c r="AB2267" i="1" s="1"/>
  <c r="AC2268" i="1"/>
  <c r="AC2267" i="1" s="1"/>
  <c r="AD2268" i="1"/>
  <c r="AD2267" i="1" s="1"/>
  <c r="V2268" i="1"/>
  <c r="V2267" i="1" s="1"/>
  <c r="V2272" i="1"/>
  <c r="V2271" i="1" s="1"/>
  <c r="T31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V2266" i="1" l="1"/>
  <c r="T2434" i="1"/>
  <c r="T2265" i="1" s="1"/>
  <c r="S2434" i="1"/>
  <c r="S2265" i="1" s="1"/>
  <c r="F2434" i="1"/>
  <c r="F2265" i="1" s="1"/>
  <c r="V2434" i="1"/>
  <c r="U2434" i="1"/>
  <c r="U2265" i="1" s="1"/>
  <c r="V2265" i="1" l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455" i="1"/>
  <c r="V454" i="1"/>
  <c r="R454" i="1"/>
  <c r="P454" i="1"/>
  <c r="R205" i="1"/>
  <c r="R198" i="1" s="1"/>
  <c r="F160" i="1"/>
  <c r="F157" i="1"/>
  <c r="T120" i="1"/>
  <c r="F120" i="1"/>
  <c r="F107" i="1"/>
  <c r="F165" i="1"/>
  <c r="F140" i="1"/>
  <c r="F150" i="1"/>
  <c r="F135" i="1"/>
  <c r="F154" i="1"/>
  <c r="F146" i="1"/>
  <c r="F126" i="1"/>
  <c r="F141" i="1"/>
  <c r="T139" i="1"/>
  <c r="F139" i="1"/>
  <c r="F143" i="1"/>
  <c r="T136" i="1"/>
  <c r="F136" i="1"/>
  <c r="F138" i="1"/>
  <c r="F169" i="1"/>
  <c r="T130" i="1"/>
  <c r="F130" i="1"/>
  <c r="F133" i="1"/>
  <c r="T129" i="1"/>
  <c r="T119" i="1"/>
  <c r="F119" i="1"/>
  <c r="F121" i="1"/>
  <c r="F123" i="1"/>
  <c r="T118" i="1"/>
  <c r="T106" i="1"/>
  <c r="F106" i="1"/>
  <c r="T112" i="1"/>
  <c r="T113" i="1"/>
  <c r="F118" i="1"/>
  <c r="T111" i="1"/>
  <c r="T103" i="1"/>
  <c r="F109" i="1"/>
  <c r="F103" i="1"/>
  <c r="F102" i="1"/>
  <c r="F99" i="1"/>
  <c r="F97" i="1"/>
  <c r="T104" i="1"/>
  <c r="T95" i="1"/>
  <c r="F95" i="1"/>
  <c r="F100" i="1"/>
  <c r="F101" i="1"/>
  <c r="T94" i="1"/>
  <c r="F94" i="1"/>
  <c r="F98" i="1"/>
  <c r="T42" i="1"/>
  <c r="F42" i="1"/>
  <c r="E42" i="1" s="1"/>
  <c r="F105" i="1"/>
  <c r="F104" i="1"/>
  <c r="T93" i="1"/>
  <c r="T65" i="1"/>
  <c r="F65" i="1"/>
  <c r="F85" i="1"/>
  <c r="F72" i="1"/>
  <c r="F82" i="1"/>
  <c r="T88" i="1"/>
  <c r="F91" i="1"/>
  <c r="F88" i="1"/>
  <c r="T87" i="1"/>
  <c r="T86" i="1"/>
  <c r="F84" i="1"/>
  <c r="T81" i="1"/>
  <c r="T70" i="1"/>
  <c r="F70" i="1"/>
  <c r="F79" i="1"/>
  <c r="T116" i="1"/>
  <c r="T122" i="1"/>
  <c r="T124" i="1"/>
  <c r="T162" i="1"/>
  <c r="T174" i="1"/>
  <c r="T172" i="1"/>
  <c r="T170" i="1"/>
  <c r="T165" i="1"/>
  <c r="T176" i="1"/>
  <c r="T178" i="1"/>
  <c r="T179" i="1"/>
  <c r="T181" i="1"/>
  <c r="T180" i="1"/>
  <c r="F77" i="1"/>
  <c r="F75" i="1"/>
  <c r="T71" i="1"/>
  <c r="T58" i="1"/>
  <c r="T56" i="1"/>
  <c r="T55" i="1"/>
  <c r="T54" i="1"/>
  <c r="T52" i="1"/>
  <c r="T46" i="1"/>
  <c r="T41" i="1"/>
  <c r="F41" i="1"/>
  <c r="F163" i="1"/>
  <c r="F162" i="1"/>
  <c r="F161" i="1"/>
  <c r="F168" i="1"/>
  <c r="F167" i="1"/>
  <c r="F173" i="1"/>
  <c r="F188" i="1"/>
  <c r="F182" i="1"/>
  <c r="F180" i="1"/>
  <c r="F69" i="1"/>
  <c r="F62" i="1"/>
  <c r="F52" i="1"/>
  <c r="F60" i="1"/>
  <c r="F61" i="1"/>
  <c r="F59" i="1"/>
  <c r="F58" i="1"/>
  <c r="F57" i="1"/>
  <c r="F51" i="1"/>
  <c r="F90" i="1"/>
  <c r="F89" i="1"/>
  <c r="F45" i="1"/>
  <c r="R70" i="1"/>
  <c r="R107" i="1"/>
  <c r="Q107" i="1"/>
  <c r="R118" i="1"/>
  <c r="Q118" i="1"/>
  <c r="R146" i="1"/>
  <c r="Q146" i="1"/>
  <c r="R136" i="1"/>
  <c r="Q136" i="1"/>
  <c r="R90" i="1"/>
  <c r="Q90" i="1"/>
  <c r="R85" i="1"/>
  <c r="Q85" i="1"/>
  <c r="R82" i="1"/>
  <c r="Q82" i="1"/>
  <c r="R40" i="1" l="1"/>
  <c r="AE204" i="1"/>
  <c r="AE930" i="1"/>
  <c r="F1670" i="1"/>
  <c r="AE322" i="1"/>
  <c r="F345" i="1"/>
  <c r="F1165" i="1"/>
  <c r="AE899" i="1"/>
  <c r="AE931" i="1"/>
  <c r="F865" i="1"/>
  <c r="F864" i="1"/>
  <c r="F928" i="1"/>
  <c r="F903" i="1"/>
  <c r="F900" i="1"/>
  <c r="F434" i="1"/>
  <c r="F432" i="1"/>
  <c r="AE898" i="1"/>
  <c r="F1188" i="1"/>
  <c r="F1185" i="1"/>
  <c r="AE200" i="1"/>
  <c r="AE201" i="1"/>
  <c r="AE202" i="1"/>
  <c r="AE203" i="1"/>
  <c r="AE199" i="1"/>
  <c r="AE1406" i="1"/>
  <c r="AE1409" i="1"/>
  <c r="AE1410" i="1"/>
  <c r="AE1411" i="1"/>
  <c r="AE1415" i="1" l="1"/>
  <c r="AE2630" i="1"/>
  <c r="AE1405" i="1"/>
  <c r="AE1404" i="1" l="1"/>
  <c r="F1983" i="1" l="1"/>
  <c r="F1986" i="1"/>
  <c r="F1982" i="1"/>
  <c r="F1990" i="1"/>
  <c r="F440" i="1"/>
  <c r="F436" i="1"/>
  <c r="F439" i="1"/>
  <c r="F430" i="1"/>
  <c r="F428" i="1"/>
  <c r="F429" i="1"/>
  <c r="F443" i="1"/>
  <c r="F441" i="1"/>
  <c r="P441" i="1"/>
  <c r="O441" i="1"/>
  <c r="P435" i="1"/>
  <c r="F363" i="1"/>
  <c r="F354" i="1"/>
  <c r="F348" i="1"/>
  <c r="F379" i="1"/>
  <c r="F395" i="1"/>
  <c r="F356" i="1"/>
  <c r="F355" i="1"/>
  <c r="F383" i="1"/>
  <c r="F372" i="1"/>
  <c r="F388" i="1"/>
  <c r="F368" i="1"/>
  <c r="F384" i="1"/>
  <c r="F419" i="1"/>
  <c r="F389" i="1"/>
  <c r="F367" i="1"/>
  <c r="F401" i="1"/>
  <c r="F402" i="1"/>
  <c r="F403" i="1"/>
  <c r="F406" i="1"/>
  <c r="F405" i="1"/>
  <c r="F411" i="1"/>
  <c r="F397" i="1"/>
  <c r="F423" i="1"/>
  <c r="F416" i="1"/>
  <c r="F408" i="1"/>
  <c r="F418" i="1"/>
  <c r="F424" i="1"/>
  <c r="F387" i="1"/>
  <c r="F364" i="1"/>
  <c r="F370" i="1"/>
  <c r="F391" i="1"/>
  <c r="F392" i="1"/>
  <c r="F393" i="1"/>
  <c r="F394" i="1"/>
  <c r="F376" i="1"/>
  <c r="F371" i="1"/>
  <c r="F373" i="1"/>
  <c r="F374" i="1"/>
  <c r="P402" i="1"/>
  <c r="O402" i="1"/>
  <c r="P393" i="1"/>
  <c r="O393" i="1"/>
  <c r="P387" i="1"/>
  <c r="P379" i="1"/>
  <c r="P376" i="1"/>
  <c r="F365" i="1"/>
  <c r="F362" i="1"/>
  <c r="F361" i="1"/>
  <c r="F351" i="1"/>
  <c r="F350" i="1"/>
  <c r="F328" i="1"/>
  <c r="F334" i="1"/>
  <c r="F332" i="1"/>
  <c r="F907" i="1"/>
  <c r="F910" i="1"/>
  <c r="P426" i="1" l="1"/>
  <c r="AE348" i="1"/>
  <c r="F885" i="1" l="1"/>
  <c r="F884" i="1"/>
  <c r="F877" i="1"/>
  <c r="F878" i="1"/>
  <c r="L844" i="1"/>
  <c r="F849" i="1"/>
  <c r="F845" i="1"/>
  <c r="F896" i="1"/>
  <c r="F857" i="1"/>
  <c r="F932" i="1"/>
  <c r="F888" i="1"/>
  <c r="F889" i="1"/>
  <c r="F961" i="1"/>
  <c r="F944" i="1"/>
  <c r="F939" i="1"/>
  <c r="F940" i="1"/>
  <c r="F915" i="1"/>
  <c r="F962" i="1"/>
  <c r="F943" i="1"/>
  <c r="F965" i="1"/>
  <c r="F964" i="1"/>
  <c r="F827" i="1"/>
  <c r="F813" i="1"/>
  <c r="F821" i="1"/>
  <c r="F842" i="1"/>
  <c r="F843" i="1"/>
  <c r="F828" i="1"/>
  <c r="F811" i="1"/>
  <c r="F819" i="1"/>
  <c r="F835" i="1"/>
  <c r="F775" i="1"/>
  <c r="F782" i="1"/>
  <c r="M845" i="1" l="1"/>
  <c r="P1501" i="1" l="1"/>
  <c r="P1500" i="1"/>
  <c r="O1484" i="1"/>
  <c r="R2388" i="1"/>
  <c r="E1193" i="1"/>
  <c r="R1193" i="1" s="1"/>
  <c r="E1194" i="1"/>
  <c r="R1194" i="1" s="1"/>
  <c r="E1195" i="1"/>
  <c r="R1195" i="1" s="1"/>
  <c r="E1196" i="1"/>
  <c r="R1196" i="1" s="1"/>
  <c r="E1197" i="1"/>
  <c r="R1197" i="1" s="1"/>
  <c r="E1198" i="1"/>
  <c r="R1198" i="1" s="1"/>
  <c r="E1199" i="1"/>
  <c r="R1199" i="1" s="1"/>
  <c r="E1200" i="1"/>
  <c r="R1200" i="1" s="1"/>
  <c r="E1201" i="1"/>
  <c r="R1201" i="1" s="1"/>
  <c r="E1202" i="1"/>
  <c r="R1202" i="1" s="1"/>
  <c r="E1203" i="1"/>
  <c r="R1203" i="1" s="1"/>
  <c r="E1204" i="1"/>
  <c r="R1204" i="1" s="1"/>
  <c r="E1205" i="1"/>
  <c r="R1205" i="1" s="1"/>
  <c r="E1206" i="1"/>
  <c r="R1206" i="1" s="1"/>
  <c r="E1207" i="1"/>
  <c r="R1207" i="1" s="1"/>
  <c r="E1208" i="1"/>
  <c r="R1208" i="1" s="1"/>
  <c r="E1209" i="1"/>
  <c r="R1209" i="1" s="1"/>
  <c r="E1210" i="1"/>
  <c r="R1210" i="1" s="1"/>
  <c r="E1211" i="1"/>
  <c r="R1211" i="1" s="1"/>
  <c r="E1212" i="1"/>
  <c r="R1212" i="1" s="1"/>
  <c r="E1213" i="1"/>
  <c r="R1213" i="1" s="1"/>
  <c r="E1214" i="1"/>
  <c r="R1214" i="1" s="1"/>
  <c r="E1215" i="1"/>
  <c r="R1215" i="1" s="1"/>
  <c r="E1216" i="1"/>
  <c r="R1216" i="1" s="1"/>
  <c r="E1217" i="1"/>
  <c r="R1217" i="1" s="1"/>
  <c r="E1218" i="1"/>
  <c r="R1218" i="1" s="1"/>
  <c r="E1219" i="1"/>
  <c r="R1219" i="1" s="1"/>
  <c r="E1220" i="1"/>
  <c r="R1220" i="1" s="1"/>
  <c r="E1221" i="1"/>
  <c r="R1221" i="1" s="1"/>
  <c r="E1192" i="1"/>
  <c r="R1192" i="1" s="1"/>
  <c r="E1186" i="1"/>
  <c r="H1186" i="1" s="1"/>
  <c r="E1187" i="1"/>
  <c r="H1187" i="1" s="1"/>
  <c r="E1189" i="1"/>
  <c r="H1189" i="1" s="1"/>
  <c r="AE1189" i="1" s="1"/>
  <c r="E1182" i="1"/>
  <c r="H1182" i="1" s="1"/>
  <c r="Q1460" i="1"/>
  <c r="R1460" i="1"/>
  <c r="W1460" i="1"/>
  <c r="X1460" i="1"/>
  <c r="Y1460" i="1"/>
  <c r="Z1460" i="1"/>
  <c r="AA1460" i="1"/>
  <c r="AB1460" i="1"/>
  <c r="AC1460" i="1"/>
  <c r="AD1460" i="1"/>
  <c r="M1460" i="1"/>
  <c r="N1460" i="1"/>
  <c r="P1460" i="1"/>
  <c r="E1384" i="1"/>
  <c r="J1384" i="1" s="1"/>
  <c r="E1385" i="1"/>
  <c r="E1383" i="1"/>
  <c r="J1383" i="1" s="1"/>
  <c r="AE1309" i="1"/>
  <c r="N1293" i="1"/>
  <c r="N1297" i="1"/>
  <c r="N1298" i="1"/>
  <c r="N1299" i="1"/>
  <c r="N1305" i="1"/>
  <c r="N1316" i="1"/>
  <c r="N1319" i="1"/>
  <c r="AE1322" i="1"/>
  <c r="N1328" i="1"/>
  <c r="N1271" i="1"/>
  <c r="N1284" i="1"/>
  <c r="N1286" i="1"/>
  <c r="E1294" i="1"/>
  <c r="N1294" i="1" s="1"/>
  <c r="E1295" i="1"/>
  <c r="N1295" i="1" s="1"/>
  <c r="E1296" i="1"/>
  <c r="N1296" i="1" s="1"/>
  <c r="E1300" i="1"/>
  <c r="N1300" i="1" s="1"/>
  <c r="E1301" i="1"/>
  <c r="N1301" i="1" s="1"/>
  <c r="E1302" i="1"/>
  <c r="N1302" i="1" s="1"/>
  <c r="E1303" i="1"/>
  <c r="N1303" i="1" s="1"/>
  <c r="E1304" i="1"/>
  <c r="N1304" i="1" s="1"/>
  <c r="E1306" i="1"/>
  <c r="N1306" i="1" s="1"/>
  <c r="E1307" i="1"/>
  <c r="N1307" i="1" s="1"/>
  <c r="E1308" i="1"/>
  <c r="N1308" i="1" s="1"/>
  <c r="E1309" i="1"/>
  <c r="E1310" i="1"/>
  <c r="N1310" i="1" s="1"/>
  <c r="E1311" i="1"/>
  <c r="N1311" i="1" s="1"/>
  <c r="E1312" i="1"/>
  <c r="N1312" i="1" s="1"/>
  <c r="E1313" i="1"/>
  <c r="N1313" i="1" s="1"/>
  <c r="E1314" i="1"/>
  <c r="N1314" i="1" s="1"/>
  <c r="E1315" i="1"/>
  <c r="N1315" i="1" s="1"/>
  <c r="E1317" i="1"/>
  <c r="N1317" i="1" s="1"/>
  <c r="E1318" i="1"/>
  <c r="N1318" i="1" s="1"/>
  <c r="E1320" i="1"/>
  <c r="N1320" i="1" s="1"/>
  <c r="E1321" i="1"/>
  <c r="N1321" i="1" s="1"/>
  <c r="E1322" i="1"/>
  <c r="E1323" i="1"/>
  <c r="N1323" i="1" s="1"/>
  <c r="E1324" i="1"/>
  <c r="N1324" i="1" s="1"/>
  <c r="E1325" i="1"/>
  <c r="N1325" i="1" s="1"/>
  <c r="E1326" i="1"/>
  <c r="N1326" i="1" s="1"/>
  <c r="E1327" i="1"/>
  <c r="N1327" i="1" s="1"/>
  <c r="E1329" i="1"/>
  <c r="N1329" i="1" s="1"/>
  <c r="E1330" i="1"/>
  <c r="N1330" i="1" s="1"/>
  <c r="E1270" i="1"/>
  <c r="N1270" i="1" s="1"/>
  <c r="E1272" i="1"/>
  <c r="N1272" i="1" s="1"/>
  <c r="E1273" i="1"/>
  <c r="N1273" i="1" s="1"/>
  <c r="E1274" i="1"/>
  <c r="N1274" i="1" s="1"/>
  <c r="E1275" i="1"/>
  <c r="N1275" i="1" s="1"/>
  <c r="E1276" i="1"/>
  <c r="N1276" i="1" s="1"/>
  <c r="E1277" i="1"/>
  <c r="N1277" i="1" s="1"/>
  <c r="E1278" i="1"/>
  <c r="N1278" i="1" s="1"/>
  <c r="E1279" i="1"/>
  <c r="N1279" i="1" s="1"/>
  <c r="E1280" i="1"/>
  <c r="N1280" i="1" s="1"/>
  <c r="E1281" i="1"/>
  <c r="N1281" i="1" s="1"/>
  <c r="E1282" i="1"/>
  <c r="N1282" i="1" s="1"/>
  <c r="E1283" i="1"/>
  <c r="N1283" i="1" s="1"/>
  <c r="E1285" i="1"/>
  <c r="N1285" i="1" s="1"/>
  <c r="E1287" i="1"/>
  <c r="N1287" i="1" s="1"/>
  <c r="E1288" i="1"/>
  <c r="N1288" i="1" s="1"/>
  <c r="E1289" i="1"/>
  <c r="N1289" i="1" s="1"/>
  <c r="E1290" i="1"/>
  <c r="N1290" i="1" s="1"/>
  <c r="E1291" i="1"/>
  <c r="N1291" i="1" s="1"/>
  <c r="E1292" i="1"/>
  <c r="N1292" i="1" s="1"/>
  <c r="N2035" i="1"/>
  <c r="AE2046" i="1"/>
  <c r="N2052" i="1"/>
  <c r="E2044" i="1"/>
  <c r="N2044" i="1" s="1"/>
  <c r="E2045" i="1"/>
  <c r="N2045" i="1" s="1"/>
  <c r="E2046" i="1"/>
  <c r="E2047" i="1"/>
  <c r="N2047" i="1" s="1"/>
  <c r="E2048" i="1"/>
  <c r="N2048" i="1" s="1"/>
  <c r="E2049" i="1"/>
  <c r="N2049" i="1" s="1"/>
  <c r="E2050" i="1"/>
  <c r="N2050" i="1" s="1"/>
  <c r="E2051" i="1"/>
  <c r="N2051" i="1" s="1"/>
  <c r="E2053" i="1"/>
  <c r="N2053" i="1" s="1"/>
  <c r="E2054" i="1"/>
  <c r="N2054" i="1" s="1"/>
  <c r="E2036" i="1"/>
  <c r="N2036" i="1" s="1"/>
  <c r="E2037" i="1"/>
  <c r="N2037" i="1" s="1"/>
  <c r="E2038" i="1"/>
  <c r="N2038" i="1" s="1"/>
  <c r="E2039" i="1"/>
  <c r="N2039" i="1" s="1"/>
  <c r="E2040" i="1"/>
  <c r="N2040" i="1" s="1"/>
  <c r="E2041" i="1"/>
  <c r="N2041" i="1" s="1"/>
  <c r="E2042" i="1"/>
  <c r="N2042" i="1" s="1"/>
  <c r="E2043" i="1"/>
  <c r="N2043" i="1" s="1"/>
  <c r="N1520" i="1"/>
  <c r="N1521" i="1"/>
  <c r="Q1484" i="1"/>
  <c r="W1484" i="1"/>
  <c r="X1484" i="1"/>
  <c r="Y1484" i="1"/>
  <c r="Z1484" i="1"/>
  <c r="AA1484" i="1"/>
  <c r="AB1484" i="1"/>
  <c r="AC1484" i="1"/>
  <c r="AD1484" i="1"/>
  <c r="N1493" i="1"/>
  <c r="N1495" i="1"/>
  <c r="N1497" i="1"/>
  <c r="N1498" i="1"/>
  <c r="N1499" i="1"/>
  <c r="N1502" i="1"/>
  <c r="N1503" i="1"/>
  <c r="N1511" i="1"/>
  <c r="E1513" i="1"/>
  <c r="N1513" i="1" s="1"/>
  <c r="E1514" i="1"/>
  <c r="N1514" i="1" s="1"/>
  <c r="E1515" i="1"/>
  <c r="N1515" i="1" s="1"/>
  <c r="E1516" i="1"/>
  <c r="N1516" i="1" s="1"/>
  <c r="E1517" i="1"/>
  <c r="N1517" i="1" s="1"/>
  <c r="E1518" i="1"/>
  <c r="N1518" i="1" s="1"/>
  <c r="E1519" i="1"/>
  <c r="N1519" i="1" s="1"/>
  <c r="E1523" i="1"/>
  <c r="E1524" i="1"/>
  <c r="R1524" i="1" s="1"/>
  <c r="E1526" i="1"/>
  <c r="E1527" i="1"/>
  <c r="E1485" i="1"/>
  <c r="N1485" i="1" s="1"/>
  <c r="E1486" i="1"/>
  <c r="N1486" i="1" s="1"/>
  <c r="E1487" i="1"/>
  <c r="N1487" i="1" s="1"/>
  <c r="E1488" i="1"/>
  <c r="N1488" i="1" s="1"/>
  <c r="E1489" i="1"/>
  <c r="N1489" i="1" s="1"/>
  <c r="E1490" i="1"/>
  <c r="N1490" i="1" s="1"/>
  <c r="E1491" i="1"/>
  <c r="N1491" i="1" s="1"/>
  <c r="E1492" i="1"/>
  <c r="N1492" i="1" s="1"/>
  <c r="E1494" i="1"/>
  <c r="N1494" i="1" s="1"/>
  <c r="E1496" i="1"/>
  <c r="N1496" i="1" s="1"/>
  <c r="E1500" i="1"/>
  <c r="N1500" i="1" s="1"/>
  <c r="E1501" i="1"/>
  <c r="N1501" i="1" s="1"/>
  <c r="E1504" i="1"/>
  <c r="N1504" i="1" s="1"/>
  <c r="E1505" i="1"/>
  <c r="N1505" i="1" s="1"/>
  <c r="E1506" i="1"/>
  <c r="N1506" i="1" s="1"/>
  <c r="E1507" i="1"/>
  <c r="N1507" i="1" s="1"/>
  <c r="E1508" i="1"/>
  <c r="N1508" i="1" s="1"/>
  <c r="E1509" i="1"/>
  <c r="N1509" i="1" s="1"/>
  <c r="E1510" i="1"/>
  <c r="N1510" i="1" s="1"/>
  <c r="E1512" i="1"/>
  <c r="N2070" i="1"/>
  <c r="N2078" i="1"/>
  <c r="F2092" i="1"/>
  <c r="E2107" i="1"/>
  <c r="AE2107" i="1" s="1"/>
  <c r="P2070" i="1"/>
  <c r="P2099" i="1"/>
  <c r="AE2101" i="1"/>
  <c r="P2103" i="1"/>
  <c r="P2105" i="1"/>
  <c r="P2109" i="1"/>
  <c r="P2078" i="1"/>
  <c r="E2079" i="1"/>
  <c r="N2079" i="1" s="1"/>
  <c r="E2080" i="1"/>
  <c r="N2080" i="1" s="1"/>
  <c r="E2081" i="1"/>
  <c r="P2081" i="1" s="1"/>
  <c r="E2082" i="1"/>
  <c r="N2082" i="1" s="1"/>
  <c r="E2083" i="1"/>
  <c r="N2083" i="1" s="1"/>
  <c r="E2084" i="1"/>
  <c r="P2084" i="1" s="1"/>
  <c r="E2085" i="1"/>
  <c r="P2085" i="1" s="1"/>
  <c r="E2086" i="1"/>
  <c r="P2086" i="1" s="1"/>
  <c r="E2087" i="1"/>
  <c r="N2087" i="1" s="1"/>
  <c r="E2088" i="1"/>
  <c r="N2088" i="1" s="1"/>
  <c r="E2089" i="1"/>
  <c r="N2089" i="1" s="1"/>
  <c r="E2090" i="1"/>
  <c r="N2090" i="1" s="1"/>
  <c r="E2091" i="1"/>
  <c r="N2091" i="1" s="1"/>
  <c r="E2093" i="1"/>
  <c r="N2093" i="1" s="1"/>
  <c r="E2094" i="1"/>
  <c r="N2094" i="1" s="1"/>
  <c r="E2095" i="1"/>
  <c r="N2095" i="1" s="1"/>
  <c r="E2096" i="1"/>
  <c r="N2096" i="1" s="1"/>
  <c r="E2097" i="1"/>
  <c r="N2097" i="1" s="1"/>
  <c r="E2098" i="1"/>
  <c r="P2098" i="1" s="1"/>
  <c r="E2100" i="1"/>
  <c r="P2100" i="1" s="1"/>
  <c r="E2101" i="1"/>
  <c r="E2102" i="1"/>
  <c r="E2104" i="1"/>
  <c r="P2104" i="1" s="1"/>
  <c r="E2106" i="1"/>
  <c r="P2106" i="1" s="1"/>
  <c r="E2108" i="1"/>
  <c r="P2108" i="1" s="1"/>
  <c r="E2110" i="1"/>
  <c r="P2110" i="1" s="1"/>
  <c r="E2111" i="1"/>
  <c r="P2111" i="1" s="1"/>
  <c r="E2113" i="1"/>
  <c r="N2113" i="1" s="1"/>
  <c r="E2114" i="1"/>
  <c r="N2114" i="1" s="1"/>
  <c r="E2115" i="1"/>
  <c r="N2115" i="1" s="1"/>
  <c r="E2116" i="1"/>
  <c r="N2116" i="1" s="1"/>
  <c r="E2117" i="1"/>
  <c r="E2118" i="1"/>
  <c r="N2118" i="1" s="1"/>
  <c r="E2119" i="1"/>
  <c r="N2119" i="1" s="1"/>
  <c r="E2120" i="1"/>
  <c r="N2120" i="1" s="1"/>
  <c r="E2121" i="1"/>
  <c r="N2121" i="1" s="1"/>
  <c r="E2122" i="1"/>
  <c r="N2122" i="1" s="1"/>
  <c r="E2123" i="1"/>
  <c r="N2123" i="1" s="1"/>
  <c r="E2124" i="1"/>
  <c r="N2124" i="1" s="1"/>
  <c r="E2125" i="1"/>
  <c r="N2125" i="1" s="1"/>
  <c r="E2126" i="1"/>
  <c r="N2126" i="1" s="1"/>
  <c r="E2127" i="1"/>
  <c r="N2127" i="1" s="1"/>
  <c r="E2128" i="1"/>
  <c r="N2128" i="1" s="1"/>
  <c r="E2129" i="1"/>
  <c r="N2129" i="1" s="1"/>
  <c r="E2130" i="1"/>
  <c r="N2130" i="1" s="1"/>
  <c r="E2132" i="1"/>
  <c r="E2133" i="1"/>
  <c r="E2134" i="1"/>
  <c r="E2135" i="1"/>
  <c r="E2136" i="1"/>
  <c r="E2139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5" i="1"/>
  <c r="E2158" i="1"/>
  <c r="E2159" i="1"/>
  <c r="E2160" i="1"/>
  <c r="E2161" i="1"/>
  <c r="E2162" i="1"/>
  <c r="E2164" i="1"/>
  <c r="E2165" i="1"/>
  <c r="E2166" i="1"/>
  <c r="E2167" i="1"/>
  <c r="E2172" i="1"/>
  <c r="E2173" i="1"/>
  <c r="E2175" i="1"/>
  <c r="E2176" i="1"/>
  <c r="E2177" i="1"/>
  <c r="E2178" i="1"/>
  <c r="E2179" i="1"/>
  <c r="E2180" i="1"/>
  <c r="E2181" i="1"/>
  <c r="E2182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7" i="1"/>
  <c r="E2198" i="1"/>
  <c r="E2199" i="1"/>
  <c r="E2063" i="1"/>
  <c r="P2063" i="1" s="1"/>
  <c r="E2064" i="1"/>
  <c r="N2064" i="1" s="1"/>
  <c r="E2065" i="1"/>
  <c r="N2065" i="1" s="1"/>
  <c r="E2066" i="1"/>
  <c r="N2066" i="1" s="1"/>
  <c r="E2067" i="1"/>
  <c r="N2067" i="1" s="1"/>
  <c r="E2068" i="1"/>
  <c r="N2068" i="1" s="1"/>
  <c r="E2069" i="1"/>
  <c r="N2069" i="1" s="1"/>
  <c r="E2071" i="1"/>
  <c r="N2071" i="1" s="1"/>
  <c r="E2072" i="1"/>
  <c r="P2072" i="1" s="1"/>
  <c r="E2073" i="1"/>
  <c r="P2073" i="1" s="1"/>
  <c r="E2074" i="1"/>
  <c r="N2074" i="1" s="1"/>
  <c r="E2075" i="1"/>
  <c r="P2075" i="1" s="1"/>
  <c r="E2076" i="1"/>
  <c r="N2076" i="1" s="1"/>
  <c r="E2077" i="1"/>
  <c r="P2077" i="1" s="1"/>
  <c r="E1362" i="1"/>
  <c r="AE1362" i="1"/>
  <c r="E1353" i="1"/>
  <c r="P1353" i="1" s="1"/>
  <c r="E1433" i="1"/>
  <c r="P1433" i="1" s="1"/>
  <c r="P2160" i="1"/>
  <c r="E1341" i="1"/>
  <c r="E1338" i="1"/>
  <c r="P1338" i="1" s="1"/>
  <c r="E1381" i="1"/>
  <c r="E1388" i="1"/>
  <c r="P1388" i="1" s="1"/>
  <c r="P2388" i="1"/>
  <c r="O1662" i="1"/>
  <c r="O1661" i="1" s="1"/>
  <c r="E1936" i="1"/>
  <c r="F11" i="1"/>
  <c r="F10" i="1" s="1"/>
  <c r="F9" i="1" s="1"/>
  <c r="F8" i="1" s="1"/>
  <c r="F2634" i="1" s="1"/>
  <c r="E1677" i="1"/>
  <c r="E1663" i="1"/>
  <c r="E1664" i="1"/>
  <c r="E1670" i="1"/>
  <c r="H1670" i="1" s="1"/>
  <c r="E1676" i="1"/>
  <c r="E1682" i="1"/>
  <c r="E1685" i="1"/>
  <c r="E1687" i="1"/>
  <c r="P1687" i="1" s="1"/>
  <c r="E1688" i="1"/>
  <c r="E1691" i="1"/>
  <c r="E1692" i="1"/>
  <c r="E1693" i="1"/>
  <c r="E1695" i="1"/>
  <c r="E1696" i="1"/>
  <c r="P1696" i="1" s="1"/>
  <c r="E1698" i="1"/>
  <c r="E1700" i="1"/>
  <c r="E1702" i="1"/>
  <c r="E1703" i="1"/>
  <c r="P1703" i="1" s="1"/>
  <c r="E1709" i="1"/>
  <c r="E1710" i="1"/>
  <c r="P1710" i="1" s="1"/>
  <c r="E1711" i="1"/>
  <c r="E1712" i="1"/>
  <c r="E1715" i="1"/>
  <c r="P1715" i="1" s="1"/>
  <c r="E1719" i="1"/>
  <c r="E1721" i="1"/>
  <c r="E1723" i="1"/>
  <c r="E1726" i="1"/>
  <c r="P1726" i="1" s="1"/>
  <c r="E1747" i="1"/>
  <c r="P1747" i="1" s="1"/>
  <c r="E1748" i="1"/>
  <c r="E1750" i="1"/>
  <c r="E1763" i="1"/>
  <c r="E1764" i="1"/>
  <c r="E1766" i="1"/>
  <c r="E1768" i="1"/>
  <c r="E1769" i="1"/>
  <c r="E1770" i="1"/>
  <c r="E1771" i="1"/>
  <c r="E1772" i="1"/>
  <c r="E1773" i="1"/>
  <c r="E1774" i="1"/>
  <c r="E1777" i="1"/>
  <c r="E1778" i="1"/>
  <c r="E1780" i="1"/>
  <c r="E1785" i="1"/>
  <c r="P1785" i="1" s="1"/>
  <c r="E1786" i="1"/>
  <c r="E1787" i="1"/>
  <c r="E1789" i="1"/>
  <c r="E1796" i="1"/>
  <c r="P1796" i="1" s="1"/>
  <c r="E1799" i="1"/>
  <c r="E1802" i="1"/>
  <c r="E1814" i="1"/>
  <c r="E1817" i="1"/>
  <c r="E1818" i="1"/>
  <c r="P1818" i="1" s="1"/>
  <c r="E1819" i="1"/>
  <c r="E1823" i="1"/>
  <c r="E1824" i="1"/>
  <c r="E1825" i="1"/>
  <c r="E1835" i="1"/>
  <c r="E1836" i="1"/>
  <c r="E1837" i="1"/>
  <c r="E1838" i="1"/>
  <c r="E1842" i="1"/>
  <c r="E1848" i="1"/>
  <c r="E1856" i="1"/>
  <c r="P1856" i="1" s="1"/>
  <c r="E1859" i="1"/>
  <c r="E1860" i="1"/>
  <c r="E1862" i="1"/>
  <c r="E1867" i="1"/>
  <c r="E1868" i="1"/>
  <c r="E1874" i="1"/>
  <c r="P1874" i="1" s="1"/>
  <c r="E1883" i="1"/>
  <c r="E1902" i="1"/>
  <c r="E1908" i="1"/>
  <c r="E1913" i="1"/>
  <c r="E1914" i="1"/>
  <c r="E1918" i="1"/>
  <c r="E1930" i="1"/>
  <c r="E1933" i="1"/>
  <c r="E1934" i="1"/>
  <c r="P1934" i="1" s="1"/>
  <c r="E1937" i="1"/>
  <c r="P1937" i="1" s="1"/>
  <c r="E1939" i="1"/>
  <c r="E1940" i="1"/>
  <c r="E1942" i="1"/>
  <c r="E1944" i="1"/>
  <c r="E1947" i="1"/>
  <c r="P1947" i="1" s="1"/>
  <c r="E1955" i="1"/>
  <c r="E1956" i="1"/>
  <c r="P1956" i="1" s="1"/>
  <c r="E1662" i="1"/>
  <c r="E1657" i="1"/>
  <c r="E1658" i="1"/>
  <c r="E1659" i="1"/>
  <c r="E1660" i="1"/>
  <c r="E1656" i="1"/>
  <c r="AE1408" i="1"/>
  <c r="AE1412" i="1"/>
  <c r="AE1414" i="1"/>
  <c r="AE1531" i="1"/>
  <c r="AE2238" i="1"/>
  <c r="AE2378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1" i="1"/>
  <c r="AE192" i="1"/>
  <c r="AE193" i="1"/>
  <c r="AE195" i="1"/>
  <c r="AE196" i="1"/>
  <c r="AE197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6" i="1"/>
  <c r="AE287" i="1"/>
  <c r="AE288" i="1"/>
  <c r="AE289" i="1"/>
  <c r="AE290" i="1"/>
  <c r="AE291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4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7" i="1"/>
  <c r="AE448" i="1"/>
  <c r="AE449" i="1"/>
  <c r="AE450" i="1"/>
  <c r="AE451" i="1"/>
  <c r="AE452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8" i="1"/>
  <c r="AE772" i="1"/>
  <c r="AE773" i="1"/>
  <c r="AE774" i="1"/>
  <c r="AE775" i="1"/>
  <c r="AE776" i="1"/>
  <c r="AE777" i="1"/>
  <c r="AE778" i="1"/>
  <c r="AE779" i="1"/>
  <c r="AE780" i="1"/>
  <c r="AE781" i="1"/>
  <c r="AE782" i="1"/>
  <c r="AE784" i="1"/>
  <c r="AE785" i="1"/>
  <c r="AE786" i="1"/>
  <c r="AE787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5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3" i="1"/>
  <c r="AE1154" i="1"/>
  <c r="AE1155" i="1"/>
  <c r="AE1156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3" i="1"/>
  <c r="AE1184" i="1"/>
  <c r="AE1185" i="1"/>
  <c r="AE1188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8" i="1"/>
  <c r="AE1239" i="1"/>
  <c r="AE1242" i="1"/>
  <c r="AE1243" i="1"/>
  <c r="AE1244" i="1"/>
  <c r="AE1245" i="1"/>
  <c r="AE1246" i="1"/>
  <c r="AE1249" i="1"/>
  <c r="AE1250" i="1"/>
  <c r="AE1251" i="1"/>
  <c r="AE1252" i="1"/>
  <c r="AE1255" i="1"/>
  <c r="AE1256" i="1"/>
  <c r="AE1257" i="1"/>
  <c r="AE1259" i="1"/>
  <c r="AE1261" i="1"/>
  <c r="AE1262" i="1"/>
  <c r="AE1263" i="1"/>
  <c r="AE1266" i="1"/>
  <c r="AE1267" i="1"/>
  <c r="AE1332" i="1"/>
  <c r="AE1333" i="1"/>
  <c r="AE1334" i="1"/>
  <c r="AE1335" i="1"/>
  <c r="AE1336" i="1"/>
  <c r="AE1337" i="1"/>
  <c r="AE1339" i="1"/>
  <c r="AE1340" i="1"/>
  <c r="AE1341" i="1"/>
  <c r="AE1342" i="1"/>
  <c r="AE1343" i="1"/>
  <c r="AE1344" i="1"/>
  <c r="AE1345" i="1"/>
  <c r="AE1346" i="1"/>
  <c r="AE1349" i="1"/>
  <c r="AE1350" i="1"/>
  <c r="AE1351" i="1"/>
  <c r="AE1352" i="1"/>
  <c r="AE1354" i="1"/>
  <c r="AE1355" i="1"/>
  <c r="AE1356" i="1"/>
  <c r="AE1357" i="1"/>
  <c r="AE1358" i="1"/>
  <c r="AE1359" i="1"/>
  <c r="AE1360" i="1"/>
  <c r="AE1361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6" i="1"/>
  <c r="AE1377" i="1"/>
  <c r="AE1378" i="1"/>
  <c r="AE1379" i="1"/>
  <c r="AE1380" i="1"/>
  <c r="AE1381" i="1"/>
  <c r="AE1382" i="1"/>
  <c r="AE1385" i="1"/>
  <c r="AE1386" i="1"/>
  <c r="AE1387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512" i="1"/>
  <c r="AE1522" i="1"/>
  <c r="AE1523" i="1"/>
  <c r="AE1525" i="1"/>
  <c r="AE1526" i="1"/>
  <c r="AE1527" i="1"/>
  <c r="AE1528" i="1"/>
  <c r="AE1534" i="1"/>
  <c r="AE1535" i="1"/>
  <c r="AE1536" i="1"/>
  <c r="AE1537" i="1"/>
  <c r="AE1538" i="1"/>
  <c r="AE1539" i="1"/>
  <c r="AE1540" i="1"/>
  <c r="AE1541" i="1"/>
  <c r="AE1542" i="1"/>
  <c r="AE1543" i="1"/>
  <c r="AE1546" i="1"/>
  <c r="AE1547" i="1"/>
  <c r="AE1548" i="1"/>
  <c r="AE1549" i="1"/>
  <c r="AE1550" i="1"/>
  <c r="AE1552" i="1"/>
  <c r="AE1553" i="1"/>
  <c r="AE1554" i="1"/>
  <c r="AE1555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4" i="1"/>
  <c r="AE1655" i="1"/>
  <c r="AE1656" i="1"/>
  <c r="AE1657" i="1"/>
  <c r="AE1658" i="1"/>
  <c r="AE1659" i="1"/>
  <c r="AE1660" i="1"/>
  <c r="AE1662" i="1"/>
  <c r="AE1663" i="1"/>
  <c r="AE1664" i="1"/>
  <c r="AE1665" i="1"/>
  <c r="AE1666" i="1"/>
  <c r="AE1667" i="1"/>
  <c r="AE1668" i="1"/>
  <c r="AE1669" i="1"/>
  <c r="AE1671" i="1"/>
  <c r="AE1672" i="1"/>
  <c r="AE1673" i="1"/>
  <c r="AE1674" i="1"/>
  <c r="AE1675" i="1"/>
  <c r="AE1677" i="1"/>
  <c r="AE1678" i="1"/>
  <c r="AE1679" i="1"/>
  <c r="AE1680" i="1"/>
  <c r="AE1681" i="1"/>
  <c r="AE1682" i="1"/>
  <c r="AE1683" i="1"/>
  <c r="AE1684" i="1"/>
  <c r="AE1685" i="1"/>
  <c r="AE1686" i="1"/>
  <c r="AE1688" i="1"/>
  <c r="AE1689" i="1"/>
  <c r="AE1690" i="1"/>
  <c r="AE1691" i="1"/>
  <c r="AE1692" i="1"/>
  <c r="AE1693" i="1"/>
  <c r="AE1694" i="1"/>
  <c r="AE1695" i="1"/>
  <c r="AE1697" i="1"/>
  <c r="AE1698" i="1"/>
  <c r="AE1699" i="1"/>
  <c r="AE1700" i="1"/>
  <c r="AE1701" i="1"/>
  <c r="AE1702" i="1"/>
  <c r="AE1704" i="1"/>
  <c r="AE1705" i="1"/>
  <c r="AE1706" i="1"/>
  <c r="AE1707" i="1"/>
  <c r="AE1708" i="1"/>
  <c r="AE1709" i="1"/>
  <c r="AE1711" i="1"/>
  <c r="AE1712" i="1"/>
  <c r="AE1713" i="1"/>
  <c r="AE1714" i="1"/>
  <c r="AE1716" i="1"/>
  <c r="AE1717" i="1"/>
  <c r="AE1718" i="1"/>
  <c r="AE1719" i="1"/>
  <c r="AE1720" i="1"/>
  <c r="AE1721" i="1"/>
  <c r="AE1722" i="1"/>
  <c r="AE1723" i="1"/>
  <c r="AE1724" i="1"/>
  <c r="AE1725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6" i="1"/>
  <c r="AE1787" i="1"/>
  <c r="AE1788" i="1"/>
  <c r="AE1789" i="1"/>
  <c r="AE1790" i="1"/>
  <c r="AE1791" i="1"/>
  <c r="AE1792" i="1"/>
  <c r="AE1793" i="1"/>
  <c r="AE1794" i="1"/>
  <c r="AE1795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5" i="1"/>
  <c r="AE1936" i="1"/>
  <c r="AE1938" i="1"/>
  <c r="AE1939" i="1"/>
  <c r="AE1940" i="1"/>
  <c r="AE1941" i="1"/>
  <c r="AE1942" i="1"/>
  <c r="AE1943" i="1"/>
  <c r="AE1944" i="1"/>
  <c r="AE1945" i="1"/>
  <c r="AE1946" i="1"/>
  <c r="AE1948" i="1"/>
  <c r="AE1949" i="1"/>
  <c r="AE1950" i="1"/>
  <c r="AE1951" i="1"/>
  <c r="AE1952" i="1"/>
  <c r="AE1953" i="1"/>
  <c r="AE1954" i="1"/>
  <c r="AE1955" i="1"/>
  <c r="AE1957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8" i="1"/>
  <c r="AE1999" i="1"/>
  <c r="AE2000" i="1"/>
  <c r="AE2001" i="1"/>
  <c r="AE2002" i="1"/>
  <c r="AE2003" i="1"/>
  <c r="AE2004" i="1"/>
  <c r="AE2005" i="1"/>
  <c r="AE2006" i="1"/>
  <c r="AE2010" i="1"/>
  <c r="AE2012" i="1"/>
  <c r="AE2014" i="1"/>
  <c r="AE2015" i="1"/>
  <c r="AE2016" i="1"/>
  <c r="AE2017" i="1"/>
  <c r="AE2020" i="1"/>
  <c r="AE2021" i="1"/>
  <c r="AE2022" i="1"/>
  <c r="AE2023" i="1"/>
  <c r="AE2024" i="1"/>
  <c r="AE2025" i="1"/>
  <c r="AE2026" i="1"/>
  <c r="AE2028" i="1"/>
  <c r="AE2031" i="1"/>
  <c r="AE2032" i="1"/>
  <c r="AE2058" i="1"/>
  <c r="AE2059" i="1"/>
  <c r="AE2102" i="1"/>
  <c r="AE2117" i="1"/>
  <c r="AE2132" i="1"/>
  <c r="AE2133" i="1"/>
  <c r="AE2134" i="1"/>
  <c r="AE2135" i="1"/>
  <c r="AE2136" i="1"/>
  <c r="AE2139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1" i="1"/>
  <c r="AE2162" i="1"/>
  <c r="AE2163" i="1"/>
  <c r="AE2164" i="1"/>
  <c r="AE2165" i="1"/>
  <c r="AE2166" i="1"/>
  <c r="AE2167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6" i="1"/>
  <c r="AE2237" i="1"/>
  <c r="AE2239" i="1"/>
  <c r="AE2241" i="1"/>
  <c r="AE2242" i="1"/>
  <c r="AE2244" i="1"/>
  <c r="AE2245" i="1"/>
  <c r="AE2246" i="1"/>
  <c r="AE2247" i="1"/>
  <c r="AE2250" i="1"/>
  <c r="AE2251" i="1"/>
  <c r="AE2252" i="1"/>
  <c r="AE2254" i="1"/>
  <c r="AE2255" i="1"/>
  <c r="AE2258" i="1"/>
  <c r="AE2259" i="1"/>
  <c r="AE2260" i="1"/>
  <c r="AE2261" i="1"/>
  <c r="AE2263" i="1"/>
  <c r="AE2264" i="1"/>
  <c r="AE2269" i="1"/>
  <c r="AE2270" i="1"/>
  <c r="AE2273" i="1"/>
  <c r="AE2274" i="1"/>
  <c r="AE2275" i="1"/>
  <c r="AE2276" i="1"/>
  <c r="AE2297" i="1"/>
  <c r="AE2298" i="1"/>
  <c r="AE2303" i="1"/>
  <c r="AE2306" i="1"/>
  <c r="AE2307" i="1"/>
  <c r="AE2308" i="1"/>
  <c r="AE2309" i="1"/>
  <c r="AE2312" i="1"/>
  <c r="AE2315" i="1"/>
  <c r="AE2316" i="1"/>
  <c r="AE2317" i="1"/>
  <c r="AE2321" i="1"/>
  <c r="AE2322" i="1"/>
  <c r="AE2325" i="1"/>
  <c r="AE2326" i="1"/>
  <c r="AE2327" i="1"/>
  <c r="AE2330" i="1"/>
  <c r="AE2331" i="1"/>
  <c r="AE2334" i="1"/>
  <c r="AE2335" i="1"/>
  <c r="AE2336" i="1"/>
  <c r="AE2338" i="1"/>
  <c r="AE2339" i="1"/>
  <c r="AE2340" i="1"/>
  <c r="AE2341" i="1"/>
  <c r="AE2342" i="1"/>
  <c r="AE2345" i="1"/>
  <c r="AE2348" i="1"/>
  <c r="AE2352" i="1"/>
  <c r="AE2351" i="1" s="1"/>
  <c r="AE2354" i="1"/>
  <c r="AE2357" i="1"/>
  <c r="AE2358" i="1"/>
  <c r="AE2359" i="1"/>
  <c r="AE2360" i="1"/>
  <c r="AE2361" i="1"/>
  <c r="AE2364" i="1"/>
  <c r="AE2368" i="1"/>
  <c r="AE2369" i="1"/>
  <c r="AE2370" i="1"/>
  <c r="AE2372" i="1"/>
  <c r="AE2375" i="1"/>
  <c r="AE2376" i="1"/>
  <c r="AE2379" i="1"/>
  <c r="AE2382" i="1"/>
  <c r="AE2383" i="1"/>
  <c r="AE2384" i="1"/>
  <c r="AE2385" i="1"/>
  <c r="AE2386" i="1"/>
  <c r="AE2387" i="1"/>
  <c r="AE2389" i="1"/>
  <c r="AE2390" i="1"/>
  <c r="AE2393" i="1"/>
  <c r="AE2396" i="1"/>
  <c r="AE2397" i="1"/>
  <c r="AE2398" i="1"/>
  <c r="AE2399" i="1"/>
  <c r="AE2400" i="1"/>
  <c r="AE2403" i="1"/>
  <c r="AE2405" i="1"/>
  <c r="AE2408" i="1"/>
  <c r="AE2409" i="1"/>
  <c r="AE2410" i="1"/>
  <c r="AE2411" i="1"/>
  <c r="AE2412" i="1"/>
  <c r="AE2413" i="1"/>
  <c r="AE2414" i="1"/>
  <c r="AE2415" i="1"/>
  <c r="AE2416" i="1"/>
  <c r="AE2419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7" i="1"/>
  <c r="AE2438" i="1"/>
  <c r="AE2441" i="1"/>
  <c r="AE2440" i="1" s="1"/>
  <c r="AE2439" i="1" s="1"/>
  <c r="AE2442" i="1"/>
  <c r="AE2445" i="1"/>
  <c r="AE2446" i="1"/>
  <c r="AE2447" i="1"/>
  <c r="AE2448" i="1"/>
  <c r="AE2451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71" i="1"/>
  <c r="AE2475" i="1"/>
  <c r="AE2476" i="1"/>
  <c r="AE2479" i="1"/>
  <c r="AE2484" i="1"/>
  <c r="AE2486" i="1"/>
  <c r="AE2491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8" i="1"/>
  <c r="AE2509" i="1"/>
  <c r="AE2510" i="1"/>
  <c r="AE2511" i="1"/>
  <c r="AE2512" i="1"/>
  <c r="AE2513" i="1"/>
  <c r="AE2514" i="1"/>
  <c r="AE2515" i="1"/>
  <c r="AE2516" i="1"/>
  <c r="AE2517" i="1"/>
  <c r="AE2520" i="1"/>
  <c r="AE2521" i="1"/>
  <c r="AE2522" i="1"/>
  <c r="AE2524" i="1"/>
  <c r="AE2525" i="1"/>
  <c r="AE2527" i="1"/>
  <c r="AE2528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6" i="1"/>
  <c r="AE2557" i="1"/>
  <c r="AE2558" i="1"/>
  <c r="AE2559" i="1"/>
  <c r="AE2560" i="1"/>
  <c r="AE2561" i="1"/>
  <c r="AE2562" i="1"/>
  <c r="AE2563" i="1"/>
  <c r="AE2564" i="1"/>
  <c r="AE2567" i="1"/>
  <c r="AE2570" i="1"/>
  <c r="AE2571" i="1"/>
  <c r="AE2574" i="1"/>
  <c r="AE2575" i="1"/>
  <c r="AE2576" i="1"/>
  <c r="AE2580" i="1"/>
  <c r="AE2581" i="1"/>
  <c r="AE2585" i="1"/>
  <c r="AE2586" i="1"/>
  <c r="AE2589" i="1"/>
  <c r="AE2590" i="1"/>
  <c r="AE2591" i="1"/>
  <c r="AE2594" i="1"/>
  <c r="AE2595" i="1"/>
  <c r="AE2598" i="1"/>
  <c r="AE2599" i="1"/>
  <c r="AE2600" i="1"/>
  <c r="AE2603" i="1"/>
  <c r="AE2604" i="1"/>
  <c r="AE2606" i="1"/>
  <c r="AE2607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4" i="1"/>
  <c r="AE2625" i="1"/>
  <c r="AE2627" i="1"/>
  <c r="AE2631" i="1"/>
  <c r="AE2633" i="1"/>
  <c r="AE41" i="1"/>
  <c r="AE39" i="1"/>
  <c r="AE38" i="1"/>
  <c r="AE37" i="1"/>
  <c r="AE36" i="1"/>
  <c r="AE35" i="1"/>
  <c r="AE34" i="1"/>
  <c r="AE33" i="1"/>
  <c r="AE32" i="1"/>
  <c r="AE31" i="1"/>
  <c r="AE30" i="1"/>
  <c r="AE29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12" i="1"/>
  <c r="G2584" i="1"/>
  <c r="G2579" i="1"/>
  <c r="H2632" i="1"/>
  <c r="I2632" i="1"/>
  <c r="J2632" i="1"/>
  <c r="K2632" i="1"/>
  <c r="L2632" i="1"/>
  <c r="M2632" i="1"/>
  <c r="N2632" i="1"/>
  <c r="O2632" i="1"/>
  <c r="P2632" i="1"/>
  <c r="Q2632" i="1"/>
  <c r="R2632" i="1"/>
  <c r="W2632" i="1"/>
  <c r="X2632" i="1"/>
  <c r="Y2632" i="1"/>
  <c r="Z2632" i="1"/>
  <c r="AA2632" i="1"/>
  <c r="AB2632" i="1"/>
  <c r="AC2632" i="1"/>
  <c r="AD2632" i="1"/>
  <c r="G2632" i="1"/>
  <c r="H2629" i="1"/>
  <c r="I2629" i="1"/>
  <c r="J2629" i="1"/>
  <c r="K2629" i="1"/>
  <c r="L2629" i="1"/>
  <c r="M2629" i="1"/>
  <c r="N2629" i="1"/>
  <c r="O2629" i="1"/>
  <c r="P2629" i="1"/>
  <c r="Q2629" i="1"/>
  <c r="R2629" i="1"/>
  <c r="W2629" i="1"/>
  <c r="X2629" i="1"/>
  <c r="Y2629" i="1"/>
  <c r="Z2629" i="1"/>
  <c r="AA2629" i="1"/>
  <c r="AB2629" i="1"/>
  <c r="AC2629" i="1"/>
  <c r="AD2629" i="1"/>
  <c r="G2629" i="1"/>
  <c r="H2626" i="1"/>
  <c r="I2626" i="1"/>
  <c r="J2626" i="1"/>
  <c r="K2626" i="1"/>
  <c r="L2626" i="1"/>
  <c r="M2626" i="1"/>
  <c r="N2626" i="1"/>
  <c r="O2626" i="1"/>
  <c r="P2626" i="1"/>
  <c r="Q2626" i="1"/>
  <c r="R2626" i="1"/>
  <c r="W2626" i="1"/>
  <c r="X2626" i="1"/>
  <c r="Y2626" i="1"/>
  <c r="Z2626" i="1"/>
  <c r="AA2626" i="1"/>
  <c r="AB2626" i="1"/>
  <c r="AC2626" i="1"/>
  <c r="AD2626" i="1"/>
  <c r="G2626" i="1"/>
  <c r="H2623" i="1"/>
  <c r="I2623" i="1"/>
  <c r="J2623" i="1"/>
  <c r="K2623" i="1"/>
  <c r="L2623" i="1"/>
  <c r="M2623" i="1"/>
  <c r="N2623" i="1"/>
  <c r="O2623" i="1"/>
  <c r="P2623" i="1"/>
  <c r="Q2623" i="1"/>
  <c r="R2623" i="1"/>
  <c r="W2623" i="1"/>
  <c r="X2623" i="1"/>
  <c r="Y2623" i="1"/>
  <c r="Z2623" i="1"/>
  <c r="AA2623" i="1"/>
  <c r="AB2623" i="1"/>
  <c r="AC2623" i="1"/>
  <c r="AD2623" i="1"/>
  <c r="AD2622" i="1" s="1"/>
  <c r="G2623" i="1"/>
  <c r="H2605" i="1"/>
  <c r="I2605" i="1"/>
  <c r="J2605" i="1"/>
  <c r="K2605" i="1"/>
  <c r="L2605" i="1"/>
  <c r="M2605" i="1"/>
  <c r="N2605" i="1"/>
  <c r="O2605" i="1"/>
  <c r="P2605" i="1"/>
  <c r="Q2605" i="1"/>
  <c r="R2605" i="1"/>
  <c r="W2605" i="1"/>
  <c r="X2605" i="1"/>
  <c r="Y2605" i="1"/>
  <c r="Z2605" i="1"/>
  <c r="AA2605" i="1"/>
  <c r="AB2605" i="1"/>
  <c r="AC2605" i="1"/>
  <c r="AD2605" i="1"/>
  <c r="G2605" i="1"/>
  <c r="G2602" i="1"/>
  <c r="H2602" i="1"/>
  <c r="I2602" i="1"/>
  <c r="J2602" i="1"/>
  <c r="K2602" i="1"/>
  <c r="L2602" i="1"/>
  <c r="M2602" i="1"/>
  <c r="N2602" i="1"/>
  <c r="O2602" i="1"/>
  <c r="P2602" i="1"/>
  <c r="Q2602" i="1"/>
  <c r="R2602" i="1"/>
  <c r="W2602" i="1"/>
  <c r="X2602" i="1"/>
  <c r="Y2602" i="1"/>
  <c r="Z2602" i="1"/>
  <c r="AA2602" i="1"/>
  <c r="AB2602" i="1"/>
  <c r="AC2602" i="1"/>
  <c r="AD2602" i="1"/>
  <c r="H2597" i="1"/>
  <c r="I2597" i="1"/>
  <c r="I2596" i="1" s="1"/>
  <c r="J2597" i="1"/>
  <c r="J2596" i="1" s="1"/>
  <c r="K2597" i="1"/>
  <c r="K2596" i="1" s="1"/>
  <c r="L2597" i="1"/>
  <c r="L2596" i="1" s="1"/>
  <c r="M2597" i="1"/>
  <c r="M2596" i="1" s="1"/>
  <c r="N2597" i="1"/>
  <c r="N2596" i="1" s="1"/>
  <c r="O2597" i="1"/>
  <c r="O2596" i="1" s="1"/>
  <c r="P2597" i="1"/>
  <c r="P2596" i="1" s="1"/>
  <c r="Q2597" i="1"/>
  <c r="Q2596" i="1" s="1"/>
  <c r="R2597" i="1"/>
  <c r="R2596" i="1" s="1"/>
  <c r="W2597" i="1"/>
  <c r="W2596" i="1" s="1"/>
  <c r="X2597" i="1"/>
  <c r="X2596" i="1" s="1"/>
  <c r="Y2597" i="1"/>
  <c r="Y2596" i="1" s="1"/>
  <c r="Z2597" i="1"/>
  <c r="Z2596" i="1" s="1"/>
  <c r="AA2597" i="1"/>
  <c r="AA2596" i="1" s="1"/>
  <c r="AB2597" i="1"/>
  <c r="AB2596" i="1" s="1"/>
  <c r="AC2597" i="1"/>
  <c r="AC2596" i="1" s="1"/>
  <c r="AD2597" i="1"/>
  <c r="AD2596" i="1" s="1"/>
  <c r="G2597" i="1"/>
  <c r="G2593" i="1"/>
  <c r="H2593" i="1"/>
  <c r="I2593" i="1"/>
  <c r="I2592" i="1" s="1"/>
  <c r="J2593" i="1"/>
  <c r="J2592" i="1" s="1"/>
  <c r="K2593" i="1"/>
  <c r="K2592" i="1" s="1"/>
  <c r="L2593" i="1"/>
  <c r="L2592" i="1" s="1"/>
  <c r="M2593" i="1"/>
  <c r="M2592" i="1" s="1"/>
  <c r="N2593" i="1"/>
  <c r="N2592" i="1" s="1"/>
  <c r="O2593" i="1"/>
  <c r="O2592" i="1" s="1"/>
  <c r="P2593" i="1"/>
  <c r="P2592" i="1" s="1"/>
  <c r="Q2593" i="1"/>
  <c r="Q2592" i="1" s="1"/>
  <c r="R2593" i="1"/>
  <c r="R2592" i="1" s="1"/>
  <c r="W2593" i="1"/>
  <c r="W2592" i="1" s="1"/>
  <c r="X2593" i="1"/>
  <c r="X2592" i="1" s="1"/>
  <c r="Y2593" i="1"/>
  <c r="Y2592" i="1" s="1"/>
  <c r="Z2593" i="1"/>
  <c r="Z2592" i="1" s="1"/>
  <c r="AA2593" i="1"/>
  <c r="AA2592" i="1" s="1"/>
  <c r="AB2593" i="1"/>
  <c r="AB2592" i="1" s="1"/>
  <c r="AC2593" i="1"/>
  <c r="AC2592" i="1" s="1"/>
  <c r="AD2593" i="1"/>
  <c r="AD2592" i="1" s="1"/>
  <c r="H2588" i="1"/>
  <c r="I2588" i="1"/>
  <c r="I2587" i="1" s="1"/>
  <c r="J2588" i="1"/>
  <c r="J2587" i="1" s="1"/>
  <c r="K2588" i="1"/>
  <c r="K2587" i="1" s="1"/>
  <c r="L2588" i="1"/>
  <c r="L2587" i="1" s="1"/>
  <c r="M2588" i="1"/>
  <c r="M2587" i="1" s="1"/>
  <c r="N2588" i="1"/>
  <c r="N2587" i="1" s="1"/>
  <c r="O2588" i="1"/>
  <c r="O2587" i="1" s="1"/>
  <c r="P2588" i="1"/>
  <c r="P2587" i="1" s="1"/>
  <c r="Q2588" i="1"/>
  <c r="Q2587" i="1" s="1"/>
  <c r="R2588" i="1"/>
  <c r="R2587" i="1" s="1"/>
  <c r="W2588" i="1"/>
  <c r="W2587" i="1" s="1"/>
  <c r="X2588" i="1"/>
  <c r="X2587" i="1" s="1"/>
  <c r="Y2588" i="1"/>
  <c r="Y2587" i="1" s="1"/>
  <c r="Z2588" i="1"/>
  <c r="Z2587" i="1" s="1"/>
  <c r="AA2588" i="1"/>
  <c r="AA2587" i="1" s="1"/>
  <c r="AB2588" i="1"/>
  <c r="AB2587" i="1" s="1"/>
  <c r="AC2588" i="1"/>
  <c r="AC2587" i="1" s="1"/>
  <c r="AD2588" i="1"/>
  <c r="AD2587" i="1" s="1"/>
  <c r="G2588" i="1"/>
  <c r="H2584" i="1"/>
  <c r="I2584" i="1"/>
  <c r="I2583" i="1" s="1"/>
  <c r="J2584" i="1"/>
  <c r="J2583" i="1" s="1"/>
  <c r="K2584" i="1"/>
  <c r="K2583" i="1" s="1"/>
  <c r="L2584" i="1"/>
  <c r="L2583" i="1" s="1"/>
  <c r="M2584" i="1"/>
  <c r="M2583" i="1" s="1"/>
  <c r="N2584" i="1"/>
  <c r="N2583" i="1" s="1"/>
  <c r="O2584" i="1"/>
  <c r="O2583" i="1" s="1"/>
  <c r="P2584" i="1"/>
  <c r="P2583" i="1" s="1"/>
  <c r="Q2584" i="1"/>
  <c r="Q2583" i="1" s="1"/>
  <c r="R2584" i="1"/>
  <c r="R2583" i="1" s="1"/>
  <c r="W2584" i="1"/>
  <c r="W2583" i="1" s="1"/>
  <c r="X2584" i="1"/>
  <c r="X2583" i="1" s="1"/>
  <c r="Y2584" i="1"/>
  <c r="Y2583" i="1" s="1"/>
  <c r="Z2584" i="1"/>
  <c r="Z2583" i="1" s="1"/>
  <c r="AA2584" i="1"/>
  <c r="AA2583" i="1" s="1"/>
  <c r="AB2584" i="1"/>
  <c r="AB2583" i="1" s="1"/>
  <c r="AC2584" i="1"/>
  <c r="AC2583" i="1" s="1"/>
  <c r="AD2584" i="1"/>
  <c r="AD2583" i="1" s="1"/>
  <c r="H2579" i="1"/>
  <c r="I2579" i="1"/>
  <c r="I2578" i="1" s="1"/>
  <c r="I2577" i="1" s="1"/>
  <c r="J2579" i="1"/>
  <c r="J2578" i="1" s="1"/>
  <c r="J2577" i="1" s="1"/>
  <c r="K2579" i="1"/>
  <c r="K2578" i="1" s="1"/>
  <c r="K2577" i="1" s="1"/>
  <c r="L2579" i="1"/>
  <c r="L2578" i="1" s="1"/>
  <c r="L2577" i="1" s="1"/>
  <c r="M2579" i="1"/>
  <c r="M2578" i="1" s="1"/>
  <c r="M2577" i="1" s="1"/>
  <c r="N2579" i="1"/>
  <c r="N2578" i="1" s="1"/>
  <c r="N2577" i="1" s="1"/>
  <c r="O2579" i="1"/>
  <c r="O2578" i="1" s="1"/>
  <c r="O2577" i="1" s="1"/>
  <c r="P2579" i="1"/>
  <c r="P2578" i="1" s="1"/>
  <c r="P2577" i="1" s="1"/>
  <c r="Q2579" i="1"/>
  <c r="Q2578" i="1" s="1"/>
  <c r="Q2577" i="1" s="1"/>
  <c r="R2579" i="1"/>
  <c r="R2578" i="1" s="1"/>
  <c r="R2577" i="1" s="1"/>
  <c r="W2579" i="1"/>
  <c r="W2578" i="1" s="1"/>
  <c r="W2577" i="1" s="1"/>
  <c r="X2579" i="1"/>
  <c r="X2578" i="1" s="1"/>
  <c r="X2577" i="1" s="1"/>
  <c r="Y2579" i="1"/>
  <c r="Y2578" i="1" s="1"/>
  <c r="Y2577" i="1" s="1"/>
  <c r="Z2579" i="1"/>
  <c r="Z2578" i="1" s="1"/>
  <c r="Z2577" i="1" s="1"/>
  <c r="AA2579" i="1"/>
  <c r="AA2578" i="1" s="1"/>
  <c r="AA2577" i="1" s="1"/>
  <c r="AB2579" i="1"/>
  <c r="AB2578" i="1" s="1"/>
  <c r="AB2577" i="1" s="1"/>
  <c r="AC2579" i="1"/>
  <c r="AC2578" i="1" s="1"/>
  <c r="AC2577" i="1" s="1"/>
  <c r="AD2579" i="1"/>
  <c r="AD2578" i="1" s="1"/>
  <c r="AD2577" i="1" s="1"/>
  <c r="H2573" i="1"/>
  <c r="I2573" i="1"/>
  <c r="I2572" i="1" s="1"/>
  <c r="J2573" i="1"/>
  <c r="J2572" i="1" s="1"/>
  <c r="K2573" i="1"/>
  <c r="K2572" i="1" s="1"/>
  <c r="L2573" i="1"/>
  <c r="L2572" i="1" s="1"/>
  <c r="M2573" i="1"/>
  <c r="M2572" i="1" s="1"/>
  <c r="N2573" i="1"/>
  <c r="N2572" i="1" s="1"/>
  <c r="O2573" i="1"/>
  <c r="O2572" i="1" s="1"/>
  <c r="P2573" i="1"/>
  <c r="P2572" i="1" s="1"/>
  <c r="Q2573" i="1"/>
  <c r="Q2572" i="1" s="1"/>
  <c r="R2573" i="1"/>
  <c r="R2572" i="1" s="1"/>
  <c r="W2573" i="1"/>
  <c r="W2572" i="1" s="1"/>
  <c r="X2573" i="1"/>
  <c r="X2572" i="1" s="1"/>
  <c r="Y2573" i="1"/>
  <c r="Y2572" i="1" s="1"/>
  <c r="Z2573" i="1"/>
  <c r="Z2572" i="1" s="1"/>
  <c r="AA2573" i="1"/>
  <c r="AA2572" i="1" s="1"/>
  <c r="AB2573" i="1"/>
  <c r="AB2572" i="1" s="1"/>
  <c r="AC2573" i="1"/>
  <c r="AC2572" i="1" s="1"/>
  <c r="AD2573" i="1"/>
  <c r="AD2572" i="1" s="1"/>
  <c r="G2573" i="1"/>
  <c r="H2569" i="1"/>
  <c r="I2569" i="1"/>
  <c r="I2568" i="1" s="1"/>
  <c r="J2569" i="1"/>
  <c r="J2568" i="1" s="1"/>
  <c r="K2569" i="1"/>
  <c r="K2568" i="1" s="1"/>
  <c r="L2569" i="1"/>
  <c r="L2568" i="1" s="1"/>
  <c r="M2569" i="1"/>
  <c r="M2568" i="1" s="1"/>
  <c r="N2569" i="1"/>
  <c r="N2568" i="1" s="1"/>
  <c r="O2569" i="1"/>
  <c r="O2568" i="1" s="1"/>
  <c r="P2569" i="1"/>
  <c r="P2568" i="1" s="1"/>
  <c r="Q2569" i="1"/>
  <c r="Q2568" i="1" s="1"/>
  <c r="R2569" i="1"/>
  <c r="R2568" i="1" s="1"/>
  <c r="W2569" i="1"/>
  <c r="W2568" i="1" s="1"/>
  <c r="X2569" i="1"/>
  <c r="X2568" i="1" s="1"/>
  <c r="Y2569" i="1"/>
  <c r="Y2568" i="1" s="1"/>
  <c r="Z2569" i="1"/>
  <c r="Z2568" i="1" s="1"/>
  <c r="AA2569" i="1"/>
  <c r="AA2568" i="1" s="1"/>
  <c r="AB2569" i="1"/>
  <c r="AB2568" i="1" s="1"/>
  <c r="AC2569" i="1"/>
  <c r="AC2568" i="1" s="1"/>
  <c r="AD2569" i="1"/>
  <c r="AD2568" i="1" s="1"/>
  <c r="G2569" i="1"/>
  <c r="H2566" i="1"/>
  <c r="I2566" i="1"/>
  <c r="I2565" i="1" s="1"/>
  <c r="J2566" i="1"/>
  <c r="J2565" i="1" s="1"/>
  <c r="K2566" i="1"/>
  <c r="K2565" i="1" s="1"/>
  <c r="L2566" i="1"/>
  <c r="L2565" i="1" s="1"/>
  <c r="M2566" i="1"/>
  <c r="M2565" i="1" s="1"/>
  <c r="N2566" i="1"/>
  <c r="N2565" i="1" s="1"/>
  <c r="O2566" i="1"/>
  <c r="O2565" i="1" s="1"/>
  <c r="P2566" i="1"/>
  <c r="P2565" i="1" s="1"/>
  <c r="Q2566" i="1"/>
  <c r="Q2565" i="1" s="1"/>
  <c r="R2566" i="1"/>
  <c r="R2565" i="1" s="1"/>
  <c r="W2566" i="1"/>
  <c r="W2565" i="1" s="1"/>
  <c r="X2566" i="1"/>
  <c r="X2565" i="1" s="1"/>
  <c r="Y2566" i="1"/>
  <c r="Y2565" i="1" s="1"/>
  <c r="Z2566" i="1"/>
  <c r="Z2565" i="1" s="1"/>
  <c r="AA2566" i="1"/>
  <c r="AA2565" i="1" s="1"/>
  <c r="AB2566" i="1"/>
  <c r="AB2565" i="1" s="1"/>
  <c r="AC2566" i="1"/>
  <c r="AC2565" i="1" s="1"/>
  <c r="AD2566" i="1"/>
  <c r="AD2565" i="1" s="1"/>
  <c r="G2566" i="1"/>
  <c r="H2609" i="1"/>
  <c r="I2609" i="1"/>
  <c r="I2608" i="1" s="1"/>
  <c r="J2609" i="1"/>
  <c r="J2608" i="1" s="1"/>
  <c r="K2609" i="1"/>
  <c r="K2608" i="1" s="1"/>
  <c r="L2609" i="1"/>
  <c r="L2608" i="1" s="1"/>
  <c r="M2609" i="1"/>
  <c r="M2608" i="1" s="1"/>
  <c r="N2609" i="1"/>
  <c r="N2608" i="1" s="1"/>
  <c r="O2609" i="1"/>
  <c r="O2608" i="1" s="1"/>
  <c r="P2609" i="1"/>
  <c r="P2608" i="1" s="1"/>
  <c r="Q2609" i="1"/>
  <c r="Q2608" i="1" s="1"/>
  <c r="R2609" i="1"/>
  <c r="R2608" i="1" s="1"/>
  <c r="W2609" i="1"/>
  <c r="W2608" i="1" s="1"/>
  <c r="X2609" i="1"/>
  <c r="X2608" i="1" s="1"/>
  <c r="Y2609" i="1"/>
  <c r="Y2608" i="1" s="1"/>
  <c r="Z2609" i="1"/>
  <c r="Z2608" i="1" s="1"/>
  <c r="AA2609" i="1"/>
  <c r="AA2608" i="1" s="1"/>
  <c r="AB2609" i="1"/>
  <c r="AB2608" i="1" s="1"/>
  <c r="AC2609" i="1"/>
  <c r="AC2608" i="1" s="1"/>
  <c r="AD2609" i="1"/>
  <c r="AD2608" i="1" s="1"/>
  <c r="G2609" i="1"/>
  <c r="H2490" i="1"/>
  <c r="I2490" i="1"/>
  <c r="J2490" i="1"/>
  <c r="K2490" i="1"/>
  <c r="L2490" i="1"/>
  <c r="M2490" i="1"/>
  <c r="N2490" i="1"/>
  <c r="O2490" i="1"/>
  <c r="P2490" i="1"/>
  <c r="Q2490" i="1"/>
  <c r="R2490" i="1"/>
  <c r="W2490" i="1"/>
  <c r="X2490" i="1"/>
  <c r="Y2490" i="1"/>
  <c r="Z2490" i="1"/>
  <c r="AA2490" i="1"/>
  <c r="AB2490" i="1"/>
  <c r="AC2490" i="1"/>
  <c r="AD2490" i="1"/>
  <c r="G2490" i="1"/>
  <c r="H2485" i="1"/>
  <c r="I2485" i="1"/>
  <c r="J2485" i="1"/>
  <c r="K2485" i="1"/>
  <c r="L2485" i="1"/>
  <c r="M2485" i="1"/>
  <c r="N2485" i="1"/>
  <c r="O2485" i="1"/>
  <c r="P2485" i="1"/>
  <c r="Q2485" i="1"/>
  <c r="R2485" i="1"/>
  <c r="W2485" i="1"/>
  <c r="X2485" i="1"/>
  <c r="Y2485" i="1"/>
  <c r="Z2485" i="1"/>
  <c r="AA2485" i="1"/>
  <c r="AB2485" i="1"/>
  <c r="AC2485" i="1"/>
  <c r="AD2485" i="1"/>
  <c r="G2485" i="1"/>
  <c r="H2483" i="1"/>
  <c r="I2483" i="1"/>
  <c r="J2483" i="1"/>
  <c r="K2483" i="1"/>
  <c r="L2483" i="1"/>
  <c r="M2483" i="1"/>
  <c r="N2483" i="1"/>
  <c r="O2483" i="1"/>
  <c r="P2483" i="1"/>
  <c r="Q2483" i="1"/>
  <c r="R2483" i="1"/>
  <c r="W2483" i="1"/>
  <c r="X2483" i="1"/>
  <c r="Y2483" i="1"/>
  <c r="Z2483" i="1"/>
  <c r="AA2483" i="1"/>
  <c r="AB2483" i="1"/>
  <c r="AC2483" i="1"/>
  <c r="AD2483" i="1"/>
  <c r="G2483" i="1"/>
  <c r="H2478" i="1"/>
  <c r="I2478" i="1"/>
  <c r="I2477" i="1" s="1"/>
  <c r="J2478" i="1"/>
  <c r="J2477" i="1" s="1"/>
  <c r="K2478" i="1"/>
  <c r="K2477" i="1" s="1"/>
  <c r="L2478" i="1"/>
  <c r="L2477" i="1" s="1"/>
  <c r="M2478" i="1"/>
  <c r="M2477" i="1" s="1"/>
  <c r="N2478" i="1"/>
  <c r="N2477" i="1" s="1"/>
  <c r="O2478" i="1"/>
  <c r="O2477" i="1" s="1"/>
  <c r="P2478" i="1"/>
  <c r="P2477" i="1" s="1"/>
  <c r="Q2478" i="1"/>
  <c r="Q2477" i="1" s="1"/>
  <c r="R2478" i="1"/>
  <c r="R2477" i="1" s="1"/>
  <c r="W2478" i="1"/>
  <c r="W2477" i="1" s="1"/>
  <c r="X2478" i="1"/>
  <c r="X2477" i="1" s="1"/>
  <c r="Y2478" i="1"/>
  <c r="Y2477" i="1" s="1"/>
  <c r="Z2478" i="1"/>
  <c r="Z2477" i="1" s="1"/>
  <c r="AA2478" i="1"/>
  <c r="AA2477" i="1" s="1"/>
  <c r="AB2478" i="1"/>
  <c r="AB2477" i="1" s="1"/>
  <c r="AC2478" i="1"/>
  <c r="AC2477" i="1" s="1"/>
  <c r="AD2478" i="1"/>
  <c r="AD2477" i="1" s="1"/>
  <c r="G2478" i="1"/>
  <c r="W2470" i="1"/>
  <c r="W2469" i="1" s="1"/>
  <c r="X2470" i="1"/>
  <c r="X2469" i="1" s="1"/>
  <c r="Y2470" i="1"/>
  <c r="Y2469" i="1" s="1"/>
  <c r="Z2470" i="1"/>
  <c r="Z2469" i="1" s="1"/>
  <c r="AA2470" i="1"/>
  <c r="AA2469" i="1" s="1"/>
  <c r="AB2470" i="1"/>
  <c r="AB2469" i="1" s="1"/>
  <c r="AC2470" i="1"/>
  <c r="AC2469" i="1" s="1"/>
  <c r="AD2470" i="1"/>
  <c r="AD2469" i="1" s="1"/>
  <c r="H2474" i="1"/>
  <c r="H2473" i="1" s="1"/>
  <c r="I2474" i="1"/>
  <c r="I2473" i="1" s="1"/>
  <c r="J2474" i="1"/>
  <c r="J2473" i="1" s="1"/>
  <c r="J2472" i="1" s="1"/>
  <c r="K2474" i="1"/>
  <c r="K2473" i="1" s="1"/>
  <c r="L2474" i="1"/>
  <c r="L2473" i="1" s="1"/>
  <c r="L2472" i="1" s="1"/>
  <c r="M2474" i="1"/>
  <c r="M2473" i="1" s="1"/>
  <c r="M2472" i="1" s="1"/>
  <c r="N2474" i="1"/>
  <c r="N2473" i="1" s="1"/>
  <c r="O2474" i="1"/>
  <c r="O2473" i="1" s="1"/>
  <c r="O2472" i="1" s="1"/>
  <c r="P2474" i="1"/>
  <c r="P2473" i="1" s="1"/>
  <c r="Q2474" i="1"/>
  <c r="Q2473" i="1" s="1"/>
  <c r="R2474" i="1"/>
  <c r="R2473" i="1" s="1"/>
  <c r="W2474" i="1"/>
  <c r="W2473" i="1" s="1"/>
  <c r="X2474" i="1"/>
  <c r="X2473" i="1" s="1"/>
  <c r="X2472" i="1" s="1"/>
  <c r="Y2474" i="1"/>
  <c r="Y2473" i="1" s="1"/>
  <c r="Z2474" i="1"/>
  <c r="Z2473" i="1" s="1"/>
  <c r="Z2472" i="1" s="1"/>
  <c r="AA2474" i="1"/>
  <c r="AA2473" i="1" s="1"/>
  <c r="AB2474" i="1"/>
  <c r="AB2473" i="1" s="1"/>
  <c r="AB2472" i="1" s="1"/>
  <c r="AC2474" i="1"/>
  <c r="AC2473" i="1" s="1"/>
  <c r="AC2472" i="1" s="1"/>
  <c r="AD2474" i="1"/>
  <c r="AD2473" i="1" s="1"/>
  <c r="G2474" i="1"/>
  <c r="G2473" i="1" s="1"/>
  <c r="H2526" i="1"/>
  <c r="I2526" i="1"/>
  <c r="J2526" i="1"/>
  <c r="K2526" i="1"/>
  <c r="L2526" i="1"/>
  <c r="M2526" i="1"/>
  <c r="N2526" i="1"/>
  <c r="O2526" i="1"/>
  <c r="P2526" i="1"/>
  <c r="Q2526" i="1"/>
  <c r="R2526" i="1"/>
  <c r="W2526" i="1"/>
  <c r="X2526" i="1"/>
  <c r="Y2526" i="1"/>
  <c r="Z2526" i="1"/>
  <c r="AA2526" i="1"/>
  <c r="AB2526" i="1"/>
  <c r="AC2526" i="1"/>
  <c r="AD2526" i="1"/>
  <c r="G2526" i="1"/>
  <c r="H2523" i="1"/>
  <c r="I2523" i="1"/>
  <c r="J2523" i="1"/>
  <c r="K2523" i="1"/>
  <c r="L2523" i="1"/>
  <c r="M2523" i="1"/>
  <c r="N2523" i="1"/>
  <c r="O2523" i="1"/>
  <c r="P2523" i="1"/>
  <c r="Q2523" i="1"/>
  <c r="R2523" i="1"/>
  <c r="W2523" i="1"/>
  <c r="X2523" i="1"/>
  <c r="Y2523" i="1"/>
  <c r="Z2523" i="1"/>
  <c r="AA2523" i="1"/>
  <c r="AB2523" i="1"/>
  <c r="AC2523" i="1"/>
  <c r="AD2523" i="1"/>
  <c r="G2523" i="1"/>
  <c r="H2519" i="1"/>
  <c r="I2519" i="1"/>
  <c r="J2519" i="1"/>
  <c r="K2519" i="1"/>
  <c r="L2519" i="1"/>
  <c r="M2519" i="1"/>
  <c r="N2519" i="1"/>
  <c r="O2519" i="1"/>
  <c r="P2519" i="1"/>
  <c r="Q2519" i="1"/>
  <c r="R2519" i="1"/>
  <c r="W2519" i="1"/>
  <c r="X2519" i="1"/>
  <c r="Y2519" i="1"/>
  <c r="Z2519" i="1"/>
  <c r="AA2519" i="1"/>
  <c r="AB2519" i="1"/>
  <c r="AC2519" i="1"/>
  <c r="AD2519" i="1"/>
  <c r="G2519" i="1"/>
  <c r="H2492" i="1"/>
  <c r="I2492" i="1"/>
  <c r="J2492" i="1"/>
  <c r="K2492" i="1"/>
  <c r="L2492" i="1"/>
  <c r="M2492" i="1"/>
  <c r="N2492" i="1"/>
  <c r="O2492" i="1"/>
  <c r="P2492" i="1"/>
  <c r="Q2492" i="1"/>
  <c r="R2492" i="1"/>
  <c r="W2492" i="1"/>
  <c r="W2489" i="1" s="1"/>
  <c r="X2492" i="1"/>
  <c r="Y2492" i="1"/>
  <c r="Z2492" i="1"/>
  <c r="AA2492" i="1"/>
  <c r="AB2492" i="1"/>
  <c r="AC2492" i="1"/>
  <c r="AD2492" i="1"/>
  <c r="G2492" i="1"/>
  <c r="H2507" i="1"/>
  <c r="I2507" i="1"/>
  <c r="I2506" i="1" s="1"/>
  <c r="J2507" i="1"/>
  <c r="J2506" i="1" s="1"/>
  <c r="K2507" i="1"/>
  <c r="K2506" i="1" s="1"/>
  <c r="L2507" i="1"/>
  <c r="L2506" i="1" s="1"/>
  <c r="M2507" i="1"/>
  <c r="M2506" i="1" s="1"/>
  <c r="N2507" i="1"/>
  <c r="N2506" i="1" s="1"/>
  <c r="O2507" i="1"/>
  <c r="O2506" i="1" s="1"/>
  <c r="P2507" i="1"/>
  <c r="P2506" i="1" s="1"/>
  <c r="Q2507" i="1"/>
  <c r="Q2506" i="1" s="1"/>
  <c r="R2507" i="1"/>
  <c r="R2506" i="1" s="1"/>
  <c r="W2507" i="1"/>
  <c r="W2506" i="1" s="1"/>
  <c r="X2507" i="1"/>
  <c r="X2506" i="1" s="1"/>
  <c r="Y2507" i="1"/>
  <c r="Y2506" i="1" s="1"/>
  <c r="Z2507" i="1"/>
  <c r="Z2506" i="1" s="1"/>
  <c r="AA2507" i="1"/>
  <c r="AA2506" i="1" s="1"/>
  <c r="AB2507" i="1"/>
  <c r="AB2506" i="1" s="1"/>
  <c r="AC2507" i="1"/>
  <c r="AC2506" i="1" s="1"/>
  <c r="AD2507" i="1"/>
  <c r="AD2506" i="1" s="1"/>
  <c r="G2507" i="1"/>
  <c r="H2529" i="1"/>
  <c r="I2529" i="1"/>
  <c r="J2529" i="1"/>
  <c r="K2529" i="1"/>
  <c r="L2529" i="1"/>
  <c r="M2529" i="1"/>
  <c r="N2529" i="1"/>
  <c r="O2529" i="1"/>
  <c r="P2529" i="1"/>
  <c r="Q2529" i="1"/>
  <c r="R2529" i="1"/>
  <c r="W2529" i="1"/>
  <c r="X2529" i="1"/>
  <c r="Y2529" i="1"/>
  <c r="Z2529" i="1"/>
  <c r="AA2529" i="1"/>
  <c r="AB2529" i="1"/>
  <c r="AC2529" i="1"/>
  <c r="AD2529" i="1"/>
  <c r="G2529" i="1"/>
  <c r="H2555" i="1"/>
  <c r="I2555" i="1"/>
  <c r="I2554" i="1" s="1"/>
  <c r="J2555" i="1"/>
  <c r="J2554" i="1" s="1"/>
  <c r="K2555" i="1"/>
  <c r="K2554" i="1" s="1"/>
  <c r="L2555" i="1"/>
  <c r="L2554" i="1" s="1"/>
  <c r="M2555" i="1"/>
  <c r="M2554" i="1" s="1"/>
  <c r="N2555" i="1"/>
  <c r="N2554" i="1" s="1"/>
  <c r="O2555" i="1"/>
  <c r="O2554" i="1" s="1"/>
  <c r="P2555" i="1"/>
  <c r="P2554" i="1" s="1"/>
  <c r="Q2555" i="1"/>
  <c r="Q2554" i="1" s="1"/>
  <c r="R2555" i="1"/>
  <c r="R2554" i="1" s="1"/>
  <c r="W2555" i="1"/>
  <c r="W2554" i="1" s="1"/>
  <c r="X2555" i="1"/>
  <c r="X2554" i="1" s="1"/>
  <c r="Y2555" i="1"/>
  <c r="Y2554" i="1" s="1"/>
  <c r="Z2555" i="1"/>
  <c r="Z2554" i="1" s="1"/>
  <c r="AA2555" i="1"/>
  <c r="AA2554" i="1" s="1"/>
  <c r="AB2555" i="1"/>
  <c r="AB2554" i="1" s="1"/>
  <c r="AC2555" i="1"/>
  <c r="AC2554" i="1" s="1"/>
  <c r="AD2555" i="1"/>
  <c r="AD2554" i="1" s="1"/>
  <c r="G2555" i="1"/>
  <c r="H2454" i="1"/>
  <c r="I2454" i="1"/>
  <c r="I2453" i="1" s="1"/>
  <c r="J2454" i="1"/>
  <c r="J2453" i="1" s="1"/>
  <c r="K2454" i="1"/>
  <c r="K2453" i="1" s="1"/>
  <c r="L2454" i="1"/>
  <c r="L2453" i="1" s="1"/>
  <c r="M2454" i="1"/>
  <c r="M2453" i="1" s="1"/>
  <c r="N2454" i="1"/>
  <c r="N2453" i="1" s="1"/>
  <c r="O2454" i="1"/>
  <c r="O2453" i="1" s="1"/>
  <c r="P2454" i="1"/>
  <c r="P2453" i="1" s="1"/>
  <c r="Q2454" i="1"/>
  <c r="Q2453" i="1" s="1"/>
  <c r="R2454" i="1"/>
  <c r="R2453" i="1" s="1"/>
  <c r="W2454" i="1"/>
  <c r="W2453" i="1" s="1"/>
  <c r="X2454" i="1"/>
  <c r="X2453" i="1" s="1"/>
  <c r="Y2454" i="1"/>
  <c r="Y2453" i="1" s="1"/>
  <c r="Z2454" i="1"/>
  <c r="Z2453" i="1" s="1"/>
  <c r="AA2454" i="1"/>
  <c r="AA2453" i="1" s="1"/>
  <c r="AB2454" i="1"/>
  <c r="AB2453" i="1" s="1"/>
  <c r="AC2454" i="1"/>
  <c r="AC2453" i="1" s="1"/>
  <c r="AD2454" i="1"/>
  <c r="AD2453" i="1" s="1"/>
  <c r="G2454" i="1"/>
  <c r="H2450" i="1"/>
  <c r="I2450" i="1"/>
  <c r="I2449" i="1" s="1"/>
  <c r="I2434" i="1" s="1"/>
  <c r="J2450" i="1"/>
  <c r="J2449" i="1" s="1"/>
  <c r="J2434" i="1" s="1"/>
  <c r="K2450" i="1"/>
  <c r="K2449" i="1" s="1"/>
  <c r="K2434" i="1" s="1"/>
  <c r="L2450" i="1"/>
  <c r="L2449" i="1" s="1"/>
  <c r="L2434" i="1" s="1"/>
  <c r="M2450" i="1"/>
  <c r="M2449" i="1" s="1"/>
  <c r="M2434" i="1" s="1"/>
  <c r="N2450" i="1"/>
  <c r="N2449" i="1" s="1"/>
  <c r="N2434" i="1" s="1"/>
  <c r="O2450" i="1"/>
  <c r="O2449" i="1" s="1"/>
  <c r="O2434" i="1" s="1"/>
  <c r="P2450" i="1"/>
  <c r="P2449" i="1" s="1"/>
  <c r="P2434" i="1" s="1"/>
  <c r="Q2450" i="1"/>
  <c r="Q2449" i="1" s="1"/>
  <c r="Q2434" i="1" s="1"/>
  <c r="R2450" i="1"/>
  <c r="R2449" i="1" s="1"/>
  <c r="R2434" i="1" s="1"/>
  <c r="W2450" i="1"/>
  <c r="W2449" i="1" s="1"/>
  <c r="W2434" i="1" s="1"/>
  <c r="X2450" i="1"/>
  <c r="X2449" i="1" s="1"/>
  <c r="X2434" i="1" s="1"/>
  <c r="Y2450" i="1"/>
  <c r="Y2449" i="1" s="1"/>
  <c r="Y2434" i="1" s="1"/>
  <c r="Z2450" i="1"/>
  <c r="Z2449" i="1" s="1"/>
  <c r="Z2434" i="1" s="1"/>
  <c r="AA2450" i="1"/>
  <c r="AA2449" i="1" s="1"/>
  <c r="AA2434" i="1" s="1"/>
  <c r="AB2450" i="1"/>
  <c r="AB2449" i="1" s="1"/>
  <c r="AB2434" i="1" s="1"/>
  <c r="AC2450" i="1"/>
  <c r="AC2449" i="1" s="1"/>
  <c r="AC2434" i="1" s="1"/>
  <c r="AD2450" i="1"/>
  <c r="AD2449" i="1" s="1"/>
  <c r="AD2434" i="1" s="1"/>
  <c r="G2450" i="1"/>
  <c r="H2420" i="1"/>
  <c r="I2420" i="1"/>
  <c r="I2418" i="1" s="1"/>
  <c r="I2417" i="1" s="1"/>
  <c r="J2420" i="1"/>
  <c r="J2418" i="1" s="1"/>
  <c r="J2417" i="1" s="1"/>
  <c r="K2420" i="1"/>
  <c r="K2418" i="1" s="1"/>
  <c r="K2417" i="1" s="1"/>
  <c r="L2420" i="1"/>
  <c r="L2418" i="1" s="1"/>
  <c r="L2417" i="1" s="1"/>
  <c r="M2420" i="1"/>
  <c r="M2418" i="1" s="1"/>
  <c r="M2417" i="1" s="1"/>
  <c r="N2420" i="1"/>
  <c r="N2418" i="1" s="1"/>
  <c r="N2417" i="1" s="1"/>
  <c r="O2420" i="1"/>
  <c r="O2418" i="1" s="1"/>
  <c r="O2417" i="1" s="1"/>
  <c r="P2420" i="1"/>
  <c r="P2418" i="1" s="1"/>
  <c r="P2417" i="1" s="1"/>
  <c r="Q2420" i="1"/>
  <c r="Q2418" i="1" s="1"/>
  <c r="Q2417" i="1" s="1"/>
  <c r="R2420" i="1"/>
  <c r="R2418" i="1" s="1"/>
  <c r="R2417" i="1" s="1"/>
  <c r="W2420" i="1"/>
  <c r="W2418" i="1" s="1"/>
  <c r="W2417" i="1" s="1"/>
  <c r="X2420" i="1"/>
  <c r="X2418" i="1" s="1"/>
  <c r="X2417" i="1" s="1"/>
  <c r="Y2420" i="1"/>
  <c r="Y2418" i="1" s="1"/>
  <c r="Y2417" i="1" s="1"/>
  <c r="Z2420" i="1"/>
  <c r="Z2418" i="1" s="1"/>
  <c r="Z2417" i="1" s="1"/>
  <c r="AA2420" i="1"/>
  <c r="AA2418" i="1" s="1"/>
  <c r="AA2417" i="1" s="1"/>
  <c r="AB2420" i="1"/>
  <c r="AB2418" i="1" s="1"/>
  <c r="AB2417" i="1" s="1"/>
  <c r="AC2420" i="1"/>
  <c r="AC2418" i="1" s="1"/>
  <c r="AC2417" i="1" s="1"/>
  <c r="AD2420" i="1"/>
  <c r="AD2418" i="1" s="1"/>
  <c r="AD2417" i="1" s="1"/>
  <c r="G2420" i="1"/>
  <c r="H2407" i="1"/>
  <c r="I2407" i="1"/>
  <c r="I2406" i="1" s="1"/>
  <c r="J2407" i="1"/>
  <c r="J2406" i="1" s="1"/>
  <c r="K2407" i="1"/>
  <c r="K2406" i="1" s="1"/>
  <c r="L2407" i="1"/>
  <c r="L2406" i="1" s="1"/>
  <c r="M2407" i="1"/>
  <c r="M2406" i="1" s="1"/>
  <c r="N2407" i="1"/>
  <c r="N2406" i="1" s="1"/>
  <c r="O2407" i="1"/>
  <c r="O2406" i="1" s="1"/>
  <c r="P2407" i="1"/>
  <c r="P2406" i="1" s="1"/>
  <c r="Q2407" i="1"/>
  <c r="Q2406" i="1" s="1"/>
  <c r="R2407" i="1"/>
  <c r="R2406" i="1" s="1"/>
  <c r="W2407" i="1"/>
  <c r="W2406" i="1" s="1"/>
  <c r="X2407" i="1"/>
  <c r="X2406" i="1" s="1"/>
  <c r="Y2407" i="1"/>
  <c r="Y2406" i="1" s="1"/>
  <c r="Z2407" i="1"/>
  <c r="Z2406" i="1" s="1"/>
  <c r="AA2407" i="1"/>
  <c r="AA2406" i="1" s="1"/>
  <c r="AB2407" i="1"/>
  <c r="AB2406" i="1" s="1"/>
  <c r="AC2407" i="1"/>
  <c r="AC2406" i="1" s="1"/>
  <c r="AD2407" i="1"/>
  <c r="AD2406" i="1" s="1"/>
  <c r="G2407" i="1"/>
  <c r="H2404" i="1"/>
  <c r="I2404" i="1"/>
  <c r="J2404" i="1"/>
  <c r="K2404" i="1"/>
  <c r="L2404" i="1"/>
  <c r="M2404" i="1"/>
  <c r="N2404" i="1"/>
  <c r="O2404" i="1"/>
  <c r="P2404" i="1"/>
  <c r="Q2404" i="1"/>
  <c r="R2404" i="1"/>
  <c r="W2404" i="1"/>
  <c r="X2404" i="1"/>
  <c r="Y2404" i="1"/>
  <c r="Z2404" i="1"/>
  <c r="AA2404" i="1"/>
  <c r="AB2404" i="1"/>
  <c r="AC2404" i="1"/>
  <c r="AD2404" i="1"/>
  <c r="G2404" i="1"/>
  <c r="H2402" i="1"/>
  <c r="I2402" i="1"/>
  <c r="J2402" i="1"/>
  <c r="K2402" i="1"/>
  <c r="L2402" i="1"/>
  <c r="M2402" i="1"/>
  <c r="N2402" i="1"/>
  <c r="O2402" i="1"/>
  <c r="P2402" i="1"/>
  <c r="Q2402" i="1"/>
  <c r="R2402" i="1"/>
  <c r="W2402" i="1"/>
  <c r="X2402" i="1"/>
  <c r="Y2402" i="1"/>
  <c r="Z2402" i="1"/>
  <c r="AA2402" i="1"/>
  <c r="AB2402" i="1"/>
  <c r="AC2402" i="1"/>
  <c r="AD2402" i="1"/>
  <c r="G2402" i="1"/>
  <c r="H2395" i="1"/>
  <c r="I2395" i="1"/>
  <c r="I2394" i="1" s="1"/>
  <c r="J2395" i="1"/>
  <c r="J2394" i="1" s="1"/>
  <c r="K2395" i="1"/>
  <c r="K2394" i="1" s="1"/>
  <c r="L2395" i="1"/>
  <c r="L2394" i="1" s="1"/>
  <c r="M2395" i="1"/>
  <c r="M2394" i="1" s="1"/>
  <c r="N2395" i="1"/>
  <c r="N2394" i="1" s="1"/>
  <c r="O2395" i="1"/>
  <c r="O2394" i="1" s="1"/>
  <c r="P2395" i="1"/>
  <c r="P2394" i="1" s="1"/>
  <c r="Q2395" i="1"/>
  <c r="Q2394" i="1" s="1"/>
  <c r="R2395" i="1"/>
  <c r="R2394" i="1" s="1"/>
  <c r="W2395" i="1"/>
  <c r="W2394" i="1" s="1"/>
  <c r="X2395" i="1"/>
  <c r="X2394" i="1" s="1"/>
  <c r="Y2395" i="1"/>
  <c r="Y2394" i="1" s="1"/>
  <c r="Z2395" i="1"/>
  <c r="Z2394" i="1" s="1"/>
  <c r="AA2395" i="1"/>
  <c r="AA2394" i="1" s="1"/>
  <c r="AB2395" i="1"/>
  <c r="AB2394" i="1" s="1"/>
  <c r="AC2395" i="1"/>
  <c r="AC2394" i="1" s="1"/>
  <c r="AD2395" i="1"/>
  <c r="AD2394" i="1" s="1"/>
  <c r="G2395" i="1"/>
  <c r="H2392" i="1"/>
  <c r="I2392" i="1"/>
  <c r="I2391" i="1" s="1"/>
  <c r="J2392" i="1"/>
  <c r="J2391" i="1" s="1"/>
  <c r="K2392" i="1"/>
  <c r="K2391" i="1" s="1"/>
  <c r="L2392" i="1"/>
  <c r="L2391" i="1" s="1"/>
  <c r="M2392" i="1"/>
  <c r="M2391" i="1" s="1"/>
  <c r="N2392" i="1"/>
  <c r="N2391" i="1" s="1"/>
  <c r="O2392" i="1"/>
  <c r="O2391" i="1" s="1"/>
  <c r="P2392" i="1"/>
  <c r="P2391" i="1" s="1"/>
  <c r="Q2392" i="1"/>
  <c r="Q2391" i="1" s="1"/>
  <c r="R2392" i="1"/>
  <c r="R2391" i="1" s="1"/>
  <c r="W2392" i="1"/>
  <c r="W2391" i="1" s="1"/>
  <c r="X2392" i="1"/>
  <c r="X2391" i="1" s="1"/>
  <c r="Y2392" i="1"/>
  <c r="Y2391" i="1" s="1"/>
  <c r="Z2392" i="1"/>
  <c r="Z2391" i="1" s="1"/>
  <c r="AA2392" i="1"/>
  <c r="AA2391" i="1" s="1"/>
  <c r="AB2392" i="1"/>
  <c r="AB2391" i="1" s="1"/>
  <c r="AC2392" i="1"/>
  <c r="AC2391" i="1" s="1"/>
  <c r="AD2392" i="1"/>
  <c r="AD2391" i="1" s="1"/>
  <c r="G2392" i="1"/>
  <c r="H2381" i="1"/>
  <c r="I2381" i="1"/>
  <c r="I2380" i="1" s="1"/>
  <c r="J2381" i="1"/>
  <c r="J2380" i="1" s="1"/>
  <c r="K2381" i="1"/>
  <c r="K2380" i="1" s="1"/>
  <c r="L2381" i="1"/>
  <c r="L2380" i="1" s="1"/>
  <c r="M2381" i="1"/>
  <c r="M2380" i="1" s="1"/>
  <c r="N2381" i="1"/>
  <c r="N2380" i="1" s="1"/>
  <c r="O2381" i="1"/>
  <c r="O2380" i="1" s="1"/>
  <c r="P2381" i="1"/>
  <c r="P2380" i="1" s="1"/>
  <c r="Q2381" i="1"/>
  <c r="Q2380" i="1" s="1"/>
  <c r="R2381" i="1"/>
  <c r="R2380" i="1" s="1"/>
  <c r="W2381" i="1"/>
  <c r="W2380" i="1" s="1"/>
  <c r="X2381" i="1"/>
  <c r="X2380" i="1" s="1"/>
  <c r="Y2381" i="1"/>
  <c r="Y2380" i="1" s="1"/>
  <c r="Z2381" i="1"/>
  <c r="Z2380" i="1" s="1"/>
  <c r="AA2381" i="1"/>
  <c r="AA2380" i="1" s="1"/>
  <c r="AB2381" i="1"/>
  <c r="AB2380" i="1" s="1"/>
  <c r="AC2381" i="1"/>
  <c r="AC2380" i="1" s="1"/>
  <c r="AD2381" i="1"/>
  <c r="AD2380" i="1" s="1"/>
  <c r="G2381" i="1"/>
  <c r="H2378" i="1"/>
  <c r="I2378" i="1"/>
  <c r="I2377" i="1" s="1"/>
  <c r="J2378" i="1"/>
  <c r="J2377" i="1" s="1"/>
  <c r="K2378" i="1"/>
  <c r="K2377" i="1" s="1"/>
  <c r="L2378" i="1"/>
  <c r="L2377" i="1" s="1"/>
  <c r="M2378" i="1"/>
  <c r="M2377" i="1" s="1"/>
  <c r="N2378" i="1"/>
  <c r="N2377" i="1" s="1"/>
  <c r="O2378" i="1"/>
  <c r="O2377" i="1" s="1"/>
  <c r="P2378" i="1"/>
  <c r="P2377" i="1" s="1"/>
  <c r="Q2378" i="1"/>
  <c r="Q2377" i="1" s="1"/>
  <c r="R2378" i="1"/>
  <c r="R2377" i="1" s="1"/>
  <c r="W2378" i="1"/>
  <c r="W2377" i="1" s="1"/>
  <c r="X2378" i="1"/>
  <c r="X2377" i="1" s="1"/>
  <c r="Y2378" i="1"/>
  <c r="Y2377" i="1" s="1"/>
  <c r="Z2378" i="1"/>
  <c r="Z2377" i="1" s="1"/>
  <c r="AA2378" i="1"/>
  <c r="AA2377" i="1" s="1"/>
  <c r="AB2378" i="1"/>
  <c r="AB2377" i="1" s="1"/>
  <c r="AC2378" i="1"/>
  <c r="AC2377" i="1" s="1"/>
  <c r="AD2378" i="1"/>
  <c r="AD2377" i="1" s="1"/>
  <c r="G2378" i="1"/>
  <c r="H2374" i="1"/>
  <c r="I2374" i="1"/>
  <c r="I2373" i="1" s="1"/>
  <c r="J2374" i="1"/>
  <c r="J2373" i="1" s="1"/>
  <c r="K2374" i="1"/>
  <c r="K2373" i="1" s="1"/>
  <c r="L2374" i="1"/>
  <c r="L2373" i="1" s="1"/>
  <c r="M2374" i="1"/>
  <c r="M2373" i="1" s="1"/>
  <c r="N2374" i="1"/>
  <c r="N2373" i="1" s="1"/>
  <c r="O2374" i="1"/>
  <c r="O2373" i="1" s="1"/>
  <c r="P2374" i="1"/>
  <c r="P2373" i="1" s="1"/>
  <c r="Q2374" i="1"/>
  <c r="Q2373" i="1" s="1"/>
  <c r="R2374" i="1"/>
  <c r="R2373" i="1" s="1"/>
  <c r="W2374" i="1"/>
  <c r="W2373" i="1" s="1"/>
  <c r="X2374" i="1"/>
  <c r="X2373" i="1" s="1"/>
  <c r="Y2374" i="1"/>
  <c r="Y2373" i="1" s="1"/>
  <c r="Z2374" i="1"/>
  <c r="Z2373" i="1" s="1"/>
  <c r="AA2374" i="1"/>
  <c r="AA2373" i="1" s="1"/>
  <c r="AB2374" i="1"/>
  <c r="AB2373" i="1" s="1"/>
  <c r="AC2374" i="1"/>
  <c r="AC2373" i="1" s="1"/>
  <c r="AD2374" i="1"/>
  <c r="AD2373" i="1" s="1"/>
  <c r="G2374" i="1"/>
  <c r="H2371" i="1"/>
  <c r="I2371" i="1"/>
  <c r="J2371" i="1"/>
  <c r="K2371" i="1"/>
  <c r="L2371" i="1"/>
  <c r="M2371" i="1"/>
  <c r="N2371" i="1"/>
  <c r="O2371" i="1"/>
  <c r="P2371" i="1"/>
  <c r="Q2371" i="1"/>
  <c r="R2371" i="1"/>
  <c r="W2371" i="1"/>
  <c r="X2371" i="1"/>
  <c r="Y2371" i="1"/>
  <c r="Z2371" i="1"/>
  <c r="AA2371" i="1"/>
  <c r="AB2371" i="1"/>
  <c r="AC2371" i="1"/>
  <c r="AD2371" i="1"/>
  <c r="G2371" i="1"/>
  <c r="H2367" i="1"/>
  <c r="I2367" i="1"/>
  <c r="J2367" i="1"/>
  <c r="K2367" i="1"/>
  <c r="L2367" i="1"/>
  <c r="M2367" i="1"/>
  <c r="N2367" i="1"/>
  <c r="O2367" i="1"/>
  <c r="P2367" i="1"/>
  <c r="Q2367" i="1"/>
  <c r="R2367" i="1"/>
  <c r="W2367" i="1"/>
  <c r="X2367" i="1"/>
  <c r="Y2367" i="1"/>
  <c r="Z2367" i="1"/>
  <c r="AA2367" i="1"/>
  <c r="AB2367" i="1"/>
  <c r="AC2367" i="1"/>
  <c r="AD2367" i="1"/>
  <c r="G2367" i="1"/>
  <c r="H2363" i="1"/>
  <c r="I2363" i="1"/>
  <c r="I2362" i="1" s="1"/>
  <c r="J2363" i="1"/>
  <c r="J2362" i="1" s="1"/>
  <c r="K2363" i="1"/>
  <c r="K2362" i="1" s="1"/>
  <c r="L2363" i="1"/>
  <c r="L2362" i="1" s="1"/>
  <c r="M2363" i="1"/>
  <c r="M2362" i="1" s="1"/>
  <c r="N2363" i="1"/>
  <c r="N2362" i="1" s="1"/>
  <c r="O2363" i="1"/>
  <c r="O2362" i="1" s="1"/>
  <c r="P2363" i="1"/>
  <c r="P2362" i="1" s="1"/>
  <c r="Q2363" i="1"/>
  <c r="Q2362" i="1" s="1"/>
  <c r="R2363" i="1"/>
  <c r="R2362" i="1" s="1"/>
  <c r="W2363" i="1"/>
  <c r="W2362" i="1" s="1"/>
  <c r="X2363" i="1"/>
  <c r="X2362" i="1" s="1"/>
  <c r="Y2363" i="1"/>
  <c r="Y2362" i="1" s="1"/>
  <c r="Z2363" i="1"/>
  <c r="Z2362" i="1" s="1"/>
  <c r="AA2363" i="1"/>
  <c r="AA2362" i="1" s="1"/>
  <c r="AB2363" i="1"/>
  <c r="AB2362" i="1" s="1"/>
  <c r="AC2363" i="1"/>
  <c r="AC2362" i="1" s="1"/>
  <c r="AD2363" i="1"/>
  <c r="AD2362" i="1" s="1"/>
  <c r="G2363" i="1"/>
  <c r="H2356" i="1"/>
  <c r="I2356" i="1"/>
  <c r="I2355" i="1" s="1"/>
  <c r="J2356" i="1"/>
  <c r="J2355" i="1" s="1"/>
  <c r="J2349" i="1" s="1"/>
  <c r="K2356" i="1"/>
  <c r="K2355" i="1" s="1"/>
  <c r="K2349" i="1" s="1"/>
  <c r="L2356" i="1"/>
  <c r="L2355" i="1" s="1"/>
  <c r="M2356" i="1"/>
  <c r="M2355" i="1" s="1"/>
  <c r="N2356" i="1"/>
  <c r="N2355" i="1" s="1"/>
  <c r="O2356" i="1"/>
  <c r="O2355" i="1" s="1"/>
  <c r="P2356" i="1"/>
  <c r="P2355" i="1" s="1"/>
  <c r="P2349" i="1" s="1"/>
  <c r="Q2356" i="1"/>
  <c r="Q2355" i="1" s="1"/>
  <c r="Q2349" i="1" s="1"/>
  <c r="R2356" i="1"/>
  <c r="R2355" i="1" s="1"/>
  <c r="W2356" i="1"/>
  <c r="W2355" i="1" s="1"/>
  <c r="X2356" i="1"/>
  <c r="X2355" i="1" s="1"/>
  <c r="Y2356" i="1"/>
  <c r="Y2355" i="1" s="1"/>
  <c r="Z2356" i="1"/>
  <c r="Z2355" i="1" s="1"/>
  <c r="Z2349" i="1" s="1"/>
  <c r="AA2356" i="1"/>
  <c r="AA2355" i="1" s="1"/>
  <c r="AA2349" i="1" s="1"/>
  <c r="AB2356" i="1"/>
  <c r="AB2355" i="1" s="1"/>
  <c r="AC2356" i="1"/>
  <c r="AC2355" i="1" s="1"/>
  <c r="AD2356" i="1"/>
  <c r="AD2355" i="1" s="1"/>
  <c r="G2356" i="1"/>
  <c r="F2351" i="1"/>
  <c r="F2353" i="1"/>
  <c r="F2333" i="1"/>
  <c r="H2353" i="1"/>
  <c r="I2353" i="1"/>
  <c r="J2353" i="1"/>
  <c r="K2353" i="1"/>
  <c r="L2353" i="1"/>
  <c r="M2353" i="1"/>
  <c r="N2353" i="1"/>
  <c r="O2353" i="1"/>
  <c r="P2353" i="1"/>
  <c r="Q2353" i="1"/>
  <c r="R2353" i="1"/>
  <c r="W2353" i="1"/>
  <c r="X2353" i="1"/>
  <c r="Y2353" i="1"/>
  <c r="Z2353" i="1"/>
  <c r="AA2353" i="1"/>
  <c r="AB2353" i="1"/>
  <c r="AC2353" i="1"/>
  <c r="AD2353" i="1"/>
  <c r="G2353" i="1"/>
  <c r="H2347" i="1"/>
  <c r="I2347" i="1"/>
  <c r="I2346" i="1" s="1"/>
  <c r="J2347" i="1"/>
  <c r="J2346" i="1" s="1"/>
  <c r="K2347" i="1"/>
  <c r="K2346" i="1" s="1"/>
  <c r="L2347" i="1"/>
  <c r="L2346" i="1" s="1"/>
  <c r="M2347" i="1"/>
  <c r="M2346" i="1" s="1"/>
  <c r="N2347" i="1"/>
  <c r="N2346" i="1" s="1"/>
  <c r="O2347" i="1"/>
  <c r="O2346" i="1" s="1"/>
  <c r="P2347" i="1"/>
  <c r="P2346" i="1" s="1"/>
  <c r="Q2347" i="1"/>
  <c r="Q2346" i="1" s="1"/>
  <c r="R2347" i="1"/>
  <c r="R2346" i="1" s="1"/>
  <c r="W2347" i="1"/>
  <c r="W2346" i="1" s="1"/>
  <c r="X2347" i="1"/>
  <c r="X2346" i="1" s="1"/>
  <c r="Y2347" i="1"/>
  <c r="Y2346" i="1" s="1"/>
  <c r="Z2347" i="1"/>
  <c r="Z2346" i="1" s="1"/>
  <c r="AA2347" i="1"/>
  <c r="AA2346" i="1" s="1"/>
  <c r="AB2347" i="1"/>
  <c r="AB2346" i="1" s="1"/>
  <c r="AC2347" i="1"/>
  <c r="AC2346" i="1" s="1"/>
  <c r="AD2347" i="1"/>
  <c r="AD2346" i="1" s="1"/>
  <c r="G2347" i="1"/>
  <c r="H2344" i="1"/>
  <c r="I2344" i="1"/>
  <c r="I2343" i="1" s="1"/>
  <c r="J2344" i="1"/>
  <c r="J2343" i="1" s="1"/>
  <c r="K2344" i="1"/>
  <c r="K2343" i="1" s="1"/>
  <c r="L2344" i="1"/>
  <c r="L2343" i="1" s="1"/>
  <c r="M2344" i="1"/>
  <c r="M2343" i="1" s="1"/>
  <c r="N2344" i="1"/>
  <c r="N2343" i="1" s="1"/>
  <c r="O2344" i="1"/>
  <c r="O2343" i="1" s="1"/>
  <c r="P2344" i="1"/>
  <c r="P2343" i="1" s="1"/>
  <c r="Q2344" i="1"/>
  <c r="Q2343" i="1" s="1"/>
  <c r="R2344" i="1"/>
  <c r="R2343" i="1" s="1"/>
  <c r="W2344" i="1"/>
  <c r="W2343" i="1" s="1"/>
  <c r="X2344" i="1"/>
  <c r="X2343" i="1" s="1"/>
  <c r="Y2344" i="1"/>
  <c r="Y2343" i="1" s="1"/>
  <c r="Z2344" i="1"/>
  <c r="Z2343" i="1" s="1"/>
  <c r="AA2344" i="1"/>
  <c r="AA2343" i="1" s="1"/>
  <c r="AB2344" i="1"/>
  <c r="AB2343" i="1" s="1"/>
  <c r="AC2344" i="1"/>
  <c r="AC2343" i="1" s="1"/>
  <c r="AD2344" i="1"/>
  <c r="AD2343" i="1" s="1"/>
  <c r="G2344" i="1"/>
  <c r="H2337" i="1"/>
  <c r="I2337" i="1"/>
  <c r="J2337" i="1"/>
  <c r="K2337" i="1"/>
  <c r="L2337" i="1"/>
  <c r="M2337" i="1"/>
  <c r="N2337" i="1"/>
  <c r="O2337" i="1"/>
  <c r="P2337" i="1"/>
  <c r="Q2337" i="1"/>
  <c r="R2337" i="1"/>
  <c r="W2337" i="1"/>
  <c r="X2337" i="1"/>
  <c r="Y2337" i="1"/>
  <c r="Z2337" i="1"/>
  <c r="AA2337" i="1"/>
  <c r="AB2337" i="1"/>
  <c r="AC2337" i="1"/>
  <c r="AD2337" i="1"/>
  <c r="G2337" i="1"/>
  <c r="H2333" i="1"/>
  <c r="I2333" i="1"/>
  <c r="J2333" i="1"/>
  <c r="K2333" i="1"/>
  <c r="L2333" i="1"/>
  <c r="M2333" i="1"/>
  <c r="N2333" i="1"/>
  <c r="O2333" i="1"/>
  <c r="P2333" i="1"/>
  <c r="Q2333" i="1"/>
  <c r="R2333" i="1"/>
  <c r="W2333" i="1"/>
  <c r="X2333" i="1"/>
  <c r="Y2333" i="1"/>
  <c r="Z2333" i="1"/>
  <c r="AA2333" i="1"/>
  <c r="AB2333" i="1"/>
  <c r="AC2333" i="1"/>
  <c r="AD2333" i="1"/>
  <c r="G2333" i="1"/>
  <c r="G2329" i="1"/>
  <c r="H2329" i="1"/>
  <c r="I2329" i="1"/>
  <c r="I2328" i="1" s="1"/>
  <c r="J2329" i="1"/>
  <c r="J2328" i="1" s="1"/>
  <c r="K2329" i="1"/>
  <c r="K2328" i="1" s="1"/>
  <c r="L2329" i="1"/>
  <c r="L2328" i="1" s="1"/>
  <c r="M2329" i="1"/>
  <c r="M2328" i="1" s="1"/>
  <c r="N2329" i="1"/>
  <c r="N2328" i="1" s="1"/>
  <c r="O2329" i="1"/>
  <c r="O2328" i="1" s="1"/>
  <c r="P2329" i="1"/>
  <c r="P2328" i="1" s="1"/>
  <c r="Q2329" i="1"/>
  <c r="Q2328" i="1" s="1"/>
  <c r="R2329" i="1"/>
  <c r="R2328" i="1" s="1"/>
  <c r="W2329" i="1"/>
  <c r="W2328" i="1" s="1"/>
  <c r="X2329" i="1"/>
  <c r="X2328" i="1" s="1"/>
  <c r="Y2329" i="1"/>
  <c r="Y2328" i="1" s="1"/>
  <c r="Z2329" i="1"/>
  <c r="Z2328" i="1" s="1"/>
  <c r="AA2329" i="1"/>
  <c r="AA2328" i="1" s="1"/>
  <c r="AB2329" i="1"/>
  <c r="AB2328" i="1" s="1"/>
  <c r="AC2329" i="1"/>
  <c r="AC2328" i="1" s="1"/>
  <c r="AD2329" i="1"/>
  <c r="AD2328" i="1" s="1"/>
  <c r="H2324" i="1"/>
  <c r="I2324" i="1"/>
  <c r="I2323" i="1" s="1"/>
  <c r="J2324" i="1"/>
  <c r="J2323" i="1" s="1"/>
  <c r="K2324" i="1"/>
  <c r="K2323" i="1" s="1"/>
  <c r="L2324" i="1"/>
  <c r="L2323" i="1" s="1"/>
  <c r="M2324" i="1"/>
  <c r="M2323" i="1" s="1"/>
  <c r="N2324" i="1"/>
  <c r="N2323" i="1" s="1"/>
  <c r="O2324" i="1"/>
  <c r="O2323" i="1" s="1"/>
  <c r="P2324" i="1"/>
  <c r="P2323" i="1" s="1"/>
  <c r="Q2324" i="1"/>
  <c r="Q2323" i="1" s="1"/>
  <c r="R2324" i="1"/>
  <c r="R2323" i="1" s="1"/>
  <c r="W2324" i="1"/>
  <c r="W2323" i="1" s="1"/>
  <c r="X2324" i="1"/>
  <c r="X2323" i="1" s="1"/>
  <c r="Y2324" i="1"/>
  <c r="Y2323" i="1" s="1"/>
  <c r="Z2324" i="1"/>
  <c r="Z2323" i="1" s="1"/>
  <c r="AA2324" i="1"/>
  <c r="AA2323" i="1" s="1"/>
  <c r="AB2324" i="1"/>
  <c r="AB2323" i="1" s="1"/>
  <c r="AC2324" i="1"/>
  <c r="AC2323" i="1" s="1"/>
  <c r="AD2324" i="1"/>
  <c r="AD2323" i="1" s="1"/>
  <c r="G2324" i="1"/>
  <c r="H2320" i="1"/>
  <c r="I2320" i="1"/>
  <c r="I2319" i="1" s="1"/>
  <c r="J2320" i="1"/>
  <c r="J2319" i="1" s="1"/>
  <c r="K2320" i="1"/>
  <c r="K2319" i="1" s="1"/>
  <c r="L2320" i="1"/>
  <c r="L2319" i="1" s="1"/>
  <c r="M2320" i="1"/>
  <c r="M2319" i="1" s="1"/>
  <c r="N2320" i="1"/>
  <c r="N2319" i="1" s="1"/>
  <c r="O2320" i="1"/>
  <c r="O2319" i="1" s="1"/>
  <c r="P2320" i="1"/>
  <c r="P2319" i="1" s="1"/>
  <c r="Q2320" i="1"/>
  <c r="Q2319" i="1" s="1"/>
  <c r="R2320" i="1"/>
  <c r="R2319" i="1" s="1"/>
  <c r="W2320" i="1"/>
  <c r="W2319" i="1" s="1"/>
  <c r="X2320" i="1"/>
  <c r="X2319" i="1" s="1"/>
  <c r="Y2320" i="1"/>
  <c r="Y2319" i="1" s="1"/>
  <c r="Z2320" i="1"/>
  <c r="Z2319" i="1" s="1"/>
  <c r="AA2320" i="1"/>
  <c r="AA2319" i="1" s="1"/>
  <c r="AB2320" i="1"/>
  <c r="AB2319" i="1" s="1"/>
  <c r="AC2320" i="1"/>
  <c r="AC2319" i="1" s="1"/>
  <c r="AD2320" i="1"/>
  <c r="AD2319" i="1" s="1"/>
  <c r="G2320" i="1"/>
  <c r="G2314" i="1"/>
  <c r="H2314" i="1"/>
  <c r="I2314" i="1"/>
  <c r="I2313" i="1" s="1"/>
  <c r="J2314" i="1"/>
  <c r="J2313" i="1" s="1"/>
  <c r="K2314" i="1"/>
  <c r="K2313" i="1" s="1"/>
  <c r="L2314" i="1"/>
  <c r="L2313" i="1" s="1"/>
  <c r="M2314" i="1"/>
  <c r="M2313" i="1" s="1"/>
  <c r="N2314" i="1"/>
  <c r="N2313" i="1" s="1"/>
  <c r="O2314" i="1"/>
  <c r="O2313" i="1" s="1"/>
  <c r="P2314" i="1"/>
  <c r="P2313" i="1" s="1"/>
  <c r="Q2314" i="1"/>
  <c r="Q2313" i="1" s="1"/>
  <c r="R2314" i="1"/>
  <c r="R2313" i="1" s="1"/>
  <c r="W2314" i="1"/>
  <c r="W2313" i="1" s="1"/>
  <c r="X2314" i="1"/>
  <c r="X2313" i="1" s="1"/>
  <c r="Y2314" i="1"/>
  <c r="Y2313" i="1" s="1"/>
  <c r="Z2314" i="1"/>
  <c r="Z2313" i="1" s="1"/>
  <c r="AA2314" i="1"/>
  <c r="AA2313" i="1" s="1"/>
  <c r="AB2314" i="1"/>
  <c r="AB2313" i="1" s="1"/>
  <c r="AC2314" i="1"/>
  <c r="AC2313" i="1" s="1"/>
  <c r="AD2314" i="1"/>
  <c r="AD2313" i="1" s="1"/>
  <c r="H2311" i="1"/>
  <c r="I2311" i="1"/>
  <c r="I2310" i="1" s="1"/>
  <c r="J2311" i="1"/>
  <c r="J2310" i="1" s="1"/>
  <c r="K2311" i="1"/>
  <c r="K2310" i="1" s="1"/>
  <c r="L2311" i="1"/>
  <c r="L2310" i="1" s="1"/>
  <c r="M2311" i="1"/>
  <c r="M2310" i="1" s="1"/>
  <c r="N2311" i="1"/>
  <c r="N2310" i="1" s="1"/>
  <c r="O2311" i="1"/>
  <c r="O2310" i="1" s="1"/>
  <c r="P2311" i="1"/>
  <c r="P2310" i="1" s="1"/>
  <c r="Q2311" i="1"/>
  <c r="Q2310" i="1" s="1"/>
  <c r="R2311" i="1"/>
  <c r="R2310" i="1" s="1"/>
  <c r="W2311" i="1"/>
  <c r="W2310" i="1" s="1"/>
  <c r="X2311" i="1"/>
  <c r="X2310" i="1" s="1"/>
  <c r="Y2311" i="1"/>
  <c r="Y2310" i="1" s="1"/>
  <c r="Z2311" i="1"/>
  <c r="Z2310" i="1" s="1"/>
  <c r="AA2311" i="1"/>
  <c r="AA2310" i="1" s="1"/>
  <c r="AB2311" i="1"/>
  <c r="AB2310" i="1" s="1"/>
  <c r="AC2311" i="1"/>
  <c r="AC2310" i="1" s="1"/>
  <c r="AD2311" i="1"/>
  <c r="AD2310" i="1" s="1"/>
  <c r="G2311" i="1"/>
  <c r="H2305" i="1"/>
  <c r="I2305" i="1"/>
  <c r="I2304" i="1" s="1"/>
  <c r="J2305" i="1"/>
  <c r="J2304" i="1" s="1"/>
  <c r="K2305" i="1"/>
  <c r="K2304" i="1" s="1"/>
  <c r="L2305" i="1"/>
  <c r="L2304" i="1" s="1"/>
  <c r="M2305" i="1"/>
  <c r="M2304" i="1" s="1"/>
  <c r="N2305" i="1"/>
  <c r="N2304" i="1" s="1"/>
  <c r="O2305" i="1"/>
  <c r="O2304" i="1" s="1"/>
  <c r="P2305" i="1"/>
  <c r="P2304" i="1" s="1"/>
  <c r="Q2305" i="1"/>
  <c r="Q2304" i="1" s="1"/>
  <c r="R2305" i="1"/>
  <c r="R2304" i="1" s="1"/>
  <c r="W2305" i="1"/>
  <c r="W2304" i="1" s="1"/>
  <c r="X2305" i="1"/>
  <c r="X2304" i="1" s="1"/>
  <c r="Y2305" i="1"/>
  <c r="Y2304" i="1" s="1"/>
  <c r="Z2305" i="1"/>
  <c r="Z2304" i="1" s="1"/>
  <c r="AA2305" i="1"/>
  <c r="AA2304" i="1" s="1"/>
  <c r="AB2305" i="1"/>
  <c r="AB2304" i="1" s="1"/>
  <c r="AC2305" i="1"/>
  <c r="AC2304" i="1" s="1"/>
  <c r="AD2305" i="1"/>
  <c r="AD2304" i="1" s="1"/>
  <c r="G2305" i="1"/>
  <c r="H2302" i="1"/>
  <c r="I2302" i="1"/>
  <c r="I2301" i="1" s="1"/>
  <c r="J2302" i="1"/>
  <c r="J2301" i="1" s="1"/>
  <c r="K2302" i="1"/>
  <c r="K2301" i="1" s="1"/>
  <c r="L2302" i="1"/>
  <c r="L2301" i="1" s="1"/>
  <c r="M2302" i="1"/>
  <c r="M2301" i="1" s="1"/>
  <c r="N2302" i="1"/>
  <c r="N2301" i="1" s="1"/>
  <c r="O2302" i="1"/>
  <c r="O2301" i="1" s="1"/>
  <c r="P2302" i="1"/>
  <c r="P2301" i="1" s="1"/>
  <c r="Q2302" i="1"/>
  <c r="Q2301" i="1" s="1"/>
  <c r="R2302" i="1"/>
  <c r="R2301" i="1" s="1"/>
  <c r="W2302" i="1"/>
  <c r="W2301" i="1" s="1"/>
  <c r="X2302" i="1"/>
  <c r="X2301" i="1" s="1"/>
  <c r="Y2302" i="1"/>
  <c r="Y2301" i="1" s="1"/>
  <c r="Z2302" i="1"/>
  <c r="Z2301" i="1" s="1"/>
  <c r="AA2302" i="1"/>
  <c r="AA2301" i="1" s="1"/>
  <c r="AB2302" i="1"/>
  <c r="AB2301" i="1" s="1"/>
  <c r="AC2302" i="1"/>
  <c r="AC2301" i="1" s="1"/>
  <c r="AD2302" i="1"/>
  <c r="AD2301" i="1" s="1"/>
  <c r="G2302" i="1"/>
  <c r="H2296" i="1"/>
  <c r="I2296" i="1"/>
  <c r="I2295" i="1" s="1"/>
  <c r="J2296" i="1"/>
  <c r="J2295" i="1" s="1"/>
  <c r="K2296" i="1"/>
  <c r="K2295" i="1" s="1"/>
  <c r="L2296" i="1"/>
  <c r="L2295" i="1" s="1"/>
  <c r="M2296" i="1"/>
  <c r="M2295" i="1" s="1"/>
  <c r="N2296" i="1"/>
  <c r="N2295" i="1" s="1"/>
  <c r="O2296" i="1"/>
  <c r="O2295" i="1" s="1"/>
  <c r="P2296" i="1"/>
  <c r="P2295" i="1" s="1"/>
  <c r="Q2296" i="1"/>
  <c r="Q2295" i="1" s="1"/>
  <c r="R2296" i="1"/>
  <c r="R2295" i="1" s="1"/>
  <c r="W2296" i="1"/>
  <c r="W2295" i="1" s="1"/>
  <c r="X2296" i="1"/>
  <c r="X2295" i="1" s="1"/>
  <c r="Y2296" i="1"/>
  <c r="Y2295" i="1" s="1"/>
  <c r="Z2296" i="1"/>
  <c r="Z2295" i="1" s="1"/>
  <c r="AA2296" i="1"/>
  <c r="AA2295" i="1" s="1"/>
  <c r="AB2296" i="1"/>
  <c r="AB2295" i="1" s="1"/>
  <c r="AC2296" i="1"/>
  <c r="AC2295" i="1" s="1"/>
  <c r="AD2296" i="1"/>
  <c r="AD2295" i="1" s="1"/>
  <c r="G2296" i="1"/>
  <c r="G2289" i="1"/>
  <c r="H2289" i="1"/>
  <c r="I2289" i="1"/>
  <c r="I2288" i="1" s="1"/>
  <c r="J2289" i="1"/>
  <c r="J2288" i="1" s="1"/>
  <c r="K2289" i="1"/>
  <c r="K2288" i="1" s="1"/>
  <c r="L2289" i="1"/>
  <c r="L2288" i="1" s="1"/>
  <c r="M2289" i="1"/>
  <c r="M2288" i="1" s="1"/>
  <c r="N2289" i="1"/>
  <c r="N2288" i="1" s="1"/>
  <c r="O2289" i="1"/>
  <c r="O2288" i="1" s="1"/>
  <c r="P2289" i="1"/>
  <c r="P2288" i="1" s="1"/>
  <c r="Q2289" i="1"/>
  <c r="Q2288" i="1" s="1"/>
  <c r="R2289" i="1"/>
  <c r="R2288" i="1" s="1"/>
  <c r="W2289" i="1"/>
  <c r="W2288" i="1" s="1"/>
  <c r="X2289" i="1"/>
  <c r="X2288" i="1" s="1"/>
  <c r="Y2289" i="1"/>
  <c r="Y2288" i="1" s="1"/>
  <c r="Z2289" i="1"/>
  <c r="Z2288" i="1" s="1"/>
  <c r="AA2289" i="1"/>
  <c r="AA2288" i="1" s="1"/>
  <c r="AB2289" i="1"/>
  <c r="AB2288" i="1" s="1"/>
  <c r="AC2289" i="1"/>
  <c r="AC2288" i="1" s="1"/>
  <c r="AD2289" i="1"/>
  <c r="AD2288" i="1" s="1"/>
  <c r="H2285" i="1"/>
  <c r="I2285" i="1"/>
  <c r="I2284" i="1" s="1"/>
  <c r="J2285" i="1"/>
  <c r="J2284" i="1" s="1"/>
  <c r="K2285" i="1"/>
  <c r="K2284" i="1" s="1"/>
  <c r="L2285" i="1"/>
  <c r="L2284" i="1" s="1"/>
  <c r="M2285" i="1"/>
  <c r="M2284" i="1" s="1"/>
  <c r="N2285" i="1"/>
  <c r="N2284" i="1" s="1"/>
  <c r="O2285" i="1"/>
  <c r="O2284" i="1" s="1"/>
  <c r="P2285" i="1"/>
  <c r="P2284" i="1" s="1"/>
  <c r="Q2285" i="1"/>
  <c r="Q2284" i="1" s="1"/>
  <c r="R2285" i="1"/>
  <c r="R2284" i="1" s="1"/>
  <c r="W2285" i="1"/>
  <c r="W2284" i="1" s="1"/>
  <c r="X2285" i="1"/>
  <c r="X2284" i="1" s="1"/>
  <c r="Y2285" i="1"/>
  <c r="Y2284" i="1" s="1"/>
  <c r="Z2285" i="1"/>
  <c r="Z2284" i="1" s="1"/>
  <c r="AA2285" i="1"/>
  <c r="AA2284" i="1" s="1"/>
  <c r="AB2285" i="1"/>
  <c r="AB2284" i="1" s="1"/>
  <c r="AC2285" i="1"/>
  <c r="AC2284" i="1" s="1"/>
  <c r="AD2285" i="1"/>
  <c r="AD2284" i="1" s="1"/>
  <c r="G2285" i="1"/>
  <c r="H2278" i="1"/>
  <c r="I2278" i="1"/>
  <c r="I2277" i="1" s="1"/>
  <c r="J2278" i="1"/>
  <c r="J2277" i="1" s="1"/>
  <c r="K2278" i="1"/>
  <c r="K2277" i="1" s="1"/>
  <c r="L2278" i="1"/>
  <c r="L2277" i="1" s="1"/>
  <c r="M2278" i="1"/>
  <c r="M2277" i="1" s="1"/>
  <c r="N2278" i="1"/>
  <c r="N2277" i="1" s="1"/>
  <c r="O2278" i="1"/>
  <c r="O2277" i="1" s="1"/>
  <c r="P2278" i="1"/>
  <c r="P2277" i="1" s="1"/>
  <c r="Q2278" i="1"/>
  <c r="Q2277" i="1" s="1"/>
  <c r="R2278" i="1"/>
  <c r="R2277" i="1" s="1"/>
  <c r="W2278" i="1"/>
  <c r="W2277" i="1" s="1"/>
  <c r="X2278" i="1"/>
  <c r="X2277" i="1" s="1"/>
  <c r="Y2278" i="1"/>
  <c r="Y2277" i="1" s="1"/>
  <c r="Z2278" i="1"/>
  <c r="Z2277" i="1" s="1"/>
  <c r="AA2278" i="1"/>
  <c r="AA2277" i="1" s="1"/>
  <c r="AB2278" i="1"/>
  <c r="AB2277" i="1" s="1"/>
  <c r="AC2278" i="1"/>
  <c r="AC2277" i="1" s="1"/>
  <c r="AD2278" i="1"/>
  <c r="AD2277" i="1" s="1"/>
  <c r="G2278" i="1"/>
  <c r="H2272" i="1"/>
  <c r="I2272" i="1"/>
  <c r="I2271" i="1" s="1"/>
  <c r="J2272" i="1"/>
  <c r="J2271" i="1" s="1"/>
  <c r="K2272" i="1"/>
  <c r="K2271" i="1" s="1"/>
  <c r="L2272" i="1"/>
  <c r="L2271" i="1" s="1"/>
  <c r="M2272" i="1"/>
  <c r="M2271" i="1" s="1"/>
  <c r="N2272" i="1"/>
  <c r="N2271" i="1" s="1"/>
  <c r="O2272" i="1"/>
  <c r="O2271" i="1" s="1"/>
  <c r="P2272" i="1"/>
  <c r="P2271" i="1" s="1"/>
  <c r="Q2272" i="1"/>
  <c r="Q2271" i="1" s="1"/>
  <c r="R2272" i="1"/>
  <c r="R2271" i="1" s="1"/>
  <c r="W2272" i="1"/>
  <c r="W2271" i="1" s="1"/>
  <c r="X2272" i="1"/>
  <c r="X2271" i="1" s="1"/>
  <c r="Y2272" i="1"/>
  <c r="Y2271" i="1" s="1"/>
  <c r="Z2272" i="1"/>
  <c r="Z2271" i="1" s="1"/>
  <c r="AA2272" i="1"/>
  <c r="AA2271" i="1" s="1"/>
  <c r="AB2272" i="1"/>
  <c r="AB2271" i="1" s="1"/>
  <c r="AC2272" i="1"/>
  <c r="AC2271" i="1" s="1"/>
  <c r="AD2272" i="1"/>
  <c r="AD2271" i="1" s="1"/>
  <c r="G2272" i="1"/>
  <c r="H2257" i="1"/>
  <c r="I2257" i="1"/>
  <c r="I2256" i="1" s="1"/>
  <c r="J2257" i="1"/>
  <c r="J2256" i="1" s="1"/>
  <c r="K2257" i="1"/>
  <c r="K2256" i="1" s="1"/>
  <c r="L2257" i="1"/>
  <c r="L2256" i="1" s="1"/>
  <c r="M2257" i="1"/>
  <c r="M2256" i="1" s="1"/>
  <c r="N2257" i="1"/>
  <c r="N2256" i="1" s="1"/>
  <c r="O2257" i="1"/>
  <c r="O2256" i="1" s="1"/>
  <c r="P2257" i="1"/>
  <c r="P2256" i="1" s="1"/>
  <c r="Q2257" i="1"/>
  <c r="Q2256" i="1" s="1"/>
  <c r="R2257" i="1"/>
  <c r="R2256" i="1" s="1"/>
  <c r="W2257" i="1"/>
  <c r="W2256" i="1" s="1"/>
  <c r="X2257" i="1"/>
  <c r="X2256" i="1" s="1"/>
  <c r="Y2257" i="1"/>
  <c r="Y2256" i="1" s="1"/>
  <c r="Z2257" i="1"/>
  <c r="Z2256" i="1" s="1"/>
  <c r="AA2257" i="1"/>
  <c r="AA2256" i="1" s="1"/>
  <c r="AB2257" i="1"/>
  <c r="AB2256" i="1" s="1"/>
  <c r="AC2257" i="1"/>
  <c r="AC2256" i="1" s="1"/>
  <c r="AD2257" i="1"/>
  <c r="AD2256" i="1" s="1"/>
  <c r="G2257" i="1"/>
  <c r="F2257" i="1"/>
  <c r="H2253" i="1"/>
  <c r="I2253" i="1"/>
  <c r="J2253" i="1"/>
  <c r="K2253" i="1"/>
  <c r="L2253" i="1"/>
  <c r="M2253" i="1"/>
  <c r="N2253" i="1"/>
  <c r="O2253" i="1"/>
  <c r="P2253" i="1"/>
  <c r="Q2253" i="1"/>
  <c r="R2253" i="1"/>
  <c r="W2253" i="1"/>
  <c r="X2253" i="1"/>
  <c r="Y2253" i="1"/>
  <c r="Z2253" i="1"/>
  <c r="AA2253" i="1"/>
  <c r="AB2253" i="1"/>
  <c r="AC2253" i="1"/>
  <c r="AD2253" i="1"/>
  <c r="G2253" i="1"/>
  <c r="G2249" i="1"/>
  <c r="H2249" i="1"/>
  <c r="I2249" i="1"/>
  <c r="J2249" i="1"/>
  <c r="K2249" i="1"/>
  <c r="L2249" i="1"/>
  <c r="M2249" i="1"/>
  <c r="N2249" i="1"/>
  <c r="O2249" i="1"/>
  <c r="P2249" i="1"/>
  <c r="Q2249" i="1"/>
  <c r="R2249" i="1"/>
  <c r="W2249" i="1"/>
  <c r="X2249" i="1"/>
  <c r="Y2249" i="1"/>
  <c r="Z2249" i="1"/>
  <c r="AA2249" i="1"/>
  <c r="AB2249" i="1"/>
  <c r="AC2249" i="1"/>
  <c r="AD2249" i="1"/>
  <c r="H2243" i="1"/>
  <c r="I2243" i="1"/>
  <c r="J2243" i="1"/>
  <c r="K2243" i="1"/>
  <c r="L2243" i="1"/>
  <c r="M2243" i="1"/>
  <c r="N2243" i="1"/>
  <c r="O2243" i="1"/>
  <c r="P2243" i="1"/>
  <c r="Q2243" i="1"/>
  <c r="R2243" i="1"/>
  <c r="W2243" i="1"/>
  <c r="X2243" i="1"/>
  <c r="Y2243" i="1"/>
  <c r="Z2243" i="1"/>
  <c r="AA2243" i="1"/>
  <c r="AB2243" i="1"/>
  <c r="AC2243" i="1"/>
  <c r="AD2243" i="1"/>
  <c r="G2243" i="1"/>
  <c r="H2240" i="1"/>
  <c r="I2240" i="1"/>
  <c r="J2240" i="1"/>
  <c r="K2240" i="1"/>
  <c r="L2240" i="1"/>
  <c r="M2240" i="1"/>
  <c r="N2240" i="1"/>
  <c r="O2240" i="1"/>
  <c r="P2240" i="1"/>
  <c r="Q2240" i="1"/>
  <c r="R2240" i="1"/>
  <c r="W2240" i="1"/>
  <c r="X2240" i="1"/>
  <c r="Y2240" i="1"/>
  <c r="Z2240" i="1"/>
  <c r="AA2240" i="1"/>
  <c r="AB2240" i="1"/>
  <c r="AC2240" i="1"/>
  <c r="AD2240" i="1"/>
  <c r="G2240" i="1"/>
  <c r="AD2238" i="1"/>
  <c r="AC2238" i="1"/>
  <c r="AB2238" i="1"/>
  <c r="AA2238" i="1"/>
  <c r="Z2238" i="1"/>
  <c r="Y2238" i="1"/>
  <c r="X2238" i="1"/>
  <c r="W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H2235" i="1"/>
  <c r="I2235" i="1"/>
  <c r="J2235" i="1"/>
  <c r="K2235" i="1"/>
  <c r="L2235" i="1"/>
  <c r="M2235" i="1"/>
  <c r="N2235" i="1"/>
  <c r="O2235" i="1"/>
  <c r="P2235" i="1"/>
  <c r="Q2235" i="1"/>
  <c r="R2235" i="1"/>
  <c r="W2235" i="1"/>
  <c r="X2235" i="1"/>
  <c r="Y2235" i="1"/>
  <c r="Z2235" i="1"/>
  <c r="AA2235" i="1"/>
  <c r="AB2235" i="1"/>
  <c r="AC2235" i="1"/>
  <c r="AD2235" i="1"/>
  <c r="G2235" i="1"/>
  <c r="H2202" i="1"/>
  <c r="I2202" i="1"/>
  <c r="I2201" i="1" s="1"/>
  <c r="J2202" i="1"/>
  <c r="J2201" i="1" s="1"/>
  <c r="K2202" i="1"/>
  <c r="K2201" i="1" s="1"/>
  <c r="L2202" i="1"/>
  <c r="L2201" i="1" s="1"/>
  <c r="M2202" i="1"/>
  <c r="M2201" i="1" s="1"/>
  <c r="N2202" i="1"/>
  <c r="N2201" i="1" s="1"/>
  <c r="O2202" i="1"/>
  <c r="O2201" i="1" s="1"/>
  <c r="P2202" i="1"/>
  <c r="P2201" i="1" s="1"/>
  <c r="Q2202" i="1"/>
  <c r="Q2201" i="1" s="1"/>
  <c r="R2202" i="1"/>
  <c r="R2201" i="1" s="1"/>
  <c r="W2202" i="1"/>
  <c r="W2201" i="1" s="1"/>
  <c r="X2202" i="1"/>
  <c r="X2201" i="1" s="1"/>
  <c r="Y2202" i="1"/>
  <c r="Y2201" i="1" s="1"/>
  <c r="Z2202" i="1"/>
  <c r="Z2201" i="1" s="1"/>
  <c r="AA2202" i="1"/>
  <c r="AA2201" i="1" s="1"/>
  <c r="AB2202" i="1"/>
  <c r="AB2201" i="1" s="1"/>
  <c r="AC2202" i="1"/>
  <c r="AC2201" i="1" s="1"/>
  <c r="AD2202" i="1"/>
  <c r="AD2201" i="1" s="1"/>
  <c r="G2202" i="1"/>
  <c r="H2169" i="1"/>
  <c r="I2169" i="1"/>
  <c r="I2168" i="1" s="1"/>
  <c r="J2169" i="1"/>
  <c r="J2168" i="1" s="1"/>
  <c r="K2169" i="1"/>
  <c r="K2168" i="1" s="1"/>
  <c r="L2169" i="1"/>
  <c r="L2168" i="1" s="1"/>
  <c r="M2169" i="1"/>
  <c r="M2168" i="1" s="1"/>
  <c r="N2169" i="1"/>
  <c r="N2168" i="1" s="1"/>
  <c r="O2169" i="1"/>
  <c r="O2168" i="1" s="1"/>
  <c r="P2169" i="1"/>
  <c r="P2168" i="1" s="1"/>
  <c r="Q2169" i="1"/>
  <c r="Q2168" i="1" s="1"/>
  <c r="R2169" i="1"/>
  <c r="R2168" i="1" s="1"/>
  <c r="W2169" i="1"/>
  <c r="W2168" i="1" s="1"/>
  <c r="X2169" i="1"/>
  <c r="X2168" i="1" s="1"/>
  <c r="Y2169" i="1"/>
  <c r="Y2168" i="1" s="1"/>
  <c r="Z2169" i="1"/>
  <c r="Z2168" i="1" s="1"/>
  <c r="AA2169" i="1"/>
  <c r="AA2168" i="1" s="1"/>
  <c r="AB2169" i="1"/>
  <c r="AB2168" i="1" s="1"/>
  <c r="AC2169" i="1"/>
  <c r="AC2168" i="1" s="1"/>
  <c r="AD2169" i="1"/>
  <c r="AD2168" i="1" s="1"/>
  <c r="G2169" i="1"/>
  <c r="H2140" i="1"/>
  <c r="I2140" i="1"/>
  <c r="J2140" i="1"/>
  <c r="K2140" i="1"/>
  <c r="L2140" i="1"/>
  <c r="M2140" i="1"/>
  <c r="N2140" i="1"/>
  <c r="O2140" i="1"/>
  <c r="Q2140" i="1"/>
  <c r="R2140" i="1"/>
  <c r="W2140" i="1"/>
  <c r="X2140" i="1"/>
  <c r="Y2140" i="1"/>
  <c r="Z2140" i="1"/>
  <c r="AA2140" i="1"/>
  <c r="AB2140" i="1"/>
  <c r="AC2140" i="1"/>
  <c r="AD2140" i="1"/>
  <c r="G2140" i="1"/>
  <c r="H2138" i="1"/>
  <c r="I2138" i="1"/>
  <c r="J2138" i="1"/>
  <c r="K2138" i="1"/>
  <c r="L2138" i="1"/>
  <c r="M2138" i="1"/>
  <c r="N2138" i="1"/>
  <c r="O2138" i="1"/>
  <c r="P2138" i="1"/>
  <c r="Q2138" i="1"/>
  <c r="R2138" i="1"/>
  <c r="W2138" i="1"/>
  <c r="X2138" i="1"/>
  <c r="Y2138" i="1"/>
  <c r="Z2138" i="1"/>
  <c r="AA2138" i="1"/>
  <c r="AB2138" i="1"/>
  <c r="AC2138" i="1"/>
  <c r="AD2138" i="1"/>
  <c r="G2138" i="1"/>
  <c r="H2131" i="1"/>
  <c r="I2131" i="1"/>
  <c r="J2131" i="1"/>
  <c r="K2131" i="1"/>
  <c r="L2131" i="1"/>
  <c r="M2131" i="1"/>
  <c r="N2131" i="1"/>
  <c r="O2131" i="1"/>
  <c r="P2131" i="1"/>
  <c r="Q2131" i="1"/>
  <c r="R2131" i="1"/>
  <c r="W2131" i="1"/>
  <c r="X2131" i="1"/>
  <c r="Y2131" i="1"/>
  <c r="Z2131" i="1"/>
  <c r="AA2131" i="1"/>
  <c r="AB2131" i="1"/>
  <c r="AC2131" i="1"/>
  <c r="AD2131" i="1"/>
  <c r="G2131" i="1"/>
  <c r="H2112" i="1"/>
  <c r="I2112" i="1"/>
  <c r="J2112" i="1"/>
  <c r="K2112" i="1"/>
  <c r="L2112" i="1"/>
  <c r="M2112" i="1"/>
  <c r="O2112" i="1"/>
  <c r="P2112" i="1"/>
  <c r="Q2112" i="1"/>
  <c r="R2112" i="1"/>
  <c r="W2112" i="1"/>
  <c r="X2112" i="1"/>
  <c r="Y2112" i="1"/>
  <c r="Z2112" i="1"/>
  <c r="AA2112" i="1"/>
  <c r="AB2112" i="1"/>
  <c r="AC2112" i="1"/>
  <c r="AD2112" i="1"/>
  <c r="G2112" i="1"/>
  <c r="H2062" i="1"/>
  <c r="I2062" i="1"/>
  <c r="J2062" i="1"/>
  <c r="K2062" i="1"/>
  <c r="L2062" i="1"/>
  <c r="M2062" i="1"/>
  <c r="O2062" i="1"/>
  <c r="Q2062" i="1"/>
  <c r="R2062" i="1"/>
  <c r="W2062" i="1"/>
  <c r="X2062" i="1"/>
  <c r="Y2062" i="1"/>
  <c r="Z2062" i="1"/>
  <c r="AA2062" i="1"/>
  <c r="AB2062" i="1"/>
  <c r="AC2062" i="1"/>
  <c r="AD2062" i="1"/>
  <c r="G2062" i="1"/>
  <c r="H2057" i="1"/>
  <c r="I2057" i="1"/>
  <c r="I2056" i="1" s="1"/>
  <c r="I2055" i="1" s="1"/>
  <c r="J2057" i="1"/>
  <c r="J2056" i="1" s="1"/>
  <c r="J2055" i="1" s="1"/>
  <c r="K2057" i="1"/>
  <c r="K2056" i="1" s="1"/>
  <c r="K2055" i="1" s="1"/>
  <c r="L2057" i="1"/>
  <c r="L2056" i="1" s="1"/>
  <c r="L2055" i="1" s="1"/>
  <c r="M2057" i="1"/>
  <c r="M2056" i="1" s="1"/>
  <c r="M2055" i="1" s="1"/>
  <c r="N2057" i="1"/>
  <c r="N2056" i="1" s="1"/>
  <c r="N2055" i="1" s="1"/>
  <c r="O2057" i="1"/>
  <c r="O2056" i="1" s="1"/>
  <c r="O2055" i="1" s="1"/>
  <c r="P2057" i="1"/>
  <c r="P2056" i="1" s="1"/>
  <c r="P2055" i="1" s="1"/>
  <c r="Q2057" i="1"/>
  <c r="Q2056" i="1" s="1"/>
  <c r="Q2055" i="1" s="1"/>
  <c r="R2057" i="1"/>
  <c r="R2056" i="1" s="1"/>
  <c r="R2055" i="1" s="1"/>
  <c r="W2057" i="1"/>
  <c r="W2056" i="1" s="1"/>
  <c r="W2055" i="1" s="1"/>
  <c r="X2057" i="1"/>
  <c r="X2056" i="1" s="1"/>
  <c r="X2055" i="1" s="1"/>
  <c r="Y2057" i="1"/>
  <c r="Y2056" i="1" s="1"/>
  <c r="Y2055" i="1" s="1"/>
  <c r="Z2057" i="1"/>
  <c r="Z2056" i="1" s="1"/>
  <c r="Z2055" i="1" s="1"/>
  <c r="AA2057" i="1"/>
  <c r="AA2056" i="1" s="1"/>
  <c r="AA2055" i="1" s="1"/>
  <c r="AB2057" i="1"/>
  <c r="AB2056" i="1" s="1"/>
  <c r="AB2055" i="1" s="1"/>
  <c r="AC2057" i="1"/>
  <c r="AC2056" i="1" s="1"/>
  <c r="AC2055" i="1" s="1"/>
  <c r="AD2057" i="1"/>
  <c r="AD2056" i="1" s="1"/>
  <c r="AD2055" i="1" s="1"/>
  <c r="G2057" i="1"/>
  <c r="G2034" i="1"/>
  <c r="H2034" i="1"/>
  <c r="I2034" i="1"/>
  <c r="I2033" i="1" s="1"/>
  <c r="J2034" i="1"/>
  <c r="J2033" i="1" s="1"/>
  <c r="K2034" i="1"/>
  <c r="K2033" i="1" s="1"/>
  <c r="L2034" i="1"/>
  <c r="L2033" i="1" s="1"/>
  <c r="M2034" i="1"/>
  <c r="M2033" i="1" s="1"/>
  <c r="O2034" i="1"/>
  <c r="O2033" i="1" s="1"/>
  <c r="P2034" i="1"/>
  <c r="P2033" i="1" s="1"/>
  <c r="Q2034" i="1"/>
  <c r="Q2033" i="1" s="1"/>
  <c r="R2034" i="1"/>
  <c r="R2033" i="1" s="1"/>
  <c r="W2034" i="1"/>
  <c r="W2033" i="1" s="1"/>
  <c r="X2034" i="1"/>
  <c r="X2033" i="1" s="1"/>
  <c r="Y2034" i="1"/>
  <c r="Y2033" i="1" s="1"/>
  <c r="Z2034" i="1"/>
  <c r="Z2033" i="1" s="1"/>
  <c r="AA2034" i="1"/>
  <c r="AA2033" i="1" s="1"/>
  <c r="AB2034" i="1"/>
  <c r="AB2033" i="1" s="1"/>
  <c r="AC2034" i="1"/>
  <c r="AC2033" i="1" s="1"/>
  <c r="AD2034" i="1"/>
  <c r="AD2033" i="1" s="1"/>
  <c r="H2030" i="1"/>
  <c r="I2030" i="1"/>
  <c r="I2029" i="1" s="1"/>
  <c r="J2030" i="1"/>
  <c r="J2029" i="1" s="1"/>
  <c r="K2030" i="1"/>
  <c r="K2029" i="1" s="1"/>
  <c r="L2030" i="1"/>
  <c r="L2029" i="1" s="1"/>
  <c r="M2030" i="1"/>
  <c r="M2029" i="1" s="1"/>
  <c r="N2030" i="1"/>
  <c r="N2029" i="1" s="1"/>
  <c r="O2030" i="1"/>
  <c r="O2029" i="1" s="1"/>
  <c r="P2030" i="1"/>
  <c r="P2029" i="1" s="1"/>
  <c r="Q2030" i="1"/>
  <c r="Q2029" i="1" s="1"/>
  <c r="R2030" i="1"/>
  <c r="R2029" i="1" s="1"/>
  <c r="W2030" i="1"/>
  <c r="W2029" i="1" s="1"/>
  <c r="X2030" i="1"/>
  <c r="X2029" i="1" s="1"/>
  <c r="Y2030" i="1"/>
  <c r="Y2029" i="1" s="1"/>
  <c r="Z2030" i="1"/>
  <c r="Z2029" i="1" s="1"/>
  <c r="AA2030" i="1"/>
  <c r="AA2029" i="1" s="1"/>
  <c r="AB2030" i="1"/>
  <c r="AB2029" i="1" s="1"/>
  <c r="AC2030" i="1"/>
  <c r="AC2029" i="1" s="1"/>
  <c r="AD2030" i="1"/>
  <c r="AD2029" i="1" s="1"/>
  <c r="G2030" i="1"/>
  <c r="H2027" i="1"/>
  <c r="I2027" i="1"/>
  <c r="J2027" i="1"/>
  <c r="K2027" i="1"/>
  <c r="L2027" i="1"/>
  <c r="M2027" i="1"/>
  <c r="N2027" i="1"/>
  <c r="O2027" i="1"/>
  <c r="P2027" i="1"/>
  <c r="Q2027" i="1"/>
  <c r="R2027" i="1"/>
  <c r="W2027" i="1"/>
  <c r="X2027" i="1"/>
  <c r="Y2027" i="1"/>
  <c r="Z2027" i="1"/>
  <c r="AA2027" i="1"/>
  <c r="AB2027" i="1"/>
  <c r="AC2027" i="1"/>
  <c r="AD2027" i="1"/>
  <c r="G2027" i="1"/>
  <c r="H2019" i="1"/>
  <c r="I2019" i="1"/>
  <c r="J2019" i="1"/>
  <c r="K2019" i="1"/>
  <c r="L2019" i="1"/>
  <c r="L2018" i="1" s="1"/>
  <c r="M2019" i="1"/>
  <c r="N2019" i="1"/>
  <c r="O2019" i="1"/>
  <c r="P2019" i="1"/>
  <c r="Q2019" i="1"/>
  <c r="R2019" i="1"/>
  <c r="W2019" i="1"/>
  <c r="X2019" i="1"/>
  <c r="Y2019" i="1"/>
  <c r="Z2019" i="1"/>
  <c r="AA2019" i="1"/>
  <c r="AB2019" i="1"/>
  <c r="AC2019" i="1"/>
  <c r="AD2019" i="1"/>
  <c r="G2019" i="1"/>
  <c r="H2013" i="1"/>
  <c r="I2013" i="1"/>
  <c r="J2013" i="1"/>
  <c r="K2013" i="1"/>
  <c r="L2013" i="1"/>
  <c r="M2013" i="1"/>
  <c r="N2013" i="1"/>
  <c r="O2013" i="1"/>
  <c r="P2013" i="1"/>
  <c r="Q2013" i="1"/>
  <c r="R2013" i="1"/>
  <c r="W2013" i="1"/>
  <c r="X2013" i="1"/>
  <c r="Y2013" i="1"/>
  <c r="Z2013" i="1"/>
  <c r="AA2013" i="1"/>
  <c r="AB2013" i="1"/>
  <c r="AC2013" i="1"/>
  <c r="AD2013" i="1"/>
  <c r="G2013" i="1"/>
  <c r="H2011" i="1"/>
  <c r="I2011" i="1"/>
  <c r="J2011" i="1"/>
  <c r="K2011" i="1"/>
  <c r="L2011" i="1"/>
  <c r="M2011" i="1"/>
  <c r="N2011" i="1"/>
  <c r="O2011" i="1"/>
  <c r="P2011" i="1"/>
  <c r="Q2011" i="1"/>
  <c r="R2011" i="1"/>
  <c r="W2011" i="1"/>
  <c r="X2011" i="1"/>
  <c r="Y2011" i="1"/>
  <c r="Z2011" i="1"/>
  <c r="AA2011" i="1"/>
  <c r="AB2011" i="1"/>
  <c r="AC2011" i="1"/>
  <c r="AD2011" i="1"/>
  <c r="G2011" i="1"/>
  <c r="H2009" i="1"/>
  <c r="I2009" i="1"/>
  <c r="J2009" i="1"/>
  <c r="K2009" i="1"/>
  <c r="L2009" i="1"/>
  <c r="M2009" i="1"/>
  <c r="N2009" i="1"/>
  <c r="O2009" i="1"/>
  <c r="P2009" i="1"/>
  <c r="Q2009" i="1"/>
  <c r="R2009" i="1"/>
  <c r="W2009" i="1"/>
  <c r="X2009" i="1"/>
  <c r="Y2009" i="1"/>
  <c r="Z2009" i="1"/>
  <c r="AA2009" i="1"/>
  <c r="AB2009" i="1"/>
  <c r="AC2009" i="1"/>
  <c r="AD2009" i="1"/>
  <c r="G2009" i="1"/>
  <c r="H1997" i="1"/>
  <c r="I1997" i="1"/>
  <c r="I1996" i="1" s="1"/>
  <c r="I1995" i="1" s="1"/>
  <c r="J1997" i="1"/>
  <c r="J1996" i="1" s="1"/>
  <c r="J1995" i="1" s="1"/>
  <c r="K1997" i="1"/>
  <c r="K1996" i="1" s="1"/>
  <c r="K1995" i="1" s="1"/>
  <c r="L1997" i="1"/>
  <c r="L1996" i="1" s="1"/>
  <c r="L1995" i="1" s="1"/>
  <c r="M1997" i="1"/>
  <c r="M1996" i="1" s="1"/>
  <c r="M1995" i="1" s="1"/>
  <c r="N1997" i="1"/>
  <c r="N1996" i="1" s="1"/>
  <c r="N1995" i="1" s="1"/>
  <c r="O1997" i="1"/>
  <c r="O1996" i="1" s="1"/>
  <c r="O1995" i="1" s="1"/>
  <c r="P1997" i="1"/>
  <c r="P1996" i="1" s="1"/>
  <c r="P1995" i="1" s="1"/>
  <c r="Q1997" i="1"/>
  <c r="Q1996" i="1" s="1"/>
  <c r="Q1995" i="1" s="1"/>
  <c r="R1997" i="1"/>
  <c r="R1996" i="1" s="1"/>
  <c r="R1995" i="1" s="1"/>
  <c r="W1997" i="1"/>
  <c r="W1996" i="1" s="1"/>
  <c r="W1995" i="1" s="1"/>
  <c r="X1997" i="1"/>
  <c r="X1996" i="1" s="1"/>
  <c r="X1995" i="1" s="1"/>
  <c r="Y1997" i="1"/>
  <c r="Y1996" i="1" s="1"/>
  <c r="Y1995" i="1" s="1"/>
  <c r="Z1997" i="1"/>
  <c r="Z1996" i="1" s="1"/>
  <c r="Z1995" i="1" s="1"/>
  <c r="AA1997" i="1"/>
  <c r="AA1996" i="1" s="1"/>
  <c r="AA1995" i="1" s="1"/>
  <c r="AB1997" i="1"/>
  <c r="AB1996" i="1" s="1"/>
  <c r="AB1995" i="1" s="1"/>
  <c r="AC1997" i="1"/>
  <c r="AC1996" i="1" s="1"/>
  <c r="AC1995" i="1" s="1"/>
  <c r="AD1997" i="1"/>
  <c r="AD1996" i="1" s="1"/>
  <c r="AD1995" i="1" s="1"/>
  <c r="G1997" i="1"/>
  <c r="H1959" i="1"/>
  <c r="I1959" i="1"/>
  <c r="I1958" i="1" s="1"/>
  <c r="J1959" i="1"/>
  <c r="J1958" i="1" s="1"/>
  <c r="K1959" i="1"/>
  <c r="K1958" i="1" s="1"/>
  <c r="L1959" i="1"/>
  <c r="L1958" i="1" s="1"/>
  <c r="M1959" i="1"/>
  <c r="M1958" i="1" s="1"/>
  <c r="N1959" i="1"/>
  <c r="N1958" i="1" s="1"/>
  <c r="O1959" i="1"/>
  <c r="O1958" i="1" s="1"/>
  <c r="P1959" i="1"/>
  <c r="P1958" i="1" s="1"/>
  <c r="Q1959" i="1"/>
  <c r="Q1958" i="1" s="1"/>
  <c r="R1958" i="1"/>
  <c r="W1959" i="1"/>
  <c r="W1958" i="1" s="1"/>
  <c r="X1959" i="1"/>
  <c r="X1958" i="1" s="1"/>
  <c r="Y1959" i="1"/>
  <c r="Y1958" i="1" s="1"/>
  <c r="Z1959" i="1"/>
  <c r="Z1958" i="1" s="1"/>
  <c r="AA1959" i="1"/>
  <c r="AA1958" i="1" s="1"/>
  <c r="AB1959" i="1"/>
  <c r="AB1958" i="1" s="1"/>
  <c r="AC1959" i="1"/>
  <c r="AC1958" i="1" s="1"/>
  <c r="AD1959" i="1"/>
  <c r="AD1958" i="1" s="1"/>
  <c r="G1959" i="1"/>
  <c r="I1661" i="1"/>
  <c r="J1661" i="1"/>
  <c r="K1661" i="1"/>
  <c r="L1661" i="1"/>
  <c r="M1661" i="1"/>
  <c r="N1661" i="1"/>
  <c r="R1661" i="1"/>
  <c r="W1661" i="1"/>
  <c r="X1661" i="1"/>
  <c r="Y1661" i="1"/>
  <c r="Z1661" i="1"/>
  <c r="AA1661" i="1"/>
  <c r="AB1661" i="1"/>
  <c r="AC1661" i="1"/>
  <c r="AD1661" i="1"/>
  <c r="G1661" i="1"/>
  <c r="H1653" i="1"/>
  <c r="I1653" i="1"/>
  <c r="J1653" i="1"/>
  <c r="K1653" i="1"/>
  <c r="L1653" i="1"/>
  <c r="M1653" i="1"/>
  <c r="N1653" i="1"/>
  <c r="O1653" i="1"/>
  <c r="P1653" i="1"/>
  <c r="Q1653" i="1"/>
  <c r="R1653" i="1"/>
  <c r="W1653" i="1"/>
  <c r="X1653" i="1"/>
  <c r="Y1653" i="1"/>
  <c r="Z1653" i="1"/>
  <c r="AA1653" i="1"/>
  <c r="AB1653" i="1"/>
  <c r="AC1653" i="1"/>
  <c r="AD1653" i="1"/>
  <c r="G1653" i="1"/>
  <c r="Z2266" i="1" l="1"/>
  <c r="J2266" i="1"/>
  <c r="W2266" i="1"/>
  <c r="AD2349" i="1"/>
  <c r="N2349" i="1"/>
  <c r="J2482" i="1"/>
  <c r="J2481" i="1" s="1"/>
  <c r="J2480" i="1" s="1"/>
  <c r="Y2472" i="1"/>
  <c r="I2472" i="1"/>
  <c r="P2266" i="1"/>
  <c r="W2472" i="1"/>
  <c r="R2472" i="1"/>
  <c r="X2266" i="1"/>
  <c r="O2349" i="1"/>
  <c r="AA2472" i="1"/>
  <c r="K2472" i="1"/>
  <c r="AE2268" i="1"/>
  <c r="AE2267" i="1" s="1"/>
  <c r="I2266" i="1"/>
  <c r="R2266" i="1"/>
  <c r="AC2349" i="1"/>
  <c r="M2349" i="1"/>
  <c r="Q2266" i="1"/>
  <c r="AB2349" i="1"/>
  <c r="L2349" i="1"/>
  <c r="Y2266" i="1"/>
  <c r="O2266" i="1"/>
  <c r="AD2266" i="1"/>
  <c r="N2266" i="1"/>
  <c r="Y2349" i="1"/>
  <c r="I2349" i="1"/>
  <c r="Q2472" i="1"/>
  <c r="AC2266" i="1"/>
  <c r="M2266" i="1"/>
  <c r="X2349" i="1"/>
  <c r="P2472" i="1"/>
  <c r="AB2266" i="1"/>
  <c r="L2266" i="1"/>
  <c r="W2349" i="1"/>
  <c r="AA2266" i="1"/>
  <c r="K2266" i="1"/>
  <c r="R2349" i="1"/>
  <c r="AD2472" i="1"/>
  <c r="N2472" i="1"/>
  <c r="AE2444" i="1"/>
  <c r="AE2443" i="1" s="1"/>
  <c r="AE2436" i="1"/>
  <c r="AE2435" i="1" s="1"/>
  <c r="AE28" i="1"/>
  <c r="AE454" i="1"/>
  <c r="L2628" i="1"/>
  <c r="I2332" i="1"/>
  <c r="I2318" i="1" s="1"/>
  <c r="X2482" i="1"/>
  <c r="X2481" i="1" s="1"/>
  <c r="X2480" i="1" s="1"/>
  <c r="O2366" i="1"/>
  <c r="AA2401" i="1"/>
  <c r="W2332" i="1"/>
  <c r="AD2137" i="1"/>
  <c r="P2332" i="1"/>
  <c r="P2318" i="1" s="1"/>
  <c r="R2401" i="1"/>
  <c r="P2622" i="1"/>
  <c r="M2401" i="1"/>
  <c r="AE2044" i="1"/>
  <c r="AE2080" i="1"/>
  <c r="AE2078" i="1"/>
  <c r="Y2018" i="1"/>
  <c r="AB2366" i="1"/>
  <c r="N2366" i="1"/>
  <c r="Z2401" i="1"/>
  <c r="W2482" i="1"/>
  <c r="W2481" i="1" s="1"/>
  <c r="W2480" i="1" s="1"/>
  <c r="I2482" i="1"/>
  <c r="I2481" i="1" s="1"/>
  <c r="I2480" i="1" s="1"/>
  <c r="AC2622" i="1"/>
  <c r="Y2628" i="1"/>
  <c r="K2628" i="1"/>
  <c r="N2072" i="1"/>
  <c r="AE2072" i="1" s="1"/>
  <c r="AE1293" i="1"/>
  <c r="N2073" i="1"/>
  <c r="AE2073" i="1" s="1"/>
  <c r="AA1459" i="1"/>
  <c r="Q2008" i="1"/>
  <c r="K2018" i="1"/>
  <c r="P2553" i="1"/>
  <c r="AE2070" i="1"/>
  <c r="AE1284" i="1"/>
  <c r="O2553" i="1"/>
  <c r="AE2109" i="1"/>
  <c r="AE1271" i="1"/>
  <c r="AE2087" i="1"/>
  <c r="AE1499" i="1"/>
  <c r="AE1818" i="1"/>
  <c r="AE2103" i="1"/>
  <c r="AE1498" i="1"/>
  <c r="AE1206" i="1"/>
  <c r="AE1497" i="1"/>
  <c r="AE1319" i="1"/>
  <c r="AE1297" i="1"/>
  <c r="K2601" i="1"/>
  <c r="M2482" i="1"/>
  <c r="M2481" i="1" s="1"/>
  <c r="M2480" i="1" s="1"/>
  <c r="AC2628" i="1"/>
  <c r="O2628" i="1"/>
  <c r="AE2082" i="1"/>
  <c r="AE1305" i="1"/>
  <c r="AE1511" i="1"/>
  <c r="P1484" i="1"/>
  <c r="AE1292" i="1"/>
  <c r="AE2105" i="1"/>
  <c r="N2075" i="1"/>
  <c r="Z1459" i="1"/>
  <c r="M1652" i="1"/>
  <c r="P1670" i="1"/>
  <c r="P1661" i="1" s="1"/>
  <c r="AE326" i="1"/>
  <c r="AE1221" i="1"/>
  <c r="AE1219" i="1"/>
  <c r="AE1195" i="1"/>
  <c r="AE1196" i="1"/>
  <c r="AE2116" i="1"/>
  <c r="AE2098" i="1"/>
  <c r="AE2040" i="1"/>
  <c r="AE1325" i="1"/>
  <c r="AE1218" i="1"/>
  <c r="AE1194" i="1"/>
  <c r="AE1208" i="1"/>
  <c r="AE2038" i="1"/>
  <c r="AE1276" i="1"/>
  <c r="AE1323" i="1"/>
  <c r="AE1275" i="1"/>
  <c r="AE1209" i="1"/>
  <c r="H1661" i="1"/>
  <c r="AE1274" i="1"/>
  <c r="AE1726" i="1"/>
  <c r="AE2110" i="1"/>
  <c r="AE1220" i="1"/>
  <c r="AE2053" i="1"/>
  <c r="AE1796" i="1"/>
  <c r="AE1210" i="1"/>
  <c r="AE1198" i="1"/>
  <c r="AE1197" i="1"/>
  <c r="AE1207" i="1"/>
  <c r="G1996" i="1"/>
  <c r="G2323" i="1"/>
  <c r="L2366" i="1"/>
  <c r="G2453" i="1"/>
  <c r="G2452" i="1" s="1"/>
  <c r="W2628" i="1"/>
  <c r="AE2602" i="1"/>
  <c r="AE2579" i="1"/>
  <c r="AE2478" i="1"/>
  <c r="AE1258" i="1"/>
  <c r="P2140" i="1"/>
  <c r="P2137" i="1" s="1"/>
  <c r="AE2120" i="1"/>
  <c r="AE2104" i="1"/>
  <c r="P2079" i="1"/>
  <c r="AE2079" i="1" s="1"/>
  <c r="P2071" i="1"/>
  <c r="AE2071" i="1" s="1"/>
  <c r="N2063" i="1"/>
  <c r="AE1494" i="1"/>
  <c r="AE1504" i="1"/>
  <c r="AE1287" i="1"/>
  <c r="AE1273" i="1"/>
  <c r="AE1320" i="1"/>
  <c r="AE1306" i="1"/>
  <c r="AE1312" i="1"/>
  <c r="AE1384" i="1"/>
  <c r="AE2392" i="1"/>
  <c r="G2554" i="1"/>
  <c r="AE1286" i="1"/>
  <c r="K2401" i="1"/>
  <c r="J2628" i="1"/>
  <c r="AE1313" i="1"/>
  <c r="G2256" i="1"/>
  <c r="M2332" i="1"/>
  <c r="M2318" i="1" s="1"/>
  <c r="J2401" i="1"/>
  <c r="G2201" i="1"/>
  <c r="K2366" i="1"/>
  <c r="G2377" i="1"/>
  <c r="W2401" i="1"/>
  <c r="I2401" i="1"/>
  <c r="G2406" i="1"/>
  <c r="AB2553" i="1"/>
  <c r="R2482" i="1"/>
  <c r="R2481" i="1" s="1"/>
  <c r="R2480" i="1" s="1"/>
  <c r="G2592" i="1"/>
  <c r="Z2622" i="1"/>
  <c r="G2578" i="1"/>
  <c r="AE2240" i="1"/>
  <c r="AE1551" i="1"/>
  <c r="AE767" i="1"/>
  <c r="AE1937" i="1"/>
  <c r="AE1710" i="1"/>
  <c r="AE1687" i="1"/>
  <c r="AE2119" i="1"/>
  <c r="AE1492" i="1"/>
  <c r="AE1519" i="1"/>
  <c r="AE1503" i="1"/>
  <c r="Y1459" i="1"/>
  <c r="AE2043" i="1"/>
  <c r="AE2049" i="1"/>
  <c r="AE1285" i="1"/>
  <c r="AE1272" i="1"/>
  <c r="AE1318" i="1"/>
  <c r="AE1304" i="1"/>
  <c r="AE1311" i="1"/>
  <c r="AE1290" i="1"/>
  <c r="AE2347" i="1"/>
  <c r="AE2262" i="1"/>
  <c r="AE984" i="1"/>
  <c r="AE1715" i="1"/>
  <c r="AE2122" i="1"/>
  <c r="AE2108" i="1"/>
  <c r="AE1500" i="1"/>
  <c r="AE1506" i="1"/>
  <c r="AE2129" i="1"/>
  <c r="AE2050" i="1"/>
  <c r="AE1289" i="1"/>
  <c r="G2355" i="1"/>
  <c r="M2366" i="1"/>
  <c r="Y2401" i="1"/>
  <c r="G2418" i="1"/>
  <c r="AB2622" i="1"/>
  <c r="N2622" i="1"/>
  <c r="AE2483" i="1"/>
  <c r="G2295" i="1"/>
  <c r="AA2332" i="1"/>
  <c r="AA2318" i="1" s="1"/>
  <c r="Z2366" i="1"/>
  <c r="G2313" i="1"/>
  <c r="L2332" i="1"/>
  <c r="L2318" i="1" s="1"/>
  <c r="Y2366" i="1"/>
  <c r="Y1652" i="1"/>
  <c r="G1958" i="1"/>
  <c r="AA2008" i="1"/>
  <c r="M2008" i="1"/>
  <c r="G2319" i="1"/>
  <c r="Y2332" i="1"/>
  <c r="Y2318" i="1" s="1"/>
  <c r="K2332" i="1"/>
  <c r="K2318" i="1" s="1"/>
  <c r="G2346" i="1"/>
  <c r="X2366" i="1"/>
  <c r="J2366" i="1"/>
  <c r="AA2553" i="1"/>
  <c r="Y2518" i="1"/>
  <c r="G2482" i="1"/>
  <c r="Q2482" i="1"/>
  <c r="Q2481" i="1" s="1"/>
  <c r="Q2480" i="1" s="1"/>
  <c r="G2572" i="1"/>
  <c r="G2596" i="1"/>
  <c r="N2601" i="1"/>
  <c r="Y2622" i="1"/>
  <c r="K2622" i="1"/>
  <c r="G2583" i="1"/>
  <c r="AE2404" i="1"/>
  <c r="AE2363" i="1"/>
  <c r="AE1254" i="1"/>
  <c r="AE1237" i="1"/>
  <c r="AE1934" i="1"/>
  <c r="AE2130" i="1"/>
  <c r="AE2118" i="1"/>
  <c r="AE1510" i="1"/>
  <c r="AE1491" i="1"/>
  <c r="AE1518" i="1"/>
  <c r="AE1502" i="1"/>
  <c r="X1459" i="1"/>
  <c r="AE2042" i="1"/>
  <c r="AE2048" i="1"/>
  <c r="AE2039" i="1"/>
  <c r="AE1283" i="1"/>
  <c r="AE1270" i="1"/>
  <c r="AE1317" i="1"/>
  <c r="AE1303" i="1"/>
  <c r="AE1310" i="1"/>
  <c r="AE1217" i="1"/>
  <c r="AE1205" i="1"/>
  <c r="AE1193" i="1"/>
  <c r="G2362" i="1"/>
  <c r="G2391" i="1"/>
  <c r="AE2123" i="1"/>
  <c r="P2074" i="1"/>
  <c r="AE1501" i="1"/>
  <c r="AE1507" i="1"/>
  <c r="AE1520" i="1"/>
  <c r="AE2054" i="1"/>
  <c r="AE2051" i="1"/>
  <c r="G2301" i="1"/>
  <c r="AE1308" i="1"/>
  <c r="G2288" i="1"/>
  <c r="AA2366" i="1"/>
  <c r="AA2365" i="1" s="1"/>
  <c r="AE2302" i="1"/>
  <c r="AE2106" i="1"/>
  <c r="X2137" i="1"/>
  <c r="G2168" i="1"/>
  <c r="X2332" i="1"/>
  <c r="X2318" i="1" s="1"/>
  <c r="J2332" i="1"/>
  <c r="J2318" i="1" s="1"/>
  <c r="W2366" i="1"/>
  <c r="I2366" i="1"/>
  <c r="G2373" i="1"/>
  <c r="G2449" i="1"/>
  <c r="G2434" i="1" s="1"/>
  <c r="J2622" i="1"/>
  <c r="R2628" i="1"/>
  <c r="AE40" i="1"/>
  <c r="AE2597" i="1"/>
  <c r="AE2470" i="1"/>
  <c r="AE2402" i="1"/>
  <c r="AE323" i="1"/>
  <c r="AE1703" i="1"/>
  <c r="AE1785" i="1"/>
  <c r="AE2100" i="1"/>
  <c r="E2092" i="1"/>
  <c r="N2092" i="1" s="1"/>
  <c r="AE1509" i="1"/>
  <c r="AE1490" i="1"/>
  <c r="AE1517" i="1"/>
  <c r="AE2041" i="1"/>
  <c r="AE2047" i="1"/>
  <c r="AE1282" i="1"/>
  <c r="AE1330" i="1"/>
  <c r="AE1315" i="1"/>
  <c r="AE1302" i="1"/>
  <c r="M1459" i="1"/>
  <c r="AE1216" i="1"/>
  <c r="AE1204" i="1"/>
  <c r="AE2138" i="1"/>
  <c r="AE1316" i="1"/>
  <c r="J2018" i="1"/>
  <c r="AE2344" i="1"/>
  <c r="AE1307" i="1"/>
  <c r="G2029" i="1"/>
  <c r="G2284" i="1"/>
  <c r="G2343" i="1"/>
  <c r="M2452" i="1"/>
  <c r="Y2553" i="1"/>
  <c r="G2477" i="1"/>
  <c r="G2472" i="1" s="1"/>
  <c r="AC2482" i="1"/>
  <c r="AC2481" i="1" s="1"/>
  <c r="AC2480" i="1" s="1"/>
  <c r="G2568" i="1"/>
  <c r="Z2601" i="1"/>
  <c r="W2622" i="1"/>
  <c r="I2622" i="1"/>
  <c r="G2628" i="1"/>
  <c r="AE2632" i="1"/>
  <c r="AE2526" i="1"/>
  <c r="AE2337" i="1"/>
  <c r="AE2253" i="1"/>
  <c r="AE2235" i="1"/>
  <c r="AE2030" i="1"/>
  <c r="AE2013" i="1"/>
  <c r="AE321" i="1"/>
  <c r="AE1508" i="1"/>
  <c r="AE1489" i="1"/>
  <c r="AE1516" i="1"/>
  <c r="AE2037" i="1"/>
  <c r="AE1281" i="1"/>
  <c r="AE1329" i="1"/>
  <c r="AE1314" i="1"/>
  <c r="AE1301" i="1"/>
  <c r="AE1328" i="1"/>
  <c r="AE1300" i="1"/>
  <c r="AE1215" i="1"/>
  <c r="AE1203" i="1"/>
  <c r="AE2371" i="1"/>
  <c r="AE1874" i="1"/>
  <c r="AE2121" i="1"/>
  <c r="AE2128" i="1"/>
  <c r="J2008" i="1"/>
  <c r="P2018" i="1"/>
  <c r="Q2401" i="1"/>
  <c r="AB2482" i="1"/>
  <c r="AB2481" i="1" s="1"/>
  <c r="AB2480" i="1" s="1"/>
  <c r="N2482" i="1"/>
  <c r="N2481" i="1" s="1"/>
  <c r="N2480" i="1" s="1"/>
  <c r="AD2628" i="1"/>
  <c r="AE2593" i="1"/>
  <c r="AE2314" i="1"/>
  <c r="AE2027" i="1"/>
  <c r="AE2011" i="1"/>
  <c r="AE1856" i="1"/>
  <c r="AE1747" i="1"/>
  <c r="AE2127" i="1"/>
  <c r="AE2115" i="1"/>
  <c r="N2086" i="1"/>
  <c r="AE1488" i="1"/>
  <c r="AE1515" i="1"/>
  <c r="AE2045" i="1"/>
  <c r="AE1280" i="1"/>
  <c r="AE1327" i="1"/>
  <c r="AE1299" i="1"/>
  <c r="AE1214" i="1"/>
  <c r="AE1202" i="1"/>
  <c r="AE2490" i="1"/>
  <c r="G2380" i="1"/>
  <c r="AE2081" i="1"/>
  <c r="AE1505" i="1"/>
  <c r="AE1321" i="1"/>
  <c r="G2277" i="1"/>
  <c r="G2310" i="1"/>
  <c r="H2362" i="1"/>
  <c r="Y2452" i="1"/>
  <c r="G2506" i="1"/>
  <c r="G2565" i="1"/>
  <c r="G2587" i="1"/>
  <c r="AE2626" i="1"/>
  <c r="AE2566" i="1"/>
  <c r="AE2450" i="1"/>
  <c r="AE2311" i="1"/>
  <c r="AE2009" i="1"/>
  <c r="AE2377" i="1"/>
  <c r="AE1956" i="1"/>
  <c r="AE2126" i="1"/>
  <c r="AE2114" i="1"/>
  <c r="AE2083" i="1"/>
  <c r="AE1487" i="1"/>
  <c r="AE1495" i="1"/>
  <c r="AE1279" i="1"/>
  <c r="AE1326" i="1"/>
  <c r="AE1296" i="1"/>
  <c r="AE1324" i="1"/>
  <c r="AE1298" i="1"/>
  <c r="AE1213" i="1"/>
  <c r="AE1201" i="1"/>
  <c r="AE1192" i="1"/>
  <c r="AE2485" i="1"/>
  <c r="AE1959" i="1"/>
  <c r="X2628" i="1"/>
  <c r="AE1496" i="1"/>
  <c r="X1652" i="1"/>
  <c r="G2056" i="1"/>
  <c r="R2137" i="1"/>
  <c r="O2401" i="1"/>
  <c r="O2365" i="1" s="1"/>
  <c r="Z2482" i="1"/>
  <c r="Z2481" i="1" s="1"/>
  <c r="Z2480" i="1" s="1"/>
  <c r="W2601" i="1"/>
  <c r="R2622" i="1"/>
  <c r="AB2628" i="1"/>
  <c r="AE198" i="1"/>
  <c r="AE1696" i="1"/>
  <c r="AE1388" i="1"/>
  <c r="AE2125" i="1"/>
  <c r="AE2113" i="1"/>
  <c r="AE2099" i="1"/>
  <c r="AE1486" i="1"/>
  <c r="AE1513" i="1"/>
  <c r="AE1493" i="1"/>
  <c r="AE1278" i="1"/>
  <c r="AE1295" i="1"/>
  <c r="AE1187" i="1"/>
  <c r="AE1212" i="1"/>
  <c r="AE1200" i="1"/>
  <c r="AE1260" i="1"/>
  <c r="AE1288" i="1"/>
  <c r="N2332" i="1"/>
  <c r="N2318" i="1" s="1"/>
  <c r="M2622" i="1"/>
  <c r="G2033" i="1"/>
  <c r="G2328" i="1"/>
  <c r="G2394" i="1"/>
  <c r="M2018" i="1"/>
  <c r="G2271" i="1"/>
  <c r="G2304" i="1"/>
  <c r="G2332" i="1"/>
  <c r="Q2332" i="1"/>
  <c r="Q2318" i="1" s="1"/>
  <c r="AD2366" i="1"/>
  <c r="P2366" i="1"/>
  <c r="AB2401" i="1"/>
  <c r="N2401" i="1"/>
  <c r="AA2489" i="1"/>
  <c r="Y2482" i="1"/>
  <c r="Y2481" i="1" s="1"/>
  <c r="Y2480" i="1" s="1"/>
  <c r="K2482" i="1"/>
  <c r="K2481" i="1" s="1"/>
  <c r="K2480" i="1" s="1"/>
  <c r="G2608" i="1"/>
  <c r="G2622" i="1"/>
  <c r="Q2622" i="1"/>
  <c r="M2628" i="1"/>
  <c r="AE2353" i="1"/>
  <c r="AE1947" i="1"/>
  <c r="AE2111" i="1"/>
  <c r="AE1485" i="1"/>
  <c r="AE1521" i="1"/>
  <c r="AE2036" i="1"/>
  <c r="AE2052" i="1"/>
  <c r="AE1291" i="1"/>
  <c r="AE1277" i="1"/>
  <c r="AE1294" i="1"/>
  <c r="AE1186" i="1"/>
  <c r="AE1211" i="1"/>
  <c r="AE1199" i="1"/>
  <c r="AE2395" i="1"/>
  <c r="AE2285" i="1"/>
  <c r="AE2605" i="1"/>
  <c r="AE2584" i="1"/>
  <c r="AE2243" i="1"/>
  <c r="AE2374" i="1"/>
  <c r="AE2324" i="1"/>
  <c r="AE1241" i="1"/>
  <c r="AE2367" i="1"/>
  <c r="AE2257" i="1"/>
  <c r="AE2256" i="1" s="1"/>
  <c r="AE1460" i="1"/>
  <c r="AE1224" i="1"/>
  <c r="AE2519" i="1"/>
  <c r="AE1248" i="1"/>
  <c r="AE2588" i="1"/>
  <c r="AE1545" i="1"/>
  <c r="H2056" i="1"/>
  <c r="AC2332" i="1"/>
  <c r="AC2318" i="1" s="1"/>
  <c r="H2355" i="1"/>
  <c r="H2366" i="1"/>
  <c r="H2373" i="1"/>
  <c r="H2377" i="1"/>
  <c r="H2380" i="1"/>
  <c r="H2391" i="1"/>
  <c r="H2394" i="1"/>
  <c r="H2401" i="1"/>
  <c r="H2406" i="1"/>
  <c r="H2449" i="1"/>
  <c r="H2434" i="1" s="1"/>
  <c r="H2453" i="1"/>
  <c r="H2554" i="1"/>
  <c r="H2506" i="1"/>
  <c r="H2477" i="1"/>
  <c r="H2472" i="1" s="1"/>
  <c r="H2482" i="1"/>
  <c r="H2608" i="1"/>
  <c r="H2565" i="1"/>
  <c r="H2568" i="1"/>
  <c r="H2572" i="1"/>
  <c r="H2029" i="1"/>
  <c r="AD1459" i="1"/>
  <c r="H2418" i="1"/>
  <c r="I1652" i="1"/>
  <c r="H2168" i="1"/>
  <c r="H2201" i="1"/>
  <c r="H2288" i="1"/>
  <c r="H2313" i="1"/>
  <c r="H2328" i="1"/>
  <c r="P1459" i="1"/>
  <c r="H1996" i="1"/>
  <c r="H2256" i="1"/>
  <c r="H2271" i="1"/>
  <c r="H2277" i="1"/>
  <c r="H2284" i="1"/>
  <c r="H2295" i="1"/>
  <c r="H2301" i="1"/>
  <c r="H2304" i="1"/>
  <c r="H2310" i="1"/>
  <c r="H2319" i="1"/>
  <c r="H2323" i="1"/>
  <c r="H2332" i="1"/>
  <c r="H2343" i="1"/>
  <c r="H2346" i="1"/>
  <c r="H2592" i="1"/>
  <c r="H1958" i="1"/>
  <c r="H2583" i="1"/>
  <c r="H2587" i="1"/>
  <c r="H2596" i="1"/>
  <c r="H2622" i="1"/>
  <c r="H2628" i="1"/>
  <c r="AD2401" i="1"/>
  <c r="H2033" i="1"/>
  <c r="H2578" i="1"/>
  <c r="AD2601" i="1"/>
  <c r="R2601" i="1"/>
  <c r="W2248" i="1"/>
  <c r="K2248" i="1"/>
  <c r="AC1459" i="1"/>
  <c r="Q1459" i="1"/>
  <c r="AB1459" i="1"/>
  <c r="L2061" i="1"/>
  <c r="K2137" i="1"/>
  <c r="I2137" i="1"/>
  <c r="W1459" i="1"/>
  <c r="R2518" i="1"/>
  <c r="AD2482" i="1"/>
  <c r="AD2481" i="1" s="1"/>
  <c r="AD2480" i="1" s="1"/>
  <c r="Z2332" i="1"/>
  <c r="Z2318" i="1" s="1"/>
  <c r="AB2601" i="1"/>
  <c r="P2601" i="1"/>
  <c r="N1484" i="1"/>
  <c r="AE1514" i="1"/>
  <c r="N2112" i="1"/>
  <c r="R1484" i="1"/>
  <c r="R1459" i="1" s="1"/>
  <c r="AE1524" i="1"/>
  <c r="H2008" i="1"/>
  <c r="H2018" i="1"/>
  <c r="AB2332" i="1"/>
  <c r="AB2318" i="1" s="1"/>
  <c r="O2332" i="1"/>
  <c r="O2318" i="1" s="1"/>
  <c r="P2628" i="1"/>
  <c r="AE2057" i="1"/>
  <c r="Z2137" i="1"/>
  <c r="AA2628" i="1"/>
  <c r="AE2272" i="1"/>
  <c r="P2097" i="1"/>
  <c r="N2085" i="1"/>
  <c r="P2401" i="1"/>
  <c r="P2482" i="1"/>
  <c r="P2481" i="1" s="1"/>
  <c r="P2480" i="1" s="1"/>
  <c r="AE2356" i="1"/>
  <c r="AE2249" i="1"/>
  <c r="AE1557" i="1"/>
  <c r="P2096" i="1"/>
  <c r="N2084" i="1"/>
  <c r="L2137" i="1"/>
  <c r="AE2623" i="1"/>
  <c r="AE2492" i="1"/>
  <c r="AE783" i="1"/>
  <c r="AE285" i="1"/>
  <c r="P2095" i="1"/>
  <c r="AE2523" i="1"/>
  <c r="AE2329" i="1"/>
  <c r="AE969" i="1"/>
  <c r="P2094" i="1"/>
  <c r="P2069" i="1"/>
  <c r="Q2061" i="1"/>
  <c r="R1652" i="1"/>
  <c r="Y2061" i="1"/>
  <c r="J2300" i="1"/>
  <c r="AE2529" i="1"/>
  <c r="AE2454" i="1"/>
  <c r="AE1653" i="1"/>
  <c r="AE1265" i="1"/>
  <c r="AE426" i="1"/>
  <c r="P2093" i="1"/>
  <c r="P2068" i="1"/>
  <c r="R2489" i="1"/>
  <c r="AD2008" i="1"/>
  <c r="N2137" i="1"/>
  <c r="X2061" i="1"/>
  <c r="AE2202" i="1"/>
  <c r="AE2131" i="1"/>
  <c r="AE1152" i="1"/>
  <c r="P2089" i="1"/>
  <c r="P2091" i="1"/>
  <c r="P2067" i="1"/>
  <c r="H2601" i="1"/>
  <c r="AE2507" i="1"/>
  <c r="AE1997" i="1"/>
  <c r="P2088" i="1"/>
  <c r="P2090" i="1"/>
  <c r="P2066" i="1"/>
  <c r="AD1652" i="1"/>
  <c r="AE2407" i="1"/>
  <c r="P2065" i="1"/>
  <c r="AE2629" i="1"/>
  <c r="AE2474" i="1"/>
  <c r="AE2473" i="1" s="1"/>
  <c r="AE2320" i="1"/>
  <c r="AE2296" i="1"/>
  <c r="AE2278" i="1"/>
  <c r="AE1533" i="1"/>
  <c r="P2076" i="1"/>
  <c r="P2064" i="1"/>
  <c r="N2077" i="1"/>
  <c r="R2366" i="1"/>
  <c r="R2365" i="1" s="1"/>
  <c r="P2489" i="1"/>
  <c r="Q2601" i="1"/>
  <c r="AE2573" i="1"/>
  <c r="AE2555" i="1"/>
  <c r="AE749" i="1"/>
  <c r="AE446" i="1"/>
  <c r="AE320" i="1"/>
  <c r="AE194" i="1"/>
  <c r="AE293" i="1"/>
  <c r="AE190" i="1"/>
  <c r="AE844" i="1"/>
  <c r="AE788" i="1"/>
  <c r="AE771" i="1"/>
  <c r="AE2305" i="1"/>
  <c r="AE2420" i="1"/>
  <c r="AE1182" i="1"/>
  <c r="AE2333" i="1"/>
  <c r="AE2609" i="1"/>
  <c r="N2034" i="1"/>
  <c r="N2033" i="1" s="1"/>
  <c r="M2061" i="1"/>
  <c r="AE2124" i="1"/>
  <c r="AE1050" i="1"/>
  <c r="AE2569" i="1"/>
  <c r="AE2169" i="1"/>
  <c r="O2137" i="1"/>
  <c r="AE2019" i="1"/>
  <c r="AE986" i="1"/>
  <c r="AE1676" i="1"/>
  <c r="AA2137" i="1"/>
  <c r="AA2300" i="1"/>
  <c r="O2300" i="1"/>
  <c r="AD2518" i="1"/>
  <c r="AD2489" i="1"/>
  <c r="AA2601" i="1"/>
  <c r="O2601" i="1"/>
  <c r="G2366" i="1"/>
  <c r="AC2601" i="1"/>
  <c r="Y2137" i="1"/>
  <c r="X2248" i="1"/>
  <c r="L2248" i="1"/>
  <c r="AC2366" i="1"/>
  <c r="AC2401" i="1"/>
  <c r="AB2137" i="1"/>
  <c r="G2518" i="1"/>
  <c r="AB2518" i="1"/>
  <c r="P2518" i="1"/>
  <c r="I2489" i="1"/>
  <c r="L1652" i="1"/>
  <c r="AA2518" i="1"/>
  <c r="O2518" i="1"/>
  <c r="O2489" i="1"/>
  <c r="AB2018" i="1"/>
  <c r="H2489" i="1"/>
  <c r="AA1652" i="1"/>
  <c r="Q2628" i="1"/>
  <c r="N2452" i="1"/>
  <c r="N2518" i="1"/>
  <c r="Z2489" i="1"/>
  <c r="N2489" i="1"/>
  <c r="H2518" i="1"/>
  <c r="I2234" i="1"/>
  <c r="Y2489" i="1"/>
  <c r="M2489" i="1"/>
  <c r="O1652" i="1"/>
  <c r="G2248" i="1"/>
  <c r="X2401" i="1"/>
  <c r="L2452" i="1"/>
  <c r="L2553" i="1"/>
  <c r="X2518" i="1"/>
  <c r="L2518" i="1"/>
  <c r="L2482" i="1"/>
  <c r="L2481" i="1" s="1"/>
  <c r="L2480" i="1" s="1"/>
  <c r="X2489" i="1"/>
  <c r="L2489" i="1"/>
  <c r="G2018" i="1"/>
  <c r="W2518" i="1"/>
  <c r="W2488" i="1" s="1"/>
  <c r="K2518" i="1"/>
  <c r="W2452" i="1"/>
  <c r="R2332" i="1"/>
  <c r="R2318" i="1" s="1"/>
  <c r="G2489" i="1"/>
  <c r="R2248" i="1"/>
  <c r="J2518" i="1"/>
  <c r="G2601" i="1"/>
  <c r="W2318" i="1"/>
  <c r="Q2553" i="1"/>
  <c r="AA2452" i="1"/>
  <c r="O2452" i="1"/>
  <c r="AB2489" i="1"/>
  <c r="I2365" i="1"/>
  <c r="X2452" i="1"/>
  <c r="AC2518" i="1"/>
  <c r="Q2518" i="1"/>
  <c r="Z2452" i="1"/>
  <c r="K2452" i="1"/>
  <c r="R2452" i="1"/>
  <c r="K2489" i="1"/>
  <c r="I2452" i="1"/>
  <c r="J2553" i="1"/>
  <c r="Z2518" i="1"/>
  <c r="AD2332" i="1"/>
  <c r="AD2318" i="1" s="1"/>
  <c r="Q2366" i="1"/>
  <c r="Q2365" i="1" s="1"/>
  <c r="L2401" i="1"/>
  <c r="I2553" i="1"/>
  <c r="M2518" i="1"/>
  <c r="K2553" i="1"/>
  <c r="J2452" i="1"/>
  <c r="AA2061" i="1"/>
  <c r="O2061" i="1"/>
  <c r="J2234" i="1"/>
  <c r="Y2248" i="1"/>
  <c r="M2248" i="1"/>
  <c r="L2300" i="1"/>
  <c r="J2489" i="1"/>
  <c r="W2553" i="1"/>
  <c r="Z1652" i="1"/>
  <c r="N1652" i="1"/>
  <c r="I2018" i="1"/>
  <c r="Z2061" i="1"/>
  <c r="AC2137" i="1"/>
  <c r="Q2137" i="1"/>
  <c r="W2300" i="1"/>
  <c r="K2300" i="1"/>
  <c r="I2628" i="1"/>
  <c r="W1652" i="1"/>
  <c r="K1652" i="1"/>
  <c r="O2008" i="1"/>
  <c r="I2248" i="1"/>
  <c r="Y2601" i="1"/>
  <c r="M2601" i="1"/>
  <c r="G2401" i="1"/>
  <c r="I2518" i="1"/>
  <c r="AA2482" i="1"/>
  <c r="AA2481" i="1" s="1"/>
  <c r="AA2480" i="1" s="1"/>
  <c r="O2482" i="1"/>
  <c r="O2481" i="1" s="1"/>
  <c r="O2480" i="1" s="1"/>
  <c r="AC2489" i="1"/>
  <c r="Q2489" i="1"/>
  <c r="X2601" i="1"/>
  <c r="L2601" i="1"/>
  <c r="AA2622" i="1"/>
  <c r="O2622" i="1"/>
  <c r="R2553" i="1"/>
  <c r="X2008" i="1"/>
  <c r="G2061" i="1"/>
  <c r="J2601" i="1"/>
  <c r="W2008" i="1"/>
  <c r="K2008" i="1"/>
  <c r="I2601" i="1"/>
  <c r="X2622" i="1"/>
  <c r="L2622" i="1"/>
  <c r="Z2628" i="1"/>
  <c r="N2628" i="1"/>
  <c r="AD2553" i="1"/>
  <c r="X2553" i="1"/>
  <c r="AC2553" i="1"/>
  <c r="N2553" i="1"/>
  <c r="M2553" i="1"/>
  <c r="Z2553" i="1"/>
  <c r="AD2452" i="1"/>
  <c r="AC2452" i="1"/>
  <c r="Q2452" i="1"/>
  <c r="AB2452" i="1"/>
  <c r="P2452" i="1"/>
  <c r="N2365" i="1"/>
  <c r="AD2234" i="1"/>
  <c r="R2234" i="1"/>
  <c r="J1652" i="1"/>
  <c r="Z2008" i="1"/>
  <c r="N2008" i="1"/>
  <c r="AC2018" i="1"/>
  <c r="Q2018" i="1"/>
  <c r="J2061" i="1"/>
  <c r="M2137" i="1"/>
  <c r="AC2234" i="1"/>
  <c r="H2248" i="1"/>
  <c r="AB2234" i="1"/>
  <c r="AC2300" i="1"/>
  <c r="L2008" i="1"/>
  <c r="H2061" i="1"/>
  <c r="AD2248" i="1"/>
  <c r="Y2008" i="1"/>
  <c r="Z2018" i="1"/>
  <c r="N2018" i="1"/>
  <c r="J2137" i="1"/>
  <c r="W2137" i="1"/>
  <c r="Z2234" i="1"/>
  <c r="N2234" i="1"/>
  <c r="P2234" i="1"/>
  <c r="Q2234" i="1"/>
  <c r="AC2248" i="1"/>
  <c r="Q2248" i="1"/>
  <c r="X2300" i="1"/>
  <c r="R2061" i="1"/>
  <c r="Y2234" i="1"/>
  <c r="R2008" i="1"/>
  <c r="AC2008" i="1"/>
  <c r="AD2061" i="1"/>
  <c r="M2234" i="1"/>
  <c r="AB2248" i="1"/>
  <c r="P2248" i="1"/>
  <c r="AC1652" i="1"/>
  <c r="I2008" i="1"/>
  <c r="X2018" i="1"/>
  <c r="AC2061" i="1"/>
  <c r="G2137" i="1"/>
  <c r="H2137" i="1"/>
  <c r="X2234" i="1"/>
  <c r="L2234" i="1"/>
  <c r="AA2248" i="1"/>
  <c r="O2248" i="1"/>
  <c r="AB1652" i="1"/>
  <c r="G2008" i="1"/>
  <c r="W2018" i="1"/>
  <c r="AB2061" i="1"/>
  <c r="W2234" i="1"/>
  <c r="K2234" i="1"/>
  <c r="Z2248" i="1"/>
  <c r="N2248" i="1"/>
  <c r="Y2300" i="1"/>
  <c r="I2300" i="1"/>
  <c r="AB2300" i="1"/>
  <c r="P2300" i="1"/>
  <c r="R2300" i="1"/>
  <c r="G2234" i="1"/>
  <c r="H2234" i="1"/>
  <c r="Q2300" i="1"/>
  <c r="AB2008" i="1"/>
  <c r="P2008" i="1"/>
  <c r="J2248" i="1"/>
  <c r="AD2018" i="1"/>
  <c r="R2018" i="1"/>
  <c r="W2061" i="1"/>
  <c r="K2061" i="1"/>
  <c r="I2061" i="1"/>
  <c r="G1652" i="1"/>
  <c r="AA2018" i="1"/>
  <c r="O2018" i="1"/>
  <c r="AA2234" i="1"/>
  <c r="O2234" i="1"/>
  <c r="AD2300" i="1"/>
  <c r="Z2300" i="1"/>
  <c r="M2300" i="1"/>
  <c r="N2300" i="1"/>
  <c r="H1630" i="1"/>
  <c r="I1630" i="1"/>
  <c r="J1630" i="1"/>
  <c r="K1630" i="1"/>
  <c r="L1630" i="1"/>
  <c r="M1630" i="1"/>
  <c r="N1630" i="1"/>
  <c r="O1630" i="1"/>
  <c r="P1630" i="1"/>
  <c r="Q1630" i="1"/>
  <c r="R1630" i="1"/>
  <c r="W1630" i="1"/>
  <c r="X1630" i="1"/>
  <c r="Y1630" i="1"/>
  <c r="Z1630" i="1"/>
  <c r="AA1630" i="1"/>
  <c r="AB1630" i="1"/>
  <c r="AC1630" i="1"/>
  <c r="G1630" i="1"/>
  <c r="G1557" i="1"/>
  <c r="H1557" i="1"/>
  <c r="I1557" i="1"/>
  <c r="J1557" i="1"/>
  <c r="K1557" i="1"/>
  <c r="L1557" i="1"/>
  <c r="M1557" i="1"/>
  <c r="N1557" i="1"/>
  <c r="O1557" i="1"/>
  <c r="P1557" i="1"/>
  <c r="Q1557" i="1"/>
  <c r="R1557" i="1"/>
  <c r="W1557" i="1"/>
  <c r="X1557" i="1"/>
  <c r="Y1557" i="1"/>
  <c r="Z1557" i="1"/>
  <c r="AA1557" i="1"/>
  <c r="AB1557" i="1"/>
  <c r="AC1557" i="1"/>
  <c r="AD1557" i="1"/>
  <c r="AD1556" i="1" s="1"/>
  <c r="H1551" i="1"/>
  <c r="I1551" i="1"/>
  <c r="J1551" i="1"/>
  <c r="K1551" i="1"/>
  <c r="L1551" i="1"/>
  <c r="M1551" i="1"/>
  <c r="N1551" i="1"/>
  <c r="O1551" i="1"/>
  <c r="P1551" i="1"/>
  <c r="Q1551" i="1"/>
  <c r="R1551" i="1"/>
  <c r="W1551" i="1"/>
  <c r="X1551" i="1"/>
  <c r="Y1551" i="1"/>
  <c r="Z1551" i="1"/>
  <c r="AA1551" i="1"/>
  <c r="AB1551" i="1"/>
  <c r="AC1551" i="1"/>
  <c r="AD1551" i="1"/>
  <c r="G1551" i="1"/>
  <c r="H1545" i="1"/>
  <c r="I1545" i="1"/>
  <c r="J1545" i="1"/>
  <c r="K1545" i="1"/>
  <c r="L1545" i="1"/>
  <c r="M1545" i="1"/>
  <c r="N1545" i="1"/>
  <c r="O1545" i="1"/>
  <c r="P1545" i="1"/>
  <c r="Q1545" i="1"/>
  <c r="R1545" i="1"/>
  <c r="W1545" i="1"/>
  <c r="X1545" i="1"/>
  <c r="Y1545" i="1"/>
  <c r="Z1545" i="1"/>
  <c r="AA1545" i="1"/>
  <c r="AB1545" i="1"/>
  <c r="AC1545" i="1"/>
  <c r="AD1545" i="1"/>
  <c r="G1545" i="1"/>
  <c r="H1533" i="1"/>
  <c r="I1533" i="1"/>
  <c r="J1533" i="1"/>
  <c r="K1533" i="1"/>
  <c r="L1533" i="1"/>
  <c r="M1533" i="1"/>
  <c r="N1533" i="1"/>
  <c r="O1533" i="1"/>
  <c r="P1533" i="1"/>
  <c r="Q1533" i="1"/>
  <c r="R1533" i="1"/>
  <c r="W1533" i="1"/>
  <c r="X1533" i="1"/>
  <c r="Y1533" i="1"/>
  <c r="Z1533" i="1"/>
  <c r="AA1533" i="1"/>
  <c r="AB1533" i="1"/>
  <c r="AC1533" i="1"/>
  <c r="AD1533" i="1"/>
  <c r="H1531" i="1"/>
  <c r="I1531" i="1"/>
  <c r="J1531" i="1"/>
  <c r="K1531" i="1"/>
  <c r="L1531" i="1"/>
  <c r="M1531" i="1"/>
  <c r="N1531" i="1"/>
  <c r="O1531" i="1"/>
  <c r="P1531" i="1"/>
  <c r="Q1531" i="1"/>
  <c r="R1531" i="1"/>
  <c r="W1531" i="1"/>
  <c r="X1531" i="1"/>
  <c r="Y1531" i="1"/>
  <c r="Z1531" i="1"/>
  <c r="AA1531" i="1"/>
  <c r="AB1531" i="1"/>
  <c r="AC1531" i="1"/>
  <c r="AD1531" i="1"/>
  <c r="G1533" i="1"/>
  <c r="G1531" i="1"/>
  <c r="H1416" i="1"/>
  <c r="I1416" i="1"/>
  <c r="J1416" i="1"/>
  <c r="K1416" i="1"/>
  <c r="L1416" i="1"/>
  <c r="M1416" i="1"/>
  <c r="N1416" i="1"/>
  <c r="O1416" i="1"/>
  <c r="P1416" i="1"/>
  <c r="Q1416" i="1"/>
  <c r="R1416" i="1"/>
  <c r="W1416" i="1"/>
  <c r="X1416" i="1"/>
  <c r="Y1416" i="1"/>
  <c r="Z1416" i="1"/>
  <c r="AA1416" i="1"/>
  <c r="AB1416" i="1"/>
  <c r="AC1416" i="1"/>
  <c r="AD1416" i="1"/>
  <c r="H1414" i="1"/>
  <c r="I1414" i="1"/>
  <c r="J1414" i="1"/>
  <c r="K1414" i="1"/>
  <c r="L1414" i="1"/>
  <c r="M1414" i="1"/>
  <c r="N1414" i="1"/>
  <c r="O1414" i="1"/>
  <c r="P1414" i="1"/>
  <c r="Q1414" i="1"/>
  <c r="R1414" i="1"/>
  <c r="W1414" i="1"/>
  <c r="X1414" i="1"/>
  <c r="Y1414" i="1"/>
  <c r="Z1414" i="1"/>
  <c r="AA1414" i="1"/>
  <c r="AB1414" i="1"/>
  <c r="AC1414" i="1"/>
  <c r="AD1414" i="1"/>
  <c r="H1412" i="1"/>
  <c r="I1412" i="1"/>
  <c r="J1412" i="1"/>
  <c r="K1412" i="1"/>
  <c r="L1412" i="1"/>
  <c r="M1412" i="1"/>
  <c r="N1412" i="1"/>
  <c r="O1412" i="1"/>
  <c r="P1412" i="1"/>
  <c r="Q1412" i="1"/>
  <c r="R1412" i="1"/>
  <c r="W1412" i="1"/>
  <c r="X1412" i="1"/>
  <c r="Y1412" i="1"/>
  <c r="Z1412" i="1"/>
  <c r="AA1412" i="1"/>
  <c r="AB1412" i="1"/>
  <c r="AC1412" i="1"/>
  <c r="AD1412" i="1"/>
  <c r="G1416" i="1"/>
  <c r="G1414" i="1"/>
  <c r="G1412" i="1"/>
  <c r="G1408" i="1"/>
  <c r="H1408" i="1"/>
  <c r="I1408" i="1"/>
  <c r="J1408" i="1"/>
  <c r="K1408" i="1"/>
  <c r="L1408" i="1"/>
  <c r="M1408" i="1"/>
  <c r="N1408" i="1"/>
  <c r="O1408" i="1"/>
  <c r="P1408" i="1"/>
  <c r="Q1408" i="1"/>
  <c r="R1408" i="1"/>
  <c r="W1408" i="1"/>
  <c r="X1408" i="1"/>
  <c r="Y1408" i="1"/>
  <c r="Z1408" i="1"/>
  <c r="AA1408" i="1"/>
  <c r="AB1408" i="1"/>
  <c r="AC1408" i="1"/>
  <c r="AD1408" i="1"/>
  <c r="H1404" i="1"/>
  <c r="I1404" i="1"/>
  <c r="J1404" i="1"/>
  <c r="K1404" i="1"/>
  <c r="L1404" i="1"/>
  <c r="M1404" i="1"/>
  <c r="N1404" i="1"/>
  <c r="O1404" i="1"/>
  <c r="P1404" i="1"/>
  <c r="Q1404" i="1"/>
  <c r="R1404" i="1"/>
  <c r="W1404" i="1"/>
  <c r="X1404" i="1"/>
  <c r="Y1404" i="1"/>
  <c r="Z1404" i="1"/>
  <c r="AA1404" i="1"/>
  <c r="AB1404" i="1"/>
  <c r="AC1404" i="1"/>
  <c r="AD1404" i="1"/>
  <c r="G1404" i="1"/>
  <c r="H1375" i="1"/>
  <c r="I1375" i="1"/>
  <c r="J1375" i="1"/>
  <c r="K1375" i="1"/>
  <c r="L1375" i="1"/>
  <c r="M1375" i="1"/>
  <c r="N1375" i="1"/>
  <c r="O1375" i="1"/>
  <c r="P1375" i="1"/>
  <c r="Q1375" i="1"/>
  <c r="R1375" i="1"/>
  <c r="W1375" i="1"/>
  <c r="X1375" i="1"/>
  <c r="Y1375" i="1"/>
  <c r="Z1375" i="1"/>
  <c r="AA1375" i="1"/>
  <c r="AB1375" i="1"/>
  <c r="AC1375" i="1"/>
  <c r="AD1375" i="1"/>
  <c r="G1375" i="1"/>
  <c r="O1331" i="1"/>
  <c r="P1331" i="1"/>
  <c r="Q1331" i="1"/>
  <c r="R1331" i="1"/>
  <c r="W1331" i="1"/>
  <c r="X1331" i="1"/>
  <c r="Y1331" i="1"/>
  <c r="Z1331" i="1"/>
  <c r="AA1331" i="1"/>
  <c r="AB1331" i="1"/>
  <c r="AC1331" i="1"/>
  <c r="AD1331" i="1"/>
  <c r="H1348" i="1"/>
  <c r="I1348" i="1"/>
  <c r="J1348" i="1"/>
  <c r="K1348" i="1"/>
  <c r="L1348" i="1"/>
  <c r="M1348" i="1"/>
  <c r="N1348" i="1"/>
  <c r="O1348" i="1"/>
  <c r="P1348" i="1"/>
  <c r="Q1348" i="1"/>
  <c r="R1348" i="1"/>
  <c r="W1348" i="1"/>
  <c r="X1348" i="1"/>
  <c r="Y1348" i="1"/>
  <c r="Z1348" i="1"/>
  <c r="AA1348" i="1"/>
  <c r="AB1348" i="1"/>
  <c r="AC1348" i="1"/>
  <c r="AD1348" i="1"/>
  <c r="G1348" i="1"/>
  <c r="G1331" i="1"/>
  <c r="H1331" i="1"/>
  <c r="I1331" i="1"/>
  <c r="J1331" i="1"/>
  <c r="L1331" i="1"/>
  <c r="M1331" i="1"/>
  <c r="N1331" i="1"/>
  <c r="G1269" i="1"/>
  <c r="H1269" i="1"/>
  <c r="I1269" i="1"/>
  <c r="J1269" i="1"/>
  <c r="K1269" i="1"/>
  <c r="L1269" i="1"/>
  <c r="M1269" i="1"/>
  <c r="N1269" i="1"/>
  <c r="O1269" i="1"/>
  <c r="P1269" i="1"/>
  <c r="Q1269" i="1"/>
  <c r="R1269" i="1"/>
  <c r="W1269" i="1"/>
  <c r="X1269" i="1"/>
  <c r="Y1269" i="1"/>
  <c r="Z1269" i="1"/>
  <c r="AA1269" i="1"/>
  <c r="AB1269" i="1"/>
  <c r="AC1269" i="1"/>
  <c r="AD1269" i="1"/>
  <c r="H1265" i="1"/>
  <c r="I1265" i="1"/>
  <c r="I1264" i="1" s="1"/>
  <c r="J1265" i="1"/>
  <c r="J1264" i="1" s="1"/>
  <c r="K1265" i="1"/>
  <c r="K1264" i="1" s="1"/>
  <c r="L1265" i="1"/>
  <c r="L1264" i="1" s="1"/>
  <c r="M1265" i="1"/>
  <c r="M1264" i="1" s="1"/>
  <c r="N1265" i="1"/>
  <c r="N1264" i="1" s="1"/>
  <c r="O1265" i="1"/>
  <c r="O1264" i="1" s="1"/>
  <c r="P1265" i="1"/>
  <c r="P1264" i="1" s="1"/>
  <c r="Q1265" i="1"/>
  <c r="Q1264" i="1" s="1"/>
  <c r="R1265" i="1"/>
  <c r="R1264" i="1" s="1"/>
  <c r="W1265" i="1"/>
  <c r="W1264" i="1" s="1"/>
  <c r="X1265" i="1"/>
  <c r="X1264" i="1" s="1"/>
  <c r="Y1265" i="1"/>
  <c r="Y1264" i="1" s="1"/>
  <c r="Z1265" i="1"/>
  <c r="Z1264" i="1" s="1"/>
  <c r="AA1265" i="1"/>
  <c r="AA1264" i="1" s="1"/>
  <c r="AB1265" i="1"/>
  <c r="AB1264" i="1" s="1"/>
  <c r="AC1265" i="1"/>
  <c r="AC1264" i="1" s="1"/>
  <c r="AD1265" i="1"/>
  <c r="AD1264" i="1" s="1"/>
  <c r="G1265" i="1"/>
  <c r="G1260" i="1"/>
  <c r="H1260" i="1"/>
  <c r="I1260" i="1"/>
  <c r="J1260" i="1"/>
  <c r="K1260" i="1"/>
  <c r="L1260" i="1"/>
  <c r="M1260" i="1"/>
  <c r="N1260" i="1"/>
  <c r="O1260" i="1"/>
  <c r="P1260" i="1"/>
  <c r="Q1260" i="1"/>
  <c r="R1260" i="1"/>
  <c r="W1260" i="1"/>
  <c r="X1260" i="1"/>
  <c r="Y1260" i="1"/>
  <c r="Z1260" i="1"/>
  <c r="AA1260" i="1"/>
  <c r="AB1260" i="1"/>
  <c r="AC1260" i="1"/>
  <c r="AD1260" i="1"/>
  <c r="H1258" i="1"/>
  <c r="I1258" i="1"/>
  <c r="J1258" i="1"/>
  <c r="K1258" i="1"/>
  <c r="L1258" i="1"/>
  <c r="M1258" i="1"/>
  <c r="N1258" i="1"/>
  <c r="O1258" i="1"/>
  <c r="P1258" i="1"/>
  <c r="Q1258" i="1"/>
  <c r="R1258" i="1"/>
  <c r="W1258" i="1"/>
  <c r="X1258" i="1"/>
  <c r="Y1258" i="1"/>
  <c r="Z1258" i="1"/>
  <c r="AA1258" i="1"/>
  <c r="AB1258" i="1"/>
  <c r="AC1258" i="1"/>
  <c r="AD1258" i="1"/>
  <c r="G1258" i="1"/>
  <c r="G1254" i="1"/>
  <c r="H1254" i="1"/>
  <c r="I1254" i="1"/>
  <c r="J1254" i="1"/>
  <c r="K1254" i="1"/>
  <c r="L1254" i="1"/>
  <c r="M1254" i="1"/>
  <c r="N1254" i="1"/>
  <c r="O1254" i="1"/>
  <c r="P1254" i="1"/>
  <c r="Q1254" i="1"/>
  <c r="R1254" i="1"/>
  <c r="W1254" i="1"/>
  <c r="X1254" i="1"/>
  <c r="Y1254" i="1"/>
  <c r="Z1254" i="1"/>
  <c r="AA1254" i="1"/>
  <c r="AB1254" i="1"/>
  <c r="AC1254" i="1"/>
  <c r="AD1254" i="1"/>
  <c r="H1248" i="1"/>
  <c r="I1248" i="1"/>
  <c r="I1247" i="1" s="1"/>
  <c r="J1248" i="1"/>
  <c r="J1247" i="1" s="1"/>
  <c r="K1248" i="1"/>
  <c r="K1247" i="1" s="1"/>
  <c r="L1248" i="1"/>
  <c r="L1247" i="1" s="1"/>
  <c r="M1248" i="1"/>
  <c r="M1247" i="1" s="1"/>
  <c r="N1248" i="1"/>
  <c r="N1247" i="1" s="1"/>
  <c r="O1248" i="1"/>
  <c r="O1247" i="1" s="1"/>
  <c r="P1248" i="1"/>
  <c r="P1247" i="1" s="1"/>
  <c r="Q1248" i="1"/>
  <c r="Q1247" i="1" s="1"/>
  <c r="R1248" i="1"/>
  <c r="R1247" i="1" s="1"/>
  <c r="W1248" i="1"/>
  <c r="W1247" i="1" s="1"/>
  <c r="X1248" i="1"/>
  <c r="X1247" i="1" s="1"/>
  <c r="Y1248" i="1"/>
  <c r="Y1247" i="1" s="1"/>
  <c r="Z1248" i="1"/>
  <c r="Z1247" i="1" s="1"/>
  <c r="AA1248" i="1"/>
  <c r="AA1247" i="1" s="1"/>
  <c r="AB1248" i="1"/>
  <c r="AB1247" i="1" s="1"/>
  <c r="AC1248" i="1"/>
  <c r="AC1247" i="1" s="1"/>
  <c r="AD1248" i="1"/>
  <c r="AD1247" i="1" s="1"/>
  <c r="G1248" i="1"/>
  <c r="G1241" i="1"/>
  <c r="G1237" i="1"/>
  <c r="H1241" i="1"/>
  <c r="I1241" i="1"/>
  <c r="I1240" i="1" s="1"/>
  <c r="J1241" i="1"/>
  <c r="J1240" i="1" s="1"/>
  <c r="K1241" i="1"/>
  <c r="K1240" i="1" s="1"/>
  <c r="L1241" i="1"/>
  <c r="L1240" i="1" s="1"/>
  <c r="M1241" i="1"/>
  <c r="M1240" i="1" s="1"/>
  <c r="N1241" i="1"/>
  <c r="N1240" i="1" s="1"/>
  <c r="O1241" i="1"/>
  <c r="O1240" i="1" s="1"/>
  <c r="P1241" i="1"/>
  <c r="P1240" i="1" s="1"/>
  <c r="Q1241" i="1"/>
  <c r="Q1240" i="1" s="1"/>
  <c r="R1241" i="1"/>
  <c r="R1240" i="1" s="1"/>
  <c r="W1241" i="1"/>
  <c r="W1240" i="1" s="1"/>
  <c r="X1241" i="1"/>
  <c r="X1240" i="1" s="1"/>
  <c r="Y1241" i="1"/>
  <c r="Y1240" i="1" s="1"/>
  <c r="Z1241" i="1"/>
  <c r="Z1240" i="1" s="1"/>
  <c r="AA1241" i="1"/>
  <c r="AA1240" i="1" s="1"/>
  <c r="AB1241" i="1"/>
  <c r="AB1240" i="1" s="1"/>
  <c r="AC1241" i="1"/>
  <c r="AC1240" i="1" s="1"/>
  <c r="AD1241" i="1"/>
  <c r="AD1240" i="1" s="1"/>
  <c r="H1237" i="1"/>
  <c r="I1237" i="1"/>
  <c r="J1237" i="1"/>
  <c r="K1237" i="1"/>
  <c r="L1237" i="1"/>
  <c r="M1237" i="1"/>
  <c r="N1237" i="1"/>
  <c r="O1237" i="1"/>
  <c r="P1237" i="1"/>
  <c r="Q1237" i="1"/>
  <c r="R1237" i="1"/>
  <c r="W1237" i="1"/>
  <c r="X1237" i="1"/>
  <c r="Y1237" i="1"/>
  <c r="Z1237" i="1"/>
  <c r="AA1237" i="1"/>
  <c r="AB1237" i="1"/>
  <c r="AC1237" i="1"/>
  <c r="AD1237" i="1"/>
  <c r="G1224" i="1"/>
  <c r="H1224" i="1"/>
  <c r="I1224" i="1"/>
  <c r="J1224" i="1"/>
  <c r="K1224" i="1"/>
  <c r="L1224" i="1"/>
  <c r="M1224" i="1"/>
  <c r="N1224" i="1"/>
  <c r="O1224" i="1"/>
  <c r="P1224" i="1"/>
  <c r="Q1224" i="1"/>
  <c r="R1224" i="1"/>
  <c r="W1224" i="1"/>
  <c r="X1224" i="1"/>
  <c r="Y1224" i="1"/>
  <c r="Z1224" i="1"/>
  <c r="AA1224" i="1"/>
  <c r="AB1224" i="1"/>
  <c r="AC1224" i="1"/>
  <c r="AD1224" i="1"/>
  <c r="H1191" i="1"/>
  <c r="I1191" i="1"/>
  <c r="J1191" i="1"/>
  <c r="K1191" i="1"/>
  <c r="L1191" i="1"/>
  <c r="M1191" i="1"/>
  <c r="N1191" i="1"/>
  <c r="O1191" i="1"/>
  <c r="P1191" i="1"/>
  <c r="Q1191" i="1"/>
  <c r="R1191" i="1"/>
  <c r="W1191" i="1"/>
  <c r="X1191" i="1"/>
  <c r="Y1191" i="1"/>
  <c r="Z1191" i="1"/>
  <c r="AA1191" i="1"/>
  <c r="AB1191" i="1"/>
  <c r="AC1191" i="1"/>
  <c r="AD1191" i="1"/>
  <c r="G1191" i="1"/>
  <c r="H1158" i="1"/>
  <c r="I1158" i="1"/>
  <c r="J1158" i="1"/>
  <c r="K1158" i="1"/>
  <c r="L1158" i="1"/>
  <c r="M1158" i="1"/>
  <c r="N1158" i="1"/>
  <c r="O1158" i="1"/>
  <c r="P1158" i="1"/>
  <c r="Q1158" i="1"/>
  <c r="R1158" i="1"/>
  <c r="W1158" i="1"/>
  <c r="X1158" i="1"/>
  <c r="Y1158" i="1"/>
  <c r="Z1158" i="1"/>
  <c r="AA1158" i="1"/>
  <c r="AB1158" i="1"/>
  <c r="AC1158" i="1"/>
  <c r="AD1158" i="1"/>
  <c r="G1158" i="1"/>
  <c r="G1152" i="1"/>
  <c r="H1152" i="1"/>
  <c r="I1152" i="1"/>
  <c r="I1151" i="1" s="1"/>
  <c r="J1152" i="1"/>
  <c r="J1151" i="1" s="1"/>
  <c r="K1152" i="1"/>
  <c r="K1151" i="1" s="1"/>
  <c r="L1152" i="1"/>
  <c r="L1151" i="1" s="1"/>
  <c r="M1152" i="1"/>
  <c r="M1151" i="1" s="1"/>
  <c r="N1152" i="1"/>
  <c r="N1151" i="1" s="1"/>
  <c r="O1152" i="1"/>
  <c r="O1151" i="1" s="1"/>
  <c r="P1152" i="1"/>
  <c r="P1151" i="1" s="1"/>
  <c r="Q1152" i="1"/>
  <c r="Q1151" i="1" s="1"/>
  <c r="R1152" i="1"/>
  <c r="R1151" i="1" s="1"/>
  <c r="W1152" i="1"/>
  <c r="W1151" i="1" s="1"/>
  <c r="X1152" i="1"/>
  <c r="X1151" i="1" s="1"/>
  <c r="Y1152" i="1"/>
  <c r="Y1151" i="1" s="1"/>
  <c r="Z1152" i="1"/>
  <c r="Z1151" i="1" s="1"/>
  <c r="AA1152" i="1"/>
  <c r="AA1151" i="1" s="1"/>
  <c r="AB1152" i="1"/>
  <c r="AB1151" i="1" s="1"/>
  <c r="AC1152" i="1"/>
  <c r="AC1151" i="1" s="1"/>
  <c r="AD1152" i="1"/>
  <c r="AD1151" i="1" s="1"/>
  <c r="W2582" i="1" l="1"/>
  <c r="H2349" i="1"/>
  <c r="W2365" i="1"/>
  <c r="W2265" i="1"/>
  <c r="M2365" i="1"/>
  <c r="Y2365" i="1"/>
  <c r="AA1157" i="1"/>
  <c r="Q2265" i="1"/>
  <c r="AE453" i="1"/>
  <c r="AA2265" i="1"/>
  <c r="N2265" i="1"/>
  <c r="R2265" i="1"/>
  <c r="AE27" i="1"/>
  <c r="I2265" i="1"/>
  <c r="AB2582" i="1"/>
  <c r="H2266" i="1"/>
  <c r="O2265" i="1"/>
  <c r="Y2265" i="1"/>
  <c r="G2349" i="1"/>
  <c r="M2265" i="1"/>
  <c r="P2365" i="1"/>
  <c r="P2265" i="1" s="1"/>
  <c r="G2266" i="1"/>
  <c r="AD2582" i="1"/>
  <c r="M2582" i="1"/>
  <c r="Y2582" i="1"/>
  <c r="L2365" i="1"/>
  <c r="L2265" i="1" s="1"/>
  <c r="AC2582" i="1"/>
  <c r="AB2488" i="1"/>
  <c r="X2365" i="1"/>
  <c r="X2265" i="1" s="1"/>
  <c r="AD2365" i="1"/>
  <c r="AD2265" i="1" s="1"/>
  <c r="K2582" i="1"/>
  <c r="Z2365" i="1"/>
  <c r="Z2265" i="1" s="1"/>
  <c r="K2365" i="1"/>
  <c r="K2265" i="1" s="1"/>
  <c r="M1556" i="1"/>
  <c r="AE2332" i="1"/>
  <c r="Z2582" i="1"/>
  <c r="AA1556" i="1"/>
  <c r="AB2365" i="1"/>
  <c r="AB2265" i="1" s="1"/>
  <c r="AE2388" i="1"/>
  <c r="AE2035" i="1"/>
  <c r="O1157" i="1"/>
  <c r="AE2086" i="1"/>
  <c r="AB1556" i="1"/>
  <c r="N1556" i="1"/>
  <c r="AE2074" i="1"/>
  <c r="J2365" i="1"/>
  <c r="J2265" i="1" s="1"/>
  <c r="AE2084" i="1"/>
  <c r="AE2094" i="1"/>
  <c r="AE2096" i="1"/>
  <c r="J2582" i="1"/>
  <c r="N1459" i="1"/>
  <c r="G2300" i="1"/>
  <c r="AE1433" i="1"/>
  <c r="N2582" i="1"/>
  <c r="AE2092" i="1"/>
  <c r="AE2063" i="1"/>
  <c r="G2318" i="1"/>
  <c r="AE2069" i="1"/>
  <c r="G2553" i="1"/>
  <c r="M1223" i="1"/>
  <c r="R1556" i="1"/>
  <c r="AD2488" i="1"/>
  <c r="AD2487" i="1" s="1"/>
  <c r="R2582" i="1"/>
  <c r="H1652" i="1"/>
  <c r="AE2075" i="1"/>
  <c r="AE2091" i="1"/>
  <c r="AE2234" i="1"/>
  <c r="AE1253" i="1"/>
  <c r="AB1544" i="1"/>
  <c r="I1556" i="1"/>
  <c r="N2062" i="1"/>
  <c r="P1223" i="1"/>
  <c r="AA1544" i="1"/>
  <c r="Z2488" i="1"/>
  <c r="L2488" i="1"/>
  <c r="AE2601" i="1"/>
  <c r="X1544" i="1"/>
  <c r="J1544" i="1"/>
  <c r="AE2008" i="1"/>
  <c r="AE1670" i="1"/>
  <c r="Z1223" i="1"/>
  <c r="AE2090" i="1"/>
  <c r="AC2365" i="1"/>
  <c r="AC2265" i="1" s="1"/>
  <c r="AE1191" i="1"/>
  <c r="AA2488" i="1"/>
  <c r="G2055" i="1"/>
  <c r="G1223" i="1"/>
  <c r="L1556" i="1"/>
  <c r="AE1269" i="1"/>
  <c r="AE2406" i="1"/>
  <c r="AE2622" i="1"/>
  <c r="AE2271" i="1"/>
  <c r="AE2592" i="1"/>
  <c r="G2417" i="1"/>
  <c r="Y1157" i="1"/>
  <c r="X1253" i="1"/>
  <c r="G1264" i="1"/>
  <c r="P1544" i="1"/>
  <c r="Y1556" i="1"/>
  <c r="K1556" i="1"/>
  <c r="AE2608" i="1"/>
  <c r="AE292" i="1"/>
  <c r="AE2077" i="1"/>
  <c r="AE1240" i="1"/>
  <c r="AE2029" i="1"/>
  <c r="AE2469" i="1"/>
  <c r="AE2301" i="1"/>
  <c r="AE1338" i="1"/>
  <c r="AE2160" i="1"/>
  <c r="O1544" i="1"/>
  <c r="X1556" i="1"/>
  <c r="J1556" i="1"/>
  <c r="G2582" i="1"/>
  <c r="G2007" i="1"/>
  <c r="AE1544" i="1"/>
  <c r="AE2018" i="1"/>
  <c r="AE2067" i="1"/>
  <c r="AE2323" i="1"/>
  <c r="AE2310" i="1"/>
  <c r="AE2343" i="1"/>
  <c r="Y2488" i="1"/>
  <c r="Y2487" i="1" s="1"/>
  <c r="AE1158" i="1"/>
  <c r="AE2056" i="1"/>
  <c r="AE2373" i="1"/>
  <c r="AE1353" i="1"/>
  <c r="AE2596" i="1"/>
  <c r="G2577" i="1"/>
  <c r="AE1530" i="1"/>
  <c r="P2582" i="1"/>
  <c r="R2488" i="1"/>
  <c r="AE2076" i="1"/>
  <c r="AE2449" i="1"/>
  <c r="AE2362" i="1"/>
  <c r="AE2065" i="1"/>
  <c r="AE2578" i="1"/>
  <c r="N1223" i="1"/>
  <c r="L1544" i="1"/>
  <c r="AE2366" i="1"/>
  <c r="AE1484" i="1"/>
  <c r="AE2277" i="1"/>
  <c r="AE1151" i="1"/>
  <c r="AE1264" i="1"/>
  <c r="AE2328" i="1"/>
  <c r="AE1556" i="1"/>
  <c r="AE2583" i="1"/>
  <c r="AE2628" i="1"/>
  <c r="AE2085" i="1"/>
  <c r="G1151" i="1"/>
  <c r="AE2568" i="1"/>
  <c r="AE2418" i="1"/>
  <c r="AE2554" i="1"/>
  <c r="AE2295" i="1"/>
  <c r="AE2088" i="1"/>
  <c r="AE2518" i="1"/>
  <c r="AE2248" i="1"/>
  <c r="AE2587" i="1"/>
  <c r="AE2064" i="1"/>
  <c r="AE2565" i="1"/>
  <c r="AE2097" i="1"/>
  <c r="AE1049" i="1"/>
  <c r="AE2304" i="1"/>
  <c r="AE2572" i="1"/>
  <c r="AE2319" i="1"/>
  <c r="AE1996" i="1"/>
  <c r="AE2201" i="1"/>
  <c r="AE2095" i="1"/>
  <c r="AE2355" i="1"/>
  <c r="AE1247" i="1"/>
  <c r="AE2284" i="1"/>
  <c r="AE2089" i="1"/>
  <c r="L1253" i="1"/>
  <c r="AE2489" i="1"/>
  <c r="G1995" i="1"/>
  <c r="G1240" i="1"/>
  <c r="I1544" i="1"/>
  <c r="P1556" i="1"/>
  <c r="AE2401" i="1"/>
  <c r="AE983" i="1"/>
  <c r="AE2168" i="1"/>
  <c r="AE2112" i="1"/>
  <c r="AE2506" i="1"/>
  <c r="AE2482" i="1"/>
  <c r="AE2453" i="1"/>
  <c r="AE284" i="1"/>
  <c r="AE2394" i="1"/>
  <c r="AE2068" i="1"/>
  <c r="G2481" i="1"/>
  <c r="AE2313" i="1"/>
  <c r="AE2391" i="1"/>
  <c r="Y1223" i="1"/>
  <c r="G1247" i="1"/>
  <c r="AE1223" i="1"/>
  <c r="AE1383" i="1"/>
  <c r="AE2093" i="1"/>
  <c r="AE2346" i="1"/>
  <c r="AE766" i="1"/>
  <c r="AE2477" i="1"/>
  <c r="AE1958" i="1"/>
  <c r="H1151" i="1"/>
  <c r="H2318" i="1"/>
  <c r="Q2582" i="1"/>
  <c r="H2365" i="1"/>
  <c r="H2417" i="1"/>
  <c r="H2553" i="1"/>
  <c r="AA2582" i="1"/>
  <c r="H2577" i="1"/>
  <c r="X2582" i="1"/>
  <c r="H2452" i="1"/>
  <c r="H2582" i="1"/>
  <c r="H1995" i="1"/>
  <c r="H2481" i="1"/>
  <c r="H1247" i="1"/>
  <c r="H1223" i="1"/>
  <c r="H1264" i="1"/>
  <c r="AD1253" i="1"/>
  <c r="AC1556" i="1"/>
  <c r="H2300" i="1"/>
  <c r="AB1223" i="1"/>
  <c r="X1157" i="1"/>
  <c r="H1240" i="1"/>
  <c r="H1556" i="1"/>
  <c r="H2055" i="1"/>
  <c r="W1530" i="1"/>
  <c r="K1530" i="1"/>
  <c r="J1530" i="1"/>
  <c r="M1157" i="1"/>
  <c r="W1556" i="1"/>
  <c r="L1157" i="1"/>
  <c r="I2060" i="1"/>
  <c r="K2488" i="1"/>
  <c r="I2488" i="1"/>
  <c r="Y2060" i="1"/>
  <c r="G2365" i="1"/>
  <c r="N2488" i="1"/>
  <c r="AD2060" i="1"/>
  <c r="O2582" i="1"/>
  <c r="AE325" i="1"/>
  <c r="R1253" i="1"/>
  <c r="Q1556" i="1"/>
  <c r="AD1157" i="1"/>
  <c r="AC1530" i="1"/>
  <c r="Q1530" i="1"/>
  <c r="O1556" i="1"/>
  <c r="AB2487" i="1"/>
  <c r="M2488" i="1"/>
  <c r="M2487" i="1" s="1"/>
  <c r="AB1530" i="1"/>
  <c r="P1530" i="1"/>
  <c r="P2062" i="1"/>
  <c r="P2488" i="1"/>
  <c r="W1268" i="1"/>
  <c r="J2060" i="1"/>
  <c r="X2488" i="1"/>
  <c r="H2488" i="1"/>
  <c r="G2488" i="1"/>
  <c r="I1530" i="1"/>
  <c r="I2582" i="1"/>
  <c r="G1530" i="1"/>
  <c r="AE770" i="1"/>
  <c r="Q2488" i="1"/>
  <c r="R2060" i="1"/>
  <c r="R1157" i="1"/>
  <c r="M2060" i="1"/>
  <c r="P1652" i="1"/>
  <c r="H1530" i="1"/>
  <c r="L2060" i="1"/>
  <c r="AD1530" i="1"/>
  <c r="R1530" i="1"/>
  <c r="X2060" i="1"/>
  <c r="Z2060" i="1"/>
  <c r="AA1407" i="1"/>
  <c r="O1407" i="1"/>
  <c r="J2488" i="1"/>
  <c r="Z1556" i="1"/>
  <c r="AA1530" i="1"/>
  <c r="O1530" i="1"/>
  <c r="L2582" i="1"/>
  <c r="Z1530" i="1"/>
  <c r="N1530" i="1"/>
  <c r="O2488" i="1"/>
  <c r="Y1530" i="1"/>
  <c r="H1347" i="1"/>
  <c r="M1530" i="1"/>
  <c r="J1268" i="1"/>
  <c r="G1347" i="1"/>
  <c r="X1530" i="1"/>
  <c r="L1530" i="1"/>
  <c r="Q2060" i="1"/>
  <c r="X1407" i="1"/>
  <c r="AD1268" i="1"/>
  <c r="R1268" i="1"/>
  <c r="W1407" i="1"/>
  <c r="K1407" i="1"/>
  <c r="AC2488" i="1"/>
  <c r="AC2487" i="1" s="1"/>
  <c r="L1407" i="1"/>
  <c r="G2060" i="1"/>
  <c r="G1157" i="1"/>
  <c r="H1157" i="1"/>
  <c r="I1223" i="1"/>
  <c r="Y1253" i="1"/>
  <c r="M1253" i="1"/>
  <c r="AC1268" i="1"/>
  <c r="Q1268" i="1"/>
  <c r="AC1544" i="1"/>
  <c r="Q1544" i="1"/>
  <c r="O2060" i="1"/>
  <c r="W2060" i="1"/>
  <c r="H2060" i="1"/>
  <c r="AB2060" i="1"/>
  <c r="X1268" i="1"/>
  <c r="AC1407" i="1"/>
  <c r="Q1407" i="1"/>
  <c r="AC2060" i="1"/>
  <c r="W2487" i="1"/>
  <c r="Z2487" i="1"/>
  <c r="AA2060" i="1"/>
  <c r="Z1268" i="1"/>
  <c r="AB1157" i="1"/>
  <c r="P1157" i="1"/>
  <c r="AC1223" i="1"/>
  <c r="Q1223" i="1"/>
  <c r="I1253" i="1"/>
  <c r="Y1268" i="1"/>
  <c r="M1268" i="1"/>
  <c r="W1347" i="1"/>
  <c r="K1347" i="1"/>
  <c r="AD1407" i="1"/>
  <c r="R1407" i="1"/>
  <c r="H1253" i="1"/>
  <c r="L1268" i="1"/>
  <c r="J1347" i="1"/>
  <c r="Z1157" i="1"/>
  <c r="N1157" i="1"/>
  <c r="AA1223" i="1"/>
  <c r="O1223" i="1"/>
  <c r="G1253" i="1"/>
  <c r="K1268" i="1"/>
  <c r="I1347" i="1"/>
  <c r="AB1407" i="1"/>
  <c r="P1407" i="1"/>
  <c r="W1544" i="1"/>
  <c r="K1544" i="1"/>
  <c r="AC1253" i="1"/>
  <c r="Q1253" i="1"/>
  <c r="Z1407" i="1"/>
  <c r="N1407" i="1"/>
  <c r="W1157" i="1"/>
  <c r="K1157" i="1"/>
  <c r="X1223" i="1"/>
  <c r="L1223" i="1"/>
  <c r="Y1407" i="1"/>
  <c r="M1407" i="1"/>
  <c r="G1544" i="1"/>
  <c r="H1544" i="1"/>
  <c r="I1157" i="1"/>
  <c r="J1223" i="1"/>
  <c r="Z1253" i="1"/>
  <c r="N1253" i="1"/>
  <c r="AD1544" i="1"/>
  <c r="R1544" i="1"/>
  <c r="G1556" i="1"/>
  <c r="K2060" i="1"/>
  <c r="I1268" i="1"/>
  <c r="AB1253" i="1"/>
  <c r="P1253" i="1"/>
  <c r="H1268" i="1"/>
  <c r="AD1347" i="1"/>
  <c r="R1347" i="1"/>
  <c r="J1157" i="1"/>
  <c r="W1223" i="1"/>
  <c r="K1223" i="1"/>
  <c r="AA1253" i="1"/>
  <c r="O1253" i="1"/>
  <c r="G1268" i="1"/>
  <c r="AC1347" i="1"/>
  <c r="Q1347" i="1"/>
  <c r="AB1347" i="1"/>
  <c r="AA1347" i="1"/>
  <c r="AB1268" i="1"/>
  <c r="P1268" i="1"/>
  <c r="Z1347" i="1"/>
  <c r="N1347" i="1"/>
  <c r="I1407" i="1"/>
  <c r="O1347" i="1"/>
  <c r="W1253" i="1"/>
  <c r="K1253" i="1"/>
  <c r="AA1268" i="1"/>
  <c r="O1268" i="1"/>
  <c r="Y1347" i="1"/>
  <c r="M1347" i="1"/>
  <c r="H1407" i="1"/>
  <c r="P1347" i="1"/>
  <c r="J1407" i="1"/>
  <c r="AC1157" i="1"/>
  <c r="Q1157" i="1"/>
  <c r="AD1223" i="1"/>
  <c r="R1223" i="1"/>
  <c r="J1253" i="1"/>
  <c r="N1268" i="1"/>
  <c r="X1347" i="1"/>
  <c r="L1347" i="1"/>
  <c r="G1407" i="1"/>
  <c r="Z1544" i="1"/>
  <c r="N1544" i="1"/>
  <c r="Y1544" i="1"/>
  <c r="M1544" i="1"/>
  <c r="H1050" i="1"/>
  <c r="I1050" i="1"/>
  <c r="I1049" i="1" s="1"/>
  <c r="J1050" i="1"/>
  <c r="J1049" i="1" s="1"/>
  <c r="K1050" i="1"/>
  <c r="K1049" i="1" s="1"/>
  <c r="L1050" i="1"/>
  <c r="L1049" i="1" s="1"/>
  <c r="M1050" i="1"/>
  <c r="M1049" i="1" s="1"/>
  <c r="N1050" i="1"/>
  <c r="N1049" i="1" s="1"/>
  <c r="O1050" i="1"/>
  <c r="O1049" i="1" s="1"/>
  <c r="P1050" i="1"/>
  <c r="P1049" i="1" s="1"/>
  <c r="Q1050" i="1"/>
  <c r="Q1049" i="1" s="1"/>
  <c r="R1050" i="1"/>
  <c r="R1049" i="1" s="1"/>
  <c r="W1050" i="1"/>
  <c r="W1049" i="1" s="1"/>
  <c r="X1050" i="1"/>
  <c r="X1049" i="1" s="1"/>
  <c r="Y1050" i="1"/>
  <c r="Y1049" i="1" s="1"/>
  <c r="Z1050" i="1"/>
  <c r="Z1049" i="1" s="1"/>
  <c r="AA1050" i="1"/>
  <c r="AA1049" i="1" s="1"/>
  <c r="AA1048" i="1" s="1"/>
  <c r="AB1050" i="1"/>
  <c r="AB1049" i="1" s="1"/>
  <c r="AC1050" i="1"/>
  <c r="AC1049" i="1" s="1"/>
  <c r="AD1050" i="1"/>
  <c r="AD1049" i="1" s="1"/>
  <c r="G1050" i="1"/>
  <c r="K2487" i="1" l="1"/>
  <c r="AE26" i="1"/>
  <c r="G2265" i="1"/>
  <c r="AE2349" i="1"/>
  <c r="AE2034" i="1"/>
  <c r="H2265" i="1"/>
  <c r="AE2266" i="1"/>
  <c r="AE2434" i="1"/>
  <c r="M1048" i="1"/>
  <c r="N2487" i="1"/>
  <c r="AA1529" i="1"/>
  <c r="R2487" i="1"/>
  <c r="AA2487" i="1"/>
  <c r="P2487" i="1"/>
  <c r="O1048" i="1"/>
  <c r="I2487" i="1"/>
  <c r="K1529" i="1"/>
  <c r="L1048" i="1"/>
  <c r="I1529" i="1"/>
  <c r="AB1529" i="1"/>
  <c r="AE1416" i="1"/>
  <c r="J2487" i="1"/>
  <c r="N2061" i="1"/>
  <c r="AE2381" i="1"/>
  <c r="O2487" i="1"/>
  <c r="Q2487" i="1"/>
  <c r="AE2318" i="1"/>
  <c r="L1529" i="1"/>
  <c r="L2487" i="1"/>
  <c r="AB1222" i="1"/>
  <c r="AE2066" i="1"/>
  <c r="W1222" i="1"/>
  <c r="X1222" i="1"/>
  <c r="Y1222" i="1"/>
  <c r="Z1222" i="1"/>
  <c r="X1048" i="1"/>
  <c r="AE1661" i="1"/>
  <c r="AE1652" i="1" s="1"/>
  <c r="Y1048" i="1"/>
  <c r="J1529" i="1"/>
  <c r="AC1222" i="1"/>
  <c r="AD1222" i="1"/>
  <c r="AA1222" i="1"/>
  <c r="H1529" i="1"/>
  <c r="AE2452" i="1"/>
  <c r="AE2300" i="1"/>
  <c r="AE1348" i="1"/>
  <c r="AE2481" i="1"/>
  <c r="G2487" i="1"/>
  <c r="G2480" i="1"/>
  <c r="AE2553" i="1"/>
  <c r="AE2055" i="1"/>
  <c r="AE2140" i="1"/>
  <c r="AE2488" i="1"/>
  <c r="AE2417" i="1"/>
  <c r="AE1995" i="1"/>
  <c r="AE1331" i="1"/>
  <c r="G1222" i="1"/>
  <c r="AE1157" i="1"/>
  <c r="AE2033" i="1"/>
  <c r="AE2577" i="1"/>
  <c r="AE769" i="1"/>
  <c r="X1529" i="1"/>
  <c r="G1049" i="1"/>
  <c r="G1048" i="1" s="1"/>
  <c r="O1529" i="1"/>
  <c r="AE1459" i="1"/>
  <c r="AE1375" i="1"/>
  <c r="H2480" i="1"/>
  <c r="P2061" i="1"/>
  <c r="H2487" i="1"/>
  <c r="H1049" i="1"/>
  <c r="X2487" i="1"/>
  <c r="L1222" i="1"/>
  <c r="W1529" i="1"/>
  <c r="W1048" i="1"/>
  <c r="AC1529" i="1"/>
  <c r="AD1529" i="1"/>
  <c r="AD1048" i="1"/>
  <c r="P1529" i="1"/>
  <c r="Z1048" i="1"/>
  <c r="R1529" i="1"/>
  <c r="Y1529" i="1"/>
  <c r="R1048" i="1"/>
  <c r="H1048" i="1"/>
  <c r="Q1652" i="1"/>
  <c r="N1048" i="1"/>
  <c r="M1529" i="1"/>
  <c r="N1529" i="1"/>
  <c r="G1529" i="1"/>
  <c r="K1048" i="1"/>
  <c r="Z1529" i="1"/>
  <c r="Q1222" i="1"/>
  <c r="AB1048" i="1"/>
  <c r="P1048" i="1"/>
  <c r="J1222" i="1"/>
  <c r="M1222" i="1"/>
  <c r="J1048" i="1"/>
  <c r="I1048" i="1"/>
  <c r="H1222" i="1"/>
  <c r="AC1048" i="1"/>
  <c r="Q1048" i="1"/>
  <c r="N1222" i="1"/>
  <c r="P1222" i="1"/>
  <c r="O1222" i="1"/>
  <c r="I1222" i="1"/>
  <c r="K1222" i="1"/>
  <c r="R1222" i="1"/>
  <c r="G986" i="1"/>
  <c r="H986" i="1"/>
  <c r="I986" i="1"/>
  <c r="J986" i="1"/>
  <c r="K986" i="1"/>
  <c r="L986" i="1"/>
  <c r="M986" i="1"/>
  <c r="N986" i="1"/>
  <c r="O986" i="1"/>
  <c r="P986" i="1"/>
  <c r="Q986" i="1"/>
  <c r="R986" i="1"/>
  <c r="W986" i="1"/>
  <c r="X986" i="1"/>
  <c r="Y986" i="1"/>
  <c r="Z986" i="1"/>
  <c r="AA986" i="1"/>
  <c r="AB986" i="1"/>
  <c r="AC986" i="1"/>
  <c r="AD986" i="1"/>
  <c r="H984" i="1"/>
  <c r="I984" i="1"/>
  <c r="J984" i="1"/>
  <c r="K984" i="1"/>
  <c r="L984" i="1"/>
  <c r="M984" i="1"/>
  <c r="N984" i="1"/>
  <c r="O984" i="1"/>
  <c r="P984" i="1"/>
  <c r="Q984" i="1"/>
  <c r="R984" i="1"/>
  <c r="W984" i="1"/>
  <c r="X984" i="1"/>
  <c r="Y984" i="1"/>
  <c r="Z984" i="1"/>
  <c r="AA984" i="1"/>
  <c r="AB984" i="1"/>
  <c r="AC984" i="1"/>
  <c r="AD984" i="1"/>
  <c r="G984" i="1"/>
  <c r="H969" i="1"/>
  <c r="I969" i="1"/>
  <c r="J969" i="1"/>
  <c r="K969" i="1"/>
  <c r="L969" i="1"/>
  <c r="M969" i="1"/>
  <c r="N969" i="1"/>
  <c r="O969" i="1"/>
  <c r="P969" i="1"/>
  <c r="Q969" i="1"/>
  <c r="R969" i="1"/>
  <c r="W969" i="1"/>
  <c r="X969" i="1"/>
  <c r="Y969" i="1"/>
  <c r="Z969" i="1"/>
  <c r="AA969" i="1"/>
  <c r="AB969" i="1"/>
  <c r="AC969" i="1"/>
  <c r="AD969" i="1"/>
  <c r="G969" i="1"/>
  <c r="H844" i="1"/>
  <c r="I844" i="1"/>
  <c r="J844" i="1"/>
  <c r="K844" i="1"/>
  <c r="M844" i="1"/>
  <c r="N844" i="1"/>
  <c r="O844" i="1"/>
  <c r="P844" i="1"/>
  <c r="Q844" i="1"/>
  <c r="R844" i="1"/>
  <c r="W844" i="1"/>
  <c r="X844" i="1"/>
  <c r="Y844" i="1"/>
  <c r="Z844" i="1"/>
  <c r="AA844" i="1"/>
  <c r="AB844" i="1"/>
  <c r="AC844" i="1"/>
  <c r="AD844" i="1"/>
  <c r="G844" i="1"/>
  <c r="AE2062" i="1" l="1"/>
  <c r="AE2380" i="1"/>
  <c r="AE1407" i="1"/>
  <c r="N2060" i="1"/>
  <c r="AE1529" i="1"/>
  <c r="AE2480" i="1"/>
  <c r="AE1268" i="1"/>
  <c r="AE2487" i="1"/>
  <c r="AE1048" i="1"/>
  <c r="Q1529" i="1"/>
  <c r="AE2007" i="1"/>
  <c r="AE1347" i="1"/>
  <c r="AE2061" i="1"/>
  <c r="AE2137" i="1"/>
  <c r="J983" i="1"/>
  <c r="P2060" i="1"/>
  <c r="H983" i="1"/>
  <c r="Q983" i="1"/>
  <c r="AC983" i="1"/>
  <c r="P983" i="1"/>
  <c r="Z983" i="1"/>
  <c r="X983" i="1"/>
  <c r="W983" i="1"/>
  <c r="K983" i="1"/>
  <c r="AB983" i="1"/>
  <c r="O983" i="1"/>
  <c r="M983" i="1"/>
  <c r="L983" i="1"/>
  <c r="AA983" i="1"/>
  <c r="G983" i="1"/>
  <c r="AD983" i="1"/>
  <c r="R983" i="1"/>
  <c r="N983" i="1"/>
  <c r="Y983" i="1"/>
  <c r="I983" i="1"/>
  <c r="G788" i="1"/>
  <c r="AE1222" i="1" l="1"/>
  <c r="AE2365" i="1"/>
  <c r="AE2265" i="1" s="1"/>
  <c r="AE2060" i="1"/>
  <c r="H788" i="1"/>
  <c r="I788" i="1"/>
  <c r="J788" i="1"/>
  <c r="K788" i="1"/>
  <c r="L788" i="1"/>
  <c r="M788" i="1"/>
  <c r="N788" i="1"/>
  <c r="O788" i="1"/>
  <c r="P788" i="1"/>
  <c r="Q788" i="1"/>
  <c r="R788" i="1"/>
  <c r="W788" i="1"/>
  <c r="X788" i="1"/>
  <c r="Y788" i="1"/>
  <c r="Z788" i="1"/>
  <c r="AA788" i="1"/>
  <c r="AB788" i="1"/>
  <c r="AC788" i="1"/>
  <c r="AD788" i="1"/>
  <c r="G783" i="1"/>
  <c r="H783" i="1"/>
  <c r="I783" i="1"/>
  <c r="J783" i="1"/>
  <c r="K783" i="1"/>
  <c r="L783" i="1"/>
  <c r="M783" i="1"/>
  <c r="N783" i="1"/>
  <c r="O783" i="1"/>
  <c r="P783" i="1"/>
  <c r="Q783" i="1"/>
  <c r="R783" i="1"/>
  <c r="W783" i="1"/>
  <c r="X783" i="1"/>
  <c r="Y783" i="1"/>
  <c r="Z783" i="1"/>
  <c r="AA783" i="1"/>
  <c r="AB783" i="1"/>
  <c r="AC783" i="1"/>
  <c r="AD783" i="1"/>
  <c r="G771" i="1"/>
  <c r="AE25" i="1" l="1"/>
  <c r="G770" i="1"/>
  <c r="H771" i="1"/>
  <c r="I771" i="1"/>
  <c r="I770" i="1" s="1"/>
  <c r="I769" i="1" s="1"/>
  <c r="J771" i="1"/>
  <c r="J770" i="1" s="1"/>
  <c r="J769" i="1" s="1"/>
  <c r="K771" i="1"/>
  <c r="K770" i="1" s="1"/>
  <c r="K769" i="1" s="1"/>
  <c r="L771" i="1"/>
  <c r="L770" i="1" s="1"/>
  <c r="L769" i="1" s="1"/>
  <c r="M771" i="1"/>
  <c r="M770" i="1" s="1"/>
  <c r="M769" i="1" s="1"/>
  <c r="N771" i="1"/>
  <c r="N770" i="1" s="1"/>
  <c r="N769" i="1" s="1"/>
  <c r="O771" i="1"/>
  <c r="O770" i="1" s="1"/>
  <c r="O769" i="1" s="1"/>
  <c r="P771" i="1"/>
  <c r="P770" i="1" s="1"/>
  <c r="P769" i="1" s="1"/>
  <c r="Q771" i="1"/>
  <c r="Q770" i="1" s="1"/>
  <c r="Q769" i="1" s="1"/>
  <c r="R771" i="1"/>
  <c r="R770" i="1" s="1"/>
  <c r="R769" i="1" s="1"/>
  <c r="W771" i="1"/>
  <c r="W770" i="1" s="1"/>
  <c r="W769" i="1" s="1"/>
  <c r="X771" i="1"/>
  <c r="X770" i="1" s="1"/>
  <c r="X769" i="1" s="1"/>
  <c r="Y771" i="1"/>
  <c r="Y770" i="1" s="1"/>
  <c r="Y769" i="1" s="1"/>
  <c r="Z771" i="1"/>
  <c r="Z770" i="1" s="1"/>
  <c r="Z769" i="1" s="1"/>
  <c r="AA771" i="1"/>
  <c r="AA770" i="1" s="1"/>
  <c r="AA769" i="1" s="1"/>
  <c r="AB771" i="1"/>
  <c r="AB770" i="1" s="1"/>
  <c r="AB769" i="1" s="1"/>
  <c r="AC771" i="1"/>
  <c r="AC770" i="1" s="1"/>
  <c r="AC769" i="1" s="1"/>
  <c r="AD771" i="1"/>
  <c r="AD770" i="1" s="1"/>
  <c r="AD769" i="1" s="1"/>
  <c r="G769" i="1" l="1"/>
  <c r="H770" i="1"/>
  <c r="H767" i="1"/>
  <c r="I767" i="1"/>
  <c r="I766" i="1" s="1"/>
  <c r="J767" i="1"/>
  <c r="J766" i="1" s="1"/>
  <c r="K767" i="1"/>
  <c r="K766" i="1" s="1"/>
  <c r="L767" i="1"/>
  <c r="L766" i="1" s="1"/>
  <c r="M767" i="1"/>
  <c r="M766" i="1" s="1"/>
  <c r="N767" i="1"/>
  <c r="N766" i="1" s="1"/>
  <c r="O767" i="1"/>
  <c r="O766" i="1" s="1"/>
  <c r="P767" i="1"/>
  <c r="P766" i="1" s="1"/>
  <c r="Q767" i="1"/>
  <c r="Q766" i="1" s="1"/>
  <c r="R767" i="1"/>
  <c r="R766" i="1" s="1"/>
  <c r="W767" i="1"/>
  <c r="W766" i="1" s="1"/>
  <c r="X767" i="1"/>
  <c r="X766" i="1" s="1"/>
  <c r="Y767" i="1"/>
  <c r="Y766" i="1" s="1"/>
  <c r="Z767" i="1"/>
  <c r="Z766" i="1" s="1"/>
  <c r="AA767" i="1"/>
  <c r="AA766" i="1" s="1"/>
  <c r="AB767" i="1"/>
  <c r="AB766" i="1" s="1"/>
  <c r="AC767" i="1"/>
  <c r="AC766" i="1" s="1"/>
  <c r="AD767" i="1"/>
  <c r="AD766" i="1" s="1"/>
  <c r="G767" i="1"/>
  <c r="H749" i="1"/>
  <c r="I749" i="1"/>
  <c r="J749" i="1"/>
  <c r="K749" i="1"/>
  <c r="L749" i="1"/>
  <c r="M749" i="1"/>
  <c r="N749" i="1"/>
  <c r="O749" i="1"/>
  <c r="P749" i="1"/>
  <c r="Q749" i="1"/>
  <c r="R749" i="1"/>
  <c r="W749" i="1"/>
  <c r="X749" i="1"/>
  <c r="Y749" i="1"/>
  <c r="Z749" i="1"/>
  <c r="AA749" i="1"/>
  <c r="AB749" i="1"/>
  <c r="AC749" i="1"/>
  <c r="AD749" i="1"/>
  <c r="G749" i="1"/>
  <c r="G766" i="1" l="1"/>
  <c r="H766" i="1"/>
  <c r="H769" i="1"/>
  <c r="H454" i="1"/>
  <c r="I454" i="1"/>
  <c r="I453" i="1" s="1"/>
  <c r="J454" i="1"/>
  <c r="J453" i="1" s="1"/>
  <c r="K454" i="1"/>
  <c r="K453" i="1" s="1"/>
  <c r="L454" i="1"/>
  <c r="L453" i="1" s="1"/>
  <c r="M454" i="1"/>
  <c r="M453" i="1" s="1"/>
  <c r="N454" i="1"/>
  <c r="N453" i="1" s="1"/>
  <c r="O454" i="1"/>
  <c r="O453" i="1" s="1"/>
  <c r="P453" i="1"/>
  <c r="R453" i="1"/>
  <c r="W454" i="1"/>
  <c r="W453" i="1" s="1"/>
  <c r="X454" i="1"/>
  <c r="X453" i="1" s="1"/>
  <c r="Y454" i="1"/>
  <c r="Y453" i="1" s="1"/>
  <c r="Z454" i="1"/>
  <c r="Z453" i="1" s="1"/>
  <c r="AA454" i="1"/>
  <c r="AA453" i="1" s="1"/>
  <c r="AB454" i="1"/>
  <c r="AB453" i="1" s="1"/>
  <c r="AC454" i="1"/>
  <c r="AC453" i="1" s="1"/>
  <c r="AD454" i="1"/>
  <c r="AD453" i="1" s="1"/>
  <c r="G454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R446" i="1"/>
  <c r="W446" i="1"/>
  <c r="X446" i="1"/>
  <c r="Y446" i="1"/>
  <c r="Z446" i="1"/>
  <c r="AA446" i="1"/>
  <c r="AB446" i="1"/>
  <c r="AC446" i="1"/>
  <c r="AD446" i="1"/>
  <c r="E446" i="1"/>
  <c r="H426" i="1"/>
  <c r="I426" i="1"/>
  <c r="J426" i="1"/>
  <c r="K426" i="1"/>
  <c r="L426" i="1"/>
  <c r="M426" i="1"/>
  <c r="N426" i="1"/>
  <c r="O426" i="1"/>
  <c r="Q426" i="1"/>
  <c r="R426" i="1"/>
  <c r="W426" i="1"/>
  <c r="X426" i="1"/>
  <c r="Y426" i="1"/>
  <c r="Z426" i="1"/>
  <c r="AA426" i="1"/>
  <c r="AB426" i="1"/>
  <c r="AC426" i="1"/>
  <c r="AD426" i="1"/>
  <c r="G426" i="1"/>
  <c r="H326" i="1"/>
  <c r="I326" i="1"/>
  <c r="J326" i="1"/>
  <c r="K326" i="1"/>
  <c r="L326" i="1"/>
  <c r="M326" i="1"/>
  <c r="N326" i="1"/>
  <c r="O326" i="1"/>
  <c r="P326" i="1"/>
  <c r="Q326" i="1"/>
  <c r="R326" i="1"/>
  <c r="W326" i="1"/>
  <c r="X326" i="1"/>
  <c r="Y326" i="1"/>
  <c r="Z326" i="1"/>
  <c r="AA326" i="1"/>
  <c r="AB326" i="1"/>
  <c r="AC326" i="1"/>
  <c r="AD326" i="1"/>
  <c r="G326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W323" i="1"/>
  <c r="X323" i="1"/>
  <c r="Y323" i="1"/>
  <c r="Z323" i="1"/>
  <c r="AA323" i="1"/>
  <c r="AB323" i="1"/>
  <c r="AC323" i="1"/>
  <c r="AD323" i="1"/>
  <c r="H321" i="1"/>
  <c r="I321" i="1"/>
  <c r="J321" i="1"/>
  <c r="K321" i="1"/>
  <c r="L321" i="1"/>
  <c r="M321" i="1"/>
  <c r="N321" i="1"/>
  <c r="O321" i="1"/>
  <c r="P321" i="1"/>
  <c r="Q321" i="1"/>
  <c r="R321" i="1"/>
  <c r="W321" i="1"/>
  <c r="X321" i="1"/>
  <c r="Y321" i="1"/>
  <c r="Z321" i="1"/>
  <c r="AA321" i="1"/>
  <c r="AB321" i="1"/>
  <c r="AC321" i="1"/>
  <c r="AD321" i="1"/>
  <c r="G321" i="1"/>
  <c r="H293" i="1"/>
  <c r="I293" i="1"/>
  <c r="I292" i="1" s="1"/>
  <c r="J293" i="1"/>
  <c r="J292" i="1" s="1"/>
  <c r="K293" i="1"/>
  <c r="K292" i="1" s="1"/>
  <c r="L293" i="1"/>
  <c r="L292" i="1" s="1"/>
  <c r="M293" i="1"/>
  <c r="M292" i="1" s="1"/>
  <c r="N293" i="1"/>
  <c r="N292" i="1" s="1"/>
  <c r="O293" i="1"/>
  <c r="O292" i="1" s="1"/>
  <c r="P293" i="1"/>
  <c r="P292" i="1" s="1"/>
  <c r="Q293" i="1"/>
  <c r="Q292" i="1" s="1"/>
  <c r="R293" i="1"/>
  <c r="R292" i="1" s="1"/>
  <c r="W293" i="1"/>
  <c r="W292" i="1" s="1"/>
  <c r="X293" i="1"/>
  <c r="X292" i="1" s="1"/>
  <c r="Y293" i="1"/>
  <c r="Y292" i="1" s="1"/>
  <c r="Z293" i="1"/>
  <c r="Z292" i="1" s="1"/>
  <c r="AA293" i="1"/>
  <c r="AA292" i="1" s="1"/>
  <c r="AB293" i="1"/>
  <c r="AB292" i="1" s="1"/>
  <c r="AC293" i="1"/>
  <c r="AC292" i="1" s="1"/>
  <c r="AD293" i="1"/>
  <c r="AD292" i="1" s="1"/>
  <c r="G293" i="1"/>
  <c r="G285" i="1"/>
  <c r="H285" i="1"/>
  <c r="I285" i="1"/>
  <c r="I284" i="1" s="1"/>
  <c r="J285" i="1"/>
  <c r="J284" i="1" s="1"/>
  <c r="K285" i="1"/>
  <c r="K284" i="1" s="1"/>
  <c r="L285" i="1"/>
  <c r="L284" i="1" s="1"/>
  <c r="M285" i="1"/>
  <c r="M284" i="1" s="1"/>
  <c r="N285" i="1"/>
  <c r="N284" i="1" s="1"/>
  <c r="O285" i="1"/>
  <c r="O284" i="1" s="1"/>
  <c r="P285" i="1"/>
  <c r="P284" i="1" s="1"/>
  <c r="Q285" i="1"/>
  <c r="Q284" i="1" s="1"/>
  <c r="R285" i="1"/>
  <c r="R284" i="1" s="1"/>
  <c r="W285" i="1"/>
  <c r="W284" i="1" s="1"/>
  <c r="X285" i="1"/>
  <c r="X284" i="1" s="1"/>
  <c r="Y285" i="1"/>
  <c r="Y284" i="1" s="1"/>
  <c r="Z285" i="1"/>
  <c r="Z284" i="1" s="1"/>
  <c r="AA285" i="1"/>
  <c r="AA284" i="1" s="1"/>
  <c r="AB285" i="1"/>
  <c r="AB284" i="1" s="1"/>
  <c r="AC285" i="1"/>
  <c r="AC284" i="1" s="1"/>
  <c r="AD285" i="1"/>
  <c r="AD284" i="1" s="1"/>
  <c r="H198" i="1"/>
  <c r="I198" i="1"/>
  <c r="J198" i="1"/>
  <c r="K198" i="1"/>
  <c r="L198" i="1"/>
  <c r="M198" i="1"/>
  <c r="N198" i="1"/>
  <c r="O198" i="1"/>
  <c r="P198" i="1"/>
  <c r="W198" i="1"/>
  <c r="X198" i="1"/>
  <c r="Y198" i="1"/>
  <c r="Z198" i="1"/>
  <c r="AA198" i="1"/>
  <c r="AB198" i="1"/>
  <c r="AC198" i="1"/>
  <c r="AD198" i="1"/>
  <c r="G198" i="1"/>
  <c r="F28" i="1"/>
  <c r="F40" i="1"/>
  <c r="F190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W194" i="1"/>
  <c r="X194" i="1"/>
  <c r="Y194" i="1"/>
  <c r="Z194" i="1"/>
  <c r="AA194" i="1"/>
  <c r="AB194" i="1"/>
  <c r="AC194" i="1"/>
  <c r="AD194" i="1"/>
  <c r="R190" i="1"/>
  <c r="W190" i="1"/>
  <c r="X190" i="1"/>
  <c r="Y190" i="1"/>
  <c r="Z190" i="1"/>
  <c r="AA190" i="1"/>
  <c r="AB190" i="1"/>
  <c r="AC190" i="1"/>
  <c r="AD190" i="1"/>
  <c r="H190" i="1"/>
  <c r="I190" i="1"/>
  <c r="J190" i="1"/>
  <c r="K190" i="1"/>
  <c r="L190" i="1"/>
  <c r="M190" i="1"/>
  <c r="N190" i="1"/>
  <c r="O190" i="1"/>
  <c r="P190" i="1"/>
  <c r="Q190" i="1"/>
  <c r="G190" i="1"/>
  <c r="G40" i="1"/>
  <c r="H40" i="1"/>
  <c r="I40" i="1"/>
  <c r="J40" i="1"/>
  <c r="K40" i="1"/>
  <c r="L40" i="1"/>
  <c r="M40" i="1"/>
  <c r="N40" i="1"/>
  <c r="O40" i="1"/>
  <c r="P40" i="1"/>
  <c r="W40" i="1"/>
  <c r="X40" i="1"/>
  <c r="Y40" i="1"/>
  <c r="Z40" i="1"/>
  <c r="AA40" i="1"/>
  <c r="AB40" i="1"/>
  <c r="AC40" i="1"/>
  <c r="AD40" i="1"/>
  <c r="H28" i="1"/>
  <c r="I28" i="1"/>
  <c r="J28" i="1"/>
  <c r="K28" i="1"/>
  <c r="L28" i="1"/>
  <c r="M28" i="1"/>
  <c r="N28" i="1"/>
  <c r="O28" i="1"/>
  <c r="P28" i="1"/>
  <c r="Q28" i="1"/>
  <c r="R28" i="1"/>
  <c r="W28" i="1"/>
  <c r="X28" i="1"/>
  <c r="Y28" i="1"/>
  <c r="Z28" i="1"/>
  <c r="AA28" i="1"/>
  <c r="AB28" i="1"/>
  <c r="AC28" i="1"/>
  <c r="AD28" i="1"/>
  <c r="L11" i="1"/>
  <c r="L10" i="1" s="1"/>
  <c r="L9" i="1" s="1"/>
  <c r="L8" i="1" s="1"/>
  <c r="H11" i="1"/>
  <c r="I11" i="1"/>
  <c r="I10" i="1" s="1"/>
  <c r="I9" i="1" s="1"/>
  <c r="I8" i="1" s="1"/>
  <c r="J11" i="1"/>
  <c r="J10" i="1" s="1"/>
  <c r="J9" i="1" s="1"/>
  <c r="J8" i="1" s="1"/>
  <c r="K11" i="1"/>
  <c r="K10" i="1" s="1"/>
  <c r="K9" i="1" s="1"/>
  <c r="K8" i="1" s="1"/>
  <c r="M11" i="1"/>
  <c r="M10" i="1" s="1"/>
  <c r="M9" i="1" s="1"/>
  <c r="M8" i="1" s="1"/>
  <c r="N11" i="1"/>
  <c r="N10" i="1" s="1"/>
  <c r="N9" i="1" s="1"/>
  <c r="N8" i="1" s="1"/>
  <c r="O11" i="1"/>
  <c r="O10" i="1" s="1"/>
  <c r="O9" i="1" s="1"/>
  <c r="O8" i="1" s="1"/>
  <c r="P11" i="1"/>
  <c r="P10" i="1" s="1"/>
  <c r="P9" i="1" s="1"/>
  <c r="P8" i="1" s="1"/>
  <c r="Q11" i="1"/>
  <c r="Q10" i="1" s="1"/>
  <c r="Q9" i="1" s="1"/>
  <c r="Q8" i="1" s="1"/>
  <c r="R11" i="1"/>
  <c r="R10" i="1" s="1"/>
  <c r="R9" i="1" s="1"/>
  <c r="R8" i="1" s="1"/>
  <c r="W11" i="1"/>
  <c r="W10" i="1" s="1"/>
  <c r="W9" i="1" s="1"/>
  <c r="W8" i="1" s="1"/>
  <c r="X11" i="1"/>
  <c r="X10" i="1" s="1"/>
  <c r="X9" i="1" s="1"/>
  <c r="X8" i="1" s="1"/>
  <c r="Y11" i="1"/>
  <c r="Y10" i="1" s="1"/>
  <c r="Y9" i="1" s="1"/>
  <c r="Y8" i="1" s="1"/>
  <c r="Z11" i="1"/>
  <c r="Z10" i="1" s="1"/>
  <c r="Z9" i="1" s="1"/>
  <c r="Z8" i="1" s="1"/>
  <c r="AA11" i="1"/>
  <c r="AA10" i="1" s="1"/>
  <c r="AA9" i="1" s="1"/>
  <c r="AA8" i="1" s="1"/>
  <c r="AB11" i="1"/>
  <c r="AB10" i="1" s="1"/>
  <c r="AB9" i="1" s="1"/>
  <c r="AB8" i="1" s="1"/>
  <c r="AC11" i="1"/>
  <c r="AC10" i="1" s="1"/>
  <c r="AC9" i="1" s="1"/>
  <c r="AC8" i="1" s="1"/>
  <c r="AD11" i="1"/>
  <c r="AD10" i="1" s="1"/>
  <c r="AD9" i="1" s="1"/>
  <c r="AD8" i="1" s="1"/>
  <c r="AE11" i="1"/>
  <c r="AE10" i="1" s="1"/>
  <c r="AE9" i="1" s="1"/>
  <c r="AE8" i="1" s="1"/>
  <c r="G11" i="1"/>
  <c r="G325" i="1" l="1"/>
  <c r="Y325" i="1"/>
  <c r="M325" i="1"/>
  <c r="X325" i="1"/>
  <c r="L325" i="1"/>
  <c r="AD325" i="1"/>
  <c r="R325" i="1"/>
  <c r="AC325" i="1"/>
  <c r="G284" i="1"/>
  <c r="G10" i="1"/>
  <c r="AC320" i="1"/>
  <c r="Q320" i="1"/>
  <c r="G453" i="1"/>
  <c r="G292" i="1"/>
  <c r="H284" i="1"/>
  <c r="I320" i="1"/>
  <c r="H10" i="1"/>
  <c r="H292" i="1"/>
  <c r="H325" i="1"/>
  <c r="H453" i="1"/>
  <c r="Q325" i="1"/>
  <c r="Y320" i="1"/>
  <c r="M320" i="1"/>
  <c r="P320" i="1"/>
  <c r="Z320" i="1"/>
  <c r="AB320" i="1"/>
  <c r="J320" i="1"/>
  <c r="AA320" i="1"/>
  <c r="N320" i="1"/>
  <c r="O320" i="1"/>
  <c r="W325" i="1"/>
  <c r="K325" i="1"/>
  <c r="G320" i="1"/>
  <c r="J325" i="1"/>
  <c r="AB27" i="1"/>
  <c r="P27" i="1"/>
  <c r="X27" i="1"/>
  <c r="H320" i="1"/>
  <c r="L27" i="1"/>
  <c r="K27" i="1"/>
  <c r="H27" i="1"/>
  <c r="AD320" i="1"/>
  <c r="R320" i="1"/>
  <c r="I325" i="1"/>
  <c r="AD27" i="1"/>
  <c r="R27" i="1"/>
  <c r="AC27" i="1"/>
  <c r="Q27" i="1"/>
  <c r="J27" i="1"/>
  <c r="AA27" i="1"/>
  <c r="O27" i="1"/>
  <c r="AB325" i="1"/>
  <c r="P325" i="1"/>
  <c r="W27" i="1"/>
  <c r="I27" i="1"/>
  <c r="Z27" i="1"/>
  <c r="N27" i="1"/>
  <c r="X320" i="1"/>
  <c r="L320" i="1"/>
  <c r="AA325" i="1"/>
  <c r="O325" i="1"/>
  <c r="Y27" i="1"/>
  <c r="M27" i="1"/>
  <c r="W320" i="1"/>
  <c r="K320" i="1"/>
  <c r="Z325" i="1"/>
  <c r="N325" i="1"/>
  <c r="E201" i="1"/>
  <c r="E2002" i="1"/>
  <c r="B1973" i="1"/>
  <c r="B1700" i="1"/>
  <c r="B1084" i="1"/>
  <c r="B1024" i="1"/>
  <c r="B985" i="1"/>
  <c r="B832" i="1"/>
  <c r="B826" i="1"/>
  <c r="B814" i="1"/>
  <c r="B787" i="1"/>
  <c r="AC26" i="1" l="1"/>
  <c r="AC25" i="1" s="1"/>
  <c r="Y26" i="1"/>
  <c r="Y25" i="1" s="1"/>
  <c r="G9" i="1"/>
  <c r="Q26" i="1"/>
  <c r="Q25" i="1" s="1"/>
  <c r="L26" i="1"/>
  <c r="L25" i="1" s="1"/>
  <c r="L2634" i="1" s="1"/>
  <c r="H9" i="1"/>
  <c r="W26" i="1"/>
  <c r="W25" i="1" s="1"/>
  <c r="K26" i="1"/>
  <c r="K25" i="1" s="1"/>
  <c r="M26" i="1"/>
  <c r="M25" i="1" s="1"/>
  <c r="O26" i="1"/>
  <c r="O25" i="1" s="1"/>
  <c r="AA26" i="1"/>
  <c r="AA25" i="1" s="1"/>
  <c r="H26" i="1"/>
  <c r="P26" i="1"/>
  <c r="P25" i="1" s="1"/>
  <c r="P2634" i="1" s="1"/>
  <c r="AB26" i="1"/>
  <c r="AB25" i="1" s="1"/>
  <c r="AB2634" i="1" s="1"/>
  <c r="X26" i="1"/>
  <c r="X25" i="1" s="1"/>
  <c r="X2634" i="1" s="1"/>
  <c r="J26" i="1"/>
  <c r="J25" i="1" s="1"/>
  <c r="J2634" i="1" s="1"/>
  <c r="I26" i="1"/>
  <c r="I25" i="1" s="1"/>
  <c r="R26" i="1"/>
  <c r="R25" i="1" s="1"/>
  <c r="R2634" i="1" s="1"/>
  <c r="AD26" i="1"/>
  <c r="AD25" i="1" s="1"/>
  <c r="AD2634" i="1" s="1"/>
  <c r="N26" i="1"/>
  <c r="N25" i="1" s="1"/>
  <c r="N2634" i="1" s="1"/>
  <c r="Z26" i="1"/>
  <c r="Z25" i="1" s="1"/>
  <c r="Z2634" i="1" s="1"/>
  <c r="G8" i="1" l="1"/>
  <c r="H25" i="1"/>
  <c r="H8" i="1"/>
  <c r="H2634" i="1" l="1"/>
  <c r="L2638" i="1" s="1"/>
  <c r="G29" i="1"/>
  <c r="G28" i="1"/>
  <c r="G27" i="1"/>
  <c r="G26" i="1"/>
  <c r="G25" i="1"/>
</calcChain>
</file>

<file path=xl/sharedStrings.xml><?xml version="1.0" encoding="utf-8"?>
<sst xmlns="http://schemas.openxmlformats.org/spreadsheetml/2006/main" count="12409" uniqueCount="2529">
  <si>
    <t>CLAVE DEL OBJETO DEL GASTO (CAP/CONCEP/PDA)</t>
  </si>
  <si>
    <t>CONCEPTO Y/O DESCRIPCION</t>
  </si>
  <si>
    <t>CANTIDAD DE BIENES Y SERVICIOS EXISTENTES
(CANTIDADES ANUALES)</t>
  </si>
  <si>
    <t>CANTIDAD DE BIENES Y/O SERVICIOS REQUERIDOS
(CANTIDADES ANUALES)</t>
  </si>
  <si>
    <t>COSTO UNITARIO ESTIMADO (PESOS)</t>
  </si>
  <si>
    <t>VALOR TOTAL ANUAL ESTIMADO (PESOS)</t>
  </si>
  <si>
    <t>SERVICIOS PERSONALES</t>
  </si>
  <si>
    <t>REMUNERACIONES AL PERSONAL DE CARÁCTER TRANSITORIO</t>
  </si>
  <si>
    <t>HONORARIOS ASIMILABLES A SALARIO</t>
  </si>
  <si>
    <t>CONTRATOS POR HONORARIOS ASIMILABLES A SALARIOS</t>
  </si>
  <si>
    <t>BARISTA MESERO  (PRESTACIONES)</t>
  </si>
  <si>
    <t>BARISTA MESERO (SUELDO)</t>
  </si>
  <si>
    <t>COCINERO  (PRESTACIONES)</t>
  </si>
  <si>
    <t>ENCARGADO DE COCINA (PRESTACIONES)</t>
  </si>
  <si>
    <t>ENCARGADO DE COCINA (SUELDO)</t>
  </si>
  <si>
    <t>LIMPIEZA (PRESTACIONES)</t>
  </si>
  <si>
    <t>LIMPIEZA (SUELDO)</t>
  </si>
  <si>
    <t>MANTENIMIENTO (PRESTACIONES)</t>
  </si>
  <si>
    <t>MANTENIMIENTO (SUELDO)</t>
  </si>
  <si>
    <t>VENDEDOR  (PRESTACIONES)</t>
  </si>
  <si>
    <t>VENDEDOR (SUELDO)</t>
  </si>
  <si>
    <t xml:space="preserve">MATERIALES Y SUMINISTROS  </t>
  </si>
  <si>
    <t xml:space="preserve">MATERIALES DE ADMINISTRACIÓN, EMISIÓN DE DOCUMENTOS Y ARTÍCULOS OFICIALES </t>
  </si>
  <si>
    <t xml:space="preserve">MATERIALES, ÚTILES Y EQUIPOS MENORES DE OFICINA </t>
  </si>
  <si>
    <t xml:space="preserve">MATERIALES PARA SERVICIO EN GENERAL </t>
  </si>
  <si>
    <t>ADORNO NAVIDEÑO 50 MINIPIÑATAS COLGANTES DECORATIVAS</t>
  </si>
  <si>
    <t>ARBOL DE NAVIDAD</t>
  </si>
  <si>
    <t>ARBOL DE NAVIDAD DE 2.20 METROS</t>
  </si>
  <si>
    <t>CORONA DE ADVIENTO</t>
  </si>
  <si>
    <t>ESFERAS NAVIDEÑAS  ROJAS 60 PIEZAS</t>
  </si>
  <si>
    <t>ESFERAS NAVIDEÑAS DORADAS 60 PIEZAS</t>
  </si>
  <si>
    <t xml:space="preserve">ESTRELLA PARA ARBOL DE NAVIDAD </t>
  </si>
  <si>
    <t>GUILLOTINA MANUAL PARA OFICINA</t>
  </si>
  <si>
    <t>MALLA DECORATIVA NAVIDEÑA DE 10 MTRS</t>
  </si>
  <si>
    <t>ROLLO DE ESCARCHA NAVIDEÑA DE 100 MTRS</t>
  </si>
  <si>
    <t>TELEFONO INTERSECRETARIAL</t>
  </si>
  <si>
    <t xml:space="preserve">ARTÍCULOS Y MATERIAL DE OFICINA </t>
  </si>
  <si>
    <t>AGENDA  CLASICA 2024</t>
  </si>
  <si>
    <t>AGENDA  EJECUTIVA</t>
  </si>
  <si>
    <t>AGENDA 2024 EJECUTIVA</t>
  </si>
  <si>
    <t>ARILLO DE PLASTICO TIPO GUSANO DE 5/8"   C/25 PZAS (Artesanias)</t>
  </si>
  <si>
    <t>BARRA DE SILICON DELGADA</t>
  </si>
  <si>
    <t xml:space="preserve">BICOLOR </t>
  </si>
  <si>
    <t>BLOCK CALCOMANIAS (PERSONAJES INFANTILES PARA NIÑA)</t>
  </si>
  <si>
    <t>BOLIGRAFO DE 0.7MM COLOR AZUL</t>
  </si>
  <si>
    <t>BOLIGRAFO DE GEL TINTA AZUL</t>
  </si>
  <si>
    <t>BOLIGRAFO DE GEL TINTA NEGRA</t>
  </si>
  <si>
    <t>BOLIGRAFO PUNTO FINO AZUL C/12 PZAS</t>
  </si>
  <si>
    <t>BOLIGRAFO PUNTO FINO NEGRO C/12 PZAS</t>
  </si>
  <si>
    <t>BOLIGRAFO PUNTO FINO ROJA</t>
  </si>
  <si>
    <t>BOLIGRAFOS DETECTOR DE BILLETES FALSOS</t>
  </si>
  <si>
    <t>BORRADOR DE MIGAJON MEDIDAS 4X2.5X1.5CM M-20</t>
  </si>
  <si>
    <t>BORRADOR PARA PINTARRÓN</t>
  </si>
  <si>
    <t>BOTE DE BASURA CON TAPA DE 11 X 8 X 12"</t>
  </si>
  <si>
    <t>BOTE DE BASURA CON TAPA DE 15 X 11 X 20"</t>
  </si>
  <si>
    <t>BROCHE 8 CM C/50 FABRICADO EN LAMINA</t>
  </si>
  <si>
    <t>CAJA DE BROCHES BACO</t>
  </si>
  <si>
    <t>CAJA DE GRAPAS 3/8"</t>
  </si>
  <si>
    <t>CALCULADORA DE ESCRITORIO DE 12 DIGITOS</t>
  </si>
  <si>
    <t>CARRETE DE LISTON SATINADO DIFERENTES COLORES 3.5 CM</t>
  </si>
  <si>
    <t>CESTO 42 L SIN TAPA</t>
  </si>
  <si>
    <t>CESTO CHICO PARA BASURA C/TAPA D/17 LT</t>
  </si>
  <si>
    <t>CESTO PAPELERO RECTANGULAR DE 14 LT</t>
  </si>
  <si>
    <t>CESTO PARA LA BASURA DE 120 LT</t>
  </si>
  <si>
    <t>CESTO PARA LA BASURA DE 26 LT</t>
  </si>
  <si>
    <t>CHAROLA DE ESCRITORIO PARA DOCUMENTOS  CON TRES NIVELES TAMAÑO CARTA</t>
  </si>
  <si>
    <t>CHINCHES PARA PIZARRON CABEZA LARGA</t>
  </si>
  <si>
    <t>CINTA ADHESIVA DOBLE CARA 18X50 MTS</t>
  </si>
  <si>
    <t>CINTA ADHESIVA TRANSPARENTE CHICA 12 MM X 65 M</t>
  </si>
  <si>
    <t>CINTA ADHESIVA TRANSPARENTE GRANDE 48 MM X 50 M</t>
  </si>
  <si>
    <t>CINTA CANELA</t>
  </si>
  <si>
    <t>CINTA CANELA 48 MM X 50 M</t>
  </si>
  <si>
    <t>CINTA MASKING TAPE</t>
  </si>
  <si>
    <t>CINTA MASKING TAPE DE 1" X 50 M COD.12591</t>
  </si>
  <si>
    <t>CINTA METRICA 150 CM</t>
  </si>
  <si>
    <t>CINTA PARA MAQUINA DE ESCRIBIR MECANICA</t>
  </si>
  <si>
    <t>CINTA PARA MAQUINAS DE OFICINA EPSON (LX-300)</t>
  </si>
  <si>
    <t>CINTA SCOTCH 18 MM X 65 MTS</t>
  </si>
  <si>
    <t>CINTA SCOTCH MEDIANA 24 MM X 65 MTS</t>
  </si>
  <si>
    <t>CINTA SCOTH GRANDE</t>
  </si>
  <si>
    <t>CLIPS CUADRADOS NO. 1 C/100 PZAS</t>
  </si>
  <si>
    <t>CLIPS CUADRADOS NO. 2 C/100 PZAS</t>
  </si>
  <si>
    <t>CLIPS FORRADO DE VINIL DE COLORES # 1  C/100 PZAS</t>
  </si>
  <si>
    <t>CLIPS FORRADO DE VINIL DE COLORES JUMBO  C/100 PZAS</t>
  </si>
  <si>
    <t>CLIPS JUMBO</t>
  </si>
  <si>
    <t>CLIPS MARIPOSA NO 1</t>
  </si>
  <si>
    <t>CLIPS MARIPOSA NO. 2</t>
  </si>
  <si>
    <t>CLIPS SUJETA DOCUMENTOS 19 MM C/12 PZAS</t>
  </si>
  <si>
    <t>CLIPS SUJETA DOCUMENTOS 32 MM C/12 PZAS</t>
  </si>
  <si>
    <t>COJIN PARA SELLOS DEL NO. 1 MEDIANO DE PLASTICO</t>
  </si>
  <si>
    <t>COLORES DE  MADERA LARGOS C/24 PZAS</t>
  </si>
  <si>
    <t>CONTENEDOR DE BASURA DE 135 LT C/TAPA Y RUEDAS</t>
  </si>
  <si>
    <t>CORRECTOR KORES</t>
  </si>
  <si>
    <t>CORRECTOR LIQUIDO EN LÁPIZ</t>
  </si>
  <si>
    <t>CORRERCTOR DE BROCHA DE 20 ML</t>
  </si>
  <si>
    <t>CRAYOLAS C/24 PZAS GRUESA</t>
  </si>
  <si>
    <t>CUADERNO LISTA DE ASISTENCIA</t>
  </si>
  <si>
    <t>CUADERNO PROFESIONAL RAYADO C/100 HOJAS</t>
  </si>
  <si>
    <t>CUENTA FACIL</t>
  </si>
  <si>
    <t>CUTTER DE25 MM COD. 17901</t>
  </si>
  <si>
    <t>CUTTER GRANDE DE PLASTICO</t>
  </si>
  <si>
    <t>DESENGRAPADOR</t>
  </si>
  <si>
    <t>DESPACHADOR DE CINTA ADHESIVA GRANDE</t>
  </si>
  <si>
    <t>DETECTOR DE BILLETES</t>
  </si>
  <si>
    <t>ENGRAPADORA</t>
  </si>
  <si>
    <t xml:space="preserve">ENGRAPADORA  TIRA COMPLETA METALICA </t>
  </si>
  <si>
    <t>ENSARTADOR DE AGUJA</t>
  </si>
  <si>
    <t>FOLIADOR AUTOMATICO DE 6 DIGITOS</t>
  </si>
  <si>
    <t>GISES DE COLORES C/12 PZAS</t>
  </si>
  <si>
    <t>GRAPA ESTANDAR 26/6,  C/5000 PZAS</t>
  </si>
  <si>
    <t>GRAPAS ESTÁNDAR</t>
  </si>
  <si>
    <t>HOJAS BLANCAS ADHESIVAS C/100</t>
  </si>
  <si>
    <t>KOLA LOKA GOTERITO</t>
  </si>
  <si>
    <t>LÁPIZ ADHESIVO 40 GR</t>
  </si>
  <si>
    <t>LAPIZ ADHESIVO 40 GR (JUMBO)</t>
  </si>
  <si>
    <t>LAPIZ BICOLOR ROJO/AZUL DELGADO</t>
  </si>
  <si>
    <t>LAPIZ GRAFITO DEL NO. 2 C/12 PZAS</t>
  </si>
  <si>
    <t>LAPIZ MARCADOR DE CERA COLOR ROJO</t>
  </si>
  <si>
    <t>LAPIZ MIRADO No. 2 (12 PIEZAS)</t>
  </si>
  <si>
    <t>LIBRETA PASTA DURA 1/4 FORMA FRANCESA 96 HOJAS</t>
  </si>
  <si>
    <t>LIBRETA PROFESIONAL</t>
  </si>
  <si>
    <t>LIBRETA TAQUIGRAFIA CORTA CON 80 HOJAS</t>
  </si>
  <si>
    <t xml:space="preserve">LIBRO FLORETE DIARIO </t>
  </si>
  <si>
    <t>LIBRO FLORETE FORMA ITALIANA C/192 HOJAS</t>
  </si>
  <si>
    <t>LIGAS ESTÁNDAR No. 18</t>
  </si>
  <si>
    <t>LIQUIDO LIMPIADOR PARA PINTARRON</t>
  </si>
  <si>
    <t xml:space="preserve">MARCA TEXTOS </t>
  </si>
  <si>
    <t>MARCADOR DE CERA PUNTILLA BASE DE CERA RECUBIERTA  (AZUL )</t>
  </si>
  <si>
    <t>MARCADOR DE CERA VERDE</t>
  </si>
  <si>
    <t>MARCADOR GRUESO PERMANENTE NEGRO C/12 PZAS</t>
  </si>
  <si>
    <t>MARCADOR PARA PINTARRON (PAQ DE 4 COLORES)</t>
  </si>
  <si>
    <t>MARCADOR PARA PINTARRON AZUL</t>
  </si>
  <si>
    <t>MARCADOR PARA PINTARRON NEGRO C/4 PZAS</t>
  </si>
  <si>
    <t>MARCADOR PARA PINTARRON ROJO</t>
  </si>
  <si>
    <t>MARCADOR PARA PINTARRON VERDE</t>
  </si>
  <si>
    <t>MARCADOR PERMANENTE DE COLORES DELGADOS DE AGUA</t>
  </si>
  <si>
    <t>MARCADOR PERMANENTE DOBLE PUNTO C/12 PZAS</t>
  </si>
  <si>
    <t>MARCADOR PERMANENTE GRUESO, COLOR NEGRO</t>
  </si>
  <si>
    <t>MARCADOR PERMANENTE METALICO DE PUNTO FINO</t>
  </si>
  <si>
    <t>MARCADOR PERMANENTE PUNTO FINO COLOR NEGRO</t>
  </si>
  <si>
    <t>MARCADOR PHANO CERA ROJO B/2</t>
  </si>
  <si>
    <t>MARCADOR SHARPIE COLOR NEGRO</t>
  </si>
  <si>
    <t>MARCATEXTOS FLUORECENTES PUNTO DELGADO COLORES VARIOS</t>
  </si>
  <si>
    <t>MARCATEXTOS PUNTO GRUESO AZUL C/12</t>
  </si>
  <si>
    <t>MARCATEXTOS PUNTO GRUESO C/12 AMARILLO</t>
  </si>
  <si>
    <t>MARCATEXTOS PUNTO GRUESO C/12 ROSA</t>
  </si>
  <si>
    <t>MARCATEXTOS PUNTO GRUESO COLORES VARIOS. CAJA 12 PZAS</t>
  </si>
  <si>
    <t>NAVAJA DE REPUESTO PARA CUTER GRANDE CON 10 PZA</t>
  </si>
  <si>
    <t xml:space="preserve">ORGANIZADOR PARA ESCRITORIO </t>
  </si>
  <si>
    <t>PEGAMENTO BLANCO LIQUIDO 250 GR</t>
  </si>
  <si>
    <t>PEGAMENTO BLANCO LIQUIDO LITRO</t>
  </si>
  <si>
    <t>PEGAMENTO DE CONTACTO Vl2000 AMARILLO 107ml</t>
  </si>
  <si>
    <t>PERFORADORA</t>
  </si>
  <si>
    <t>PERFORADORA 2 ORIFICIOS (MEDIANA) USO RUDO</t>
  </si>
  <si>
    <t>PERFORADORA DE UN HOYO METAL Y MANGO ERGONOMICO</t>
  </si>
  <si>
    <t>PISTOLA DE SILICON CHICA</t>
  </si>
  <si>
    <t>PISTOLA DE SILICON USO RUDO GRANDE</t>
  </si>
  <si>
    <t xml:space="preserve">PLUMA  NEGRA PUNTO MEDIANO </t>
  </si>
  <si>
    <t>PLUMA AZUL PUNTO MEDIANO</t>
  </si>
  <si>
    <t>PLUMA ROJA PUNTO MEDIANO C/12 PZAS</t>
  </si>
  <si>
    <t>RECOPILADOR TAMAÑO CARTA (Artesanias)</t>
  </si>
  <si>
    <t>REGLA DE METAL 30 CM</t>
  </si>
  <si>
    <t>REGLA DE PLASTICO DE 30 CM</t>
  </si>
  <si>
    <t>RESISTOL BLANCO 850</t>
  </si>
  <si>
    <t>SACAPUNTA ELECTRICO</t>
  </si>
  <si>
    <t>SACAPUNTAS DE METAL ESCOLAR</t>
  </si>
  <si>
    <t>SELLADOR BLANCO PARA PIEZAS DE CHAQUIRA 600 ML</t>
  </si>
  <si>
    <t xml:space="preserve">SELLO </t>
  </si>
  <si>
    <t>SELLO PARA SOBRE AUTOADHERIBLE</t>
  </si>
  <si>
    <t>SILICON EN BARRA GRUESO</t>
  </si>
  <si>
    <t>SILICON LIQUIDO 250ML</t>
  </si>
  <si>
    <t>SOBRE DE PLASTICO T/C</t>
  </si>
  <si>
    <t>SUJETA DOCUMENTOS 51 MM C/12 PZAS</t>
  </si>
  <si>
    <t>SUJETA PAPEL JUMBO</t>
  </si>
  <si>
    <t>SUJETADOCUMENTOS 19 MM C/12 PIEZA</t>
  </si>
  <si>
    <t>SUJETADOCUMENTOS 32 MM C/12 PIEZA</t>
  </si>
  <si>
    <t>TABLA ACRILICA CON SUJETADOR TAMAÑO CARTA</t>
  </si>
  <si>
    <t>TABLA ACRILICA CON SUJETADOR TAMAÑO OFICIO</t>
  </si>
  <si>
    <t>TIJERA DE OFICINA DE ACERO INOXIDABLE CON AGARRADERA DE PLASTICO</t>
  </si>
  <si>
    <t>TIJERAS CON MANGO ERGONOMICO</t>
  </si>
  <si>
    <t>TIJERAS PUNTA REDONDA ESCOLAR</t>
  </si>
  <si>
    <t>TINTA PARA COJIN DE SELLOS 60 ML AZUL</t>
  </si>
  <si>
    <t>TINTA PARA COJIN DE SELLOS 60 ML NEGRA</t>
  </si>
  <si>
    <t>TINTA PARA COJIN DE SELLOS 60 ML ROJA</t>
  </si>
  <si>
    <t>TRITURADORA DE PAPEL</t>
  </si>
  <si>
    <t>MATERIAL PARA MANTENIMIETO DE LA OFICINA</t>
  </si>
  <si>
    <t>CINTA AMARILLA DE PRECAUCION</t>
  </si>
  <si>
    <t>CINTA ANTIDERRAPANTE 50MM X 18 MTS. COD. 101441</t>
  </si>
  <si>
    <t>MATERIAL DE PINTURA Y DIBUJO PARA USO EN OFICINAS</t>
  </si>
  <si>
    <t xml:space="preserve">FLEXOMETRO </t>
  </si>
  <si>
    <t xml:space="preserve">REGLA 1 METRO </t>
  </si>
  <si>
    <t xml:space="preserve">PRODUCTOS DE PAPEL Y HULE PARA USO EN OFICINAS </t>
  </si>
  <si>
    <t>ARILLO DE PLASTICO TIPO GUSANO DE 5/8"   C/25 PZAS</t>
  </si>
  <si>
    <t>BLOCK POST-IT CUBO  C/400 HOJAS</t>
  </si>
  <si>
    <t>BOLETOS DE PARA TICKTERA</t>
  </si>
  <si>
    <t>BOLSA DE CELOFAN CON BLISTEK 20X30</t>
  </si>
  <si>
    <t>BOLSA DE ESTRAZA CON ASA 16X15.5X7 CM</t>
  </si>
  <si>
    <t>BOLSA PLANA DE 10X20 TRANSPARENTE</t>
  </si>
  <si>
    <t>CAJA DE ARCHIVO MUERTO T/CARTA DE PLASTICO</t>
  </si>
  <si>
    <t>CAJA DE ARCHIVO MUERTO T/OFICIO DE PLASTICO</t>
  </si>
  <si>
    <t>CAJA DE PLASTICO  MULTIUSOS  CON TAPA RECTANGULAR DE 5 LITROS  L33 X 22 CM DE ANCHO Y ALTO 9.5 CM</t>
  </si>
  <si>
    <t>CARPETA BLANCA VINILICA DE ARGOLLA DE 3" T/CARTA</t>
  </si>
  <si>
    <t>CARPETA PARA ACHIVO COLOR BLANCA CON ARILLO METALICO DE 5"</t>
  </si>
  <si>
    <t xml:space="preserve">ETIQUETA AUTOADHERIBLE 10.30 CMX 4.30 CM </t>
  </si>
  <si>
    <t>ETIQUETA AUTOADHERIBLES</t>
  </si>
  <si>
    <t>ETIQUETAS COLGANTES #104</t>
  </si>
  <si>
    <t>FOAMY  DIAMANTADO TAMAÑO CARTA</t>
  </si>
  <si>
    <t xml:space="preserve">FOAMY VARIOS COLORES TAMAÑO CARTA </t>
  </si>
  <si>
    <t>FOLDER COLGANTE T/C C/25</t>
  </si>
  <si>
    <t>FOLDER COLGANTE T/O C/25</t>
  </si>
  <si>
    <t>FOLDER T/C AZUL CIELO C/25PZAS</t>
  </si>
  <si>
    <t>FOLDER T/C ROSA C/100</t>
  </si>
  <si>
    <t>FOLDERS MANILA TAMAÑO CARTA C/100 PZ COLOR BEIGE</t>
  </si>
  <si>
    <t>FOLDERS TAMAÑO CARTA C/100 PZAS COLOR BEIGE</t>
  </si>
  <si>
    <t>FOLDERS TAMAÑO OFICIO C/100 PZAS COLOR BEIGE</t>
  </si>
  <si>
    <t>FÓMIX PLIEGO LISO</t>
  </si>
  <si>
    <t>HOJA OPALINA DELGADA BLANCA C/100 PZAS 120 GRS APROX</t>
  </si>
  <si>
    <t>HOJA OPALINA GRUESA BLANCA C/100 PZAS  220 GRS APROX</t>
  </si>
  <si>
    <t>HOJA T/C AMARILLA PASTEL C/100 HOJAS</t>
  </si>
  <si>
    <t>HOJA T/C ROSA PASTEL C/100 HOJAS</t>
  </si>
  <si>
    <t>HOJA T/C VERDE PASTEL C/100 HOJAS</t>
  </si>
  <si>
    <t>HOJAS BLANCAS  TAMAÑO CARTA (PQTE. C/500)</t>
  </si>
  <si>
    <t>HOJAS BLANCAS  TAMAÑO OFICIO</t>
  </si>
  <si>
    <t>HOJAS DE COLORES T/CARTA C/100 PZAS.</t>
  </si>
  <si>
    <t>HOJAS DE COLORES TAMAÑO CARTA CON 500 PIEZAS</t>
  </si>
  <si>
    <t>LIBRO TABULAR 12 COLUMNAS</t>
  </si>
  <si>
    <t>LIGAS CHICAS NO. 10</t>
  </si>
  <si>
    <t>LIGAS GRANDES NO. 18</t>
  </si>
  <si>
    <t>NOTAS ADHESIVAS (POST-IT) 400 CUBO PEQUEÑO</t>
  </si>
  <si>
    <t>NOTAS ADHESIVAS (POST-IT) 400 HOJAS 7.6X7.6CM (CUBO)</t>
  </si>
  <si>
    <t>NOTAS ADHESIVAS SEMITRANSPARENTES REMOVIBLES C/ 160 HOJAS DE 8x45mm (20 DE 8 COLORES DIFERENETES)</t>
  </si>
  <si>
    <t>NOTAS REMISION</t>
  </si>
  <si>
    <t>PAPEL BOND BLANCO DE 70X95 CM DE 50 GK</t>
  </si>
  <si>
    <t>PAPEL BOND COLOR AMARILLO DE 70X95 DE 50KG</t>
  </si>
  <si>
    <t>PAPEL BOND COLOR AZUL  DE 70X95 DE 50KG</t>
  </si>
  <si>
    <t>PAPEL BOND COLOR ROSA DE 70X95 DE 50KG</t>
  </si>
  <si>
    <t>PAPEL CARBÓN C/100 HOJAS</t>
  </si>
  <si>
    <t>PAPEL CASCARON 1/2</t>
  </si>
  <si>
    <t xml:space="preserve">PAPEL CHINA COLORES </t>
  </si>
  <si>
    <t>PAPEL CONTAC CON 20 MTS TRANSPARENTE</t>
  </si>
  <si>
    <t>PAPEL CREPÉ DIFERENTES COLORES</t>
  </si>
  <si>
    <t>PAPEL LUSTRE</t>
  </si>
  <si>
    <t>PAPEL MANILA AMARILLO</t>
  </si>
  <si>
    <t>PAPEL T/CARTA COMPATIBLE CON IMPRESORAS LASER E INKJET, FOTOCOPIADORAS, FAXES, ETC PAQ C/500 PZAS</t>
  </si>
  <si>
    <t>PAPEL T/OFICIO COMPATIBLE CON IMPRESORAS LASER E INKJET, FOTOCOPIADORAS, FAXES, ETC  PAQ C/500 PZAS</t>
  </si>
  <si>
    <t>PAQ DE ETIQUETAS ADHESIVAS PARA CD´S</t>
  </si>
  <si>
    <t>PAQ DE HOJA OPALINA DELGADA BLANCA C/100 PZAS 120 GRS APROX</t>
  </si>
  <si>
    <t>PAQUETE DE HOJAS PARA ROTAFOLIO</t>
  </si>
  <si>
    <t>PASTA PARA ENGARGOLAR TAMAÑO CARTA C/25 JUEGOS</t>
  </si>
  <si>
    <t>PISTOLA DE SILICON USO RUDO GRANDE (LOMA)</t>
  </si>
  <si>
    <t>PLIEGO BOND BLANCO GRAFICO 70X95 AMARILLOPASTEL 60K</t>
  </si>
  <si>
    <t>PLIEGO BOND BLANCO GRAFICO 70X95 VERDE PASTEL 60K</t>
  </si>
  <si>
    <t>PLIEGO DE CARTULINA OPALINA 57X72 COLOR BLANCA DE 220 GRS APROX</t>
  </si>
  <si>
    <t>PLIEGO DE PAPEL AUTOCOPIABLE  FINAL AMARILLO DE 70X95</t>
  </si>
  <si>
    <t>PLIEGO DE PAPEL AUTOCOPIABLE  INTERMEDIO AZUL  DE 70X95</t>
  </si>
  <si>
    <t>PLIEGO DE PAPEL AUTOCOPIABLE  ORIGINAL BLANCO DE 70X95</t>
  </si>
  <si>
    <t>POST-IT DE BANDERITA DE COLORES PARA SEÑALAR PAGINAS</t>
  </si>
  <si>
    <t>PROTECTOR DE HOJAS T/CARTA C/100 PZAS</t>
  </si>
  <si>
    <t>RECOPILADOR TAMAÑO CARTA</t>
  </si>
  <si>
    <t>RECOPILADOR TAMAÑO OFICIO</t>
  </si>
  <si>
    <t>ROLLOS DE PAPEL PARA IMPRESORA DE ETIQUETAS 29 MM X 90.3 MM</t>
  </si>
  <si>
    <t>ROLLOS DE PAPEL TERMICO 50 MM</t>
  </si>
  <si>
    <t>ROLLOS DE PAPEL TERMICO 80 MM</t>
  </si>
  <si>
    <t>SOBRE DE PAPEL CELOFÁN PARA INVITACIÓN</t>
  </si>
  <si>
    <t>SOBRE DE PAPEL CELOFAN PARA INVITACION 23/14 CM CON 100 PIEZAS</t>
  </si>
  <si>
    <t xml:space="preserve">SOBRE DE PAPEL CELOFAN PARA INVITACION DE 23X15 CM CON 100 PIEZAS </t>
  </si>
  <si>
    <t>SOBRE DE PAPEL MANILA TAMAÑO  DOBLE OFICIO</t>
  </si>
  <si>
    <t>SOBRE MANILA  50 PIEZAS (DINERO)</t>
  </si>
  <si>
    <t>SOBRE MANILA TAMAÑO CARTA PAQ</t>
  </si>
  <si>
    <t>SOBRE MANILA TAMAÑO CARTA pieza</t>
  </si>
  <si>
    <t>SOBRE MANILA TAMAÑO OFICIO pieza</t>
  </si>
  <si>
    <t>SOBRE PARA CD´S CON 50 PZAS</t>
  </si>
  <si>
    <t>TARJETAS DE ALMACEN</t>
  </si>
  <si>
    <t>TARJETAS PARA RELOJ CHECADOR CON 100 PIEZAS</t>
  </si>
  <si>
    <t>TARJETAS VARIAS</t>
  </si>
  <si>
    <t xml:space="preserve">MATERIAL Y ÚTILES DE IMPRESIÓN Y REPRODUCCIÓN </t>
  </si>
  <si>
    <t>ARTICULOS DIDACTICOS</t>
  </si>
  <si>
    <t>DULCE ESPANTASUEGRAS</t>
  </si>
  <si>
    <t>GLOBO No. 9 SURTIDO</t>
  </si>
  <si>
    <t>PALETA CEREZA 20x30 25/1KG</t>
  </si>
  <si>
    <t>PALETA JUMBO CEREZA</t>
  </si>
  <si>
    <t xml:space="preserve">PELOTA LISA 8.5 </t>
  </si>
  <si>
    <t>SILBATOS</t>
  </si>
  <si>
    <t>MATERIALES, ÚTILES Y EQUIPOS MENORES DE TECNOLOGÍAS DE LA INFORMACIÓN Y COMUNICACIONES</t>
  </si>
  <si>
    <t xml:space="preserve">SUMINISTROS INFORMÁTICOS </t>
  </si>
  <si>
    <t>AIRE COMPRIMIDO</t>
  </si>
  <si>
    <t>ALCOHOL ISOPROPILICO EN AEROSOL</t>
  </si>
  <si>
    <t>CABLE USB TIPO C a jack USB 3.0</t>
  </si>
  <si>
    <t>CAMPANA CD C-R VERBATIM C/50 PZAS</t>
  </si>
  <si>
    <t>CAMPANA DVD C/25 PZAS</t>
  </si>
  <si>
    <t>CARTUCHO DE TINTA PARA IMPRESORA HP 122 NEGRO</t>
  </si>
  <si>
    <t>CARTUCHO PARA IMPRESORA HP 934 XL ORIGINAL</t>
  </si>
  <si>
    <t>CARTUCHO PARA IMPRESORA HP 935 XL  MAGENTA</t>
  </si>
  <si>
    <t>CARTUCHO PARA IMPRESORA HP 935 XL AMARILLO</t>
  </si>
  <si>
    <t>CARTUCHOPARA IMPRESORA  HP 935 XL ORIGINAL CYAN</t>
  </si>
  <si>
    <t>ESPUMA LIMPIADORA 454 mg</t>
  </si>
  <si>
    <t>INYECCION DE TINTA 564</t>
  </si>
  <si>
    <t>KIT DE LIMPIEZA PARA ZEBRA ZC300</t>
  </si>
  <si>
    <t>LIMPIADOR DE PANTALLAS, 170 ml</t>
  </si>
  <si>
    <t>PASTA TERMICA THERMAL GREASE, 0.8 W/m.K, 2.37 GRAMOS</t>
  </si>
  <si>
    <t>RIBBON ZEBRA ZC300</t>
  </si>
  <si>
    <t>TINTA 504 INYECCION DE TINTA</t>
  </si>
  <si>
    <t>TINTA PARA IMPRESION</t>
  </si>
  <si>
    <t>TINTA PARA IMPRESORA EPSON ECOTANK L3210 COLOR AMARILLO</t>
  </si>
  <si>
    <t>TINTA PARA IMPRESORA EPSON ECOTANK L3210 COLOR CIAN</t>
  </si>
  <si>
    <t>TINTA PARA IMPRESORA EPSON ECOTANK L3210 COLOR MAGENTA</t>
  </si>
  <si>
    <t>TINTA PARA IMPRESORA EPSON ECOTANK L3210 COLOR NEGRO</t>
  </si>
  <si>
    <t>TINTAS PARA IMPRESORAS CON 4 PIEZAS MODELO L3150, COLOR NEGRO, AMARILLO, MAGENTQA Y CIAN</t>
  </si>
  <si>
    <t>TONER</t>
  </si>
  <si>
    <t>TONER HP LASERJET NEGRO 55A DUAL MODELO CE285AD</t>
  </si>
  <si>
    <t>TONER TN660COMP-S</t>
  </si>
  <si>
    <t xml:space="preserve">MATERIAL IMPRESO E INFORMACIÓN DIGITAL </t>
  </si>
  <si>
    <t>PRODUCTOS IMPRESOS EN PAPEL</t>
  </si>
  <si>
    <t>LONA COORDINACIÓN 1X1.8</t>
  </si>
  <si>
    <t>PORTA-ANUNCIOS</t>
  </si>
  <si>
    <t>MATERIAL DE LIMPIEZA</t>
  </si>
  <si>
    <t>MATERIAL Y ARTÍCULOS DE LIMPIEZA</t>
  </si>
  <si>
    <t>ACEITE PARA MOPEADOR</t>
  </si>
  <si>
    <t>AJAX EN POLVO 582 GR</t>
  </si>
  <si>
    <t>ALGEN PLUS 1LT</t>
  </si>
  <si>
    <t>ALGICIDA 4 LT</t>
  </si>
  <si>
    <t>AROMATIZANTE AMBIENTAL EN AEROSOL 400ML</t>
  </si>
  <si>
    <t xml:space="preserve">ATOMIZADOR </t>
  </si>
  <si>
    <t>ATOMIZADOR DE PLASTICO DE 1 LITRO</t>
  </si>
  <si>
    <t>ATOMIZADOR DE USO RUDO 1 LT INDUSTRIAL</t>
  </si>
  <si>
    <t>BASTON DE MADERA 1.37 D7/8" P/METALICA (3/4")</t>
  </si>
  <si>
    <t>BICARBONATO DE SODIO</t>
  </si>
  <si>
    <t>BOTELLA PARA AGUA 1LT (PARA ATOMIZADOR)</t>
  </si>
  <si>
    <t>BROMO EN TABLETA TIRA CON 10</t>
  </si>
  <si>
    <t xml:space="preserve">BURRO DE PLACHAR </t>
  </si>
  <si>
    <t>CEPILLO DE IXTLE C/BASE DE MADERA</t>
  </si>
  <si>
    <t>CEPILLO PARA BAÑO</t>
  </si>
  <si>
    <t>CEPILLO PARA ROPA</t>
  </si>
  <si>
    <t>CEPILLO PARA WC CON BASE</t>
  </si>
  <si>
    <t>CLARIFICADOR 4 LTS</t>
  </si>
  <si>
    <t>CLORO C/20 LT</t>
  </si>
  <si>
    <t>CUADRITELA ESTROPAJO PARA TRASTES Y TAPICERIA 22 X 24 CM</t>
  </si>
  <si>
    <t>CUBETA DE 11 LT</t>
  </si>
  <si>
    <t>CUBETA DE ARO NO. 8</t>
  </si>
  <si>
    <t xml:space="preserve">DESINFECTANTE AMBIENTAL EN AEROSOL  DE 475 GR </t>
  </si>
  <si>
    <t>DESODORANTE EN AEROSOL AMBIENTAL P/BAÑO</t>
  </si>
  <si>
    <t>DESPACHADOR DE JABON LIQUIDO</t>
  </si>
  <si>
    <t>DESPACHADOR MANUAL DE TOALLA DE PAPEL EN ROLLO</t>
  </si>
  <si>
    <t>DESTAPACAÑOS (BOMBA)</t>
  </si>
  <si>
    <t>DESTAPACAÑOS LIQUIDO</t>
  </si>
  <si>
    <t>DETERGENTE  1KG BOLSAS</t>
  </si>
  <si>
    <t>DETERGENTE LIQUIDO DE ROPA</t>
  </si>
  <si>
    <t>DONA METALICA PARA LAVAR TRASTES GRANDE</t>
  </si>
  <si>
    <t>DPD No. 1</t>
  </si>
  <si>
    <t>DPD No. 3</t>
  </si>
  <si>
    <t>DPD PH</t>
  </si>
  <si>
    <t xml:space="preserve">EMBUDO P/BIDON </t>
  </si>
  <si>
    <t>ESCOBA 7 HILOS</t>
  </si>
  <si>
    <t>ESCOBA ABANICO</t>
  </si>
  <si>
    <t>ESCOBA ARAÑA REFORZADA</t>
  </si>
  <si>
    <t xml:space="preserve">ESCOBA ATRAPA POLVO </t>
  </si>
  <si>
    <t>ESCOBA METALICA CON 24 DIENTES CABEZA RECTA</t>
  </si>
  <si>
    <t>ESCOBA METALICA TIPO ARAÑA</t>
  </si>
  <si>
    <t>ESCOBAS</t>
  </si>
  <si>
    <t>ESCOBETA DE PLASTICO</t>
  </si>
  <si>
    <t>ESCOBILLON</t>
  </si>
  <si>
    <t>ESPONJA JUMBO</t>
  </si>
  <si>
    <t>ESPONJA LAVATRASTES</t>
  </si>
  <si>
    <t>ESTROPAJOS</t>
  </si>
  <si>
    <t>FABULOSO C/20 LT</t>
  </si>
  <si>
    <t>FIBRA  FINA PARA TRASTE DE COCINA</t>
  </si>
  <si>
    <t>FIBRA DE METAL</t>
  </si>
  <si>
    <t>FIBRA VERDE C/12 PZAS</t>
  </si>
  <si>
    <t>FUNDA PARA MOPEADOR  60CM PROF</t>
  </si>
  <si>
    <t>GEL ANTIBACTERIAL  PARA MANOS  DE 4 LTS</t>
  </si>
  <si>
    <t>GERMOL</t>
  </si>
  <si>
    <t>GIS DE TELA</t>
  </si>
  <si>
    <t>GOLD AND CLEAR 4 LT</t>
  </si>
  <si>
    <t>GUANTE LATEX ROJO MEDIANO</t>
  </si>
  <si>
    <t>GUANTES DE PLASTICO</t>
  </si>
  <si>
    <t>INSECTICIDA RAID 480 ML. SPRAY DOMESTICO ACCION INMEDIATA</t>
  </si>
  <si>
    <t>JABON EN BARRA (200 GR)</t>
  </si>
  <si>
    <t>JABON EN POLVO MULTIUSOS</t>
  </si>
  <si>
    <t>JABÓN LÍQUIDO P/TRASTES litro</t>
  </si>
  <si>
    <t>JABON LIQUIDO PARA MANOS DE 525 ML</t>
  </si>
  <si>
    <t>JABON LIRIO NEUTRO (HOTELERO) C/200</t>
  </si>
  <si>
    <t>JABON PARA MANOS LIQUIDO BIDON DE 20 LTS</t>
  </si>
  <si>
    <t>JALADOR CON ESPONJA MINI</t>
  </si>
  <si>
    <t>JALADOR DE AGUA PARA PISO</t>
  </si>
  <si>
    <t>JERGAS</t>
  </si>
  <si>
    <t>KLIN SSPRAY SOLUCION ANTISEPTICA</t>
  </si>
  <si>
    <t>KRISTAL</t>
  </si>
  <si>
    <t>LAVATRASTES LIQUIDO DE 1.2 LT</t>
  </si>
  <si>
    <t>LIJA DE AGUA 220</t>
  </si>
  <si>
    <t>LIMPIADOR DE CRISTAL LIQUIDO DE 650ML</t>
  </si>
  <si>
    <t>LIMPIADORA ANTIGRASA</t>
  </si>
  <si>
    <t>LIQUIDO DESENGRASANTE litro</t>
  </si>
  <si>
    <t>LÍQUIDO PARA CRISTALES</t>
  </si>
  <si>
    <t>LUSTRADOR PARA MUEBLES  EN AEROSOL DE 378 ML</t>
  </si>
  <si>
    <t>MULTILIM</t>
  </si>
  <si>
    <t>PAÑO MICROFIBRA AMARILLO P/CARRO</t>
  </si>
  <si>
    <t>PASTILLA C/APLICADOR PARA WC</t>
  </si>
  <si>
    <t>PASTILLA PARA BAÑO</t>
  </si>
  <si>
    <t>PASTILLAS DE CLORO</t>
  </si>
  <si>
    <t>PH- CLAREN 10 KG</t>
  </si>
  <si>
    <t>PH+ CLAREN 10 KG</t>
  </si>
  <si>
    <t>PINOL C/20 LT</t>
  </si>
  <si>
    <t>PLUMERO</t>
  </si>
  <si>
    <t>PLUMERO DE BASTON LARGO</t>
  </si>
  <si>
    <t xml:space="preserve">QUITAGRASA PARA COCINA DE 600 ML </t>
  </si>
  <si>
    <t>QUITAGRASA PARA COCINA DE 650 ML</t>
  </si>
  <si>
    <t>RECOGEDOR</t>
  </si>
  <si>
    <t>RECOGEDOR DE PLASTICO</t>
  </si>
  <si>
    <t>REPUESTO MAPEADOR</t>
  </si>
  <si>
    <t>SUAVIZANTE DE ROPA</t>
  </si>
  <si>
    <t>TIJERA PARA PODA TIPO AMERICANO 58 CM MANO DE MADERA</t>
  </si>
  <si>
    <t>TOALLA P/SECAR TRASTES</t>
  </si>
  <si>
    <t>TRAPEADOR</t>
  </si>
  <si>
    <t xml:space="preserve">TRAPEADOR DE PABILO </t>
  </si>
  <si>
    <t>TRAPEADOR PLANO ATRAPA PELUSA (MAPEADOR)</t>
  </si>
  <si>
    <t>PRODUCTOS DE PAPEL PARA LIMPIEZA</t>
  </si>
  <si>
    <t>CAJA DE 20 FAJILLAS DE TOALLAS INTERDOBLADAS  C/100 PZAS</t>
  </si>
  <si>
    <t>ESPONJA CORPORAL</t>
  </si>
  <si>
    <t>JABÓN LIQUIDO CORPORAL DE 591ML</t>
  </si>
  <si>
    <t>PAPEL HIGIENICO  C/32 PZAS</t>
  </si>
  <si>
    <t>PAPEL HIGIENICO DALIA HD400 MTS</t>
  </si>
  <si>
    <t>PAPEL HIGIENICO JR. C/12 PZAS</t>
  </si>
  <si>
    <t>PAPEL HIGIENICO JUNIOR DALIA CAJA C/12 DE 200 MTS</t>
  </si>
  <si>
    <t>PAPEL HIGIENICO ROLLO DE BOBINA C/12 PIEZAS</t>
  </si>
  <si>
    <t>ROLLO DE PAPEL GRANDE PARA MANOS C/6 PZAS</t>
  </si>
  <si>
    <t>ROLLO SANITARIO DE BOBINA GRANDE</t>
  </si>
  <si>
    <t>SANITAS</t>
  </si>
  <si>
    <t>SERVILLETAS CON 500 HOJAS SENCILLAS</t>
  </si>
  <si>
    <t>SERVITOALLAS PAQUETES DE 6 ROLLOS</t>
  </si>
  <si>
    <t>SHAMPOO LT</t>
  </si>
  <si>
    <t>TOALLA INTERDOBLADA BLANCA 20/100 PZAS</t>
  </si>
  <si>
    <t>TOALLA INTERDOBLADA C/20 PZAS SANITAS</t>
  </si>
  <si>
    <t>TOALLAS DESINFECTANTES C/60 PZAS</t>
  </si>
  <si>
    <t>TOALLAS HUMEDAS C/100 PZAS</t>
  </si>
  <si>
    <t>PRODUCTOS TEXTILES PARA LIMPIEZA</t>
  </si>
  <si>
    <t>ESTOPA</t>
  </si>
  <si>
    <t xml:space="preserve">ESTOPA EN COLOR CREMA </t>
  </si>
  <si>
    <t>FRANELA</t>
  </si>
  <si>
    <t>JERGA</t>
  </si>
  <si>
    <t>PAÑO MICROFIBRA</t>
  </si>
  <si>
    <t>MATERIAL Y ÚTILES DE ENSEÑANZA</t>
  </si>
  <si>
    <t>MATERIAL PARA ENSEÑANZA</t>
  </si>
  <si>
    <t>ACUARELAS DE COLORES VIVOS, LAVABLES. PINCEL INCLUIDO, ESTUCHE DE PLASTICO RIGIDO CON TAPA PARA USO ESCOLAR (NO TOXICO) C/12 PZA</t>
  </si>
  <si>
    <t>ALGODÓN TORUNDA DE 500 GR.</t>
  </si>
  <si>
    <t xml:space="preserve">ALPISTE </t>
  </si>
  <si>
    <t>ARROZ</t>
  </si>
  <si>
    <t>AVENA</t>
  </si>
  <si>
    <t>AZUCAR ESTANDAR</t>
  </si>
  <si>
    <t>BARRA DE PLASTILINA DE 140 GR BEIGE</t>
  </si>
  <si>
    <t>BARRA DE PLASTILINA DE 140 GR NARANJA</t>
  </si>
  <si>
    <t>BARRA DE PLASTILINA DE 140 GR CAFÉ</t>
  </si>
  <si>
    <t>BARRA DE PLASTILINA DE 140 GR AMARILLO</t>
  </si>
  <si>
    <t>BARRA DE PLASTILINA DE 140 GR AZUL CLARO</t>
  </si>
  <si>
    <t>BARRA DE PLASTILINA DE 140 GR ROJO</t>
  </si>
  <si>
    <t>BARRA DE PLASTILINA DE 140 GR ROSA CLARO</t>
  </si>
  <si>
    <t>BARRA DE PLASTILINA DE 140 GR VERDE CLARO</t>
  </si>
  <si>
    <t>BARRA DE PLASTILINA DE 140 GR MORADO</t>
  </si>
  <si>
    <t>BARRA DE PLASTILINA DE 140 GR LILA</t>
  </si>
  <si>
    <t>BARRA DE PLASTILINA DE 140 GR BLANCO</t>
  </si>
  <si>
    <t>BARRA DE PLASTILINA DE 140 GR PIEL</t>
  </si>
  <si>
    <t>BARRA DE PLASTILINA DE 140 GR NEGRA</t>
  </si>
  <si>
    <t>BARRA DE SILICON DELGADO</t>
  </si>
  <si>
    <t>BARRA DE SILICON GRUESO</t>
  </si>
  <si>
    <t>BORRADOR PARA PIZARRON BLANCO</t>
  </si>
  <si>
    <t xml:space="preserve">CACAHUATE NATURAL A GRANEL </t>
  </si>
  <si>
    <t>CAFÉ SOLUBLE</t>
  </si>
  <si>
    <t xml:space="preserve">CANELA EN VARITA A GRANEL </t>
  </si>
  <si>
    <t>CHILE CHIPOTLES ADOBADOS 220 GR</t>
  </si>
  <si>
    <t>CHILES JALAPEÑOS EN ESCABECHE DE 2.8 KG</t>
  </si>
  <si>
    <t>CHOCOLATE PARA MESA 540GR</t>
  </si>
  <si>
    <t xml:space="preserve">CINTA ADHESIVA MASKING TAPE 18 MM X50 M </t>
  </si>
  <si>
    <t xml:space="preserve">CINTA ADHESIVA MASKING TAPE 36 MM X50 M </t>
  </si>
  <si>
    <t xml:space="preserve">CINTA ADHESIVA MASKING TAPE 48 MM X50 M </t>
  </si>
  <si>
    <t xml:space="preserve">COCOA EN POLVO A GRANEL </t>
  </si>
  <si>
    <t xml:space="preserve">COLORANTE VEGETAL EN GEL </t>
  </si>
  <si>
    <t>CORRECTOR LIQUIDO  LAPIZ</t>
  </si>
  <si>
    <t>CRAYOLAS GRUESAS MARCA CRAYOLA C/12</t>
  </si>
  <si>
    <t>CREMA ACIDA DE LECHE DE VACA</t>
  </si>
  <si>
    <t>CREMA DE LECHE DE VACA 4 KG</t>
  </si>
  <si>
    <t>CREMA VEGETAL PARA BATIR SABOR VAINILLA</t>
  </si>
  <si>
    <t>FECULA DE MAIZ PARA ATOLE 47 GR</t>
  </si>
  <si>
    <t>FIELTRO COLOR AZUL CIELO</t>
  </si>
  <si>
    <t>FIELTRO COLOR AZUL REY</t>
  </si>
  <si>
    <t xml:space="preserve">FIELTRO COLOR VERDE BANDERA </t>
  </si>
  <si>
    <t>FIELTRO COLOR AMARILLO</t>
  </si>
  <si>
    <t>FIELTRO COLOR ROJO</t>
  </si>
  <si>
    <t>FIELTRO COLOR BLANCO</t>
  </si>
  <si>
    <t>FIELTRO COLOR MORADO</t>
  </si>
  <si>
    <t>FIELTRO COLOR ROSA</t>
  </si>
  <si>
    <t>FIELTRO COLOR NARANJA</t>
  </si>
  <si>
    <t>FIELTRO COLOR VERDE LIMON</t>
  </si>
  <si>
    <t>FIELTRO COLOR NEGRO</t>
  </si>
  <si>
    <t>FIELTRO COLOR CAFÉ</t>
  </si>
  <si>
    <t>FIELTRO COLOR PIEL</t>
  </si>
  <si>
    <t xml:space="preserve">FOAMY  DIAMANTADO T/CARTA </t>
  </si>
  <si>
    <t xml:space="preserve">FOAMY  DIAMANTADO T/CARTA  AZUL CIELO </t>
  </si>
  <si>
    <t>FOAMY  DIAMANTADO T/CARTA BLANCO</t>
  </si>
  <si>
    <t>FOAMY  DIAMANTADO T/CARTA CAFÉ</t>
  </si>
  <si>
    <t>FOAMY  DIAMANTADO T/CARTA DORADO</t>
  </si>
  <si>
    <t>FOAMY  DIAMANTADO T/CARTA MORADO</t>
  </si>
  <si>
    <t>FOAMY  DIAMANTADO T/CARTA NARANJA</t>
  </si>
  <si>
    <t>FOAMY  DIAMANTADO T/CARTA NEGRO</t>
  </si>
  <si>
    <t>FOAMY DIAMANTADO T/CARTA ROJO</t>
  </si>
  <si>
    <t>FOAMY  DIAMANTADO T/CARTA ROSA CLARO</t>
  </si>
  <si>
    <t>FOAMY  DIAMANTADO T/CARTA ROSA FUSHIA</t>
  </si>
  <si>
    <t xml:space="preserve">FOAMY  DIAMANTADO T/CARTA  VERDE BANDERA </t>
  </si>
  <si>
    <t xml:space="preserve">FOAMY  DIAMANTADO T/CARTA VERDE LIMON </t>
  </si>
  <si>
    <t>FOAMY  DIAMANTADO T/CARTA LILA</t>
  </si>
  <si>
    <t>FOAMY  DIAMANTADO T/CARTA PLATA</t>
  </si>
  <si>
    <t>FOAMY  DIAMANTADO T/CARTA GRIS</t>
  </si>
  <si>
    <t xml:space="preserve">FOAMY  DIAMANTADO T/CARTA AMARILLO </t>
  </si>
  <si>
    <t>FOAMY  LISO T/CARTA BLANCO</t>
  </si>
  <si>
    <t>FOAMY  LISO T/CARTA CAFÉ</t>
  </si>
  <si>
    <t>FOAMY  LISO T/CARTA DORADO</t>
  </si>
  <si>
    <t>FOAMY  LISO T/CARTA MORADO</t>
  </si>
  <si>
    <t>FOAMY  LISO T/CARTA NARANJA</t>
  </si>
  <si>
    <t>FOAMY  LISO T/CARTA NEGRO</t>
  </si>
  <si>
    <t>FOAMY LISO T/CARTA ROJO</t>
  </si>
  <si>
    <t>FOAMY  LISO T/CARTA ROSA CLARO</t>
  </si>
  <si>
    <t>FOAMY  LISO T/CARTA ROSA FUSHIA</t>
  </si>
  <si>
    <t xml:space="preserve">FOAMY  LISO T/CARRTA  VERDE BANDERA </t>
  </si>
  <si>
    <t xml:space="preserve">FOAMY  LISO T/CARTA VERDE LIMON </t>
  </si>
  <si>
    <t>FOAMY  LISO T/CARTA LILA</t>
  </si>
  <si>
    <t>FOAMY  LISO T/CARTA PLATA</t>
  </si>
  <si>
    <t>FOAMY  LISO T/CARTA GRIS</t>
  </si>
  <si>
    <t xml:space="preserve">FOAMY  LISO T/CARTA AMARILLO </t>
  </si>
  <si>
    <t>FRESA</t>
  </si>
  <si>
    <t xml:space="preserve">FRIJOL </t>
  </si>
  <si>
    <t>GALLETAS SABOR VAINILLA 112 GR C/20 PZAS</t>
  </si>
  <si>
    <t>GRANOS DE ELOTE 2.9 KG</t>
  </si>
  <si>
    <t>GRENETINA NATURAL EN POLVO A GRANEL</t>
  </si>
  <si>
    <t xml:space="preserve">HARINA DE ARROZ PARA PREPARAR BEBIDA SABOR CHOCOLATE </t>
  </si>
  <si>
    <t>HARINA DE TRIGO</t>
  </si>
  <si>
    <t>HARINA PÁRA HOT CAKES 850 GR</t>
  </si>
  <si>
    <t>HILO DEL GATO NEGRO</t>
  </si>
  <si>
    <t>HILO DEL GATO VERDE</t>
  </si>
  <si>
    <t>HILO DEL GATO BLANCO</t>
  </si>
  <si>
    <t>HILO DEL GATO CAFÉ</t>
  </si>
  <si>
    <t>HILO DEL GATO</t>
  </si>
  <si>
    <t>HILO DEL GATO AMARILLO</t>
  </si>
  <si>
    <t>HOJUELAS DE AVENA 1KG</t>
  </si>
  <si>
    <t xml:space="preserve">HUEVO BLANCO </t>
  </si>
  <si>
    <t xml:space="preserve">JAMON COCIDO 1 KG </t>
  </si>
  <si>
    <t>JUGO ZASONADOR PARA ALIMENTOS 800 ML</t>
  </si>
  <si>
    <t>KIWI</t>
  </si>
  <si>
    <t>LAPIZ  PREESCOLAR TRIANGULAR TRICARDEROGA C/12</t>
  </si>
  <si>
    <t>LAPIZ MADERA MIRADO NO.2 C/12 PZAS</t>
  </si>
  <si>
    <t xml:space="preserve">LAUREL SECO A GRANEL </t>
  </si>
  <si>
    <t>LECHE CONDENSADA 397 GR</t>
  </si>
  <si>
    <t>LECHE EVAPORADA 270 GR</t>
  </si>
  <si>
    <t>LECHE PASTEURIZADA</t>
  </si>
  <si>
    <t>LIBRETA DE CONTABILIDAD 4 COLUMNAS</t>
  </si>
  <si>
    <t>LIBRETA DE CONTABILIDAD 8 COLUMNAS</t>
  </si>
  <si>
    <t>LIBRETA DE TAQUIGRAFIA 12.6 X 20.2 CM</t>
  </si>
  <si>
    <t>LIBRETA PASTA DURA RAYADO ITALIANA</t>
  </si>
  <si>
    <t>LIBRETA TAMAÑO PROFESIONAL, RAYA. C/100 HOJAS</t>
  </si>
  <si>
    <t>LIMPIAPIPAS DE COLORES VARIOS C/30 PZAS</t>
  </si>
  <si>
    <t>MANTEL DE  PLASTICO DECORADO</t>
  </si>
  <si>
    <t>MARCADOR  LAVABLE ACUACOLOR PUNTA BISELADA C/12 PIEZAS</t>
  </si>
  <si>
    <t>MARCADOR PERMANENTE  DOBLE PUNTO C/12 PZAS</t>
  </si>
  <si>
    <t>MARCADOR PERMANENTE COLORES  C/24 PZAS</t>
  </si>
  <si>
    <t>MARCADOR PERMANETE DE COLORES DELGADOS DE AGUA</t>
  </si>
  <si>
    <t xml:space="preserve">MARGARINA PASTEURIZADA MULTIUSOS </t>
  </si>
  <si>
    <t>MARGARINA SIN SAL 800 GR</t>
  </si>
  <si>
    <t>MEDIA CREMA  220 GR</t>
  </si>
  <si>
    <t xml:space="preserve">MERMELADA 1.2 KG </t>
  </si>
  <si>
    <t xml:space="preserve">PALILLOS DE MADERA DE .25 PULGADA DE ANCHO POR 60 CM DE LARGO </t>
  </si>
  <si>
    <t xml:space="preserve">PALILLOS DE MADERA DE .40 PULGADA DE ANCHO POR 60 CM DE LARGO </t>
  </si>
  <si>
    <t>PAPEL  CORRUGADO COLOR NATURAL C/1O MTS</t>
  </si>
  <si>
    <t>PAPEL  CORRUGADO COLOR AMARILLO C/10 MTS</t>
  </si>
  <si>
    <t>PAPEL  CORRUGADO COLOR AZUL C/10 MTS</t>
  </si>
  <si>
    <t>PAPEL  CORRUGADO COLOR ROJO C/10 MTS</t>
  </si>
  <si>
    <t>PAPEL CELOFÁN</t>
  </si>
  <si>
    <t>PAPEL CHINA AZUL REY</t>
  </si>
  <si>
    <t>PAPEL CHINA BLANCO</t>
  </si>
  <si>
    <t>PAPEL CHINA COLOR AMARILLO</t>
  </si>
  <si>
    <t xml:space="preserve">PAPEL CHINA COLOR AZUL CIELO </t>
  </si>
  <si>
    <t>PAPEL CHINA COLORES</t>
  </si>
  <si>
    <t>PAPEL CHINA MORADO</t>
  </si>
  <si>
    <t>PAPEL CHINA NARANJA</t>
  </si>
  <si>
    <t>PAPEL CREPÉ DIFERENTES COLORES 100 PIEZAS</t>
  </si>
  <si>
    <t>PAPEL LUSTRE VERDE</t>
  </si>
  <si>
    <t>PAPEL LUSTRE BLANCO</t>
  </si>
  <si>
    <t>PAPEL LUSTRE AZUL CIELO</t>
  </si>
  <si>
    <t>PAPEL LUSTRE ROJO</t>
  </si>
  <si>
    <t>PAPEL LUSTRE LILA</t>
  </si>
  <si>
    <t xml:space="preserve">PAPEL LUSTRE AMARILLO </t>
  </si>
  <si>
    <t>PAPEL LUSTRE NARANJA</t>
  </si>
  <si>
    <t>PAPEL PICADO</t>
  </si>
  <si>
    <t>PASTA PARA ENGARGOLAR TAMAÑO OFICIO C/25 JUEGOS</t>
  </si>
  <si>
    <t>PEYON  COLOR AZUL CIELO</t>
  </si>
  <si>
    <t xml:space="preserve">PEYON  COLOR  VERDE LIMON </t>
  </si>
  <si>
    <t xml:space="preserve">PEYON  COLOR  VERDE BANDERA </t>
  </si>
  <si>
    <t>PEYON  COLOR ROSA FUSHA</t>
  </si>
  <si>
    <t>PEYON  COLOR  ROSA CLARO</t>
  </si>
  <si>
    <t>PEYON  COLOR  NEGRO</t>
  </si>
  <si>
    <t>PEYON  COLOR AZUL REY</t>
  </si>
  <si>
    <t>PEYON  COLOR  AMARILLO</t>
  </si>
  <si>
    <t>PEYON  COLOR  NARANJA</t>
  </si>
  <si>
    <t>PEYON  COLOR  ROJO</t>
  </si>
  <si>
    <t>PEYON  COLOR  MORADO</t>
  </si>
  <si>
    <t>PEYON  COLOR  CAFÉ</t>
  </si>
  <si>
    <t>PEYON  COLOR  PIEL</t>
  </si>
  <si>
    <t>PIEZAS DE ANTICEPTICO EN SPRAY DE 500ML.</t>
  </si>
  <si>
    <t xml:space="preserve">PILONCILLO A GRANEL </t>
  </si>
  <si>
    <t>PINCEL #12</t>
  </si>
  <si>
    <t>PINCEL #18</t>
  </si>
  <si>
    <t>PINTURA PHILADELPHIA 120 ML  COLOR MORADO</t>
  </si>
  <si>
    <t>PINTURA PHILADELPHIA 120 ML  COLOR CAFÉ</t>
  </si>
  <si>
    <t>PINTURA PHILADELPHIA 120 ML  COLOR NEGRO</t>
  </si>
  <si>
    <t>PINTURA PHILADELPHIA 120 ML  COLOR BLANCO</t>
  </si>
  <si>
    <t>PINTURA PHILADELPHIA 120 ML  COLOR ROSA</t>
  </si>
  <si>
    <t>PINTURA PHILADELPHIA 120 ML  COLOR LILA</t>
  </si>
  <si>
    <t xml:space="preserve">PINTURA PHILADELPHIA 120 ML  COLOR VERDE BANDERA </t>
  </si>
  <si>
    <t>PINTURA PHILADELPHIA 120 ML  COLOR VERDE LIMON</t>
  </si>
  <si>
    <t>PINTURA PHILADELPHIA 120 ML  COLOR AZUL REY</t>
  </si>
  <si>
    <t>PINTURA PHILADELPHIA 120 ML  COLOR AZUL ELECTRICO</t>
  </si>
  <si>
    <t>PINTURA PHILADELPHIA 120 ML  COLOR AZUL CIELO</t>
  </si>
  <si>
    <t xml:space="preserve">PISTOLA DE SILICON USO RUDO MARCA TRUPER CHICA </t>
  </si>
  <si>
    <t xml:space="preserve">PISTOLA DE SILICON USO RUDO MARCA TRUPER GRANDE </t>
  </si>
  <si>
    <t>PIZARRON BLANCO MARCO Y PORTA/M DE ALUMINIO 120 X 240 CM</t>
  </si>
  <si>
    <t xml:space="preserve">PLIEGO CARTULINA COLOR  BLANCA </t>
  </si>
  <si>
    <t xml:space="preserve">PLIEGO CARTULINA COLOR AMARILLA </t>
  </si>
  <si>
    <t>PLIEGO CARTULINA COLOR ROSA</t>
  </si>
  <si>
    <t>PLIEGO CARTULINA COLOR AZUL CIELO</t>
  </si>
  <si>
    <t xml:space="preserve">PLIEGO CARTULINA COLOR MORADO </t>
  </si>
  <si>
    <t>PLIEGO DE CARTULINA FLORESCENTE ROSA</t>
  </si>
  <si>
    <t>PLIEGO DE CARTULINA FLORESCENTE AMARILLO</t>
  </si>
  <si>
    <t xml:space="preserve">PLIEGO DE CARTULINA FLORESCENTE NARANJA </t>
  </si>
  <si>
    <t>PLIEGO DE CARTULINA IRIS AMARILLO</t>
  </si>
  <si>
    <t>PLIEGO DE CARTULINA IRIS MORADO</t>
  </si>
  <si>
    <t>PLIEGO DE CARTULINA IRIS AZUL CIELO</t>
  </si>
  <si>
    <t>PLIEGO DE CARTULINA IRIS LILA</t>
  </si>
  <si>
    <t>PLIEGO DE CARTULINA IRIS NARANJA</t>
  </si>
  <si>
    <t>PLIEGO DE CARTULINA IRIS ROSA FUSHA</t>
  </si>
  <si>
    <t>PLIEGO DE CARTULINA ROSA PASTEL</t>
  </si>
  <si>
    <t>PLIEGO DE FOAMY   DORADO</t>
  </si>
  <si>
    <t xml:space="preserve">PLIEGO DE FOAMY  DIAMANTADO 70 X 95 CM AZUL CIELO </t>
  </si>
  <si>
    <t>PLIEGO DE FOAMY  DIAMANTADO 70 X 95 CM AZUL REY</t>
  </si>
  <si>
    <t>PLIEGO DE FOAMY  DIAMANTADO 70 X 95 CM BLANCO</t>
  </si>
  <si>
    <t>PLIEGO DE FOAMY  DIAMANTADO 70 X 95 CM CAFÉ</t>
  </si>
  <si>
    <t>PLIEGO DE FOAMY  DIAMANTADO 70 X 95 CM DORADO</t>
  </si>
  <si>
    <t>PLIEGO DE FOAMY  DIAMANTADO 70 X 95 CM MORADO</t>
  </si>
  <si>
    <t>PLIEGO DE FOAMY  DIAMANTADO 70 X 95 CM NARANJA</t>
  </si>
  <si>
    <t>PLIEGO DE FOAMY  DIAMANTADO 70 X 95 CM NEGRO</t>
  </si>
  <si>
    <t>PLIEGO DE FOAMY  DIAMANTADO 70 X 95 CM ROJO</t>
  </si>
  <si>
    <t>PLIEGO DE FOAMY  DIAMANTADO 70 X 95 CM ROSA CLARO</t>
  </si>
  <si>
    <t>PLIEGO DE FOAMY  DIAMANTADO 70 X 95 CM ROSA FUSHIA</t>
  </si>
  <si>
    <t xml:space="preserve">PLIEGO DE FOAMY  DIAMANTADO 70 X 95 CM  VERDE BANDERA </t>
  </si>
  <si>
    <t xml:space="preserve">PLIEGO DE FOAMY  DIAMANTADO 70 X 95 CM VERDE LIMON </t>
  </si>
  <si>
    <t>PLIEGO DE FOAMY  DIAMANTADO 70 X 95 CM LILA</t>
  </si>
  <si>
    <t>PLIEGO DE FOAMY  DIAMANTADO 70 X 95 CM PLATA</t>
  </si>
  <si>
    <t>PLIEGO DE FOAMY  DIAMANTADO 70 X 95 CM GRIS</t>
  </si>
  <si>
    <t xml:space="preserve">PLIEGO DE FOAMY  DIAMANTADO 70 X 95 CM AMARILLO </t>
  </si>
  <si>
    <t>PLIEGO DE FOAMY  DIAMANTADO T/CARTA AZUL REY</t>
  </si>
  <si>
    <t xml:space="preserve">PLIEGO DE FOAMY  LISO   AZUL CIELO </t>
  </si>
  <si>
    <t>PLIEGO DE FOAMY  LISO  AZUL REY</t>
  </si>
  <si>
    <t>PLIEGO DE FOAMY  LISO  BLANCO</t>
  </si>
  <si>
    <t>PLIEGO DE FOAMY  LISO  CAFÉ</t>
  </si>
  <si>
    <t>PLIEGO DE FOAMY  LISO  MORADO</t>
  </si>
  <si>
    <t>PLIEGO DE FOAMY  LISO  NARANJA</t>
  </si>
  <si>
    <t>PLIEGO DE FOAMY  LISO  NEGRO</t>
  </si>
  <si>
    <t>PLIEGO DE FOAMY  LISO  ROJO</t>
  </si>
  <si>
    <t>PLIEGO DE FOAMY  LISO  ROSA CLARO</t>
  </si>
  <si>
    <t>PLIEGO DE FOAMY  LISO  ROSA FUSHIA</t>
  </si>
  <si>
    <t xml:space="preserve">PLIEGO DE FOAMY  LISO   VERDE BANDERA </t>
  </si>
  <si>
    <t xml:space="preserve">PLIEGO DE FOAMY  LISO  VERDE LIMON </t>
  </si>
  <si>
    <t>PLIEGO DE FOAMY  LISO  LILA</t>
  </si>
  <si>
    <t>PLIEGO DE FOAMY  LISO  PLATA</t>
  </si>
  <si>
    <t>PLIEGO DE FOAMY  LISO  GRIS</t>
  </si>
  <si>
    <t>PLIEGO DE FOAMY  LISO  PIEL</t>
  </si>
  <si>
    <t xml:space="preserve">PLIEGO DE FOAMY  LISO  AMARILLO </t>
  </si>
  <si>
    <t>PLIEGO DE PAPEL AUTOCOPIABLE ORIGINAL BLANCO DE 70 X 95</t>
  </si>
  <si>
    <t>PLIEGO DE PAPEL AUTOCOPIABLE INTERMEDIO AZUL DE 70 X 95</t>
  </si>
  <si>
    <t>PLIEGO DE PAPEL AUTOCOPIALBLE FINAL AMARILLO DE 70 X 95</t>
  </si>
  <si>
    <t>PLIEGO DE PAPEL CREPE AMARILLO</t>
  </si>
  <si>
    <t>PLIEGO DE PAPEL CREPE AZUL REY</t>
  </si>
  <si>
    <t>PLIEGO DE PAPEL CREPE MORADO</t>
  </si>
  <si>
    <t>PLIEGO DE PAPEL CREPE NARANJA</t>
  </si>
  <si>
    <t>PLIEGO DE PAPEL CREPE NEGRO</t>
  </si>
  <si>
    <t>PLIEGO DE PAPEL CREPE ROJO</t>
  </si>
  <si>
    <t>PLIEGO DE PAPEL CREPE ROSA PASTEL</t>
  </si>
  <si>
    <t>PLIEGO DE PAPEL CREPE ROSA FUSHIA</t>
  </si>
  <si>
    <t>PLUMONES PARA DIBUJO ACUARELO JUNIOR C/12 PZAS</t>
  </si>
  <si>
    <t xml:space="preserve">POLVO PARA GELATINA </t>
  </si>
  <si>
    <t>POMPONES DE COLORES VARIOS 25 MM</t>
  </si>
  <si>
    <t>QUESO CREMA 1KG</t>
  </si>
  <si>
    <t>QUESO TIPO ASADERO ( PARA FUNDIR)</t>
  </si>
  <si>
    <t xml:space="preserve">QUESO TIPO COTIJA A GRANEL </t>
  </si>
  <si>
    <t>REBANADAS DE DURAZNO EN ALMIBAR 800 GR</t>
  </si>
  <si>
    <t>REBANADAS DE PIÑA EN ALMIBAR 800GR</t>
  </si>
  <si>
    <t>REGLA ALUMINIO  60 CM.</t>
  </si>
  <si>
    <t xml:space="preserve"> ROLLO CURLING  HOLOGRAFICO COLOR BLANCO 1 CM</t>
  </si>
  <si>
    <t>ROLLO CURLING  HOLOGRAFICO COLOR ROJO 1 CM</t>
  </si>
  <si>
    <t>ROLLO CURLING  HOLOGRAFICO COLOR DORADO 1 CM</t>
  </si>
  <si>
    <t>ROLLO CURLING  HOLOGRAFICO COLOR PLATA 1 CM</t>
  </si>
  <si>
    <t xml:space="preserve"> ROLLO CURLING  HOLOGRAFICO COLOR ROSA FUSHIA 1 CM</t>
  </si>
  <si>
    <t>ROLLO CURLING  HOLOGRAFICO AMARILLO VERDE 1 CM</t>
  </si>
  <si>
    <t>ROLLO CURLING  HOLOGRAFICO LILA VERDE 1 CM</t>
  </si>
  <si>
    <t>ROLLO LISTON  CURLING  HOLOGRAFICO COLOR VERDE 1 CM</t>
  </si>
  <si>
    <t>ROYAL EN POLVO PARA HORNEAR A GRANEL</t>
  </si>
  <si>
    <t xml:space="preserve">SABORIZANTE ARTIFICIAL LIQUIDO PARA ALIMENTOS SABOR VAINILLA </t>
  </si>
  <si>
    <t>SAL YODADA REFINADA DE 1 KG</t>
  </si>
  <si>
    <t>SALCHICHA TIPO VIENA 3 KG</t>
  </si>
  <si>
    <t>SILICON LIQUIDO 100 ML</t>
  </si>
  <si>
    <t>SILICON LIQUIDO 250 ML</t>
  </si>
  <si>
    <t>TERMOMETRO CLINICO DE MERCURIO</t>
  </si>
  <si>
    <t xml:space="preserve">TIJERA DE OFICINA DE ACERO INOXIDABLE CON AGARRADERA DE PLASTICO </t>
  </si>
  <si>
    <t xml:space="preserve">TIJERA ZIG ZAG GRECA C/12 PZAS DIFERENTES </t>
  </si>
  <si>
    <t xml:space="preserve">TITERES ( VARIOS PERSONAJES) </t>
  </si>
  <si>
    <t>VINAGRE BLANCO DE ALCOHOL DE CAÑA 3.7 LT</t>
  </si>
  <si>
    <t>YOGURTH CON TROZOS DE FRUTAS 900. GR</t>
  </si>
  <si>
    <t>BOTON GEOMETRICO DIFERENTES FORMAS GEOMETRICAS PARA ENSARTAR 7X7 M</t>
  </si>
  <si>
    <t>CUBOS DE MADERA DE COLORES CON CINTA PARA ENSARTAR, IDEAL PARA DESARROLLAR LA PSICOMOTRICIDALINA MEDIDAS 16.5X11 CM</t>
  </si>
  <si>
    <t>DIDACTIX ENSAMBLE TUERCAS Y TORNILLOS C30 PZAS DIMENSIONES 33X33X40 CM</t>
  </si>
  <si>
    <t>ESTRELLA GIGANTE DE COLORES CON CHAROLA DE PLASTICO C/45 PZAS 13X8 CM</t>
  </si>
  <si>
    <t>ESTUCHE PLASTICO DE CHANGUITOS C/100 PZS DE COLORES TAMAÑO 4X6 CM PARA ENSAMBLE</t>
  </si>
  <si>
    <t>EXHIBIDOR DE PLASTICO CON 8 PRODUCTOS DIDACTICOS MAS 8 CHAROLAS  MEDIDAS 85X8 CM TUBO 2"</t>
  </si>
  <si>
    <t>FIGET TOYS PACK/JUGUETE SENSORIAL DE 32 PZAS DE SILICONA DIFERENTES COLORES</t>
  </si>
  <si>
    <t>GATO MULTIPLE MATERIAL DE PLASTICO CON PIJAS CONICAS CON GRABADO EN LA PARTE POSTERIOR DE ENSAMBLE 1PZA BASE DE 15 CM Y PIJA DE 2CM</t>
  </si>
  <si>
    <t>JUGUETES PARA NIÑOS DE COCINA, COMIDA, GRAN VARIEDAD DE FRUTAS Y VERDURAS DE 38 PZAS, DIMENSIONES 19.4X16.1X12.12.7 CM</t>
  </si>
  <si>
    <t>LIBRO PARA COLOREAR DESTREZA MAGICA TOMO 1</t>
  </si>
  <si>
    <t>LIBRO PARA COLOREAR DESTREZA MAGICA TOMO 2</t>
  </si>
  <si>
    <t>LIBRO PARA COLOREAR DESTREZA MAGICA TOMO 3</t>
  </si>
  <si>
    <t>MATERIAL DE DEMOSTRACION</t>
  </si>
  <si>
    <t>ORUGA ARCOIRIS, TRENES DE FORMAS Y UBICACIÓN ESPACIAL C/CHAROLA DE PLASTICO C/35 PZAS TAMAÑO 24.5CM, AROS 8CM</t>
  </si>
  <si>
    <t>TRIANGULOS Y CUADROS PSICOMOTORES DE FORMAS GEOMETRICAS EN 2 O 3 DIMENSIONES PARA EL DESARROLLO DE HABILIDADES MOTORAS GRUESAS C/30 PZAS EN BOLSA TAMAÑO DE LOS TRIANGULOS DE 17X17 CM Y DE 20.5X20.5 CM</t>
  </si>
  <si>
    <t>TUBOS DE JUGUETES SENSORIALES PLASTICO DE COLORES C/12 PZAS, DIMENSIONES 12X4X13 CM</t>
  </si>
  <si>
    <t>MATERIALES PARA EL REGISTRO E IDENTIFICACIÓN DE BIENES Y PERSONAS</t>
  </si>
  <si>
    <t xml:space="preserve">MATERIAL DE FOTOCREDENCIALIZACIÓN </t>
  </si>
  <si>
    <t>TARJETAS PVC PARA IMPRESORA ZEBRA ZC300 C/500 PZAS</t>
  </si>
  <si>
    <t>ALIMENTOS Y UTENSILIOS</t>
  </si>
  <si>
    <t>PRODUCTOS ALIMENTICIOS PARA PERSONAS</t>
  </si>
  <si>
    <t>CARNE FRESCA</t>
  </si>
  <si>
    <t>ARRACHERA</t>
  </si>
  <si>
    <t>CARNE DE RES, PLATANILLO</t>
  </si>
  <si>
    <t>CARNE DE RES MOLIDA</t>
  </si>
  <si>
    <t xml:space="preserve">CARNE DE RES PICADA </t>
  </si>
  <si>
    <t>CARNE MOLIDA DE RES (PULPA BOLA)</t>
  </si>
  <si>
    <t xml:space="preserve">FAJITA DE POLLO </t>
  </si>
  <si>
    <t>MILANESA DE POLLO</t>
  </si>
  <si>
    <t>MUSLOS DE POLLO</t>
  </si>
  <si>
    <t>PECHUGA DE POLLO DESHUESADA</t>
  </si>
  <si>
    <t>PIERNAS DE POLLO</t>
  </si>
  <si>
    <t xml:space="preserve">TOCINO AHUMADO A GRANEL </t>
  </si>
  <si>
    <t>PESCADOS Y MARISCOS</t>
  </si>
  <si>
    <t>FILETE DE PESCADO TILAPIA</t>
  </si>
  <si>
    <t>LOMO DE MARLIN AHUMADO</t>
  </si>
  <si>
    <t>PESCADO</t>
  </si>
  <si>
    <t>PRODUCTOS AGRICOLAS PARA ALIMENTACIÓN DE PERSONAS</t>
  </si>
  <si>
    <t>BETABEL</t>
  </si>
  <si>
    <t>BROCOLI</t>
  </si>
  <si>
    <t>CALABAZA DE BUCHE, NATURAL</t>
  </si>
  <si>
    <t>CALABAZA REGIONAL</t>
  </si>
  <si>
    <t>CEBOLLA BLANCA</t>
  </si>
  <si>
    <t>CHAYOTE</t>
  </si>
  <si>
    <t>CHILE POBLANO</t>
  </si>
  <si>
    <t>CHILE SERRANO FRESCO NATURAL</t>
  </si>
  <si>
    <t>CILANTRO</t>
  </si>
  <si>
    <t>CIRUELA</t>
  </si>
  <si>
    <t>EJOTE</t>
  </si>
  <si>
    <t>ESPINACA</t>
  </si>
  <si>
    <t>FRIJOL AZUFRADO A GRANEL C/25 KG</t>
  </si>
  <si>
    <t>GARBANZO</t>
  </si>
  <si>
    <t>GUAYABA AMARILLA</t>
  </si>
  <si>
    <t>JAMAICA</t>
  </si>
  <si>
    <t>JICAMA</t>
  </si>
  <si>
    <t xml:space="preserve">JITOMATE </t>
  </si>
  <si>
    <t xml:space="preserve">LECHUGA OREJONA </t>
  </si>
  <si>
    <t>LECHUGA ESCAROLA</t>
  </si>
  <si>
    <t>LENTEJAS</t>
  </si>
  <si>
    <t>LIMON</t>
  </si>
  <si>
    <t>LIMÓN PERSA</t>
  </si>
  <si>
    <t>MANDARINA MIEL</t>
  </si>
  <si>
    <t>MANGO TOMY</t>
  </si>
  <si>
    <t>MANZANA</t>
  </si>
  <si>
    <t>MANZANA GALA</t>
  </si>
  <si>
    <t>MELÓN</t>
  </si>
  <si>
    <t>NARANJA</t>
  </si>
  <si>
    <t>NARANJA VALENCIA</t>
  </si>
  <si>
    <t>NOPALES</t>
  </si>
  <si>
    <t>PAPA</t>
  </si>
  <si>
    <t>PAPA AMARILLA</t>
  </si>
  <si>
    <t>PAPAYA MARADOL</t>
  </si>
  <si>
    <t>PEPINO</t>
  </si>
  <si>
    <t>PERA</t>
  </si>
  <si>
    <t>PIMIENTO MORRON VERDE, NATURALES A GRANEL</t>
  </si>
  <si>
    <t>PIÑA</t>
  </si>
  <si>
    <t>PIÑA MIEL</t>
  </si>
  <si>
    <t>PLATANO MACHO</t>
  </si>
  <si>
    <t>PLATANO PORTA LIMÓN</t>
  </si>
  <si>
    <t>REPOLLO EN BOLO, GRESCO A GRANEL</t>
  </si>
  <si>
    <t>SANDÍA GRANDE</t>
  </si>
  <si>
    <t>TAMARINDO</t>
  </si>
  <si>
    <t>TOMATE DE HOJA</t>
  </si>
  <si>
    <t>UVA VERDE SIN SEMILLA</t>
  </si>
  <si>
    <t>ZANAHORIA</t>
  </si>
  <si>
    <t>PRODUCTOS DIVERSOS PARA ALIMENTACIÓN DE PERSONAS</t>
  </si>
  <si>
    <t>ACEITE VEGETAL COMESTIBLE 850ML.</t>
  </si>
  <si>
    <t>ACEITE VEGETAL COMESTIBLE 5 LT</t>
  </si>
  <si>
    <t>ACHIOTE</t>
  </si>
  <si>
    <t xml:space="preserve">AGUA PURIFICADA DE GARRAFON </t>
  </si>
  <si>
    <t>AJO A GRANEL</t>
  </si>
  <si>
    <t xml:space="preserve">AMARANTO A GRANEL </t>
  </si>
  <si>
    <t>ATUN EN LATA EN AGUA 140 GRS</t>
  </si>
  <si>
    <t>AZÚCAR ESTANDAR. 1KG.</t>
  </si>
  <si>
    <t>AZUCAR REFINADA (1000 Sobres De 4 Gr.)</t>
  </si>
  <si>
    <t>AZUCAR STEVIA (SUSTITUTO DE AZUCAR PAQ. DE 100 SOBRES 1GR</t>
  </si>
  <si>
    <t xml:space="preserve">BASE CAPUCHINO </t>
  </si>
  <si>
    <t>BASE NEUTRA</t>
  </si>
  <si>
    <t xml:space="preserve">BOLILLO </t>
  </si>
  <si>
    <t xml:space="preserve">BOTELLAS DE AGUA DE 330 ML </t>
  </si>
  <si>
    <t>BOTELLAS DE AGUA DE 600 ML</t>
  </si>
  <si>
    <t>CAFÉ TOSTADO MOLIDO REGULAR BOLSA DE 1 KG</t>
  </si>
  <si>
    <t>CALDO DE POLLO EN POLVO 1KG.</t>
  </si>
  <si>
    <t xml:space="preserve">CANELA  ENTERA C/4 </t>
  </si>
  <si>
    <t>CANELA EN POLVO A GRANEL</t>
  </si>
  <si>
    <t>CANELA EN VARITA A GRANEL</t>
  </si>
  <si>
    <t>CEBADA</t>
  </si>
  <si>
    <t>CHILE HUAJILLO A GRANEL</t>
  </si>
  <si>
    <t>CLAVO DE OLOR A GRANEL</t>
  </si>
  <si>
    <t>COFFE MATE 400 GR</t>
  </si>
  <si>
    <t xml:space="preserve">COLORANTE VEGETAL EN GEL PARA ALIMENTOS </t>
  </si>
  <si>
    <t>COMIDAS AL PERSONAL EN HORARIOS EXTRALABORAL</t>
  </si>
  <si>
    <t>COMINO A GRANEL</t>
  </si>
  <si>
    <t>CREMA ACIDA DE LECHE DE VACA PASTEURIZADA</t>
  </si>
  <si>
    <t>CREMA  DE LECHE DE VACA 4 LT.</t>
  </si>
  <si>
    <t>CREMA PARA CAFÉ</t>
  </si>
  <si>
    <t>CROISSANT SALADO</t>
  </si>
  <si>
    <t xml:space="preserve">CROISSANT DE CHOCOLATE </t>
  </si>
  <si>
    <t>CHICHAROS EN LATA 200G</t>
  </si>
  <si>
    <t>DURAZNO EN ALMIBAR</t>
  </si>
  <si>
    <t>ELABORACION DE ALIMIENTOS PARA EVENTO</t>
  </si>
  <si>
    <t>EMPANIZADOR EMPANIZADOR GRANULADO.</t>
  </si>
  <si>
    <t>FECULA DE MAIZ NATURAL, 1 KG</t>
  </si>
  <si>
    <t>GALLETAS</t>
  </si>
  <si>
    <t>GALLETAS DE NUEZ</t>
  </si>
  <si>
    <t>GALLETAS DE ATE</t>
  </si>
  <si>
    <t xml:space="preserve">GALLETAS MARIAS </t>
  </si>
  <si>
    <t>GALLETAS MARIAS GAMESA</t>
  </si>
  <si>
    <t xml:space="preserve">GALLETAS SALADA/ UNA PORCION DE 30G </t>
  </si>
  <si>
    <t>GELATINAS DE SABOR</t>
  </si>
  <si>
    <t>GRANOS DE ELOTE 410GR.</t>
  </si>
  <si>
    <t xml:space="preserve">GRENETINA NATRUAL EN POLVO A GRANEL </t>
  </si>
  <si>
    <t>HARINA DE TRIGO 1kg.</t>
  </si>
  <si>
    <t>HOJUELAS DE AVENA 1kg</t>
  </si>
  <si>
    <t>HORCHATA</t>
  </si>
  <si>
    <t>JUGO SAZONADOR PARA ALIMENTOS 800 ML</t>
  </si>
  <si>
    <t>LAUREL A GRANEL</t>
  </si>
  <si>
    <t>LECHE ENTERA</t>
  </si>
  <si>
    <t>LECHE DESLACTOSADA</t>
  </si>
  <si>
    <t xml:space="preserve">LECHE LIGHT </t>
  </si>
  <si>
    <t>LECHE CONDENSADA/LECHE PARCIALMENTE DESCREMADA CONDENSADA AZUCARADA PASTEURIZADA.</t>
  </si>
  <si>
    <t>LECHE DESLACTOSADA ULTRA PASTEURIZADA C/12 PZAS DE 1 LT</t>
  </si>
  <si>
    <t>LECHE EVAPORADA</t>
  </si>
  <si>
    <t>LECHE PARCIALMENTE DESCREMADA DE VACA EVAPORADA</t>
  </si>
  <si>
    <t>MANTEQUILLA</t>
  </si>
  <si>
    <t>MANTEQUILLA DE MESA CON ACEITE VEGETAL 1kG.</t>
  </si>
  <si>
    <t>MAYONESA CON JUGO DE LIMON 2.8 KG</t>
  </si>
  <si>
    <t>MAYONESA ORIGINAL DE 3.4 KG</t>
  </si>
  <si>
    <t>MIEL DE ABEJA</t>
  </si>
  <si>
    <t>MOLE DE 235GRS</t>
  </si>
  <si>
    <t>NESCAFE CLASICO DE 200 GRS</t>
  </si>
  <si>
    <t>NESCAFE DESCAFEINADO DE 120 GRS</t>
  </si>
  <si>
    <t>OREGANO A GRANEL</t>
  </si>
  <si>
    <t>PAN INTEGRAL  EN REBANADAS 680 GR</t>
  </si>
  <si>
    <t>PASTA DE SÉMOLA DE TRIGO DURO SPAGHETTI.</t>
  </si>
  <si>
    <t>PASTA TORNILLO, SEMOLA DE TRIGO TIPO TORNILLO.</t>
  </si>
  <si>
    <t>PASTEL DE CHOCOLATE</t>
  </si>
  <si>
    <t xml:space="preserve">PASTEL DE ZANAHORIA </t>
  </si>
  <si>
    <t>PILONCILLO</t>
  </si>
  <si>
    <t>PIMIENTA ENTERA NEGRA A GRANEL</t>
  </si>
  <si>
    <t>PIMIENTA MOLIDA A GRANEL</t>
  </si>
  <si>
    <t>PIPIAN DE 230 GRS</t>
  </si>
  <si>
    <t>POLVO PARA PREPARA GELATINA, EMBASE DE 844G.</t>
  </si>
  <si>
    <t>POLVO PARA PREPARAR POSTRE ESTILO FLAN SABOR VAINILLA, EMBASE DE 136G.</t>
  </si>
  <si>
    <t xml:space="preserve">PURE DE TOMATE </t>
  </si>
  <si>
    <t>PURE DE TOMATE DE  1 KG</t>
  </si>
  <si>
    <t>QUESO ASADERO PARA FUNDIR</t>
  </si>
  <si>
    <t>ROYAL POLVO PARA HORNEAR A GRANEL</t>
  </si>
  <si>
    <t>SABORIZANTE ARTIFICIAL LÍQUIDO PARA ALIMENTOS SABOR VAINILLA.</t>
  </si>
  <si>
    <t>SAL YODADA FLUORURADA REFINADA 1KG.</t>
  </si>
  <si>
    <t>SALSA DE CHOCOLATE OSCURO</t>
  </si>
  <si>
    <t xml:space="preserve">SALSA DE CHOCOLATE BLANCO </t>
  </si>
  <si>
    <t>SERVICIOS DE ALIMENTACION</t>
  </si>
  <si>
    <t>SERVILLETAS DESECHABLES</t>
  </si>
  <si>
    <t>SOYA TEXTURIZADA A GRANEL</t>
  </si>
  <si>
    <t>SOYA TEXTURIZADA C/12 KILOS</t>
  </si>
  <si>
    <t>TAPIOCA DE 500 G</t>
  </si>
  <si>
    <t>TE DE SABORES</t>
  </si>
  <si>
    <t>TORTILLA DE HARINA 100 % NATURAL LIBRE DE CONSERVADORES  10pzs</t>
  </si>
  <si>
    <t>TORTILLAS</t>
  </si>
  <si>
    <t>TORTILLAS DE MAIZ</t>
  </si>
  <si>
    <t>TOSTADA C/40 PZAS</t>
  </si>
  <si>
    <t>TOTOPOS DE MAIZ 1 KG</t>
  </si>
  <si>
    <t>VINAGRE BLANCO DE ALCOHOL DE CAÑA 1LT.</t>
  </si>
  <si>
    <t>YOGURT NATURAL ENDULZADO DE 900G</t>
  </si>
  <si>
    <t>PRODUCTOS DE ANIMALES INDUSTRIALIZABLES</t>
  </si>
  <si>
    <t xml:space="preserve">ACEITE </t>
  </si>
  <si>
    <t>ACEITE OLIVA</t>
  </si>
  <si>
    <t>HUEVO</t>
  </si>
  <si>
    <t xml:space="preserve">CHORIZO CASERO DE SOYA </t>
  </si>
  <si>
    <t>MAYONESA</t>
  </si>
  <si>
    <t xml:space="preserve">MIEL </t>
  </si>
  <si>
    <t xml:space="preserve">MERMERLADA DE FRESA </t>
  </si>
  <si>
    <t xml:space="preserve">JAMON DE PIERNA </t>
  </si>
  <si>
    <t xml:space="preserve">JAMON SERRANO </t>
  </si>
  <si>
    <t>JAMON DE PAVO 450 GRS</t>
  </si>
  <si>
    <t>QUESO COTIJA</t>
  </si>
  <si>
    <t>QUESO OAXACA</t>
  </si>
  <si>
    <t>PRODUCTOS ALIMENTICIOS PARA ANIMALES</t>
  </si>
  <si>
    <t>UTENSILIOS DIVERSOS DE CARÁCTER COMERCIAL</t>
  </si>
  <si>
    <t>ARTÍCULOS PARA EL SERVICIO DE ALIMENTACIÓN</t>
  </si>
  <si>
    <t>CUCHARA DESECHABLE C/50 PZAS</t>
  </si>
  <si>
    <t>ABRELATAS ELECTRICO</t>
  </si>
  <si>
    <t>ABRELATAS EN ACERO INOXIDABLE</t>
  </si>
  <si>
    <t>BATIDORA de inmersion ELECTRICA</t>
  </si>
  <si>
    <t>BOWLS DE ACERO INOXIDABLE #13</t>
  </si>
  <si>
    <t>BOWLS DE ACERO INOXIDABLE #16</t>
  </si>
  <si>
    <t>BOWLS DE ACERO INOXIDABLE #20</t>
  </si>
  <si>
    <t>BOWLS DE ACERO INOXIDABLE #23</t>
  </si>
  <si>
    <t>BOWLS DE ACERO INOXIDABLE #27</t>
  </si>
  <si>
    <t>BOWLS DE ACERO INOXIDABLE #30</t>
  </si>
  <si>
    <t>BUDINERA DE ACERO INOXIDABLE 30 CV</t>
  </si>
  <si>
    <t>CAJA DE PLASTICO TRASNSPARENTE CON TAPA CUADRADAS DE 30 LITROS</t>
  </si>
  <si>
    <t>CHAROLA CUADRADA DE 4 DIVISIONES MELAMINA #811</t>
  </si>
  <si>
    <t>CHAROLA TERMICA CUADRADA C/50 PZAS</t>
  </si>
  <si>
    <t>CHAROLA TERMICA RECTANGULAR C/50 PZA</t>
  </si>
  <si>
    <t xml:space="preserve">COLADOR DE ACERO INOXIDABLE CON BASE Y AGARRADERA 19.5 CM DE DIAMETRO </t>
  </si>
  <si>
    <t>COLADOR DE ACERO INOXIDABLE DOBLE MALLA 27 CM</t>
  </si>
  <si>
    <t xml:space="preserve">CUBETA LECHERA  C/TAPA 15 LTS </t>
  </si>
  <si>
    <t xml:space="preserve">CUCHARA DE PLASTICO PARA ESPAGUETI </t>
  </si>
  <si>
    <t>CUCHARA DE SERVICIO DE 43 CMDE ACERO INOXIDABLE</t>
  </si>
  <si>
    <t xml:space="preserve">CUCHARA DE SILICONA ANTIADHERENTE </t>
  </si>
  <si>
    <t xml:space="preserve">CUCHARA DESECHABLE, MEDIANA CAJA CON 1000 PIEZAS </t>
  </si>
  <si>
    <t>ENCENDEDOR DE GAS MULTIUSOS RECARGABLE PETRUL PIEZA</t>
  </si>
  <si>
    <t>ESCURRIDOR DE PORTAVASOS DE PLASTICO</t>
  </si>
  <si>
    <t>ESPATULA DE COCINA DE ACERO INOXIDABLE</t>
  </si>
  <si>
    <t xml:space="preserve">EXPRIMIDOR PARA LIMON GRANDE </t>
  </si>
  <si>
    <t>GRADILLAS DE PLASTICO PARA 60 TUBOS</t>
  </si>
  <si>
    <t>JUEGO DE CUCHILLOS 15PZAS</t>
  </si>
  <si>
    <t>MOSTASERO TRASPARENTE DE PLASTICO GRANDE 1 LITRO</t>
  </si>
  <si>
    <t>PALANGANA  36.5 X 30 X 14 CM</t>
  </si>
  <si>
    <t>PALANGANA RECTANGULAR  DE 30 LITROS CON  MEDIDAS LARGO 56.5 CM POR ANCHO 41.5 CM POR ALTO 22 CM</t>
  </si>
  <si>
    <t>PALAS DE ACERO INOXIDABLE MEDIANAS CON MANGO DE MADERA</t>
  </si>
  <si>
    <t>PAPEL ALUMINIO DE 400 METROS</t>
  </si>
  <si>
    <t>Pelador acero inox mango de plastico</t>
  </si>
  <si>
    <t>PELADOR DE ACERO INOX MANGO DE PLASTICO</t>
  </si>
  <si>
    <t xml:space="preserve">PINZAS DE COCINA DIFERENTES COLORES </t>
  </si>
  <si>
    <t xml:space="preserve">PINZAS PARA TENDEDERO DIFERENTES COLORES PQT 50 PZS </t>
  </si>
  <si>
    <t>PLASTICO PARA ENVOLVER/PELICULA ESTIRABLE 30X600</t>
  </si>
  <si>
    <t>PLATO CHICO PARA GELATINA  DE MELAMINA 4.5"</t>
  </si>
  <si>
    <t>POCILLO DE ACERO INOXIDABLE 1 LITRO</t>
  </si>
  <si>
    <t>PORTA GARRAFON DE PLASTICO</t>
  </si>
  <si>
    <t>PRENSA PARA TORTILLAS</t>
  </si>
  <si>
    <t>RALLADOR 9" 6 CARAS DIFERENTES ACERO INOXIDABLE</t>
  </si>
  <si>
    <t xml:space="preserve">REFRACTARIO DE PLASTICO CON TAPA </t>
  </si>
  <si>
    <t>RODILLO DE MADERA</t>
  </si>
  <si>
    <t>SERVILLETAS DE PAPEL C/50 PIEZAS</t>
  </si>
  <si>
    <t xml:space="preserve">TABLA PARA PICAR DE POLIITENO </t>
  </si>
  <si>
    <t xml:space="preserve">TAZA DE MELAMINA CHICA </t>
  </si>
  <si>
    <t>TENEDOR MEDIANO CAJA CON 1000 PIEZAS</t>
  </si>
  <si>
    <t xml:space="preserve">TERMOMETRO DIGITAL CON CABLE PARA INTERIORES Y EXTERIORES  PARA REFRIGERADOR </t>
  </si>
  <si>
    <t>TINAS DE PLASTICO CON TAPA CUADRADAS DE 22 LITROS</t>
  </si>
  <si>
    <t>VASO DESECHABLE #10 CON 50 PZAS</t>
  </si>
  <si>
    <t>VASO TERMICO #10 CAJA CON 1000 PIEZAS</t>
  </si>
  <si>
    <t>VASO TERMICO #8 CON 50 PZAS</t>
  </si>
  <si>
    <t>VASO TERMICO No. 8 C/25 PZAS</t>
  </si>
  <si>
    <t xml:space="preserve">MATERIAL DE FERRETERIA PARA SERVICIO DE ALIMENTACIÓN </t>
  </si>
  <si>
    <t xml:space="preserve">LLAVES PARA INSTALACION DE COCINA </t>
  </si>
  <si>
    <t xml:space="preserve">EXTRACTOR PEQUEÑO DE HUMO DE COCINA </t>
  </si>
  <si>
    <t>MATERIAS PRIMAS Y MATERIALES DE PRODUCCIÓN Y COMERCIALIZACIÓN</t>
  </si>
  <si>
    <t>INSUMOS TEXTILES ADQUIRIDOS COMO MATERIA PRIMA</t>
  </si>
  <si>
    <t>PRODUCTOS TEXTILES ADQUIRIDOS COMO MATERIA PRIMA</t>
  </si>
  <si>
    <t>BIES AMARILLO 25 MT</t>
  </si>
  <si>
    <t>BIES AMARILLO ORO 25 MT</t>
  </si>
  <si>
    <t>BIES AZUL CIELO  25 MT</t>
  </si>
  <si>
    <t>BIES AZUL MARINO 25 MT</t>
  </si>
  <si>
    <t>BIES MORADO 25 MT</t>
  </si>
  <si>
    <t>BIES NARANJA 25 MT</t>
  </si>
  <si>
    <t>BIES ROJO 25 MT</t>
  </si>
  <si>
    <t>BIES ROSA 25 MT</t>
  </si>
  <si>
    <t>BIES VERDE BANDERA 25 MT</t>
  </si>
  <si>
    <t>BIES VERDE LIMON 25 MT</t>
  </si>
  <si>
    <t>BORRA</t>
  </si>
  <si>
    <t>CABECITAS DE PLASTICO DE HOMBRE</t>
  </si>
  <si>
    <t>CABECITAS DE PLASTICO DE MUJER</t>
  </si>
  <si>
    <t>CHAQUIRA BRILLOSA POR MAZO COLOR AMARILLO</t>
  </si>
  <si>
    <t>CHAQUIRA BRILLOSA POR MAZO COLOR ANARANJADO</t>
  </si>
  <si>
    <t>CHAQUIRA BRILLOSA POR MAZO COLOR AZUL CELESTE</t>
  </si>
  <si>
    <t>CHAQUIRA BRILLOSA POR MAZO COLOR AZUL CLARO</t>
  </si>
  <si>
    <t>CHAQUIRA BRILLOSA POR MAZO COLOR AZUL COBALTO</t>
  </si>
  <si>
    <t>CHAQUIRA BRILLOSA POR MAZO COLOR MORADO</t>
  </si>
  <si>
    <t>CHAQUIRA BRILLOSA POR MAZO COLOR ROJO ESCARLATA</t>
  </si>
  <si>
    <t>CHAQUIRA BRILLOSA POR MAZO COLOR ROSA MEXICANO</t>
  </si>
  <si>
    <t>CHAQUIRA BRILLOSA POR MAZO COLOR ROSA PASTEL</t>
  </si>
  <si>
    <t>CHAQUIRA BRILLOSA POR MAZO COLOR VERDE</t>
  </si>
  <si>
    <t>CHAQUIRA OPACA POR MAZO COLOR AMARILLO</t>
  </si>
  <si>
    <t>CHAQUIRA OPACA POR MAZO COLOR ANARANJADO</t>
  </si>
  <si>
    <t>CHAQUIRA OPACA POR MAZO COLOR AZUL CLARO</t>
  </si>
  <si>
    <t>CHAQUIRA OPACA POR MAZO COLOR AZUL COBALTO</t>
  </si>
  <si>
    <t>CHAQUIRA OPACA POR MAZO COLOR MORADO</t>
  </si>
  <si>
    <t>CHAQUIRA OPACA POR MAZO COLOR ROJO ESCARLATA</t>
  </si>
  <si>
    <t>CHAQUIRA OPACA POR MAZO COLOR ROSA MEXICANO</t>
  </si>
  <si>
    <t>CHAQUIRA OPACA POR MAZO COLOR VERDE</t>
  </si>
  <si>
    <t>CHAQUIRA POR MAZO BLANCO</t>
  </si>
  <si>
    <t>CHAQUIRA POR MAZO NEGRO</t>
  </si>
  <si>
    <t>Cono de hilo Blanco ( Algodón)</t>
  </si>
  <si>
    <t>Cono de hilo Café ( Algodón)</t>
  </si>
  <si>
    <t xml:space="preserve">CONO DE HILO COLOR BEIGE PARA MAQUINA INDUSTRIAL </t>
  </si>
  <si>
    <t xml:space="preserve">CONO DE HILO COLOR BLANCO PARA MAQUINA INDUSTRIAL </t>
  </si>
  <si>
    <t>Cono de hilo Negro ( Algodón)</t>
  </si>
  <si>
    <t>CUERDA</t>
  </si>
  <si>
    <t xml:space="preserve">ELASTICO 1 CMS ANCHO </t>
  </si>
  <si>
    <t xml:space="preserve">ELASTICO 2 CMS ANCHO </t>
  </si>
  <si>
    <t xml:space="preserve">ELASTICO 3 CMS ANCHO </t>
  </si>
  <si>
    <t>ESTAMBRE ACRILAN COLOR AMARILLO</t>
  </si>
  <si>
    <t>ESTAMBRE ACRILAN COLOR AZUL</t>
  </si>
  <si>
    <t>ESTAMBRE ACRILAN COLOR AZUL CIELO</t>
  </si>
  <si>
    <t>ESTAMBRE ACRILAN COLOR AZUL REY</t>
  </si>
  <si>
    <t>ESTAMBRE ACRILAN COLOR FIUSHA</t>
  </si>
  <si>
    <t>ESTAMBRE ACRILAN COLOR LILA</t>
  </si>
  <si>
    <t>ESTAMBRE ACRILAN COLOR MORADO</t>
  </si>
  <si>
    <t>ESTAMBRE ACRILAN COLOR NARANJA</t>
  </si>
  <si>
    <t>ESTAMBRE ACRILAN COLOR NARANJA NEON</t>
  </si>
  <si>
    <t>ESTAMBRE ACRILAN COLOR ROJO CEREZA</t>
  </si>
  <si>
    <t>ESTAMBRE ACRILAN COLOR ROSA</t>
  </si>
  <si>
    <t>ESTAMBRE ACRILAN COLOR ROSA PALO</t>
  </si>
  <si>
    <t>ESTAMBRE ACRILAN COLOR TURQUEZA CLARO</t>
  </si>
  <si>
    <t>ESTAMBRE ACRILAN COLOR TURQUEZA OSCURO</t>
  </si>
  <si>
    <t>ESTAMBRE ACRILAN COLOR VERDE</t>
  </si>
  <si>
    <t>ESTAMBRE ACRILAN COLOR VERDE BANDERA</t>
  </si>
  <si>
    <t>ESTAMBRE ACRILAN COLOR VERDE LIMON</t>
  </si>
  <si>
    <t>ETAMINA FINA BLANCA</t>
  </si>
  <si>
    <t>Fieltro color  naranja</t>
  </si>
  <si>
    <t>Fieltro color  rosa</t>
  </si>
  <si>
    <t>Fieltro color  verde limón</t>
  </si>
  <si>
    <t>Fieltro color amarillo</t>
  </si>
  <si>
    <t>Fieltro color azul cielo</t>
  </si>
  <si>
    <t>Fieltro color azul rey</t>
  </si>
  <si>
    <t>Fieltro color blanco</t>
  </si>
  <si>
    <t>Fieltro color morado</t>
  </si>
  <si>
    <t>Fieltro color negro</t>
  </si>
  <si>
    <t>Fieltro color rojo</t>
  </si>
  <si>
    <t>Fieltro color verde bandera</t>
  </si>
  <si>
    <t>FLECO O MADROÑO AZUL</t>
  </si>
  <si>
    <t>FLECO O MADROÑO ROSA</t>
  </si>
  <si>
    <t>FLECO O MADROÑO VERDE</t>
  </si>
  <si>
    <t>GASA BEIGE</t>
  </si>
  <si>
    <t xml:space="preserve">HILILLO </t>
  </si>
  <si>
    <t>HILO CONO COLOR CAFÉ</t>
  </si>
  <si>
    <t>HILO CONO COLOR NEGRO</t>
  </si>
  <si>
    <t>LINO 100% BEIGE</t>
  </si>
  <si>
    <t>LINO 100% BLANCO</t>
  </si>
  <si>
    <t xml:space="preserve">LINO 100% MONACO BLANCO </t>
  </si>
  <si>
    <t>LINO 80/20 BEIGE</t>
  </si>
  <si>
    <t xml:space="preserve">LINO 80/20 BLANCO </t>
  </si>
  <si>
    <t xml:space="preserve">LINO BLANCO </t>
  </si>
  <si>
    <t xml:space="preserve">LINO MANTA BLANCA </t>
  </si>
  <si>
    <t xml:space="preserve">LINO NEGRO </t>
  </si>
  <si>
    <t>MANTA ARTESANAL 250 CRUDA</t>
  </si>
  <si>
    <t xml:space="preserve">MANTA MARQUISET FINA EN COLOR BLANCO </t>
  </si>
  <si>
    <t xml:space="preserve">MANTA MARQUISET FINA EN COLOR HUESO </t>
  </si>
  <si>
    <t>MANTA SAN MARTIN 250</t>
  </si>
  <si>
    <t xml:space="preserve">MANTA SUECA </t>
  </si>
  <si>
    <t>MANTA SUPERIOR CAMEL</t>
  </si>
  <si>
    <t>POPELINA BLANCA</t>
  </si>
  <si>
    <t>TELA CUADRILLE</t>
  </si>
  <si>
    <t>TELA TERGAL COLOR BLANCO</t>
  </si>
  <si>
    <t xml:space="preserve">TRICOT ENGOMADO BLANCO </t>
  </si>
  <si>
    <t>MERCANCÍAS ADQUIRIDAS PARA SU COMERCIALIZACIÓN</t>
  </si>
  <si>
    <t>PRODUCTOS ALIMENTICIOS ADQUIRIDOS PARA COMERCIALIZACIÓN</t>
  </si>
  <si>
    <t>BEBIDA ARTESANAL CON ALCOHOL</t>
  </si>
  <si>
    <t>BEBIDA ARTESANAL JAMAICA</t>
  </si>
  <si>
    <t>BEBIDA ARTESANAL NANCHI</t>
  </si>
  <si>
    <t>CAFÉ</t>
  </si>
  <si>
    <t>OTROS PRODUCTOS ADQUIRIDOS COMO MATERIA PRIMA</t>
  </si>
  <si>
    <t>OTROS ARTÍCULOS DE CARÁCTER COMERCIAL ADQUIRIDOS COMO MATERIA PRIMA</t>
  </si>
  <si>
    <t>CABLE</t>
  </si>
  <si>
    <t>CERA DE  CAMPECHE DE 1/2 KILO</t>
  </si>
  <si>
    <t>KLEENEX</t>
  </si>
  <si>
    <t>PALITO DE MADERA DELGADO C/100 PZAS</t>
  </si>
  <si>
    <t xml:space="preserve">SALSAS HUICHOL </t>
  </si>
  <si>
    <t>TABLAS DE MADERA AGLOMERADA DE 15X20 FORRADA CON YUTE</t>
  </si>
  <si>
    <t>TABLAS DE MADERA AGLOMERADA DE 15X30 FORRADA CON YUTE</t>
  </si>
  <si>
    <t>TABLAS DE MADERA AGLOMERADA DE 20X20 FORRADA CON YUTE</t>
  </si>
  <si>
    <t>TABLAS DE MADERA AGLOMERADA DE 20X25 FORRADA CON YUTE</t>
  </si>
  <si>
    <t>TABLAS DE MADERA AGLOMERADA DE 20X30 FORRADA CON YUTE</t>
  </si>
  <si>
    <t>TABLAS DE MADERA AGLOMERADA DE 25X25 FORRADA CON YUTE</t>
  </si>
  <si>
    <t>TABLAS DE MADERA AGLOMERADA DE 25X30 FORRADA CON YUTE</t>
  </si>
  <si>
    <t>TABLAS DE MADERA AGLOMERADA DE 30X30 FORRADA CON YUTE</t>
  </si>
  <si>
    <t>TABLAS DE MADERA AGLOMERADA DE 30X40 FORRADA CON YUTE</t>
  </si>
  <si>
    <t>TABLAS DE MADERA AGLOMERADA DE 30X45 FORRADA CON YUTE</t>
  </si>
  <si>
    <t>TABLAS DE MADERA AGLOMERADA DE 35X35 FORRADA CON YUTE</t>
  </si>
  <si>
    <t>TABLAS DE MADERA AGLOMERADA DE 40X40 FORRADA CON YUTE</t>
  </si>
  <si>
    <t>TABLAS DE MADERA AGLOMERADA DE 40X45 FORRADA CON YUTE</t>
  </si>
  <si>
    <t>TABLAS DE MADERA AGLOMERADA DE 40X50 FORRADA CON YUTE</t>
  </si>
  <si>
    <t>TABLAS DE MADERA AGLOMERADA DE 40X55 FORRADA CON YUTE</t>
  </si>
  <si>
    <t>TABLAS DE MADERA AGLOMERADA DE 45X45 FORRADA CON YUTE</t>
  </si>
  <si>
    <t>TABLAS DE MADERA AGLOMERADA DE 50X30 FORRADA CON YUTE</t>
  </si>
  <si>
    <t>TABLAS DE MADERA AGLOMERADA DE 50X35 FORRADA CON YUTE</t>
  </si>
  <si>
    <t>BASE DE MADERA</t>
  </si>
  <si>
    <t>BASE DE CEDRO DE 22X 30 X 30 CON CAJA DE ACRILICO</t>
  </si>
  <si>
    <t>BASE DE CEDRO DE 41 X 23 X 34 CON CAJA DE ACRILICO</t>
  </si>
  <si>
    <t>BASE DE CEDRO DE 54X 23 X 20 CON CAJA DE ACRILICO</t>
  </si>
  <si>
    <t>BASE CABEZA DE JAGUAR  17 X 13</t>
  </si>
  <si>
    <t>BASE DE MADERA DE 30 X 30</t>
  </si>
  <si>
    <t>BASE DE MADERA 40 X 40</t>
  </si>
  <si>
    <t>OTROS ARTÍCULOS PARA SERVICIOS GENERALES ADQUIRIDOS COMO MATERIA PRIMA</t>
  </si>
  <si>
    <t>ALAMBRE GALVANIZADO DE 1 KG (CAL.22)</t>
  </si>
  <si>
    <t>BOTON AMARILLOSS 1.5</t>
  </si>
  <si>
    <t>BOTON AZUL CIELO  1.5</t>
  </si>
  <si>
    <t>BOTON AZUL TURQUEZA 1.5</t>
  </si>
  <si>
    <t>BOTON BEIGE 1.5</t>
  </si>
  <si>
    <t>BOTON BLANCO 1.5</t>
  </si>
  <si>
    <t>BOTON CAMELL 1.5</t>
  </si>
  <si>
    <t>BOTON FIUSHA 1.5</t>
  </si>
  <si>
    <t>BOTON ROSA 1.5</t>
  </si>
  <si>
    <t>BOTON TRANSPARENTE CON DOS HOYOS #22</t>
  </si>
  <si>
    <t>BOTONENEGROS 1.5</t>
  </si>
  <si>
    <t>BOTONES CONCHANACAR #20</t>
  </si>
  <si>
    <t>BOTONES CONCHANACAR #22</t>
  </si>
  <si>
    <t>BOTONES TRANSPARENTES #22</t>
  </si>
  <si>
    <t>CIERRE COLOR BEIGE 25</t>
  </si>
  <si>
    <t>CIERRE COLOR BEIGE 60</t>
  </si>
  <si>
    <t>CIERRE INVISIBLE DE 40 CM COLOR AMARILLO</t>
  </si>
  <si>
    <t xml:space="preserve">CIERRE INVISIBLE DE 40 CM COLOR AZUL CIELO </t>
  </si>
  <si>
    <t>CIERRE INVISIBLE DE 40 CM COLOR BIEGE</t>
  </si>
  <si>
    <t>CIERRE INVISIBLE DE 40 CM COLOR BLANCO</t>
  </si>
  <si>
    <t>CIERRE INVISIBLE DE 40 CM COLOR CAMELL</t>
  </si>
  <si>
    <t>CIERRE INVISIBLE DE 40 CM COLOR FIUSHA</t>
  </si>
  <si>
    <t>CIERRE INVISIBLE DE 40 CM COLOR NEGRO</t>
  </si>
  <si>
    <t>CIERRE INVISIBLE DE 40 CM COLOR ROSA</t>
  </si>
  <si>
    <t>CIERRE INVISIBLE DE 40 CM COLOR TURQUEZA</t>
  </si>
  <si>
    <t>CIERRES DE 35 CM FIUSHA</t>
  </si>
  <si>
    <t>CIERRES DE 50 CM BLANCO</t>
  </si>
  <si>
    <t>CIERRES DE 50 CM NEGROS</t>
  </si>
  <si>
    <t xml:space="preserve">CIERRES DE 70 CM BLANCOS </t>
  </si>
  <si>
    <t>ROLLO HILAZA BOLA</t>
  </si>
  <si>
    <t>MATERIALES Y ARTÍCULOS DE CONSTRUCCIÓN Y DE REPARACIÓN</t>
  </si>
  <si>
    <t>PRODUCTOS MINERALES NO METÁLICOS</t>
  </si>
  <si>
    <t>MINERALES PARA CONSTRUCCIÓN Y REPARACIÓN</t>
  </si>
  <si>
    <t>ALUMINIO</t>
  </si>
  <si>
    <t>ARENA</t>
  </si>
  <si>
    <t>COBRE</t>
  </si>
  <si>
    <t>ESTAÑO</t>
  </si>
  <si>
    <t>GRAVA</t>
  </si>
  <si>
    <t>JAL</t>
  </si>
  <si>
    <t>JUNTEADOR</t>
  </si>
  <si>
    <t>PARAFINA WAXWEL 1 LB (454 GRS)</t>
  </si>
  <si>
    <t>PIEDRA DE CANTERA</t>
  </si>
  <si>
    <t>PRODUCTOS MINERALES PARA CONSTRUCCIÓN Y REPARACIÓN</t>
  </si>
  <si>
    <t>AZULEJO</t>
  </si>
  <si>
    <t>LADRILLO</t>
  </si>
  <si>
    <t>CEMENTO Y PRODUCTOS DE CONCRETO</t>
  </si>
  <si>
    <t>CEMENTO GRIS 50 KG</t>
  </si>
  <si>
    <t>CEMENTO BLANCO DE 25 KG</t>
  </si>
  <si>
    <t>PEGAZULEJO  ADE1000 20 KG</t>
  </si>
  <si>
    <t>MORTERO</t>
  </si>
  <si>
    <t>TEXTUCOS</t>
  </si>
  <si>
    <t>CAL, YESO Y PRODUCTOS DE YESO</t>
  </si>
  <si>
    <t>CAL 50 KG</t>
  </si>
  <si>
    <t>CALIDRA DE 50 KG</t>
  </si>
  <si>
    <t>TABLA ULTRA LIGTH TABLARROCA</t>
  </si>
  <si>
    <t>YESO SUPREMO DE 50 KG</t>
  </si>
  <si>
    <t>MADERA Y PRODUCTOS DE MADERA</t>
  </si>
  <si>
    <t>COMPRA DE MADERA</t>
  </si>
  <si>
    <t xml:space="preserve">REPISAS DE MADERA </t>
  </si>
  <si>
    <t>TRIPLAY</t>
  </si>
  <si>
    <t>PRODUCTOS FORESTALES PARA LA CONSTRUCCIÓN</t>
  </si>
  <si>
    <t>PUERTAS DE MADERA</t>
  </si>
  <si>
    <t>MADRA DE PINO 1RA</t>
  </si>
  <si>
    <t>MADRA DE PINO 2DA</t>
  </si>
  <si>
    <t>TRIPLAY DE 12mm</t>
  </si>
  <si>
    <t>VIDRIO Y PRODUCTOS DE VIDRIO</t>
  </si>
  <si>
    <t>PRODUCTOS DE VIDRIO Y CRISTAL</t>
  </si>
  <si>
    <t>CRISTALES CON REFLEJATE</t>
  </si>
  <si>
    <t>VIDRIO PLANO TEMPLADO</t>
  </si>
  <si>
    <t>MATERIAL ELÉCTRICO Y ELECTRÓNICO</t>
  </si>
  <si>
    <t xml:space="preserve">ACCESORIOS Y MATERIAL ELÉCTRICO </t>
  </si>
  <si>
    <t>APAGADOR SENCILLO</t>
  </si>
  <si>
    <t>BATERIA RECARGABLE DE ACIDIO SELLADA</t>
  </si>
  <si>
    <t>BOMBA PARA INFLAR GLOBOS ELECTRICA DOBLE INFLADOR/FIESTAS</t>
  </si>
  <si>
    <t>CABLE DE INTERCONEXION</t>
  </si>
  <si>
    <t>CABLE SENCILLO NO. 10 ROLLO C/100 MTS.</t>
  </si>
  <si>
    <t>CABLE SENCILLO NO. 12 ROLLO C/100 MTS.</t>
  </si>
  <si>
    <t>CABLE USO RUDO 2 X 12 C/ 100 MTS.</t>
  </si>
  <si>
    <t>CABLE USO RUDO 2 X 14C/ 100 MTS.</t>
  </si>
  <si>
    <t>CAJA VISIBLE PARA CONTACTO</t>
  </si>
  <si>
    <t>CANALETA DE 1" X 2 MTS.</t>
  </si>
  <si>
    <t>CINCHO PLASTICO C/100 PZS 18 LB. X 15 CM. COD. 44301</t>
  </si>
  <si>
    <t xml:space="preserve">CINTA AISLANTE 9 M X 19 MM NEGRA </t>
  </si>
  <si>
    <t>CINTA TEFLON 3/4 X 7M COD.12521</t>
  </si>
  <si>
    <t xml:space="preserve">CLAVIJA  SENCILLA DE HULE </t>
  </si>
  <si>
    <t>CLAVIJA CAUCHO TERMINAL POLO TIERRA</t>
  </si>
  <si>
    <t>CLAVIJA INDUSTRIAL COD.46202</t>
  </si>
  <si>
    <t xml:space="preserve">CLAVIJA REDONDA </t>
  </si>
  <si>
    <t>CONTACTO DUPLEX</t>
  </si>
  <si>
    <t>CONTACTO DUPLEX CON PLACA DE PLASTICO COLOR BLANCO</t>
  </si>
  <si>
    <t>CONTACTO DUPLEX POLARIZADO CON TAPA ROYER 100</t>
  </si>
  <si>
    <t>CONTACTO SENCILLO ROYER 100</t>
  </si>
  <si>
    <t xml:space="preserve">CONTACTO TRIFASICO </t>
  </si>
  <si>
    <t>CONTACTOR 3X40 BOBINA 220</t>
  </si>
  <si>
    <t>CONTACTOR TRIFASICO SK132 STECK 220V</t>
  </si>
  <si>
    <t>ENCHUFES DE DOS CONTACTO COLOR BLANCO</t>
  </si>
  <si>
    <t>ENCHUFES DE UN CONTACTO COLOR BLANCO</t>
  </si>
  <si>
    <t xml:space="preserve">EXTENCION ELECTRICA USO RUDO DE 1O MTS COD.48046 </t>
  </si>
  <si>
    <t>FOCO CACAHUATE 12V</t>
  </si>
  <si>
    <t>FOCO ESPIRAL</t>
  </si>
  <si>
    <t>FOCO INFRARROJO</t>
  </si>
  <si>
    <t>FOCO LED DE 10W LUZ BLANCA</t>
  </si>
  <si>
    <t>FOCOS LED 250 WATS</t>
  </si>
  <si>
    <t>FOTOCELDA MONTAJE DE MEDIA VUELTA, TENCION COD.47228</t>
  </si>
  <si>
    <t>GRAPA PARA CABLE PKT C/100 PZS.</t>
  </si>
  <si>
    <t>HILO PARA DESBROZADORA 3.3 COD.17630</t>
  </si>
  <si>
    <t>INTERRUPTOR TERMOMAGNETICO</t>
  </si>
  <si>
    <t>INTERRUPTOR TERMOMAGNETICO SQUARDE 1X30 A</t>
  </si>
  <si>
    <t>INTERRUPTOR TERMOMAGNETICO SQUARDE 2X40 A</t>
  </si>
  <si>
    <t xml:space="preserve">LAMPARA LED T8 21 W DE 1 PIN </t>
  </si>
  <si>
    <t>LAMPARA LED T8 21 W DE 2 PIN</t>
  </si>
  <si>
    <t>LAMPARA LUZ DETECTOR DE BILLETES FALSOS</t>
  </si>
  <si>
    <t>LAMPARAZ LUZ LED 50 WTS</t>
  </si>
  <si>
    <t>LUCES LED SOLAR CON 200 LUCES PARA EXTERIOR</t>
  </si>
  <si>
    <t>LUCES NAVIDEÑAS DE 95 PIES Y 240 LED PARA INTERIORES/EXTERIORES</t>
  </si>
  <si>
    <t>MULTICONTACTO DE 8 ENTRADAS</t>
  </si>
  <si>
    <t>PASTA PARA SOLDA DE 30 GR. COD.19338</t>
  </si>
  <si>
    <t>PASTILLA PARA CENTRO DE CARGA</t>
  </si>
  <si>
    <t xml:space="preserve">PILA  ALCALINA  AA C/4 </t>
  </si>
  <si>
    <t>PILA  ALCALINA  AAA C/4</t>
  </si>
  <si>
    <t>PILA  V</t>
  </si>
  <si>
    <t>PILA ALCALINA AA C/40 PIEZAS</t>
  </si>
  <si>
    <t>PILA ALCALINA AAA  C/40 PIEZAS</t>
  </si>
  <si>
    <t>PILA C PAQ. DE 2</t>
  </si>
  <si>
    <t>PILA D PAQ DE 2</t>
  </si>
  <si>
    <t>PILA DD PAQUETE DE 2</t>
  </si>
  <si>
    <t>PLACA C/3 CONTACTOS ROYER 100</t>
  </si>
  <si>
    <t>REFLECTOR ULTRA DELGADO LED DE 100 W COD.28016</t>
  </si>
  <si>
    <t>REGLETA TUBO DOBLE LED</t>
  </si>
  <si>
    <t>REPUESTO DE LAMPARAS LUZ LED WTV-003/6500</t>
  </si>
  <si>
    <t>UGREEN CABLE DE MICROFONO CABLE XLR, CABLE CANON MACHO A HEMBRA PARA MICROFONO DE CONDESADOR MEZCLADO, BEHRINGER, PREAMPLIFICADOR ALTAVOCES FULL HD MIC CABLE AUDIO GRABACION 3M</t>
  </si>
  <si>
    <t>TAPAS CIEGAS</t>
  </si>
  <si>
    <t>MATERIAL DE FERRETERÍA ELÉCTRICO</t>
  </si>
  <si>
    <t>CABLE DE USO RUDO</t>
  </si>
  <si>
    <t>CANALETA C/PEGAMENTO</t>
  </si>
  <si>
    <t>CENTRO DE CARGA VOLTECH DE 1 ESPACIO</t>
  </si>
  <si>
    <t>CINCHO PLASTICO C/100 PZS 30 CM. COD. 44308</t>
  </si>
  <si>
    <t>CINTA AISLANTE 3M</t>
  </si>
  <si>
    <t>CINTA AISLANTE DE 9M X 19MM NEGRA</t>
  </si>
  <si>
    <t>CINTA DE DUCTO GRIS</t>
  </si>
  <si>
    <t>CINTA DOBLE CARA 3 M</t>
  </si>
  <si>
    <t>INTERRUPTOR TERMO MAGNÉTICO SQUARDE 1X30 A</t>
  </si>
  <si>
    <t>INTERRUPTOR TERMO MAGNÉTICO SQUARDE 2X40 A</t>
  </si>
  <si>
    <t>LAMPARA MINERA</t>
  </si>
  <si>
    <t>PASTILLA TERMOMAGNETICA 1X20</t>
  </si>
  <si>
    <t xml:space="preserve">SOLDADURA </t>
  </si>
  <si>
    <t>ARTÍCULOS METÁLICOS PARA LA CONSTRUCCIÓN</t>
  </si>
  <si>
    <t>MATERIAL DE FERRETERÍA PARA LA CONSTRUCCIÓN</t>
  </si>
  <si>
    <t>BASE DE METAL PARA TINACO DE 100 CM DE ALTURA</t>
  </si>
  <si>
    <t>BROCA ALTA VELOCIDAD DE 1/4" COD. 11134</t>
  </si>
  <si>
    <t>BROCA DE DIAMANTE 1/4 PARA VITROPISO</t>
  </si>
  <si>
    <t>BROCA FRESA P/ ROUTER 1/4 COD.102720</t>
  </si>
  <si>
    <t>BROCA PARA CONCRETO DE 1/4 X 4" COD.11203</t>
  </si>
  <si>
    <t>BROCA SDS PLUS 1 4X6</t>
  </si>
  <si>
    <t>CLAVO ESTÁNDAR DE 2 1/2" KG</t>
  </si>
  <si>
    <t>CLAVO PARA CONCRETO 1 1/2 KG</t>
  </si>
  <si>
    <t>CONEXIÓN HEMBRA DE COBRE</t>
  </si>
  <si>
    <t>GRAPA CURVA PARA CABLE COXIAL C/100 PZAS</t>
  </si>
  <si>
    <t>GRAPAS 1/2 PARA T50</t>
  </si>
  <si>
    <t>JALADERA METALICA</t>
  </si>
  <si>
    <t>JUEGO DE BROCA PALETA PARA MADERA COD.11395</t>
  </si>
  <si>
    <t>JUEGO DE HERRAJE CERO FUGA PARA W.C.</t>
  </si>
  <si>
    <t>JUNTAS DE EXPANSION Y METALICAS PARA TUBERIA</t>
  </si>
  <si>
    <t>KIT BROCAS PARA CEMETO Y METAL 11</t>
  </si>
  <si>
    <t>KIT DE BROCA SIERRA C/14 PZS. COD. 151411</t>
  </si>
  <si>
    <t>LAVABO BLANCO CON REBOSADERO 60 CM</t>
  </si>
  <si>
    <t>LAVAMANOS</t>
  </si>
  <si>
    <t xml:space="preserve">MEZCLADORA PARA FREGADERO </t>
  </si>
  <si>
    <t>MINGITORIO ECOLOGICO SECO</t>
  </si>
  <si>
    <t>TORNILLO CABEZA COCHE 5/16" X 2" COD. 44723</t>
  </si>
  <si>
    <t>TORNILLO CABEZA HEXAGONAL 2 1/2" X 5/16 C/30 PZAS COD. 44724</t>
  </si>
  <si>
    <t>TUERCA DE 3/8" COD.44550</t>
  </si>
  <si>
    <t>VIDRIO TEMPLADO-LUNA</t>
  </si>
  <si>
    <t>PRODUCTOS MINERALES PARA LA CONSTRUCCIÓN</t>
  </si>
  <si>
    <t>ABRAZADERA METALICA OMEGA 3/4"</t>
  </si>
  <si>
    <t>ABRAZADERA OMEGA 1/2</t>
  </si>
  <si>
    <t>ABRAZADERA SIN FIN 1/2"</t>
  </si>
  <si>
    <t>ABRAZADERAS</t>
  </si>
  <si>
    <t>ALAMBRE GALVANIZADO</t>
  </si>
  <si>
    <t xml:space="preserve">ALAMBRE RECOCIDO </t>
  </si>
  <si>
    <t>CODO DE TUBO PLUS 3 X 90</t>
  </si>
  <si>
    <t>CODO DE TUBO PLUS 1X90</t>
  </si>
  <si>
    <t>CODO DE TUBO PLUS 1X45</t>
  </si>
  <si>
    <t>CONECTORES MACHO DE TUBO PLUS DE 1"</t>
  </si>
  <si>
    <t>CONECTORES HEMBRA DE TUBO PLUS DE 1"</t>
  </si>
  <si>
    <t>COPLE DE 1/2 INT</t>
  </si>
  <si>
    <t>POLIN MONTEN DE 3" X 6.10 CAL 14</t>
  </si>
  <si>
    <t>PTR 2" X 2" X 6 MTS.</t>
  </si>
  <si>
    <t>REDUCCION DE TUBO PLUS DE 3/4 X 1/2</t>
  </si>
  <si>
    <t>TANQUE ESTACIONARIO</t>
  </si>
  <si>
    <t>TAPON DE TUBO PLUS</t>
  </si>
  <si>
    <t>TEE  DE 3/4TUBO PLUS</t>
  </si>
  <si>
    <t>TEE  DE  1" TUBO PLUS 1</t>
  </si>
  <si>
    <t>TUBO PLUS DE 25 MM</t>
  </si>
  <si>
    <t>TUBO PLUS DE 32 MM</t>
  </si>
  <si>
    <t>TUBO PLUS DE 3/4 DE 4 MTS</t>
  </si>
  <si>
    <t>TUBULAR CUADRADO (PTR 2X2 CAL 14) TRAMO X 6 MTS.</t>
  </si>
  <si>
    <t>VARILLA 3/8</t>
  </si>
  <si>
    <t>VALVULA DE LLENADO 1 1/4"</t>
  </si>
  <si>
    <t>VALVULA DE SEGURIDAD INT 1"</t>
  </si>
  <si>
    <t>VALVULA DE SERVICIO C/VENA</t>
  </si>
  <si>
    <t>REFACCIONES Y ESTRUCTURAS PARA LA CONSTRUCCIÓN</t>
  </si>
  <si>
    <t>BARRERA DE ESTACIONAMIENTO</t>
  </si>
  <si>
    <t>POSTE METALICO PTR 4X4 CAL. 11 TRAMO DE 6 MTS.</t>
  </si>
  <si>
    <t>MATERIALES COMPLEMENTARIOS</t>
  </si>
  <si>
    <t>ARTÍCULOS COMPLEMENTARIOS PARA SERVICIOS GENERALES</t>
  </si>
  <si>
    <t>BIOMBO MAMPARA PLEGABLE DE MADERA 3 HOJAS</t>
  </si>
  <si>
    <t>PERSIANAS</t>
  </si>
  <si>
    <t>PERSIANAS (TODO TIPO DE MATERIAL)</t>
  </si>
  <si>
    <t>PRODUCTOS COMPLEMENTARIOS DE PAPEL Y DE HULE</t>
  </si>
  <si>
    <t>PLASTICO POR METRO</t>
  </si>
  <si>
    <t>PRODUCTOS COMPLEMENTARIOS DE ORIGEN FORESTAL</t>
  </si>
  <si>
    <t xml:space="preserve">TRIPLAY CAOBILLA 1.22 X 2.44 DE 6MM </t>
  </si>
  <si>
    <t>PRODUCTOS DE PLÁSTICO, PVC Y SIMILARES PARA LA CONSTRUCCIÓN</t>
  </si>
  <si>
    <t>CODO 45</t>
  </si>
  <si>
    <t>CODO 90° PVC 2"</t>
  </si>
  <si>
    <t>CODO DE 1" X 90 CPVC</t>
  </si>
  <si>
    <t>CODO DE 1/2" X 90 CPVC</t>
  </si>
  <si>
    <t>CODO DE 3/4" X 90 CPVC</t>
  </si>
  <si>
    <t>CODOS 90</t>
  </si>
  <si>
    <t>COFLEX MANGUERA VINILO GRIS 1/2 X  1/2  X 40</t>
  </si>
  <si>
    <t>COPLE DE 1" CPVC</t>
  </si>
  <si>
    <t>COPLE DE 1/2"CPVC</t>
  </si>
  <si>
    <t>COPLE DE 3/4" CPVC</t>
  </si>
  <si>
    <t>COPLE R/E 3/4" CPVC</t>
  </si>
  <si>
    <t>COPLE R/E CPVC DE 1/2"</t>
  </si>
  <si>
    <t>COPLE R/I 1" CPVC</t>
  </si>
  <si>
    <t>MALLA</t>
  </si>
  <si>
    <t>MANGUERA ECONOMICA P/FREGADERO</t>
  </si>
  <si>
    <t>MANGUERA FLEXIBLE PARA LAVAPELO</t>
  </si>
  <si>
    <t>MANGUERA FLEXIBLE PARA W.C. COFLEX</t>
  </si>
  <si>
    <t>MANGUERA INDUSTRIAL 5/16"</t>
  </si>
  <si>
    <t>MANGUERA KITEK 1/2</t>
  </si>
  <si>
    <t>MANGUERA MULTIUSOS NEOPRENO 315 ROJA</t>
  </si>
  <si>
    <t>MANGUERA P/LAVABO 40 CM COFLEX</t>
  </si>
  <si>
    <t xml:space="preserve">MANGUERA VERDE TRAMADA </t>
  </si>
  <si>
    <t>MANGUERA VERDE TRAMADA DE 1" X 100 M</t>
  </si>
  <si>
    <t xml:space="preserve">MANGUERAS </t>
  </si>
  <si>
    <t>MANGUERAS Y ACCESORIOS DE PLASTICO</t>
  </si>
  <si>
    <t>PLASTICO CRISTAL</t>
  </si>
  <si>
    <t xml:space="preserve">TEE </t>
  </si>
  <si>
    <t>TEE DE 1" CPVC</t>
  </si>
  <si>
    <t>TEE DE 1/2" CPVC</t>
  </si>
  <si>
    <t>TUBERIAS PVC 1"</t>
  </si>
  <si>
    <t>TUBERIAS PVC 2"</t>
  </si>
  <si>
    <t>TUBERIAS PVC 3"</t>
  </si>
  <si>
    <t>TUBO 3/4" X 3 MTS. CPVC</t>
  </si>
  <si>
    <t>TUBO 4" X 6 MTS. SANITARIO</t>
  </si>
  <si>
    <t>TUBO DE 1" X 3 MTS. CPVC RD 13.5</t>
  </si>
  <si>
    <t xml:space="preserve">TUBO DE 2" X 6 MTS. PVC SANITARIO </t>
  </si>
  <si>
    <t>TUBO PVC 2"</t>
  </si>
  <si>
    <t>TUBO PVC 4"</t>
  </si>
  <si>
    <t>TUBO PVC 3"</t>
  </si>
  <si>
    <t>TUBO PVC 6"</t>
  </si>
  <si>
    <t>TUBO PVC 8"</t>
  </si>
  <si>
    <t>VALVULAS PVC</t>
  </si>
  <si>
    <t>OTROS MATERIALES Y ARTÍCULOS DE CONSTRUCCIÓN Y REPARACIÓN</t>
  </si>
  <si>
    <t>OTROS MATERIALES DE FERRETERÍA PARA CONSTRUCCIÓN Y REPARACIÓN</t>
  </si>
  <si>
    <t>BROCHA MANGO PLASTICO 3"</t>
  </si>
  <si>
    <t>CINTA TEFLON</t>
  </si>
  <si>
    <t xml:space="preserve">CINTA TEFLON 1/2" </t>
  </si>
  <si>
    <t xml:space="preserve">DISCO DE CORTE </t>
  </si>
  <si>
    <t>GRAPA PARA ET-50 1/2" TRUPER 17968</t>
  </si>
  <si>
    <t>LIJA # 100</t>
  </si>
  <si>
    <t>LIJA # 180</t>
  </si>
  <si>
    <t>LIJA DE AGUA 220 PIEZA</t>
  </si>
  <si>
    <t>LIJA DE AGUA GRANO # 120</t>
  </si>
  <si>
    <t>LIJA DE BANDA 4X4 #60</t>
  </si>
  <si>
    <t>LIJA ORBITALES DEL #100</t>
  </si>
  <si>
    <t>LIJA ORBITALES DEL #80</t>
  </si>
  <si>
    <t>LIJA PARA AGUA GRANO 220 PKT C/ 25 PZAS</t>
  </si>
  <si>
    <t>LIJA PARA MADERA PKT. CON 50 PZAS</t>
  </si>
  <si>
    <t>LIJAS 220</t>
  </si>
  <si>
    <t>LIJAS 320</t>
  </si>
  <si>
    <t xml:space="preserve">PIEDRA DE AFILAR </t>
  </si>
  <si>
    <t>PINTURA VINILICA BLANCA 19 LTS. CONTRATOR SAYER (Estacionamiento)</t>
  </si>
  <si>
    <t>TORINILLO CABEZAL HEXAGONAL 2 1/2" X 5/16 C/30PZAS COD. 44724</t>
  </si>
  <si>
    <t>OTROS MATERIALES DE MANTENIMIENTO Y SEGURIDAD PARA CONSTRUCCIÓN Y REPARACIÓN</t>
  </si>
  <si>
    <t>OTROS PRODUCTOS QUÍMICOS PARA CONSTRUCCIÓN Y REPARACIÓN</t>
  </si>
  <si>
    <t>ACRILASTIC BLANCO CARTCHO 300 ML.</t>
  </si>
  <si>
    <t>AEROSO SECADO RAPIDO ROSA COD.12734</t>
  </si>
  <si>
    <t>AEROSOL SECADO RAPIDO DORADO COD.19066</t>
  </si>
  <si>
    <t>AEROSOL SECADO RAPIDO MORADO</t>
  </si>
  <si>
    <t>AEROSOL SECADO RAPIDO NARANJA COD.19037</t>
  </si>
  <si>
    <t>AEROSOL SECADO RAPIDO ROJO COD.12732</t>
  </si>
  <si>
    <t>AEROSOL SECADO RAPIDO VERDE ECOLOGICO COD.19048</t>
  </si>
  <si>
    <t>BARNIZ MARINO</t>
  </si>
  <si>
    <t xml:space="preserve">ESMALTE ALUMINIO SECADO RAPIDO </t>
  </si>
  <si>
    <t xml:space="preserve">ESMALTE ANTI CORROSIVO SECADO RAPIDO LITRO </t>
  </si>
  <si>
    <t xml:space="preserve">ESMALTE LITRO COLOR GRIS </t>
  </si>
  <si>
    <t xml:space="preserve">ESMALTE SECADO RAPIDO LITRO </t>
  </si>
  <si>
    <t>ESPUMA DE POLIURETANO</t>
  </si>
  <si>
    <t>GASOLINA BLANCA</t>
  </si>
  <si>
    <t>IMPERCOAT CEMENTO N</t>
  </si>
  <si>
    <t>IMPERMEABILIZANTE 12 AÑOS IMPERCAUCHO 19 LTS</t>
  </si>
  <si>
    <t>IMPERMEABILIZANTE DE 20 LTS</t>
  </si>
  <si>
    <t>KIT DE EMPAQUE PARA FLOXOMETRO URREA</t>
  </si>
  <si>
    <t>LACA INDUSTRIAL BALNCA LI-0101.30</t>
  </si>
  <si>
    <t>PASTA AUTOMO. CON CATALIZADOR LT</t>
  </si>
  <si>
    <t>PEGAMENTO BLANCO 850</t>
  </si>
  <si>
    <t>PEGAMENTO CPVC DE 475 ML.</t>
  </si>
  <si>
    <t>PEGAMENTO PVC DE 475 ML.</t>
  </si>
  <si>
    <t>PINTURA DE ACEITE  ESMALTE SECADO RAPIDO DE BLANCA 4 LITROS</t>
  </si>
  <si>
    <t>PINTURA DE ACEITE  ESMALTE SECADO RAPIDO DE NEGRA 4 LITROS</t>
  </si>
  <si>
    <t>PINTURA ESMALTE GRIS 20 LTS</t>
  </si>
  <si>
    <t>PINTURA VINILICA BLANCA</t>
  </si>
  <si>
    <t>PINTURA VINILICA BLANCA 19 LTS</t>
  </si>
  <si>
    <t xml:space="preserve">PINTURA VINILICA COLORES VARIOS 5 LTS </t>
  </si>
  <si>
    <t xml:space="preserve">PINTURA VINILICA ROSA INSTITUCIONAL 19 LTS. </t>
  </si>
  <si>
    <t>PINTURAS PARA TRANSITO (REFLEJANTES)</t>
  </si>
  <si>
    <t>PLASTIACERO TIPO JERINGA MARCA DEVCON</t>
  </si>
  <si>
    <t>REDIMIX DE 6 KG.</t>
  </si>
  <si>
    <t>RESISTOL VL2000</t>
  </si>
  <si>
    <t>ROLLO DE IMPERMEHABILIZANTE PREFABRICADO ROJO 1X10</t>
  </si>
  <si>
    <t>SELLADOR SISTA ANTIHONGOS</t>
  </si>
  <si>
    <t>SILICON 732 EMPAQUES</t>
  </si>
  <si>
    <t>SILICON RESISTENTE A LA HUMEDAD</t>
  </si>
  <si>
    <t>SILICON TRANSPARENTE CARTUCHO 300ML</t>
  </si>
  <si>
    <t>THINER DE PRIMERA</t>
  </si>
  <si>
    <t>THINNER</t>
  </si>
  <si>
    <t xml:space="preserve">THINNER AMERICANO </t>
  </si>
  <si>
    <t xml:space="preserve">TINTA NOGAL CAFÉ DE ACEITE </t>
  </si>
  <si>
    <t>TUBO DE SILICON TRANSPARENTE</t>
  </si>
  <si>
    <t>PRODUCTOS QUÍMICOS, FARMACÉUTICOS Y DE LABORATORIO</t>
  </si>
  <si>
    <t>PRODUCTOS QUÍMICOS BÁSICOS</t>
  </si>
  <si>
    <t>MATERIAL QUIRÚRGICO Y DE LABORATORIO BÁSICO</t>
  </si>
  <si>
    <t>FLUORURO DE SODIO 500 ML</t>
  </si>
  <si>
    <t>SUBSTANCIAS Y PRODUCTOS QUÍMICOS BÁSICOS</t>
  </si>
  <si>
    <t>ALCOHOL ETILICO DE 96° 1 LITRO</t>
  </si>
  <si>
    <t>GEL ANTIBACTERIAL</t>
  </si>
  <si>
    <t>GEL ANTIBACTERIAL C/20 LT</t>
  </si>
  <si>
    <t xml:space="preserve">ALCOHOL </t>
  </si>
  <si>
    <t>ALCOHOL DE 500 ML</t>
  </si>
  <si>
    <t>PEROXIDO DE HIDROGENO</t>
  </si>
  <si>
    <t>RECARGA DE OXIGENO</t>
  </si>
  <si>
    <t>GEL ANTIBACTERIAL 4 LITROS</t>
  </si>
  <si>
    <t>GEL ANTIBACTERIAL 600 ML</t>
  </si>
  <si>
    <t>FERTILIZANTES, PESTICIDAS Y OTROS AGROQUÍMICOS</t>
  </si>
  <si>
    <t>FAENA FUERTE</t>
  </si>
  <si>
    <t>HERBICIDA</t>
  </si>
  <si>
    <t>PLAGUICIDAS (INSECTICIDAS)</t>
  </si>
  <si>
    <t>RATICIDA</t>
  </si>
  <si>
    <t>TROMPA  HORMIGAS</t>
  </si>
  <si>
    <t>FERTILIZANTES COMPUESTOS (NITROGENO, FOSFORO Y POTASIO)</t>
  </si>
  <si>
    <t>GAS NATURAL (FERTILIZANTE)</t>
  </si>
  <si>
    <t>NITRATO DE AMONIO. GRADO FERTILIZANTES</t>
  </si>
  <si>
    <t>MEDICINAS Y PRODUCTOS FARMACÉUTICOS</t>
  </si>
  <si>
    <t>MEDICINAS Y PRODUCTOS FARMACÉUTICOS DE APLICACIÓN HUMANA</t>
  </si>
  <si>
    <t xml:space="preserve">AMANTADINA, CLORFENAMINA, PARACETAMOL 0.5/0.02/3 GR/100ML INFANTIL FCO 60 ML </t>
  </si>
  <si>
    <t>AMBROXOL JARABE  C/120 ML</t>
  </si>
  <si>
    <t xml:space="preserve">AMBROXOL/CLENBUTEROL SOLUCIÓN C/120 ML </t>
  </si>
  <si>
    <t>AMLODIPINO 5MG C/10 TABLETAS</t>
  </si>
  <si>
    <t>AMOXICILINA /AC CLAVULINICO 500MG/125ML C/15 CAPSULAS</t>
  </si>
  <si>
    <t>AMOXICILINA CAPS 500 MG C/12 CAPSULAS</t>
  </si>
  <si>
    <t>AMOXICILINA SUSP 500 MG C/75ML</t>
  </si>
  <si>
    <t>AMOXICILINA/ACIDO CLAVULINICO 250 MG/62.5 MG/ 5 ML C/75 ML</t>
  </si>
  <si>
    <t>ASPIRINA</t>
  </si>
  <si>
    <t>ATORVASTATINA 20MG C/10 TABLETAS</t>
  </si>
  <si>
    <t>AZITROMICINA 500MG C/3 TABLETAS</t>
  </si>
  <si>
    <t>BEZAFIBRATO TAB 200 MG C/3</t>
  </si>
  <si>
    <t xml:space="preserve">BUTILHIOSCINA 6.67 MG/ML SOLUCION GOTAS </t>
  </si>
  <si>
    <t>CAPTOPRIL 25 MG C/30 TABLETAS</t>
  </si>
  <si>
    <t>CEFALEXINA CAPS 500 MG CON 12 CAPSULAS</t>
  </si>
  <si>
    <t>CEFALEXINA SUPS. 250 MG 5 ML C/100 ML</t>
  </si>
  <si>
    <t>CELECOXIB 200 MG c/10 TABLETAS</t>
  </si>
  <si>
    <t>CIPROFLOXACINO TAB 500MG C/14 TABLETAS</t>
  </si>
  <si>
    <t>CLARITROMICINO TAM 250 MG</t>
  </si>
  <si>
    <t>CLINDAMICINA 300 MG C/16 TABLETAS</t>
  </si>
  <si>
    <t xml:space="preserve">CLORANFENICOL 5 MG/ML SOLUCIÓN OFTÁLMICA </t>
  </si>
  <si>
    <t>COMPLEJO 8 CON DICLOFENACO 50/50/1.00 MG C/30 TABLETAS</t>
  </si>
  <si>
    <t xml:space="preserve">DEXAMETASONA/NEOMICINA SOLUCIÓN 1 MG/3.5MG/1 ML </t>
  </si>
  <si>
    <t xml:space="preserve">DEXTROMETORFANO 0.3 GR JARABE C/120 ML </t>
  </si>
  <si>
    <t>DICLOFENACO 100 MG C/20 TABLETAS</t>
  </si>
  <si>
    <t>DICLOXACILINA 250MG C/ CAPSULAS</t>
  </si>
  <si>
    <t>DICLOXACILINA 500NG C/20 CAPSULAS</t>
  </si>
  <si>
    <t>DICLOXACILINA SUSP 250 MG/5 ML C/60 ML</t>
  </si>
  <si>
    <t>DIFENIDOL 10 MG</t>
  </si>
  <si>
    <t xml:space="preserve">ELECTRO GEL ECI </t>
  </si>
  <si>
    <t>ETERICOXIB 90MG C/14 TABLETAS</t>
  </si>
  <si>
    <t>GEL CONDUCTOR DE 3.785ML</t>
  </si>
  <si>
    <t xml:space="preserve">HIDROCLORITIAZIDA 25 MG C_/ 30 TABLETAS </t>
  </si>
  <si>
    <t xml:space="preserve">HIDROCORTISONA/CLORANFENICOL/BENZOCAÍNA SOLUCION 10 ML </t>
  </si>
  <si>
    <t>HIDROXIDO DE MAGNESIO</t>
  </si>
  <si>
    <t>HIOSCINA/METAMIZOL 250 MG/10MG</t>
  </si>
  <si>
    <t>IBUPROFENO 400 MG C/10 TABLETAS</t>
  </si>
  <si>
    <t>IBUPROFENO SUSP.  2 MG/100ML C/120 ML</t>
  </si>
  <si>
    <t xml:space="preserve">IBUPROFENO SUSPENSION 100 ML   </t>
  </si>
  <si>
    <t>IBUPROFENO TAB 600 MG C / 10 TABLETAS</t>
  </si>
  <si>
    <t xml:space="preserve">KETOROLAKO 10 MG  C/10 TABLETAS  </t>
  </si>
  <si>
    <t>LACTOBASILUOS LB POLVO PARA SUSPENSION ORAL 340MG</t>
  </si>
  <si>
    <t>LOPERAMIDA 10MG</t>
  </si>
  <si>
    <t>LOPERAMIDA 2 MG C/12 TABLETAS</t>
  </si>
  <si>
    <t>LORATADINA 10 MG</t>
  </si>
  <si>
    <t xml:space="preserve">LORATADINA JARABE 60 ML  </t>
  </si>
  <si>
    <t>LOSARTAN 50 MG/25 MG C/30 TABLETAS</t>
  </si>
  <si>
    <t xml:space="preserve">METAMIZOL SÓDICO JARABE C/100 ML </t>
  </si>
  <si>
    <t>METFORMINA 850 MG C/30 TABLETAS</t>
  </si>
  <si>
    <t>METOCARBAMOL CON IBUPROFENO 500/200MG C/30 TABLETAS</t>
  </si>
  <si>
    <t>METOCLOPRAMIDA 10 MG</t>
  </si>
  <si>
    <t>METOPROLOL 100 MG  C/20 TABLETAS</t>
  </si>
  <si>
    <t>NAPROXEN SODICO 250 MG  C/30  TABLETAS</t>
  </si>
  <si>
    <t>NAPROXEN/PARACETAMOL 300/275 MG  C/10 TABLETAS</t>
  </si>
  <si>
    <t>NAPROXENO 250 MG</t>
  </si>
  <si>
    <t>OMEPRAZOL CAPS 20 MG  C/14 TABLETAS</t>
  </si>
  <si>
    <t>PARACETAMOL 500 MG  C/10 TABLETAS</t>
  </si>
  <si>
    <t>PARACETAMOL GOTAS  100 MG/ML  C/30 ML</t>
  </si>
  <si>
    <t>PARACETAMOL JARABE 3.2/100 ML  C/120 ML</t>
  </si>
  <si>
    <t xml:space="preserve">PARACETAMOL SOLUCION 120 ML   </t>
  </si>
  <si>
    <t>PASTA CONDUCTROA TEN 20 TARRO 8oz.</t>
  </si>
  <si>
    <t>PASTA DERMOABRASIVA NUPREP DE 4oz.</t>
  </si>
  <si>
    <t>PIOGLITAZONA 30 MG  C/7 TABLETAS</t>
  </si>
  <si>
    <t>PIROXICAM 20 MG  C/20 TABLETAS</t>
  </si>
  <si>
    <t>ROSEL-T TAB 50/3/300 MG C/20 TABLETAS</t>
  </si>
  <si>
    <t>SIMETICONA/TRIMEBUTINA 10MG/375MG</t>
  </si>
  <si>
    <t>SUERO ORAL C/25 SOBRES</t>
  </si>
  <si>
    <t xml:space="preserve">SULFADIAZINA DE PLATA CREMA 1% TARRO 28 GR </t>
  </si>
  <si>
    <t xml:space="preserve">TRIMEBUTINA SUSP. FRASCO CON GOTERO 30 ML  </t>
  </si>
  <si>
    <t>TRIMERBUTINA/SIMETICONA 200/75 MG COMPRIMIDOS C/24 TABLETAS</t>
  </si>
  <si>
    <t>TRIMETOPRIMA/SULFAMETAXOL t/800 MG/160 MG C/20 TAB</t>
  </si>
  <si>
    <t xml:space="preserve">YODOPOVIDONA ANTISÉPTICA C/120 ML </t>
  </si>
  <si>
    <t>CUADRO BÁSICO Y CATÁLOGO DE MEDICAMENTOS DEL SECTOR SALUD</t>
  </si>
  <si>
    <t>BETAMETASONA 8MG/AML 1AMP+JER</t>
  </si>
  <si>
    <t>BULTILHIOSCINA 20 MG/1ML 3 AMP</t>
  </si>
  <si>
    <t xml:space="preserve">BUTILHIOSCINA 10MG 10TAB </t>
  </si>
  <si>
    <t xml:space="preserve">CAPTOPRIL 25MG 30TAB </t>
  </si>
  <si>
    <t xml:space="preserve">CLORFENAMINA 4MG 20TAB </t>
  </si>
  <si>
    <t xml:space="preserve">DEXAMETASONA 0.50MG 30TAB </t>
  </si>
  <si>
    <t>DEXAMETASONA 8MG/2ML 1AMP</t>
  </si>
  <si>
    <t>DICLOFENACO 100MG 20TAB</t>
  </si>
  <si>
    <t xml:space="preserve">DICLOFENACO SOD 75MG/3ML 2AMP </t>
  </si>
  <si>
    <t>DIFENHIDRAMINA 25MG 30CAP</t>
  </si>
  <si>
    <t xml:space="preserve">IBUPROENO 800MG 10TAB </t>
  </si>
  <si>
    <t xml:space="preserve">ISOSORBIDA 10MG 20TAB </t>
  </si>
  <si>
    <t xml:space="preserve">KETEROLACO 10MG 10TAB </t>
  </si>
  <si>
    <t xml:space="preserve">KETEROLACO 30MG/1ML 3 AMP </t>
  </si>
  <si>
    <t xml:space="preserve">LORATADINA 10MG 20TAB </t>
  </si>
  <si>
    <t xml:space="preserve">LOSARTAN POTASICO 50MG 30TAB </t>
  </si>
  <si>
    <t xml:space="preserve">METAMIZOL 1GR 3AMP </t>
  </si>
  <si>
    <t>METAMIZOL 500MG 10COMP</t>
  </si>
  <si>
    <t xml:space="preserve">METOCLOPRAMIDA 10MG 6 AMP </t>
  </si>
  <si>
    <t xml:space="preserve">PARACETAMOL 500MG 10TAB </t>
  </si>
  <si>
    <t>MATERIALES, ACCESORIOS Y SUMINISTROS MÉDICOS</t>
  </si>
  <si>
    <t>ARTÍCULOS PARA SERVICIOS GENERALES EN EL ÁREA MÉDICA</t>
  </si>
  <si>
    <t>BAUMANOMETRO DIGITAL</t>
  </si>
  <si>
    <t>BAUMANOMETRO /ESTETOSCOPIO</t>
  </si>
  <si>
    <t>BOTIQUIN METALICO GRANDE PARA PARED</t>
  </si>
  <si>
    <t>ESTETOSCOPIO DUPLEX</t>
  </si>
  <si>
    <t>NEBULIZADOR</t>
  </si>
  <si>
    <t>OXIMETRO DE PULSO PEDIATRICO</t>
  </si>
  <si>
    <t>MARTILLO PARA REFLEJOS</t>
  </si>
  <si>
    <t>MATERIAL QUIRÚRGICO Y DE LABORATORIO DE USO EN EL ÁREA MÉDICA</t>
  </si>
  <si>
    <t>ABATE LENGUAS CAJAC/100 PZAS</t>
  </si>
  <si>
    <t xml:space="preserve">ABATELENGUAS CON 50 PIEZAS </t>
  </si>
  <si>
    <t>ACEITE LUBRICANTE SPRAY</t>
  </si>
  <si>
    <t>ACEITE PARA BEBE JOHNSONS</t>
  </si>
  <si>
    <t>ACIDO GRABADOR JUMBO JERINGA</t>
  </si>
  <si>
    <t>ADHESIVO (BONDING) 7  ML., PRIME-DENT</t>
  </si>
  <si>
    <t>ADHESIVO RESISTOL 3080 17 LTS</t>
  </si>
  <si>
    <t>ADHESIVO SINGLE BOND 3 GR UNIVERSAL 3M</t>
  </si>
  <si>
    <t>AGUA OXIGENADA DE 750 ML.</t>
  </si>
  <si>
    <t>AGUA TRISTILADA</t>
  </si>
  <si>
    <t>AGUJA DESECHABLE 27g x 13mm GRIS BD</t>
  </si>
  <si>
    <t>AGUJAS SEPTOJECT 30 CORTA, SEPTODONT</t>
  </si>
  <si>
    <t>AGUJAS SEPTOJECT 30 EXTRA CORTA, SEPTODONT</t>
  </si>
  <si>
    <t>ALCOHOL ETILICO 90° 970 ML</t>
  </si>
  <si>
    <t>ALGODÓN PLISADO 100 GRMS</t>
  </si>
  <si>
    <t>AMALGAMA ARISTALLOY 21 PASTILLA, ETALLOY</t>
  </si>
  <si>
    <t xml:space="preserve">AMALGAMA ARISTALOY 21 POLVO </t>
  </si>
  <si>
    <t xml:space="preserve">AMALGAMA DISPERSALLOY </t>
  </si>
  <si>
    <t>ANILLO POT BANDA</t>
  </si>
  <si>
    <t xml:space="preserve">APLICADORES FINO RESPUESTO AMARILLO  CON 100 PIEZAS MICROBRUSH PAQ. </t>
  </si>
  <si>
    <t>AQUA FLOUR EN GOTAS 10 ML</t>
  </si>
  <si>
    <t>ARCO DE YOUNG METALICO, GERMANY</t>
  </si>
  <si>
    <t xml:space="preserve">BANDA DE CELULOIDE CAJA </t>
  </si>
  <si>
    <t>BANDA MATRIZ EN ROLLO 0.05x5x3 MTS. KARVIR</t>
  </si>
  <si>
    <t>BARNIZ DE COPAL</t>
  </si>
  <si>
    <t>BERMUDA</t>
  </si>
  <si>
    <t>BOLSA PARA ESTERILIZAR 3 1/2 X 10</t>
  </si>
  <si>
    <t>BOLSA PARA AGUA CALIENTE</t>
  </si>
  <si>
    <t>BOLSA PARA HIELO</t>
  </si>
  <si>
    <t>BOTA FRESA</t>
  </si>
  <si>
    <t>BOTAFRESA JAPONESA/CONCENTRIX</t>
  </si>
  <si>
    <t>BROCHA ( CEPILLO) PARA PROFILAXIS EHROS, CAJA C/144 PZS</t>
  </si>
  <si>
    <t xml:space="preserve">CABESTRILLO INFANTIL </t>
  </si>
  <si>
    <t>CAIMAN METALICO , VOR</t>
  </si>
  <si>
    <t>CAMPOS</t>
  </si>
  <si>
    <t>CAMPOS, EURODENT</t>
  </si>
  <si>
    <t>CARETA DE ACRILICO</t>
  </si>
  <si>
    <t xml:space="preserve">CEMENTO IONOMERO ROJO </t>
  </si>
  <si>
    <t>CEPILLO DE LAVADO QUIRURGICO PARA UÑAS</t>
  </si>
  <si>
    <t>CEPILLO P/LAVAR INSTRUMENTAL (QUIRURGICO), STEEL</t>
  </si>
  <si>
    <t>CERA LIQUIDA DOLORFIEL</t>
  </si>
  <si>
    <t>CHLORIHEXIDINA VICDENT</t>
  </si>
  <si>
    <t xml:space="preserve">CILINDRO SEALANT JERINGA REPUESTO, 3M </t>
  </si>
  <si>
    <t>CINTA DE GANCHO</t>
  </si>
  <si>
    <t>CINTA DURAPORE 2.5 CM</t>
  </si>
  <si>
    <t>CINTA MICROPORE 2.5X9.1 3M</t>
  </si>
  <si>
    <t>CINTA MICROPORE BLANCA DE 2.5 CM</t>
  </si>
  <si>
    <t>CINTA TESTIGO</t>
  </si>
  <si>
    <t>CK6</t>
  </si>
  <si>
    <t>CLORHSEPSIS 15 ML, VICDENT</t>
  </si>
  <si>
    <t xml:space="preserve">CLORURO DE SODIO SOLUCION 1000 ML </t>
  </si>
  <si>
    <t>COPA PARA PULIR RESINA FINA</t>
  </si>
  <si>
    <t>COPA PARA PULIR RESINA MEDIA FINA</t>
  </si>
  <si>
    <t>CRANE KAPLAN C.K.6, ORSA</t>
  </si>
  <si>
    <t>CUBREBOCAS DE TRES PLIEGOS c7 ELASTICO C/ 50 PIEZAS</t>
  </si>
  <si>
    <t>CUBREBOCAS KN95</t>
  </si>
  <si>
    <t xml:space="preserve">CUBREBOCAS TALLA GRANDE COLOR NEGRO CON 100 PIEZAS </t>
  </si>
  <si>
    <t>CUCHARILLA DE DENTINA CHICA</t>
  </si>
  <si>
    <t>CUCHARILLA PARA APLICACIÓN DE FLOUR C/50</t>
  </si>
  <si>
    <t>CUÑAS</t>
  </si>
  <si>
    <t>CURETAS 30/3</t>
  </si>
  <si>
    <t xml:space="preserve">CURITAS 100 PIEZAS </t>
  </si>
  <si>
    <t>CUTTER CUCHICHA DE 25 mm CUT-7XX TRUPPER</t>
  </si>
  <si>
    <t>CUTTER NV/7X TRUPPER</t>
  </si>
  <si>
    <t>DESINFECTANTE EN AEROSOL</t>
  </si>
  <si>
    <t>DESMOLDANTES DE SILICONA</t>
  </si>
  <si>
    <t>DIQUE 6X6 MEDIO AZUL NICTONE, MDC DENTAL</t>
  </si>
  <si>
    <t xml:space="preserve">DIQUE DE HULE </t>
  </si>
  <si>
    <t>DISCO P/PULIR RESINA FINO, ULTRADENT</t>
  </si>
  <si>
    <t>DISCO P/PULIR RESINA MEDIA FINO, ULTRADENT</t>
  </si>
  <si>
    <t>DURAPORE 2.5 CM C/12 PZAS</t>
  </si>
  <si>
    <t>DURAPORE 5 CM C/6 PZAS</t>
  </si>
  <si>
    <t>DYCAL FORMULA AVANZADA II REPUESTO, DENTSPLY</t>
  </si>
  <si>
    <t>ELASTICO GRUESO</t>
  </si>
  <si>
    <t>ELECTRODO DE 9mm PARA OREJA CON SOCKET</t>
  </si>
  <si>
    <t>ELECTRODOS CUADRADOS DE 5 CM C/4</t>
  </si>
  <si>
    <t>ELEVADORES SELDIN 345, ORSA</t>
  </si>
  <si>
    <t xml:space="preserve">EQUIPO DE CORTE PARA SIERRA STIKER </t>
  </si>
  <si>
    <t>ESPATULA DORADA P/RESINA N2GFT3, ORTHO PREM</t>
  </si>
  <si>
    <t>ESPEJO # 5 PLANO, HAHNENKRA</t>
  </si>
  <si>
    <t xml:space="preserve">ESPONJA DE GASA ESTERIL DE 10X10 </t>
  </si>
  <si>
    <t>ESPUMA DE POLIUTETANO DE 6 FIERROS</t>
  </si>
  <si>
    <t xml:space="preserve">ESTERICIDE SOLUCION ANTISEPTICA </t>
  </si>
  <si>
    <t>ESTUCHE DISECCION/SATUR A ACERO INOX ( JUEGO 20 PZAS)</t>
  </si>
  <si>
    <t xml:space="preserve">ESTUCHE PARA RESINA C/5 DIVISIONES, STEEL </t>
  </si>
  <si>
    <t xml:space="preserve">EUGENOL </t>
  </si>
  <si>
    <t>EVA LISO 10mm</t>
  </si>
  <si>
    <t>EVA LISO 12mm</t>
  </si>
  <si>
    <t>EVA LISO 15mm</t>
  </si>
  <si>
    <t>EVA LISO 3mm</t>
  </si>
  <si>
    <t>EVA LISO 4.5mm</t>
  </si>
  <si>
    <t>EVA LISO 5mm</t>
  </si>
  <si>
    <t>EVA LISO 6mm</t>
  </si>
  <si>
    <t xml:space="preserve">EVA PERFORADO 3mm </t>
  </si>
  <si>
    <t>EVA PERFORADO 5mm</t>
  </si>
  <si>
    <t>EXCAVADOR DE DENTINA No. 17, ORSA</t>
  </si>
  <si>
    <t>EXPLORADOR No. 5 ORSA</t>
  </si>
  <si>
    <t>EXPLORADOR WILKINS 17/23 ANTIADHERENTE MANGO 6</t>
  </si>
  <si>
    <t xml:space="preserve">EYECTORES </t>
  </si>
  <si>
    <t>FC REDONDA NO.4 MIDWEST PAQ. C/10 PZAS</t>
  </si>
  <si>
    <t>FD LIDOCAINA 2% C/EPINEFRINA BLISTER PLASTICO, ZEYCO</t>
  </si>
  <si>
    <t xml:space="preserve">FIJADOR RAPIDO </t>
  </si>
  <si>
    <t xml:space="preserve">FLUORIMAX, ELEVATE </t>
  </si>
  <si>
    <t xml:space="preserve">FORRO CAVITARIO DE HIDROXIDO DE CALCIA FOTOCURABLE ESTUCHE CON 2 JERIGAS ( UNA OPACA Y OTRA TRASLUCIDA) DE 1.2 ML C/U MAS PUNTAS </t>
  </si>
  <si>
    <t>FRASCO ANESTECIA TOPICA</t>
  </si>
  <si>
    <t xml:space="preserve">FRASCO FORMACRESOL </t>
  </si>
  <si>
    <t>FRASCO SUERO FISIOCIOLOGICO</t>
  </si>
  <si>
    <t>FRESA DE DIAMANTE NO.3210 PZAS.</t>
  </si>
  <si>
    <t xml:space="preserve">FRESA DIAMANTE </t>
  </si>
  <si>
    <t xml:space="preserve">FRESA DIAMANTE 010-012 GM CORTA SIS 46 CONO MANI PZ. </t>
  </si>
  <si>
    <t>FRESA DIAMANTE BR 45 REDONDA GRANO MEDIO 001-010,MANI</t>
  </si>
  <si>
    <t>FRESA DIAMANTE BR 46 REDONDA GRANO MEDIO 001-012, MANI</t>
  </si>
  <si>
    <t>FRESA DIAMANTE EX 41 PERA CHICA GRANO MEDIO MANI, PZ</t>
  </si>
  <si>
    <t>FRESA DIAMANTE FO 32 FLAMA MED GRANDO MEDIO 257-018 MANI, PZ</t>
  </si>
  <si>
    <t>FRESA DIAMANTE SI 47 CONO INVERTIDO GRANO MEDIO 010-014</t>
  </si>
  <si>
    <t>FUJI IX MINI GC,PZ</t>
  </si>
  <si>
    <t>GANCHO PARA RADIOGRAFÍA INDIVIDUAL, ORTHO TECH</t>
  </si>
  <si>
    <t>GASA 7.5 X 5</t>
  </si>
  <si>
    <t>GASA DENTAL TELA NO TEJIDA 5X5 C/200PZ NO ESTERIL, AMBIDERM</t>
  </si>
  <si>
    <t>GASA ESTERIL CHICA</t>
  </si>
  <si>
    <t xml:space="preserve">GASA NO ESTERIL PAQ 10X10 200 PZAS </t>
  </si>
  <si>
    <t xml:space="preserve">GASA SECA CORTADA NO ESTERIL PAQUETE CON 200 PIEZAS </t>
  </si>
  <si>
    <t>GASAS ESTERIL C/100 PIEZAS</t>
  </si>
  <si>
    <t>GEL ANTIBACTERIAL 20 LTS</t>
  </si>
  <si>
    <t>GEL CONDUCTOR (ULTRASONIDO) TARRO 3.785 ML</t>
  </si>
  <si>
    <t>GENHESIS 4 JERINGAS -GLUCONATO CLORHEXIDINA AL 2% JERINGA 1.2 ML.</t>
  </si>
  <si>
    <t>GRACEY 7-8 ACERO INOX, MONTANA</t>
  </si>
  <si>
    <t>GRAPAS S/N ALETA FIESTA COLOR, HYGENIC</t>
  </si>
  <si>
    <t>GUANTE DE LATEX NO ESTERIL CHICO</t>
  </si>
  <si>
    <t>GUANTE DE LATEX NO ESTERIL LIBRE DE POLVO EXTRACHICO</t>
  </si>
  <si>
    <t>GUANTE DE LATEX NO ESTERIL LIBRE DE POLVO GRANDE</t>
  </si>
  <si>
    <t>GUANTE DE LATEX NO ESTERIL LIBRE DE POLVO MEDIANO</t>
  </si>
  <si>
    <t xml:space="preserve">GUANTE NITRILO AZUL COBALTO EXTRACHICO, AMBIDERM </t>
  </si>
  <si>
    <t xml:space="preserve">GUANTE NITRILO SOFT NEGRO MEDIANO, AMBIDERM </t>
  </si>
  <si>
    <t>GUANTE PLUS LISO VIOLETA MEDIANO BAJO EN POLO NO ESTERIL AMBIDERM</t>
  </si>
  <si>
    <t>GUANTES DE LATEX MEDIANOS C/50 PARES</t>
  </si>
  <si>
    <t>GUAYUL SUPERIOR 17 LTS</t>
  </si>
  <si>
    <t xml:space="preserve">HILO DENTAL </t>
  </si>
  <si>
    <t>HILO DENTAL SIN CERA CON 50 MTS., ORALB</t>
  </si>
  <si>
    <t xml:space="preserve">HILO PARA MAQUINA DE COSER THERA </t>
  </si>
  <si>
    <t>HOJA DE BISTURI No. 15 ESTERIL, AESCULAP</t>
  </si>
  <si>
    <t>IND LV DPD #1 RAPID (TIRA CON 10 PASTILLAS)</t>
  </si>
  <si>
    <t>IND LV PH RF RD 6.5 A 8.4 (TIRA CON 10 PASTILLAS)</t>
  </si>
  <si>
    <t>IND SP # 3 ENVASE 250cc</t>
  </si>
  <si>
    <t>IND SP # 4 ENVASE 250cc</t>
  </si>
  <si>
    <t>IND SP # 5 ENVASE 250cc</t>
  </si>
  <si>
    <t>IND SP # 6 ENVASE 250cc</t>
  </si>
  <si>
    <t>IND SP # 7 ENVASE 250cc</t>
  </si>
  <si>
    <t>INOMERO FOTOCURABLE</t>
  </si>
  <si>
    <t>INTRO KIDZ250 XT</t>
  </si>
  <si>
    <t>IONESEAL, VOCO</t>
  </si>
  <si>
    <t>IONOMERO DE VIDRIO</t>
  </si>
  <si>
    <t>IONOMERO DE VIDRIO FOTOCURABLE TIPO 2</t>
  </si>
  <si>
    <t>ISODINE ESPUMA 250 ML</t>
  </si>
  <si>
    <t>ISODINE SOLUCION DE 3.5 LT.</t>
  </si>
  <si>
    <t>JERINGA CONSEPSIS SIN PUNTAS -CLOREXIDINA, UTLRADENT</t>
  </si>
  <si>
    <t>JERINGA DESECH DE 10 ML</t>
  </si>
  <si>
    <t>JERINGA TIPO BAYER CON ANILLO Y MULETA, ORSA</t>
  </si>
  <si>
    <t>JERINGAS 5 CM CON 100 PZS</t>
  </si>
  <si>
    <t>KIT DE PUNTAS PARA PULIR RESINA (FINO)</t>
  </si>
  <si>
    <t>KIT DE PUNTAS PARA PULIR RESINA (MEDIA FINO)</t>
  </si>
  <si>
    <t xml:space="preserve">KIT PULIDO 4110V ARKAN/CONOS P/RESINA, ORTHO PREM </t>
  </si>
  <si>
    <t xml:space="preserve">KRIT 500 ML. ALTAMIRANO </t>
  </si>
  <si>
    <t>LAMINA DE HULE 15MM</t>
  </si>
  <si>
    <t>LAMINA DE HULE 18MM</t>
  </si>
  <si>
    <t>LAMINA DE HULE 3MM</t>
  </si>
  <si>
    <t>LAMINA DE HULE 5MM</t>
  </si>
  <si>
    <t>LAMINA DE POLIPROPILENO 3MM</t>
  </si>
  <si>
    <t>LAMINA DE POLIPROPILENO 5MM</t>
  </si>
  <si>
    <t>LÁMPARA PARA FOTOCURAR RESINA</t>
  </si>
  <si>
    <t>LANCETAS ACCU-CHEK  C/100 PIEZAS SOFT CLIX</t>
  </si>
  <si>
    <t>LENTE ANTIEMPAÑANTE</t>
  </si>
  <si>
    <t xml:space="preserve">LENTES PARA FOTO RESINA </t>
  </si>
  <si>
    <t>LIDOCAINA SOLUCION 2%</t>
  </si>
  <si>
    <t xml:space="preserve">LIJA CILINDRICA </t>
  </si>
  <si>
    <t>LIJAS TERMINACION PROXIMAL-100 TIRAS 4 MM X170MM, TDV</t>
  </si>
  <si>
    <t>LOSETA DE VIDIRO PARA USO DENTAL DE 0.09mm, REYSA</t>
  </si>
  <si>
    <t>MALLA PARA CABELLO C/100 PZAS</t>
  </si>
  <si>
    <t xml:space="preserve">MANCUERNA ACUÁTICA LIVIANA CON AGARRE </t>
  </si>
  <si>
    <t xml:space="preserve">MANCUERNA ACUÁTICA MEDIA CON AGARRE </t>
  </si>
  <si>
    <t>MANGO PARA BISTURI NO. 3, ORSA</t>
  </si>
  <si>
    <t>MANGO PARA ESPEJO No. 5 PLANO HEHNENKRA</t>
  </si>
  <si>
    <t>MERCURIO FRASCO</t>
  </si>
  <si>
    <t>MICROBRUSH FINO</t>
  </si>
  <si>
    <t>MICRO-BRUSH REGULAR</t>
  </si>
  <si>
    <t>MICROBURSH FINA REPUESTO</t>
  </si>
  <si>
    <t xml:space="preserve">MINUTE FLUOR S/CHICLE 480 ML, VIARDEM </t>
  </si>
  <si>
    <t>NEOLITE 3mm</t>
  </si>
  <si>
    <t>NEOLITE 5mm</t>
  </si>
  <si>
    <t>OXIDO DE ZINC CON ENDURECEDOR</t>
  </si>
  <si>
    <t xml:space="preserve">OXIDO DE ZINC TARRO 45 GR </t>
  </si>
  <si>
    <t>PAÑO PARA EXPRIMIR AMALGAMA</t>
  </si>
  <si>
    <t>PAPEL/ARTICULAR (1/2 ARCADA) 80 MICA/R ROEKO</t>
  </si>
  <si>
    <t>PAQUETE CAMPO ESTERIL  C/5 PZAS</t>
  </si>
  <si>
    <t>PASTA DIAMANTADA</t>
  </si>
  <si>
    <t>PASTA PROFILACTICA 100 GR VAINILLA GELATO</t>
  </si>
  <si>
    <t>PASTA PROFILACTICA SABOR CEREZA FRASCO C/200 G PROPHYTECH, FRASCO.</t>
  </si>
  <si>
    <t xml:space="preserve">PEGAMENTO </t>
  </si>
  <si>
    <t>PELICULA PERIAPICAL E-SPEED EP-21 ADULTO 30.5x40.5 CARESTREAM</t>
  </si>
  <si>
    <t>PERFORADORA DE DIQUE DE HULE, UNION</t>
  </si>
  <si>
    <t>PIEDRA ARKANSAS DE ALT VELOCIDAD</t>
  </si>
  <si>
    <t>PIEDRA PARA ARKANSAS CONO</t>
  </si>
  <si>
    <t>PIEDRA PARA ARKANSAS FLAMA</t>
  </si>
  <si>
    <t>PIEZA DE MANO DE ALTA VELOCIDAD MED Y DENTAL</t>
  </si>
  <si>
    <t>PIEZA DE MANO DE BAJA VELOCIDAD C/CONTRANGULO</t>
  </si>
  <si>
    <t>PINZA CURACION FLAG, ORSA</t>
  </si>
  <si>
    <t>PISTILO</t>
  </si>
  <si>
    <t>POLIETILENO CAL 60</t>
  </si>
  <si>
    <t>POMADA DE LA CAMPANA 50 GR</t>
  </si>
  <si>
    <t>PORTA AGUJAS MAYO 14 cm, ORSA</t>
  </si>
  <si>
    <t>PORTA AMALGAMA DOBLE, ORSA</t>
  </si>
  <si>
    <t>PORTA MATRIZ ARAIN</t>
  </si>
  <si>
    <t xml:space="preserve">PORTA VASO DE PLÁSTICO </t>
  </si>
  <si>
    <t>PORTAGRAPA PAKISTANA TIPO IVORY, ARAIN</t>
  </si>
  <si>
    <t>PROPILENO DE 3mm</t>
  </si>
  <si>
    <t>PROPILENO DE 5mm</t>
  </si>
  <si>
    <t>PROVISIT</t>
  </si>
  <si>
    <t>PRUEBAS COVID</t>
  </si>
  <si>
    <t>PULIDOR DE RESINA DISCO, FLAMA, COPA VERDE-AMARILLA</t>
  </si>
  <si>
    <t>PUNTA P/PULIR MEDIA G. FORMA DE P., ULTRADENT</t>
  </si>
  <si>
    <t>PUNTA P/PULIR MEDIA GRUESA DISCO, ULTRADENT</t>
  </si>
  <si>
    <t>PUNTA P/PULIR RESINA FINA, ULTRADENT</t>
  </si>
  <si>
    <t>PUNTA P/PULIR RESINA MEDIA FINA, ULTRADENT</t>
  </si>
  <si>
    <t>PUNTA PARA PULIR AMARILLA</t>
  </si>
  <si>
    <t>PUNTA PARA PULIR BLANCA</t>
  </si>
  <si>
    <t>PUNTA PARA PULIR MEDIA GRUESA COPA</t>
  </si>
  <si>
    <t>PUNTA PARA PULIR MEDIA GRUESA DE DISCO</t>
  </si>
  <si>
    <t>PUNTA PARA PULIR MEDIANA FINA G FORMA P ULTRADENT</t>
  </si>
  <si>
    <t>PUNTA PARA PULIR MEDIANA G FORMA DE P ULTRADENT</t>
  </si>
  <si>
    <t>PUNTA PARA PULIR RESINA FINA G FOMRA DE P ULTRADENT</t>
  </si>
  <si>
    <t>PUNTAS P/PULIR RESINA AMARILLA</t>
  </si>
  <si>
    <t>PUNTAS P/PULIR RESINA VERDE</t>
  </si>
  <si>
    <t>RATON MINI, OLIVAS</t>
  </si>
  <si>
    <t>RECOLECTOR PUNZO CORTANTE</t>
  </si>
  <si>
    <t>REPUESTO DE NAVAJAS PARA CUTTER 7XX</t>
  </si>
  <si>
    <t>REPUESTO DE NAVAJAS PARA CUTTER NV-7X</t>
  </si>
  <si>
    <t>RESINA A2</t>
  </si>
  <si>
    <t>RESINA CLEARFIL JERINGA</t>
  </si>
  <si>
    <t>RESINA FLOWA2</t>
  </si>
  <si>
    <t xml:space="preserve">RESINA FLUIDA </t>
  </si>
  <si>
    <t xml:space="preserve">RESINA HIBRIDA, PRIME-DEMT </t>
  </si>
  <si>
    <t>RESINA SPECTRA SMAT A2</t>
  </si>
  <si>
    <t>REVELADOR ZEYCO 250 ML</t>
  </si>
  <si>
    <t>ROLLO CONTACTEL CON PEGAMENTO</t>
  </si>
  <si>
    <t>ROLLO CONTACTEL DE 2"</t>
  </si>
  <si>
    <t xml:space="preserve">ROLLO PARA MESA DE EXPLORACION </t>
  </si>
  <si>
    <t>SANI-CLOTH PLUS BOTE C/160 TOALLITAS, SULTAN</t>
  </si>
  <si>
    <t xml:space="preserve">SANI-CLOTH SUPER BOTE C/160 TOALLITAS(MORADO) SULTAN PIEZA </t>
  </si>
  <si>
    <t>SANITIZANTE</t>
  </si>
  <si>
    <t xml:space="preserve">SEDA NEGRA 3 0 75 CM 19MM, DEMETECH </t>
  </si>
  <si>
    <t>SELLADOR DE FOSAS Y FISURAS (CLINPRO)</t>
  </si>
  <si>
    <t>SET PARA NATACION</t>
  </si>
  <si>
    <t>SI-47</t>
  </si>
  <si>
    <t>SPECTRA SMART JERINGA A1 4GR, DENTSPLY</t>
  </si>
  <si>
    <t>SPECTRA SMART JERINGA A2 4GR, DENRSPLY</t>
  </si>
  <si>
    <t>SPECTRA SMART JERINGA A3 4GR, DENTSPLY</t>
  </si>
  <si>
    <t xml:space="preserve">SS GASA 2X2 C/200, SUNSET </t>
  </si>
  <si>
    <t>SUELA HULE ESPUMA 12 FIERROS</t>
  </si>
  <si>
    <t>SUELA HULE ESPUMA 24 FIERROS</t>
  </si>
  <si>
    <t>SUELA HULE ESPUMA 36 FIERROS</t>
  </si>
  <si>
    <t>SUELA HULE ESPUMA 6 FIERROS</t>
  </si>
  <si>
    <t xml:space="preserve">SUFORM MEDIA PLANO </t>
  </si>
  <si>
    <t xml:space="preserve">SUFORM MEDIA REDONDO </t>
  </si>
  <si>
    <t xml:space="preserve">SURFORM MEDIA CUNA </t>
  </si>
  <si>
    <t>SUTURA DE SEDA 3/0 SEGEASY, PZ.</t>
  </si>
  <si>
    <t>SUTURA SEDA 4/0 SURGEASY</t>
  </si>
  <si>
    <t xml:space="preserve">TALCO BEBE MENNEN </t>
  </si>
  <si>
    <t xml:space="preserve">TARRO DE COTONETES C/100 PZA </t>
  </si>
  <si>
    <t xml:space="preserve">TELA ADHESIVA 2.5CM X 9.1 MTS </t>
  </si>
  <si>
    <t>TELA AHULADA</t>
  </si>
  <si>
    <t>TERMOMETRO DE MERCURIO</t>
  </si>
  <si>
    <t>TERMOMETRO ELECTRONICO DIGITAL</t>
  </si>
  <si>
    <t>TIJERAS No. 12 TRUPPER</t>
  </si>
  <si>
    <t>TIRA DE CELULOIDE TIREN CON 100 PIEZAS</t>
  </si>
  <si>
    <t xml:space="preserve">TIRAS REACTIVAS CON 50 PIEZAS ACCU CHEK ACTIVE </t>
  </si>
  <si>
    <t>TOPICAINA BENZOCAINA 20% SABOR CEREZA FRASCO 30 GR. ZEYCO</t>
  </si>
  <si>
    <t>TORNIQUETE EN BROCHE</t>
  </si>
  <si>
    <t>ULTRA-ETCH 35% XTRA PACK 1.25 SIN PUNTA, ULTRADENT</t>
  </si>
  <si>
    <t>ULTRATECH35% CON PUNTAS ULTRADENT, ESTUCHE</t>
  </si>
  <si>
    <t>VASELINA SOLIDA BLANCA DE 1KG</t>
  </si>
  <si>
    <t>VASO DAPPEN VIDRIO</t>
  </si>
  <si>
    <t>VENDA 10 CM</t>
  </si>
  <si>
    <t xml:space="preserve">VENDA DE 10 CM </t>
  </si>
  <si>
    <t xml:space="preserve">VENDA DE FIBRA DE VIDRIO </t>
  </si>
  <si>
    <t>VENDA DE MALLA TUBULAR CAL 6</t>
  </si>
  <si>
    <t xml:space="preserve">VENDA DE YESO 10 cm </t>
  </si>
  <si>
    <t>VENDA ELASTICA DE 15</t>
  </si>
  <si>
    <t>VENDA ENYESADA GYPSONA 1 cm</t>
  </si>
  <si>
    <t>VENDA ENYESADA GYPSONA 15 cm</t>
  </si>
  <si>
    <t>VENDAS  5CM</t>
  </si>
  <si>
    <t xml:space="preserve">VITACILINA 28 GR </t>
  </si>
  <si>
    <t>WEDJETS CORDON ESTABILIZADOR CHICO, HYGENIC</t>
  </si>
  <si>
    <t>FIBRAS SINTÉTICAS, HULES, PLÁSTICOS Y DERIVADOS</t>
  </si>
  <si>
    <t>BOLSA 10x20</t>
  </si>
  <si>
    <t>BOLSA 20x30</t>
  </si>
  <si>
    <t>BOLSA CAMISETA MEDIANA</t>
  </si>
  <si>
    <t>BOLSA CELOFAN CON BLISTEK 10X14</t>
  </si>
  <si>
    <t>BOLSA CELOFAN CON BLISTEK 10X20</t>
  </si>
  <si>
    <t>BOLSA CELOFAN CON BLISTEK 15X20</t>
  </si>
  <si>
    <t>BOLSA CELOFAN CON BLISTEK 20X30</t>
  </si>
  <si>
    <t>BOLSA CELOFAN CON BLISTEK 24X29</t>
  </si>
  <si>
    <t>BOLSA CELOFAN CON BLISTEK 5X20</t>
  </si>
  <si>
    <t>BOLSA CELOFAN CON BLISTEK 7X10</t>
  </si>
  <si>
    <t>BOLSA CELOFAN CON BLISTEK 8X20</t>
  </si>
  <si>
    <t>BOLSA DE CAMISETA GRANDE</t>
  </si>
  <si>
    <t>BOLSA DE CAMISETA JUMBO</t>
  </si>
  <si>
    <t>BOLSA DE ESTRAZA CON ASA 16x15.5x7 CM</t>
  </si>
  <si>
    <t>BOLSA DE ESTRAZA CON ASA 25X20X8.5 CM</t>
  </si>
  <si>
    <t>BOLSA DE ESTRAZA CON ASA 31X23X10 CM</t>
  </si>
  <si>
    <t>BOLSA DE ESTRAZA CON ASA 38X27 CM</t>
  </si>
  <si>
    <t>BOLSA DE PLASTICO GRANDE  PARA BASURA</t>
  </si>
  <si>
    <t>BOLSA DE PLASTICO JUMBO PARA BASURA</t>
  </si>
  <si>
    <t>BOLSA NEGRA 50 X 70</t>
  </si>
  <si>
    <t>BOLSA NEGRA 70 X 90</t>
  </si>
  <si>
    <t>BOLSA NEGRA CAMISETA GRANDE</t>
  </si>
  <si>
    <t xml:space="preserve">BOLSA NEGRA JUMBO </t>
  </si>
  <si>
    <t>BOLSA NEGRA JUMBO 70 + 30 1.20</t>
  </si>
  <si>
    <t>BOLSA PLANA DE 18X26 TRANSPARENTE</t>
  </si>
  <si>
    <t>BOLSA PLANA DE 25X35 TRANSPARENTE</t>
  </si>
  <si>
    <t>EMBUDO P/BIDON</t>
  </si>
  <si>
    <t>Rollo De Burbuja Poliburbuja Chica 3/16 1.22 X 123m</t>
  </si>
  <si>
    <t>ROLLO PVC</t>
  </si>
  <si>
    <t>COMBUSTIBLES, LUBRICANTES Y ADITIVOS</t>
  </si>
  <si>
    <t>ACEITE 2 TIEMPOS SINTENTICO</t>
  </si>
  <si>
    <t>ACEITE HP ULTRA 100 ML</t>
  </si>
  <si>
    <t>AFLOJATODO DE 345 ML. COD.13470</t>
  </si>
  <si>
    <t>DIESEL</t>
  </si>
  <si>
    <t>GASOLINA</t>
  </si>
  <si>
    <t>GRASA</t>
  </si>
  <si>
    <t>LUBRICANTE</t>
  </si>
  <si>
    <t>VESTUARIO, BLANCOS, PRENDAS DE PROTECCIÓN Y ARTÍCULOS DEPORTIVOS</t>
  </si>
  <si>
    <t>VESTUARIO Y UNIFORMES</t>
  </si>
  <si>
    <t>ARTÍCULOS PARA SERVICIOS GENERALES</t>
  </si>
  <si>
    <t>FILIPINAS COLOR ROSA INSTITUCIONAL</t>
  </si>
  <si>
    <t>MATERIAL Y ACCESORIOS DE ARTILLERÍA Y ATAVÍO CIVIL, MILITAR Y RELIGIOSO</t>
  </si>
  <si>
    <t>JUEGO BANDERA MEXICO REGLAMENTARIA DOS TELAS ESCOLTA, ASTA,MOÑO</t>
  </si>
  <si>
    <t>PRODUCTOS TEXTILES ADQUIRIDOS COMO VESTUARIO Y UNIFORMES</t>
  </si>
  <si>
    <t xml:space="preserve">CAMISAS MANGA LARGA </t>
  </si>
  <si>
    <t>CHALECO SALVAVIDAS TIPO HERRADURA</t>
  </si>
  <si>
    <t>TABLA DE NATACION BASICA</t>
  </si>
  <si>
    <t>UNIFORMES DE TRABAJO</t>
  </si>
  <si>
    <t>PRENDAS DE SEGURIDAD Y PROTECCIÓN PERSONAL</t>
  </si>
  <si>
    <t>MATERIAL DE MANTENIMIENTO PARA SEGURIDAD Y PROTECCIÓN PERSONAL</t>
  </si>
  <si>
    <t>BOTA DE HULE JARDINERA DIF. NUMEROS</t>
  </si>
  <si>
    <t>CARETA SOLDADOR ELECTRICA PROFESIONAL COD.102228</t>
  </si>
  <si>
    <t>CASCO</t>
  </si>
  <si>
    <t>CHALECOS DE PROTECCION REFLEJANTES</t>
  </si>
  <si>
    <t>GUANTES</t>
  </si>
  <si>
    <t>GUANTES DE CARNAZA LARGOS</t>
  </si>
  <si>
    <t>LENTE DE PROTECCION TRANSPARENTE COD.14293</t>
  </si>
  <si>
    <t xml:space="preserve"> PRODUCTOS TEXTILES PARA SEGURIDAD Y PROTECCIÓN PERSONAL</t>
  </si>
  <si>
    <t>IMPERMEABLES</t>
  </si>
  <si>
    <t>PRODUCTOS TEXTILES</t>
  </si>
  <si>
    <t>ROLLO DE HILO DE CAÑAMO PARA ARTESANIAS</t>
  </si>
  <si>
    <t>TELAS DIFERENTES COLORES</t>
  </si>
  <si>
    <t>BLANCOS Y OTROS PRODUCTOS TEXTILES, EXCEPTO PRENDAS DE VESTIR</t>
  </si>
  <si>
    <t xml:space="preserve"> OTROS PRODUCTOS TEXTILES</t>
  </si>
  <si>
    <t>ALMOHADAS Y COJINES</t>
  </si>
  <si>
    <t>COBERTORES INDIVIDUAL</t>
  </si>
  <si>
    <t>COLCHON INDIVIDUAL</t>
  </si>
  <si>
    <t>CUBRE COLCHON DE ALGODON  TAMAÑO INDIVIDUAL</t>
  </si>
  <si>
    <t>CUBRECOLCHON IMPERMEABLE INDIVIDUAL</t>
  </si>
  <si>
    <t>EDREDON TAMAÑO INDIVIDUAL</t>
  </si>
  <si>
    <t>LISTON CLOSEDA 4 CM COLOR AMARILLO</t>
  </si>
  <si>
    <t>LISTON CLOSEDA 4 CM COLOR AZUL CIELO</t>
  </si>
  <si>
    <t>LISTON CLOSEDA 4 CM COLOR DORADO</t>
  </si>
  <si>
    <t>LISTON CLOSEDA 4 CM COLOR PLATEADO</t>
  </si>
  <si>
    <t>LISTON CLOSEDA 4 CM COLOR ROJO ESCARLATA</t>
  </si>
  <si>
    <t>LISTON CLOSEDA 4 CM COLOR ROSA MEXICANO</t>
  </si>
  <si>
    <t>LISTON CLOSEDA 4 CM COLOR VERDE</t>
  </si>
  <si>
    <t>LISTON CLOSEDA 6 CM COLOR DORADO</t>
  </si>
  <si>
    <t>LISTON CLOSEDA 6 CM COLOR PLATEADO</t>
  </si>
  <si>
    <t>LISTON CLOSEDA 6 CM COLOR ROSA MEXICANO</t>
  </si>
  <si>
    <t>LISTON CLOSEDA 6 CM COLOR VERDE</t>
  </si>
  <si>
    <t>SABANAS</t>
  </si>
  <si>
    <t>SABANAS INDIVIDUAL (JUEGO)</t>
  </si>
  <si>
    <t>SET DE 2 ALMOHADAS INDIVIDUAL</t>
  </si>
  <si>
    <t>MATERIALES Y SUMINISTROS PARA SEGURIDAD</t>
  </si>
  <si>
    <t>MATERIALES DE SEGURIDAD PÚBLICA</t>
  </si>
  <si>
    <t>MATERIAL DE MANTENIMIENTO Y SEGURIDAD PÚBLICA</t>
  </si>
  <si>
    <t>EQUIPO CONTRA INCENDIO FORESTAL</t>
  </si>
  <si>
    <t>REFLECTOR</t>
  </si>
  <si>
    <t>HERRAMIENTAS, REFACCIONES Y ACCESORIOS MENORES</t>
  </si>
  <si>
    <t xml:space="preserve"> HERRAMIENTAS MENORES</t>
  </si>
  <si>
    <t>ACCESORIOS Y MATERIALES MENORES</t>
  </si>
  <si>
    <t>BUZÓN METALICO</t>
  </si>
  <si>
    <t>CARRETILLA 8 H3 LLANTA NEUMATICA REFORZADA</t>
  </si>
  <si>
    <t>CAUTIN DE PISTOLA DE 100-140 W.COD 17548</t>
  </si>
  <si>
    <t>COPLE RAPIDO PARA MANGUERA DE COMPRESOR HEMBRA COD. 27028</t>
  </si>
  <si>
    <t>COPLE RAPIDO PARA MANGUERA DE COMPRESOR MACHO COD. 19085</t>
  </si>
  <si>
    <t>COPLE SHUT PARA MAGUERA HEMBRA COD. 27028</t>
  </si>
  <si>
    <t>COPLE SHUT PARA MAGUERA MACHO COD. 19085</t>
  </si>
  <si>
    <t>CUÑAS GRANDES</t>
  </si>
  <si>
    <t>CUTTER DE 25 MM COD. 17901</t>
  </si>
  <si>
    <t>DESARMADOR DE CRUZ 1"/4/4</t>
  </si>
  <si>
    <t>DESARMADOR DE PLANO 1"/4/5</t>
  </si>
  <si>
    <t>DISCO CORTE DE METAL 4 1/2"</t>
  </si>
  <si>
    <t>ENCENDEDOR DESECHABLE</t>
  </si>
  <si>
    <t>ESCUADRA CARPINTERO 10" COD. 14374</t>
  </si>
  <si>
    <t>ESPATULA RIGIDA MANGO DE MADERA DE 3" COD.14442</t>
  </si>
  <si>
    <t xml:space="preserve">HILO P/DESBROZADORA </t>
  </si>
  <si>
    <t>JGO. C/ 15 DESARMADOR DE PRESICION COD. 14157</t>
  </si>
  <si>
    <t>JGO. DE 36 HERRAMIENTA DE CUADRO 3/8 ESTÁNDAR COD.13955</t>
  </si>
  <si>
    <t>JGO. DE 4 PINZAS Y PERICO COD.22971</t>
  </si>
  <si>
    <t>JGO. DE 8 DESARMADORES MANGO PVC COD.20213</t>
  </si>
  <si>
    <t>JUEGO DE LLAVES ALLEN MM COD.21851</t>
  </si>
  <si>
    <t>JUEGO DE LLAVES MECANICAS 3 PIEZAS COD.23976</t>
  </si>
  <si>
    <t>KIT DE TIJERAS PODADORAS MANUAL PARA JARDIN</t>
  </si>
  <si>
    <t>KIT DE TALADRO ROTOMARTILLO</t>
  </si>
  <si>
    <t>LIMA DE TRIANGULO DE 8" COD. 10922</t>
  </si>
  <si>
    <t>LIMA PLANA DE 6" COD.15140</t>
  </si>
  <si>
    <t>LIMA REDONDA 8" COD. 15316</t>
  </si>
  <si>
    <t>LLAVE AJUSTABLE DE 12" COD. 15512</t>
  </si>
  <si>
    <t>LLAVE INDIVIDUAL P/ LAVABO PKT C/2 PZAS COD. 49234</t>
  </si>
  <si>
    <t>LLAVE STILSON  12 " PRETUL COD.22012</t>
  </si>
  <si>
    <t>MACHETE ESTANDAR 22" COD.15887</t>
  </si>
  <si>
    <t>MARRO OCTAGONAL DE14 LBS. COD16514</t>
  </si>
  <si>
    <t xml:space="preserve">MARTILLO CON AGARRE </t>
  </si>
  <si>
    <t>MARTILLO UÑA CURVA DE 10 OZ. COD.22291</t>
  </si>
  <si>
    <t>PALA</t>
  </si>
  <si>
    <t>PIJAS P/TABLAROCA SURTIDO (MEDIDAS VARIAS)</t>
  </si>
  <si>
    <t>PINZA CORTE DIAGONAL PARA ALAMBRE DE 8" COD. 12353</t>
  </si>
  <si>
    <t>PINZA ELECTRISISTA 9" COD. 17305</t>
  </si>
  <si>
    <t>PINZA MECANICA DE 10" COD. 17302</t>
  </si>
  <si>
    <t>REJOJ DE PARED</t>
  </si>
  <si>
    <t>REMACHADORA PROFESIONAL DE 8" CON BOQUILLAS COD.100333</t>
  </si>
  <si>
    <t>REPUESTO P/CUTTER</t>
  </si>
  <si>
    <t>SILICON TRANSPARENTE CARTUCHO 300 ML.</t>
  </si>
  <si>
    <t>SOGA DE POLIPROPILENO KG</t>
  </si>
  <si>
    <t>SOLDADURA 60-13 1 /1/8" KG</t>
  </si>
  <si>
    <t>TIJERA PARA JARDINERIA  COD. 18377</t>
  </si>
  <si>
    <t>TIJERA PARA PODA DE 8 1/4" COD. 18453</t>
  </si>
  <si>
    <t>ZAPAPICO</t>
  </si>
  <si>
    <t>ARTÍCULOS MENORES PARA SERVICIOS GENERALES</t>
  </si>
  <si>
    <t>AGUJA PARA CHAQUIRA No.15</t>
  </si>
  <si>
    <t>AGUJA PARA MAQUINA INDUSTRIAL #11</t>
  </si>
  <si>
    <t>AGUJA PARA MAQUINA INDUSTRIAL #14</t>
  </si>
  <si>
    <t>AGUJA PARA MAQUINA INDUSTRIAL #16</t>
  </si>
  <si>
    <t>AGUJA PARA MAQUINA INDUSTRIAL #9</t>
  </si>
  <si>
    <t>AGUJA PARA MAQUINA MANUAL C/5 PZAS</t>
  </si>
  <si>
    <t>AGUJAS DE MANO DE MODISTA CON PUNTA #22</t>
  </si>
  <si>
    <t>AGUJAS DE MANO DE MODISTA CON PUNTA #4</t>
  </si>
  <si>
    <t>AGUJAS DE MANO DE MODISTA CON PUNTA #6</t>
  </si>
  <si>
    <t>ALFILERILLOS DE CABECITA</t>
  </si>
  <si>
    <t xml:space="preserve">ALFILERILLOS DORADOS </t>
  </si>
  <si>
    <t>AROS DE MADERA PARA BORDAR (MEDIANO)</t>
  </si>
  <si>
    <t>DESCOSEDOR CHICO BORDADO Y COSTURA</t>
  </si>
  <si>
    <t>GANCHO PARA TEJER ESTAMBRE No. 3</t>
  </si>
  <si>
    <t>GANCHO PARA TEJER ESTAMBRE No. 4</t>
  </si>
  <si>
    <t>PAQUETE DE AGUJA No. 1 C/50 PZAS</t>
  </si>
  <si>
    <t>TIJERA PROFESIONAL DE 10" PARA TELA</t>
  </si>
  <si>
    <t>EQUIPOS Y MATERIALES MENORES DE MANTENIMIENTO Y SEGURIDAD</t>
  </si>
  <si>
    <t>BOLSA MANTENIMIENTO MINI SPLIT DE 2/3 TONELADAS</t>
  </si>
  <si>
    <t>ESCALERA 4 ESCALONES</t>
  </si>
  <si>
    <t>PISTOLA PARA HIDROLAVADORA PORTATIL INALAMBRICA ELECTRICA</t>
  </si>
  <si>
    <t>RECARGA DE EXTINTOR CON CAP. DE 9 KG. DE POLVO QUIMICO SECO TIPO ABC   (GARANTIZADO POR UN AÑO)</t>
  </si>
  <si>
    <t>RECARGA DE EXTINTOR CON CAP. DE 6 KG. DE POLVO QUIMICO SECO TIPO ABC   (GARANTIZADO POR UN AÑO)</t>
  </si>
  <si>
    <t>REFACCIONES Y ACCESORIOS MENORES DE EDIFICIOS</t>
  </si>
  <si>
    <t>ARTÍCULOS MENORES PARA SERVICIOS GENERALES EN EDIFICIOS</t>
  </si>
  <si>
    <t>ESPEJO DE PARED PARA BAÑO</t>
  </si>
  <si>
    <t>MATERIAL MENOR DE FERRETERÍA PARA USO EN EDIFICIOS</t>
  </si>
  <si>
    <t xml:space="preserve">ASIENTOS PARA W.C. </t>
  </si>
  <si>
    <t>BISABRA DE BARRIL O TUBULAR 1/2 COD. 44636</t>
  </si>
  <si>
    <t>BISAGRA DE LIBRO 3"X3" COD. 28800</t>
  </si>
  <si>
    <t>CANDADO</t>
  </si>
  <si>
    <t>CANDADO ANTIPALANCA 50 MM CUERPO DE LATON COD.43355</t>
  </si>
  <si>
    <t>CANDADO DE HIERRO 45MM COD. 43319</t>
  </si>
  <si>
    <t>CERRADURA DE BARRA LIBRE  DER. HERMEX COD.43519</t>
  </si>
  <si>
    <t>CERRADURA DE BARRA LIBRE  IZQ. HERMEX COD.43518</t>
  </si>
  <si>
    <t>CERRADURA DE EMBUTIR PARA PERFILES DE ALUMINIO MARCA PHILIPS 549ABL</t>
  </si>
  <si>
    <t>CERRADURA DE SOBRE PONER CLASICA FACIL INSTALACION DERECHA</t>
  </si>
  <si>
    <t>CERRADURA DE SOBRE PONER CLASICA FACIL INSTALACION IZQUIERDA</t>
  </si>
  <si>
    <t>CERRADURA TIPO ESFERA</t>
  </si>
  <si>
    <t>CESPOL FLEXIBLE TIPO P P/ LAVABO</t>
  </si>
  <si>
    <t>CONECTORES PARA MANGUERA</t>
  </si>
  <si>
    <t>CONTRACANASTA INDUSTRIAL</t>
  </si>
  <si>
    <t>COPLES P/MANGUERA KITEK</t>
  </si>
  <si>
    <t>DUPLICADO DE LLAVE</t>
  </si>
  <si>
    <t>FLOTADOR DE CONTRAPESO MARCA FOSET</t>
  </si>
  <si>
    <t>LLAVE DE BALBULA  DE ESFERA PARA AGUA, ACEITE Y GAS</t>
  </si>
  <si>
    <t>LLAVE DE CHORRO PAR JARDIN 1/2"</t>
  </si>
  <si>
    <t>LLAVE INDIVIDUAL PARA LAVABO COD.49234 PKT C/2 PZS.</t>
  </si>
  <si>
    <t>LLAVE LAVABO INDUSTRIAL</t>
  </si>
  <si>
    <t>MEZCLADORA LLAVE INDUSTRIAL CUELLO ACERO INOX.</t>
  </si>
  <si>
    <t>PALANCA PARA INODORO 2.9X29.5X5.9 CM PLATA</t>
  </si>
  <si>
    <t>REGADERA PARA LAVAPELO </t>
  </si>
  <si>
    <t>VALVULAS CON FLOTADOR DE MEDIA PARA TINACO</t>
  </si>
  <si>
    <t>SAPITOS 2 PULGADAS MARCA FLUIDMASTER</t>
  </si>
  <si>
    <t xml:space="preserve"> REFACCIONES Y ACCESORIOS MENORES DE MOBILIARIO Y EQUIPO DE ADMINISTRACIÓN, EDUCACIONAL Y RECREATIVO</t>
  </si>
  <si>
    <t>MATERIAL MENOR DE FERRETERÍA PARA MOBILIARIO Y EQUIPO</t>
  </si>
  <si>
    <t>BOLSA  DE TAQUETES</t>
  </si>
  <si>
    <t>BROCHA DE 1"</t>
  </si>
  <si>
    <t>BROCHA DE 2"</t>
  </si>
  <si>
    <t>BROCHA DE 3"</t>
  </si>
  <si>
    <t>BROCHA DE 5"</t>
  </si>
  <si>
    <t>BROCHA DE 6"</t>
  </si>
  <si>
    <t>BROCHA MANGO PLASTICO 2 "</t>
  </si>
  <si>
    <t>BROCHA MANGO PLASTICO 3 "</t>
  </si>
  <si>
    <t>BROCHA MANGO PLASTICO 6"</t>
  </si>
  <si>
    <t>BROCHAS DE POLIESTER 6 PULGADAS HDX</t>
  </si>
  <si>
    <t>CEPILLO ALAMBRE</t>
  </si>
  <si>
    <t>CLAVO ACERO 2 "</t>
  </si>
  <si>
    <t>CLAVO PARA CONCRETO  1 1/2 KG</t>
  </si>
  <si>
    <t>ESPATULA</t>
  </si>
  <si>
    <t>FELPA PARA RODILLO 4"</t>
  </si>
  <si>
    <t>FELPA PARA RODILLO 9"</t>
  </si>
  <si>
    <t>MEDIDOR MAGNETICO 24"</t>
  </si>
  <si>
    <t>PIJA CABEZA EXAGONAL PUNTA DE BROCA 14X1" COD.44406</t>
  </si>
  <si>
    <t>PIJA MULTIUSO 6 X 1 1/4" BOLSA C/200</t>
  </si>
  <si>
    <t>PIJA PARA TABLARROCA 8 X 1 1/2 COD.40069 BOLSA C/100 PZAS</t>
  </si>
  <si>
    <t>REMACHE 1/8" C 5/16" COD.44521</t>
  </si>
  <si>
    <t>REPUESTO PARA RODILLO ESPUMA DE3.1 X7.6 CM FOAM PRO</t>
  </si>
  <si>
    <t>RODAJA PLASTICO C/ PLACA 50 MM P/SILLA  COD.44389</t>
  </si>
  <si>
    <t>RODILLO P/PINTAR 9X 3/8 MICRIFIBRA COD.13894</t>
  </si>
  <si>
    <t>RODILLO PARA PINTAR 9´ PERFECT MOD. PR149</t>
  </si>
  <si>
    <t>RONDANA DE PRESION 3/8" COD. 44688</t>
  </si>
  <si>
    <t>TACHUELA MAE TCC PAQUETE CON 100 PZAS</t>
  </si>
  <si>
    <t>TAQUETE DE PLASTICO DE 1/4"</t>
  </si>
  <si>
    <t xml:space="preserve">TAQUETE DE SUJECIÓN 1/4 </t>
  </si>
  <si>
    <t>TAQUETE DE SUJECIÓN 3/8</t>
  </si>
  <si>
    <t>TAQUETES P/TABLA ROCA</t>
  </si>
  <si>
    <t>REFACCIONES Y ACCESORIOS MENORES DE EQUIPO DE CÓMPUTO Y TECNOLOGÍAS DE LA INFORMACIÓN</t>
  </si>
  <si>
    <t xml:space="preserve">REFACCIONES Y ACCESORIOS MENORES DE CARÁCTER INFORMÁTICO </t>
  </si>
  <si>
    <t>ALTAVOCES PARA COMPUTADORA SONIDO ENVOLVENTE MINI SUBWOOFER ALTAVOZ DE MUSICA PARA PC PORTATIL CON BLUETOOH ALIMENTADO POR USB (1)</t>
  </si>
  <si>
    <t>AURICULARES BLUETOOTH INHALAMBRICOS CON MICROFONO</t>
  </si>
  <si>
    <t xml:space="preserve">BOCINA PARA COMPUTADORA </t>
  </si>
  <si>
    <t>CABLES XRL BALANCEADO MACHO HEMBRA</t>
  </si>
  <si>
    <t>CABLES XRL BALANCEADO MACHO HEMBRA (10)</t>
  </si>
  <si>
    <t>CAJON ELECTRONICO PARA DINERO EC LINE NEGRO, 4 BILLETES, 8 MONEDAS</t>
  </si>
  <si>
    <t>CONVERTIDOR VGA/HDMI</t>
  </si>
  <si>
    <t>DISCO DURO EXTERNO 2 TB PARA COMPUTADORA</t>
  </si>
  <si>
    <t>JUEGO DE BOCINAS MULTIMEDIA ENTRADA 3.5 MM PARA COMPUTADORA</t>
  </si>
  <si>
    <t>MEMORIA USB 128 GIGAS</t>
  </si>
  <si>
    <t>MEMORIA USB 16 GB</t>
  </si>
  <si>
    <t xml:space="preserve">MEMORIA USB 2.0 64GB </t>
  </si>
  <si>
    <t>MEMORIA USB 32 GB</t>
  </si>
  <si>
    <t>MOUSE</t>
  </si>
  <si>
    <t>MOUSE ALAMBRICO USB</t>
  </si>
  <si>
    <t>MOUSE INALAMBRICO, ECO MOUSE PC-044796</t>
  </si>
  <si>
    <t>NO BREAK UPS BATTERY BACK UP 600 VA/330 W 120 VOLTS, AMP 16</t>
  </si>
  <si>
    <t>PLUGS RJ-45 CAT 5E C/100</t>
  </si>
  <si>
    <t>PORTATECLADO PARA MICROCOMPUTADORAS</t>
  </si>
  <si>
    <t>RECEPTOR DE AUDIO</t>
  </si>
  <si>
    <t xml:space="preserve">REGULADOR DE ALTO VOLTAJE PARA COMPUTO </t>
  </si>
  <si>
    <t>REGULADOR DE VOLTAJE (2)</t>
  </si>
  <si>
    <t>REGULADOR UPS RESPALDO DE ENERGIA DE 700-800V.</t>
  </si>
  <si>
    <t>REGULADORES DE 600W, DE 4 ENTRADAS</t>
  </si>
  <si>
    <t>REPETIDOR PARA WIFI</t>
  </si>
  <si>
    <t>REPETIDOR WIFI PARA COMPUTADORA</t>
  </si>
  <si>
    <t xml:space="preserve">SOPORTE PARA PROYECTOR </t>
  </si>
  <si>
    <t>SWICH DE 16 PUERTOS DE 10/100 MB</t>
  </si>
  <si>
    <t>TECLADO ALAMBRICO USB</t>
  </si>
  <si>
    <t>TECLADO PARA COMPUTADORA</t>
  </si>
  <si>
    <t>UNIDAD LECTORA Y/O GRABADORA DE DISCO COMPACTO PARA MICROCOMPUTADORA</t>
  </si>
  <si>
    <t xml:space="preserve"> REFACCIONES Y ACCESORIOS MENORES DE EQUIPO DE TRANSPORTE</t>
  </si>
  <si>
    <t xml:space="preserve"> ACCESORIOS Y MATERIALELÉCTRICOS MENORES PARA EQUIPO DE TRANSPORTE</t>
  </si>
  <si>
    <t>CABLES BUJIAS (JUEGO)</t>
  </si>
  <si>
    <t>CABLES PASA CORRIENTE</t>
  </si>
  <si>
    <t xml:space="preserve"> ARTÍCULOS MENORES DE MANTENIMIENTO Y SEGURIDAD PARA EQUIPO DE TRANSPORTE</t>
  </si>
  <si>
    <t>DIABLO DE CARGA</t>
  </si>
  <si>
    <t>MATERIAL MENOR DE FERRETERÍA PARA EQUIPO DE TRANSPORTE</t>
  </si>
  <si>
    <t>GATO HIDRAULICO</t>
  </si>
  <si>
    <t>LLANTA NEUMATICA COMPLETA 16" COD. 11852</t>
  </si>
  <si>
    <t>PRODUCTOS MENORES DE HULE PARA EQUIPO DE TRANSPORTE</t>
  </si>
  <si>
    <t>CAMARA PARA LLANTA DE 16" P/ CARRETILLA COD.11856</t>
  </si>
  <si>
    <t xml:space="preserve">CORREAS Y BANDAS </t>
  </si>
  <si>
    <t>EMPAQUE DE HULE</t>
  </si>
  <si>
    <t xml:space="preserve">KIT PARCHADO P/ LLANTA C/ 48 PARCHES </t>
  </si>
  <si>
    <t>REFACCIONES Y ACCESORIOS MENORES DE MAQUINARIA Y OTROS EQUIPOS</t>
  </si>
  <si>
    <t>ARTÍCULOS MENORES DE SERVICIO GENERAL PARA MAQUINARIA Y OTROS EQUIPOS</t>
  </si>
  <si>
    <t>DISCO DE CORTE</t>
  </si>
  <si>
    <t>DISCO DE CORTE DE 4 1/2</t>
  </si>
  <si>
    <t>HILO PARA DESBROZADORA 3.3 COD. 17630</t>
  </si>
  <si>
    <t>MATERIAL MENOR DE FERRETERÍA PARA MAQUINARIA Y OTROS EQUIPOS</t>
  </si>
  <si>
    <t>EMPAQUES</t>
  </si>
  <si>
    <t>VALVULA</t>
  </si>
  <si>
    <t>REFACCIONES Y ACCESORIOS MENORES OTROS BIENES MUEBLES</t>
  </si>
  <si>
    <t>ARTÍCULOS MENORES DE SERVICIO GENERAL PARA OTROS BIENES MUEBLES</t>
  </si>
  <si>
    <t>ARREGLO FLORAL PARA PODIUM</t>
  </si>
  <si>
    <t>CINCHOS PARA ETIQUETADORA DE PRENDAS</t>
  </si>
  <si>
    <t>EXTINTOR APAGA FUEGO EMERGENCIA POLVO ABC RECARGABLE 6 KG</t>
  </si>
  <si>
    <t xml:space="preserve">FLORERO (ADORNOS CENTROS DE MESA ) </t>
  </si>
  <si>
    <t>REFACCIONES MENORES PARA USO DIVERSO</t>
  </si>
  <si>
    <t>SERVICIOS GENERALES</t>
  </si>
  <si>
    <t>SERVICIOS BASICOS</t>
  </si>
  <si>
    <t>ENERGÍA ELÉCTRICA</t>
  </si>
  <si>
    <t>ENERGIA ELECTRICA</t>
  </si>
  <si>
    <t>ENERGÍA ELECTRICA</t>
  </si>
  <si>
    <t>GAS</t>
  </si>
  <si>
    <t xml:space="preserve">GAS 30 KG </t>
  </si>
  <si>
    <t>GAS SERVICIO</t>
  </si>
  <si>
    <t>AGUA</t>
  </si>
  <si>
    <t>AGUA POTABLE</t>
  </si>
  <si>
    <t>CONTRATO DE AGUA POTABLE</t>
  </si>
  <si>
    <t>PIPAS DE AGUA</t>
  </si>
  <si>
    <t>SERVICIO DE PIPAS DE AGUA</t>
  </si>
  <si>
    <t>TELEFONÍA TRADICIONAL</t>
  </si>
  <si>
    <t>TELEFONIA TRADICIONAL</t>
  </si>
  <si>
    <t>TELEFONO</t>
  </si>
  <si>
    <t>SERVICIOS DE ACCESO DE INTERNET, REDES Y PROCESAMIENTO DE INFORMACIÓN</t>
  </si>
  <si>
    <t>INTERNET</t>
  </si>
  <si>
    <t xml:space="preserve">INTERNET OFICINA (ARTESANIAS) </t>
  </si>
  <si>
    <t>INTERNET IYARI INSURGENTES (ARTESANIAS)</t>
  </si>
  <si>
    <t>SERVICIO DE CABLE, INTERNET Y TELEFONO</t>
  </si>
  <si>
    <t>SERVICIOS DE ACCESO DE INTERNET</t>
  </si>
  <si>
    <t>SERVICIOS POSTALES Y TELEGRÁFICOS</t>
  </si>
  <si>
    <t xml:space="preserve"> SERVICIO POSTAL</t>
  </si>
  <si>
    <t>GASTOS DE ENVÍO</t>
  </si>
  <si>
    <t>GUIAS PARA PAQUETERIA</t>
  </si>
  <si>
    <t>SERVICIO POSTAL</t>
  </si>
  <si>
    <t>SERVICIOS DE ARRENDAMIENTO</t>
  </si>
  <si>
    <t>ARRENDAMIENTO DE EDIFICIOS</t>
  </si>
  <si>
    <t xml:space="preserve"> ARRENDAMIENTO DE EDIFICIOS</t>
  </si>
  <si>
    <t>TEATRO (ARRENDAMIENTO)</t>
  </si>
  <si>
    <t xml:space="preserve"> ARRENDAMIENTO DE MOBILIARIO Y EQUIPO DE ADMINISTRACIÓN, EDUCACIONAL Y RECREATIVO</t>
  </si>
  <si>
    <t>ARRENDAMIENTO DE EQUIPO Y BIENES INFORMÁTICOS</t>
  </si>
  <si>
    <t>ARRENDAMIENTO DE EQUIPO Y BIENES INFORMATICOS</t>
  </si>
  <si>
    <t>ARRENDAMIENTO DE EQUIPOS Y BIENES INFORMATICOS (COPIADORA)</t>
  </si>
  <si>
    <t>ARRENDAMIENTO DE IMPRESORA</t>
  </si>
  <si>
    <t>ARRENDEMIENTO DE COPIADORA</t>
  </si>
  <si>
    <t>ARRENDAMIENTO DE ACTIVOS INTANGIBLES</t>
  </si>
  <si>
    <t>LICENCIAMIENTO PROGRAMAS</t>
  </si>
  <si>
    <t>OTROS ARRENDAMIENTOS</t>
  </si>
  <si>
    <t xml:space="preserve">ARRENDAMIENTO DE 4 TOLDOS  (LONA ) </t>
  </si>
  <si>
    <t>RENTA DE MUEBLES (MESAS,SILLAS Y MANTELERIA)</t>
  </si>
  <si>
    <t>SILLAS arrendados</t>
  </si>
  <si>
    <t>SERVICIOS PROFESIONALES, CIENTIFICOS, TECNICOS Y OTROS SERVICIOS</t>
  </si>
  <si>
    <t>SERVICIOS LEGALES, DE CONTABILIDAD, AUDITORÍA Y RELACIONADOS</t>
  </si>
  <si>
    <t>OTRAS ASESORÍAS PARA LA OPERACIÓN DE PROGRAMAS</t>
  </si>
  <si>
    <t>PERSONAL CLASES DE PINTURA</t>
  </si>
  <si>
    <t>PERSONAL DE INTENDENCIA</t>
  </si>
  <si>
    <t>SERVICIOS DE CONSULTORÍA ADMINISTRATIVA, PROCESOS, TÉCNICA Y EN TECNOLOGÍAS DE LA INFORMACIÓN</t>
  </si>
  <si>
    <t>SERVICIOS DE INFORMÁTICA</t>
  </si>
  <si>
    <t>LICENCIA PARA TIENDA</t>
  </si>
  <si>
    <t>SISTEMA DE INVENTARIOS</t>
  </si>
  <si>
    <t>SISTEMA DE VENTAS</t>
  </si>
  <si>
    <t>SERVICIOS DE CAPACITACIÓN</t>
  </si>
  <si>
    <t>CAPACITACION</t>
  </si>
  <si>
    <t>SERVICIOS DE CAPACITACION</t>
  </si>
  <si>
    <t>SERVICIOS DE APOYO ADMINISTRATIVO, TRADUCCIÓN, FOTOCOPIADO E IMPRESIÓN</t>
  </si>
  <si>
    <t>OTROS SERVICIOS COMERCIALES</t>
  </si>
  <si>
    <t xml:space="preserve">SERVICIO DE FOTOCOPIADO </t>
  </si>
  <si>
    <t xml:space="preserve">SERVICIO ENGARGOLADO </t>
  </si>
  <si>
    <t>ENVOLTURA DE ARTESANIAS</t>
  </si>
  <si>
    <t xml:space="preserve"> IMPRESIÓN Y ELABORACIÓN DE MATERIAL INFORMATIVO DERIVADO DE LA OPERACIÓN Y ADMINISTRACIÓN DE LOS ENTES PÚBLICOS</t>
  </si>
  <si>
    <t>DIPLOMAS OFICIALES, DIPLOMAS VARIOS</t>
  </si>
  <si>
    <t xml:space="preserve">LONAS </t>
  </si>
  <si>
    <t>PAGO DE ASENTAMIENTO DE FIRMAS Y REGISTRO DE LA S.E.</t>
  </si>
  <si>
    <t xml:space="preserve">PUBLICIDAD VARIA </t>
  </si>
  <si>
    <t>BOLETOS PARA ESTACIONAMIENTO</t>
  </si>
  <si>
    <t>SERVICIOS DE VIGILANCIA</t>
  </si>
  <si>
    <t xml:space="preserve">SERVICIOS DE MANTENIMIENTO Y REPARACION DEL EQUIPO DE  CAMARAS DE VIDEO VIGILANCIA </t>
  </si>
  <si>
    <t>SERVICIOS PROFESIONALES, CIENTÍFICOS Y TÉCNICOS INTEGRALES</t>
  </si>
  <si>
    <t>SUBCONTRATACIÓN DE SERVICIOS CON TERCEROS</t>
  </si>
  <si>
    <t>SUBCONTRATACION DE SERVICIOS CON TERCEROS</t>
  </si>
  <si>
    <t>SERVICIOS FINANCIEROS, BANCARIOS Y COMERCIALES</t>
  </si>
  <si>
    <t>SERVICIOS FINANCIEROS Y BANCARIOS</t>
  </si>
  <si>
    <t>COMISIONES BANCARIAS</t>
  </si>
  <si>
    <t>RECARGOS Y ACTUALIZACIONES</t>
  </si>
  <si>
    <t>SEGURO DE BIENES PATRIMONIALES</t>
  </si>
  <si>
    <t>SEGUROS DE BIENES PATRIMONIALES</t>
  </si>
  <si>
    <t>SEGURO CONTRA INCENDIOS</t>
  </si>
  <si>
    <t>SEGURO DE VEHICULOS</t>
  </si>
  <si>
    <t>SEGURO GASTOS MEDICOS DENTRO DEL PLANTEL</t>
  </si>
  <si>
    <t>SEGURO PARA ALUMNADO</t>
  </si>
  <si>
    <t>SEGURO PARA ACCIDENTES ESCOLARES</t>
  </si>
  <si>
    <t>FLETES Y MANIOBRAS</t>
  </si>
  <si>
    <t>SERVICIOS DE INSTALACION, REPARACION, MANTENIMIENTO Y CONSERVACION</t>
  </si>
  <si>
    <t>CONSERVACIÓN Y MANTENIMIENTO MENOR DE INMUEBLES</t>
  </si>
  <si>
    <t xml:space="preserve"> MANTENIMIENTO Y CONSERVACIÓN DE INMUEBLES PARA LA PRESTACIÓN DE SERVICIOS ADMINISTRATIVOS</t>
  </si>
  <si>
    <t>INSTALACION DE CRISTAL DE 5 CM PARA ULTRASONIDO</t>
  </si>
  <si>
    <t>SERVICIO DE CERRAJERIA</t>
  </si>
  <si>
    <t xml:space="preserve"> MANTENIMIENTO Y CONSERVACIÓN DE INMUEBLES PARA LA PRESTACIÓN DE SERVICIOS PÚBLICOS</t>
  </si>
  <si>
    <t>SERVICIOS VARIOS DE MANTENIMIENTO HERRERIA, CONSTRUCCION</t>
  </si>
  <si>
    <t>INSTALACIÓN, REPARACIÓN Y MANTENIMIENTO DE EQUIPO DE CÓMPUTO Y TECNOLOGÍA DE LA INFORMACIÓN</t>
  </si>
  <si>
    <t xml:space="preserve"> INSTALACIÓN, REPARACIÓN Y MANTENIMIENTO DE EQUIPO DE CÓMPUTO Y TECNOLOGÍA DE LA INFORMACIÓN</t>
  </si>
  <si>
    <t>INS. REP Y MANNTO. DE EQ. COMPUTO Y TEC. DE LA INF.</t>
  </si>
  <si>
    <t>INSTALACIÓN, REPARACIÓN Y MANTENIMIENTO DE EQUIPO E INSTRUMENTAL MÉDICO Y DE LABORATORIO</t>
  </si>
  <si>
    <t xml:space="preserve"> INSTALACIÓN, REPARACIÓN Y MANTENIMIENTO DE EQUIPO E INSTRUMENTAL MÉDICO Y DE LABORATORIO</t>
  </si>
  <si>
    <t>REPARACION EQUIPO DE ELECTROMIOGRAFIA</t>
  </si>
  <si>
    <t>REPARACIÓN Y MANTENIMIENTO DE EQUIPO DE TRANSPORTE</t>
  </si>
  <si>
    <t xml:space="preserve"> REPARACIÓN Y MANTENIMIENTO DE EQUIPO DE TRANSPORTE</t>
  </si>
  <si>
    <t>EJE PARA MAQUINA</t>
  </si>
  <si>
    <t>RELLENO DE RUEDAS</t>
  </si>
  <si>
    <t>REP. Y MANTTO. DE EQ DE TRANSPORTE</t>
  </si>
  <si>
    <t>SERVICIO SE CAMBIO DE ACUMULADOR L 24530</t>
  </si>
  <si>
    <t>SERVICIOS BALEROS</t>
  </si>
  <si>
    <t>SERVICIOS CRUZETAS</t>
  </si>
  <si>
    <t>SERVICIOS VARIOS TREN</t>
  </si>
  <si>
    <t>TIRANTE</t>
  </si>
  <si>
    <t>SERVICIO CARRUSEL</t>
  </si>
  <si>
    <t>REPARACIÓN Y MANTENIMIENTO DE EQUIPO DE DEFENSA Y SEGURIDAD</t>
  </si>
  <si>
    <t xml:space="preserve"> REPARACIÓN Y MANTENIMIENTO DE EQUIPO DE DEFENSA Y SEGURIDAD</t>
  </si>
  <si>
    <t xml:space="preserve">EXTINTORES  CON LLENADO  </t>
  </si>
  <si>
    <t xml:space="preserve"> INSTALACIÓN, REPARACIÓN Y MANTENIMIENTO DE MAQUINARIA, OTROS EQUIPOS Y HERRAMIENTA</t>
  </si>
  <si>
    <t xml:space="preserve"> MANTENIMIENTO Y CONSERVACIÓN DE MAQUINARIA Y EQUIPO</t>
  </si>
  <si>
    <t>CAMBIO DE LLANTA DE CARRETILLA</t>
  </si>
  <si>
    <t>MANTENIMIENTO DE AIRES ACONDICIONADOS</t>
  </si>
  <si>
    <t>MANTENIMIENTO DE PODADORA</t>
  </si>
  <si>
    <t>MANTENIMIENTO IMPRESORA</t>
  </si>
  <si>
    <t>SERVICIO DE CAMBIO DE BALEROS Y SELLO A BOMBA</t>
  </si>
  <si>
    <t xml:space="preserve"> SERVICIOS DE LIMPIEZA Y MANEJO DE DESECHOS</t>
  </si>
  <si>
    <t xml:space="preserve"> SERVICIOS DE LAVANDERÍA, LIMPIEZA E HIGIENE</t>
  </si>
  <si>
    <t xml:space="preserve">SERVICIO DE LAVANDERIA </t>
  </si>
  <si>
    <t>SERVICIOS DE MANEJO DE DESECHOS</t>
  </si>
  <si>
    <t>RECOLECCION DE DESECHOS SOLIDOS Y LIQUIDOS</t>
  </si>
  <si>
    <t>SERVICIOS DE JARDINERÍA Y FUMIGACIÓN</t>
  </si>
  <si>
    <t xml:space="preserve"> SERVICIOS DE JARDINERÍA Y FUMIGACIÓN</t>
  </si>
  <si>
    <t>FLORES PARA AREAS VERDES</t>
  </si>
  <si>
    <t>FUMIGACION</t>
  </si>
  <si>
    <t xml:space="preserve">FUMIGACION ARTESANIAS IYARI INSURGENTES, MERIDA, PALACIO Y TALLER </t>
  </si>
  <si>
    <t>FUMIGACION IYARI INSURGENTES, SUPERFICIE DE 5X29 MTS / 145 MTRS2</t>
  </si>
  <si>
    <t>FUMIGACION IYARI MERIDA, SUPERFICIE DE 9.42X1.90 MTRS / 17.89 MTRS2</t>
  </si>
  <si>
    <t>FUMIGACION IYARI PALACIO, SUPERFICIE DE10.5X11 MTRS (2 PLANTAS) / 231 MTRS2</t>
  </si>
  <si>
    <t>FUMIGACION IYARI TALLER, SUPERFICIE DE 26.58X6.24 (2 PLANTAS) MTRS / 333.31 MTRS2</t>
  </si>
  <si>
    <t>FUMIGACION VELATORIO</t>
  </si>
  <si>
    <t>FUMIGACION DE CECAP</t>
  </si>
  <si>
    <t>SERVICIOS DE COMUNICACIÓN SOCIAL Y PUBLICIDAD</t>
  </si>
  <si>
    <t>DIFUSIÓN POR RADIO, TELEVISIÓN Y OTROS MEDIOS DE MENSAJES SOBRE PROGRAMAS Y ACTIVIDADES GUBERNAMENTALES</t>
  </si>
  <si>
    <t>DIPTICOS</t>
  </si>
  <si>
    <t>IMPRESIONES EN LONAS 1.50 X 2 MTS</t>
  </si>
  <si>
    <t>LONA 1X2 MT</t>
  </si>
  <si>
    <t>LONA 3.5X 4.5 MT</t>
  </si>
  <si>
    <t>LONA IMPRESA GRANDE PARA EXTERIOR DE PLANTEL</t>
  </si>
  <si>
    <t>LONA IMPRESA PARA EVENTOS DE CLAUSURA</t>
  </si>
  <si>
    <t>LONAS</t>
  </si>
  <si>
    <t>MILLAR DE FOLLETO A COLOR T/MEDIA CARTA</t>
  </si>
  <si>
    <t>SEÑALETICAS</t>
  </si>
  <si>
    <t xml:space="preserve">TRIPTICOS </t>
  </si>
  <si>
    <t>VINIL MICROPERFORADO IMPRESO</t>
  </si>
  <si>
    <t xml:space="preserve">VOLANTES( FLYERS) </t>
  </si>
  <si>
    <t>SERVICIOS DE TRASLADO Y VIATICOS</t>
  </si>
  <si>
    <t>PASAJES AÉREOS</t>
  </si>
  <si>
    <t>TRANSPORTE AEREO DE PERSONAS</t>
  </si>
  <si>
    <t>VUELOS</t>
  </si>
  <si>
    <t>PASAJES TERRESTRES</t>
  </si>
  <si>
    <t>PEAJES</t>
  </si>
  <si>
    <t>VIÁTICOS EN EL PAÍS</t>
  </si>
  <si>
    <t>VÍATICOS EN EL PAÍS</t>
  </si>
  <si>
    <t>SERVICIOS DE HOSPEDAJE Y TRANSPORTE</t>
  </si>
  <si>
    <t xml:space="preserve">VÍATICOS </t>
  </si>
  <si>
    <t>VIATICOS EN EL ESTADO</t>
  </si>
  <si>
    <t>VIATICOS FUERA DEL ESTADO</t>
  </si>
  <si>
    <t xml:space="preserve"> OTROS SERVICIOS DE TRASLADO Y HOSPEDAJE</t>
  </si>
  <si>
    <t>OTROS SERVICIOS DE TRASLADO Y HOSPEDAJE</t>
  </si>
  <si>
    <t>HOSPEDAJE</t>
  </si>
  <si>
    <t>SERVICIOS OFICIALES</t>
  </si>
  <si>
    <t>GASTOS DE ORDEN SOCIAL Y CULTURAL</t>
  </si>
  <si>
    <t>BOLSAS DE MANO</t>
  </si>
  <si>
    <t>BUFANDAS</t>
  </si>
  <si>
    <t>CHALINAS</t>
  </si>
  <si>
    <t>COMIDA, GRADUACIÓN, DIAS FESTIVOS</t>
  </si>
  <si>
    <t>CREMAS PARA CUERPO</t>
  </si>
  <si>
    <t>DECORACION CON FLORES CON FECHAS CONMEMORATIVAS</t>
  </si>
  <si>
    <t>EVENTO DIA DE LAS MADRES</t>
  </si>
  <si>
    <t xml:space="preserve">EVENTO DIA DEL NIÑO </t>
  </si>
  <si>
    <t>EVENTO PARA NAVIDAD</t>
  </si>
  <si>
    <t>FESTEJO DEL DIA DEL ABUELO</t>
  </si>
  <si>
    <t>FESTEJO POSADA DE LOS ABUELOS</t>
  </si>
  <si>
    <t>FLORES FRESCAS</t>
  </si>
  <si>
    <t>GORROS INVIERNO UNISEX</t>
  </si>
  <si>
    <t>PANTUFLAS</t>
  </si>
  <si>
    <t>GASTOS DE REPRESENTACIÓN</t>
  </si>
  <si>
    <t>GASTOS DE TRASLADO DE COORDINADORES</t>
  </si>
  <si>
    <t>OTROS SERVICIOS GENERALES</t>
  </si>
  <si>
    <t>IMPUESTOS Y DERECHOS</t>
  </si>
  <si>
    <t>OTROS IMPUESTOS Y DERECHOS</t>
  </si>
  <si>
    <t xml:space="preserve">LICENCIA DE FUNCIONAMIENTO </t>
  </si>
  <si>
    <t>OTROS GASTOS POR RESPONSABILIDADES</t>
  </si>
  <si>
    <t>OTROS GASTOS DE RESPONSABILIDAD</t>
  </si>
  <si>
    <t>TRANSFERENCIAS, ASIGNACIONES, SUBSIDIOS Y OTRAS AYUDAS</t>
  </si>
  <si>
    <t>AYUDAS SOCIALES</t>
  </si>
  <si>
    <t>Ayudas sociales a personas</t>
  </si>
  <si>
    <t xml:space="preserve"> AUXILIO A PERSONAS U HOGARES</t>
  </si>
  <si>
    <t>APOYOS ECONOMICOS POR ELABORACIÓN DE ARTESANIA</t>
  </si>
  <si>
    <t>AYUDAS ESPECIALES A PERSONAS U HOGARES</t>
  </si>
  <si>
    <t>BIENES MUEBLES, INMUEBLES E INTANGIBLES</t>
  </si>
  <si>
    <t>MOBILIARIO Y EQUIPO DE ADMINISTRACIÓN</t>
  </si>
  <si>
    <t>MUEBLES DE OFICINA Y ESTANTERÍA</t>
  </si>
  <si>
    <t>MOBILIARIO Y EQUIPO MÉDICO QUIRÚRGICO</t>
  </si>
  <si>
    <t>ESPIROMETRO Y ASPIROMETRO</t>
  </si>
  <si>
    <t>MOBILIARIO Y EQUIPO</t>
  </si>
  <si>
    <t>ARCHIVERO DE CUATRO GAVETAS 1.40 ALTO X 50 DE FONDO X 47 DE ANCHO CON CORREDERAS DE EXTENSION CHAPA Y LLAVE DE SEGURIDAD EN GAVETA SUPERIOR FABRICADO EN MELAMINA DE 28/16 MM</t>
  </si>
  <si>
    <t>ARCHIVERO METALICO DE 4 GAVETAS</t>
  </si>
  <si>
    <t xml:space="preserve">ARCHIVERO METALICO VERTICAL DE TRES GAVETAS CON CHAPA Y LLAVE DE SEGURIDAD EN GAVETA SUPERIOR </t>
  </si>
  <si>
    <t xml:space="preserve">DISPENSADOR DE AGUA FRIA Y CALIENTE CON GARRAFON OCULTO, CON LLAVES FACILES DE MANEJAR Y SEGURO CONTRA NIÑOS, INDICADOR DE CAMBIO DE GARRAFÓN. </t>
  </si>
  <si>
    <t>Escritorio ejecutivo de 1.15 x .50x.75 mts. con cajonera ( 2 lapicero y 1 de archivo) terminado en melamina de color madera de 28/16 mm</t>
  </si>
  <si>
    <t xml:space="preserve">ESTANTE METALICO 5 CHAROLAS DE 30 X 85 CMS. CAL 22 Y POSTES DE 2.20 MT CAL. 18 </t>
  </si>
  <si>
    <t xml:space="preserve">SILLA DE 3 PLAZAS CROMADA </t>
  </si>
  <si>
    <t>SILLA EJECUTIVA POLIPIEL NEGRO CON DESCANSABRAZOS SISTEMA DE RECLINAMIENTO, ELEBACIÓN POR PISTON NEUMATICO, ASIENTO Y RESPALDO TAPIZADOS</t>
  </si>
  <si>
    <t>SILLA PARA OFICINA CON FORRO EN VINIPIEL, CON DESCANSA BRAZOS, ALTURA AJUSTABLE CON PALANCA, ESTRUCTURA DE ACERO Y RUEDAS 360</t>
  </si>
  <si>
    <t>Silla plegable, estructura tubular, asiento y respaldo fabricado en polipropileno de alta resistencia</t>
  </si>
  <si>
    <t>SILLA SECRETARIAL DE OFICINA, RECLINABLE, ASIENTO TAPIZADO EN TELA Y RESPALDO EN MALLA, CON DESCANSABRAZOS EN POLIPROPILENO, AJUSTE DE ALTURA POR PISTON NEUMATICO, BASE NYLON DE 5 PUNTAS CON RODAJAS.</t>
  </si>
  <si>
    <t>SILLA SECRETARIAL ERGONOMICA SIN DESCANSA BRAZOS ASIENTOS Y RESPALDO TAPIZADO EN TELA, AJUSTABLE DE ALTURA POR PISTON NEUMATICO BASE NYLON DE 5 PUNTAS CON RODAJAS</t>
  </si>
  <si>
    <t>VENTILADOR DE TORRE DE 3 VELOCIDADES, CON TEMPORIZADOR HASTA DE 7 HORAS, MODO NOCTURNO</t>
  </si>
  <si>
    <t>EQUIPO DE CÓMPUTO Y DE TECNOLOGÍAS DE LA INFORMACIÓN</t>
  </si>
  <si>
    <t>EQUIPO DE COMPUTACIÓN</t>
  </si>
  <si>
    <t>ALL in One  22-dd1506la COLOR NEGRO PROCESADOR INTEL CORE i3 DE 11.a GENERACION. WINDOWS 11 HOME  SINGLE LANGUAGE UNIDAD DE ESTADO SOLIDO PCle NVMe M.2 DE 256 GB, 8 GB INTEL UHD 21,5" PULGADAS</t>
  </si>
  <si>
    <t xml:space="preserve">COMPUTADORA ALL IN ONE  205 G4/7F5K0LT/21.5 PULGADA 4K UHD AMD RYZEN 3, 8 GB RAM 256 GB SSD, COLOR INDISTINTO </t>
  </si>
  <si>
    <t>COMPUTADORA DE ESCRITORIO PROCESADOR INTEL CORE I5 8GB MEMORIA RAM, DISCO DURO 128 GB 0 240 GB DE ESTADO SOLIDO WIFI QUE INCLUYA MOUSE, TECLADO Y MONITOR DE 20" DMI CON HDMI (1)</t>
  </si>
  <si>
    <t>EQUIPO DE COMPUTO DE ESCRITORIO DISCO DURO 240 GB SSD, 8 GB RAM PROCESADOR INTEL CORE I5 WIFI MONITOR 21" CON HDMI TECLADO MOUSE</t>
  </si>
  <si>
    <t>IMPRESORA MULTIFUNCIONAL ESCANER, COPIADORA E IMPRESIONES, SMART TANK 500 DE TINTA CONTINUA IMPRESORA A COLOR WIFI SMART QUE INCLUYA UN JUEGO ADICIONAL DE RESPUESTO DE TONER ORIGINAL</t>
  </si>
  <si>
    <t>IMPRESORA TERMICA EC-PM-80250 TERMICA DIRECTA, 250MM/ALAMBRICO</t>
  </si>
  <si>
    <t>LECTOR DE HUELLA</t>
  </si>
  <si>
    <t>LECTOR TARJETAS</t>
  </si>
  <si>
    <t>MONITOR PC 27FW, LED, 24 PULGADAS, FULL HD, 1080P, HDMI VGA, 60HZ SMS, BLANCO</t>
  </si>
  <si>
    <t>PC DE ESCRITORIO PROCESADOR INTEL CORE ¡5 10 GENERACIÓN MEMORIA RAM 8 GB DISCO DURO DE ESTADO SOLIDO 240 GB WINDOWS 11, MONITOR CON ENTRADA HDMI MOUSE, TECLADO Y WIFI</t>
  </si>
  <si>
    <t>OTROS MOBILIARIOS Y EQUIPOS DE ADMINISTRACIÓN</t>
  </si>
  <si>
    <t>OTROS EQUIPOS DE MANTENIMIENTO Y SEGURIDAD</t>
  </si>
  <si>
    <t>ASPIRADORA</t>
  </si>
  <si>
    <t>EQUIPO CONTRA INCENDIO</t>
  </si>
  <si>
    <t>EXTINTOR</t>
  </si>
  <si>
    <t>OTROS EQUIPOS DE CARÁCTER COMERCIAL</t>
  </si>
  <si>
    <t>CAJA SEPARA DINERO REGISTRADORA</t>
  </si>
  <si>
    <t>OTROS EQUIPOS Y HERRAMIENTAS</t>
  </si>
  <si>
    <t>CAJA DE HERRAMIENTA GENERICA  DE 108 PIEZAS</t>
  </si>
  <si>
    <t>OTROS MOBILIARIOS Y EQUIPO</t>
  </si>
  <si>
    <t>AIRE ACONDICIONADO</t>
  </si>
  <si>
    <t>AIRE ACONDICIONADO 1 TON.</t>
  </si>
  <si>
    <t xml:space="preserve">AIRE ACONDICIONADO PARA OFICINA </t>
  </si>
  <si>
    <t>BATIDORA DE 10VEL 4.5Q</t>
  </si>
  <si>
    <t>CAJA REGISTRADORA (KIT PUNTO DE VENTA PLUS)</t>
  </si>
  <si>
    <t>CALEFACTOR ELECTRICO DE CUARZO PARA EXTERIOR HQ1500EXR CALEFACTOR</t>
  </si>
  <si>
    <t>CAMA INDIVIDUAL</t>
  </si>
  <si>
    <t>CONTENEDOR DE BASURA DE 135 LTS CON TAPA Y RUEDAS</t>
  </si>
  <si>
    <t xml:space="preserve">HORNO DE MICROONDAS </t>
  </si>
  <si>
    <t>LICUADORA MAX 3 VEL 1100W T/PROFESIONAL</t>
  </si>
  <si>
    <t>MAQUINA CONTADORA DE MONEDAS</t>
  </si>
  <si>
    <t>MAQUINA CONTAR BILLETES</t>
  </si>
  <si>
    <t>MAQUINA DE COSER ELECTRICA ZIG  </t>
  </si>
  <si>
    <t>MAQUINA DE COSER INDUSTRIAL  </t>
  </si>
  <si>
    <t xml:space="preserve">MAQUINA OVERLOK </t>
  </si>
  <si>
    <t>MÁQUINA PARA CORTE DE CABELLO con aditamentos</t>
  </si>
  <si>
    <t>PLANCHA INDUSTRIAL</t>
  </si>
  <si>
    <t xml:space="preserve">REFRIGERADOR 11 PIES </t>
  </si>
  <si>
    <t>RELOJ CHECADOR ELECTRONICO MCA. A MANO</t>
  </si>
  <si>
    <t>SOPORTE PARA MICROFONO MEDIDA ESTANDAR PARA CANTAR (10)</t>
  </si>
  <si>
    <t>VENTILADOR DE PEDESTAL ASPAS METALICAS DE 18”</t>
  </si>
  <si>
    <t>TELEFONO  CELULAR 12 GB DE RAM Y 512 DERCM</t>
  </si>
  <si>
    <t>MOBILIARIO Y EQUIPO EDUCACIONAL Y RECREATIVO</t>
  </si>
  <si>
    <t>EQUIPOS Y APARATOS AUDIVISUALES</t>
  </si>
  <si>
    <t>EQUIPOS Y APARATOS AUDIOVISUALES</t>
  </si>
  <si>
    <t>BOCINA PROFESIONAL DE 15 PULGADAS CON 18000 WATSS DE POTENCIA MUSICAL BLUTOOH RADIO FM LECTOR USB Y SD SALIDA PARA CONECTAR BAFLE ENTRADA DE MIFROFONO</t>
  </si>
  <si>
    <t>PROYECTOR PROFESIONAL</t>
  </si>
  <si>
    <t>VIDEO PROYECTOR MULTIMEDIA (CAÑON)</t>
  </si>
  <si>
    <t>MICROFONO INALAMBRICO BLX24/B58 BETA 58 INALAMBRICO DE MANO (4)</t>
  </si>
  <si>
    <t>MICROFONO BLX24R/SM58 COLOR NEGRO 1 CANAL  (4)</t>
  </si>
  <si>
    <t>MICROFONO DE INSTRUMENTO ALAMBRICO PGA57-XLR (4)</t>
  </si>
  <si>
    <t>BAFLE 15" ELECTRO VOICE BT ZLX-15BT (2)</t>
  </si>
  <si>
    <t>MEZCLADORA DE 24 CANALES DIGITAL - 1</t>
  </si>
  <si>
    <t>MONITOR DE AUDIO AMPLIFICADO -2</t>
  </si>
  <si>
    <t>APARATOS DEPORTIVOS</t>
  </si>
  <si>
    <t>CAMINADORA</t>
  </si>
  <si>
    <t>CÁMARAS FOTOGRÁFICAS Y DE VIDEO</t>
  </si>
  <si>
    <t>KIT CCTV 16 CAMARAS HIKVISION 5 MP COLORVU MICROFONO 4 TB</t>
  </si>
  <si>
    <t>CAMARA REFLEX EOS EBEL T7 CON LENTE EF-S 18-55 MM IS</t>
  </si>
  <si>
    <t xml:space="preserve">OTRO MOBILIARIO EDUCACIONAL Y RECREATIVO </t>
  </si>
  <si>
    <t xml:space="preserve">JUEGOS INFANTILES </t>
  </si>
  <si>
    <t>COLUMPIOS PARA INFANTES</t>
  </si>
  <si>
    <t>RESBALADILLA PARA INFANTES</t>
  </si>
  <si>
    <t>EQUIPO E INSTRUMENTAL MÉDICO Y DE LABORATORIO</t>
  </si>
  <si>
    <t>EQUIPO MÉDICO Y DE LABORATORIO</t>
  </si>
  <si>
    <t>ANDADERA ORTOPEDICA</t>
  </si>
  <si>
    <t>SILLA DE RUEDAS 22"</t>
  </si>
  <si>
    <t>MAQUINARIA, OTROS EQUIPOS Y HERRAMIENTAS</t>
  </si>
  <si>
    <t>MAQUINARIA Y EQUIPO AGROPECUARIO</t>
  </si>
  <si>
    <t>CORTADORA DE HILO DE CESPED POTENTE ELECTRICA DE 450 VOTIOS, CORTADORA DE MALEZAS</t>
  </si>
  <si>
    <t>DESBROZADORA DESMALEZADAORA A GASOLINA COD. 11031</t>
  </si>
  <si>
    <t>MAQUINARIA Y EQPO. INDUSTRIAL</t>
  </si>
  <si>
    <t>MAQUINARIA, EQPO. Y HERRAMIENTAS PARA IND.</t>
  </si>
  <si>
    <t xml:space="preserve">COMPRESOR DE AIRE </t>
  </si>
  <si>
    <t>HIDROLAVADORA K3</t>
  </si>
  <si>
    <t xml:space="preserve">MAQUINARIA Y EQUIPO DE CONSTRUCCION </t>
  </si>
  <si>
    <t xml:space="preserve">MAQUINARIA Y EQUIPO PARA LA CONSTRUCCION </t>
  </si>
  <si>
    <t>ANDAMIO</t>
  </si>
  <si>
    <t>REVOLVEDORAS PARA MEZCLA DE CONCRETO</t>
  </si>
  <si>
    <t xml:space="preserve">EQUIPO DE COMUNICACIÓN Y TELECOMUNICACION </t>
  </si>
  <si>
    <t xml:space="preserve">EQUIPO DE COMUNICACIÓN </t>
  </si>
  <si>
    <t xml:space="preserve">REGULADOR/CONTROLADOR DE CARGA </t>
  </si>
  <si>
    <t>TELEFONOS PACK DE 2 TELEFONOS PANASONIC KX-TGC 212 MED</t>
  </si>
  <si>
    <t>EQUIPOS DE GENERACIÓN ELÉCTRICA, APARATOS Y ACCESORIOS ELÉCTRICOS</t>
  </si>
  <si>
    <t xml:space="preserve">EQUIPO ELECTRICO DIVERSO </t>
  </si>
  <si>
    <t xml:space="preserve">ECUALIZADOR </t>
  </si>
  <si>
    <t>EQUIPOS, APARATOS Y ACCESORIOS ELÉCTRICOS</t>
  </si>
  <si>
    <t>NO BREAK 700 W PARA RESPALDO DE ENERGIA (2)</t>
  </si>
  <si>
    <t xml:space="preserve"> HERRAMIENTAS Y MÁQUINAS - HERRAMIENTA</t>
  </si>
  <si>
    <t>BIRDGATE BARRERA</t>
  </si>
  <si>
    <t>CALADORA</t>
  </si>
  <si>
    <t>ESMERILADORA DE MANO 1250 W COD. 12873</t>
  </si>
  <si>
    <t>JUEGO DE DADO C/ MATRACA DE 39 PZAS PRETUL COD. 24220</t>
  </si>
  <si>
    <t>PISTOLA GRAVEDAD VASO ALUMINIO 400 ML. COD.11095</t>
  </si>
  <si>
    <t>PKT. KIT TALADRO ROTOMARTILLO Y DE IMPACTO DEWALT 20V INALAMBRICO</t>
  </si>
  <si>
    <t>SIERRA CISCULAR DE MANO 1500 WTT. TRUPER COD. 11004</t>
  </si>
  <si>
    <t xml:space="preserve">SOLDADOR INVERSOR </t>
  </si>
  <si>
    <t>SOPLADORA CON MOTOR DE GASOLINA</t>
  </si>
  <si>
    <t>TALADRO ROTOMARTILLO CINCELADOR 6 JOULES TRUPER COD. 101221</t>
  </si>
  <si>
    <t>TERMOFUSORA 600W CON DADOS 20, 25, 32 MM</t>
  </si>
  <si>
    <t>TORNILLO BANCO</t>
  </si>
  <si>
    <t>OTROS EQUIPOS</t>
  </si>
  <si>
    <t>OTROS APARATOS Y OTROS INSTRUMENTOS CIENTIFICOS Y DE LABORATORIO</t>
  </si>
  <si>
    <t>AMALGAMADOR</t>
  </si>
  <si>
    <t>OTRO MOBILIARIO Y EQUIPO</t>
  </si>
  <si>
    <t>MASAJEADOR CORPORAL  BIOLECTRICO</t>
  </si>
  <si>
    <t>SOFTWARE</t>
  </si>
  <si>
    <t xml:space="preserve">SERVICIO INSTALACION DE SISTEMA </t>
  </si>
  <si>
    <t>LICENCIAS INFORMATICAS E INTELECTUALES</t>
  </si>
  <si>
    <t xml:space="preserve">LICENCIA INFORMATICA </t>
  </si>
  <si>
    <t>SUMAS DE LOS CAPITULOS 2000, 3000, 4000 y 5000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</si>
  <si>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</si>
  <si>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</si>
  <si>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</si>
  <si>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</si>
  <si>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</si>
  <si>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</si>
  <si>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</si>
  <si>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</si>
  <si>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</si>
  <si>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</si>
  <si>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</si>
  <si>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</si>
  <si>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
CANTIDAD DE BIENES Y/O SERVICIOS REQUERIDOS</t>
  </si>
  <si>
    <t xml:space="preserve">
VALOR TOTAL (PESOS)</t>
  </si>
  <si>
    <t>ALMENDRA FILETEADA</t>
  </si>
  <si>
    <t>CEBOLLA MORADA</t>
  </si>
  <si>
    <t>BROWNIES</t>
  </si>
  <si>
    <t>CAFÉ EN GRANO POR KILO</t>
  </si>
  <si>
    <t xml:space="preserve">CAFÉ DESCAFEINADO MOLIDO </t>
  </si>
  <si>
    <t>CHILE CHIPOTLE EN LATA</t>
  </si>
  <si>
    <t>CREMA PARA BATIR DULCE</t>
  </si>
  <si>
    <t>CHESSE CAKE DE CAJETA</t>
  </si>
  <si>
    <t xml:space="preserve">CHOCOLATINES </t>
  </si>
  <si>
    <t xml:space="preserve">DONAS </t>
  </si>
  <si>
    <t>FRIJOL EN LATA</t>
  </si>
  <si>
    <t xml:space="preserve">HIELO </t>
  </si>
  <si>
    <t xml:space="preserve">MUFFIN </t>
  </si>
  <si>
    <t xml:space="preserve">PAN BAGEL </t>
  </si>
  <si>
    <t>PAN BRIOGE PARA HAMBURGUESA</t>
  </si>
  <si>
    <t>PAN CHAPATA</t>
  </si>
  <si>
    <t>PAN DE HOGAZA</t>
  </si>
  <si>
    <t>QUESO PHILADELPHIA</t>
  </si>
  <si>
    <t xml:space="preserve">QUESO PARA DERRETIR </t>
  </si>
  <si>
    <t>REFRESCOS DE VARIOS SABORES</t>
  </si>
  <si>
    <t xml:space="preserve">SALSA DE CARAMELO </t>
  </si>
  <si>
    <t xml:space="preserve">TISANAS FRUTALES </t>
  </si>
  <si>
    <t>CARTERA HUEVO</t>
  </si>
  <si>
    <t>BOMBA HIDRONEUMATICA</t>
  </si>
  <si>
    <t xml:space="preserve">GARRAFONES </t>
  </si>
  <si>
    <t>ARTÍCULOS DIDÁCTICOS</t>
  </si>
  <si>
    <t>||1|</t>
  </si>
  <si>
    <t>|</t>
  </si>
  <si>
    <t>DRA. IRLANDA XIOMARA GÓMEZ VALTIERRA</t>
  </si>
  <si>
    <t>LIC. RAFAEL CARRETO LOPEZ</t>
  </si>
  <si>
    <t>PROFA. BEATRIZ GARCIA PEREZ</t>
  </si>
  <si>
    <t>DIRECTORA GENERAL SIDIFEN</t>
  </si>
  <si>
    <t>SUBDIRECTOR GENERAL ADMINISTRATIVO</t>
  </si>
  <si>
    <t>TITULAR DE LA UNIDAD DE PLANEACION , ESTADISTICA</t>
  </si>
  <si>
    <t>EVALUACION Y PRESUPUESTACION</t>
  </si>
  <si>
    <t>FUENTE DE FINANCIAMIENTO:  1401 INGRESOS PROPIOS</t>
  </si>
  <si>
    <t>PROGRAMA ANUAL DE ADQUISICIONES  EJERCICIO 2024</t>
  </si>
  <si>
    <t xml:space="preserve">DESTINO DE LOS BIENES Y SERVCIOS </t>
  </si>
  <si>
    <t>CALIDAD DE LOS BIENES Y SERVICIOS</t>
  </si>
  <si>
    <t>JUSTIFICACION DE LA ADQUISICION DE LOS BIENES Y SERVICIOS</t>
  </si>
  <si>
    <t>UNIDADES ADMINISTRATIVAS DE LAS AREAS DIF</t>
  </si>
  <si>
    <t>PARA OPERATIVIDAD DE LAS DIFERENTES AREAS DEL SIDIFEN</t>
  </si>
  <si>
    <t>LAS NECESARIAS PARA CUBRIR LAS FUNCIONES DE LAS AREAS</t>
  </si>
  <si>
    <t>SISTEMA PARA EL DESARROLLO INTEGRAL DE LA FAMILIA DEL ESTADO DE NAYARIT</t>
  </si>
  <si>
    <t>AUTORIZO</t>
  </si>
  <si>
    <t>REVISO</t>
  </si>
  <si>
    <t>ELABORO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</si>
</sst>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8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name val="Arial"/>
      <family val="2"/>
    </font>
    <font>
      <sz val="11"/>
      <color rgb="FF000000"/>
      <name val="Calibri"/>
      <family val="2"/>
    </font>
    <font>
      <b/>
      <sz val="9"/>
      <color rgb="FF000000"/>
      <name val="Arial"/>
      <family val="2"/>
    </font>
    <font>
      <sz val="9"/>
      <name val="Calibri"/>
      <family val="2"/>
      <scheme val="minor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1DFF1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320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3" fillId="2" borderId="3" xfId="0" applyFont="1" applyFill="1" applyBorder="1" applyAlignment="1">
      <alignment horizontal="center" wrapText="1"/>
    </xf>
    <xf numFmtId="0" fontId="3" fillId="2" borderId="3" xfId="0" applyNumberFormat="1" applyFont="1" applyFill="1" applyBorder="1" applyAlignment="1">
      <alignment horizontal="left" vertical="center" wrapText="1"/>
    </xf>
    <xf numFmtId="0" fontId="0" fillId="2" borderId="0" xfId="0" applyFill="1"/>
    <xf numFmtId="0" fontId="3" fillId="3" borderId="3" xfId="0" applyFont="1" applyFill="1" applyBorder="1" applyAlignment="1">
      <alignment horizontal="center" wrapText="1"/>
    </xf>
    <xf numFmtId="0" fontId="3" fillId="3" borderId="3" xfId="0" applyNumberFormat="1" applyFont="1" applyFill="1" applyBorder="1" applyAlignment="1">
      <alignment vertical="center" wrapText="1"/>
    </xf>
    <xf numFmtId="0" fontId="3" fillId="3" borderId="3" xfId="0" applyNumberFormat="1" applyFont="1" applyFill="1" applyBorder="1" applyAlignment="1">
      <alignment horizontal="left" vertical="center" wrapText="1"/>
    </xf>
    <xf numFmtId="43" fontId="3" fillId="3" borderId="8" xfId="1" applyFont="1" applyFill="1" applyBorder="1" applyAlignment="1">
      <alignment horizontal="center" wrapText="1"/>
    </xf>
    <xf numFmtId="0" fontId="0" fillId="3" borderId="0" xfId="0" applyFill="1"/>
    <xf numFmtId="0" fontId="3" fillId="4" borderId="3" xfId="0" applyFont="1" applyFill="1" applyBorder="1" applyAlignment="1">
      <alignment horizontal="center" wrapText="1"/>
    </xf>
    <xf numFmtId="0" fontId="3" fillId="4" borderId="3" xfId="0" applyFont="1" applyFill="1" applyBorder="1" applyAlignment="1">
      <alignment vertical="center" wrapText="1"/>
    </xf>
    <xf numFmtId="43" fontId="3" fillId="4" borderId="8" xfId="1" applyFont="1" applyFill="1" applyBorder="1" applyAlignment="1">
      <alignment horizontal="center" wrapText="1"/>
    </xf>
    <xf numFmtId="0" fontId="0" fillId="4" borderId="0" xfId="0" applyFill="1"/>
    <xf numFmtId="0" fontId="3" fillId="5" borderId="3" xfId="0" applyFont="1" applyFill="1" applyBorder="1" applyAlignment="1">
      <alignment horizontal="center" wrapText="1"/>
    </xf>
    <xf numFmtId="0" fontId="3" fillId="5" borderId="3" xfId="0" applyNumberFormat="1" applyFont="1" applyFill="1" applyBorder="1" applyAlignment="1">
      <alignment vertical="center" wrapText="1"/>
    </xf>
    <xf numFmtId="0" fontId="3" fillId="5" borderId="3" xfId="0" applyNumberFormat="1" applyFont="1" applyFill="1" applyBorder="1" applyAlignment="1">
      <alignment horizontal="left" vertical="center" wrapText="1"/>
    </xf>
    <xf numFmtId="43" fontId="3" fillId="5" borderId="8" xfId="1" applyFont="1" applyFill="1" applyBorder="1" applyAlignment="1">
      <alignment horizontal="center" wrapText="1"/>
    </xf>
    <xf numFmtId="0" fontId="0" fillId="5" borderId="0" xfId="0" applyFill="1"/>
    <xf numFmtId="0" fontId="5" fillId="0" borderId="3" xfId="0" applyFont="1" applyFill="1" applyBorder="1" applyAlignment="1">
      <alignment horizontal="center" wrapText="1"/>
    </xf>
    <xf numFmtId="0" fontId="0" fillId="0" borderId="3" xfId="0" applyFont="1" applyBorder="1" applyAlignment="1">
      <alignment vertical="center" wrapText="1"/>
    </xf>
    <xf numFmtId="164" fontId="0" fillId="0" borderId="3" xfId="0" applyNumberFormat="1" applyFont="1" applyFill="1" applyBorder="1" applyAlignment="1">
      <alignment horizontal="center" vertical="center" wrapText="1"/>
    </xf>
    <xf numFmtId="43" fontId="0" fillId="0" borderId="3" xfId="1" applyFont="1" applyBorder="1"/>
    <xf numFmtId="0" fontId="6" fillId="0" borderId="3" xfId="0" applyNumberFormat="1" applyFont="1" applyFill="1" applyBorder="1" applyAlignment="1">
      <alignment horizontal="right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3" xfId="0" applyNumberFormat="1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wrapText="1"/>
    </xf>
    <xf numFmtId="43" fontId="7" fillId="0" borderId="3" xfId="1" applyFont="1" applyFill="1" applyBorder="1" applyAlignment="1">
      <alignment horizontal="center" vertical="center" textRotation="90" wrapText="1"/>
    </xf>
    <xf numFmtId="0" fontId="3" fillId="2" borderId="3" xfId="0" applyFont="1" applyFill="1" applyBorder="1" applyAlignment="1">
      <alignment horizontal="center" vertical="center" wrapText="1"/>
    </xf>
    <xf numFmtId="0" fontId="7" fillId="2" borderId="3" xfId="0" applyNumberFormat="1" applyFont="1" applyFill="1" applyBorder="1" applyAlignment="1">
      <alignment horizontal="center" vertical="center" wrapText="1"/>
    </xf>
    <xf numFmtId="43" fontId="7" fillId="2" borderId="3" xfId="1" applyFont="1" applyFill="1" applyBorder="1" applyAlignment="1">
      <alignment vertical="center" wrapText="1"/>
    </xf>
    <xf numFmtId="43" fontId="7" fillId="2" borderId="8" xfId="1" applyFont="1" applyFill="1" applyBorder="1" applyAlignment="1">
      <alignment horizontal="center" vertical="center" wrapText="1"/>
    </xf>
    <xf numFmtId="0" fontId="7" fillId="3" borderId="3" xfId="0" applyNumberFormat="1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43" fontId="7" fillId="3" borderId="3" xfId="1" applyFont="1" applyFill="1" applyBorder="1" applyAlignment="1">
      <alignment horizontal="center" vertical="center" wrapText="1"/>
    </xf>
    <xf numFmtId="43" fontId="7" fillId="3" borderId="8" xfId="1" applyFont="1" applyFill="1" applyBorder="1" applyAlignment="1">
      <alignment horizontal="center" vertical="center" wrapText="1"/>
    </xf>
    <xf numFmtId="0" fontId="3" fillId="4" borderId="3" xfId="0" applyNumberFormat="1" applyFont="1" applyFill="1" applyBorder="1" applyAlignment="1">
      <alignment horizontal="left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3" xfId="0" applyNumberFormat="1" applyFont="1" applyFill="1" applyBorder="1" applyAlignment="1">
      <alignment horizontal="center" vertical="center" wrapText="1"/>
    </xf>
    <xf numFmtId="43" fontId="7" fillId="4" borderId="3" xfId="1" applyFont="1" applyFill="1" applyBorder="1" applyAlignment="1">
      <alignment horizontal="center" vertical="center" textRotation="90" wrapText="1"/>
    </xf>
    <xf numFmtId="43" fontId="7" fillId="4" borderId="8" xfId="1" applyFont="1" applyFill="1" applyBorder="1" applyAlignment="1">
      <alignment horizontal="center" vertical="center" wrapText="1"/>
    </xf>
    <xf numFmtId="0" fontId="7" fillId="5" borderId="3" xfId="0" applyNumberFormat="1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43" fontId="7" fillId="5" borderId="3" xfId="1" applyFont="1" applyFill="1" applyBorder="1" applyAlignment="1">
      <alignment horizontal="center" vertical="center" wrapText="1"/>
    </xf>
    <xf numFmtId="43" fontId="0" fillId="0" borderId="3" xfId="1" applyFont="1" applyBorder="1" applyAlignment="1">
      <alignment horizontal="left"/>
    </xf>
    <xf numFmtId="0" fontId="0" fillId="0" borderId="3" xfId="1" applyNumberFormat="1" applyFont="1" applyBorder="1" applyAlignment="1">
      <alignment horizontal="center"/>
    </xf>
    <xf numFmtId="43" fontId="0" fillId="0" borderId="8" xfId="1" applyFont="1" applyBorder="1"/>
    <xf numFmtId="0" fontId="3" fillId="0" borderId="3" xfId="0" applyFont="1" applyBorder="1" applyAlignment="1">
      <alignment horizontal="center" wrapText="1"/>
    </xf>
    <xf numFmtId="0" fontId="3" fillId="5" borderId="3" xfId="0" applyNumberFormat="1" applyFont="1" applyFill="1" applyBorder="1" applyAlignment="1">
      <alignment horizontal="center" wrapText="1"/>
    </xf>
    <xf numFmtId="43" fontId="2" fillId="5" borderId="3" xfId="1" applyFont="1" applyFill="1" applyBorder="1" applyAlignment="1">
      <alignment horizontal="left"/>
    </xf>
    <xf numFmtId="0" fontId="0" fillId="5" borderId="3" xfId="1" applyNumberFormat="1" applyFont="1" applyFill="1" applyBorder="1" applyAlignment="1">
      <alignment horizontal="center"/>
    </xf>
    <xf numFmtId="43" fontId="0" fillId="5" borderId="3" xfId="1" applyFont="1" applyFill="1" applyBorder="1"/>
    <xf numFmtId="43" fontId="0" fillId="5" borderId="8" xfId="1" applyFont="1" applyFill="1" applyBorder="1"/>
    <xf numFmtId="1" fontId="0" fillId="0" borderId="3" xfId="1" applyNumberFormat="1" applyFont="1" applyBorder="1" applyAlignment="1">
      <alignment horizontal="center"/>
    </xf>
    <xf numFmtId="43" fontId="0" fillId="0" borderId="8" xfId="1" applyFont="1" applyFill="1" applyBorder="1"/>
    <xf numFmtId="0" fontId="3" fillId="0" borderId="8" xfId="0" applyFont="1" applyBorder="1" applyAlignment="1">
      <alignment horizontal="center" wrapText="1"/>
    </xf>
    <xf numFmtId="0" fontId="8" fillId="0" borderId="3" xfId="0" applyFont="1" applyBorder="1" applyAlignment="1">
      <alignment vertical="center"/>
    </xf>
    <xf numFmtId="0" fontId="0" fillId="9" borderId="3" xfId="0" applyFill="1" applyBorder="1" applyAlignment="1">
      <alignment wrapText="1"/>
    </xf>
    <xf numFmtId="43" fontId="0" fillId="0" borderId="3" xfId="1" applyFont="1" applyBorder="1" applyAlignment="1">
      <alignment horizontal="left" wrapText="1"/>
    </xf>
    <xf numFmtId="43" fontId="0" fillId="8" borderId="3" xfId="1" applyFont="1" applyFill="1" applyBorder="1" applyAlignment="1">
      <alignment horizontal="left"/>
    </xf>
    <xf numFmtId="0" fontId="3" fillId="4" borderId="3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43" fontId="3" fillId="4" borderId="8" xfId="1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left" wrapText="1"/>
    </xf>
    <xf numFmtId="1" fontId="7" fillId="0" borderId="3" xfId="0" applyNumberFormat="1" applyFont="1" applyFill="1" applyBorder="1" applyAlignment="1">
      <alignment horizontal="center" wrapText="1"/>
    </xf>
    <xf numFmtId="0" fontId="4" fillId="4" borderId="3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/>
    </xf>
    <xf numFmtId="43" fontId="0" fillId="4" borderId="3" xfId="1" applyFont="1" applyFill="1" applyBorder="1"/>
    <xf numFmtId="0" fontId="0" fillId="4" borderId="3" xfId="1" applyNumberFormat="1" applyFont="1" applyFill="1" applyBorder="1" applyAlignment="1">
      <alignment horizontal="center"/>
    </xf>
    <xf numFmtId="43" fontId="0" fillId="4" borderId="8" xfId="1" applyFont="1" applyFill="1" applyBorder="1"/>
    <xf numFmtId="0" fontId="3" fillId="5" borderId="1" xfId="0" applyFont="1" applyFill="1" applyBorder="1" applyAlignment="1">
      <alignment horizontal="center" wrapText="1"/>
    </xf>
    <xf numFmtId="0" fontId="3" fillId="5" borderId="3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center" vertical="center" wrapText="1"/>
    </xf>
    <xf numFmtId="43" fontId="3" fillId="5" borderId="8" xfId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0" fontId="3" fillId="4" borderId="3" xfId="0" applyFont="1" applyFill="1" applyBorder="1" applyAlignment="1">
      <alignment horizontal="left" wrapText="1"/>
    </xf>
    <xf numFmtId="0" fontId="3" fillId="10" borderId="3" xfId="0" applyFont="1" applyFill="1" applyBorder="1" applyAlignment="1">
      <alignment horizontal="center" wrapText="1"/>
    </xf>
    <xf numFmtId="43" fontId="3" fillId="5" borderId="8" xfId="0" applyNumberFormat="1" applyFont="1" applyFill="1" applyBorder="1" applyAlignment="1">
      <alignment horizontal="left" wrapText="1"/>
    </xf>
    <xf numFmtId="1" fontId="3" fillId="0" borderId="3" xfId="0" applyNumberFormat="1" applyFont="1" applyBorder="1" applyAlignment="1">
      <alignment horizontal="center" wrapText="1"/>
    </xf>
    <xf numFmtId="43" fontId="3" fillId="5" borderId="8" xfId="0" applyNumberFormat="1" applyFont="1" applyFill="1" applyBorder="1" applyAlignment="1">
      <alignment horizontal="center" wrapText="1"/>
    </xf>
    <xf numFmtId="43" fontId="3" fillId="5" borderId="3" xfId="0" applyNumberFormat="1" applyFont="1" applyFill="1" applyBorder="1" applyAlignment="1">
      <alignment horizontal="center" wrapText="1"/>
    </xf>
    <xf numFmtId="0" fontId="3" fillId="5" borderId="3" xfId="0" applyNumberFormat="1" applyFont="1" applyFill="1" applyBorder="1" applyAlignment="1">
      <alignment horizontal="center" vertical="center" wrapText="1"/>
    </xf>
    <xf numFmtId="43" fontId="3" fillId="5" borderId="8" xfId="0" applyNumberFormat="1" applyFont="1" applyFill="1" applyBorder="1" applyAlignment="1">
      <alignment vertical="center" wrapText="1"/>
    </xf>
    <xf numFmtId="43" fontId="0" fillId="0" borderId="3" xfId="1" applyFont="1" applyFill="1" applyBorder="1" applyAlignment="1">
      <alignment horizontal="left"/>
    </xf>
    <xf numFmtId="43" fontId="0" fillId="0" borderId="3" xfId="1" applyFont="1" applyFill="1" applyBorder="1"/>
    <xf numFmtId="0" fontId="0" fillId="0" borderId="3" xfId="1" applyNumberFormat="1" applyFont="1" applyFill="1" applyBorder="1" applyAlignment="1">
      <alignment horizontal="center"/>
    </xf>
    <xf numFmtId="0" fontId="3" fillId="3" borderId="3" xfId="0" applyFont="1" applyFill="1" applyBorder="1" applyAlignment="1">
      <alignment horizontal="left" wrapText="1"/>
    </xf>
    <xf numFmtId="0" fontId="3" fillId="7" borderId="3" xfId="0" applyFont="1" applyFill="1" applyBorder="1" applyAlignment="1">
      <alignment horizontal="center" wrapText="1"/>
    </xf>
    <xf numFmtId="0" fontId="3" fillId="5" borderId="8" xfId="0" applyNumberFormat="1" applyFont="1" applyFill="1" applyBorder="1" applyAlignment="1">
      <alignment horizontal="center" wrapText="1"/>
    </xf>
    <xf numFmtId="0" fontId="3" fillId="5" borderId="3" xfId="0" applyNumberFormat="1" applyFont="1" applyFill="1" applyBorder="1" applyAlignment="1">
      <alignment horizontal="left" wrapText="1"/>
    </xf>
    <xf numFmtId="43" fontId="1" fillId="0" borderId="3" xfId="1" applyFont="1" applyFill="1" applyBorder="1" applyAlignment="1">
      <alignment horizontal="left"/>
    </xf>
    <xf numFmtId="0" fontId="7" fillId="0" borderId="3" xfId="0" applyNumberFormat="1" applyFont="1" applyFill="1" applyBorder="1" applyAlignment="1">
      <alignment horizontal="center" wrapText="1"/>
    </xf>
    <xf numFmtId="0" fontId="7" fillId="0" borderId="3" xfId="0" applyNumberFormat="1" applyFont="1" applyFill="1" applyBorder="1" applyAlignment="1">
      <alignment horizontal="left" wrapText="1"/>
    </xf>
    <xf numFmtId="0" fontId="3" fillId="0" borderId="3" xfId="0" applyNumberFormat="1" applyFont="1" applyFill="1" applyBorder="1" applyAlignment="1">
      <alignment horizontal="center" wrapText="1"/>
    </xf>
    <xf numFmtId="3" fontId="0" fillId="0" borderId="3" xfId="1" applyNumberFormat="1" applyFont="1" applyBorder="1" applyAlignment="1">
      <alignment horizontal="center"/>
    </xf>
    <xf numFmtId="43" fontId="0" fillId="5" borderId="3" xfId="1" applyFont="1" applyFill="1" applyBorder="1" applyAlignment="1">
      <alignment horizontal="left"/>
    </xf>
    <xf numFmtId="0" fontId="10" fillId="0" borderId="3" xfId="0" applyFont="1" applyFill="1" applyBorder="1" applyAlignment="1">
      <alignment horizontal="center"/>
    </xf>
    <xf numFmtId="1" fontId="3" fillId="0" borderId="3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43" fontId="3" fillId="0" borderId="8" xfId="1" applyFont="1" applyFill="1" applyBorder="1" applyAlignment="1">
      <alignment horizontal="center" wrapText="1"/>
    </xf>
    <xf numFmtId="0" fontId="0" fillId="0" borderId="0" xfId="0" applyFill="1"/>
    <xf numFmtId="0" fontId="3" fillId="4" borderId="8" xfId="0" applyNumberFormat="1" applyFont="1" applyFill="1" applyBorder="1" applyAlignment="1">
      <alignment horizontal="center" wrapText="1"/>
    </xf>
    <xf numFmtId="0" fontId="3" fillId="4" borderId="3" xfId="0" applyNumberFormat="1" applyFont="1" applyFill="1" applyBorder="1" applyAlignment="1">
      <alignment horizontal="left" wrapText="1"/>
    </xf>
    <xf numFmtId="0" fontId="3" fillId="4" borderId="3" xfId="0" applyNumberFormat="1" applyFont="1" applyFill="1" applyBorder="1" applyAlignment="1">
      <alignment horizontal="center" wrapText="1"/>
    </xf>
    <xf numFmtId="0" fontId="11" fillId="0" borderId="8" xfId="0" applyFont="1" applyFill="1" applyBorder="1" applyAlignment="1">
      <alignment vertical="center" wrapText="1"/>
    </xf>
    <xf numFmtId="0" fontId="10" fillId="0" borderId="3" xfId="0" applyFont="1" applyBorder="1" applyAlignment="1">
      <alignment horizontal="center"/>
    </xf>
    <xf numFmtId="0" fontId="0" fillId="0" borderId="3" xfId="0" applyBorder="1" applyAlignment="1">
      <alignment vertical="center" wrapText="1"/>
    </xf>
    <xf numFmtId="1" fontId="0" fillId="0" borderId="3" xfId="1" applyNumberFormat="1" applyFont="1" applyFill="1" applyBorder="1" applyAlignment="1">
      <alignment horizontal="center"/>
    </xf>
    <xf numFmtId="0" fontId="3" fillId="8" borderId="3" xfId="0" applyFont="1" applyFill="1" applyBorder="1" applyAlignment="1">
      <alignment horizontal="center" wrapText="1"/>
    </xf>
    <xf numFmtId="43" fontId="0" fillId="8" borderId="3" xfId="1" applyFont="1" applyFill="1" applyBorder="1"/>
    <xf numFmtId="0" fontId="0" fillId="8" borderId="3" xfId="1" applyNumberFormat="1" applyFont="1" applyFill="1" applyBorder="1" applyAlignment="1">
      <alignment horizontal="center"/>
    </xf>
    <xf numFmtId="43" fontId="0" fillId="3" borderId="3" xfId="1" applyFont="1" applyFill="1" applyBorder="1"/>
    <xf numFmtId="0" fontId="0" fillId="3" borderId="3" xfId="1" applyNumberFormat="1" applyFont="1" applyFill="1" applyBorder="1" applyAlignment="1">
      <alignment horizontal="center"/>
    </xf>
    <xf numFmtId="43" fontId="0" fillId="3" borderId="8" xfId="1" applyFont="1" applyFill="1" applyBorder="1"/>
    <xf numFmtId="43" fontId="0" fillId="9" borderId="8" xfId="1" applyFont="1" applyFill="1" applyBorder="1"/>
    <xf numFmtId="0" fontId="10" fillId="0" borderId="3" xfId="2" applyFont="1" applyFill="1" applyBorder="1" applyAlignment="1" applyProtection="1">
      <alignment horizontal="center"/>
      <protection hidden="1"/>
    </xf>
    <xf numFmtId="0" fontId="10" fillId="0" borderId="5" xfId="2" applyFont="1" applyFill="1" applyBorder="1" applyAlignment="1" applyProtection="1">
      <alignment horizontal="center"/>
      <protection hidden="1"/>
    </xf>
    <xf numFmtId="43" fontId="0" fillId="10" borderId="3" xfId="1" applyFont="1" applyFill="1" applyBorder="1"/>
    <xf numFmtId="43" fontId="0" fillId="4" borderId="3" xfId="1" applyFont="1" applyFill="1" applyBorder="1" applyAlignment="1">
      <alignment horizontal="left"/>
    </xf>
    <xf numFmtId="0" fontId="3" fillId="0" borderId="3" xfId="0" applyFont="1" applyFill="1" applyBorder="1" applyAlignment="1">
      <alignment horizontal="center"/>
    </xf>
    <xf numFmtId="1" fontId="3" fillId="4" borderId="3" xfId="0" applyNumberFormat="1" applyFont="1" applyFill="1" applyBorder="1" applyAlignment="1">
      <alignment horizontal="center" wrapText="1"/>
    </xf>
    <xf numFmtId="1" fontId="3" fillId="4" borderId="3" xfId="0" applyNumberFormat="1" applyFont="1" applyFill="1" applyBorder="1" applyAlignment="1">
      <alignment horizontal="left" wrapText="1"/>
    </xf>
    <xf numFmtId="1" fontId="3" fillId="10" borderId="3" xfId="0" applyNumberFormat="1" applyFont="1" applyFill="1" applyBorder="1" applyAlignment="1">
      <alignment horizontal="center" wrapText="1"/>
    </xf>
    <xf numFmtId="1" fontId="3" fillId="0" borderId="3" xfId="0" applyNumberFormat="1" applyFont="1" applyFill="1" applyBorder="1" applyAlignment="1">
      <alignment horizontal="center" wrapText="1"/>
    </xf>
    <xf numFmtId="1" fontId="3" fillId="5" borderId="3" xfId="0" applyNumberFormat="1" applyFont="1" applyFill="1" applyBorder="1" applyAlignment="1">
      <alignment horizontal="center" wrapText="1"/>
    </xf>
    <xf numFmtId="1" fontId="3" fillId="5" borderId="3" xfId="0" applyNumberFormat="1" applyFont="1" applyFill="1" applyBorder="1" applyAlignment="1">
      <alignment horizontal="left" wrapText="1"/>
    </xf>
    <xf numFmtId="1" fontId="10" fillId="0" borderId="3" xfId="2" applyNumberFormat="1" applyFont="1" applyFill="1" applyBorder="1" applyAlignment="1" applyProtection="1">
      <alignment horizontal="center"/>
      <protection hidden="1"/>
    </xf>
    <xf numFmtId="0" fontId="7" fillId="0" borderId="3" xfId="0" applyFont="1" applyFill="1" applyBorder="1" applyAlignment="1">
      <alignment horizontal="center"/>
    </xf>
    <xf numFmtId="0" fontId="10" fillId="4" borderId="3" xfId="2" applyFont="1" applyFill="1" applyBorder="1" applyAlignment="1" applyProtection="1">
      <alignment horizontal="center"/>
      <protection hidden="1"/>
    </xf>
    <xf numFmtId="0" fontId="10" fillId="5" borderId="3" xfId="2" applyFont="1" applyFill="1" applyBorder="1" applyAlignment="1" applyProtection="1">
      <alignment horizontal="center"/>
      <protection hidden="1"/>
    </xf>
    <xf numFmtId="0" fontId="4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left" vertical="center" wrapText="1"/>
    </xf>
    <xf numFmtId="43" fontId="0" fillId="11" borderId="3" xfId="1" applyFont="1" applyFill="1" applyBorder="1"/>
    <xf numFmtId="0" fontId="3" fillId="11" borderId="3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43" fontId="0" fillId="0" borderId="3" xfId="1" applyFont="1" applyFill="1" applyBorder="1" applyAlignment="1">
      <alignment horizontal="left" wrapText="1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Fill="1" applyBorder="1"/>
    <xf numFmtId="1" fontId="3" fillId="0" borderId="3" xfId="0" applyNumberFormat="1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left" vertical="center"/>
    </xf>
    <xf numFmtId="0" fontId="3" fillId="4" borderId="8" xfId="0" applyFont="1" applyFill="1" applyBorder="1" applyAlignment="1">
      <alignment horizontal="center" wrapText="1"/>
    </xf>
    <xf numFmtId="0" fontId="7" fillId="0" borderId="3" xfId="2" applyNumberFormat="1" applyFont="1" applyFill="1" applyBorder="1" applyAlignment="1" applyProtection="1">
      <alignment horizontal="center"/>
      <protection hidden="1"/>
    </xf>
    <xf numFmtId="43" fontId="0" fillId="0" borderId="0" xfId="1" applyFont="1" applyAlignment="1">
      <alignment horizontal="center"/>
    </xf>
    <xf numFmtId="43" fontId="0" fillId="0" borderId="0" xfId="1" applyFont="1" applyAlignment="1">
      <alignment horizontal="left"/>
    </xf>
    <xf numFmtId="43" fontId="0" fillId="0" borderId="0" xfId="1" applyFont="1"/>
    <xf numFmtId="0" fontId="0" fillId="0" borderId="0" xfId="1" applyNumberFormat="1" applyFont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left"/>
    </xf>
    <xf numFmtId="43" fontId="0" fillId="0" borderId="0" xfId="1" applyFont="1" applyBorder="1"/>
    <xf numFmtId="0" fontId="0" fillId="0" borderId="0" xfId="1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 applyAlignment="1">
      <alignment horizontal="center"/>
    </xf>
    <xf numFmtId="0" fontId="0" fillId="0" borderId="3" xfId="0" applyFill="1" applyBorder="1" applyAlignment="1">
      <alignment vertical="center" wrapText="1"/>
    </xf>
    <xf numFmtId="0" fontId="3" fillId="5" borderId="1" xfId="0" applyFont="1" applyFill="1" applyBorder="1" applyAlignment="1">
      <alignment horizontal="left" wrapText="1"/>
    </xf>
    <xf numFmtId="43" fontId="3" fillId="5" borderId="2" xfId="1" applyFont="1" applyFill="1" applyBorder="1" applyAlignment="1">
      <alignment horizontal="center" wrapText="1"/>
    </xf>
    <xf numFmtId="0" fontId="12" fillId="3" borderId="6" xfId="0" applyFont="1" applyFill="1" applyBorder="1" applyAlignment="1">
      <alignment horizontal="center" vertical="center"/>
    </xf>
    <xf numFmtId="43" fontId="13" fillId="3" borderId="6" xfId="0" applyNumberFormat="1" applyFont="1" applyFill="1" applyBorder="1" applyAlignment="1">
      <alignment horizontal="left" vertical="center" wrapText="1"/>
    </xf>
    <xf numFmtId="43" fontId="0" fillId="3" borderId="6" xfId="1" applyFont="1" applyFill="1" applyBorder="1"/>
    <xf numFmtId="0" fontId="0" fillId="3" borderId="6" xfId="1" applyNumberFormat="1" applyFont="1" applyFill="1" applyBorder="1" applyAlignment="1">
      <alignment horizontal="center"/>
    </xf>
    <xf numFmtId="43" fontId="0" fillId="3" borderId="7" xfId="1" applyFont="1" applyFill="1" applyBorder="1"/>
    <xf numFmtId="0" fontId="0" fillId="0" borderId="3" xfId="0" applyBorder="1"/>
    <xf numFmtId="43" fontId="3" fillId="4" borderId="3" xfId="1" applyFont="1" applyFill="1" applyBorder="1" applyAlignment="1">
      <alignment horizontal="center" wrapText="1"/>
    </xf>
    <xf numFmtId="0" fontId="0" fillId="4" borderId="3" xfId="0" applyFill="1" applyBorder="1"/>
    <xf numFmtId="43" fontId="3" fillId="5" borderId="3" xfId="1" applyFont="1" applyFill="1" applyBorder="1" applyAlignment="1">
      <alignment horizontal="center" wrapText="1"/>
    </xf>
    <xf numFmtId="0" fontId="0" fillId="5" borderId="3" xfId="0" applyFill="1" applyBorder="1"/>
    <xf numFmtId="0" fontId="3" fillId="4" borderId="6" xfId="0" applyFont="1" applyFill="1" applyBorder="1" applyAlignment="1">
      <alignment horizontal="center" wrapText="1"/>
    </xf>
    <xf numFmtId="0" fontId="3" fillId="4" borderId="6" xfId="0" applyFont="1" applyFill="1" applyBorder="1" applyAlignment="1">
      <alignment horizontal="left" wrapText="1"/>
    </xf>
    <xf numFmtId="43" fontId="3" fillId="4" borderId="7" xfId="1" applyFont="1" applyFill="1" applyBorder="1" applyAlignment="1">
      <alignment horizontal="center" wrapText="1"/>
    </xf>
    <xf numFmtId="0" fontId="0" fillId="3" borderId="3" xfId="0" applyFill="1" applyBorder="1"/>
    <xf numFmtId="0" fontId="0" fillId="2" borderId="3" xfId="0" applyFill="1" applyBorder="1"/>
    <xf numFmtId="0" fontId="0" fillId="5" borderId="8" xfId="0" applyFill="1" applyBorder="1"/>
    <xf numFmtId="0" fontId="0" fillId="0" borderId="8" xfId="0" applyBorder="1"/>
    <xf numFmtId="0" fontId="0" fillId="4" borderId="8" xfId="0" applyFill="1" applyBorder="1"/>
    <xf numFmtId="0" fontId="0" fillId="3" borderId="8" xfId="0" applyFill="1" applyBorder="1"/>
    <xf numFmtId="0" fontId="0" fillId="2" borderId="8" xfId="0" applyFill="1" applyBorder="1"/>
    <xf numFmtId="43" fontId="0" fillId="5" borderId="3" xfId="0" applyNumberFormat="1" applyFill="1" applyBorder="1"/>
    <xf numFmtId="43" fontId="0" fillId="4" borderId="3" xfId="0" applyNumberFormat="1" applyFill="1" applyBorder="1"/>
    <xf numFmtId="0" fontId="0" fillId="8" borderId="0" xfId="0" applyFill="1"/>
    <xf numFmtId="43" fontId="0" fillId="0" borderId="1" xfId="1" applyFont="1" applyBorder="1" applyAlignment="1">
      <alignment horizontal="left"/>
    </xf>
    <xf numFmtId="43" fontId="0" fillId="0" borderId="1" xfId="1" applyFont="1" applyBorder="1"/>
    <xf numFmtId="0" fontId="0" fillId="0" borderId="1" xfId="1" applyNumberFormat="1" applyFont="1" applyBorder="1" applyAlignment="1">
      <alignment horizontal="center"/>
    </xf>
    <xf numFmtId="43" fontId="0" fillId="0" borderId="2" xfId="1" applyFont="1" applyBorder="1"/>
    <xf numFmtId="0" fontId="10" fillId="0" borderId="6" xfId="0" applyFont="1" applyFill="1" applyBorder="1" applyAlignment="1">
      <alignment horizontal="center"/>
    </xf>
    <xf numFmtId="43" fontId="0" fillId="0" borderId="6" xfId="1" applyFont="1" applyBorder="1" applyAlignment="1">
      <alignment horizontal="left"/>
    </xf>
    <xf numFmtId="43" fontId="0" fillId="0" borderId="6" xfId="1" applyFont="1" applyBorder="1"/>
    <xf numFmtId="1" fontId="0" fillId="0" borderId="6" xfId="1" applyNumberFormat="1" applyFont="1" applyBorder="1" applyAlignment="1">
      <alignment horizontal="center"/>
    </xf>
    <xf numFmtId="43" fontId="0" fillId="0" borderId="7" xfId="1" applyFont="1" applyBorder="1"/>
    <xf numFmtId="43" fontId="3" fillId="3" borderId="3" xfId="1" applyFont="1" applyFill="1" applyBorder="1" applyAlignment="1">
      <alignment horizontal="center" wrapText="1"/>
    </xf>
    <xf numFmtId="43" fontId="7" fillId="0" borderId="3" xfId="1" applyFont="1" applyFill="1" applyBorder="1" applyAlignment="1">
      <alignment horizontal="center" wrapText="1"/>
    </xf>
    <xf numFmtId="0" fontId="0" fillId="8" borderId="3" xfId="0" applyFill="1" applyBorder="1"/>
    <xf numFmtId="0" fontId="0" fillId="0" borderId="3" xfId="0" applyFill="1" applyBorder="1"/>
    <xf numFmtId="0" fontId="0" fillId="0" borderId="6" xfId="0" applyBorder="1"/>
    <xf numFmtId="43" fontId="0" fillId="4" borderId="8" xfId="0" applyNumberFormat="1" applyFill="1" applyBorder="1"/>
    <xf numFmtId="0" fontId="0" fillId="8" borderId="8" xfId="0" applyFill="1" applyBorder="1"/>
    <xf numFmtId="0" fontId="0" fillId="0" borderId="8" xfId="0" applyFill="1" applyBorder="1"/>
    <xf numFmtId="43" fontId="0" fillId="5" borderId="8" xfId="0" applyNumberFormat="1" applyFill="1" applyBorder="1"/>
    <xf numFmtId="43" fontId="6" fillId="0" borderId="3" xfId="1" applyFont="1" applyFill="1" applyBorder="1" applyAlignment="1">
      <alignment horizontal="right" wrapText="1"/>
    </xf>
    <xf numFmtId="43" fontId="7" fillId="0" borderId="3" xfId="1" applyFont="1" applyFill="1" applyBorder="1" applyAlignment="1">
      <alignment horizontal="center" vertical="center" wrapText="1"/>
    </xf>
    <xf numFmtId="43" fontId="0" fillId="0" borderId="3" xfId="0" applyNumberFormat="1" applyBorder="1"/>
    <xf numFmtId="43" fontId="0" fillId="0" borderId="0" xfId="0" applyNumberFormat="1"/>
    <xf numFmtId="43" fontId="3" fillId="3" borderId="8" xfId="1" applyNumberFormat="1" applyFont="1" applyFill="1" applyBorder="1" applyAlignment="1">
      <alignment horizontal="center" wrapText="1"/>
    </xf>
    <xf numFmtId="43" fontId="3" fillId="4" borderId="8" xfId="1" applyNumberFormat="1" applyFont="1" applyFill="1" applyBorder="1" applyAlignment="1">
      <alignment horizontal="center" wrapText="1"/>
    </xf>
    <xf numFmtId="43" fontId="3" fillId="5" borderId="8" xfId="1" applyNumberFormat="1" applyFont="1" applyFill="1" applyBorder="1" applyAlignment="1">
      <alignment horizontal="center" wrapText="1"/>
    </xf>
    <xf numFmtId="43" fontId="0" fillId="2" borderId="3" xfId="0" applyNumberFormat="1" applyFill="1" applyBorder="1"/>
    <xf numFmtId="43" fontId="0" fillId="3" borderId="3" xfId="0" applyNumberFormat="1" applyFill="1" applyBorder="1"/>
    <xf numFmtId="43" fontId="0" fillId="8" borderId="3" xfId="0" applyNumberFormat="1" applyFill="1" applyBorder="1"/>
    <xf numFmtId="43" fontId="0" fillId="0" borderId="3" xfId="0" applyNumberFormat="1" applyFill="1" applyBorder="1"/>
    <xf numFmtId="43" fontId="0" fillId="0" borderId="6" xfId="0" applyNumberFormat="1" applyBorder="1"/>
    <xf numFmtId="43" fontId="0" fillId="0" borderId="0" xfId="0" applyNumberFormat="1" applyBorder="1"/>
    <xf numFmtId="0" fontId="0" fillId="12" borderId="3" xfId="0" applyFill="1" applyBorder="1"/>
    <xf numFmtId="43" fontId="0" fillId="12" borderId="3" xfId="0" applyNumberFormat="1" applyFill="1" applyBorder="1"/>
    <xf numFmtId="43" fontId="0" fillId="12" borderId="8" xfId="1" applyFont="1" applyFill="1" applyBorder="1"/>
    <xf numFmtId="43" fontId="0" fillId="5" borderId="0" xfId="0" applyNumberFormat="1" applyFill="1"/>
    <xf numFmtId="43" fontId="3" fillId="3" borderId="3" xfId="1" applyNumberFormat="1" applyFont="1" applyFill="1" applyBorder="1" applyAlignment="1">
      <alignment horizontal="center" wrapText="1"/>
    </xf>
    <xf numFmtId="43" fontId="3" fillId="4" borderId="3" xfId="1" applyNumberFormat="1" applyFont="1" applyFill="1" applyBorder="1" applyAlignment="1">
      <alignment horizontal="center" wrapText="1"/>
    </xf>
    <xf numFmtId="43" fontId="3" fillId="5" borderId="3" xfId="1" applyNumberFormat="1" applyFont="1" applyFill="1" applyBorder="1" applyAlignment="1">
      <alignment horizontal="center" wrapText="1"/>
    </xf>
    <xf numFmtId="43" fontId="0" fillId="2" borderId="8" xfId="0" applyNumberFormat="1" applyFill="1" applyBorder="1"/>
    <xf numFmtId="43" fontId="0" fillId="3" borderId="8" xfId="0" applyNumberFormat="1" applyFill="1" applyBorder="1"/>
    <xf numFmtId="43" fontId="0" fillId="0" borderId="8" xfId="0" applyNumberFormat="1" applyBorder="1"/>
    <xf numFmtId="0" fontId="0" fillId="0" borderId="0" xfId="0" applyFill="1" applyBorder="1"/>
    <xf numFmtId="0" fontId="0" fillId="6" borderId="0" xfId="0" applyFill="1"/>
    <xf numFmtId="0" fontId="3" fillId="13" borderId="3" xfId="0" applyFont="1" applyFill="1" applyBorder="1" applyAlignment="1">
      <alignment horizontal="center" wrapText="1"/>
    </xf>
    <xf numFmtId="0" fontId="3" fillId="13" borderId="3" xfId="0" applyNumberFormat="1" applyFont="1" applyFill="1" applyBorder="1" applyAlignment="1">
      <alignment vertical="center" wrapText="1"/>
    </xf>
    <xf numFmtId="0" fontId="3" fillId="13" borderId="3" xfId="0" applyNumberFormat="1" applyFont="1" applyFill="1" applyBorder="1" applyAlignment="1">
      <alignment horizontal="left" vertical="center" wrapText="1"/>
    </xf>
    <xf numFmtId="43" fontId="3" fillId="13" borderId="8" xfId="1" applyFont="1" applyFill="1" applyBorder="1" applyAlignment="1">
      <alignment horizontal="center" wrapText="1"/>
    </xf>
    <xf numFmtId="43" fontId="3" fillId="13" borderId="8" xfId="1" applyNumberFormat="1" applyFont="1" applyFill="1" applyBorder="1" applyAlignment="1">
      <alignment horizontal="center" wrapText="1"/>
    </xf>
    <xf numFmtId="43" fontId="3" fillId="13" borderId="3" xfId="1" applyNumberFormat="1" applyFont="1" applyFill="1" applyBorder="1" applyAlignment="1">
      <alignment horizontal="center" wrapText="1"/>
    </xf>
    <xf numFmtId="0" fontId="0" fillId="13" borderId="0" xfId="0" applyFill="1"/>
    <xf numFmtId="0" fontId="3" fillId="13" borderId="3" xfId="0" applyFont="1" applyFill="1" applyBorder="1" applyAlignment="1">
      <alignment horizontal="left" wrapText="1"/>
    </xf>
    <xf numFmtId="43" fontId="0" fillId="13" borderId="3" xfId="0" applyNumberFormat="1" applyFill="1" applyBorder="1"/>
    <xf numFmtId="43" fontId="0" fillId="13" borderId="0" xfId="0" applyNumberFormat="1" applyFill="1"/>
    <xf numFmtId="0" fontId="4" fillId="13" borderId="3" xfId="0" applyFont="1" applyFill="1" applyBorder="1" applyAlignment="1">
      <alignment horizontal="center" vertical="center" wrapText="1"/>
    </xf>
    <xf numFmtId="0" fontId="3" fillId="13" borderId="3" xfId="0" applyFont="1" applyFill="1" applyBorder="1" applyAlignment="1">
      <alignment horizontal="left" vertical="center" wrapText="1"/>
    </xf>
    <xf numFmtId="43" fontId="0" fillId="13" borderId="3" xfId="1" applyFont="1" applyFill="1" applyBorder="1"/>
    <xf numFmtId="0" fontId="0" fillId="13" borderId="3" xfId="1" applyNumberFormat="1" applyFont="1" applyFill="1" applyBorder="1" applyAlignment="1">
      <alignment horizontal="center"/>
    </xf>
    <xf numFmtId="43" fontId="0" fillId="13" borderId="8" xfId="1" applyFont="1" applyFill="1" applyBorder="1"/>
    <xf numFmtId="0" fontId="0" fillId="13" borderId="3" xfId="0" applyFill="1" applyBorder="1"/>
    <xf numFmtId="0" fontId="0" fillId="13" borderId="8" xfId="0" applyFill="1" applyBorder="1"/>
    <xf numFmtId="4" fontId="15" fillId="0" borderId="3" xfId="1" applyNumberFormat="1" applyFont="1" applyFill="1" applyBorder="1" applyAlignment="1">
      <alignment horizontal="center"/>
    </xf>
    <xf numFmtId="4" fontId="15" fillId="0" borderId="3" xfId="1" applyNumberFormat="1" applyFont="1" applyFill="1" applyBorder="1" applyAlignment="1">
      <alignment horizontal="left"/>
    </xf>
    <xf numFmtId="4" fontId="15" fillId="0" borderId="3" xfId="1" applyNumberFormat="1" applyFont="1" applyFill="1" applyBorder="1"/>
    <xf numFmtId="0" fontId="15" fillId="0" borderId="0" xfId="0" applyFont="1" applyFill="1"/>
    <xf numFmtId="43" fontId="15" fillId="0" borderId="0" xfId="1" applyNumberFormat="1" applyFont="1" applyFill="1"/>
    <xf numFmtId="43" fontId="15" fillId="0" borderId="3" xfId="1" applyNumberFormat="1" applyFont="1" applyFill="1" applyBorder="1" applyAlignment="1">
      <alignment horizontal="center"/>
    </xf>
    <xf numFmtId="43" fontId="15" fillId="0" borderId="3" xfId="1" applyNumberFormat="1" applyFont="1" applyFill="1" applyBorder="1"/>
    <xf numFmtId="43" fontId="15" fillId="0" borderId="0" xfId="0" applyNumberFormat="1" applyFont="1" applyFill="1"/>
    <xf numFmtId="0" fontId="0" fillId="0" borderId="0" xfId="0" applyAlignment="1">
      <alignment wrapText="1"/>
    </xf>
    <xf numFmtId="4" fontId="0" fillId="0" borderId="0" xfId="0" applyNumberFormat="1"/>
    <xf numFmtId="0" fontId="16" fillId="0" borderId="0" xfId="0" applyFont="1"/>
    <xf numFmtId="0" fontId="17" fillId="0" borderId="0" xfId="0" applyFont="1"/>
    <xf numFmtId="43" fontId="0" fillId="0" borderId="8" xfId="1" applyFont="1" applyBorder="1" applyAlignment="1">
      <alignment horizontal="center" vertical="center" wrapText="1"/>
    </xf>
    <xf numFmtId="43" fontId="0" fillId="0" borderId="8" xfId="1" applyFont="1" applyBorder="1" applyAlignment="1">
      <alignment horizontal="center" wrapText="1"/>
    </xf>
    <xf numFmtId="0" fontId="0" fillId="0" borderId="7" xfId="0" applyBorder="1"/>
    <xf numFmtId="43" fontId="0" fillId="13" borderId="8" xfId="0" applyNumberFormat="1" applyFill="1" applyBorder="1"/>
    <xf numFmtId="43" fontId="0" fillId="0" borderId="9" xfId="0" applyNumberFormat="1" applyBorder="1"/>
    <xf numFmtId="43" fontId="0" fillId="2" borderId="9" xfId="0" applyNumberFormat="1" applyFill="1" applyBorder="1"/>
    <xf numFmtId="43" fontId="0" fillId="3" borderId="9" xfId="0" applyNumberFormat="1" applyFill="1" applyBorder="1"/>
    <xf numFmtId="43" fontId="0" fillId="4" borderId="9" xfId="0" applyNumberFormat="1" applyFill="1" applyBorder="1"/>
    <xf numFmtId="43" fontId="0" fillId="5" borderId="9" xfId="0" applyNumberFormat="1" applyFill="1" applyBorder="1"/>
    <xf numFmtId="43" fontId="3" fillId="5" borderId="9" xfId="0" applyNumberFormat="1" applyFont="1" applyFill="1" applyBorder="1" applyAlignment="1">
      <alignment horizontal="center" wrapText="1"/>
    </xf>
    <xf numFmtId="43" fontId="0" fillId="0" borderId="10" xfId="0" applyNumberFormat="1" applyBorder="1"/>
    <xf numFmtId="43" fontId="0" fillId="0" borderId="9" xfId="0" applyNumberFormat="1" applyFill="1" applyBorder="1"/>
    <xf numFmtId="43" fontId="0" fillId="13" borderId="9" xfId="0" applyNumberFormat="1" applyFill="1" applyBorder="1"/>
    <xf numFmtId="43" fontId="3" fillId="3" borderId="11" xfId="1" applyFont="1" applyFill="1" applyBorder="1" applyAlignment="1">
      <alignment horizontal="center" wrapText="1"/>
    </xf>
    <xf numFmtId="43" fontId="3" fillId="4" borderId="11" xfId="1" applyFont="1" applyFill="1" applyBorder="1" applyAlignment="1">
      <alignment horizontal="center" wrapText="1"/>
    </xf>
    <xf numFmtId="0" fontId="0" fillId="5" borderId="9" xfId="0" applyFill="1" applyBorder="1"/>
    <xf numFmtId="43" fontId="3" fillId="5" borderId="11" xfId="1" applyFont="1" applyFill="1" applyBorder="1" applyAlignment="1">
      <alignment horizontal="center" wrapText="1"/>
    </xf>
    <xf numFmtId="43" fontId="0" fillId="4" borderId="11" xfId="1" applyFont="1" applyFill="1" applyBorder="1"/>
    <xf numFmtId="43" fontId="0" fillId="5" borderId="11" xfId="1" applyFont="1" applyFill="1" applyBorder="1"/>
    <xf numFmtId="0" fontId="3" fillId="13" borderId="8" xfId="0" applyNumberFormat="1" applyFont="1" applyFill="1" applyBorder="1" applyAlignment="1">
      <alignment horizontal="left" vertical="center" wrapText="1"/>
    </xf>
    <xf numFmtId="0" fontId="3" fillId="3" borderId="8" xfId="0" applyNumberFormat="1" applyFont="1" applyFill="1" applyBorder="1" applyAlignment="1">
      <alignment horizontal="left" vertical="center" wrapText="1"/>
    </xf>
    <xf numFmtId="0" fontId="3" fillId="5" borderId="8" xfId="0" applyNumberFormat="1" applyFont="1" applyFill="1" applyBorder="1" applyAlignment="1">
      <alignment horizontal="left" vertical="center" wrapText="1"/>
    </xf>
    <xf numFmtId="43" fontId="7" fillId="2" borderId="8" xfId="1" applyFont="1" applyFill="1" applyBorder="1" applyAlignment="1">
      <alignment vertical="center" wrapText="1"/>
    </xf>
    <xf numFmtId="43" fontId="7" fillId="4" borderId="8" xfId="1" applyFont="1" applyFill="1" applyBorder="1" applyAlignment="1">
      <alignment horizontal="center" vertical="center" textRotation="90" wrapText="1"/>
    </xf>
    <xf numFmtId="43" fontId="7" fillId="5" borderId="0" xfId="1" applyFont="1" applyFill="1" applyBorder="1" applyAlignment="1">
      <alignment horizontal="center" vertical="center" wrapText="1"/>
    </xf>
    <xf numFmtId="43" fontId="0" fillId="5" borderId="0" xfId="1" applyFont="1" applyFill="1" applyBorder="1"/>
    <xf numFmtId="43" fontId="15" fillId="0" borderId="0" xfId="1" applyNumberFormat="1" applyFont="1" applyFill="1" applyBorder="1"/>
    <xf numFmtId="43" fontId="19" fillId="0" borderId="3" xfId="1" applyFont="1" applyBorder="1" applyAlignment="1">
      <alignment horizontal="center" wrapText="1"/>
    </xf>
    <xf numFmtId="43" fontId="19" fillId="0" borderId="3" xfId="1" applyFont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wrapText="1"/>
    </xf>
    <xf numFmtId="0" fontId="3" fillId="6" borderId="4" xfId="0" applyFont="1" applyFill="1" applyBorder="1" applyAlignment="1">
      <alignment horizontal="center" wrapText="1"/>
    </xf>
    <xf numFmtId="0" fontId="3" fillId="6" borderId="6" xfId="0" applyFont="1" applyFill="1" applyBorder="1" applyAlignment="1">
      <alignment horizontal="center" wrapText="1"/>
    </xf>
    <xf numFmtId="0" fontId="3" fillId="6" borderId="1" xfId="0" applyNumberFormat="1" applyFont="1" applyFill="1" applyBorder="1" applyAlignment="1">
      <alignment horizontal="left" vertical="center" wrapText="1"/>
    </xf>
    <xf numFmtId="0" fontId="3" fillId="6" borderId="4" xfId="0" applyNumberFormat="1" applyFont="1" applyFill="1" applyBorder="1" applyAlignment="1">
      <alignment horizontal="left" vertical="center" wrapText="1"/>
    </xf>
    <xf numFmtId="0" fontId="3" fillId="6" borderId="6" xfId="0" applyNumberFormat="1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center" vertical="center" wrapText="1"/>
    </xf>
    <xf numFmtId="0" fontId="3" fillId="6" borderId="4" xfId="0" applyNumberFormat="1" applyFont="1" applyFill="1" applyBorder="1" applyAlignment="1">
      <alignment horizontal="center" vertical="center" wrapText="1"/>
    </xf>
    <xf numFmtId="0" fontId="3" fillId="6" borderId="6" xfId="0" applyNumberFormat="1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43" fontId="3" fillId="6" borderId="3" xfId="1" applyFont="1" applyFill="1" applyBorder="1" applyAlignment="1">
      <alignment horizontal="center" vertical="center" wrapText="1"/>
    </xf>
    <xf numFmtId="43" fontId="3" fillId="6" borderId="2" xfId="1" applyFont="1" applyFill="1" applyBorder="1" applyAlignment="1">
      <alignment horizontal="center" vertical="center" wrapText="1"/>
    </xf>
    <xf numFmtId="43" fontId="3" fillId="6" borderId="5" xfId="1" applyFont="1" applyFill="1" applyBorder="1" applyAlignment="1">
      <alignment horizontal="center" vertical="center" wrapText="1"/>
    </xf>
    <xf numFmtId="43" fontId="3" fillId="6" borderId="7" xfId="1" applyFont="1" applyFill="1" applyBorder="1" applyAlignment="1">
      <alignment horizontal="center" vertical="center" wrapText="1"/>
    </xf>
    <xf numFmtId="43" fontId="4" fillId="6" borderId="3" xfId="0" applyNumberFormat="1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/>
    </xf>
    <xf numFmtId="43" fontId="4" fillId="6" borderId="3" xfId="1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44" fontId="16" fillId="0" borderId="0" xfId="3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43" fontId="4" fillId="6" borderId="8" xfId="0" applyNumberFormat="1" applyFont="1" applyFill="1" applyBorder="1" applyAlignment="1">
      <alignment horizontal="center" vertical="center" wrapText="1"/>
    </xf>
    <xf numFmtId="43" fontId="4" fillId="6" borderId="3" xfId="1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4" fillId="6" borderId="1" xfId="0" applyFont="1" applyFill="1" applyBorder="1" applyAlignment="1">
      <alignment horizontal="center" wrapText="1"/>
    </xf>
    <xf numFmtId="0" fontId="4" fillId="6" borderId="4" xfId="0" applyFont="1" applyFill="1" applyBorder="1" applyAlignment="1">
      <alignment horizontal="center" wrapText="1"/>
    </xf>
    <xf numFmtId="0" fontId="4" fillId="6" borderId="6" xfId="0" applyFont="1" applyFill="1" applyBorder="1" applyAlignment="1">
      <alignment horizontal="center" wrapText="1"/>
    </xf>
    <xf numFmtId="0" fontId="20" fillId="0" borderId="0" xfId="0" applyFont="1" applyAlignment="1">
      <alignment horizontal="center" vertical="center" wrapText="1"/>
    </xf>
  </cellXfs>
  <cellStyles count="4">
    <cellStyle name="Millares" xfId="1" builtinId="3"/>
    <cellStyle name="Moneda" xfId="3" builtinId="4"/>
    <cellStyle name="Normal" xfId="0" builtinId="0"/>
    <cellStyle name="Normal 3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2</xdr:col>
      <xdr:colOff>247649</xdr:colOff>
      <xdr:row>4</xdr:row>
      <xdr:rowOff>4629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0"/>
          <a:ext cx="5753099" cy="9476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0</xdr:rowOff>
    </xdr:from>
    <xdr:to>
      <xdr:col>5</xdr:col>
      <xdr:colOff>1011673</xdr:colOff>
      <xdr:row>2</xdr:row>
      <xdr:rowOff>47625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6050" y="0"/>
          <a:ext cx="5755123" cy="6381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A%20Ingresos%20Propios%20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iado PAA 2024"/>
      <sheetName val="PAA 2024 pamar"/>
      <sheetName val="PAA Estacionamiento"/>
      <sheetName val="CECAP PAAD"/>
      <sheetName val="ARTESANIAS PAA 2024"/>
      <sheetName val="lomaPAAD"/>
      <sheetName val="velatorioPAAD"/>
      <sheetName val="casa del abueloPAAD"/>
      <sheetName val="cendi PAAD"/>
      <sheetName val="CONCENTRADO"/>
      <sheetName val="Hoja1"/>
      <sheetName val="XPARTI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F3254"/>
  <sheetViews>
    <sheetView zoomScaleNormal="100" workbookViewId="0">
      <pane xSplit="6" ySplit="11" topLeftCell="G12" activePane="bottomRight" state="frozen"/>
      <selection pane="topRight" activeCell="K1" sqref="K1"/>
      <selection pane="bottomLeft" activeCell="A12" sqref="A12"/>
      <selection pane="bottomRight" activeCell="A26" sqref="A26"/>
    </sheetView>
  </sheetViews>
  <sheetFormatPr baseColWidth="10" defaultRowHeight="15" x14ac:dyDescent="0.25"/>
  <cols>
    <col min="1" max="1" width="15" style="1" customWidth="1"/>
    <col min="2" max="2" width="69.85546875" style="159" customWidth="1"/>
    <col min="3" max="3" width="17" customWidth="1"/>
    <col min="4" max="4" width="21.5703125" style="160" customWidth="1"/>
    <col min="5" max="5" width="18" customWidth="1"/>
    <col min="6" max="6" width="18.140625" style="150" customWidth="1"/>
    <col min="7" max="11" width="11.42578125" customWidth="1"/>
    <col min="12" max="12" width="15" customWidth="1"/>
    <col min="13" max="13" width="11.42578125" customWidth="1"/>
    <col min="14" max="14" width="13" customWidth="1"/>
    <col min="15" max="15" width="11.42578125" customWidth="1"/>
    <col min="16" max="16" width="14.42578125" style="208" customWidth="1"/>
    <col min="17" max="17" width="16.140625" customWidth="1"/>
    <col min="18" max="18" width="14.28515625" customWidth="1"/>
    <col min="21" max="21" width="11.42578125" customWidth="1"/>
    <col min="22" max="22" width="16.140625" style="208" customWidth="1"/>
    <col min="23" max="25" width="11.42578125" customWidth="1"/>
    <col min="26" max="26" width="13.85546875" customWidth="1"/>
    <col min="27" max="27" width="11.42578125" customWidth="1"/>
    <col min="28" max="28" width="8.28515625" customWidth="1"/>
    <col min="29" max="29" width="8.85546875" customWidth="1"/>
    <col min="30" max="30" width="8.42578125" customWidth="1"/>
    <col min="31" max="31" width="16" style="207" customWidth="1"/>
    <col min="32" max="70" width="11.42578125" style="104"/>
    <col min="195" max="474" width="11.42578125" style="104"/>
  </cols>
  <sheetData>
    <row r="1" spans="1:474" ht="23.25" customHeight="1" x14ac:dyDescent="0.25">
      <c r="B1"/>
      <c r="C1" s="308" t="s">
        <v>2518</v>
      </c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</row>
    <row r="2" spans="1:474" x14ac:dyDescent="0.25">
      <c r="B2"/>
      <c r="D2"/>
      <c r="F2"/>
      <c r="AE2" s="217"/>
    </row>
    <row r="3" spans="1:474" ht="21" x14ac:dyDescent="0.35">
      <c r="B3"/>
      <c r="C3" s="312" t="s">
        <v>2517</v>
      </c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</row>
    <row r="4" spans="1:474" x14ac:dyDescent="0.25">
      <c r="B4"/>
      <c r="D4"/>
      <c r="F4"/>
      <c r="AE4" s="217"/>
    </row>
    <row r="5" spans="1:474" s="229" customFormat="1" ht="15" customHeight="1" x14ac:dyDescent="0.25">
      <c r="A5" s="288" t="s">
        <v>0</v>
      </c>
      <c r="B5" s="291" t="s">
        <v>1</v>
      </c>
      <c r="C5" s="294" t="s">
        <v>2</v>
      </c>
      <c r="D5" s="297" t="s">
        <v>3</v>
      </c>
      <c r="E5" s="301" t="s">
        <v>4</v>
      </c>
      <c r="F5" s="302" t="s">
        <v>5</v>
      </c>
      <c r="G5" s="306" t="s">
        <v>2468</v>
      </c>
      <c r="H5" s="306"/>
      <c r="I5" s="306" t="s">
        <v>2469</v>
      </c>
      <c r="J5" s="306"/>
      <c r="K5" s="306" t="s">
        <v>2470</v>
      </c>
      <c r="L5" s="306"/>
      <c r="M5" s="306" t="s">
        <v>2471</v>
      </c>
      <c r="N5" s="306"/>
      <c r="O5" s="306" t="s">
        <v>2472</v>
      </c>
      <c r="P5" s="306"/>
      <c r="Q5" s="306" t="s">
        <v>2473</v>
      </c>
      <c r="R5" s="306"/>
      <c r="S5" s="306" t="s">
        <v>2474</v>
      </c>
      <c r="T5" s="306"/>
      <c r="U5" s="306" t="s">
        <v>2475</v>
      </c>
      <c r="V5" s="306"/>
      <c r="W5" s="306" t="s">
        <v>2476</v>
      </c>
      <c r="X5" s="306"/>
      <c r="Y5" s="306" t="s">
        <v>2477</v>
      </c>
      <c r="Z5" s="306"/>
      <c r="AA5" s="306" t="s">
        <v>2478</v>
      </c>
      <c r="AB5" s="306"/>
      <c r="AC5" s="306" t="s">
        <v>2479</v>
      </c>
      <c r="AD5" s="306"/>
      <c r="AE5" s="307" t="s">
        <v>5</v>
      </c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104"/>
      <c r="DH5" s="104"/>
      <c r="GM5" s="104"/>
      <c r="GN5" s="104"/>
      <c r="GO5" s="104"/>
      <c r="GP5" s="104"/>
      <c r="GQ5" s="104"/>
      <c r="GR5" s="104"/>
      <c r="GS5" s="104"/>
      <c r="GT5" s="104"/>
      <c r="GU5" s="104"/>
      <c r="GV5" s="104"/>
      <c r="GW5" s="104"/>
      <c r="GX5" s="104"/>
      <c r="GY5" s="104"/>
      <c r="GZ5" s="104"/>
      <c r="HA5" s="104"/>
      <c r="HB5" s="104"/>
      <c r="HC5" s="104"/>
      <c r="HD5" s="104"/>
      <c r="HE5" s="104"/>
      <c r="HF5" s="104"/>
      <c r="HG5" s="104"/>
      <c r="HH5" s="104"/>
      <c r="HI5" s="104"/>
      <c r="HJ5" s="104"/>
      <c r="HK5" s="104"/>
      <c r="HL5" s="104"/>
      <c r="HM5" s="104"/>
      <c r="HN5" s="104"/>
      <c r="HO5" s="104"/>
      <c r="HP5" s="104"/>
      <c r="HQ5" s="104"/>
      <c r="HR5" s="104"/>
      <c r="HS5" s="104"/>
      <c r="HT5" s="104"/>
      <c r="HU5" s="104"/>
      <c r="HV5" s="104"/>
      <c r="HW5" s="104"/>
      <c r="HX5" s="104"/>
      <c r="HY5" s="104"/>
      <c r="HZ5" s="104"/>
      <c r="IA5" s="104"/>
      <c r="IB5" s="104"/>
      <c r="IC5" s="104"/>
      <c r="ID5" s="104"/>
      <c r="IE5" s="104"/>
      <c r="IF5" s="104"/>
      <c r="IG5" s="104"/>
      <c r="IH5" s="104"/>
      <c r="II5" s="104"/>
      <c r="IJ5" s="104"/>
      <c r="IK5" s="104"/>
      <c r="IL5" s="104"/>
      <c r="IM5" s="104"/>
      <c r="IN5" s="104"/>
      <c r="IO5" s="104"/>
      <c r="IP5" s="104"/>
      <c r="IQ5" s="104"/>
      <c r="IR5" s="104"/>
      <c r="IS5" s="104"/>
      <c r="IT5" s="104"/>
      <c r="IU5" s="104"/>
      <c r="IV5" s="104"/>
      <c r="IW5" s="104"/>
      <c r="IX5" s="104"/>
      <c r="IY5" s="104"/>
      <c r="IZ5" s="104"/>
      <c r="JA5" s="104"/>
      <c r="JB5" s="104"/>
      <c r="JC5" s="104"/>
      <c r="JD5" s="104"/>
      <c r="JE5" s="104"/>
      <c r="JF5" s="104"/>
      <c r="JG5" s="104"/>
      <c r="JH5" s="104"/>
      <c r="JI5" s="104"/>
      <c r="JJ5" s="104"/>
      <c r="JK5" s="104"/>
      <c r="JL5" s="104"/>
      <c r="JM5" s="104"/>
      <c r="JN5" s="104"/>
      <c r="JO5" s="104"/>
      <c r="JP5" s="104"/>
      <c r="JQ5" s="104"/>
      <c r="JR5" s="104"/>
      <c r="JS5" s="104"/>
      <c r="JT5" s="104"/>
      <c r="JU5" s="104"/>
      <c r="JV5" s="104"/>
      <c r="JW5" s="104"/>
      <c r="JX5" s="104"/>
      <c r="JY5" s="104"/>
      <c r="JZ5" s="104"/>
      <c r="KA5" s="104"/>
      <c r="KB5" s="104"/>
      <c r="KC5" s="104"/>
      <c r="KD5" s="104"/>
      <c r="KE5" s="104"/>
      <c r="KF5" s="104"/>
      <c r="KG5" s="104"/>
      <c r="KH5" s="104"/>
      <c r="KI5" s="104"/>
      <c r="KJ5" s="104"/>
      <c r="KK5" s="104"/>
      <c r="KL5" s="104"/>
      <c r="KM5" s="104"/>
      <c r="KN5" s="104"/>
      <c r="KO5" s="104"/>
      <c r="KP5" s="104"/>
      <c r="KQ5" s="104"/>
      <c r="KR5" s="104"/>
      <c r="KS5" s="104"/>
      <c r="KT5" s="104"/>
      <c r="KU5" s="104"/>
      <c r="KV5" s="104"/>
      <c r="KW5" s="104"/>
      <c r="KX5" s="104"/>
      <c r="KY5" s="104"/>
      <c r="KZ5" s="104"/>
      <c r="LA5" s="104"/>
      <c r="LB5" s="104"/>
      <c r="LC5" s="104"/>
      <c r="LD5" s="104"/>
      <c r="LE5" s="104"/>
      <c r="LF5" s="104"/>
      <c r="LG5" s="104"/>
      <c r="LH5" s="104"/>
      <c r="LI5" s="104"/>
      <c r="LJ5" s="104"/>
      <c r="LK5" s="104"/>
      <c r="LL5" s="104"/>
      <c r="LM5" s="104"/>
      <c r="LN5" s="104"/>
      <c r="LO5" s="104"/>
      <c r="LP5" s="104"/>
      <c r="LQ5" s="104"/>
      <c r="LR5" s="104"/>
      <c r="LS5" s="104"/>
      <c r="LT5" s="104"/>
      <c r="LU5" s="104"/>
      <c r="LV5" s="104"/>
      <c r="LW5" s="104"/>
      <c r="LX5" s="104"/>
      <c r="LY5" s="104"/>
      <c r="LZ5" s="104"/>
      <c r="MA5" s="104"/>
      <c r="MB5" s="104"/>
      <c r="MC5" s="104"/>
      <c r="MD5" s="104"/>
      <c r="ME5" s="104"/>
      <c r="MF5" s="104"/>
      <c r="MG5" s="104"/>
      <c r="MH5" s="104"/>
      <c r="MI5" s="104"/>
      <c r="MJ5" s="104"/>
      <c r="MK5" s="104"/>
      <c r="ML5" s="104"/>
      <c r="MM5" s="104"/>
      <c r="MN5" s="104"/>
      <c r="MO5" s="104"/>
      <c r="MP5" s="104"/>
      <c r="MQ5" s="104"/>
      <c r="MR5" s="104"/>
      <c r="MS5" s="104"/>
      <c r="MT5" s="104"/>
      <c r="MU5" s="104"/>
      <c r="MV5" s="104"/>
      <c r="MW5" s="104"/>
      <c r="MX5" s="104"/>
      <c r="MY5" s="104"/>
      <c r="MZ5" s="104"/>
      <c r="NA5" s="104"/>
      <c r="NB5" s="104"/>
      <c r="NC5" s="104"/>
      <c r="ND5" s="104"/>
      <c r="NE5" s="104"/>
      <c r="NF5" s="104"/>
      <c r="NG5" s="104"/>
      <c r="NH5" s="104"/>
      <c r="NI5" s="104"/>
      <c r="NJ5" s="104"/>
      <c r="NK5" s="104"/>
      <c r="NL5" s="104"/>
      <c r="NM5" s="104"/>
      <c r="NN5" s="104"/>
      <c r="NO5" s="104"/>
      <c r="NP5" s="104"/>
      <c r="NQ5" s="104"/>
      <c r="NR5" s="104"/>
      <c r="NS5" s="104"/>
      <c r="NT5" s="104"/>
      <c r="NU5" s="104"/>
      <c r="NV5" s="104"/>
      <c r="NW5" s="104"/>
      <c r="NX5" s="104"/>
      <c r="NY5" s="104"/>
      <c r="NZ5" s="104"/>
      <c r="OA5" s="104"/>
      <c r="OB5" s="104"/>
      <c r="OC5" s="104"/>
      <c r="OD5" s="104"/>
      <c r="OE5" s="104"/>
      <c r="OF5" s="104"/>
      <c r="OG5" s="104"/>
      <c r="OH5" s="104"/>
      <c r="OI5" s="104"/>
      <c r="OJ5" s="104"/>
      <c r="OK5" s="104"/>
      <c r="OL5" s="104"/>
      <c r="OM5" s="104"/>
      <c r="ON5" s="104"/>
      <c r="OO5" s="104"/>
      <c r="OP5" s="104"/>
      <c r="OQ5" s="104"/>
      <c r="OR5" s="104"/>
      <c r="OS5" s="104"/>
      <c r="OT5" s="104"/>
      <c r="OU5" s="104"/>
      <c r="OV5" s="104"/>
      <c r="OW5" s="104"/>
      <c r="OX5" s="104"/>
      <c r="OY5" s="104"/>
      <c r="OZ5" s="104"/>
      <c r="PA5" s="104"/>
      <c r="PB5" s="104"/>
      <c r="PC5" s="104"/>
      <c r="PD5" s="104"/>
      <c r="PE5" s="104"/>
      <c r="PF5" s="104"/>
      <c r="PG5" s="104"/>
      <c r="PH5" s="104"/>
      <c r="PI5" s="104"/>
      <c r="PJ5" s="104"/>
      <c r="PK5" s="104"/>
      <c r="PL5" s="104"/>
      <c r="PM5" s="104"/>
      <c r="PN5" s="104"/>
      <c r="PO5" s="104"/>
      <c r="PP5" s="104"/>
      <c r="PQ5" s="104"/>
      <c r="PR5" s="104"/>
      <c r="PS5" s="104"/>
      <c r="PT5" s="104"/>
      <c r="PU5" s="104"/>
      <c r="PV5" s="104"/>
      <c r="PW5" s="104"/>
      <c r="PX5" s="104"/>
      <c r="PY5" s="104"/>
      <c r="PZ5" s="104"/>
      <c r="QA5" s="104"/>
      <c r="QB5" s="104"/>
      <c r="QC5" s="104"/>
      <c r="QD5" s="104"/>
      <c r="QE5" s="104"/>
      <c r="QF5" s="104"/>
      <c r="QG5" s="104"/>
      <c r="QH5" s="104"/>
      <c r="QI5" s="104"/>
      <c r="QJ5" s="104"/>
      <c r="QK5" s="104"/>
      <c r="QL5" s="104"/>
      <c r="QM5" s="104"/>
      <c r="QN5" s="104"/>
      <c r="QO5" s="104"/>
      <c r="QP5" s="104"/>
      <c r="QQ5" s="104"/>
      <c r="QR5" s="104"/>
      <c r="QS5" s="104"/>
      <c r="QT5" s="104"/>
      <c r="QU5" s="104"/>
      <c r="QV5" s="104"/>
      <c r="QW5" s="104"/>
      <c r="QX5" s="104"/>
      <c r="QY5" s="104"/>
      <c r="QZ5" s="104"/>
      <c r="RA5" s="104"/>
      <c r="RB5" s="104"/>
      <c r="RC5" s="104"/>
      <c r="RD5" s="104"/>
      <c r="RE5" s="104"/>
      <c r="RF5" s="104"/>
    </row>
    <row r="6" spans="1:474" s="229" customFormat="1" ht="15" customHeight="1" x14ac:dyDescent="0.25">
      <c r="A6" s="289"/>
      <c r="B6" s="292"/>
      <c r="C6" s="295"/>
      <c r="D6" s="298"/>
      <c r="E6" s="301"/>
      <c r="F6" s="303"/>
      <c r="G6" s="300" t="s">
        <v>2480</v>
      </c>
      <c r="H6" s="305" t="s">
        <v>2481</v>
      </c>
      <c r="I6" s="300" t="s">
        <v>2480</v>
      </c>
      <c r="J6" s="305" t="s">
        <v>2481</v>
      </c>
      <c r="K6" s="300" t="s">
        <v>2480</v>
      </c>
      <c r="L6" s="307" t="s">
        <v>2481</v>
      </c>
      <c r="M6" s="300" t="s">
        <v>2480</v>
      </c>
      <c r="N6" s="305" t="s">
        <v>2481</v>
      </c>
      <c r="O6" s="300" t="s">
        <v>2480</v>
      </c>
      <c r="P6" s="307" t="s">
        <v>2481</v>
      </c>
      <c r="Q6" s="300" t="s">
        <v>2480</v>
      </c>
      <c r="R6" s="305" t="s">
        <v>2481</v>
      </c>
      <c r="S6" s="300" t="s">
        <v>2480</v>
      </c>
      <c r="T6" s="305" t="s">
        <v>2481</v>
      </c>
      <c r="U6" s="300" t="s">
        <v>2480</v>
      </c>
      <c r="V6" s="307" t="s">
        <v>2481</v>
      </c>
      <c r="W6" s="300" t="s">
        <v>2480</v>
      </c>
      <c r="X6" s="300" t="s">
        <v>2481</v>
      </c>
      <c r="Y6" s="305" t="s">
        <v>2480</v>
      </c>
      <c r="Z6" s="314" t="s">
        <v>2481</v>
      </c>
      <c r="AA6" s="305" t="s">
        <v>2480</v>
      </c>
      <c r="AB6" s="300" t="s">
        <v>2481</v>
      </c>
      <c r="AC6" s="300" t="s">
        <v>2480</v>
      </c>
      <c r="AD6" s="313" t="s">
        <v>2481</v>
      </c>
      <c r="AE6" s="307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104"/>
      <c r="DH6" s="104"/>
      <c r="GM6" s="104"/>
      <c r="GN6" s="104"/>
      <c r="GO6" s="104"/>
      <c r="GP6" s="104"/>
      <c r="GQ6" s="104"/>
      <c r="GR6" s="104"/>
      <c r="GS6" s="104"/>
      <c r="GT6" s="104"/>
      <c r="GU6" s="104"/>
      <c r="GV6" s="104"/>
      <c r="GW6" s="104"/>
      <c r="GX6" s="104"/>
      <c r="GY6" s="104"/>
      <c r="GZ6" s="104"/>
      <c r="HA6" s="104"/>
      <c r="HB6" s="104"/>
      <c r="HC6" s="104"/>
      <c r="HD6" s="104"/>
      <c r="HE6" s="104"/>
      <c r="HF6" s="104"/>
      <c r="HG6" s="104"/>
      <c r="HH6" s="104"/>
      <c r="HI6" s="104"/>
      <c r="HJ6" s="104"/>
      <c r="HK6" s="104"/>
      <c r="HL6" s="104"/>
      <c r="HM6" s="104"/>
      <c r="HN6" s="104"/>
      <c r="HO6" s="104"/>
      <c r="HP6" s="104"/>
      <c r="HQ6" s="104"/>
      <c r="HR6" s="104"/>
      <c r="HS6" s="104"/>
      <c r="HT6" s="104"/>
      <c r="HU6" s="104"/>
      <c r="HV6" s="104"/>
      <c r="HW6" s="104"/>
      <c r="HX6" s="104"/>
      <c r="HY6" s="104"/>
      <c r="HZ6" s="104"/>
      <c r="IA6" s="104"/>
      <c r="IB6" s="104"/>
      <c r="IC6" s="104"/>
      <c r="ID6" s="104"/>
      <c r="IE6" s="104"/>
      <c r="IF6" s="104"/>
      <c r="IG6" s="104"/>
      <c r="IH6" s="104"/>
      <c r="II6" s="104"/>
      <c r="IJ6" s="104"/>
      <c r="IK6" s="104"/>
      <c r="IL6" s="104"/>
      <c r="IM6" s="104"/>
      <c r="IN6" s="104"/>
      <c r="IO6" s="104"/>
      <c r="IP6" s="104"/>
      <c r="IQ6" s="104"/>
      <c r="IR6" s="104"/>
      <c r="IS6" s="104"/>
      <c r="IT6" s="104"/>
      <c r="IU6" s="104"/>
      <c r="IV6" s="104"/>
      <c r="IW6" s="104"/>
      <c r="IX6" s="104"/>
      <c r="IY6" s="104"/>
      <c r="IZ6" s="104"/>
      <c r="JA6" s="104"/>
      <c r="JB6" s="104"/>
      <c r="JC6" s="104"/>
      <c r="JD6" s="104"/>
      <c r="JE6" s="104"/>
      <c r="JF6" s="104"/>
      <c r="JG6" s="104"/>
      <c r="JH6" s="104"/>
      <c r="JI6" s="104"/>
      <c r="JJ6" s="104"/>
      <c r="JK6" s="104"/>
      <c r="JL6" s="104"/>
      <c r="JM6" s="104"/>
      <c r="JN6" s="104"/>
      <c r="JO6" s="104"/>
      <c r="JP6" s="104"/>
      <c r="JQ6" s="104"/>
      <c r="JR6" s="104"/>
      <c r="JS6" s="104"/>
      <c r="JT6" s="104"/>
      <c r="JU6" s="104"/>
      <c r="JV6" s="104"/>
      <c r="JW6" s="104"/>
      <c r="JX6" s="104"/>
      <c r="JY6" s="104"/>
      <c r="JZ6" s="104"/>
      <c r="KA6" s="104"/>
      <c r="KB6" s="104"/>
      <c r="KC6" s="104"/>
      <c r="KD6" s="104"/>
      <c r="KE6" s="104"/>
      <c r="KF6" s="104"/>
      <c r="KG6" s="104"/>
      <c r="KH6" s="104"/>
      <c r="KI6" s="104"/>
      <c r="KJ6" s="104"/>
      <c r="KK6" s="104"/>
      <c r="KL6" s="104"/>
      <c r="KM6" s="104"/>
      <c r="KN6" s="104"/>
      <c r="KO6" s="104"/>
      <c r="KP6" s="104"/>
      <c r="KQ6" s="104"/>
      <c r="KR6" s="104"/>
      <c r="KS6" s="104"/>
      <c r="KT6" s="104"/>
      <c r="KU6" s="104"/>
      <c r="KV6" s="104"/>
      <c r="KW6" s="104"/>
      <c r="KX6" s="104"/>
      <c r="KY6" s="104"/>
      <c r="KZ6" s="104"/>
      <c r="LA6" s="104"/>
      <c r="LB6" s="104"/>
      <c r="LC6" s="104"/>
      <c r="LD6" s="104"/>
      <c r="LE6" s="104"/>
      <c r="LF6" s="104"/>
      <c r="LG6" s="104"/>
      <c r="LH6" s="104"/>
      <c r="LI6" s="104"/>
      <c r="LJ6" s="104"/>
      <c r="LK6" s="104"/>
      <c r="LL6" s="104"/>
      <c r="LM6" s="104"/>
      <c r="LN6" s="104"/>
      <c r="LO6" s="104"/>
      <c r="LP6" s="104"/>
      <c r="LQ6" s="104"/>
      <c r="LR6" s="104"/>
      <c r="LS6" s="104"/>
      <c r="LT6" s="104"/>
      <c r="LU6" s="104"/>
      <c r="LV6" s="104"/>
      <c r="LW6" s="104"/>
      <c r="LX6" s="104"/>
      <c r="LY6" s="104"/>
      <c r="LZ6" s="104"/>
      <c r="MA6" s="104"/>
      <c r="MB6" s="104"/>
      <c r="MC6" s="104"/>
      <c r="MD6" s="104"/>
      <c r="ME6" s="104"/>
      <c r="MF6" s="104"/>
      <c r="MG6" s="104"/>
      <c r="MH6" s="104"/>
      <c r="MI6" s="104"/>
      <c r="MJ6" s="104"/>
      <c r="MK6" s="104"/>
      <c r="ML6" s="104"/>
      <c r="MM6" s="104"/>
      <c r="MN6" s="104"/>
      <c r="MO6" s="104"/>
      <c r="MP6" s="104"/>
      <c r="MQ6" s="104"/>
      <c r="MR6" s="104"/>
      <c r="MS6" s="104"/>
      <c r="MT6" s="104"/>
      <c r="MU6" s="104"/>
      <c r="MV6" s="104"/>
      <c r="MW6" s="104"/>
      <c r="MX6" s="104"/>
      <c r="MY6" s="104"/>
      <c r="MZ6" s="104"/>
      <c r="NA6" s="104"/>
      <c r="NB6" s="104"/>
      <c r="NC6" s="104"/>
      <c r="ND6" s="104"/>
      <c r="NE6" s="104"/>
      <c r="NF6" s="104"/>
      <c r="NG6" s="104"/>
      <c r="NH6" s="104"/>
      <c r="NI6" s="104"/>
      <c r="NJ6" s="104"/>
      <c r="NK6" s="104"/>
      <c r="NL6" s="104"/>
      <c r="NM6" s="104"/>
      <c r="NN6" s="104"/>
      <c r="NO6" s="104"/>
      <c r="NP6" s="104"/>
      <c r="NQ6" s="104"/>
      <c r="NR6" s="104"/>
      <c r="NS6" s="104"/>
      <c r="NT6" s="104"/>
      <c r="NU6" s="104"/>
      <c r="NV6" s="104"/>
      <c r="NW6" s="104"/>
      <c r="NX6" s="104"/>
      <c r="NY6" s="104"/>
      <c r="NZ6" s="104"/>
      <c r="OA6" s="104"/>
      <c r="OB6" s="104"/>
      <c r="OC6" s="104"/>
      <c r="OD6" s="104"/>
      <c r="OE6" s="104"/>
      <c r="OF6" s="104"/>
      <c r="OG6" s="104"/>
      <c r="OH6" s="104"/>
      <c r="OI6" s="104"/>
      <c r="OJ6" s="104"/>
      <c r="OK6" s="104"/>
      <c r="OL6" s="104"/>
      <c r="OM6" s="104"/>
      <c r="ON6" s="104"/>
      <c r="OO6" s="104"/>
      <c r="OP6" s="104"/>
      <c r="OQ6" s="104"/>
      <c r="OR6" s="104"/>
      <c r="OS6" s="104"/>
      <c r="OT6" s="104"/>
      <c r="OU6" s="104"/>
      <c r="OV6" s="104"/>
      <c r="OW6" s="104"/>
      <c r="OX6" s="104"/>
      <c r="OY6" s="104"/>
      <c r="OZ6" s="104"/>
      <c r="PA6" s="104"/>
      <c r="PB6" s="104"/>
      <c r="PC6" s="104"/>
      <c r="PD6" s="104"/>
      <c r="PE6" s="104"/>
      <c r="PF6" s="104"/>
      <c r="PG6" s="104"/>
      <c r="PH6" s="104"/>
      <c r="PI6" s="104"/>
      <c r="PJ6" s="104"/>
      <c r="PK6" s="104"/>
      <c r="PL6" s="104"/>
      <c r="PM6" s="104"/>
      <c r="PN6" s="104"/>
      <c r="PO6" s="104"/>
      <c r="PP6" s="104"/>
      <c r="PQ6" s="104"/>
      <c r="PR6" s="104"/>
      <c r="PS6" s="104"/>
      <c r="PT6" s="104"/>
      <c r="PU6" s="104"/>
      <c r="PV6" s="104"/>
      <c r="PW6" s="104"/>
      <c r="PX6" s="104"/>
      <c r="PY6" s="104"/>
      <c r="PZ6" s="104"/>
      <c r="QA6" s="104"/>
      <c r="QB6" s="104"/>
      <c r="QC6" s="104"/>
      <c r="QD6" s="104"/>
      <c r="QE6" s="104"/>
      <c r="QF6" s="104"/>
      <c r="QG6" s="104"/>
      <c r="QH6" s="104"/>
      <c r="QI6" s="104"/>
      <c r="QJ6" s="104"/>
      <c r="QK6" s="104"/>
      <c r="QL6" s="104"/>
      <c r="QM6" s="104"/>
      <c r="QN6" s="104"/>
      <c r="QO6" s="104"/>
      <c r="QP6" s="104"/>
      <c r="QQ6" s="104"/>
      <c r="QR6" s="104"/>
      <c r="QS6" s="104"/>
      <c r="QT6" s="104"/>
      <c r="QU6" s="104"/>
      <c r="QV6" s="104"/>
      <c r="QW6" s="104"/>
      <c r="QX6" s="104"/>
      <c r="QY6" s="104"/>
      <c r="QZ6" s="104"/>
      <c r="RA6" s="104"/>
      <c r="RB6" s="104"/>
      <c r="RC6" s="104"/>
      <c r="RD6" s="104"/>
      <c r="RE6" s="104"/>
      <c r="RF6" s="104"/>
    </row>
    <row r="7" spans="1:474" s="229" customFormat="1" x14ac:dyDescent="0.25">
      <c r="A7" s="290"/>
      <c r="B7" s="293"/>
      <c r="C7" s="296"/>
      <c r="D7" s="299"/>
      <c r="E7" s="301"/>
      <c r="F7" s="304"/>
      <c r="G7" s="300"/>
      <c r="H7" s="305"/>
      <c r="I7" s="300"/>
      <c r="J7" s="305"/>
      <c r="K7" s="300"/>
      <c r="L7" s="307"/>
      <c r="M7" s="300"/>
      <c r="N7" s="305"/>
      <c r="O7" s="300"/>
      <c r="P7" s="307"/>
      <c r="Q7" s="300"/>
      <c r="R7" s="305"/>
      <c r="S7" s="300"/>
      <c r="T7" s="305"/>
      <c r="U7" s="300"/>
      <c r="V7" s="307"/>
      <c r="W7" s="300"/>
      <c r="X7" s="300"/>
      <c r="Y7" s="305"/>
      <c r="Z7" s="314"/>
      <c r="AA7" s="305"/>
      <c r="AB7" s="300"/>
      <c r="AC7" s="300"/>
      <c r="AD7" s="313"/>
      <c r="AE7" s="307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04"/>
      <c r="CN7" s="104"/>
      <c r="CO7" s="104"/>
      <c r="CP7" s="104"/>
      <c r="CQ7" s="104"/>
      <c r="CR7" s="104"/>
      <c r="CS7" s="104"/>
      <c r="CT7" s="104"/>
      <c r="CU7" s="104"/>
      <c r="CV7" s="104"/>
      <c r="CW7" s="104"/>
      <c r="CX7" s="104"/>
      <c r="CY7" s="104"/>
      <c r="CZ7" s="104"/>
      <c r="DA7" s="104"/>
      <c r="DB7" s="104"/>
      <c r="DC7" s="104"/>
      <c r="DD7" s="104"/>
      <c r="DE7" s="104"/>
      <c r="DF7" s="104"/>
      <c r="DG7" s="104"/>
      <c r="DH7" s="104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  <c r="GX7" s="104"/>
      <c r="GY7" s="104"/>
      <c r="GZ7" s="104"/>
      <c r="HA7" s="104"/>
      <c r="HB7" s="104"/>
      <c r="HC7" s="104"/>
      <c r="HD7" s="104"/>
      <c r="HE7" s="104"/>
      <c r="HF7" s="104"/>
      <c r="HG7" s="104"/>
      <c r="HH7" s="104"/>
      <c r="HI7" s="104"/>
      <c r="HJ7" s="104"/>
      <c r="HK7" s="104"/>
      <c r="HL7" s="104"/>
      <c r="HM7" s="104"/>
      <c r="HN7" s="104"/>
      <c r="HO7" s="104"/>
      <c r="HP7" s="104"/>
      <c r="HQ7" s="104"/>
      <c r="HR7" s="104"/>
      <c r="HS7" s="104"/>
      <c r="HT7" s="104"/>
      <c r="HU7" s="104"/>
      <c r="HV7" s="104"/>
      <c r="HW7" s="104"/>
      <c r="HX7" s="104"/>
      <c r="HY7" s="104"/>
      <c r="HZ7" s="104"/>
      <c r="IA7" s="104"/>
      <c r="IB7" s="104"/>
      <c r="IC7" s="104"/>
      <c r="ID7" s="104"/>
      <c r="IE7" s="104"/>
      <c r="IF7" s="104"/>
      <c r="IG7" s="104"/>
      <c r="IH7" s="104"/>
      <c r="II7" s="104"/>
      <c r="IJ7" s="104"/>
      <c r="IK7" s="104"/>
      <c r="IL7" s="104"/>
      <c r="IM7" s="104"/>
      <c r="IN7" s="104"/>
      <c r="IO7" s="104"/>
      <c r="IP7" s="104"/>
      <c r="IQ7" s="104"/>
      <c r="IR7" s="104"/>
      <c r="IS7" s="104"/>
      <c r="IT7" s="104"/>
      <c r="IU7" s="104"/>
      <c r="IV7" s="104"/>
      <c r="IW7" s="104"/>
      <c r="IX7" s="104"/>
      <c r="IY7" s="104"/>
      <c r="IZ7" s="104"/>
      <c r="JA7" s="104"/>
      <c r="JB7" s="104"/>
      <c r="JC7" s="104"/>
      <c r="JD7" s="104"/>
      <c r="JE7" s="104"/>
      <c r="JF7" s="104"/>
      <c r="JG7" s="104"/>
      <c r="JH7" s="104"/>
      <c r="JI7" s="104"/>
      <c r="JJ7" s="104"/>
      <c r="JK7" s="104"/>
      <c r="JL7" s="104"/>
      <c r="JM7" s="104"/>
      <c r="JN7" s="104"/>
      <c r="JO7" s="104"/>
      <c r="JP7" s="104"/>
      <c r="JQ7" s="104"/>
      <c r="JR7" s="104"/>
      <c r="JS7" s="104"/>
      <c r="JT7" s="104"/>
      <c r="JU7" s="104"/>
      <c r="JV7" s="104"/>
      <c r="JW7" s="104"/>
      <c r="JX7" s="104"/>
      <c r="JY7" s="104"/>
      <c r="JZ7" s="104"/>
      <c r="KA7" s="104"/>
      <c r="KB7" s="104"/>
      <c r="KC7" s="104"/>
      <c r="KD7" s="104"/>
      <c r="KE7" s="104"/>
      <c r="KF7" s="104"/>
      <c r="KG7" s="104"/>
      <c r="KH7" s="104"/>
      <c r="KI7" s="104"/>
      <c r="KJ7" s="104"/>
      <c r="KK7" s="104"/>
      <c r="KL7" s="104"/>
      <c r="KM7" s="104"/>
      <c r="KN7" s="104"/>
      <c r="KO7" s="104"/>
      <c r="KP7" s="104"/>
      <c r="KQ7" s="104"/>
      <c r="KR7" s="104"/>
      <c r="KS7" s="104"/>
      <c r="KT7" s="104"/>
      <c r="KU7" s="104"/>
      <c r="KV7" s="104"/>
      <c r="KW7" s="104"/>
      <c r="KX7" s="104"/>
      <c r="KY7" s="104"/>
      <c r="KZ7" s="104"/>
      <c r="LA7" s="104"/>
      <c r="LB7" s="104"/>
      <c r="LC7" s="104"/>
      <c r="LD7" s="104"/>
      <c r="LE7" s="104"/>
      <c r="LF7" s="104"/>
      <c r="LG7" s="104"/>
      <c r="LH7" s="104"/>
      <c r="LI7" s="104"/>
      <c r="LJ7" s="104"/>
      <c r="LK7" s="104"/>
      <c r="LL7" s="104"/>
      <c r="LM7" s="104"/>
      <c r="LN7" s="104"/>
      <c r="LO7" s="104"/>
      <c r="LP7" s="104"/>
      <c r="LQ7" s="104"/>
      <c r="LR7" s="104"/>
      <c r="LS7" s="104"/>
      <c r="LT7" s="104"/>
      <c r="LU7" s="104"/>
      <c r="LV7" s="104"/>
      <c r="LW7" s="104"/>
      <c r="LX7" s="104"/>
      <c r="LY7" s="104"/>
      <c r="LZ7" s="104"/>
      <c r="MA7" s="104"/>
      <c r="MB7" s="104"/>
      <c r="MC7" s="104"/>
      <c r="MD7" s="104"/>
      <c r="ME7" s="104"/>
      <c r="MF7" s="104"/>
      <c r="MG7" s="104"/>
      <c r="MH7" s="104"/>
      <c r="MI7" s="104"/>
      <c r="MJ7" s="104"/>
      <c r="MK7" s="104"/>
      <c r="ML7" s="104"/>
      <c r="MM7" s="104"/>
      <c r="MN7" s="104"/>
      <c r="MO7" s="104"/>
      <c r="MP7" s="104"/>
      <c r="MQ7" s="104"/>
      <c r="MR7" s="104"/>
      <c r="MS7" s="104"/>
      <c r="MT7" s="104"/>
      <c r="MU7" s="104"/>
      <c r="MV7" s="104"/>
      <c r="MW7" s="104"/>
      <c r="MX7" s="104"/>
      <c r="MY7" s="104"/>
      <c r="MZ7" s="104"/>
      <c r="NA7" s="104"/>
      <c r="NB7" s="104"/>
      <c r="NC7" s="104"/>
      <c r="ND7" s="104"/>
      <c r="NE7" s="104"/>
      <c r="NF7" s="104"/>
      <c r="NG7" s="104"/>
      <c r="NH7" s="104"/>
      <c r="NI7" s="104"/>
      <c r="NJ7" s="104"/>
      <c r="NK7" s="104"/>
      <c r="NL7" s="104"/>
      <c r="NM7" s="104"/>
      <c r="NN7" s="104"/>
      <c r="NO7" s="104"/>
      <c r="NP7" s="104"/>
      <c r="NQ7" s="104"/>
      <c r="NR7" s="104"/>
      <c r="NS7" s="104"/>
      <c r="NT7" s="104"/>
      <c r="NU7" s="104"/>
      <c r="NV7" s="104"/>
      <c r="NW7" s="104"/>
      <c r="NX7" s="104"/>
      <c r="NY7" s="104"/>
      <c r="NZ7" s="104"/>
      <c r="OA7" s="104"/>
      <c r="OB7" s="104"/>
      <c r="OC7" s="104"/>
      <c r="OD7" s="104"/>
      <c r="OE7" s="104"/>
      <c r="OF7" s="104"/>
      <c r="OG7" s="104"/>
      <c r="OH7" s="104"/>
      <c r="OI7" s="104"/>
      <c r="OJ7" s="104"/>
      <c r="OK7" s="104"/>
      <c r="OL7" s="104"/>
      <c r="OM7" s="104"/>
      <c r="ON7" s="104"/>
      <c r="OO7" s="104"/>
      <c r="OP7" s="104"/>
      <c r="OQ7" s="104"/>
      <c r="OR7" s="104"/>
      <c r="OS7" s="104"/>
      <c r="OT7" s="104"/>
      <c r="OU7" s="104"/>
      <c r="OV7" s="104"/>
      <c r="OW7" s="104"/>
      <c r="OX7" s="104"/>
      <c r="OY7" s="104"/>
      <c r="OZ7" s="104"/>
      <c r="PA7" s="104"/>
      <c r="PB7" s="104"/>
      <c r="PC7" s="104"/>
      <c r="PD7" s="104"/>
      <c r="PE7" s="104"/>
      <c r="PF7" s="104"/>
      <c r="PG7" s="104"/>
      <c r="PH7" s="104"/>
      <c r="PI7" s="104"/>
      <c r="PJ7" s="104"/>
      <c r="PK7" s="104"/>
      <c r="PL7" s="104"/>
      <c r="PM7" s="104"/>
      <c r="PN7" s="104"/>
      <c r="PO7" s="104"/>
      <c r="PP7" s="104"/>
      <c r="PQ7" s="104"/>
      <c r="PR7" s="104"/>
      <c r="PS7" s="104"/>
      <c r="PT7" s="104"/>
      <c r="PU7" s="104"/>
      <c r="PV7" s="104"/>
      <c r="PW7" s="104"/>
      <c r="PX7" s="104"/>
      <c r="PY7" s="104"/>
      <c r="PZ7" s="104"/>
      <c r="QA7" s="104"/>
      <c r="QB7" s="104"/>
      <c r="QC7" s="104"/>
      <c r="QD7" s="104"/>
      <c r="QE7" s="104"/>
      <c r="QF7" s="104"/>
      <c r="QG7" s="104"/>
      <c r="QH7" s="104"/>
      <c r="QI7" s="104"/>
      <c r="QJ7" s="104"/>
      <c r="QK7" s="104"/>
      <c r="QL7" s="104"/>
      <c r="QM7" s="104"/>
      <c r="QN7" s="104"/>
      <c r="QO7" s="104"/>
      <c r="QP7" s="104"/>
      <c r="QQ7" s="104"/>
      <c r="QR7" s="104"/>
      <c r="QS7" s="104"/>
      <c r="QT7" s="104"/>
      <c r="QU7" s="104"/>
      <c r="QV7" s="104"/>
      <c r="QW7" s="104"/>
      <c r="QX7" s="104"/>
      <c r="QY7" s="104"/>
      <c r="QZ7" s="104"/>
      <c r="RA7" s="104"/>
      <c r="RB7" s="104"/>
      <c r="RC7" s="104"/>
      <c r="RD7" s="104"/>
      <c r="RE7" s="104"/>
      <c r="RF7" s="104"/>
    </row>
    <row r="8" spans="1:474" s="236" customFormat="1" x14ac:dyDescent="0.25">
      <c r="A8" s="230">
        <v>1000</v>
      </c>
      <c r="B8" s="231" t="s">
        <v>6</v>
      </c>
      <c r="C8" s="230"/>
      <c r="D8" s="232"/>
      <c r="E8" s="232"/>
      <c r="F8" s="233">
        <f t="shared" ref="F8:AE10" si="0">F9</f>
        <v>0</v>
      </c>
      <c r="G8" s="233">
        <f t="shared" si="0"/>
        <v>0</v>
      </c>
      <c r="H8" s="233">
        <f t="shared" si="0"/>
        <v>0</v>
      </c>
      <c r="I8" s="233">
        <f t="shared" si="0"/>
        <v>0</v>
      </c>
      <c r="J8" s="233">
        <f t="shared" si="0"/>
        <v>0</v>
      </c>
      <c r="K8" s="233">
        <f t="shared" si="0"/>
        <v>0</v>
      </c>
      <c r="L8" s="233">
        <f t="shared" si="0"/>
        <v>0</v>
      </c>
      <c r="M8" s="233">
        <f t="shared" si="0"/>
        <v>0</v>
      </c>
      <c r="N8" s="233">
        <f t="shared" si="0"/>
        <v>0</v>
      </c>
      <c r="O8" s="233">
        <f t="shared" si="0"/>
        <v>0</v>
      </c>
      <c r="P8" s="234">
        <f t="shared" si="0"/>
        <v>0</v>
      </c>
      <c r="Q8" s="233">
        <f t="shared" si="0"/>
        <v>0</v>
      </c>
      <c r="R8" s="233">
        <f t="shared" si="0"/>
        <v>0</v>
      </c>
      <c r="S8" s="233">
        <v>0</v>
      </c>
      <c r="T8" s="233">
        <v>0</v>
      </c>
      <c r="U8" s="233">
        <v>0</v>
      </c>
      <c r="V8" s="234">
        <v>0</v>
      </c>
      <c r="W8" s="233">
        <f t="shared" si="0"/>
        <v>0</v>
      </c>
      <c r="X8" s="233">
        <f t="shared" si="0"/>
        <v>0</v>
      </c>
      <c r="Y8" s="233">
        <f t="shared" si="0"/>
        <v>0</v>
      </c>
      <c r="Z8" s="233">
        <f t="shared" si="0"/>
        <v>0</v>
      </c>
      <c r="AA8" s="233">
        <f t="shared" si="0"/>
        <v>0</v>
      </c>
      <c r="AB8" s="233">
        <f t="shared" si="0"/>
        <v>0</v>
      </c>
      <c r="AC8" s="233">
        <f t="shared" si="0"/>
        <v>0</v>
      </c>
      <c r="AD8" s="233">
        <f t="shared" si="0"/>
        <v>0</v>
      </c>
      <c r="AE8" s="235">
        <f t="shared" si="0"/>
        <v>0</v>
      </c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  <c r="GX8" s="104"/>
      <c r="GY8" s="104"/>
      <c r="GZ8" s="104"/>
      <c r="HA8" s="104"/>
      <c r="HB8" s="104"/>
      <c r="HC8" s="104"/>
      <c r="HD8" s="104"/>
      <c r="HE8" s="104"/>
      <c r="HF8" s="104"/>
      <c r="HG8" s="104"/>
      <c r="HH8" s="104"/>
      <c r="HI8" s="104"/>
      <c r="HJ8" s="104"/>
      <c r="HK8" s="104"/>
      <c r="HL8" s="104"/>
      <c r="HM8" s="104"/>
      <c r="HN8" s="104"/>
      <c r="HO8" s="104"/>
      <c r="HP8" s="104"/>
      <c r="HQ8" s="104"/>
      <c r="HR8" s="104"/>
      <c r="HS8" s="104"/>
      <c r="HT8" s="104"/>
      <c r="HU8" s="104"/>
      <c r="HV8" s="104"/>
      <c r="HW8" s="104"/>
      <c r="HX8" s="104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  <c r="IM8" s="104"/>
      <c r="IN8" s="104"/>
      <c r="IO8" s="104"/>
      <c r="IP8" s="104"/>
      <c r="IQ8" s="104"/>
      <c r="IR8" s="104"/>
      <c r="IS8" s="104"/>
      <c r="IT8" s="104"/>
      <c r="IU8" s="104"/>
      <c r="IV8" s="104"/>
      <c r="IW8" s="104"/>
      <c r="IX8" s="104"/>
      <c r="IY8" s="104"/>
      <c r="IZ8" s="104"/>
      <c r="JA8" s="104"/>
      <c r="JB8" s="104"/>
      <c r="JC8" s="104"/>
      <c r="JD8" s="104"/>
      <c r="JE8" s="104"/>
      <c r="JF8" s="104"/>
      <c r="JG8" s="104"/>
      <c r="JH8" s="104"/>
      <c r="JI8" s="104"/>
      <c r="JJ8" s="104"/>
      <c r="JK8" s="104"/>
      <c r="JL8" s="104"/>
      <c r="JM8" s="104"/>
      <c r="JN8" s="104"/>
      <c r="JO8" s="104"/>
      <c r="JP8" s="104"/>
      <c r="JQ8" s="104"/>
      <c r="JR8" s="104"/>
      <c r="JS8" s="104"/>
      <c r="JT8" s="104"/>
      <c r="JU8" s="104"/>
      <c r="JV8" s="104"/>
      <c r="JW8" s="104"/>
      <c r="JX8" s="104"/>
      <c r="JY8" s="104"/>
      <c r="JZ8" s="104"/>
      <c r="KA8" s="104"/>
      <c r="KB8" s="104"/>
      <c r="KC8" s="104"/>
      <c r="KD8" s="104"/>
      <c r="KE8" s="104"/>
      <c r="KF8" s="104"/>
      <c r="KG8" s="104"/>
      <c r="KH8" s="104"/>
      <c r="KI8" s="104"/>
      <c r="KJ8" s="104"/>
      <c r="KK8" s="104"/>
      <c r="KL8" s="104"/>
      <c r="KM8" s="104"/>
      <c r="KN8" s="104"/>
      <c r="KO8" s="104"/>
      <c r="KP8" s="104"/>
      <c r="KQ8" s="104"/>
      <c r="KR8" s="104"/>
      <c r="KS8" s="104"/>
      <c r="KT8" s="104"/>
      <c r="KU8" s="104"/>
      <c r="KV8" s="104"/>
      <c r="KW8" s="104"/>
      <c r="KX8" s="104"/>
      <c r="KY8" s="104"/>
      <c r="KZ8" s="104"/>
      <c r="LA8" s="104"/>
      <c r="LB8" s="104"/>
      <c r="LC8" s="104"/>
      <c r="LD8" s="104"/>
      <c r="LE8" s="104"/>
      <c r="LF8" s="104"/>
      <c r="LG8" s="104"/>
      <c r="LH8" s="104"/>
      <c r="LI8" s="104"/>
      <c r="LJ8" s="104"/>
      <c r="LK8" s="104"/>
      <c r="LL8" s="104"/>
      <c r="LM8" s="104"/>
      <c r="LN8" s="104"/>
      <c r="LO8" s="104"/>
      <c r="LP8" s="104"/>
      <c r="LQ8" s="104"/>
      <c r="LR8" s="104"/>
      <c r="LS8" s="104"/>
      <c r="LT8" s="104"/>
      <c r="LU8" s="104"/>
      <c r="LV8" s="104"/>
      <c r="LW8" s="104"/>
      <c r="LX8" s="104"/>
      <c r="LY8" s="104"/>
      <c r="LZ8" s="104"/>
      <c r="MA8" s="104"/>
      <c r="MB8" s="104"/>
      <c r="MC8" s="104"/>
      <c r="MD8" s="104"/>
      <c r="ME8" s="104"/>
      <c r="MF8" s="104"/>
      <c r="MG8" s="104"/>
      <c r="MH8" s="104"/>
      <c r="MI8" s="104"/>
      <c r="MJ8" s="104"/>
      <c r="MK8" s="104"/>
      <c r="ML8" s="104"/>
      <c r="MM8" s="104"/>
      <c r="MN8" s="104"/>
      <c r="MO8" s="104"/>
      <c r="MP8" s="104"/>
      <c r="MQ8" s="104"/>
      <c r="MR8" s="104"/>
      <c r="MS8" s="104"/>
      <c r="MT8" s="104"/>
      <c r="MU8" s="104"/>
      <c r="MV8" s="104"/>
      <c r="MW8" s="104"/>
      <c r="MX8" s="104"/>
      <c r="MY8" s="104"/>
      <c r="MZ8" s="104"/>
      <c r="NA8" s="104"/>
      <c r="NB8" s="104"/>
      <c r="NC8" s="104"/>
      <c r="ND8" s="104"/>
      <c r="NE8" s="104"/>
      <c r="NF8" s="104"/>
      <c r="NG8" s="104"/>
      <c r="NH8" s="104"/>
      <c r="NI8" s="104"/>
      <c r="NJ8" s="104"/>
      <c r="NK8" s="104"/>
      <c r="NL8" s="104"/>
      <c r="NM8" s="104"/>
      <c r="NN8" s="104"/>
      <c r="NO8" s="104"/>
      <c r="NP8" s="104"/>
      <c r="NQ8" s="104"/>
      <c r="NR8" s="104"/>
      <c r="NS8" s="104"/>
      <c r="NT8" s="104"/>
      <c r="NU8" s="104"/>
      <c r="NV8" s="104"/>
      <c r="NW8" s="104"/>
      <c r="NX8" s="104"/>
      <c r="NY8" s="104"/>
      <c r="NZ8" s="104"/>
      <c r="OA8" s="104"/>
      <c r="OB8" s="104"/>
      <c r="OC8" s="104"/>
      <c r="OD8" s="104"/>
      <c r="OE8" s="104"/>
      <c r="OF8" s="104"/>
      <c r="OG8" s="104"/>
      <c r="OH8" s="104"/>
      <c r="OI8" s="104"/>
      <c r="OJ8" s="104"/>
      <c r="OK8" s="104"/>
      <c r="OL8" s="104"/>
      <c r="OM8" s="104"/>
      <c r="ON8" s="104"/>
      <c r="OO8" s="104"/>
      <c r="OP8" s="104"/>
      <c r="OQ8" s="104"/>
      <c r="OR8" s="104"/>
      <c r="OS8" s="104"/>
      <c r="OT8" s="104"/>
      <c r="OU8" s="104"/>
      <c r="OV8" s="104"/>
      <c r="OW8" s="104"/>
      <c r="OX8" s="104"/>
      <c r="OY8" s="104"/>
      <c r="OZ8" s="104"/>
      <c r="PA8" s="104"/>
      <c r="PB8" s="104"/>
      <c r="PC8" s="104"/>
      <c r="PD8" s="104"/>
      <c r="PE8" s="104"/>
      <c r="PF8" s="104"/>
      <c r="PG8" s="104"/>
      <c r="PH8" s="104"/>
      <c r="PI8" s="104"/>
      <c r="PJ8" s="104"/>
      <c r="PK8" s="104"/>
      <c r="PL8" s="104"/>
      <c r="PM8" s="104"/>
      <c r="PN8" s="104"/>
      <c r="PO8" s="104"/>
      <c r="PP8" s="104"/>
      <c r="PQ8" s="104"/>
      <c r="PR8" s="104"/>
      <c r="PS8" s="104"/>
      <c r="PT8" s="104"/>
      <c r="PU8" s="104"/>
      <c r="PV8" s="104"/>
      <c r="PW8" s="104"/>
      <c r="PX8" s="104"/>
      <c r="PY8" s="104"/>
      <c r="PZ8" s="104"/>
      <c r="QA8" s="104"/>
      <c r="QB8" s="104"/>
      <c r="QC8" s="104"/>
      <c r="QD8" s="104"/>
      <c r="QE8" s="104"/>
      <c r="QF8" s="104"/>
      <c r="QG8" s="104"/>
      <c r="QH8" s="104"/>
      <c r="QI8" s="104"/>
      <c r="QJ8" s="104"/>
      <c r="QK8" s="104"/>
      <c r="QL8" s="104"/>
      <c r="QM8" s="104"/>
      <c r="QN8" s="104"/>
      <c r="QO8" s="104"/>
      <c r="QP8" s="104"/>
      <c r="QQ8" s="104"/>
      <c r="QR8" s="104"/>
      <c r="QS8" s="104"/>
      <c r="QT8" s="104"/>
      <c r="QU8" s="104"/>
      <c r="QV8" s="104"/>
      <c r="QW8" s="104"/>
      <c r="QX8" s="104"/>
      <c r="QY8" s="104"/>
      <c r="QZ8" s="104"/>
      <c r="RA8" s="104"/>
      <c r="RB8" s="104"/>
      <c r="RC8" s="104"/>
      <c r="RD8" s="104"/>
      <c r="RE8" s="104"/>
      <c r="RF8" s="104"/>
    </row>
    <row r="9" spans="1:474" s="10" customFormat="1" x14ac:dyDescent="0.25">
      <c r="A9" s="6">
        <v>1200</v>
      </c>
      <c r="B9" s="7" t="s">
        <v>7</v>
      </c>
      <c r="C9" s="6"/>
      <c r="D9" s="8"/>
      <c r="E9" s="8"/>
      <c r="F9" s="9">
        <f t="shared" si="0"/>
        <v>0</v>
      </c>
      <c r="G9" s="9">
        <f t="shared" si="0"/>
        <v>0</v>
      </c>
      <c r="H9" s="9">
        <f t="shared" si="0"/>
        <v>0</v>
      </c>
      <c r="I9" s="9">
        <f t="shared" si="0"/>
        <v>0</v>
      </c>
      <c r="J9" s="9">
        <f t="shared" si="0"/>
        <v>0</v>
      </c>
      <c r="K9" s="9">
        <f t="shared" si="0"/>
        <v>0</v>
      </c>
      <c r="L9" s="9">
        <f t="shared" si="0"/>
        <v>0</v>
      </c>
      <c r="M9" s="9">
        <f t="shared" si="0"/>
        <v>0</v>
      </c>
      <c r="N9" s="9">
        <f t="shared" si="0"/>
        <v>0</v>
      </c>
      <c r="O9" s="9">
        <f t="shared" si="0"/>
        <v>0</v>
      </c>
      <c r="P9" s="209">
        <f t="shared" si="0"/>
        <v>0</v>
      </c>
      <c r="Q9" s="9">
        <f t="shared" si="0"/>
        <v>0</v>
      </c>
      <c r="R9" s="9">
        <f t="shared" si="0"/>
        <v>0</v>
      </c>
      <c r="S9" s="9">
        <v>0</v>
      </c>
      <c r="T9" s="9">
        <v>0</v>
      </c>
      <c r="U9" s="9">
        <v>0</v>
      </c>
      <c r="V9" s="209">
        <v>0</v>
      </c>
      <c r="W9" s="9">
        <f t="shared" si="0"/>
        <v>0</v>
      </c>
      <c r="X9" s="9">
        <f t="shared" si="0"/>
        <v>0</v>
      </c>
      <c r="Y9" s="9">
        <f t="shared" si="0"/>
        <v>0</v>
      </c>
      <c r="Z9" s="9">
        <f t="shared" si="0"/>
        <v>0</v>
      </c>
      <c r="AA9" s="9">
        <f t="shared" si="0"/>
        <v>0</v>
      </c>
      <c r="AB9" s="9">
        <f t="shared" si="0"/>
        <v>0</v>
      </c>
      <c r="AC9" s="9">
        <f t="shared" si="0"/>
        <v>0</v>
      </c>
      <c r="AD9" s="9">
        <f t="shared" si="0"/>
        <v>0</v>
      </c>
      <c r="AE9" s="222">
        <f t="shared" si="0"/>
        <v>0</v>
      </c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/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GM9" s="104"/>
      <c r="GN9" s="104"/>
      <c r="GO9" s="104"/>
      <c r="GP9" s="104"/>
      <c r="GQ9" s="104"/>
      <c r="GR9" s="104"/>
      <c r="GS9" s="104"/>
      <c r="GT9" s="104"/>
      <c r="GU9" s="104"/>
      <c r="GV9" s="104"/>
      <c r="GW9" s="104"/>
      <c r="GX9" s="104"/>
      <c r="GY9" s="104"/>
      <c r="GZ9" s="104"/>
      <c r="HA9" s="104"/>
      <c r="HB9" s="104"/>
      <c r="HC9" s="104"/>
      <c r="HD9" s="104"/>
      <c r="HE9" s="104"/>
      <c r="HF9" s="104"/>
      <c r="HG9" s="104"/>
      <c r="HH9" s="104"/>
      <c r="HI9" s="104"/>
      <c r="HJ9" s="104"/>
      <c r="HK9" s="104"/>
      <c r="HL9" s="104"/>
      <c r="HM9" s="104"/>
      <c r="HN9" s="104"/>
      <c r="HO9" s="104"/>
      <c r="HP9" s="104"/>
      <c r="HQ9" s="104"/>
      <c r="HR9" s="104"/>
      <c r="HS9" s="104"/>
      <c r="HT9" s="104"/>
      <c r="HU9" s="104"/>
      <c r="HV9" s="104"/>
      <c r="HW9" s="104"/>
      <c r="HX9" s="104"/>
      <c r="HY9" s="104"/>
      <c r="HZ9" s="104"/>
      <c r="IA9" s="104"/>
      <c r="IB9" s="104"/>
      <c r="IC9" s="104"/>
      <c r="ID9" s="104"/>
      <c r="IE9" s="104"/>
      <c r="IF9" s="104"/>
      <c r="IG9" s="104"/>
      <c r="IH9" s="104"/>
      <c r="II9" s="104"/>
      <c r="IJ9" s="104"/>
      <c r="IK9" s="104"/>
      <c r="IL9" s="104"/>
      <c r="IM9" s="104"/>
      <c r="IN9" s="104"/>
      <c r="IO9" s="104"/>
      <c r="IP9" s="104"/>
      <c r="IQ9" s="104"/>
      <c r="IR9" s="104"/>
      <c r="IS9" s="104"/>
      <c r="IT9" s="104"/>
      <c r="IU9" s="104"/>
      <c r="IV9" s="104"/>
      <c r="IW9" s="104"/>
      <c r="IX9" s="104"/>
      <c r="IY9" s="104"/>
      <c r="IZ9" s="104"/>
      <c r="JA9" s="104"/>
      <c r="JB9" s="104"/>
      <c r="JC9" s="104"/>
      <c r="JD9" s="104"/>
      <c r="JE9" s="104"/>
      <c r="JF9" s="104"/>
      <c r="JG9" s="104"/>
      <c r="JH9" s="104"/>
      <c r="JI9" s="104"/>
      <c r="JJ9" s="104"/>
      <c r="JK9" s="104"/>
      <c r="JL9" s="104"/>
      <c r="JM9" s="104"/>
      <c r="JN9" s="104"/>
      <c r="JO9" s="104"/>
      <c r="JP9" s="104"/>
      <c r="JQ9" s="104"/>
      <c r="JR9" s="104"/>
      <c r="JS9" s="104"/>
      <c r="JT9" s="104"/>
      <c r="JU9" s="104"/>
      <c r="JV9" s="104"/>
      <c r="JW9" s="104"/>
      <c r="JX9" s="104"/>
      <c r="JY9" s="104"/>
      <c r="JZ9" s="104"/>
      <c r="KA9" s="104"/>
      <c r="KB9" s="104"/>
      <c r="KC9" s="104"/>
      <c r="KD9" s="104"/>
      <c r="KE9" s="104"/>
      <c r="KF9" s="104"/>
      <c r="KG9" s="104"/>
      <c r="KH9" s="104"/>
      <c r="KI9" s="104"/>
      <c r="KJ9" s="104"/>
      <c r="KK9" s="104"/>
      <c r="KL9" s="104"/>
      <c r="KM9" s="104"/>
      <c r="KN9" s="104"/>
      <c r="KO9" s="104"/>
      <c r="KP9" s="104"/>
      <c r="KQ9" s="104"/>
      <c r="KR9" s="104"/>
      <c r="KS9" s="104"/>
      <c r="KT9" s="104"/>
      <c r="KU9" s="104"/>
      <c r="KV9" s="104"/>
      <c r="KW9" s="104"/>
      <c r="KX9" s="104"/>
      <c r="KY9" s="104"/>
      <c r="KZ9" s="104"/>
      <c r="LA9" s="104"/>
      <c r="LB9" s="104"/>
      <c r="LC9" s="104"/>
      <c r="LD9" s="104"/>
      <c r="LE9" s="104"/>
      <c r="LF9" s="104"/>
      <c r="LG9" s="104"/>
      <c r="LH9" s="104"/>
      <c r="LI9" s="104"/>
      <c r="LJ9" s="104"/>
      <c r="LK9" s="104"/>
      <c r="LL9" s="104"/>
      <c r="LM9" s="104"/>
      <c r="LN9" s="104"/>
      <c r="LO9" s="104"/>
      <c r="LP9" s="104"/>
      <c r="LQ9" s="104"/>
      <c r="LR9" s="104"/>
      <c r="LS9" s="104"/>
      <c r="LT9" s="104"/>
      <c r="LU9" s="104"/>
      <c r="LV9" s="104"/>
      <c r="LW9" s="104"/>
      <c r="LX9" s="104"/>
      <c r="LY9" s="104"/>
      <c r="LZ9" s="104"/>
      <c r="MA9" s="104"/>
      <c r="MB9" s="104"/>
      <c r="MC9" s="104"/>
      <c r="MD9" s="104"/>
      <c r="ME9" s="104"/>
      <c r="MF9" s="104"/>
      <c r="MG9" s="104"/>
      <c r="MH9" s="104"/>
      <c r="MI9" s="104"/>
      <c r="MJ9" s="104"/>
      <c r="MK9" s="104"/>
      <c r="ML9" s="104"/>
      <c r="MM9" s="104"/>
      <c r="MN9" s="104"/>
      <c r="MO9" s="104"/>
      <c r="MP9" s="104"/>
      <c r="MQ9" s="104"/>
      <c r="MR9" s="104"/>
      <c r="MS9" s="104"/>
      <c r="MT9" s="104"/>
      <c r="MU9" s="104"/>
      <c r="MV9" s="104"/>
      <c r="MW9" s="104"/>
      <c r="MX9" s="104"/>
      <c r="MY9" s="104"/>
      <c r="MZ9" s="104"/>
      <c r="NA9" s="104"/>
      <c r="NB9" s="104"/>
      <c r="NC9" s="104"/>
      <c r="ND9" s="104"/>
      <c r="NE9" s="104"/>
      <c r="NF9" s="104"/>
      <c r="NG9" s="104"/>
      <c r="NH9" s="104"/>
      <c r="NI9" s="104"/>
      <c r="NJ9" s="104"/>
      <c r="NK9" s="104"/>
      <c r="NL9" s="104"/>
      <c r="NM9" s="104"/>
      <c r="NN9" s="104"/>
      <c r="NO9" s="104"/>
      <c r="NP9" s="104"/>
      <c r="NQ9" s="104"/>
      <c r="NR9" s="104"/>
      <c r="NS9" s="104"/>
      <c r="NT9" s="104"/>
      <c r="NU9" s="104"/>
      <c r="NV9" s="104"/>
      <c r="NW9" s="104"/>
      <c r="NX9" s="104"/>
      <c r="NY9" s="104"/>
      <c r="NZ9" s="104"/>
      <c r="OA9" s="104"/>
      <c r="OB9" s="104"/>
      <c r="OC9" s="104"/>
      <c r="OD9" s="104"/>
      <c r="OE9" s="104"/>
      <c r="OF9" s="104"/>
      <c r="OG9" s="104"/>
      <c r="OH9" s="104"/>
      <c r="OI9" s="104"/>
      <c r="OJ9" s="104"/>
      <c r="OK9" s="104"/>
      <c r="OL9" s="104"/>
      <c r="OM9" s="104"/>
      <c r="ON9" s="104"/>
      <c r="OO9" s="104"/>
      <c r="OP9" s="104"/>
      <c r="OQ9" s="104"/>
      <c r="OR9" s="104"/>
      <c r="OS9" s="104"/>
      <c r="OT9" s="104"/>
      <c r="OU9" s="104"/>
      <c r="OV9" s="104"/>
      <c r="OW9" s="104"/>
      <c r="OX9" s="104"/>
      <c r="OY9" s="104"/>
      <c r="OZ9" s="104"/>
      <c r="PA9" s="104"/>
      <c r="PB9" s="104"/>
      <c r="PC9" s="104"/>
      <c r="PD9" s="104"/>
      <c r="PE9" s="104"/>
      <c r="PF9" s="104"/>
      <c r="PG9" s="104"/>
      <c r="PH9" s="104"/>
      <c r="PI9" s="104"/>
      <c r="PJ9" s="104"/>
      <c r="PK9" s="104"/>
      <c r="PL9" s="104"/>
      <c r="PM9" s="104"/>
      <c r="PN9" s="104"/>
      <c r="PO9" s="104"/>
      <c r="PP9" s="104"/>
      <c r="PQ9" s="104"/>
      <c r="PR9" s="104"/>
      <c r="PS9" s="104"/>
      <c r="PT9" s="104"/>
      <c r="PU9" s="104"/>
      <c r="PV9" s="104"/>
      <c r="PW9" s="104"/>
      <c r="PX9" s="104"/>
      <c r="PY9" s="104"/>
      <c r="PZ9" s="104"/>
      <c r="QA9" s="104"/>
      <c r="QB9" s="104"/>
      <c r="QC9" s="104"/>
      <c r="QD9" s="104"/>
      <c r="QE9" s="104"/>
      <c r="QF9" s="104"/>
      <c r="QG9" s="104"/>
      <c r="QH9" s="104"/>
      <c r="QI9" s="104"/>
      <c r="QJ9" s="104"/>
      <c r="QK9" s="104"/>
      <c r="QL9" s="104"/>
      <c r="QM9" s="104"/>
      <c r="QN9" s="104"/>
      <c r="QO9" s="104"/>
      <c r="QP9" s="104"/>
      <c r="QQ9" s="104"/>
      <c r="QR9" s="104"/>
      <c r="QS9" s="104"/>
      <c r="QT9" s="104"/>
      <c r="QU9" s="104"/>
      <c r="QV9" s="104"/>
      <c r="QW9" s="104"/>
      <c r="QX9" s="104"/>
      <c r="QY9" s="104"/>
      <c r="QZ9" s="104"/>
      <c r="RA9" s="104"/>
      <c r="RB9" s="104"/>
      <c r="RC9" s="104"/>
      <c r="RD9" s="104"/>
      <c r="RE9" s="104"/>
      <c r="RF9" s="104"/>
    </row>
    <row r="10" spans="1:474" s="14" customFormat="1" x14ac:dyDescent="0.25">
      <c r="A10" s="11">
        <v>121</v>
      </c>
      <c r="B10" s="12" t="s">
        <v>8</v>
      </c>
      <c r="C10" s="11"/>
      <c r="D10" s="11"/>
      <c r="E10" s="11"/>
      <c r="F10" s="13">
        <f t="shared" si="0"/>
        <v>0</v>
      </c>
      <c r="G10" s="13">
        <f t="shared" si="0"/>
        <v>0</v>
      </c>
      <c r="H10" s="13">
        <f t="shared" si="0"/>
        <v>0</v>
      </c>
      <c r="I10" s="13">
        <f t="shared" si="0"/>
        <v>0</v>
      </c>
      <c r="J10" s="13">
        <f t="shared" si="0"/>
        <v>0</v>
      </c>
      <c r="K10" s="13">
        <f t="shared" si="0"/>
        <v>0</v>
      </c>
      <c r="L10" s="13">
        <f t="shared" si="0"/>
        <v>0</v>
      </c>
      <c r="M10" s="13">
        <f t="shared" si="0"/>
        <v>0</v>
      </c>
      <c r="N10" s="13">
        <f t="shared" si="0"/>
        <v>0</v>
      </c>
      <c r="O10" s="13">
        <f t="shared" si="0"/>
        <v>0</v>
      </c>
      <c r="P10" s="210">
        <f t="shared" si="0"/>
        <v>0</v>
      </c>
      <c r="Q10" s="13">
        <f>Q11</f>
        <v>0</v>
      </c>
      <c r="R10" s="13">
        <f t="shared" si="0"/>
        <v>0</v>
      </c>
      <c r="S10" s="13">
        <v>0</v>
      </c>
      <c r="T10" s="13">
        <v>0</v>
      </c>
      <c r="U10" s="13">
        <v>0</v>
      </c>
      <c r="V10" s="210">
        <v>0</v>
      </c>
      <c r="W10" s="13">
        <f t="shared" si="0"/>
        <v>0</v>
      </c>
      <c r="X10" s="13">
        <f t="shared" si="0"/>
        <v>0</v>
      </c>
      <c r="Y10" s="13">
        <f t="shared" si="0"/>
        <v>0</v>
      </c>
      <c r="Z10" s="13">
        <f t="shared" si="0"/>
        <v>0</v>
      </c>
      <c r="AA10" s="13">
        <f t="shared" si="0"/>
        <v>0</v>
      </c>
      <c r="AB10" s="13">
        <f t="shared" si="0"/>
        <v>0</v>
      </c>
      <c r="AC10" s="13">
        <f t="shared" si="0"/>
        <v>0</v>
      </c>
      <c r="AD10" s="13">
        <f t="shared" si="0"/>
        <v>0</v>
      </c>
      <c r="AE10" s="223">
        <f t="shared" si="0"/>
        <v>0</v>
      </c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</row>
    <row r="11" spans="1:474" s="19" customFormat="1" x14ac:dyDescent="0.25">
      <c r="A11" s="15">
        <v>12101</v>
      </c>
      <c r="B11" s="16" t="s">
        <v>9</v>
      </c>
      <c r="C11" s="15"/>
      <c r="D11" s="17"/>
      <c r="E11" s="17"/>
      <c r="F11" s="18">
        <f t="shared" ref="F11" si="1">SUM(F12:F24)</f>
        <v>0</v>
      </c>
      <c r="G11" s="18">
        <f>SUM(G12:G24)</f>
        <v>0</v>
      </c>
      <c r="H11" s="18">
        <f t="shared" ref="H11:AE11" si="2">SUM(H12:H24)</f>
        <v>0</v>
      </c>
      <c r="I11" s="18">
        <f t="shared" si="2"/>
        <v>0</v>
      </c>
      <c r="J11" s="18">
        <f t="shared" si="2"/>
        <v>0</v>
      </c>
      <c r="K11" s="18">
        <f t="shared" si="2"/>
        <v>0</v>
      </c>
      <c r="L11" s="18">
        <f>SUM(L12:L24)</f>
        <v>0</v>
      </c>
      <c r="M11" s="18">
        <f t="shared" si="2"/>
        <v>0</v>
      </c>
      <c r="N11" s="18">
        <f t="shared" si="2"/>
        <v>0</v>
      </c>
      <c r="O11" s="18">
        <f t="shared" si="2"/>
        <v>0</v>
      </c>
      <c r="P11" s="211">
        <f t="shared" si="2"/>
        <v>0</v>
      </c>
      <c r="Q11" s="18">
        <f t="shared" si="2"/>
        <v>0</v>
      </c>
      <c r="R11" s="18">
        <f t="shared" si="2"/>
        <v>0</v>
      </c>
      <c r="S11" s="18">
        <v>0</v>
      </c>
      <c r="T11" s="18">
        <v>0</v>
      </c>
      <c r="U11" s="18">
        <v>0</v>
      </c>
      <c r="V11" s="211">
        <v>0</v>
      </c>
      <c r="W11" s="18">
        <f t="shared" si="2"/>
        <v>0</v>
      </c>
      <c r="X11" s="18">
        <f t="shared" si="2"/>
        <v>0</v>
      </c>
      <c r="Y11" s="18">
        <f t="shared" si="2"/>
        <v>0</v>
      </c>
      <c r="Z11" s="18">
        <f t="shared" si="2"/>
        <v>0</v>
      </c>
      <c r="AA11" s="18">
        <f t="shared" si="2"/>
        <v>0</v>
      </c>
      <c r="AB11" s="18">
        <f t="shared" si="2"/>
        <v>0</v>
      </c>
      <c r="AC11" s="18">
        <f t="shared" si="2"/>
        <v>0</v>
      </c>
      <c r="AD11" s="18">
        <f t="shared" si="2"/>
        <v>0</v>
      </c>
      <c r="AE11" s="224">
        <f t="shared" si="2"/>
        <v>0</v>
      </c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104"/>
      <c r="CF11" s="104"/>
      <c r="CG11" s="104"/>
      <c r="CH11" s="104"/>
      <c r="CI11" s="104"/>
      <c r="CJ11" s="104"/>
      <c r="CK11" s="104"/>
      <c r="CL11" s="104"/>
      <c r="CM11" s="104"/>
      <c r="CN11" s="104"/>
      <c r="CO11" s="104"/>
      <c r="CP11" s="104"/>
      <c r="CQ11" s="104"/>
      <c r="CR11" s="104"/>
      <c r="CS11" s="104"/>
      <c r="CT11" s="104"/>
      <c r="CU11" s="104"/>
      <c r="CV11" s="104"/>
      <c r="CW11" s="104"/>
      <c r="CX11" s="104"/>
      <c r="CY11" s="104"/>
      <c r="CZ11" s="104"/>
      <c r="DA11" s="104"/>
      <c r="DB11" s="104"/>
      <c r="DC11" s="104"/>
      <c r="DD11" s="104"/>
      <c r="DE11" s="104"/>
      <c r="DF11" s="104"/>
      <c r="DG11" s="104"/>
      <c r="DH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</row>
    <row r="12" spans="1:474" ht="33.75" customHeight="1" x14ac:dyDescent="0.25">
      <c r="A12" s="20"/>
      <c r="B12" s="21" t="s">
        <v>10</v>
      </c>
      <c r="C12" s="20"/>
      <c r="D12" s="22">
        <v>0</v>
      </c>
      <c r="E12" s="24">
        <v>15300</v>
      </c>
      <c r="F12" s="205">
        <v>0</v>
      </c>
      <c r="G12" s="169"/>
      <c r="H12" s="169"/>
      <c r="I12" s="169"/>
      <c r="J12" s="169"/>
      <c r="K12" s="169"/>
      <c r="L12" s="169"/>
      <c r="M12" s="169"/>
      <c r="N12" s="169"/>
      <c r="O12" s="169"/>
      <c r="P12" s="207"/>
      <c r="Q12" s="169"/>
      <c r="R12" s="169"/>
      <c r="S12" s="169"/>
      <c r="T12" s="169"/>
      <c r="U12" s="169"/>
      <c r="V12" s="207"/>
      <c r="W12" s="169"/>
      <c r="X12" s="169"/>
      <c r="Y12" s="169"/>
      <c r="Z12" s="169"/>
      <c r="AA12" s="169"/>
      <c r="AB12" s="169"/>
      <c r="AC12" s="169"/>
      <c r="AD12" s="169"/>
      <c r="AE12" s="207">
        <f t="shared" ref="AE12:AE24" si="3">H12+J12+L12+N12+P12+R12+T12+V12+X12+Z12+AB12+AD12</f>
        <v>0</v>
      </c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04"/>
      <c r="CV12" s="104"/>
      <c r="CW12" s="104"/>
      <c r="CX12" s="104"/>
      <c r="CY12" s="104"/>
      <c r="CZ12" s="104"/>
      <c r="DA12" s="104"/>
      <c r="DB12" s="104"/>
      <c r="DC12" s="104"/>
      <c r="DD12" s="104"/>
      <c r="DE12" s="104"/>
      <c r="DF12" s="104"/>
      <c r="DG12" s="104"/>
      <c r="DH12" s="104"/>
    </row>
    <row r="13" spans="1:474" ht="27" customHeight="1" x14ac:dyDescent="0.25">
      <c r="A13" s="20"/>
      <c r="B13" s="21" t="s">
        <v>11</v>
      </c>
      <c r="C13" s="20"/>
      <c r="D13" s="22">
        <v>0</v>
      </c>
      <c r="E13" s="24">
        <v>9742.93</v>
      </c>
      <c r="F13" s="205">
        <v>0</v>
      </c>
      <c r="G13" s="169"/>
      <c r="H13" s="169"/>
      <c r="I13" s="169"/>
      <c r="J13" s="169"/>
      <c r="K13" s="169"/>
      <c r="L13" s="169"/>
      <c r="M13" s="169"/>
      <c r="N13" s="169"/>
      <c r="O13" s="169"/>
      <c r="P13" s="207"/>
      <c r="Q13" s="169"/>
      <c r="R13" s="169"/>
      <c r="S13" s="169"/>
      <c r="T13" s="169"/>
      <c r="U13" s="169"/>
      <c r="V13" s="207"/>
      <c r="W13" s="169"/>
      <c r="X13" s="169"/>
      <c r="Y13" s="169"/>
      <c r="Z13" s="169"/>
      <c r="AA13" s="169"/>
      <c r="AB13" s="169"/>
      <c r="AC13" s="169"/>
      <c r="AD13" s="169"/>
      <c r="AE13" s="207">
        <f t="shared" si="3"/>
        <v>0</v>
      </c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  <c r="CJ13" s="104"/>
      <c r="CK13" s="104"/>
      <c r="CL13" s="104"/>
      <c r="CM13" s="104"/>
      <c r="CN13" s="104"/>
      <c r="CO13" s="104"/>
      <c r="CP13" s="104"/>
      <c r="CQ13" s="104"/>
      <c r="CR13" s="104"/>
      <c r="CS13" s="104"/>
      <c r="CT13" s="104"/>
      <c r="CU13" s="104"/>
      <c r="CV13" s="104"/>
      <c r="CW13" s="104"/>
      <c r="CX13" s="104"/>
      <c r="CY13" s="104"/>
      <c r="CZ13" s="104"/>
      <c r="DA13" s="104"/>
      <c r="DB13" s="104"/>
      <c r="DC13" s="104"/>
      <c r="DD13" s="104"/>
      <c r="DE13" s="104"/>
      <c r="DF13" s="104"/>
      <c r="DG13" s="104"/>
      <c r="DH13" s="104"/>
    </row>
    <row r="14" spans="1:474" ht="27" customHeight="1" x14ac:dyDescent="0.25">
      <c r="A14" s="20"/>
      <c r="B14" s="21" t="s">
        <v>12</v>
      </c>
      <c r="C14" s="20"/>
      <c r="D14" s="22">
        <v>0</v>
      </c>
      <c r="E14" s="24"/>
      <c r="F14" s="205">
        <v>0</v>
      </c>
      <c r="G14" s="169"/>
      <c r="H14" s="169"/>
      <c r="I14" s="169"/>
      <c r="J14" s="169"/>
      <c r="K14" s="169"/>
      <c r="L14" s="169"/>
      <c r="M14" s="169"/>
      <c r="N14" s="169"/>
      <c r="O14" s="169"/>
      <c r="P14" s="207"/>
      <c r="Q14" s="169"/>
      <c r="R14" s="169"/>
      <c r="S14" s="169"/>
      <c r="T14" s="169"/>
      <c r="U14" s="169"/>
      <c r="V14" s="207"/>
      <c r="W14" s="169"/>
      <c r="X14" s="169"/>
      <c r="Y14" s="169"/>
      <c r="Z14" s="169"/>
      <c r="AA14" s="169"/>
      <c r="AB14" s="169"/>
      <c r="AC14" s="169"/>
      <c r="AD14" s="169"/>
      <c r="AE14" s="207">
        <f t="shared" si="3"/>
        <v>0</v>
      </c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  <c r="DC14" s="104"/>
      <c r="DD14" s="104"/>
      <c r="DE14" s="104"/>
      <c r="DF14" s="104"/>
      <c r="DG14" s="104"/>
      <c r="DH14" s="104"/>
    </row>
    <row r="15" spans="1:474" ht="27" customHeight="1" x14ac:dyDescent="0.25">
      <c r="A15" s="20"/>
      <c r="B15" s="21" t="s">
        <v>12</v>
      </c>
      <c r="C15" s="20"/>
      <c r="D15" s="22">
        <v>0</v>
      </c>
      <c r="E15" s="24"/>
      <c r="F15" s="205">
        <v>0</v>
      </c>
      <c r="G15" s="169"/>
      <c r="H15" s="169"/>
      <c r="I15" s="169"/>
      <c r="J15" s="169"/>
      <c r="K15" s="169"/>
      <c r="L15" s="169"/>
      <c r="M15" s="169"/>
      <c r="N15" s="169"/>
      <c r="O15" s="169"/>
      <c r="P15" s="207"/>
      <c r="Q15" s="169"/>
      <c r="R15" s="169"/>
      <c r="S15" s="169"/>
      <c r="T15" s="169"/>
      <c r="U15" s="169"/>
      <c r="V15" s="207"/>
      <c r="W15" s="169"/>
      <c r="X15" s="169"/>
      <c r="Y15" s="169"/>
      <c r="Z15" s="169"/>
      <c r="AA15" s="169"/>
      <c r="AB15" s="169"/>
      <c r="AC15" s="169"/>
      <c r="AD15" s="169"/>
      <c r="AE15" s="207">
        <f t="shared" si="3"/>
        <v>0</v>
      </c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  <c r="DC15" s="104"/>
      <c r="DD15" s="104"/>
      <c r="DE15" s="104"/>
      <c r="DF15" s="104"/>
      <c r="DG15" s="104"/>
      <c r="DH15" s="104"/>
    </row>
    <row r="16" spans="1:474" ht="27" customHeight="1" x14ac:dyDescent="0.25">
      <c r="A16" s="20"/>
      <c r="B16" s="21" t="s">
        <v>13</v>
      </c>
      <c r="C16" s="20"/>
      <c r="D16" s="22">
        <v>0</v>
      </c>
      <c r="E16" s="24"/>
      <c r="F16" s="205">
        <v>0</v>
      </c>
      <c r="G16" s="169"/>
      <c r="H16" s="169"/>
      <c r="I16" s="169"/>
      <c r="J16" s="169"/>
      <c r="K16" s="169"/>
      <c r="L16" s="169"/>
      <c r="M16" s="169"/>
      <c r="N16" s="169"/>
      <c r="O16" s="169"/>
      <c r="P16" s="207"/>
      <c r="Q16" s="169"/>
      <c r="R16" s="169"/>
      <c r="S16" s="169"/>
      <c r="T16" s="169"/>
      <c r="U16" s="169"/>
      <c r="V16" s="207"/>
      <c r="W16" s="169"/>
      <c r="X16" s="169"/>
      <c r="Y16" s="169"/>
      <c r="Z16" s="169"/>
      <c r="AA16" s="169"/>
      <c r="AB16" s="169"/>
      <c r="AC16" s="169"/>
      <c r="AD16" s="169"/>
      <c r="AE16" s="207">
        <f t="shared" si="3"/>
        <v>0</v>
      </c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</row>
    <row r="17" spans="1:474" ht="27" customHeight="1" x14ac:dyDescent="0.25">
      <c r="A17" s="20"/>
      <c r="B17" s="21" t="s">
        <v>14</v>
      </c>
      <c r="C17" s="20"/>
      <c r="D17" s="22">
        <v>0</v>
      </c>
      <c r="E17" s="24"/>
      <c r="F17" s="205">
        <v>0</v>
      </c>
      <c r="G17" s="169"/>
      <c r="H17" s="169"/>
      <c r="I17" s="169"/>
      <c r="J17" s="169"/>
      <c r="K17" s="169"/>
      <c r="L17" s="169"/>
      <c r="M17" s="169"/>
      <c r="N17" s="169"/>
      <c r="O17" s="169"/>
      <c r="P17" s="207"/>
      <c r="Q17" s="169"/>
      <c r="R17" s="169"/>
      <c r="S17" s="169"/>
      <c r="T17" s="169"/>
      <c r="U17" s="169"/>
      <c r="V17" s="207"/>
      <c r="W17" s="169"/>
      <c r="X17" s="169"/>
      <c r="Y17" s="169"/>
      <c r="Z17" s="169"/>
      <c r="AA17" s="169"/>
      <c r="AB17" s="169"/>
      <c r="AC17" s="169"/>
      <c r="AD17" s="169"/>
      <c r="AE17" s="207">
        <f t="shared" si="3"/>
        <v>0</v>
      </c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</row>
    <row r="18" spans="1:474" ht="27" customHeight="1" x14ac:dyDescent="0.25">
      <c r="A18" s="20"/>
      <c r="B18" s="21" t="s">
        <v>15</v>
      </c>
      <c r="C18" s="25"/>
      <c r="D18" s="22">
        <v>0</v>
      </c>
      <c r="E18" s="24"/>
      <c r="F18" s="205">
        <v>0</v>
      </c>
      <c r="G18" s="169"/>
      <c r="H18" s="169"/>
      <c r="I18" s="169"/>
      <c r="J18" s="169"/>
      <c r="K18" s="169"/>
      <c r="L18" s="169"/>
      <c r="M18" s="169"/>
      <c r="N18" s="169"/>
      <c r="O18" s="169"/>
      <c r="P18" s="207"/>
      <c r="Q18" s="169"/>
      <c r="R18" s="169"/>
      <c r="S18" s="169"/>
      <c r="T18" s="169"/>
      <c r="U18" s="169"/>
      <c r="V18" s="207"/>
      <c r="W18" s="169"/>
      <c r="X18" s="169"/>
      <c r="Y18" s="169"/>
      <c r="Z18" s="169"/>
      <c r="AA18" s="169"/>
      <c r="AB18" s="169"/>
      <c r="AC18" s="169"/>
      <c r="AD18" s="169"/>
      <c r="AE18" s="207">
        <f t="shared" si="3"/>
        <v>0</v>
      </c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4"/>
      <c r="CO18" s="104"/>
      <c r="CP18" s="104"/>
      <c r="CQ18" s="104"/>
      <c r="CR18" s="104"/>
      <c r="CS18" s="104"/>
      <c r="CT18" s="104"/>
      <c r="CU18" s="104"/>
      <c r="CV18" s="104"/>
      <c r="CW18" s="104"/>
      <c r="CX18" s="104"/>
      <c r="CY18" s="104"/>
      <c r="CZ18" s="104"/>
      <c r="DA18" s="104"/>
      <c r="DB18" s="104"/>
      <c r="DC18" s="104"/>
      <c r="DD18" s="104"/>
      <c r="DE18" s="104"/>
      <c r="DF18" s="104"/>
      <c r="DG18" s="104"/>
      <c r="DH18" s="104"/>
    </row>
    <row r="19" spans="1:474" ht="27" customHeight="1" x14ac:dyDescent="0.25">
      <c r="A19" s="20"/>
      <c r="B19" s="21" t="s">
        <v>16</v>
      </c>
      <c r="C19" s="20"/>
      <c r="D19" s="22">
        <v>0</v>
      </c>
      <c r="E19" s="24"/>
      <c r="F19" s="205">
        <v>0</v>
      </c>
      <c r="G19" s="169"/>
      <c r="H19" s="169"/>
      <c r="I19" s="169"/>
      <c r="J19" s="169"/>
      <c r="K19" s="169"/>
      <c r="L19" s="169"/>
      <c r="M19" s="169"/>
      <c r="N19" s="169"/>
      <c r="O19" s="169"/>
      <c r="P19" s="207"/>
      <c r="Q19" s="169"/>
      <c r="R19" s="169"/>
      <c r="S19" s="169"/>
      <c r="T19" s="169"/>
      <c r="U19" s="169"/>
      <c r="V19" s="207"/>
      <c r="W19" s="169"/>
      <c r="X19" s="169"/>
      <c r="Y19" s="169"/>
      <c r="Z19" s="169"/>
      <c r="AA19" s="169"/>
      <c r="AB19" s="169"/>
      <c r="AC19" s="169"/>
      <c r="AD19" s="169"/>
      <c r="AE19" s="207">
        <f t="shared" si="3"/>
        <v>0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  <c r="CV19" s="104"/>
      <c r="CW19" s="104"/>
      <c r="CX19" s="104"/>
      <c r="CY19" s="104"/>
      <c r="CZ19" s="104"/>
      <c r="DA19" s="104"/>
      <c r="DB19" s="104"/>
      <c r="DC19" s="104"/>
      <c r="DD19" s="104"/>
      <c r="DE19" s="104"/>
      <c r="DF19" s="104"/>
      <c r="DG19" s="104"/>
      <c r="DH19" s="104"/>
    </row>
    <row r="20" spans="1:474" ht="27" customHeight="1" x14ac:dyDescent="0.25">
      <c r="A20" s="20"/>
      <c r="B20" s="21" t="s">
        <v>17</v>
      </c>
      <c r="C20" s="25"/>
      <c r="D20" s="22">
        <v>0</v>
      </c>
      <c r="E20" s="24"/>
      <c r="F20" s="205">
        <v>0</v>
      </c>
      <c r="G20" s="169"/>
      <c r="H20" s="169"/>
      <c r="I20" s="169"/>
      <c r="J20" s="169"/>
      <c r="K20" s="169"/>
      <c r="L20" s="169"/>
      <c r="M20" s="169"/>
      <c r="N20" s="169"/>
      <c r="O20" s="169"/>
      <c r="P20" s="207"/>
      <c r="Q20" s="169"/>
      <c r="R20" s="169"/>
      <c r="S20" s="169"/>
      <c r="T20" s="169"/>
      <c r="U20" s="169"/>
      <c r="V20" s="207"/>
      <c r="W20" s="169"/>
      <c r="X20" s="169"/>
      <c r="Y20" s="169"/>
      <c r="Z20" s="169"/>
      <c r="AA20" s="169"/>
      <c r="AB20" s="169"/>
      <c r="AC20" s="169"/>
      <c r="AD20" s="169"/>
      <c r="AE20" s="207">
        <f t="shared" si="3"/>
        <v>0</v>
      </c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  <c r="CV20" s="104"/>
      <c r="CW20" s="104"/>
      <c r="CX20" s="104"/>
      <c r="CY20" s="104"/>
      <c r="CZ20" s="104"/>
      <c r="DA20" s="104"/>
      <c r="DB20" s="104"/>
      <c r="DC20" s="104"/>
      <c r="DD20" s="104"/>
      <c r="DE20" s="104"/>
      <c r="DF20" s="104"/>
      <c r="DG20" s="104"/>
      <c r="DH20" s="104"/>
    </row>
    <row r="21" spans="1:474" ht="27" customHeight="1" x14ac:dyDescent="0.25">
      <c r="A21" s="20"/>
      <c r="B21" s="21" t="s">
        <v>18</v>
      </c>
      <c r="C21" s="20"/>
      <c r="D21" s="22">
        <v>0</v>
      </c>
      <c r="E21" s="24"/>
      <c r="F21" s="205">
        <v>0</v>
      </c>
      <c r="G21" s="169"/>
      <c r="H21" s="169"/>
      <c r="I21" s="169"/>
      <c r="J21" s="169"/>
      <c r="K21" s="169"/>
      <c r="L21" s="169"/>
      <c r="M21" s="169"/>
      <c r="N21" s="169"/>
      <c r="O21" s="169"/>
      <c r="P21" s="207"/>
      <c r="Q21" s="169"/>
      <c r="R21" s="169"/>
      <c r="S21" s="169"/>
      <c r="T21" s="169"/>
      <c r="U21" s="169"/>
      <c r="V21" s="207"/>
      <c r="W21" s="169"/>
      <c r="X21" s="169"/>
      <c r="Y21" s="169"/>
      <c r="Z21" s="169"/>
      <c r="AA21" s="169"/>
      <c r="AB21" s="169"/>
      <c r="AC21" s="169"/>
      <c r="AD21" s="169"/>
      <c r="AE21" s="207">
        <f t="shared" si="3"/>
        <v>0</v>
      </c>
      <c r="BJ21" s="104" t="s">
        <v>2509</v>
      </c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  <c r="CJ21" s="104"/>
      <c r="CK21" s="104"/>
      <c r="CL21" s="104"/>
      <c r="CM21" s="104"/>
      <c r="CN21" s="104"/>
      <c r="CO21" s="104"/>
      <c r="CP21" s="104"/>
      <c r="CQ21" s="104"/>
      <c r="CR21" s="104"/>
      <c r="CS21" s="104"/>
      <c r="CT21" s="104"/>
      <c r="CU21" s="104"/>
      <c r="CV21" s="104"/>
      <c r="CW21" s="104"/>
      <c r="CX21" s="104"/>
      <c r="CY21" s="104"/>
      <c r="CZ21" s="104"/>
      <c r="DA21" s="104"/>
      <c r="DB21" s="104"/>
      <c r="DC21" s="104"/>
      <c r="DD21" s="104"/>
      <c r="DE21" s="104"/>
      <c r="DF21" s="104"/>
      <c r="DG21" s="104"/>
      <c r="DH21" s="104"/>
    </row>
    <row r="22" spans="1:474" ht="27" customHeight="1" x14ac:dyDescent="0.25">
      <c r="A22" s="20"/>
      <c r="B22" s="21" t="s">
        <v>19</v>
      </c>
      <c r="C22" s="20"/>
      <c r="D22" s="22">
        <v>0</v>
      </c>
      <c r="E22" s="24"/>
      <c r="F22" s="205">
        <v>0</v>
      </c>
      <c r="G22" s="169"/>
      <c r="H22" s="169"/>
      <c r="I22" s="169"/>
      <c r="J22" s="169"/>
      <c r="K22" s="169"/>
      <c r="L22" s="169"/>
      <c r="M22" s="169"/>
      <c r="N22" s="169"/>
      <c r="O22" s="169"/>
      <c r="P22" s="207"/>
      <c r="Q22" s="169"/>
      <c r="R22" s="169"/>
      <c r="S22" s="169"/>
      <c r="T22" s="169"/>
      <c r="U22" s="169"/>
      <c r="V22" s="207"/>
      <c r="W22" s="169"/>
      <c r="X22" s="169"/>
      <c r="Y22" s="169"/>
      <c r="Z22" s="169"/>
      <c r="AA22" s="169"/>
      <c r="AB22" s="169"/>
      <c r="AC22" s="169"/>
      <c r="AD22" s="169"/>
      <c r="AE22" s="207">
        <f t="shared" si="3"/>
        <v>0</v>
      </c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</row>
    <row r="23" spans="1:474" ht="27" customHeight="1" x14ac:dyDescent="0.25">
      <c r="A23" s="20"/>
      <c r="B23" s="21" t="s">
        <v>20</v>
      </c>
      <c r="C23" s="20"/>
      <c r="D23" s="22">
        <v>0</v>
      </c>
      <c r="E23" s="24"/>
      <c r="F23" s="205">
        <v>0</v>
      </c>
      <c r="G23" s="169"/>
      <c r="H23" s="169"/>
      <c r="I23" s="169"/>
      <c r="J23" s="169"/>
      <c r="K23" s="169"/>
      <c r="L23" s="169"/>
      <c r="M23" s="169"/>
      <c r="N23" s="169"/>
      <c r="O23" s="169"/>
      <c r="P23" s="207"/>
      <c r="Q23" s="169"/>
      <c r="R23" s="169"/>
      <c r="S23" s="169"/>
      <c r="T23" s="169"/>
      <c r="U23" s="169"/>
      <c r="V23" s="207"/>
      <c r="W23" s="169"/>
      <c r="X23" s="169"/>
      <c r="Y23" s="169"/>
      <c r="Z23" s="169"/>
      <c r="AA23" s="169"/>
      <c r="AB23" s="169"/>
      <c r="AC23" s="169"/>
      <c r="AD23" s="169"/>
      <c r="AE23" s="207">
        <f t="shared" si="3"/>
        <v>0</v>
      </c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</row>
    <row r="24" spans="1:474" ht="27" customHeight="1" x14ac:dyDescent="0.25">
      <c r="A24" s="26"/>
      <c r="B24" s="27"/>
      <c r="C24" s="28"/>
      <c r="D24" s="29">
        <v>0</v>
      </c>
      <c r="E24" s="31"/>
      <c r="F24" s="206">
        <v>0</v>
      </c>
      <c r="G24" s="169"/>
      <c r="H24" s="169"/>
      <c r="I24" s="169"/>
      <c r="J24" s="169"/>
      <c r="K24" s="169"/>
      <c r="L24" s="169"/>
      <c r="M24" s="169"/>
      <c r="N24" s="169"/>
      <c r="O24" s="169"/>
      <c r="P24" s="207"/>
      <c r="Q24" s="169"/>
      <c r="R24" s="169"/>
      <c r="S24" s="169"/>
      <c r="T24" s="169"/>
      <c r="U24" s="169"/>
      <c r="V24" s="207"/>
      <c r="W24" s="169"/>
      <c r="X24" s="169"/>
      <c r="Y24" s="169"/>
      <c r="Z24" s="169"/>
      <c r="AA24" s="169"/>
      <c r="AB24" s="169"/>
      <c r="AC24" s="169"/>
      <c r="AD24" s="169"/>
      <c r="AE24" s="207">
        <f t="shared" si="3"/>
        <v>0</v>
      </c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</row>
    <row r="25" spans="1:474" s="5" customFormat="1" x14ac:dyDescent="0.25">
      <c r="A25" s="3">
        <v>2000</v>
      </c>
      <c r="B25" s="4" t="s">
        <v>21</v>
      </c>
      <c r="C25" s="32"/>
      <c r="D25" s="33"/>
      <c r="E25" s="34"/>
      <c r="F25" s="35">
        <v>8454696.4296216965</v>
      </c>
      <c r="G25" s="178">
        <f t="shared" ref="G25:R25" ca="1" si="4">G26+G769+G1048+G1222+G1529+G1995+G2007+G2055+G2060</f>
        <v>0</v>
      </c>
      <c r="H25" s="178">
        <f t="shared" si="4"/>
        <v>30217.39</v>
      </c>
      <c r="I25" s="178">
        <f t="shared" si="4"/>
        <v>78</v>
      </c>
      <c r="J25" s="178">
        <f t="shared" si="4"/>
        <v>9587.9500000000007</v>
      </c>
      <c r="K25" s="178">
        <f t="shared" si="4"/>
        <v>13049</v>
      </c>
      <c r="L25" s="178">
        <f t="shared" si="4"/>
        <v>706477</v>
      </c>
      <c r="M25" s="178">
        <f t="shared" si="4"/>
        <v>428</v>
      </c>
      <c r="N25" s="178">
        <f t="shared" si="4"/>
        <v>128057.78046534161</v>
      </c>
      <c r="O25" s="178">
        <f t="shared" si="4"/>
        <v>7293</v>
      </c>
      <c r="P25" s="212">
        <f t="shared" si="4"/>
        <v>616460.29251454561</v>
      </c>
      <c r="Q25" s="178">
        <f t="shared" si="4"/>
        <v>939</v>
      </c>
      <c r="R25" s="178">
        <f t="shared" si="4"/>
        <v>672565.57359999989</v>
      </c>
      <c r="S25" s="178"/>
      <c r="T25" s="178">
        <v>75233.930807999917</v>
      </c>
      <c r="U25" s="178">
        <v>82240.100000000006</v>
      </c>
      <c r="V25" s="212">
        <v>6101007.2944065146</v>
      </c>
      <c r="W25" s="178">
        <f t="shared" ref="W25:AD25" si="5">W26+W769+W1048+W1222+W1529+W1995+W2007+W2055+W2060</f>
        <v>0</v>
      </c>
      <c r="X25" s="178">
        <f t="shared" si="5"/>
        <v>0</v>
      </c>
      <c r="Y25" s="178">
        <f t="shared" si="5"/>
        <v>0</v>
      </c>
      <c r="Z25" s="178">
        <f t="shared" si="5"/>
        <v>0</v>
      </c>
      <c r="AA25" s="178">
        <f t="shared" si="5"/>
        <v>0</v>
      </c>
      <c r="AB25" s="178">
        <f t="shared" si="5"/>
        <v>0</v>
      </c>
      <c r="AC25" s="178">
        <f t="shared" si="5"/>
        <v>0</v>
      </c>
      <c r="AD25" s="183">
        <f t="shared" si="5"/>
        <v>0</v>
      </c>
      <c r="AE25" s="225">
        <f t="shared" ref="AE25" si="6">AE26+AE769+AE1048+AE1222+AE1529+AE1995+AE2007+AE2055+AE2060</f>
        <v>8454696.433472896</v>
      </c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4"/>
      <c r="HS25" s="104"/>
      <c r="HT25" s="104"/>
      <c r="HU25" s="104"/>
      <c r="HV25" s="104"/>
      <c r="HW25" s="104"/>
      <c r="HX25" s="104"/>
      <c r="HY25" s="104"/>
      <c r="HZ25" s="104"/>
      <c r="IA25" s="104"/>
      <c r="IB25" s="104"/>
      <c r="IC25" s="104"/>
      <c r="ID25" s="104"/>
      <c r="IE25" s="104"/>
      <c r="IF25" s="104"/>
      <c r="IG25" s="104"/>
      <c r="IH25" s="104"/>
      <c r="II25" s="104"/>
      <c r="IJ25" s="104"/>
      <c r="IK25" s="104"/>
      <c r="IL25" s="104"/>
      <c r="IM25" s="104"/>
      <c r="IN25" s="104"/>
      <c r="IO25" s="104"/>
      <c r="IP25" s="104"/>
      <c r="IQ25" s="104"/>
      <c r="IR25" s="104"/>
      <c r="IS25" s="104"/>
      <c r="IT25" s="104"/>
      <c r="IU25" s="104"/>
      <c r="IV25" s="104"/>
      <c r="IW25" s="104"/>
      <c r="IX25" s="104"/>
      <c r="IY25" s="104"/>
      <c r="IZ25" s="104"/>
      <c r="JA25" s="104"/>
      <c r="JB25" s="104"/>
      <c r="JC25" s="104"/>
      <c r="JD25" s="104"/>
      <c r="JE25" s="104"/>
      <c r="JF25" s="104"/>
      <c r="JG25" s="104"/>
      <c r="JH25" s="104"/>
      <c r="JI25" s="104"/>
      <c r="JJ25" s="104"/>
      <c r="JK25" s="104"/>
      <c r="JL25" s="104"/>
      <c r="JM25" s="104"/>
      <c r="JN25" s="104"/>
      <c r="JO25" s="104"/>
      <c r="JP25" s="104"/>
      <c r="JQ25" s="104"/>
      <c r="JR25" s="104"/>
      <c r="JS25" s="104"/>
      <c r="JT25" s="104"/>
      <c r="JU25" s="104"/>
      <c r="JV25" s="104"/>
      <c r="JW25" s="104"/>
      <c r="JX25" s="104"/>
      <c r="JY25" s="104"/>
      <c r="JZ25" s="104"/>
      <c r="KA25" s="104"/>
      <c r="KB25" s="104"/>
      <c r="KC25" s="104"/>
      <c r="KD25" s="104"/>
      <c r="KE25" s="104"/>
      <c r="KF25" s="104"/>
      <c r="KG25" s="104"/>
      <c r="KH25" s="104"/>
      <c r="KI25" s="104"/>
      <c r="KJ25" s="104"/>
      <c r="KK25" s="104"/>
      <c r="KL25" s="104"/>
      <c r="KM25" s="104"/>
      <c r="KN25" s="104"/>
      <c r="KO25" s="104"/>
      <c r="KP25" s="104"/>
      <c r="KQ25" s="104"/>
      <c r="KR25" s="104"/>
      <c r="KS25" s="104"/>
      <c r="KT25" s="104"/>
      <c r="KU25" s="104"/>
      <c r="KV25" s="104"/>
      <c r="KW25" s="104"/>
      <c r="KX25" s="104"/>
      <c r="KY25" s="104"/>
      <c r="KZ25" s="104"/>
      <c r="LA25" s="104"/>
      <c r="LB25" s="104"/>
      <c r="LC25" s="104"/>
      <c r="LD25" s="104"/>
      <c r="LE25" s="104"/>
      <c r="LF25" s="104"/>
      <c r="LG25" s="104"/>
      <c r="LH25" s="104"/>
      <c r="LI25" s="104"/>
      <c r="LJ25" s="104"/>
      <c r="LK25" s="104"/>
      <c r="LL25" s="104"/>
      <c r="LM25" s="104"/>
      <c r="LN25" s="104"/>
      <c r="LO25" s="104"/>
      <c r="LP25" s="104"/>
      <c r="LQ25" s="104"/>
      <c r="LR25" s="104"/>
      <c r="LS25" s="104"/>
      <c r="LT25" s="104"/>
      <c r="LU25" s="104"/>
      <c r="LV25" s="104"/>
      <c r="LW25" s="104"/>
      <c r="LX25" s="104"/>
      <c r="LY25" s="104"/>
      <c r="LZ25" s="104"/>
      <c r="MA25" s="104"/>
      <c r="MB25" s="104"/>
      <c r="MC25" s="104"/>
      <c r="MD25" s="104"/>
      <c r="ME25" s="104"/>
      <c r="MF25" s="104"/>
      <c r="MG25" s="104"/>
      <c r="MH25" s="104"/>
      <c r="MI25" s="104"/>
      <c r="MJ25" s="104"/>
      <c r="MK25" s="104"/>
      <c r="ML25" s="104"/>
      <c r="MM25" s="104"/>
      <c r="MN25" s="104"/>
      <c r="MO25" s="104"/>
      <c r="MP25" s="104"/>
      <c r="MQ25" s="104"/>
      <c r="MR25" s="104"/>
      <c r="MS25" s="104"/>
      <c r="MT25" s="104"/>
      <c r="MU25" s="104"/>
      <c r="MV25" s="104"/>
      <c r="MW25" s="104"/>
      <c r="MX25" s="104"/>
      <c r="MY25" s="104"/>
      <c r="MZ25" s="104"/>
      <c r="NA25" s="104"/>
      <c r="NB25" s="104"/>
      <c r="NC25" s="104"/>
      <c r="ND25" s="104"/>
      <c r="NE25" s="104"/>
      <c r="NF25" s="104"/>
      <c r="NG25" s="104"/>
      <c r="NH25" s="104"/>
      <c r="NI25" s="104"/>
      <c r="NJ25" s="104"/>
      <c r="NK25" s="104"/>
      <c r="NL25" s="104"/>
      <c r="NM25" s="104"/>
      <c r="NN25" s="104"/>
      <c r="NO25" s="104"/>
      <c r="NP25" s="104"/>
      <c r="NQ25" s="104"/>
      <c r="NR25" s="104"/>
      <c r="NS25" s="104"/>
      <c r="NT25" s="104"/>
      <c r="NU25" s="104"/>
      <c r="NV25" s="104"/>
      <c r="NW25" s="104"/>
      <c r="NX25" s="104"/>
      <c r="NY25" s="104"/>
      <c r="NZ25" s="104"/>
      <c r="OA25" s="104"/>
      <c r="OB25" s="104"/>
      <c r="OC25" s="104"/>
      <c r="OD25" s="104"/>
      <c r="OE25" s="104"/>
      <c r="OF25" s="104"/>
      <c r="OG25" s="104"/>
      <c r="OH25" s="104"/>
      <c r="OI25" s="104"/>
      <c r="OJ25" s="104"/>
      <c r="OK25" s="104"/>
      <c r="OL25" s="104"/>
      <c r="OM25" s="104"/>
      <c r="ON25" s="104"/>
      <c r="OO25" s="104"/>
      <c r="OP25" s="104"/>
      <c r="OQ25" s="104"/>
      <c r="OR25" s="104"/>
      <c r="OS25" s="104"/>
      <c r="OT25" s="104"/>
      <c r="OU25" s="104"/>
      <c r="OV25" s="104"/>
      <c r="OW25" s="104"/>
      <c r="OX25" s="104"/>
      <c r="OY25" s="104"/>
      <c r="OZ25" s="104"/>
      <c r="PA25" s="104"/>
      <c r="PB25" s="104"/>
      <c r="PC25" s="104"/>
      <c r="PD25" s="104"/>
      <c r="PE25" s="104"/>
      <c r="PF25" s="104"/>
      <c r="PG25" s="104"/>
      <c r="PH25" s="104"/>
      <c r="PI25" s="104"/>
      <c r="PJ25" s="104"/>
      <c r="PK25" s="104"/>
      <c r="PL25" s="104"/>
      <c r="PM25" s="104"/>
      <c r="PN25" s="104"/>
      <c r="PO25" s="104"/>
      <c r="PP25" s="104"/>
      <c r="PQ25" s="104"/>
      <c r="PR25" s="104"/>
      <c r="PS25" s="104"/>
      <c r="PT25" s="104"/>
      <c r="PU25" s="104"/>
      <c r="PV25" s="104"/>
      <c r="PW25" s="104"/>
      <c r="PX25" s="104"/>
      <c r="PY25" s="104"/>
      <c r="PZ25" s="104"/>
      <c r="QA25" s="104"/>
      <c r="QB25" s="104"/>
      <c r="QC25" s="104"/>
      <c r="QD25" s="104"/>
      <c r="QE25" s="104"/>
      <c r="QF25" s="104"/>
      <c r="QG25" s="104"/>
      <c r="QH25" s="104"/>
      <c r="QI25" s="104"/>
      <c r="QJ25" s="104"/>
      <c r="QK25" s="104"/>
      <c r="QL25" s="104"/>
      <c r="QM25" s="104"/>
      <c r="QN25" s="104"/>
      <c r="QO25" s="104"/>
      <c r="QP25" s="104"/>
      <c r="QQ25" s="104"/>
      <c r="QR25" s="104"/>
      <c r="QS25" s="104"/>
      <c r="QT25" s="104"/>
      <c r="QU25" s="104"/>
      <c r="QV25" s="104"/>
      <c r="QW25" s="104"/>
      <c r="QX25" s="104"/>
      <c r="QY25" s="104"/>
      <c r="QZ25" s="104"/>
      <c r="RA25" s="104"/>
      <c r="RB25" s="104"/>
      <c r="RC25" s="104"/>
      <c r="RD25" s="104"/>
      <c r="RE25" s="104"/>
      <c r="RF25" s="104"/>
    </row>
    <row r="26" spans="1:474" s="10" customFormat="1" ht="24" x14ac:dyDescent="0.25">
      <c r="A26" s="6">
        <v>2100</v>
      </c>
      <c r="B26" s="8" t="s">
        <v>22</v>
      </c>
      <c r="C26" s="37"/>
      <c r="D26" s="36"/>
      <c r="E26" s="38"/>
      <c r="F26" s="39">
        <v>1740541.0238431995</v>
      </c>
      <c r="G26" s="177">
        <f ca="1">G27+G284+G292+G320+G325+G453+G766</f>
        <v>0</v>
      </c>
      <c r="H26" s="177">
        <f t="shared" ref="H26:AD26" si="7">H27+H284+H292+H320+H325+H453+H766</f>
        <v>0</v>
      </c>
      <c r="I26" s="177">
        <f t="shared" si="7"/>
        <v>0</v>
      </c>
      <c r="J26" s="177">
        <f t="shared" si="7"/>
        <v>0</v>
      </c>
      <c r="K26" s="177">
        <f t="shared" si="7"/>
        <v>0</v>
      </c>
      <c r="L26" s="177">
        <f t="shared" si="7"/>
        <v>0</v>
      </c>
      <c r="M26" s="177">
        <f t="shared" si="7"/>
        <v>0</v>
      </c>
      <c r="N26" s="177">
        <f t="shared" si="7"/>
        <v>0</v>
      </c>
      <c r="O26" s="177">
        <f t="shared" si="7"/>
        <v>4929</v>
      </c>
      <c r="P26" s="213">
        <f t="shared" si="7"/>
        <v>519180.59000000008</v>
      </c>
      <c r="Q26" s="177">
        <f t="shared" si="7"/>
        <v>4</v>
      </c>
      <c r="R26" s="177">
        <f t="shared" si="7"/>
        <v>576982.95759999985</v>
      </c>
      <c r="S26" s="177"/>
      <c r="T26" s="177">
        <v>63758.930807999925</v>
      </c>
      <c r="U26" s="177">
        <v>20358</v>
      </c>
      <c r="V26" s="213">
        <v>581450.4666351995</v>
      </c>
      <c r="W26" s="177">
        <f t="shared" si="7"/>
        <v>0</v>
      </c>
      <c r="X26" s="177">
        <f t="shared" si="7"/>
        <v>0</v>
      </c>
      <c r="Y26" s="177">
        <f t="shared" si="7"/>
        <v>0</v>
      </c>
      <c r="Z26" s="177">
        <f t="shared" si="7"/>
        <v>0</v>
      </c>
      <c r="AA26" s="177">
        <f t="shared" si="7"/>
        <v>0</v>
      </c>
      <c r="AB26" s="177">
        <f t="shared" si="7"/>
        <v>0</v>
      </c>
      <c r="AC26" s="177">
        <f t="shared" si="7"/>
        <v>0</v>
      </c>
      <c r="AD26" s="182">
        <f t="shared" si="7"/>
        <v>0</v>
      </c>
      <c r="AE26" s="226">
        <f t="shared" ref="AE26" si="8">AE27+AE284+AE292+AE320+AE325+AE453+AE766</f>
        <v>1740541.0284863997</v>
      </c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  <c r="DB26" s="104"/>
      <c r="DC26" s="104"/>
      <c r="DD26" s="104"/>
      <c r="DE26" s="104"/>
      <c r="DF26" s="104"/>
      <c r="DG26" s="104"/>
      <c r="DH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104"/>
      <c r="GZ26" s="104"/>
      <c r="HA26" s="104"/>
      <c r="HB26" s="104"/>
      <c r="HC26" s="104"/>
      <c r="HD26" s="104"/>
      <c r="HE26" s="104"/>
      <c r="HF26" s="104"/>
      <c r="HG26" s="104"/>
      <c r="HH26" s="104"/>
      <c r="HI26" s="104"/>
      <c r="HJ26" s="104"/>
      <c r="HK26" s="104"/>
      <c r="HL26" s="104"/>
      <c r="HM26" s="104"/>
      <c r="HN26" s="104"/>
      <c r="HO26" s="104"/>
      <c r="HP26" s="104"/>
      <c r="HQ26" s="104"/>
      <c r="HR26" s="104"/>
      <c r="HS26" s="104"/>
      <c r="HT26" s="104"/>
      <c r="HU26" s="104"/>
      <c r="HV26" s="104"/>
      <c r="HW26" s="104"/>
      <c r="HX26" s="104"/>
      <c r="HY26" s="104"/>
      <c r="HZ26" s="104"/>
      <c r="IA26" s="104"/>
      <c r="IB26" s="104"/>
      <c r="IC26" s="104"/>
      <c r="ID26" s="104"/>
      <c r="IE26" s="104"/>
      <c r="IF26" s="104"/>
      <c r="IG26" s="104"/>
      <c r="IH26" s="104"/>
      <c r="II26" s="104"/>
      <c r="IJ26" s="104"/>
      <c r="IK26" s="104"/>
      <c r="IL26" s="104"/>
      <c r="IM26" s="104"/>
      <c r="IN26" s="104"/>
      <c r="IO26" s="104"/>
      <c r="IP26" s="104"/>
      <c r="IQ26" s="104"/>
      <c r="IR26" s="104"/>
      <c r="IS26" s="104"/>
      <c r="IT26" s="104"/>
      <c r="IU26" s="104"/>
      <c r="IV26" s="104"/>
      <c r="IW26" s="104"/>
      <c r="IX26" s="104"/>
      <c r="IY26" s="104"/>
      <c r="IZ26" s="104"/>
      <c r="JA26" s="104"/>
      <c r="JB26" s="104"/>
      <c r="JC26" s="104"/>
      <c r="JD26" s="104"/>
      <c r="JE26" s="104"/>
      <c r="JF26" s="104"/>
      <c r="JG26" s="104"/>
      <c r="JH26" s="104"/>
      <c r="JI26" s="104"/>
      <c r="JJ26" s="104"/>
      <c r="JK26" s="104"/>
      <c r="JL26" s="104"/>
      <c r="JM26" s="104"/>
      <c r="JN26" s="104"/>
      <c r="JO26" s="104"/>
      <c r="JP26" s="104"/>
      <c r="JQ26" s="104"/>
      <c r="JR26" s="104"/>
      <c r="JS26" s="104"/>
      <c r="JT26" s="104"/>
      <c r="JU26" s="104"/>
      <c r="JV26" s="104"/>
      <c r="JW26" s="104"/>
      <c r="JX26" s="104"/>
      <c r="JY26" s="104"/>
      <c r="JZ26" s="104"/>
      <c r="KA26" s="104"/>
      <c r="KB26" s="104"/>
      <c r="KC26" s="104"/>
      <c r="KD26" s="104"/>
      <c r="KE26" s="104"/>
      <c r="KF26" s="104"/>
      <c r="KG26" s="104"/>
      <c r="KH26" s="104"/>
      <c r="KI26" s="104"/>
      <c r="KJ26" s="104"/>
      <c r="KK26" s="104"/>
      <c r="KL26" s="104"/>
      <c r="KM26" s="104"/>
      <c r="KN26" s="104"/>
      <c r="KO26" s="104"/>
      <c r="KP26" s="104"/>
      <c r="KQ26" s="104"/>
      <c r="KR26" s="104"/>
      <c r="KS26" s="104"/>
      <c r="KT26" s="104"/>
      <c r="KU26" s="104"/>
      <c r="KV26" s="104"/>
      <c r="KW26" s="104"/>
      <c r="KX26" s="104"/>
      <c r="KY26" s="104"/>
      <c r="KZ26" s="104"/>
      <c r="LA26" s="104"/>
      <c r="LB26" s="104"/>
      <c r="LC26" s="104"/>
      <c r="LD26" s="104"/>
      <c r="LE26" s="104"/>
      <c r="LF26" s="104"/>
      <c r="LG26" s="104"/>
      <c r="LH26" s="104"/>
      <c r="LI26" s="104"/>
      <c r="LJ26" s="104"/>
      <c r="LK26" s="104"/>
      <c r="LL26" s="104"/>
      <c r="LM26" s="104"/>
      <c r="LN26" s="104"/>
      <c r="LO26" s="104"/>
      <c r="LP26" s="104"/>
      <c r="LQ26" s="104"/>
      <c r="LR26" s="104"/>
      <c r="LS26" s="104"/>
      <c r="LT26" s="104"/>
      <c r="LU26" s="104"/>
      <c r="LV26" s="104"/>
      <c r="LW26" s="104"/>
      <c r="LX26" s="104"/>
      <c r="LY26" s="104"/>
      <c r="LZ26" s="104"/>
      <c r="MA26" s="104"/>
      <c r="MB26" s="104"/>
      <c r="MC26" s="104"/>
      <c r="MD26" s="104"/>
      <c r="ME26" s="104"/>
      <c r="MF26" s="104"/>
      <c r="MG26" s="104"/>
      <c r="MH26" s="104"/>
      <c r="MI26" s="104"/>
      <c r="MJ26" s="104"/>
      <c r="MK26" s="104"/>
      <c r="ML26" s="104"/>
      <c r="MM26" s="104"/>
      <c r="MN26" s="104"/>
      <c r="MO26" s="104"/>
      <c r="MP26" s="104"/>
      <c r="MQ26" s="104"/>
      <c r="MR26" s="104"/>
      <c r="MS26" s="104"/>
      <c r="MT26" s="104"/>
      <c r="MU26" s="104"/>
      <c r="MV26" s="104"/>
      <c r="MW26" s="104"/>
      <c r="MX26" s="104"/>
      <c r="MY26" s="104"/>
      <c r="MZ26" s="104"/>
      <c r="NA26" s="104"/>
      <c r="NB26" s="104"/>
      <c r="NC26" s="104"/>
      <c r="ND26" s="104"/>
      <c r="NE26" s="104"/>
      <c r="NF26" s="104"/>
      <c r="NG26" s="104"/>
      <c r="NH26" s="104"/>
      <c r="NI26" s="104"/>
      <c r="NJ26" s="104"/>
      <c r="NK26" s="104"/>
      <c r="NL26" s="104"/>
      <c r="NM26" s="104"/>
      <c r="NN26" s="104"/>
      <c r="NO26" s="104"/>
      <c r="NP26" s="104"/>
      <c r="NQ26" s="104"/>
      <c r="NR26" s="104"/>
      <c r="NS26" s="104"/>
      <c r="NT26" s="104"/>
      <c r="NU26" s="104"/>
      <c r="NV26" s="104"/>
      <c r="NW26" s="104"/>
      <c r="NX26" s="104"/>
      <c r="NY26" s="104"/>
      <c r="NZ26" s="104"/>
      <c r="OA26" s="104"/>
      <c r="OB26" s="104"/>
      <c r="OC26" s="104"/>
      <c r="OD26" s="104"/>
      <c r="OE26" s="104"/>
      <c r="OF26" s="104"/>
      <c r="OG26" s="104"/>
      <c r="OH26" s="104"/>
      <c r="OI26" s="104"/>
      <c r="OJ26" s="104"/>
      <c r="OK26" s="104"/>
      <c r="OL26" s="104"/>
      <c r="OM26" s="104"/>
      <c r="ON26" s="104"/>
      <c r="OO26" s="104"/>
      <c r="OP26" s="104"/>
      <c r="OQ26" s="104"/>
      <c r="OR26" s="104"/>
      <c r="OS26" s="104"/>
      <c r="OT26" s="104"/>
      <c r="OU26" s="104"/>
      <c r="OV26" s="104"/>
      <c r="OW26" s="104"/>
      <c r="OX26" s="104"/>
      <c r="OY26" s="104"/>
      <c r="OZ26" s="104"/>
      <c r="PA26" s="104"/>
      <c r="PB26" s="104"/>
      <c r="PC26" s="104"/>
      <c r="PD26" s="104"/>
      <c r="PE26" s="104"/>
      <c r="PF26" s="104"/>
      <c r="PG26" s="104"/>
      <c r="PH26" s="104"/>
      <c r="PI26" s="104"/>
      <c r="PJ26" s="104"/>
      <c r="PK26" s="104"/>
      <c r="PL26" s="104"/>
      <c r="PM26" s="104"/>
      <c r="PN26" s="104"/>
      <c r="PO26" s="104"/>
      <c r="PP26" s="104"/>
      <c r="PQ26" s="104"/>
      <c r="PR26" s="104"/>
      <c r="PS26" s="104"/>
      <c r="PT26" s="104"/>
      <c r="PU26" s="104"/>
      <c r="PV26" s="104"/>
      <c r="PW26" s="104"/>
      <c r="PX26" s="104"/>
      <c r="PY26" s="104"/>
      <c r="PZ26" s="104"/>
      <c r="QA26" s="104"/>
      <c r="QB26" s="104"/>
      <c r="QC26" s="104"/>
      <c r="QD26" s="104"/>
      <c r="QE26" s="104"/>
      <c r="QF26" s="104"/>
      <c r="QG26" s="104"/>
      <c r="QH26" s="104"/>
      <c r="QI26" s="104"/>
      <c r="QJ26" s="104"/>
      <c r="QK26" s="104"/>
      <c r="QL26" s="104"/>
      <c r="QM26" s="104"/>
      <c r="QN26" s="104"/>
      <c r="QO26" s="104"/>
      <c r="QP26" s="104"/>
      <c r="QQ26" s="104"/>
      <c r="QR26" s="104"/>
      <c r="QS26" s="104"/>
      <c r="QT26" s="104"/>
      <c r="QU26" s="104"/>
      <c r="QV26" s="104"/>
      <c r="QW26" s="104"/>
      <c r="QX26" s="104"/>
      <c r="QY26" s="104"/>
      <c r="QZ26" s="104"/>
      <c r="RA26" s="104"/>
      <c r="RB26" s="104"/>
      <c r="RC26" s="104"/>
      <c r="RD26" s="104"/>
      <c r="RE26" s="104"/>
      <c r="RF26" s="104"/>
    </row>
    <row r="27" spans="1:474" s="14" customFormat="1" x14ac:dyDescent="0.25">
      <c r="A27" s="11">
        <v>211</v>
      </c>
      <c r="B27" s="40" t="s">
        <v>23</v>
      </c>
      <c r="C27" s="41"/>
      <c r="D27" s="42"/>
      <c r="E27" s="43"/>
      <c r="F27" s="44">
        <v>812262.76719999977</v>
      </c>
      <c r="G27" s="171">
        <f ca="1">G28+G40+G190+G194+G198</f>
        <v>0</v>
      </c>
      <c r="H27" s="171">
        <f t="shared" ref="H27:AD27" si="9">H28+H40+H190+H194+H198</f>
        <v>0</v>
      </c>
      <c r="I27" s="171">
        <f t="shared" si="9"/>
        <v>0</v>
      </c>
      <c r="J27" s="171">
        <f t="shared" si="9"/>
        <v>0</v>
      </c>
      <c r="K27" s="171">
        <f t="shared" si="9"/>
        <v>0</v>
      </c>
      <c r="L27" s="171">
        <f t="shared" si="9"/>
        <v>0</v>
      </c>
      <c r="M27" s="171">
        <f t="shared" si="9"/>
        <v>0</v>
      </c>
      <c r="N27" s="171">
        <f t="shared" si="9"/>
        <v>0</v>
      </c>
      <c r="O27" s="171">
        <f t="shared" si="9"/>
        <v>2</v>
      </c>
      <c r="P27" s="185">
        <f t="shared" si="9"/>
        <v>23942.400000000001</v>
      </c>
      <c r="Q27" s="171">
        <f t="shared" si="9"/>
        <v>4</v>
      </c>
      <c r="R27" s="171">
        <f t="shared" si="9"/>
        <v>409536.25959999999</v>
      </c>
      <c r="S27" s="171"/>
      <c r="T27" s="171">
        <v>63758.930807999925</v>
      </c>
      <c r="U27" s="171">
        <v>0</v>
      </c>
      <c r="V27" s="185">
        <v>315025.17959199974</v>
      </c>
      <c r="W27" s="171">
        <f t="shared" si="9"/>
        <v>0</v>
      </c>
      <c r="X27" s="171">
        <f t="shared" si="9"/>
        <v>0</v>
      </c>
      <c r="Y27" s="171">
        <f t="shared" si="9"/>
        <v>0</v>
      </c>
      <c r="Z27" s="171">
        <f t="shared" si="9"/>
        <v>0</v>
      </c>
      <c r="AA27" s="171">
        <f t="shared" si="9"/>
        <v>0</v>
      </c>
      <c r="AB27" s="171">
        <f t="shared" si="9"/>
        <v>0</v>
      </c>
      <c r="AC27" s="171">
        <f t="shared" si="9"/>
        <v>0</v>
      </c>
      <c r="AD27" s="181">
        <f t="shared" si="9"/>
        <v>0</v>
      </c>
      <c r="AE27" s="201">
        <f t="shared" ref="AE27" si="10">AE28+AE40+AE190+AE194+AE198</f>
        <v>812262.77184319973</v>
      </c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4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  <c r="HO27" s="104"/>
      <c r="HP27" s="104"/>
      <c r="HQ27" s="104"/>
      <c r="HR27" s="104"/>
      <c r="HS27" s="104"/>
      <c r="HT27" s="104"/>
      <c r="HU27" s="104"/>
      <c r="HV27" s="104"/>
      <c r="HW27" s="104"/>
      <c r="HX27" s="104"/>
      <c r="HY27" s="104"/>
      <c r="HZ27" s="104"/>
      <c r="IA27" s="104"/>
      <c r="IB27" s="104"/>
      <c r="IC27" s="104"/>
      <c r="ID27" s="104"/>
      <c r="IE27" s="104"/>
      <c r="IF27" s="104"/>
      <c r="IG27" s="104"/>
      <c r="IH27" s="104"/>
      <c r="II27" s="104"/>
      <c r="IJ27" s="104"/>
      <c r="IK27" s="104"/>
      <c r="IL27" s="104"/>
      <c r="IM27" s="104"/>
      <c r="IN27" s="104"/>
      <c r="IO27" s="104"/>
      <c r="IP27" s="104"/>
      <c r="IQ27" s="104"/>
      <c r="IR27" s="104"/>
      <c r="IS27" s="104"/>
      <c r="IT27" s="104"/>
      <c r="IU27" s="104"/>
      <c r="IV27" s="104"/>
      <c r="IW27" s="104"/>
      <c r="IX27" s="104"/>
      <c r="IY27" s="104"/>
      <c r="IZ27" s="104"/>
      <c r="JA27" s="104"/>
      <c r="JB27" s="104"/>
      <c r="JC27" s="104"/>
      <c r="JD27" s="104"/>
      <c r="JE27" s="104"/>
      <c r="JF27" s="104"/>
      <c r="JG27" s="104"/>
      <c r="JH27" s="104"/>
      <c r="JI27" s="104"/>
      <c r="JJ27" s="104"/>
      <c r="JK27" s="104"/>
      <c r="JL27" s="104"/>
      <c r="JM27" s="104"/>
      <c r="JN27" s="104"/>
      <c r="JO27" s="104"/>
      <c r="JP27" s="104"/>
      <c r="JQ27" s="104"/>
      <c r="JR27" s="104"/>
      <c r="JS27" s="104"/>
      <c r="JT27" s="104"/>
      <c r="JU27" s="104"/>
      <c r="JV27" s="104"/>
      <c r="JW27" s="104"/>
      <c r="JX27" s="104"/>
      <c r="JY27" s="104"/>
      <c r="JZ27" s="104"/>
      <c r="KA27" s="104"/>
      <c r="KB27" s="104"/>
      <c r="KC27" s="104"/>
      <c r="KD27" s="104"/>
      <c r="KE27" s="104"/>
      <c r="KF27" s="104"/>
      <c r="KG27" s="104"/>
      <c r="KH27" s="104"/>
      <c r="KI27" s="104"/>
      <c r="KJ27" s="104"/>
      <c r="KK27" s="104"/>
      <c r="KL27" s="104"/>
      <c r="KM27" s="104"/>
      <c r="KN27" s="104"/>
      <c r="KO27" s="104"/>
      <c r="KP27" s="104"/>
      <c r="KQ27" s="104"/>
      <c r="KR27" s="104"/>
      <c r="KS27" s="104"/>
      <c r="KT27" s="104"/>
      <c r="KU27" s="104"/>
      <c r="KV27" s="104"/>
      <c r="KW27" s="104"/>
      <c r="KX27" s="104"/>
      <c r="KY27" s="104"/>
      <c r="KZ27" s="104"/>
      <c r="LA27" s="104"/>
      <c r="LB27" s="104"/>
      <c r="LC27" s="104"/>
      <c r="LD27" s="104"/>
      <c r="LE27" s="104"/>
      <c r="LF27" s="104"/>
      <c r="LG27" s="104"/>
      <c r="LH27" s="104"/>
      <c r="LI27" s="104"/>
      <c r="LJ27" s="104"/>
      <c r="LK27" s="104"/>
      <c r="LL27" s="104"/>
      <c r="LM27" s="104"/>
      <c r="LN27" s="104"/>
      <c r="LO27" s="104"/>
      <c r="LP27" s="104"/>
      <c r="LQ27" s="104"/>
      <c r="LR27" s="104"/>
      <c r="LS27" s="104"/>
      <c r="LT27" s="104"/>
      <c r="LU27" s="104"/>
      <c r="LV27" s="104"/>
      <c r="LW27" s="104"/>
      <c r="LX27" s="104"/>
      <c r="LY27" s="104"/>
      <c r="LZ27" s="104"/>
      <c r="MA27" s="104"/>
      <c r="MB27" s="104"/>
      <c r="MC27" s="104"/>
      <c r="MD27" s="104"/>
      <c r="ME27" s="104"/>
      <c r="MF27" s="104"/>
      <c r="MG27" s="104"/>
      <c r="MH27" s="104"/>
      <c r="MI27" s="104"/>
      <c r="MJ27" s="104"/>
      <c r="MK27" s="104"/>
      <c r="ML27" s="104"/>
      <c r="MM27" s="104"/>
      <c r="MN27" s="104"/>
      <c r="MO27" s="104"/>
      <c r="MP27" s="104"/>
      <c r="MQ27" s="104"/>
      <c r="MR27" s="104"/>
      <c r="MS27" s="104"/>
      <c r="MT27" s="104"/>
      <c r="MU27" s="104"/>
      <c r="MV27" s="104"/>
      <c r="MW27" s="104"/>
      <c r="MX27" s="104"/>
      <c r="MY27" s="104"/>
      <c r="MZ27" s="104"/>
      <c r="NA27" s="104"/>
      <c r="NB27" s="104"/>
      <c r="NC27" s="104"/>
      <c r="ND27" s="104"/>
      <c r="NE27" s="104"/>
      <c r="NF27" s="104"/>
      <c r="NG27" s="104"/>
      <c r="NH27" s="104"/>
      <c r="NI27" s="104"/>
      <c r="NJ27" s="104"/>
      <c r="NK27" s="104"/>
      <c r="NL27" s="104"/>
      <c r="NM27" s="104"/>
      <c r="NN27" s="104"/>
      <c r="NO27" s="104"/>
      <c r="NP27" s="104"/>
      <c r="NQ27" s="104"/>
      <c r="NR27" s="104"/>
      <c r="NS27" s="104"/>
      <c r="NT27" s="104"/>
      <c r="NU27" s="104"/>
      <c r="NV27" s="104"/>
      <c r="NW27" s="104"/>
      <c r="NX27" s="104"/>
      <c r="NY27" s="104"/>
      <c r="NZ27" s="104"/>
      <c r="OA27" s="104"/>
      <c r="OB27" s="104"/>
      <c r="OC27" s="104"/>
      <c r="OD27" s="104"/>
      <c r="OE27" s="104"/>
      <c r="OF27" s="104"/>
      <c r="OG27" s="104"/>
      <c r="OH27" s="104"/>
      <c r="OI27" s="104"/>
      <c r="OJ27" s="104"/>
      <c r="OK27" s="104"/>
      <c r="OL27" s="104"/>
      <c r="OM27" s="104"/>
      <c r="ON27" s="104"/>
      <c r="OO27" s="104"/>
      <c r="OP27" s="104"/>
      <c r="OQ27" s="104"/>
      <c r="OR27" s="104"/>
      <c r="OS27" s="104"/>
      <c r="OT27" s="104"/>
      <c r="OU27" s="104"/>
      <c r="OV27" s="104"/>
      <c r="OW27" s="104"/>
      <c r="OX27" s="104"/>
      <c r="OY27" s="104"/>
      <c r="OZ27" s="104"/>
      <c r="PA27" s="104"/>
      <c r="PB27" s="104"/>
      <c r="PC27" s="104"/>
      <c r="PD27" s="104"/>
      <c r="PE27" s="104"/>
      <c r="PF27" s="104"/>
      <c r="PG27" s="104"/>
      <c r="PH27" s="104"/>
      <c r="PI27" s="104"/>
      <c r="PJ27" s="104"/>
      <c r="PK27" s="104"/>
      <c r="PL27" s="104"/>
      <c r="PM27" s="104"/>
      <c r="PN27" s="104"/>
      <c r="PO27" s="104"/>
      <c r="PP27" s="104"/>
      <c r="PQ27" s="104"/>
      <c r="PR27" s="104"/>
      <c r="PS27" s="104"/>
      <c r="PT27" s="104"/>
      <c r="PU27" s="104"/>
      <c r="PV27" s="104"/>
      <c r="PW27" s="104"/>
      <c r="PX27" s="104"/>
      <c r="PY27" s="104"/>
      <c r="PZ27" s="104"/>
      <c r="QA27" s="104"/>
      <c r="QB27" s="104"/>
      <c r="QC27" s="104"/>
      <c r="QD27" s="104"/>
      <c r="QE27" s="104"/>
      <c r="QF27" s="104"/>
      <c r="QG27" s="104"/>
      <c r="QH27" s="104"/>
      <c r="QI27" s="104"/>
      <c r="QJ27" s="104"/>
      <c r="QK27" s="104"/>
      <c r="QL27" s="104"/>
      <c r="QM27" s="104"/>
      <c r="QN27" s="104"/>
      <c r="QO27" s="104"/>
      <c r="QP27" s="104"/>
      <c r="QQ27" s="104"/>
      <c r="QR27" s="104"/>
      <c r="QS27" s="104"/>
      <c r="QT27" s="104"/>
      <c r="QU27" s="104"/>
      <c r="QV27" s="104"/>
      <c r="QW27" s="104"/>
      <c r="QX27" s="104"/>
      <c r="QY27" s="104"/>
      <c r="QZ27" s="104"/>
      <c r="RA27" s="104"/>
      <c r="RB27" s="104"/>
      <c r="RC27" s="104"/>
      <c r="RD27" s="104"/>
      <c r="RE27" s="104"/>
      <c r="RF27" s="104"/>
    </row>
    <row r="28" spans="1:474" s="19" customFormat="1" x14ac:dyDescent="0.25">
      <c r="A28" s="15">
        <v>21101</v>
      </c>
      <c r="B28" s="17" t="s">
        <v>24</v>
      </c>
      <c r="C28" s="46"/>
      <c r="D28" s="45"/>
      <c r="E28" s="47"/>
      <c r="F28" s="19">
        <f>SUM(F29:F39)</f>
        <v>41040.21</v>
      </c>
      <c r="G28" s="173">
        <f ca="1">SUM(G29:G39)</f>
        <v>0</v>
      </c>
      <c r="H28" s="173">
        <f t="shared" ref="H28:AD28" si="11">SUM(H29:H39)</f>
        <v>0</v>
      </c>
      <c r="I28" s="173">
        <f t="shared" si="11"/>
        <v>0</v>
      </c>
      <c r="J28" s="173">
        <f t="shared" si="11"/>
        <v>0</v>
      </c>
      <c r="K28" s="173">
        <f t="shared" si="11"/>
        <v>0</v>
      </c>
      <c r="L28" s="173">
        <f t="shared" si="11"/>
        <v>0</v>
      </c>
      <c r="M28" s="173">
        <f t="shared" si="11"/>
        <v>0</v>
      </c>
      <c r="N28" s="173">
        <f t="shared" si="11"/>
        <v>0</v>
      </c>
      <c r="O28" s="173">
        <f t="shared" si="11"/>
        <v>0</v>
      </c>
      <c r="P28" s="184">
        <f t="shared" si="11"/>
        <v>0</v>
      </c>
      <c r="Q28" s="173">
        <f t="shared" si="11"/>
        <v>0</v>
      </c>
      <c r="R28" s="173">
        <f t="shared" si="11"/>
        <v>0</v>
      </c>
      <c r="S28" s="173"/>
      <c r="T28" s="173">
        <v>41040.21</v>
      </c>
      <c r="U28" s="173">
        <v>0</v>
      </c>
      <c r="V28" s="184">
        <v>0</v>
      </c>
      <c r="W28" s="173">
        <f t="shared" si="11"/>
        <v>0</v>
      </c>
      <c r="X28" s="173">
        <f t="shared" si="11"/>
        <v>0</v>
      </c>
      <c r="Y28" s="173">
        <f t="shared" si="11"/>
        <v>0</v>
      </c>
      <c r="Z28" s="173">
        <f t="shared" si="11"/>
        <v>0</v>
      </c>
      <c r="AA28" s="173">
        <f t="shared" si="11"/>
        <v>0</v>
      </c>
      <c r="AB28" s="173">
        <f t="shared" si="11"/>
        <v>0</v>
      </c>
      <c r="AC28" s="173">
        <f t="shared" si="11"/>
        <v>0</v>
      </c>
      <c r="AD28" s="179">
        <f t="shared" si="11"/>
        <v>0</v>
      </c>
      <c r="AE28" s="204">
        <f t="shared" ref="AE28" si="12">SUM(AE29:AE39)</f>
        <v>40893.93</v>
      </c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  <c r="HO28" s="104"/>
      <c r="HP28" s="104"/>
      <c r="HQ28" s="104"/>
      <c r="HR28" s="104"/>
      <c r="HS28" s="104"/>
      <c r="HT28" s="104"/>
      <c r="HU28" s="104"/>
      <c r="HV28" s="104"/>
      <c r="HW28" s="104"/>
      <c r="HX28" s="104"/>
      <c r="HY28" s="104"/>
      <c r="HZ28" s="104"/>
      <c r="IA28" s="104"/>
      <c r="IB28" s="104"/>
      <c r="IC28" s="104"/>
      <c r="ID28" s="104"/>
      <c r="IE28" s="104"/>
      <c r="IF28" s="104"/>
      <c r="IG28" s="104"/>
      <c r="IH28" s="104"/>
      <c r="II28" s="104"/>
      <c r="IJ28" s="104"/>
      <c r="IK28" s="104"/>
      <c r="IL28" s="104"/>
      <c r="IM28" s="104"/>
      <c r="IN28" s="104"/>
      <c r="IO28" s="104"/>
      <c r="IP28" s="104"/>
      <c r="IQ28" s="104"/>
      <c r="IR28" s="104"/>
      <c r="IS28" s="104"/>
      <c r="IT28" s="104"/>
      <c r="IU28" s="104"/>
      <c r="IV28" s="104"/>
      <c r="IW28" s="104"/>
      <c r="IX28" s="104"/>
      <c r="IY28" s="104"/>
      <c r="IZ28" s="104"/>
      <c r="JA28" s="104"/>
      <c r="JB28" s="104"/>
      <c r="JC28" s="104"/>
      <c r="JD28" s="104"/>
      <c r="JE28" s="104"/>
      <c r="JF28" s="104"/>
      <c r="JG28" s="104"/>
      <c r="JH28" s="104"/>
      <c r="JI28" s="104"/>
      <c r="JJ28" s="104"/>
      <c r="JK28" s="104"/>
      <c r="JL28" s="104"/>
      <c r="JM28" s="104"/>
      <c r="JN28" s="104"/>
      <c r="JO28" s="104"/>
      <c r="JP28" s="104"/>
      <c r="JQ28" s="104"/>
      <c r="JR28" s="104"/>
      <c r="JS28" s="104"/>
      <c r="JT28" s="104"/>
      <c r="JU28" s="104"/>
      <c r="JV28" s="104"/>
      <c r="JW28" s="104"/>
      <c r="JX28" s="104"/>
      <c r="JY28" s="104"/>
      <c r="JZ28" s="104"/>
      <c r="KA28" s="104"/>
      <c r="KB28" s="104"/>
      <c r="KC28" s="104"/>
      <c r="KD28" s="104"/>
      <c r="KE28" s="104"/>
      <c r="KF28" s="104"/>
      <c r="KG28" s="104"/>
      <c r="KH28" s="104"/>
      <c r="KI28" s="104"/>
      <c r="KJ28" s="104"/>
      <c r="KK28" s="104"/>
      <c r="KL28" s="104"/>
      <c r="KM28" s="104"/>
      <c r="KN28" s="104"/>
      <c r="KO28" s="104"/>
      <c r="KP28" s="104"/>
      <c r="KQ28" s="104"/>
      <c r="KR28" s="104"/>
      <c r="KS28" s="104"/>
      <c r="KT28" s="104"/>
      <c r="KU28" s="104"/>
      <c r="KV28" s="104"/>
      <c r="KW28" s="104"/>
      <c r="KX28" s="104"/>
      <c r="KY28" s="104"/>
      <c r="KZ28" s="104"/>
      <c r="LA28" s="104"/>
      <c r="LB28" s="104"/>
      <c r="LC28" s="104"/>
      <c r="LD28" s="104"/>
      <c r="LE28" s="104"/>
      <c r="LF28" s="104"/>
      <c r="LG28" s="104"/>
      <c r="LH28" s="104"/>
      <c r="LI28" s="104"/>
      <c r="LJ28" s="104"/>
      <c r="LK28" s="104"/>
      <c r="LL28" s="104"/>
      <c r="LM28" s="104"/>
      <c r="LN28" s="104"/>
      <c r="LO28" s="104"/>
      <c r="LP28" s="104"/>
      <c r="LQ28" s="104"/>
      <c r="LR28" s="104"/>
      <c r="LS28" s="104"/>
      <c r="LT28" s="104"/>
      <c r="LU28" s="104"/>
      <c r="LV28" s="104"/>
      <c r="LW28" s="104"/>
      <c r="LX28" s="104"/>
      <c r="LY28" s="104"/>
      <c r="LZ28" s="104"/>
      <c r="MA28" s="104"/>
      <c r="MB28" s="104"/>
      <c r="MC28" s="104"/>
      <c r="MD28" s="104"/>
      <c r="ME28" s="104"/>
      <c r="MF28" s="104"/>
      <c r="MG28" s="104"/>
      <c r="MH28" s="104"/>
      <c r="MI28" s="104"/>
      <c r="MJ28" s="104"/>
      <c r="MK28" s="104"/>
      <c r="ML28" s="104"/>
      <c r="MM28" s="104"/>
      <c r="MN28" s="104"/>
      <c r="MO28" s="104"/>
      <c r="MP28" s="104"/>
      <c r="MQ28" s="104"/>
      <c r="MR28" s="104"/>
      <c r="MS28" s="104"/>
      <c r="MT28" s="104"/>
      <c r="MU28" s="104"/>
      <c r="MV28" s="104"/>
      <c r="MW28" s="104"/>
      <c r="MX28" s="104"/>
      <c r="MY28" s="104"/>
      <c r="MZ28" s="104"/>
      <c r="NA28" s="104"/>
      <c r="NB28" s="104"/>
      <c r="NC28" s="104"/>
      <c r="ND28" s="104"/>
      <c r="NE28" s="104"/>
      <c r="NF28" s="104"/>
      <c r="NG28" s="104"/>
      <c r="NH28" s="104"/>
      <c r="NI28" s="104"/>
      <c r="NJ28" s="104"/>
      <c r="NK28" s="104"/>
      <c r="NL28" s="104"/>
      <c r="NM28" s="104"/>
      <c r="NN28" s="104"/>
      <c r="NO28" s="104"/>
      <c r="NP28" s="104"/>
      <c r="NQ28" s="104"/>
      <c r="NR28" s="104"/>
      <c r="NS28" s="104"/>
      <c r="NT28" s="104"/>
      <c r="NU28" s="104"/>
      <c r="NV28" s="104"/>
      <c r="NW28" s="104"/>
      <c r="NX28" s="104"/>
      <c r="NY28" s="104"/>
      <c r="NZ28" s="104"/>
      <c r="OA28" s="104"/>
      <c r="OB28" s="104"/>
      <c r="OC28" s="104"/>
      <c r="OD28" s="104"/>
      <c r="OE28" s="104"/>
      <c r="OF28" s="104"/>
      <c r="OG28" s="104"/>
      <c r="OH28" s="104"/>
      <c r="OI28" s="104"/>
      <c r="OJ28" s="104"/>
      <c r="OK28" s="104"/>
      <c r="OL28" s="104"/>
      <c r="OM28" s="104"/>
      <c r="ON28" s="104"/>
      <c r="OO28" s="104"/>
      <c r="OP28" s="104"/>
      <c r="OQ28" s="104"/>
      <c r="OR28" s="104"/>
      <c r="OS28" s="104"/>
      <c r="OT28" s="104"/>
      <c r="OU28" s="104"/>
      <c r="OV28" s="104"/>
      <c r="OW28" s="104"/>
      <c r="OX28" s="104"/>
      <c r="OY28" s="104"/>
      <c r="OZ28" s="104"/>
      <c r="PA28" s="104"/>
      <c r="PB28" s="104"/>
      <c r="PC28" s="104"/>
      <c r="PD28" s="104"/>
      <c r="PE28" s="104"/>
      <c r="PF28" s="104"/>
      <c r="PG28" s="104"/>
      <c r="PH28" s="104"/>
      <c r="PI28" s="104"/>
      <c r="PJ28" s="104"/>
      <c r="PK28" s="104"/>
      <c r="PL28" s="104"/>
      <c r="PM28" s="104"/>
      <c r="PN28" s="104"/>
      <c r="PO28" s="104"/>
      <c r="PP28" s="104"/>
      <c r="PQ28" s="104"/>
      <c r="PR28" s="104"/>
      <c r="PS28" s="104"/>
      <c r="PT28" s="104"/>
      <c r="PU28" s="104"/>
      <c r="PV28" s="104"/>
      <c r="PW28" s="104"/>
      <c r="PX28" s="104"/>
      <c r="PY28" s="104"/>
      <c r="PZ28" s="104"/>
      <c r="QA28" s="104"/>
      <c r="QB28" s="104"/>
      <c r="QC28" s="104"/>
      <c r="QD28" s="104"/>
      <c r="QE28" s="104"/>
      <c r="QF28" s="104"/>
      <c r="QG28" s="104"/>
      <c r="QH28" s="104"/>
      <c r="QI28" s="104"/>
      <c r="QJ28" s="104"/>
      <c r="QK28" s="104"/>
      <c r="QL28" s="104"/>
      <c r="QM28" s="104"/>
      <c r="QN28" s="104"/>
      <c r="QO28" s="104"/>
      <c r="QP28" s="104"/>
      <c r="QQ28" s="104"/>
      <c r="QR28" s="104"/>
      <c r="QS28" s="104"/>
      <c r="QT28" s="104"/>
      <c r="QU28" s="104"/>
      <c r="QV28" s="104"/>
      <c r="QW28" s="104"/>
      <c r="QX28" s="104"/>
      <c r="QY28" s="104"/>
      <c r="QZ28" s="104"/>
      <c r="RA28" s="104"/>
      <c r="RB28" s="104"/>
      <c r="RC28" s="104"/>
      <c r="RD28" s="104"/>
      <c r="RE28" s="104"/>
      <c r="RF28" s="104"/>
    </row>
    <row r="29" spans="1:474" x14ac:dyDescent="0.25">
      <c r="A29" s="26"/>
      <c r="B29" s="48" t="s">
        <v>25</v>
      </c>
      <c r="C29" s="23"/>
      <c r="D29" s="49">
        <v>10</v>
      </c>
      <c r="E29" s="23">
        <f>F29/D29</f>
        <v>371.2</v>
      </c>
      <c r="F29" s="50">
        <v>3712</v>
      </c>
      <c r="G29" s="169">
        <f ca="1">SUM(G29:G39)</f>
        <v>0</v>
      </c>
      <c r="H29" s="169"/>
      <c r="I29" s="169"/>
      <c r="J29" s="169"/>
      <c r="K29" s="169"/>
      <c r="L29" s="169"/>
      <c r="M29" s="169"/>
      <c r="N29" s="169"/>
      <c r="O29" s="169"/>
      <c r="P29" s="207"/>
      <c r="Q29" s="169"/>
      <c r="R29" s="169"/>
      <c r="S29" s="207">
        <v>10</v>
      </c>
      <c r="T29" s="207">
        <v>3712</v>
      </c>
      <c r="U29" s="207"/>
      <c r="V29" s="207"/>
      <c r="W29" s="169"/>
      <c r="X29" s="169"/>
      <c r="Y29" s="169"/>
      <c r="Z29" s="169"/>
      <c r="AA29" s="169"/>
      <c r="AB29" s="169"/>
      <c r="AC29" s="169"/>
      <c r="AD29" s="180"/>
      <c r="AE29" s="207">
        <f t="shared" ref="AE29:AE39" si="13">H29+J29+L29+N29+P29+R29+T29+V29+X29+Z29+AB29+AD29</f>
        <v>3712</v>
      </c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4"/>
      <c r="DG29" s="104"/>
      <c r="DH29" s="104"/>
    </row>
    <row r="30" spans="1:474" x14ac:dyDescent="0.25">
      <c r="A30" s="26"/>
      <c r="B30" s="48" t="s">
        <v>26</v>
      </c>
      <c r="C30" s="23"/>
      <c r="D30" s="49">
        <v>2</v>
      </c>
      <c r="E30" s="23">
        <f t="shared" ref="E30:E39" si="14">F30/D30</f>
        <v>3694.8450000000003</v>
      </c>
      <c r="F30" s="50">
        <v>7389.6900000000005</v>
      </c>
      <c r="G30" s="169"/>
      <c r="H30" s="169"/>
      <c r="I30" s="169"/>
      <c r="J30" s="169"/>
      <c r="K30" s="169"/>
      <c r="L30" s="169"/>
      <c r="M30" s="169"/>
      <c r="N30" s="169"/>
      <c r="O30" s="169"/>
      <c r="P30" s="207"/>
      <c r="Q30" s="169"/>
      <c r="R30" s="169"/>
      <c r="S30" s="207">
        <v>2</v>
      </c>
      <c r="T30" s="207">
        <v>7389.6900000000005</v>
      </c>
      <c r="U30" s="169"/>
      <c r="V30" s="207"/>
      <c r="W30" s="169"/>
      <c r="X30" s="169"/>
      <c r="Y30" s="169"/>
      <c r="Z30" s="169"/>
      <c r="AA30" s="169"/>
      <c r="AB30" s="169"/>
      <c r="AC30" s="169"/>
      <c r="AD30" s="180"/>
      <c r="AE30" s="207">
        <f t="shared" si="13"/>
        <v>7389.6900000000005</v>
      </c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</row>
    <row r="31" spans="1:474" x14ac:dyDescent="0.25">
      <c r="A31" s="26"/>
      <c r="B31" s="48" t="s">
        <v>27</v>
      </c>
      <c r="C31" s="23"/>
      <c r="D31" s="49">
        <v>1</v>
      </c>
      <c r="E31" s="23">
        <f t="shared" si="14"/>
        <v>4988</v>
      </c>
      <c r="F31" s="50">
        <v>4988</v>
      </c>
      <c r="G31" s="169"/>
      <c r="H31" s="169"/>
      <c r="I31" s="169"/>
      <c r="J31" s="169"/>
      <c r="K31" s="169"/>
      <c r="L31" s="169"/>
      <c r="M31" s="169"/>
      <c r="N31" s="169"/>
      <c r="O31" s="169"/>
      <c r="P31" s="207"/>
      <c r="Q31" s="169"/>
      <c r="R31" s="169"/>
      <c r="S31" s="207">
        <v>1</v>
      </c>
      <c r="T31" s="207">
        <f>4988-146.28</f>
        <v>4841.72</v>
      </c>
      <c r="U31" s="169"/>
      <c r="V31" s="207"/>
      <c r="W31" s="169"/>
      <c r="X31" s="169"/>
      <c r="Y31" s="169"/>
      <c r="Z31" s="169"/>
      <c r="AA31" s="169"/>
      <c r="AB31" s="169"/>
      <c r="AC31" s="169"/>
      <c r="AD31" s="180"/>
      <c r="AE31" s="207">
        <f t="shared" si="13"/>
        <v>4841.72</v>
      </c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</row>
    <row r="32" spans="1:474" x14ac:dyDescent="0.25">
      <c r="A32" s="26"/>
      <c r="B32" s="48" t="s">
        <v>28</v>
      </c>
      <c r="C32" s="23"/>
      <c r="D32" s="49">
        <v>1</v>
      </c>
      <c r="E32" s="23">
        <f t="shared" si="14"/>
        <v>1531.1999999999998</v>
      </c>
      <c r="F32" s="50">
        <v>1531.1999999999998</v>
      </c>
      <c r="G32" s="169"/>
      <c r="H32" s="169"/>
      <c r="I32" s="169"/>
      <c r="J32" s="169"/>
      <c r="K32" s="169"/>
      <c r="L32" s="169"/>
      <c r="M32" s="169"/>
      <c r="N32" s="169"/>
      <c r="O32" s="169"/>
      <c r="P32" s="207"/>
      <c r="Q32" s="169"/>
      <c r="R32" s="169"/>
      <c r="S32" s="207">
        <v>1</v>
      </c>
      <c r="T32" s="207">
        <v>1531.1999999999998</v>
      </c>
      <c r="U32" s="169"/>
      <c r="V32" s="207"/>
      <c r="W32" s="169"/>
      <c r="X32" s="169"/>
      <c r="Y32" s="169"/>
      <c r="Z32" s="169"/>
      <c r="AA32" s="169"/>
      <c r="AB32" s="169"/>
      <c r="AC32" s="169"/>
      <c r="AD32" s="180"/>
      <c r="AE32" s="207">
        <f t="shared" si="13"/>
        <v>1531.1999999999998</v>
      </c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  <c r="DB32" s="104"/>
      <c r="DC32" s="104"/>
      <c r="DD32" s="104"/>
      <c r="DE32" s="104"/>
      <c r="DF32" s="104"/>
      <c r="DG32" s="104"/>
      <c r="DH32" s="104"/>
    </row>
    <row r="33" spans="1:474" x14ac:dyDescent="0.25">
      <c r="A33" s="26"/>
      <c r="B33" s="48" t="s">
        <v>29</v>
      </c>
      <c r="C33" s="23"/>
      <c r="D33" s="49">
        <v>10</v>
      </c>
      <c r="E33" s="23">
        <f t="shared" si="14"/>
        <v>803.88</v>
      </c>
      <c r="F33" s="50">
        <v>8038.8</v>
      </c>
      <c r="G33" s="169"/>
      <c r="H33" s="169"/>
      <c r="I33" s="169"/>
      <c r="J33" s="169"/>
      <c r="K33" s="169"/>
      <c r="L33" s="169"/>
      <c r="M33" s="169"/>
      <c r="N33" s="169"/>
      <c r="O33" s="169"/>
      <c r="P33" s="207"/>
      <c r="Q33" s="169"/>
      <c r="R33" s="169"/>
      <c r="S33" s="207">
        <v>10</v>
      </c>
      <c r="T33" s="207">
        <v>8038.8</v>
      </c>
      <c r="U33" s="169"/>
      <c r="V33" s="207"/>
      <c r="W33" s="169"/>
      <c r="X33" s="169"/>
      <c r="Y33" s="169"/>
      <c r="Z33" s="169"/>
      <c r="AA33" s="169"/>
      <c r="AB33" s="169"/>
      <c r="AC33" s="169"/>
      <c r="AD33" s="180"/>
      <c r="AE33" s="207">
        <f t="shared" si="13"/>
        <v>8038.8</v>
      </c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</row>
    <row r="34" spans="1:474" x14ac:dyDescent="0.25">
      <c r="A34" s="26"/>
      <c r="B34" s="48" t="s">
        <v>30</v>
      </c>
      <c r="C34" s="23"/>
      <c r="D34" s="49">
        <v>10</v>
      </c>
      <c r="E34" s="23">
        <f t="shared" si="14"/>
        <v>741.2399999999999</v>
      </c>
      <c r="F34" s="50">
        <v>7412.3999999999987</v>
      </c>
      <c r="G34" s="169"/>
      <c r="H34" s="169"/>
      <c r="I34" s="169"/>
      <c r="J34" s="169"/>
      <c r="K34" s="169"/>
      <c r="L34" s="169"/>
      <c r="M34" s="169"/>
      <c r="N34" s="169"/>
      <c r="O34" s="169"/>
      <c r="P34" s="207"/>
      <c r="Q34" s="169"/>
      <c r="R34" s="169"/>
      <c r="S34" s="207">
        <v>10</v>
      </c>
      <c r="T34" s="207">
        <v>7412.3999999999987</v>
      </c>
      <c r="U34" s="169"/>
      <c r="V34" s="207"/>
      <c r="W34" s="169"/>
      <c r="X34" s="169"/>
      <c r="Y34" s="169"/>
      <c r="Z34" s="169"/>
      <c r="AA34" s="169"/>
      <c r="AB34" s="169"/>
      <c r="AC34" s="169"/>
      <c r="AD34" s="180"/>
      <c r="AE34" s="207">
        <f t="shared" si="13"/>
        <v>7412.3999999999987</v>
      </c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</row>
    <row r="35" spans="1:474" x14ac:dyDescent="0.25">
      <c r="A35" s="26"/>
      <c r="B35" s="48" t="s">
        <v>31</v>
      </c>
      <c r="C35" s="23"/>
      <c r="D35" s="49">
        <v>1</v>
      </c>
      <c r="E35" s="23">
        <f t="shared" si="14"/>
        <v>356.11999999999995</v>
      </c>
      <c r="F35" s="50">
        <v>356.11999999999995</v>
      </c>
      <c r="G35" s="169"/>
      <c r="H35" s="169"/>
      <c r="I35" s="169"/>
      <c r="J35" s="169"/>
      <c r="K35" s="169"/>
      <c r="L35" s="169"/>
      <c r="M35" s="169"/>
      <c r="N35" s="169"/>
      <c r="O35" s="169"/>
      <c r="P35" s="207"/>
      <c r="Q35" s="169"/>
      <c r="R35" s="169"/>
      <c r="S35" s="207">
        <v>1</v>
      </c>
      <c r="T35" s="207">
        <v>356.11999999999995</v>
      </c>
      <c r="U35" s="169"/>
      <c r="V35" s="207"/>
      <c r="W35" s="169"/>
      <c r="X35" s="169"/>
      <c r="Y35" s="169"/>
      <c r="Z35" s="169"/>
      <c r="AA35" s="169"/>
      <c r="AB35" s="169"/>
      <c r="AC35" s="169"/>
      <c r="AD35" s="180"/>
      <c r="AE35" s="207">
        <f t="shared" si="13"/>
        <v>356.11999999999995</v>
      </c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</row>
    <row r="36" spans="1:474" x14ac:dyDescent="0.25">
      <c r="A36" s="26"/>
      <c r="B36" s="48" t="s">
        <v>32</v>
      </c>
      <c r="C36" s="23"/>
      <c r="D36" s="49">
        <v>1</v>
      </c>
      <c r="E36" s="23">
        <f t="shared" si="14"/>
        <v>1071.56</v>
      </c>
      <c r="F36" s="50">
        <v>1071.56</v>
      </c>
      <c r="G36" s="169"/>
      <c r="H36" s="169"/>
      <c r="I36" s="169"/>
      <c r="J36" s="169"/>
      <c r="K36" s="169"/>
      <c r="L36" s="169"/>
      <c r="M36" s="169"/>
      <c r="N36" s="169"/>
      <c r="O36" s="169"/>
      <c r="P36" s="207"/>
      <c r="Q36" s="169"/>
      <c r="R36" s="169"/>
      <c r="S36" s="207">
        <v>1</v>
      </c>
      <c r="T36" s="207">
        <v>1071.56</v>
      </c>
      <c r="U36" s="169"/>
      <c r="V36" s="207"/>
      <c r="W36" s="169"/>
      <c r="X36" s="169"/>
      <c r="Y36" s="169"/>
      <c r="Z36" s="169"/>
      <c r="AA36" s="169"/>
      <c r="AB36" s="169"/>
      <c r="AC36" s="169"/>
      <c r="AD36" s="180"/>
      <c r="AE36" s="207">
        <f t="shared" si="13"/>
        <v>1071.56</v>
      </c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  <c r="DC36" s="104"/>
      <c r="DD36" s="104"/>
      <c r="DE36" s="104"/>
      <c r="DF36" s="104"/>
      <c r="DG36" s="104"/>
      <c r="DH36" s="104"/>
    </row>
    <row r="37" spans="1:474" x14ac:dyDescent="0.25">
      <c r="A37" s="26"/>
      <c r="B37" s="48" t="s">
        <v>33</v>
      </c>
      <c r="C37" s="23"/>
      <c r="D37" s="49">
        <v>10</v>
      </c>
      <c r="E37" s="23">
        <f t="shared" si="14"/>
        <v>368.88</v>
      </c>
      <c r="F37" s="50">
        <v>3688.8</v>
      </c>
      <c r="G37" s="169"/>
      <c r="H37" s="169"/>
      <c r="I37" s="169"/>
      <c r="J37" s="169"/>
      <c r="K37" s="169"/>
      <c r="L37" s="169"/>
      <c r="M37" s="169"/>
      <c r="N37" s="169"/>
      <c r="O37" s="169"/>
      <c r="P37" s="207"/>
      <c r="Q37" s="169"/>
      <c r="R37" s="169"/>
      <c r="S37" s="207">
        <v>10</v>
      </c>
      <c r="T37" s="207">
        <v>3688.8</v>
      </c>
      <c r="U37" s="169"/>
      <c r="V37" s="207"/>
      <c r="W37" s="169"/>
      <c r="X37" s="169"/>
      <c r="Y37" s="169"/>
      <c r="Z37" s="169"/>
      <c r="AA37" s="169"/>
      <c r="AB37" s="169"/>
      <c r="AC37" s="169"/>
      <c r="AD37" s="180"/>
      <c r="AE37" s="207">
        <f t="shared" si="13"/>
        <v>3688.8</v>
      </c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</row>
    <row r="38" spans="1:474" x14ac:dyDescent="0.25">
      <c r="A38" s="26"/>
      <c r="B38" s="48" t="s">
        <v>34</v>
      </c>
      <c r="C38" s="23"/>
      <c r="D38" s="49">
        <v>5</v>
      </c>
      <c r="E38" s="23">
        <f t="shared" si="14"/>
        <v>242.43999999999997</v>
      </c>
      <c r="F38" s="50">
        <v>1212.1999999999998</v>
      </c>
      <c r="G38" s="169"/>
      <c r="H38" s="169"/>
      <c r="I38" s="169"/>
      <c r="J38" s="169"/>
      <c r="K38" s="169"/>
      <c r="L38" s="169"/>
      <c r="M38" s="169"/>
      <c r="N38" s="169"/>
      <c r="O38" s="169"/>
      <c r="P38" s="207"/>
      <c r="Q38" s="169"/>
      <c r="R38" s="169"/>
      <c r="S38" s="207">
        <v>5</v>
      </c>
      <c r="T38" s="207">
        <v>1212.1999999999998</v>
      </c>
      <c r="U38" s="169"/>
      <c r="V38" s="207"/>
      <c r="W38" s="169"/>
      <c r="X38" s="169"/>
      <c r="Y38" s="169"/>
      <c r="Z38" s="169"/>
      <c r="AA38" s="169"/>
      <c r="AB38" s="169"/>
      <c r="AC38" s="169"/>
      <c r="AD38" s="180"/>
      <c r="AE38" s="207">
        <f t="shared" si="13"/>
        <v>1212.1999999999998</v>
      </c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</row>
    <row r="39" spans="1:474" x14ac:dyDescent="0.25">
      <c r="A39" s="51"/>
      <c r="B39" s="48" t="s">
        <v>35</v>
      </c>
      <c r="C39" s="23"/>
      <c r="D39" s="49">
        <v>2</v>
      </c>
      <c r="E39" s="23">
        <f t="shared" si="14"/>
        <v>819.72</v>
      </c>
      <c r="F39" s="50">
        <v>1639.44</v>
      </c>
      <c r="G39" s="169"/>
      <c r="H39" s="169"/>
      <c r="I39" s="169"/>
      <c r="J39" s="169"/>
      <c r="K39" s="169"/>
      <c r="L39" s="169"/>
      <c r="M39" s="169"/>
      <c r="N39" s="169"/>
      <c r="O39" s="169"/>
      <c r="P39" s="207"/>
      <c r="Q39" s="169"/>
      <c r="R39" s="169"/>
      <c r="S39" s="207">
        <v>2</v>
      </c>
      <c r="T39" s="207">
        <v>1639.44</v>
      </c>
      <c r="U39" s="169"/>
      <c r="V39" s="207"/>
      <c r="W39" s="169"/>
      <c r="X39" s="169"/>
      <c r="Y39" s="169"/>
      <c r="Z39" s="169"/>
      <c r="AA39" s="169"/>
      <c r="AB39" s="169"/>
      <c r="AC39" s="169"/>
      <c r="AD39" s="180"/>
      <c r="AE39" s="207">
        <f t="shared" si="13"/>
        <v>1639.44</v>
      </c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</row>
    <row r="40" spans="1:474" s="19" customFormat="1" x14ac:dyDescent="0.25">
      <c r="A40" s="52">
        <v>21102</v>
      </c>
      <c r="B40" s="53" t="s">
        <v>36</v>
      </c>
      <c r="C40" s="55"/>
      <c r="D40" s="54"/>
      <c r="E40" s="55"/>
      <c r="F40" s="19">
        <f t="shared" ref="F40:AD40" si="15">SUM(F41:F189)</f>
        <v>178735.25288799999</v>
      </c>
      <c r="G40" s="173">
        <f t="shared" si="15"/>
        <v>0</v>
      </c>
      <c r="H40" s="173">
        <f t="shared" si="15"/>
        <v>0</v>
      </c>
      <c r="I40" s="173">
        <f t="shared" si="15"/>
        <v>0</v>
      </c>
      <c r="J40" s="173">
        <f t="shared" si="15"/>
        <v>0</v>
      </c>
      <c r="K40" s="173">
        <f t="shared" si="15"/>
        <v>0</v>
      </c>
      <c r="L40" s="173">
        <f t="shared" si="15"/>
        <v>0</v>
      </c>
      <c r="M40" s="173">
        <f t="shared" si="15"/>
        <v>0</v>
      </c>
      <c r="N40" s="173">
        <f t="shared" si="15"/>
        <v>0</v>
      </c>
      <c r="O40" s="173">
        <f t="shared" si="15"/>
        <v>0</v>
      </c>
      <c r="P40" s="184">
        <f t="shared" si="15"/>
        <v>0</v>
      </c>
      <c r="Q40" s="173"/>
      <c r="R40" s="55">
        <f>SUM(R41:R189)</f>
        <v>155870.26999999999</v>
      </c>
      <c r="S40" s="173"/>
      <c r="T40" s="184">
        <v>22718.720807999925</v>
      </c>
      <c r="U40" s="173">
        <v>0</v>
      </c>
      <c r="V40" s="184">
        <v>0</v>
      </c>
      <c r="W40" s="173">
        <f t="shared" si="15"/>
        <v>0</v>
      </c>
      <c r="X40" s="173">
        <f t="shared" si="15"/>
        <v>0</v>
      </c>
      <c r="Y40" s="173">
        <f t="shared" si="15"/>
        <v>0</v>
      </c>
      <c r="Z40" s="173">
        <f t="shared" si="15"/>
        <v>0</v>
      </c>
      <c r="AA40" s="173">
        <f t="shared" si="15"/>
        <v>0</v>
      </c>
      <c r="AB40" s="173">
        <f t="shared" si="15"/>
        <v>0</v>
      </c>
      <c r="AC40" s="173">
        <f t="shared" si="15"/>
        <v>0</v>
      </c>
      <c r="AD40" s="179">
        <f t="shared" si="15"/>
        <v>0</v>
      </c>
      <c r="AE40" s="204">
        <f>SUM(AE41:AE189)</f>
        <v>178735.27413919999</v>
      </c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GM40" s="104"/>
      <c r="GN40" s="104"/>
      <c r="GO40" s="104"/>
      <c r="GP40" s="104"/>
      <c r="GQ40" s="104"/>
      <c r="GR40" s="104"/>
      <c r="GS40" s="104"/>
      <c r="GT40" s="104"/>
      <c r="GU40" s="104"/>
      <c r="GV40" s="104"/>
      <c r="GW40" s="104"/>
      <c r="GX40" s="104"/>
      <c r="GY40" s="104"/>
      <c r="GZ40" s="104"/>
      <c r="HA40" s="104"/>
      <c r="HB40" s="104"/>
      <c r="HC40" s="104"/>
      <c r="HD40" s="104"/>
      <c r="HE40" s="104"/>
      <c r="HF40" s="104"/>
      <c r="HG40" s="104"/>
      <c r="HH40" s="104"/>
      <c r="HI40" s="104"/>
      <c r="HJ40" s="104"/>
      <c r="HK40" s="104"/>
      <c r="HL40" s="104"/>
      <c r="HM40" s="104"/>
      <c r="HN40" s="104"/>
      <c r="HO40" s="104"/>
      <c r="HP40" s="104"/>
      <c r="HQ40" s="104"/>
      <c r="HR40" s="104"/>
      <c r="HS40" s="104"/>
      <c r="HT40" s="104"/>
      <c r="HU40" s="104"/>
      <c r="HV40" s="104"/>
      <c r="HW40" s="104"/>
      <c r="HX40" s="104"/>
      <c r="HY40" s="104"/>
      <c r="HZ40" s="104"/>
      <c r="IA40" s="104"/>
      <c r="IB40" s="104"/>
      <c r="IC40" s="104"/>
      <c r="ID40" s="104"/>
      <c r="IE40" s="104"/>
      <c r="IF40" s="104"/>
      <c r="IG40" s="104"/>
      <c r="IH40" s="104"/>
      <c r="II40" s="104"/>
      <c r="IJ40" s="104"/>
      <c r="IK40" s="104"/>
      <c r="IL40" s="104"/>
      <c r="IM40" s="104"/>
      <c r="IN40" s="104"/>
      <c r="IO40" s="104"/>
      <c r="IP40" s="104"/>
      <c r="IQ40" s="104"/>
      <c r="IR40" s="104"/>
      <c r="IS40" s="104"/>
      <c r="IT40" s="104"/>
      <c r="IU40" s="104"/>
      <c r="IV40" s="104"/>
      <c r="IW40" s="104"/>
      <c r="IX40" s="104"/>
      <c r="IY40" s="104"/>
      <c r="IZ40" s="104"/>
      <c r="JA40" s="104"/>
      <c r="JB40" s="104"/>
      <c r="JC40" s="104"/>
      <c r="JD40" s="104"/>
      <c r="JE40" s="104"/>
      <c r="JF40" s="104"/>
      <c r="JG40" s="104"/>
      <c r="JH40" s="104"/>
      <c r="JI40" s="104"/>
      <c r="JJ40" s="104"/>
      <c r="JK40" s="104"/>
      <c r="JL40" s="104"/>
      <c r="JM40" s="104"/>
      <c r="JN40" s="104"/>
      <c r="JO40" s="104"/>
      <c r="JP40" s="104"/>
      <c r="JQ40" s="104"/>
      <c r="JR40" s="104"/>
      <c r="JS40" s="104"/>
      <c r="JT40" s="104"/>
      <c r="JU40" s="104"/>
      <c r="JV40" s="104"/>
      <c r="JW40" s="104"/>
      <c r="JX40" s="104"/>
      <c r="JY40" s="104"/>
      <c r="JZ40" s="104"/>
      <c r="KA40" s="104"/>
      <c r="KB40" s="104"/>
      <c r="KC40" s="104"/>
      <c r="KD40" s="104"/>
      <c r="KE40" s="104"/>
      <c r="KF40" s="104"/>
      <c r="KG40" s="104"/>
      <c r="KH40" s="104"/>
      <c r="KI40" s="104"/>
      <c r="KJ40" s="104"/>
      <c r="KK40" s="104"/>
      <c r="KL40" s="104"/>
      <c r="KM40" s="104"/>
      <c r="KN40" s="104"/>
      <c r="KO40" s="104"/>
      <c r="KP40" s="104"/>
      <c r="KQ40" s="104"/>
      <c r="KR40" s="104"/>
      <c r="KS40" s="104"/>
      <c r="KT40" s="104"/>
      <c r="KU40" s="104"/>
      <c r="KV40" s="104"/>
      <c r="KW40" s="104"/>
      <c r="KX40" s="104"/>
      <c r="KY40" s="104"/>
      <c r="KZ40" s="104"/>
      <c r="LA40" s="104"/>
      <c r="LB40" s="104"/>
      <c r="LC40" s="104"/>
      <c r="LD40" s="104"/>
      <c r="LE40" s="104"/>
      <c r="LF40" s="104"/>
      <c r="LG40" s="104"/>
      <c r="LH40" s="104"/>
      <c r="LI40" s="104"/>
      <c r="LJ40" s="104"/>
      <c r="LK40" s="104"/>
      <c r="LL40" s="104"/>
      <c r="LM40" s="104"/>
      <c r="LN40" s="104"/>
      <c r="LO40" s="104"/>
      <c r="LP40" s="104"/>
      <c r="LQ40" s="104"/>
      <c r="LR40" s="104"/>
      <c r="LS40" s="104"/>
      <c r="LT40" s="104"/>
      <c r="LU40" s="104"/>
      <c r="LV40" s="104"/>
      <c r="LW40" s="104"/>
      <c r="LX40" s="104"/>
      <c r="LY40" s="104"/>
      <c r="LZ40" s="104"/>
      <c r="MA40" s="104"/>
      <c r="MB40" s="104"/>
      <c r="MC40" s="104"/>
      <c r="MD40" s="104"/>
      <c r="ME40" s="104"/>
      <c r="MF40" s="104"/>
      <c r="MG40" s="104"/>
      <c r="MH40" s="104"/>
      <c r="MI40" s="104"/>
      <c r="MJ40" s="104"/>
      <c r="MK40" s="104"/>
      <c r="ML40" s="104"/>
      <c r="MM40" s="104"/>
      <c r="MN40" s="104"/>
      <c r="MO40" s="104"/>
      <c r="MP40" s="104"/>
      <c r="MQ40" s="104"/>
      <c r="MR40" s="104"/>
      <c r="MS40" s="104"/>
      <c r="MT40" s="104"/>
      <c r="MU40" s="104"/>
      <c r="MV40" s="104"/>
      <c r="MW40" s="104"/>
      <c r="MX40" s="104"/>
      <c r="MY40" s="104"/>
      <c r="MZ40" s="104"/>
      <c r="NA40" s="104"/>
      <c r="NB40" s="104"/>
      <c r="NC40" s="104"/>
      <c r="ND40" s="104"/>
      <c r="NE40" s="104"/>
      <c r="NF40" s="104"/>
      <c r="NG40" s="104"/>
      <c r="NH40" s="104"/>
      <c r="NI40" s="104"/>
      <c r="NJ40" s="104"/>
      <c r="NK40" s="104"/>
      <c r="NL40" s="104"/>
      <c r="NM40" s="104"/>
      <c r="NN40" s="104"/>
      <c r="NO40" s="104"/>
      <c r="NP40" s="104"/>
      <c r="NQ40" s="104"/>
      <c r="NR40" s="104"/>
      <c r="NS40" s="104"/>
      <c r="NT40" s="104"/>
      <c r="NU40" s="104"/>
      <c r="NV40" s="104"/>
      <c r="NW40" s="104"/>
      <c r="NX40" s="104"/>
      <c r="NY40" s="104"/>
      <c r="NZ40" s="104"/>
      <c r="OA40" s="104"/>
      <c r="OB40" s="104"/>
      <c r="OC40" s="104"/>
      <c r="OD40" s="104"/>
      <c r="OE40" s="104"/>
      <c r="OF40" s="104"/>
      <c r="OG40" s="104"/>
      <c r="OH40" s="104"/>
      <c r="OI40" s="104"/>
      <c r="OJ40" s="104"/>
      <c r="OK40" s="104"/>
      <c r="OL40" s="104"/>
      <c r="OM40" s="104"/>
      <c r="ON40" s="104"/>
      <c r="OO40" s="104"/>
      <c r="OP40" s="104"/>
      <c r="OQ40" s="104"/>
      <c r="OR40" s="104"/>
      <c r="OS40" s="104"/>
      <c r="OT40" s="104"/>
      <c r="OU40" s="104"/>
      <c r="OV40" s="104"/>
      <c r="OW40" s="104"/>
      <c r="OX40" s="104"/>
      <c r="OY40" s="104"/>
      <c r="OZ40" s="104"/>
      <c r="PA40" s="104"/>
      <c r="PB40" s="104"/>
      <c r="PC40" s="104"/>
      <c r="PD40" s="104"/>
      <c r="PE40" s="104"/>
      <c r="PF40" s="104"/>
      <c r="PG40" s="104"/>
      <c r="PH40" s="104"/>
      <c r="PI40" s="104"/>
      <c r="PJ40" s="104"/>
      <c r="PK40" s="104"/>
      <c r="PL40" s="104"/>
      <c r="PM40" s="104"/>
      <c r="PN40" s="104"/>
      <c r="PO40" s="104"/>
      <c r="PP40" s="104"/>
      <c r="PQ40" s="104"/>
      <c r="PR40" s="104"/>
      <c r="PS40" s="104"/>
      <c r="PT40" s="104"/>
      <c r="PU40" s="104"/>
      <c r="PV40" s="104"/>
      <c r="PW40" s="104"/>
      <c r="PX40" s="104"/>
      <c r="PY40" s="104"/>
      <c r="PZ40" s="104"/>
      <c r="QA40" s="104"/>
      <c r="QB40" s="104"/>
      <c r="QC40" s="104"/>
      <c r="QD40" s="104"/>
      <c r="QE40" s="104"/>
      <c r="QF40" s="104"/>
      <c r="QG40" s="104"/>
      <c r="QH40" s="104"/>
      <c r="QI40" s="104"/>
      <c r="QJ40" s="104"/>
      <c r="QK40" s="104"/>
      <c r="QL40" s="104"/>
      <c r="QM40" s="104"/>
      <c r="QN40" s="104"/>
      <c r="QO40" s="104"/>
      <c r="QP40" s="104"/>
      <c r="QQ40" s="104"/>
      <c r="QR40" s="104"/>
      <c r="QS40" s="104"/>
      <c r="QT40" s="104"/>
      <c r="QU40" s="104"/>
      <c r="QV40" s="104"/>
      <c r="QW40" s="104"/>
      <c r="QX40" s="104"/>
      <c r="QY40" s="104"/>
      <c r="QZ40" s="104"/>
      <c r="RA40" s="104"/>
      <c r="RB40" s="104"/>
      <c r="RC40" s="104"/>
      <c r="RD40" s="104"/>
      <c r="RE40" s="104"/>
      <c r="RF40" s="104"/>
    </row>
    <row r="41" spans="1:474" x14ac:dyDescent="0.25">
      <c r="A41" s="26"/>
      <c r="B41" s="48" t="s">
        <v>37</v>
      </c>
      <c r="C41" s="23"/>
      <c r="D41" s="57">
        <v>6</v>
      </c>
      <c r="E41" s="23">
        <v>316.11</v>
      </c>
      <c r="F41" s="50">
        <f>1418.56-1000</f>
        <v>418.55999999999995</v>
      </c>
      <c r="G41" s="169"/>
      <c r="H41" s="169"/>
      <c r="I41" s="169"/>
      <c r="J41" s="169"/>
      <c r="K41" s="169"/>
      <c r="L41" s="169"/>
      <c r="M41" s="169"/>
      <c r="N41" s="169"/>
      <c r="O41" s="169"/>
      <c r="P41" s="207"/>
      <c r="Q41" s="169">
        <v>3</v>
      </c>
      <c r="R41" s="169">
        <v>348</v>
      </c>
      <c r="S41" s="207">
        <v>3</v>
      </c>
      <c r="T41" s="207">
        <f>1418.56-1348</f>
        <v>70.559999999999945</v>
      </c>
      <c r="U41" s="169"/>
      <c r="V41" s="207"/>
      <c r="W41" s="169"/>
      <c r="X41" s="169"/>
      <c r="Y41" s="169"/>
      <c r="Z41" s="169"/>
      <c r="AA41" s="169"/>
      <c r="AB41" s="169"/>
      <c r="AC41" s="169"/>
      <c r="AD41" s="180"/>
      <c r="AE41" s="207">
        <f t="shared" ref="AE41:AE72" si="16">H41+J41+L41+N41+P41+R41+T41+V41+X41+Z41+AB41+AD41</f>
        <v>418.55999999999995</v>
      </c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</row>
    <row r="42" spans="1:474" x14ac:dyDescent="0.25">
      <c r="A42" s="26"/>
      <c r="B42" s="48" t="s">
        <v>38</v>
      </c>
      <c r="C42" s="23"/>
      <c r="D42" s="49">
        <v>7</v>
      </c>
      <c r="E42" s="23">
        <f>F42/D42</f>
        <v>203.43765714285715</v>
      </c>
      <c r="F42" s="50">
        <f>1881.0836-457.02</f>
        <v>1424.0636</v>
      </c>
      <c r="G42" s="169"/>
      <c r="H42" s="169"/>
      <c r="I42" s="169"/>
      <c r="J42" s="169"/>
      <c r="K42" s="169"/>
      <c r="L42" s="169"/>
      <c r="M42" s="169"/>
      <c r="N42" s="169"/>
      <c r="O42" s="169"/>
      <c r="P42" s="207"/>
      <c r="Q42" s="169"/>
      <c r="R42" s="169"/>
      <c r="S42" s="207">
        <v>7</v>
      </c>
      <c r="T42" s="207">
        <f>1881.0836-457.02</f>
        <v>1424.0636</v>
      </c>
      <c r="U42" s="169"/>
      <c r="V42" s="207"/>
      <c r="W42" s="169"/>
      <c r="X42" s="169"/>
      <c r="Y42" s="169"/>
      <c r="Z42" s="169"/>
      <c r="AA42" s="169"/>
      <c r="AB42" s="169"/>
      <c r="AC42" s="169"/>
      <c r="AD42" s="180"/>
      <c r="AE42" s="207">
        <f t="shared" si="16"/>
        <v>1424.0636</v>
      </c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</row>
    <row r="43" spans="1:474" x14ac:dyDescent="0.25">
      <c r="A43" s="26"/>
      <c r="B43" s="48" t="s">
        <v>39</v>
      </c>
      <c r="C43" s="23"/>
      <c r="D43" s="49">
        <v>0</v>
      </c>
      <c r="E43" s="23"/>
      <c r="F43" s="50">
        <v>0</v>
      </c>
      <c r="G43" s="169"/>
      <c r="H43" s="169"/>
      <c r="I43" s="169"/>
      <c r="J43" s="169"/>
      <c r="K43" s="169"/>
      <c r="L43" s="169"/>
      <c r="M43" s="169"/>
      <c r="N43" s="169"/>
      <c r="O43" s="169"/>
      <c r="P43" s="207"/>
      <c r="Q43" s="169"/>
      <c r="R43" s="169"/>
      <c r="S43" s="207">
        <v>0</v>
      </c>
      <c r="T43" s="207">
        <v>0</v>
      </c>
      <c r="U43" s="169"/>
      <c r="V43" s="207"/>
      <c r="W43" s="169"/>
      <c r="X43" s="169"/>
      <c r="Y43" s="169"/>
      <c r="Z43" s="169"/>
      <c r="AA43" s="169"/>
      <c r="AB43" s="169"/>
      <c r="AC43" s="169"/>
      <c r="AD43" s="180"/>
      <c r="AE43" s="207">
        <f t="shared" si="16"/>
        <v>0</v>
      </c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</row>
    <row r="44" spans="1:474" x14ac:dyDescent="0.25">
      <c r="A44" s="26"/>
      <c r="B44" s="48" t="s">
        <v>40</v>
      </c>
      <c r="C44" s="23"/>
      <c r="D44" s="57">
        <v>1</v>
      </c>
      <c r="E44" s="23">
        <v>30.32</v>
      </c>
      <c r="F44" s="50">
        <v>30.32</v>
      </c>
      <c r="G44" s="169"/>
      <c r="H44" s="169"/>
      <c r="I44" s="169"/>
      <c r="J44" s="169"/>
      <c r="K44" s="169"/>
      <c r="L44" s="169"/>
      <c r="M44" s="169"/>
      <c r="N44" s="169"/>
      <c r="O44" s="169"/>
      <c r="P44" s="207"/>
      <c r="Q44" s="169"/>
      <c r="R44" s="169"/>
      <c r="S44" s="207">
        <v>1</v>
      </c>
      <c r="T44" s="207">
        <v>30.32</v>
      </c>
      <c r="U44" s="169"/>
      <c r="V44" s="207"/>
      <c r="W44" s="169"/>
      <c r="X44" s="169"/>
      <c r="Y44" s="169"/>
      <c r="Z44" s="169"/>
      <c r="AA44" s="169"/>
      <c r="AB44" s="169"/>
      <c r="AC44" s="169"/>
      <c r="AD44" s="180"/>
      <c r="AE44" s="207">
        <f t="shared" si="16"/>
        <v>30.32</v>
      </c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</row>
    <row r="45" spans="1:474" x14ac:dyDescent="0.25">
      <c r="A45" s="26"/>
      <c r="B45" s="48" t="s">
        <v>41</v>
      </c>
      <c r="C45" s="23"/>
      <c r="D45" s="57">
        <v>19</v>
      </c>
      <c r="E45" s="23">
        <v>23.36</v>
      </c>
      <c r="F45" s="50">
        <f>2208.456+2839.86</f>
        <v>5048.3160000000007</v>
      </c>
      <c r="G45" s="169"/>
      <c r="H45" s="169"/>
      <c r="I45" s="169"/>
      <c r="J45" s="169"/>
      <c r="K45" s="169"/>
      <c r="L45" s="169"/>
      <c r="M45" s="169"/>
      <c r="N45" s="169"/>
      <c r="O45" s="169"/>
      <c r="P45" s="207"/>
      <c r="Q45" s="169">
        <v>44</v>
      </c>
      <c r="R45" s="169">
        <v>5048.32</v>
      </c>
      <c r="S45" s="207"/>
      <c r="T45" s="207">
        <v>0</v>
      </c>
      <c r="U45" s="169"/>
      <c r="V45" s="207"/>
      <c r="W45" s="169"/>
      <c r="X45" s="169"/>
      <c r="Y45" s="169"/>
      <c r="Z45" s="169"/>
      <c r="AA45" s="169"/>
      <c r="AB45" s="169"/>
      <c r="AC45" s="169"/>
      <c r="AD45" s="180"/>
      <c r="AE45" s="207">
        <f t="shared" si="16"/>
        <v>5048.32</v>
      </c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</row>
    <row r="46" spans="1:474" x14ac:dyDescent="0.25">
      <c r="A46" s="26"/>
      <c r="B46" s="48" t="s">
        <v>42</v>
      </c>
      <c r="C46" s="23"/>
      <c r="D46" s="49">
        <v>10</v>
      </c>
      <c r="E46" s="23"/>
      <c r="F46" s="50">
        <v>66.100000000000009</v>
      </c>
      <c r="G46" s="169"/>
      <c r="H46" s="169"/>
      <c r="I46" s="169"/>
      <c r="J46" s="169"/>
      <c r="K46" s="169"/>
      <c r="L46" s="169"/>
      <c r="M46" s="169"/>
      <c r="N46" s="169"/>
      <c r="O46" s="169"/>
      <c r="P46" s="207"/>
      <c r="Q46" s="169">
        <v>10</v>
      </c>
      <c r="R46" s="169">
        <v>40.020000000000003</v>
      </c>
      <c r="S46" s="207">
        <v>10</v>
      </c>
      <c r="T46" s="207">
        <f>66.1-40.02</f>
        <v>26.079999999999991</v>
      </c>
      <c r="U46" s="169"/>
      <c r="V46" s="207"/>
      <c r="W46" s="169"/>
      <c r="X46" s="169"/>
      <c r="Y46" s="169"/>
      <c r="Z46" s="169"/>
      <c r="AA46" s="169"/>
      <c r="AB46" s="169"/>
      <c r="AC46" s="169"/>
      <c r="AD46" s="180"/>
      <c r="AE46" s="207">
        <f t="shared" si="16"/>
        <v>66.099999999999994</v>
      </c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</row>
    <row r="47" spans="1:474" x14ac:dyDescent="0.25">
      <c r="A47" s="26"/>
      <c r="B47" s="48" t="s">
        <v>43</v>
      </c>
      <c r="C47" s="23"/>
      <c r="D47" s="49">
        <v>0</v>
      </c>
      <c r="E47" s="23"/>
      <c r="F47" s="58">
        <v>0</v>
      </c>
      <c r="G47" s="169"/>
      <c r="H47" s="169"/>
      <c r="I47" s="169"/>
      <c r="J47" s="169"/>
      <c r="K47" s="169"/>
      <c r="L47" s="169"/>
      <c r="M47" s="169"/>
      <c r="N47" s="169"/>
      <c r="O47" s="169"/>
      <c r="P47" s="207"/>
      <c r="Q47" s="169"/>
      <c r="R47" s="169"/>
      <c r="S47" s="207">
        <v>0</v>
      </c>
      <c r="T47" s="207">
        <v>0</v>
      </c>
      <c r="U47" s="169"/>
      <c r="V47" s="207"/>
      <c r="W47" s="169"/>
      <c r="X47" s="169"/>
      <c r="Y47" s="169"/>
      <c r="Z47" s="169"/>
      <c r="AA47" s="169"/>
      <c r="AB47" s="169"/>
      <c r="AC47" s="169"/>
      <c r="AD47" s="180"/>
      <c r="AE47" s="207">
        <f t="shared" si="16"/>
        <v>0</v>
      </c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</row>
    <row r="48" spans="1:474" x14ac:dyDescent="0.25">
      <c r="A48" s="51"/>
      <c r="B48" s="48" t="s">
        <v>44</v>
      </c>
      <c r="C48" s="23"/>
      <c r="D48" s="57">
        <v>12</v>
      </c>
      <c r="E48" s="23"/>
      <c r="F48" s="50">
        <v>655.8</v>
      </c>
      <c r="G48" s="169"/>
      <c r="H48" s="169"/>
      <c r="I48" s="169"/>
      <c r="J48" s="169"/>
      <c r="K48" s="169"/>
      <c r="L48" s="169"/>
      <c r="M48" s="169"/>
      <c r="N48" s="169"/>
      <c r="O48" s="169"/>
      <c r="P48" s="207"/>
      <c r="Q48" s="169"/>
      <c r="R48" s="169"/>
      <c r="S48" s="207">
        <v>12</v>
      </c>
      <c r="T48" s="207">
        <v>655.8</v>
      </c>
      <c r="U48" s="169"/>
      <c r="V48" s="207"/>
      <c r="W48" s="169"/>
      <c r="X48" s="169"/>
      <c r="Y48" s="169"/>
      <c r="Z48" s="169"/>
      <c r="AA48" s="169"/>
      <c r="AB48" s="169"/>
      <c r="AC48" s="169"/>
      <c r="AD48" s="180"/>
      <c r="AE48" s="207">
        <f t="shared" si="16"/>
        <v>655.8</v>
      </c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</row>
    <row r="49" spans="1:112" x14ac:dyDescent="0.25">
      <c r="A49" s="51"/>
      <c r="B49" s="48" t="s">
        <v>45</v>
      </c>
      <c r="C49" s="23"/>
      <c r="D49" s="49">
        <v>550</v>
      </c>
      <c r="E49" s="23"/>
      <c r="F49" s="50">
        <v>11298.98</v>
      </c>
      <c r="G49" s="169"/>
      <c r="H49" s="169"/>
      <c r="I49" s="169"/>
      <c r="J49" s="169"/>
      <c r="K49" s="169"/>
      <c r="L49" s="169"/>
      <c r="M49" s="169"/>
      <c r="N49" s="169"/>
      <c r="O49" s="169"/>
      <c r="P49" s="207"/>
      <c r="Q49" s="169">
        <v>550</v>
      </c>
      <c r="R49" s="169">
        <v>11298.98</v>
      </c>
      <c r="S49" s="207">
        <v>0</v>
      </c>
      <c r="T49" s="207">
        <v>0</v>
      </c>
      <c r="U49" s="169"/>
      <c r="V49" s="207"/>
      <c r="W49" s="169"/>
      <c r="X49" s="169"/>
      <c r="Y49" s="169"/>
      <c r="Z49" s="169"/>
      <c r="AA49" s="169"/>
      <c r="AB49" s="169"/>
      <c r="AC49" s="169"/>
      <c r="AD49" s="180"/>
      <c r="AE49" s="207">
        <f t="shared" si="16"/>
        <v>11298.98</v>
      </c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</row>
    <row r="50" spans="1:112" x14ac:dyDescent="0.25">
      <c r="A50" s="51"/>
      <c r="B50" s="48" t="s">
        <v>46</v>
      </c>
      <c r="C50" s="23"/>
      <c r="D50" s="49">
        <v>120</v>
      </c>
      <c r="E50" s="23"/>
      <c r="F50" s="50">
        <v>2465.23</v>
      </c>
      <c r="G50" s="169"/>
      <c r="H50" s="169"/>
      <c r="I50" s="169"/>
      <c r="J50" s="169"/>
      <c r="K50" s="169"/>
      <c r="L50" s="169"/>
      <c r="M50" s="169"/>
      <c r="N50" s="169"/>
      <c r="O50" s="169"/>
      <c r="P50" s="207"/>
      <c r="Q50" s="169">
        <v>120</v>
      </c>
      <c r="R50" s="169">
        <v>2465.23</v>
      </c>
      <c r="S50" s="207">
        <v>0</v>
      </c>
      <c r="T50" s="207">
        <v>0</v>
      </c>
      <c r="U50" s="169"/>
      <c r="V50" s="207"/>
      <c r="W50" s="169"/>
      <c r="X50" s="169"/>
      <c r="Y50" s="169"/>
      <c r="Z50" s="169"/>
      <c r="AA50" s="169"/>
      <c r="AB50" s="169"/>
      <c r="AC50" s="169"/>
      <c r="AD50" s="180"/>
      <c r="AE50" s="207">
        <f t="shared" si="16"/>
        <v>2465.23</v>
      </c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</row>
    <row r="51" spans="1:112" x14ac:dyDescent="0.25">
      <c r="A51" s="51"/>
      <c r="B51" s="48" t="s">
        <v>47</v>
      </c>
      <c r="C51" s="23"/>
      <c r="D51" s="57">
        <v>113</v>
      </c>
      <c r="E51" s="23">
        <v>35</v>
      </c>
      <c r="F51" s="50">
        <f>2934.835744+394.19</f>
        <v>3329.025744</v>
      </c>
      <c r="G51" s="169"/>
      <c r="H51" s="169"/>
      <c r="I51" s="169"/>
      <c r="J51" s="169"/>
      <c r="K51" s="169"/>
      <c r="L51" s="169"/>
      <c r="M51" s="169"/>
      <c r="N51" s="169"/>
      <c r="O51" s="169"/>
      <c r="P51" s="207"/>
      <c r="Q51" s="169">
        <v>113</v>
      </c>
      <c r="R51" s="169">
        <v>3329.03</v>
      </c>
      <c r="S51" s="207">
        <v>0</v>
      </c>
      <c r="T51" s="207">
        <v>0</v>
      </c>
      <c r="U51" s="169"/>
      <c r="V51" s="207"/>
      <c r="W51" s="169"/>
      <c r="X51" s="169"/>
      <c r="Y51" s="169"/>
      <c r="Z51" s="169"/>
      <c r="AA51" s="169"/>
      <c r="AB51" s="169"/>
      <c r="AC51" s="169"/>
      <c r="AD51" s="180"/>
      <c r="AE51" s="207">
        <f t="shared" si="16"/>
        <v>3329.03</v>
      </c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  <c r="DC51" s="104"/>
      <c r="DD51" s="104"/>
      <c r="DE51" s="104"/>
      <c r="DF51" s="104"/>
      <c r="DG51" s="104"/>
      <c r="DH51" s="104"/>
    </row>
    <row r="52" spans="1:112" x14ac:dyDescent="0.25">
      <c r="A52" s="51"/>
      <c r="B52" s="48" t="s">
        <v>48</v>
      </c>
      <c r="C52" s="23"/>
      <c r="D52" s="57">
        <v>24</v>
      </c>
      <c r="E52" s="23">
        <v>35</v>
      </c>
      <c r="F52" s="50">
        <f>1067.603576-394.19-340.63</f>
        <v>332.78357599999993</v>
      </c>
      <c r="G52" s="169"/>
      <c r="H52" s="169"/>
      <c r="I52" s="169"/>
      <c r="J52" s="169"/>
      <c r="K52" s="169"/>
      <c r="L52" s="169"/>
      <c r="M52" s="169"/>
      <c r="N52" s="169"/>
      <c r="O52" s="169"/>
      <c r="P52" s="207"/>
      <c r="Q52" s="169">
        <v>23</v>
      </c>
      <c r="R52" s="169">
        <v>160</v>
      </c>
      <c r="S52" s="207">
        <v>24</v>
      </c>
      <c r="T52" s="207">
        <f>1067.603576-894.82</f>
        <v>172.78357599999993</v>
      </c>
      <c r="U52" s="169"/>
      <c r="V52" s="207"/>
      <c r="W52" s="169"/>
      <c r="X52" s="169"/>
      <c r="Y52" s="169"/>
      <c r="Z52" s="169"/>
      <c r="AA52" s="169"/>
      <c r="AB52" s="169"/>
      <c r="AC52" s="169"/>
      <c r="AD52" s="180"/>
      <c r="AE52" s="207">
        <f t="shared" si="16"/>
        <v>332.78357599999993</v>
      </c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  <c r="CJ52" s="104"/>
      <c r="CK52" s="104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  <c r="CV52" s="104"/>
      <c r="CW52" s="104"/>
      <c r="CX52" s="104"/>
      <c r="CY52" s="104"/>
      <c r="CZ52" s="104"/>
      <c r="DA52" s="104"/>
      <c r="DB52" s="104"/>
      <c r="DC52" s="104"/>
      <c r="DD52" s="104"/>
      <c r="DE52" s="104"/>
      <c r="DF52" s="104"/>
      <c r="DG52" s="104"/>
      <c r="DH52" s="104"/>
    </row>
    <row r="53" spans="1:112" x14ac:dyDescent="0.25">
      <c r="A53" s="51"/>
      <c r="B53" s="48" t="s">
        <v>49</v>
      </c>
      <c r="C53" s="23"/>
      <c r="D53" s="49">
        <v>0</v>
      </c>
      <c r="E53" s="23"/>
      <c r="F53" s="50">
        <v>0</v>
      </c>
      <c r="G53" s="169"/>
      <c r="H53" s="169"/>
      <c r="I53" s="169"/>
      <c r="J53" s="169"/>
      <c r="K53" s="169"/>
      <c r="L53" s="169"/>
      <c r="M53" s="169"/>
      <c r="N53" s="169"/>
      <c r="O53" s="169"/>
      <c r="P53" s="207"/>
      <c r="Q53" s="169"/>
      <c r="R53" s="169"/>
      <c r="S53" s="207">
        <v>0</v>
      </c>
      <c r="T53" s="207">
        <v>0</v>
      </c>
      <c r="U53" s="169"/>
      <c r="V53" s="207"/>
      <c r="W53" s="169"/>
      <c r="X53" s="169"/>
      <c r="Y53" s="169"/>
      <c r="Z53" s="169"/>
      <c r="AA53" s="169"/>
      <c r="AB53" s="169"/>
      <c r="AC53" s="169"/>
      <c r="AD53" s="180"/>
      <c r="AE53" s="207">
        <f t="shared" si="16"/>
        <v>0</v>
      </c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  <c r="CH53" s="104"/>
      <c r="CI53" s="104"/>
      <c r="CJ53" s="104"/>
      <c r="CK53" s="104"/>
      <c r="CL53" s="104"/>
      <c r="CM53" s="104"/>
      <c r="CN53" s="104"/>
      <c r="CO53" s="104"/>
      <c r="CP53" s="104"/>
      <c r="CQ53" s="104"/>
      <c r="CR53" s="104"/>
      <c r="CS53" s="104"/>
      <c r="CT53" s="104"/>
      <c r="CU53" s="104"/>
      <c r="CV53" s="104"/>
      <c r="CW53" s="104"/>
      <c r="CX53" s="104"/>
      <c r="CY53" s="104"/>
      <c r="CZ53" s="104"/>
      <c r="DA53" s="104"/>
      <c r="DB53" s="104"/>
      <c r="DC53" s="104"/>
      <c r="DD53" s="104"/>
      <c r="DE53" s="104"/>
      <c r="DF53" s="104"/>
      <c r="DG53" s="104"/>
      <c r="DH53" s="104"/>
    </row>
    <row r="54" spans="1:112" x14ac:dyDescent="0.25">
      <c r="A54" s="51"/>
      <c r="B54" s="48" t="s">
        <v>50</v>
      </c>
      <c r="C54" s="23"/>
      <c r="D54" s="49">
        <v>4</v>
      </c>
      <c r="E54" s="23"/>
      <c r="F54" s="50">
        <v>245.56</v>
      </c>
      <c r="G54" s="169"/>
      <c r="H54" s="169"/>
      <c r="I54" s="169"/>
      <c r="J54" s="169"/>
      <c r="K54" s="169"/>
      <c r="L54" s="169"/>
      <c r="M54" s="169"/>
      <c r="N54" s="169"/>
      <c r="O54" s="169"/>
      <c r="P54" s="207"/>
      <c r="Q54" s="169">
        <v>4</v>
      </c>
      <c r="R54" s="169">
        <v>85.84</v>
      </c>
      <c r="S54" s="207">
        <v>4</v>
      </c>
      <c r="T54" s="207">
        <f>245.56-85.84</f>
        <v>159.72</v>
      </c>
      <c r="U54" s="169"/>
      <c r="V54" s="207"/>
      <c r="W54" s="169"/>
      <c r="X54" s="169"/>
      <c r="Y54" s="169"/>
      <c r="Z54" s="169"/>
      <c r="AA54" s="169"/>
      <c r="AB54" s="169"/>
      <c r="AC54" s="169"/>
      <c r="AD54" s="180"/>
      <c r="AE54" s="207">
        <f t="shared" si="16"/>
        <v>245.56</v>
      </c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</row>
    <row r="55" spans="1:112" x14ac:dyDescent="0.25">
      <c r="A55" s="51"/>
      <c r="B55" s="48" t="s">
        <v>51</v>
      </c>
      <c r="C55" s="23"/>
      <c r="D55" s="57">
        <v>67</v>
      </c>
      <c r="E55" s="23">
        <v>5</v>
      </c>
      <c r="F55" s="50">
        <v>377.28574400000002</v>
      </c>
      <c r="G55" s="169"/>
      <c r="H55" s="169"/>
      <c r="I55" s="169"/>
      <c r="J55" s="169"/>
      <c r="K55" s="169"/>
      <c r="L55" s="169"/>
      <c r="M55" s="169"/>
      <c r="N55" s="169"/>
      <c r="O55" s="169"/>
      <c r="P55" s="207"/>
      <c r="Q55" s="169">
        <v>50</v>
      </c>
      <c r="R55" s="169">
        <v>249.98</v>
      </c>
      <c r="S55" s="207">
        <v>67</v>
      </c>
      <c r="T55" s="207">
        <f>377.285744-249.98</f>
        <v>127.30574400000003</v>
      </c>
      <c r="U55" s="169"/>
      <c r="V55" s="207"/>
      <c r="W55" s="169"/>
      <c r="X55" s="169"/>
      <c r="Y55" s="169"/>
      <c r="Z55" s="169"/>
      <c r="AA55" s="169"/>
      <c r="AB55" s="169"/>
      <c r="AC55" s="169"/>
      <c r="AD55" s="180"/>
      <c r="AE55" s="207">
        <f t="shared" si="16"/>
        <v>377.28574400000002</v>
      </c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104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4"/>
      <c r="DB55" s="104"/>
      <c r="DC55" s="104"/>
      <c r="DD55" s="104"/>
      <c r="DE55" s="104"/>
      <c r="DF55" s="104"/>
      <c r="DG55" s="104"/>
      <c r="DH55" s="104"/>
    </row>
    <row r="56" spans="1:112" x14ac:dyDescent="0.25">
      <c r="A56" s="51"/>
      <c r="B56" s="48" t="s">
        <v>52</v>
      </c>
      <c r="C56" s="23"/>
      <c r="D56" s="49">
        <v>9</v>
      </c>
      <c r="E56" s="23"/>
      <c r="F56" s="50">
        <v>107.65047999999999</v>
      </c>
      <c r="G56" s="169"/>
      <c r="H56" s="169"/>
      <c r="I56" s="169"/>
      <c r="J56" s="169"/>
      <c r="K56" s="169"/>
      <c r="L56" s="169"/>
      <c r="M56" s="169"/>
      <c r="N56" s="169"/>
      <c r="O56" s="169"/>
      <c r="P56" s="207"/>
      <c r="Q56" s="169">
        <v>7</v>
      </c>
      <c r="R56" s="169">
        <v>73.08</v>
      </c>
      <c r="S56" s="207">
        <v>9</v>
      </c>
      <c r="T56" s="207">
        <f>107.65048-73.08</f>
        <v>34.570480000000003</v>
      </c>
      <c r="U56" s="169"/>
      <c r="V56" s="207"/>
      <c r="W56" s="169"/>
      <c r="X56" s="169"/>
      <c r="Y56" s="169"/>
      <c r="Z56" s="169"/>
      <c r="AA56" s="169"/>
      <c r="AB56" s="169"/>
      <c r="AC56" s="169"/>
      <c r="AD56" s="180"/>
      <c r="AE56" s="207">
        <f t="shared" si="16"/>
        <v>107.65048</v>
      </c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104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4"/>
      <c r="DB56" s="104"/>
      <c r="DC56" s="104"/>
      <c r="DD56" s="104"/>
      <c r="DE56" s="104"/>
      <c r="DF56" s="104"/>
      <c r="DG56" s="104"/>
      <c r="DH56" s="104"/>
    </row>
    <row r="57" spans="1:112" x14ac:dyDescent="0.25">
      <c r="A57" s="51"/>
      <c r="B57" s="48" t="s">
        <v>53</v>
      </c>
      <c r="C57" s="23"/>
      <c r="D57" s="49">
        <v>0</v>
      </c>
      <c r="E57" s="23"/>
      <c r="F57" s="50">
        <f>1750-1750</f>
        <v>0</v>
      </c>
      <c r="G57" s="169"/>
      <c r="H57" s="169"/>
      <c r="I57" s="169"/>
      <c r="J57" s="169"/>
      <c r="K57" s="169"/>
      <c r="L57" s="169"/>
      <c r="M57" s="169"/>
      <c r="N57" s="169"/>
      <c r="O57" s="169"/>
      <c r="P57" s="207"/>
      <c r="Q57" s="169"/>
      <c r="R57" s="169"/>
      <c r="S57" s="207">
        <v>0</v>
      </c>
      <c r="T57" s="207">
        <v>0</v>
      </c>
      <c r="U57" s="169"/>
      <c r="V57" s="207"/>
      <c r="W57" s="169"/>
      <c r="X57" s="169"/>
      <c r="Y57" s="169"/>
      <c r="Z57" s="169"/>
      <c r="AA57" s="169"/>
      <c r="AB57" s="169"/>
      <c r="AC57" s="169"/>
      <c r="AD57" s="180"/>
      <c r="AE57" s="207">
        <f t="shared" si="16"/>
        <v>0</v>
      </c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  <c r="CH57" s="104"/>
      <c r="CI57" s="104"/>
      <c r="CJ57" s="104"/>
      <c r="CK57" s="104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104"/>
      <c r="CX57" s="104"/>
      <c r="CY57" s="104"/>
      <c r="CZ57" s="104"/>
      <c r="DA57" s="104"/>
      <c r="DB57" s="104"/>
      <c r="DC57" s="104"/>
      <c r="DD57" s="104"/>
      <c r="DE57" s="104"/>
      <c r="DF57" s="104"/>
      <c r="DG57" s="104"/>
      <c r="DH57" s="104"/>
    </row>
    <row r="58" spans="1:112" x14ac:dyDescent="0.25">
      <c r="A58" s="51"/>
      <c r="B58" s="48" t="s">
        <v>54</v>
      </c>
      <c r="C58" s="23"/>
      <c r="D58" s="49">
        <v>7</v>
      </c>
      <c r="E58" s="23"/>
      <c r="F58" s="50">
        <f>3000-2839.86-89.8</f>
        <v>70.339999999999876</v>
      </c>
      <c r="G58" s="169"/>
      <c r="H58" s="169"/>
      <c r="I58" s="169"/>
      <c r="J58" s="169"/>
      <c r="K58" s="169"/>
      <c r="L58" s="169"/>
      <c r="M58" s="169"/>
      <c r="N58" s="169"/>
      <c r="O58" s="169"/>
      <c r="P58" s="207"/>
      <c r="Q58" s="169"/>
      <c r="R58" s="169"/>
      <c r="S58" s="207">
        <v>7</v>
      </c>
      <c r="T58" s="207">
        <f>3000-2929.66</f>
        <v>70.340000000000146</v>
      </c>
      <c r="U58" s="169"/>
      <c r="V58" s="207"/>
      <c r="W58" s="169"/>
      <c r="X58" s="169"/>
      <c r="Y58" s="169"/>
      <c r="Z58" s="169"/>
      <c r="AA58" s="169"/>
      <c r="AB58" s="169"/>
      <c r="AC58" s="169"/>
      <c r="AD58" s="180"/>
      <c r="AE58" s="207">
        <f t="shared" si="16"/>
        <v>70.340000000000146</v>
      </c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  <c r="CH58" s="104"/>
      <c r="CI58" s="104"/>
      <c r="CJ58" s="104"/>
      <c r="CK58" s="104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  <c r="CW58" s="104"/>
      <c r="CX58" s="104"/>
      <c r="CY58" s="104"/>
      <c r="CZ58" s="104"/>
      <c r="DA58" s="104"/>
      <c r="DB58" s="104"/>
      <c r="DC58" s="104"/>
      <c r="DD58" s="104"/>
      <c r="DE58" s="104"/>
      <c r="DF58" s="104"/>
      <c r="DG58" s="104"/>
      <c r="DH58" s="104"/>
    </row>
    <row r="59" spans="1:112" x14ac:dyDescent="0.25">
      <c r="A59" s="51"/>
      <c r="B59" s="48" t="s">
        <v>55</v>
      </c>
      <c r="C59" s="23"/>
      <c r="D59" s="57">
        <v>43</v>
      </c>
      <c r="E59" s="23">
        <v>24.73</v>
      </c>
      <c r="F59" s="50">
        <f>1477.79632+1839.8</f>
        <v>3317.5963199999997</v>
      </c>
      <c r="G59" s="169"/>
      <c r="H59" s="169"/>
      <c r="I59" s="169"/>
      <c r="J59" s="169"/>
      <c r="K59" s="169"/>
      <c r="L59" s="169"/>
      <c r="M59" s="169"/>
      <c r="N59" s="169"/>
      <c r="O59" s="169"/>
      <c r="P59" s="207"/>
      <c r="Q59" s="169">
        <v>88</v>
      </c>
      <c r="R59" s="169">
        <v>3317.6</v>
      </c>
      <c r="S59" s="207"/>
      <c r="T59" s="207">
        <v>0</v>
      </c>
      <c r="U59" s="169"/>
      <c r="V59" s="207"/>
      <c r="W59" s="169"/>
      <c r="X59" s="169"/>
      <c r="Y59" s="169"/>
      <c r="Z59" s="169"/>
      <c r="AA59" s="169"/>
      <c r="AB59" s="169"/>
      <c r="AC59" s="169"/>
      <c r="AD59" s="180"/>
      <c r="AE59" s="207">
        <f t="shared" si="16"/>
        <v>3317.6</v>
      </c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  <c r="CH59" s="104"/>
      <c r="CI59" s="104"/>
      <c r="CJ59" s="104"/>
      <c r="CK59" s="104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4"/>
      <c r="DB59" s="104"/>
      <c r="DC59" s="104"/>
      <c r="DD59" s="104"/>
      <c r="DE59" s="104"/>
      <c r="DF59" s="104"/>
      <c r="DG59" s="104"/>
      <c r="DH59" s="104"/>
    </row>
    <row r="60" spans="1:112" x14ac:dyDescent="0.25">
      <c r="A60" s="51"/>
      <c r="B60" s="48" t="s">
        <v>56</v>
      </c>
      <c r="C60" s="23"/>
      <c r="D60" s="49">
        <v>1</v>
      </c>
      <c r="E60" s="23"/>
      <c r="F60" s="50">
        <f>136.44-62.87</f>
        <v>73.569999999999993</v>
      </c>
      <c r="G60" s="169"/>
      <c r="H60" s="169"/>
      <c r="I60" s="169"/>
      <c r="J60" s="169"/>
      <c r="K60" s="169"/>
      <c r="L60" s="169"/>
      <c r="M60" s="169"/>
      <c r="N60" s="169"/>
      <c r="O60" s="169"/>
      <c r="P60" s="207"/>
      <c r="Q60" s="169"/>
      <c r="R60" s="169"/>
      <c r="S60" s="207">
        <v>1</v>
      </c>
      <c r="T60" s="207">
        <v>73.569999999999993</v>
      </c>
      <c r="U60" s="169"/>
      <c r="V60" s="207"/>
      <c r="W60" s="169"/>
      <c r="X60" s="169"/>
      <c r="Y60" s="169"/>
      <c r="Z60" s="169"/>
      <c r="AA60" s="169"/>
      <c r="AB60" s="169"/>
      <c r="AC60" s="169"/>
      <c r="AD60" s="180"/>
      <c r="AE60" s="207">
        <f t="shared" si="16"/>
        <v>73.569999999999993</v>
      </c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  <c r="CH60" s="104"/>
      <c r="CI60" s="104"/>
      <c r="CJ60" s="104"/>
      <c r="CK60" s="104"/>
      <c r="CL60" s="104"/>
      <c r="CM60" s="104"/>
      <c r="CN60" s="104"/>
      <c r="CO60" s="104"/>
      <c r="CP60" s="104"/>
      <c r="CQ60" s="104"/>
      <c r="CR60" s="104"/>
      <c r="CS60" s="104"/>
      <c r="CT60" s="104"/>
      <c r="CU60" s="104"/>
      <c r="CV60" s="104"/>
      <c r="CW60" s="104"/>
      <c r="CX60" s="104"/>
      <c r="CY60" s="104"/>
      <c r="CZ60" s="104"/>
      <c r="DA60" s="104"/>
      <c r="DB60" s="104"/>
      <c r="DC60" s="104"/>
      <c r="DD60" s="104"/>
      <c r="DE60" s="104"/>
      <c r="DF60" s="104"/>
      <c r="DG60" s="104"/>
      <c r="DH60" s="104"/>
    </row>
    <row r="61" spans="1:112" x14ac:dyDescent="0.25">
      <c r="A61" s="51"/>
      <c r="B61" s="48" t="s">
        <v>57</v>
      </c>
      <c r="C61" s="23"/>
      <c r="D61" s="49">
        <v>18</v>
      </c>
      <c r="E61" s="23"/>
      <c r="F61" s="50">
        <f>521.7696+62.87</f>
        <v>584.63959999999997</v>
      </c>
      <c r="G61" s="169"/>
      <c r="H61" s="169"/>
      <c r="I61" s="169"/>
      <c r="J61" s="169"/>
      <c r="K61" s="169"/>
      <c r="L61" s="169"/>
      <c r="M61" s="169"/>
      <c r="N61" s="169"/>
      <c r="O61" s="169"/>
      <c r="P61" s="207"/>
      <c r="Q61" s="169">
        <v>18</v>
      </c>
      <c r="R61" s="169">
        <v>584.64</v>
      </c>
      <c r="S61" s="207">
        <v>0</v>
      </c>
      <c r="T61" s="207">
        <v>0</v>
      </c>
      <c r="U61" s="169"/>
      <c r="V61" s="207"/>
      <c r="W61" s="169"/>
      <c r="X61" s="169"/>
      <c r="Y61" s="169"/>
      <c r="Z61" s="169"/>
      <c r="AA61" s="169"/>
      <c r="AB61" s="169"/>
      <c r="AC61" s="169"/>
      <c r="AD61" s="180"/>
      <c r="AE61" s="207">
        <f t="shared" si="16"/>
        <v>584.64</v>
      </c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  <c r="CH61" s="104"/>
      <c r="CI61" s="104"/>
      <c r="CJ61" s="104"/>
      <c r="CK61" s="104"/>
      <c r="CL61" s="104"/>
      <c r="CM61" s="104"/>
      <c r="CN61" s="104"/>
      <c r="CO61" s="104"/>
      <c r="CP61" s="104"/>
      <c r="CQ61" s="104"/>
      <c r="CR61" s="104"/>
      <c r="CS61" s="104"/>
      <c r="CT61" s="104"/>
      <c r="CU61" s="104"/>
      <c r="CV61" s="104"/>
      <c r="CW61" s="104"/>
      <c r="CX61" s="104"/>
      <c r="CY61" s="104"/>
      <c r="CZ61" s="104"/>
      <c r="DA61" s="104"/>
      <c r="DB61" s="104"/>
      <c r="DC61" s="104"/>
      <c r="DD61" s="104"/>
      <c r="DE61" s="104"/>
      <c r="DF61" s="104"/>
      <c r="DG61" s="104"/>
      <c r="DH61" s="104"/>
    </row>
    <row r="62" spans="1:112" x14ac:dyDescent="0.25">
      <c r="A62" s="51"/>
      <c r="B62" s="48" t="s">
        <v>58</v>
      </c>
      <c r="C62" s="23"/>
      <c r="D62" s="57">
        <v>17</v>
      </c>
      <c r="E62" s="23">
        <v>30.69</v>
      </c>
      <c r="F62" s="50">
        <f>1375.0148+340.63</f>
        <v>1715.6448</v>
      </c>
      <c r="G62" s="169"/>
      <c r="H62" s="169"/>
      <c r="I62" s="169"/>
      <c r="J62" s="169"/>
      <c r="K62" s="169"/>
      <c r="L62" s="169"/>
      <c r="M62" s="169"/>
      <c r="N62" s="169"/>
      <c r="O62" s="169"/>
      <c r="P62" s="207"/>
      <c r="Q62" s="169">
        <v>17</v>
      </c>
      <c r="R62" s="169">
        <v>1715.64</v>
      </c>
      <c r="S62" s="207">
        <v>0</v>
      </c>
      <c r="T62" s="207">
        <v>0</v>
      </c>
      <c r="U62" s="169"/>
      <c r="V62" s="207"/>
      <c r="W62" s="169"/>
      <c r="X62" s="169"/>
      <c r="Y62" s="169"/>
      <c r="Z62" s="169"/>
      <c r="AA62" s="169"/>
      <c r="AB62" s="169"/>
      <c r="AC62" s="169"/>
      <c r="AD62" s="180"/>
      <c r="AE62" s="207">
        <f t="shared" si="16"/>
        <v>1715.64</v>
      </c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</row>
    <row r="63" spans="1:112" x14ac:dyDescent="0.25">
      <c r="A63" s="51"/>
      <c r="B63" s="48" t="s">
        <v>59</v>
      </c>
      <c r="C63" s="23"/>
      <c r="D63" s="57">
        <v>1</v>
      </c>
      <c r="E63" s="23"/>
      <c r="F63" s="50">
        <v>11.98</v>
      </c>
      <c r="G63" s="169"/>
      <c r="H63" s="169"/>
      <c r="I63" s="169"/>
      <c r="J63" s="169"/>
      <c r="K63" s="169"/>
      <c r="L63" s="169"/>
      <c r="M63" s="169"/>
      <c r="N63" s="169"/>
      <c r="O63" s="169"/>
      <c r="P63" s="207"/>
      <c r="Q63" s="169"/>
      <c r="R63" s="169"/>
      <c r="S63" s="207">
        <v>1</v>
      </c>
      <c r="T63" s="207">
        <v>11.98</v>
      </c>
      <c r="U63" s="169"/>
      <c r="V63" s="207"/>
      <c r="W63" s="169"/>
      <c r="X63" s="169"/>
      <c r="Y63" s="169"/>
      <c r="Z63" s="169"/>
      <c r="AA63" s="169"/>
      <c r="AB63" s="169"/>
      <c r="AC63" s="169"/>
      <c r="AD63" s="180"/>
      <c r="AE63" s="207">
        <f t="shared" si="16"/>
        <v>11.98</v>
      </c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  <c r="CH63" s="104"/>
      <c r="CI63" s="104"/>
      <c r="CJ63" s="104"/>
      <c r="CK63" s="104"/>
      <c r="CL63" s="104"/>
      <c r="CM63" s="104"/>
      <c r="CN63" s="104"/>
      <c r="CO63" s="104"/>
      <c r="CP63" s="104"/>
      <c r="CQ63" s="104"/>
      <c r="CR63" s="104"/>
      <c r="CS63" s="104"/>
      <c r="CT63" s="104"/>
      <c r="CU63" s="104"/>
      <c r="CV63" s="104"/>
      <c r="CW63" s="104"/>
      <c r="CX63" s="104"/>
      <c r="CY63" s="104"/>
      <c r="CZ63" s="104"/>
      <c r="DA63" s="104"/>
      <c r="DB63" s="104"/>
      <c r="DC63" s="104"/>
      <c r="DD63" s="104"/>
      <c r="DE63" s="104"/>
      <c r="DF63" s="104"/>
      <c r="DG63" s="104"/>
      <c r="DH63" s="104"/>
    </row>
    <row r="64" spans="1:112" x14ac:dyDescent="0.25">
      <c r="A64" s="51"/>
      <c r="B64" s="48" t="s">
        <v>60</v>
      </c>
      <c r="C64" s="23"/>
      <c r="D64" s="49">
        <v>0</v>
      </c>
      <c r="E64" s="23"/>
      <c r="F64" s="50">
        <v>0</v>
      </c>
      <c r="G64" s="169"/>
      <c r="H64" s="169"/>
      <c r="I64" s="169"/>
      <c r="J64" s="169"/>
      <c r="K64" s="169"/>
      <c r="L64" s="169"/>
      <c r="M64" s="169"/>
      <c r="N64" s="169"/>
      <c r="O64" s="169"/>
      <c r="P64" s="207"/>
      <c r="Q64" s="169"/>
      <c r="R64" s="169"/>
      <c r="S64" s="207">
        <v>0</v>
      </c>
      <c r="T64" s="207">
        <v>0</v>
      </c>
      <c r="U64" s="169"/>
      <c r="V64" s="207"/>
      <c r="W64" s="169"/>
      <c r="X64" s="169"/>
      <c r="Y64" s="169"/>
      <c r="Z64" s="169"/>
      <c r="AA64" s="169"/>
      <c r="AB64" s="169"/>
      <c r="AC64" s="169"/>
      <c r="AD64" s="180"/>
      <c r="AE64" s="207">
        <f t="shared" si="16"/>
        <v>0</v>
      </c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H64" s="104"/>
      <c r="CI64" s="104"/>
      <c r="CJ64" s="104"/>
      <c r="CK64" s="104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</row>
    <row r="65" spans="1:112" x14ac:dyDescent="0.25">
      <c r="A65" s="51"/>
      <c r="B65" s="48" t="s">
        <v>61</v>
      </c>
      <c r="C65" s="23"/>
      <c r="D65" s="49">
        <v>0</v>
      </c>
      <c r="E65" s="23"/>
      <c r="F65" s="50">
        <f>2421.1-746.78</f>
        <v>1674.32</v>
      </c>
      <c r="G65" s="169"/>
      <c r="H65" s="169"/>
      <c r="I65" s="169"/>
      <c r="J65" s="169"/>
      <c r="K65" s="169"/>
      <c r="L65" s="169"/>
      <c r="M65" s="169"/>
      <c r="N65" s="169"/>
      <c r="O65" s="169"/>
      <c r="P65" s="207"/>
      <c r="Q65" s="169"/>
      <c r="R65" s="169"/>
      <c r="S65" s="207">
        <v>10</v>
      </c>
      <c r="T65" s="207">
        <f>2421.1-746.78</f>
        <v>1674.32</v>
      </c>
      <c r="U65" s="169"/>
      <c r="V65" s="207"/>
      <c r="W65" s="169"/>
      <c r="X65" s="169"/>
      <c r="Y65" s="169"/>
      <c r="Z65" s="169"/>
      <c r="AA65" s="169"/>
      <c r="AB65" s="169"/>
      <c r="AC65" s="169"/>
      <c r="AD65" s="180"/>
      <c r="AE65" s="207">
        <f t="shared" si="16"/>
        <v>1674.32</v>
      </c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  <c r="CH65" s="104"/>
      <c r="CI65" s="104"/>
      <c r="CJ65" s="104"/>
      <c r="CK65" s="104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  <c r="CV65" s="104"/>
      <c r="CW65" s="104"/>
      <c r="CX65" s="104"/>
      <c r="CY65" s="104"/>
      <c r="CZ65" s="104"/>
      <c r="DA65" s="104"/>
      <c r="DB65" s="104"/>
      <c r="DC65" s="104"/>
      <c r="DD65" s="104"/>
      <c r="DE65" s="104"/>
      <c r="DF65" s="104"/>
      <c r="DG65" s="104"/>
      <c r="DH65" s="104"/>
    </row>
    <row r="66" spans="1:112" x14ac:dyDescent="0.25">
      <c r="A66" s="51"/>
      <c r="B66" s="48" t="s">
        <v>62</v>
      </c>
      <c r="C66" s="23"/>
      <c r="D66" s="57">
        <v>2</v>
      </c>
      <c r="E66" s="23"/>
      <c r="F66" s="50">
        <v>285.12</v>
      </c>
      <c r="G66" s="169"/>
      <c r="H66" s="169"/>
      <c r="I66" s="169"/>
      <c r="J66" s="169"/>
      <c r="K66" s="169"/>
      <c r="L66" s="169"/>
      <c r="M66" s="169"/>
      <c r="N66" s="169"/>
      <c r="O66" s="169"/>
      <c r="P66" s="207"/>
      <c r="Q66" s="169"/>
      <c r="R66" s="169"/>
      <c r="S66" s="207">
        <v>2</v>
      </c>
      <c r="T66" s="207">
        <v>285.12</v>
      </c>
      <c r="U66" s="169"/>
      <c r="V66" s="207"/>
      <c r="W66" s="169"/>
      <c r="X66" s="169"/>
      <c r="Y66" s="169"/>
      <c r="Z66" s="169"/>
      <c r="AA66" s="169"/>
      <c r="AB66" s="169"/>
      <c r="AC66" s="169"/>
      <c r="AD66" s="180"/>
      <c r="AE66" s="207">
        <f t="shared" si="16"/>
        <v>285.12</v>
      </c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  <c r="CH66" s="104"/>
      <c r="CI66" s="104"/>
      <c r="CJ66" s="104"/>
      <c r="CK66" s="104"/>
      <c r="CL66" s="104"/>
      <c r="CM66" s="104"/>
      <c r="CN66" s="104"/>
      <c r="CO66" s="104"/>
      <c r="CP66" s="104"/>
      <c r="CQ66" s="104"/>
      <c r="CR66" s="104"/>
      <c r="CS66" s="104"/>
      <c r="CT66" s="104"/>
      <c r="CU66" s="104"/>
      <c r="CV66" s="104"/>
      <c r="CW66" s="104"/>
      <c r="CX66" s="104"/>
      <c r="CY66" s="104"/>
      <c r="CZ66" s="104"/>
      <c r="DA66" s="104"/>
      <c r="DB66" s="104"/>
      <c r="DC66" s="104"/>
      <c r="DD66" s="104"/>
      <c r="DE66" s="104"/>
      <c r="DF66" s="104"/>
      <c r="DG66" s="104"/>
      <c r="DH66" s="104"/>
    </row>
    <row r="67" spans="1:112" x14ac:dyDescent="0.25">
      <c r="A67" s="51"/>
      <c r="B67" s="48" t="s">
        <v>63</v>
      </c>
      <c r="C67" s="23"/>
      <c r="D67" s="49">
        <v>0</v>
      </c>
      <c r="E67" s="23"/>
      <c r="F67" s="50">
        <v>0</v>
      </c>
      <c r="G67" s="169"/>
      <c r="H67" s="169"/>
      <c r="I67" s="169"/>
      <c r="J67" s="169"/>
      <c r="K67" s="169"/>
      <c r="L67" s="169"/>
      <c r="M67" s="169"/>
      <c r="N67" s="169"/>
      <c r="O67" s="169"/>
      <c r="P67" s="207"/>
      <c r="Q67" s="169"/>
      <c r="R67" s="169"/>
      <c r="S67" s="207">
        <v>0</v>
      </c>
      <c r="T67" s="207">
        <v>0</v>
      </c>
      <c r="U67" s="169"/>
      <c r="V67" s="207"/>
      <c r="W67" s="169"/>
      <c r="X67" s="169"/>
      <c r="Y67" s="169"/>
      <c r="Z67" s="169"/>
      <c r="AA67" s="169"/>
      <c r="AB67" s="169"/>
      <c r="AC67" s="169"/>
      <c r="AD67" s="180"/>
      <c r="AE67" s="207">
        <f t="shared" si="16"/>
        <v>0</v>
      </c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  <c r="CH67" s="104"/>
      <c r="CI67" s="104"/>
      <c r="CJ67" s="104"/>
      <c r="CK67" s="104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4"/>
      <c r="DB67" s="104"/>
      <c r="DC67" s="104"/>
      <c r="DD67" s="104"/>
      <c r="DE67" s="104"/>
      <c r="DF67" s="104"/>
      <c r="DG67" s="104"/>
      <c r="DH67" s="104"/>
    </row>
    <row r="68" spans="1:112" x14ac:dyDescent="0.25">
      <c r="A68" s="51"/>
      <c r="B68" s="48" t="s">
        <v>64</v>
      </c>
      <c r="C68" s="23"/>
      <c r="D68" s="49">
        <v>0</v>
      </c>
      <c r="E68" s="23"/>
      <c r="F68" s="50">
        <v>0</v>
      </c>
      <c r="G68" s="169"/>
      <c r="H68" s="169"/>
      <c r="I68" s="169"/>
      <c r="J68" s="169"/>
      <c r="K68" s="169"/>
      <c r="L68" s="169"/>
      <c r="M68" s="169"/>
      <c r="N68" s="169"/>
      <c r="O68" s="169"/>
      <c r="P68" s="207"/>
      <c r="Q68" s="169"/>
      <c r="R68" s="169"/>
      <c r="S68" s="207">
        <v>0</v>
      </c>
      <c r="T68" s="207">
        <v>0</v>
      </c>
      <c r="U68" s="169"/>
      <c r="V68" s="207"/>
      <c r="W68" s="169"/>
      <c r="X68" s="169"/>
      <c r="Y68" s="169"/>
      <c r="Z68" s="169"/>
      <c r="AA68" s="169"/>
      <c r="AB68" s="169"/>
      <c r="AC68" s="169"/>
      <c r="AD68" s="180"/>
      <c r="AE68" s="207">
        <f t="shared" si="16"/>
        <v>0</v>
      </c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  <c r="CV68" s="104"/>
      <c r="CW68" s="104"/>
      <c r="CX68" s="104"/>
      <c r="CY68" s="104"/>
      <c r="CZ68" s="104"/>
      <c r="DA68" s="104"/>
      <c r="DB68" s="104"/>
      <c r="DC68" s="104"/>
      <c r="DD68" s="104"/>
      <c r="DE68" s="104"/>
      <c r="DF68" s="104"/>
      <c r="DG68" s="104"/>
      <c r="DH68" s="104"/>
    </row>
    <row r="69" spans="1:112" x14ac:dyDescent="0.25">
      <c r="A69" s="51"/>
      <c r="B69" s="48" t="s">
        <v>65</v>
      </c>
      <c r="C69" s="23"/>
      <c r="D69" s="57">
        <v>17</v>
      </c>
      <c r="E69" s="23">
        <v>14.08</v>
      </c>
      <c r="F69" s="50">
        <f>2378.9888+2314.37</f>
        <v>4693.3588</v>
      </c>
      <c r="G69" s="169"/>
      <c r="H69" s="169"/>
      <c r="I69" s="169"/>
      <c r="J69" s="169"/>
      <c r="K69" s="169"/>
      <c r="L69" s="169"/>
      <c r="M69" s="169"/>
      <c r="N69" s="169"/>
      <c r="O69" s="169"/>
      <c r="P69" s="207"/>
      <c r="Q69" s="169">
        <v>17</v>
      </c>
      <c r="R69" s="169">
        <v>4693.3599999999997</v>
      </c>
      <c r="S69" s="207">
        <v>0</v>
      </c>
      <c r="T69" s="207">
        <v>0</v>
      </c>
      <c r="U69" s="169"/>
      <c r="V69" s="207"/>
      <c r="W69" s="169"/>
      <c r="X69" s="169"/>
      <c r="Y69" s="169"/>
      <c r="Z69" s="169"/>
      <c r="AA69" s="169"/>
      <c r="AB69" s="169"/>
      <c r="AC69" s="169"/>
      <c r="AD69" s="180"/>
      <c r="AE69" s="207">
        <f t="shared" si="16"/>
        <v>4693.3599999999997</v>
      </c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</row>
    <row r="70" spans="1:112" x14ac:dyDescent="0.25">
      <c r="A70" s="51"/>
      <c r="B70" s="48" t="s">
        <v>66</v>
      </c>
      <c r="C70" s="23"/>
      <c r="D70" s="57">
        <v>18</v>
      </c>
      <c r="E70" s="23"/>
      <c r="F70" s="50">
        <f>1346.33-93.1</f>
        <v>1253.23</v>
      </c>
      <c r="G70" s="169"/>
      <c r="H70" s="169"/>
      <c r="I70" s="169"/>
      <c r="J70" s="169"/>
      <c r="K70" s="169"/>
      <c r="L70" s="169"/>
      <c r="M70" s="169"/>
      <c r="N70" s="169"/>
      <c r="O70" s="169"/>
      <c r="P70" s="207"/>
      <c r="Q70" s="169">
        <v>17</v>
      </c>
      <c r="R70" s="169">
        <f>552.16+621</f>
        <v>1173.1599999999999</v>
      </c>
      <c r="S70" s="207">
        <v>1</v>
      </c>
      <c r="T70" s="207">
        <f>1346.33-1173.16-93.1</f>
        <v>80.069999999999851</v>
      </c>
      <c r="U70" s="169"/>
      <c r="V70" s="207"/>
      <c r="W70" s="169"/>
      <c r="X70" s="169"/>
      <c r="Y70" s="169"/>
      <c r="Z70" s="169"/>
      <c r="AA70" s="169"/>
      <c r="AB70" s="169"/>
      <c r="AC70" s="169"/>
      <c r="AD70" s="180"/>
      <c r="AE70" s="207">
        <f t="shared" si="16"/>
        <v>1253.2299999999998</v>
      </c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</row>
    <row r="71" spans="1:112" x14ac:dyDescent="0.25">
      <c r="A71" s="51"/>
      <c r="B71" s="48" t="s">
        <v>67</v>
      </c>
      <c r="C71" s="23"/>
      <c r="D71" s="49">
        <v>12</v>
      </c>
      <c r="E71" s="23"/>
      <c r="F71" s="50">
        <v>928.0927999999999</v>
      </c>
      <c r="G71" s="169"/>
      <c r="H71" s="169"/>
      <c r="I71" s="169"/>
      <c r="J71" s="169"/>
      <c r="K71" s="169"/>
      <c r="L71" s="169"/>
      <c r="M71" s="169"/>
      <c r="N71" s="169"/>
      <c r="O71" s="169"/>
      <c r="P71" s="207"/>
      <c r="Q71" s="169">
        <v>4</v>
      </c>
      <c r="R71" s="169">
        <v>212.98</v>
      </c>
      <c r="S71" s="207">
        <v>8</v>
      </c>
      <c r="T71" s="207">
        <f>928.0928-212.98</f>
        <v>715.11279999999999</v>
      </c>
      <c r="U71" s="169"/>
      <c r="V71" s="207"/>
      <c r="W71" s="169"/>
      <c r="X71" s="169"/>
      <c r="Y71" s="169"/>
      <c r="Z71" s="169"/>
      <c r="AA71" s="169"/>
      <c r="AB71" s="169"/>
      <c r="AC71" s="169"/>
      <c r="AD71" s="180"/>
      <c r="AE71" s="207">
        <f t="shared" si="16"/>
        <v>928.09280000000001</v>
      </c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4"/>
      <c r="DB71" s="104"/>
      <c r="DC71" s="104"/>
      <c r="DD71" s="104"/>
      <c r="DE71" s="104"/>
      <c r="DF71" s="104"/>
      <c r="DG71" s="104"/>
      <c r="DH71" s="104"/>
    </row>
    <row r="72" spans="1:112" x14ac:dyDescent="0.25">
      <c r="A72" s="51"/>
      <c r="B72" s="48" t="s">
        <v>68</v>
      </c>
      <c r="C72" s="23"/>
      <c r="D72" s="57">
        <v>148</v>
      </c>
      <c r="E72" s="23">
        <v>3.61</v>
      </c>
      <c r="F72" s="50">
        <f>2293.9668736-16.24-976.21</f>
        <v>1301.5168736000001</v>
      </c>
      <c r="G72" s="169"/>
      <c r="H72" s="169"/>
      <c r="I72" s="169"/>
      <c r="J72" s="169"/>
      <c r="K72" s="169"/>
      <c r="L72" s="169"/>
      <c r="M72" s="169"/>
      <c r="N72" s="169"/>
      <c r="O72" s="169"/>
      <c r="P72" s="207"/>
      <c r="Q72" s="169">
        <v>102</v>
      </c>
      <c r="R72" s="169">
        <v>1301.52</v>
      </c>
      <c r="S72" s="207"/>
      <c r="T72" s="207">
        <v>0</v>
      </c>
      <c r="U72" s="169"/>
      <c r="V72" s="207"/>
      <c r="W72" s="169"/>
      <c r="X72" s="169"/>
      <c r="Y72" s="169"/>
      <c r="Z72" s="169"/>
      <c r="AA72" s="169"/>
      <c r="AB72" s="169"/>
      <c r="AC72" s="169"/>
      <c r="AD72" s="180"/>
      <c r="AE72" s="207">
        <f t="shared" si="16"/>
        <v>1301.52</v>
      </c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  <c r="CH72" s="104"/>
      <c r="CI72" s="104"/>
      <c r="CJ72" s="104"/>
      <c r="CK72" s="104"/>
      <c r="CL72" s="104"/>
      <c r="CM72" s="104"/>
      <c r="CN72" s="104"/>
      <c r="CO72" s="104"/>
      <c r="CP72" s="104"/>
      <c r="CQ72" s="104"/>
      <c r="CR72" s="104"/>
      <c r="CS72" s="104"/>
      <c r="CT72" s="104"/>
      <c r="CU72" s="104"/>
      <c r="CV72" s="104"/>
      <c r="CW72" s="104"/>
      <c r="CX72" s="104"/>
      <c r="CY72" s="104"/>
      <c r="CZ72" s="104"/>
      <c r="DA72" s="104"/>
      <c r="DB72" s="104"/>
      <c r="DC72" s="104"/>
      <c r="DD72" s="104"/>
      <c r="DE72" s="104"/>
      <c r="DF72" s="104"/>
      <c r="DG72" s="104"/>
      <c r="DH72" s="104"/>
    </row>
    <row r="73" spans="1:112" x14ac:dyDescent="0.25">
      <c r="A73" s="51"/>
      <c r="B73" s="48" t="s">
        <v>69</v>
      </c>
      <c r="C73" s="23"/>
      <c r="D73" s="57">
        <v>157</v>
      </c>
      <c r="E73" s="23">
        <v>40.29</v>
      </c>
      <c r="F73" s="50">
        <v>5210.8490879999999</v>
      </c>
      <c r="G73" s="169"/>
      <c r="H73" s="169"/>
      <c r="I73" s="169"/>
      <c r="J73" s="169"/>
      <c r="K73" s="169"/>
      <c r="L73" s="169"/>
      <c r="M73" s="169"/>
      <c r="N73" s="169"/>
      <c r="O73" s="169"/>
      <c r="P73" s="207"/>
      <c r="Q73" s="169">
        <v>157</v>
      </c>
      <c r="R73" s="169">
        <v>5210.8500000000004</v>
      </c>
      <c r="S73" s="207">
        <v>0</v>
      </c>
      <c r="T73" s="207">
        <v>0</v>
      </c>
      <c r="U73" s="169"/>
      <c r="V73" s="207"/>
      <c r="W73" s="169"/>
      <c r="X73" s="169"/>
      <c r="Y73" s="169"/>
      <c r="Z73" s="169"/>
      <c r="AA73" s="169"/>
      <c r="AB73" s="169"/>
      <c r="AC73" s="169"/>
      <c r="AD73" s="180"/>
      <c r="AE73" s="207">
        <f t="shared" ref="AE73:AE104" si="17">H73+J73+L73+N73+P73+R73+T73+V73+X73+Z73+AB73+AD73</f>
        <v>5210.8500000000004</v>
      </c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  <c r="CH73" s="104"/>
      <c r="CI73" s="104"/>
      <c r="CJ73" s="104"/>
      <c r="CK73" s="104"/>
      <c r="CL73" s="104"/>
      <c r="CM73" s="104"/>
      <c r="CN73" s="104"/>
      <c r="CO73" s="104"/>
      <c r="CP73" s="104"/>
      <c r="CQ73" s="104"/>
      <c r="CR73" s="104"/>
      <c r="CS73" s="104"/>
      <c r="CT73" s="104"/>
      <c r="CU73" s="104"/>
      <c r="CV73" s="104"/>
      <c r="CW73" s="104"/>
      <c r="CX73" s="104"/>
      <c r="CY73" s="104"/>
      <c r="CZ73" s="104"/>
      <c r="DA73" s="104"/>
      <c r="DB73" s="104"/>
      <c r="DC73" s="104"/>
      <c r="DD73" s="104"/>
      <c r="DE73" s="104"/>
      <c r="DF73" s="104"/>
      <c r="DG73" s="104"/>
      <c r="DH73" s="104"/>
    </row>
    <row r="74" spans="1:112" x14ac:dyDescent="0.25">
      <c r="A74" s="51"/>
      <c r="B74" s="48" t="s">
        <v>70</v>
      </c>
      <c r="C74" s="23"/>
      <c r="D74" s="49">
        <v>0</v>
      </c>
      <c r="E74" s="23"/>
      <c r="F74" s="50">
        <v>0</v>
      </c>
      <c r="G74" s="169"/>
      <c r="H74" s="169"/>
      <c r="I74" s="169"/>
      <c r="J74" s="169"/>
      <c r="K74" s="169"/>
      <c r="L74" s="169"/>
      <c r="M74" s="169"/>
      <c r="N74" s="169"/>
      <c r="O74" s="169"/>
      <c r="P74" s="207"/>
      <c r="Q74" s="169"/>
      <c r="R74" s="169"/>
      <c r="S74" s="207">
        <v>0</v>
      </c>
      <c r="T74" s="207">
        <v>0</v>
      </c>
      <c r="U74" s="169"/>
      <c r="V74" s="207"/>
      <c r="W74" s="169"/>
      <c r="X74" s="169"/>
      <c r="Y74" s="169"/>
      <c r="Z74" s="169"/>
      <c r="AA74" s="169"/>
      <c r="AB74" s="169"/>
      <c r="AC74" s="169"/>
      <c r="AD74" s="180"/>
      <c r="AE74" s="207">
        <f t="shared" si="17"/>
        <v>0</v>
      </c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  <c r="CJ74" s="104"/>
      <c r="CK74" s="104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104"/>
      <c r="DH74" s="104"/>
    </row>
    <row r="75" spans="1:112" x14ac:dyDescent="0.25">
      <c r="A75" s="51"/>
      <c r="B75" s="48" t="s">
        <v>71</v>
      </c>
      <c r="C75" s="23"/>
      <c r="D75" s="57">
        <v>413</v>
      </c>
      <c r="E75" s="23">
        <v>26.16</v>
      </c>
      <c r="F75" s="50">
        <f>895.37+5332.666128</f>
        <v>6228.0361279999997</v>
      </c>
      <c r="G75" s="169"/>
      <c r="H75" s="169"/>
      <c r="I75" s="169"/>
      <c r="J75" s="169"/>
      <c r="K75" s="169"/>
      <c r="L75" s="169"/>
      <c r="M75" s="169"/>
      <c r="N75" s="169"/>
      <c r="O75" s="169"/>
      <c r="P75" s="207"/>
      <c r="Q75" s="169">
        <v>413</v>
      </c>
      <c r="R75" s="169">
        <v>6228.04</v>
      </c>
      <c r="S75" s="207"/>
      <c r="T75" s="207"/>
      <c r="U75" s="169"/>
      <c r="V75" s="207"/>
      <c r="W75" s="169"/>
      <c r="X75" s="169"/>
      <c r="Y75" s="169"/>
      <c r="Z75" s="169"/>
      <c r="AA75" s="169"/>
      <c r="AB75" s="169"/>
      <c r="AC75" s="169"/>
      <c r="AD75" s="180"/>
      <c r="AE75" s="207">
        <f t="shared" si="17"/>
        <v>6228.04</v>
      </c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  <c r="CH75" s="104"/>
      <c r="CI75" s="104"/>
      <c r="CJ75" s="104"/>
      <c r="CK75" s="104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104"/>
      <c r="DH75" s="104"/>
    </row>
    <row r="76" spans="1:112" x14ac:dyDescent="0.25">
      <c r="A76" s="51"/>
      <c r="B76" s="48" t="s">
        <v>72</v>
      </c>
      <c r="C76" s="23"/>
      <c r="D76" s="49">
        <v>0</v>
      </c>
      <c r="E76" s="23"/>
      <c r="F76" s="50">
        <v>0</v>
      </c>
      <c r="G76" s="169"/>
      <c r="H76" s="169"/>
      <c r="I76" s="169"/>
      <c r="J76" s="169"/>
      <c r="K76" s="169"/>
      <c r="L76" s="169"/>
      <c r="M76" s="169"/>
      <c r="N76" s="169"/>
      <c r="O76" s="169"/>
      <c r="P76" s="207"/>
      <c r="Q76" s="169"/>
      <c r="R76" s="169"/>
      <c r="S76" s="207">
        <v>0</v>
      </c>
      <c r="T76" s="207">
        <v>0</v>
      </c>
      <c r="U76" s="169"/>
      <c r="V76" s="207"/>
      <c r="W76" s="169"/>
      <c r="X76" s="169"/>
      <c r="Y76" s="169"/>
      <c r="Z76" s="169"/>
      <c r="AA76" s="169"/>
      <c r="AB76" s="169"/>
      <c r="AC76" s="169"/>
      <c r="AD76" s="180"/>
      <c r="AE76" s="207">
        <f t="shared" si="17"/>
        <v>0</v>
      </c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  <c r="CH76" s="104"/>
      <c r="CI76" s="104"/>
      <c r="CJ76" s="104"/>
      <c r="CK76" s="104"/>
      <c r="CL76" s="104"/>
      <c r="CM76" s="104"/>
      <c r="CN76" s="104"/>
      <c r="CO76" s="104"/>
      <c r="CP76" s="104"/>
      <c r="CQ76" s="104"/>
      <c r="CR76" s="104"/>
      <c r="CS76" s="104"/>
      <c r="CT76" s="104"/>
      <c r="CU76" s="104"/>
      <c r="CV76" s="104"/>
      <c r="CW76" s="104"/>
      <c r="CX76" s="104"/>
      <c r="CY76" s="104"/>
      <c r="CZ76" s="104"/>
      <c r="DA76" s="104"/>
      <c r="DB76" s="104"/>
      <c r="DC76" s="104"/>
      <c r="DD76" s="104"/>
      <c r="DE76" s="104"/>
      <c r="DF76" s="104"/>
      <c r="DG76" s="104"/>
      <c r="DH76" s="104"/>
    </row>
    <row r="77" spans="1:112" x14ac:dyDescent="0.25">
      <c r="A77" s="51"/>
      <c r="B77" s="48" t="s">
        <v>73</v>
      </c>
      <c r="C77" s="23"/>
      <c r="D77" s="49">
        <v>9</v>
      </c>
      <c r="E77" s="23"/>
      <c r="F77" s="50">
        <f>500.41</f>
        <v>500.41</v>
      </c>
      <c r="G77" s="169"/>
      <c r="H77" s="169"/>
      <c r="I77" s="169"/>
      <c r="J77" s="169"/>
      <c r="K77" s="169"/>
      <c r="L77" s="169"/>
      <c r="M77" s="169"/>
      <c r="N77" s="169"/>
      <c r="O77" s="169"/>
      <c r="P77" s="207"/>
      <c r="Q77" s="169"/>
      <c r="R77" s="169"/>
      <c r="S77" s="207">
        <v>9</v>
      </c>
      <c r="T77" s="207">
        <v>500.40999999999997</v>
      </c>
      <c r="U77" s="169"/>
      <c r="V77" s="207"/>
      <c r="W77" s="169"/>
      <c r="X77" s="169"/>
      <c r="Y77" s="169"/>
      <c r="Z77" s="169"/>
      <c r="AA77" s="169"/>
      <c r="AB77" s="169"/>
      <c r="AC77" s="169"/>
      <c r="AD77" s="180"/>
      <c r="AE77" s="207">
        <f t="shared" si="17"/>
        <v>500.40999999999997</v>
      </c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  <c r="CH77" s="104"/>
      <c r="CI77" s="104"/>
      <c r="CJ77" s="104"/>
      <c r="CK77" s="104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  <c r="CV77" s="104"/>
      <c r="CW77" s="104"/>
      <c r="CX77" s="104"/>
      <c r="CY77" s="104"/>
      <c r="CZ77" s="104"/>
      <c r="DA77" s="104"/>
      <c r="DB77" s="104"/>
      <c r="DC77" s="104"/>
      <c r="DD77" s="104"/>
      <c r="DE77" s="104"/>
      <c r="DF77" s="104"/>
      <c r="DG77" s="104"/>
      <c r="DH77" s="104"/>
    </row>
    <row r="78" spans="1:112" x14ac:dyDescent="0.25">
      <c r="A78" s="51"/>
      <c r="B78" s="48" t="s">
        <v>74</v>
      </c>
      <c r="C78" s="23"/>
      <c r="D78" s="49">
        <v>2</v>
      </c>
      <c r="E78" s="23"/>
      <c r="F78" s="50">
        <v>16.239999999999998</v>
      </c>
      <c r="G78" s="169"/>
      <c r="H78" s="169"/>
      <c r="I78" s="169"/>
      <c r="J78" s="169"/>
      <c r="K78" s="169"/>
      <c r="L78" s="169"/>
      <c r="M78" s="169"/>
      <c r="N78" s="169"/>
      <c r="O78" s="169"/>
      <c r="P78" s="207"/>
      <c r="Q78" s="169">
        <v>2</v>
      </c>
      <c r="R78" s="169">
        <v>16.239999999999998</v>
      </c>
      <c r="S78" s="207">
        <v>0</v>
      </c>
      <c r="T78" s="207">
        <v>0</v>
      </c>
      <c r="U78" s="169"/>
      <c r="V78" s="207"/>
      <c r="W78" s="169"/>
      <c r="X78" s="169"/>
      <c r="Y78" s="169"/>
      <c r="Z78" s="169"/>
      <c r="AA78" s="169"/>
      <c r="AB78" s="169"/>
      <c r="AC78" s="169"/>
      <c r="AD78" s="180"/>
      <c r="AE78" s="207">
        <f t="shared" si="17"/>
        <v>16.239999999999998</v>
      </c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  <c r="CH78" s="104"/>
      <c r="CI78" s="104"/>
      <c r="CJ78" s="104"/>
      <c r="CK78" s="104"/>
      <c r="CL78" s="104"/>
      <c r="CM78" s="104"/>
      <c r="CN78" s="104"/>
      <c r="CO78" s="104"/>
      <c r="CP78" s="104"/>
      <c r="CQ78" s="104"/>
      <c r="CR78" s="104"/>
      <c r="CS78" s="104"/>
      <c r="CT78" s="104"/>
      <c r="CU78" s="104"/>
      <c r="CV78" s="104"/>
      <c r="CW78" s="104"/>
      <c r="CX78" s="104"/>
      <c r="CY78" s="104"/>
      <c r="CZ78" s="104"/>
      <c r="DA78" s="104"/>
      <c r="DB78" s="104"/>
      <c r="DC78" s="104"/>
      <c r="DD78" s="104"/>
      <c r="DE78" s="104"/>
      <c r="DF78" s="104"/>
      <c r="DG78" s="104"/>
      <c r="DH78" s="104"/>
    </row>
    <row r="79" spans="1:112" x14ac:dyDescent="0.25">
      <c r="A79" s="51"/>
      <c r="B79" s="48" t="s">
        <v>75</v>
      </c>
      <c r="C79" s="23"/>
      <c r="D79" s="49">
        <v>14</v>
      </c>
      <c r="E79" s="23"/>
      <c r="F79" s="50">
        <f>540.25624+93.1</f>
        <v>633.35624000000007</v>
      </c>
      <c r="G79" s="169"/>
      <c r="H79" s="169"/>
      <c r="I79" s="169"/>
      <c r="J79" s="169"/>
      <c r="K79" s="169"/>
      <c r="L79" s="169"/>
      <c r="M79" s="169"/>
      <c r="N79" s="169"/>
      <c r="O79" s="169"/>
      <c r="P79" s="207"/>
      <c r="Q79" s="169">
        <v>14</v>
      </c>
      <c r="R79" s="169">
        <v>633.36</v>
      </c>
      <c r="S79" s="207">
        <v>0</v>
      </c>
      <c r="T79" s="207">
        <v>0</v>
      </c>
      <c r="U79" s="169"/>
      <c r="V79" s="207"/>
      <c r="W79" s="169"/>
      <c r="X79" s="169"/>
      <c r="Y79" s="169"/>
      <c r="Z79" s="169"/>
      <c r="AA79" s="169"/>
      <c r="AB79" s="169"/>
      <c r="AC79" s="169"/>
      <c r="AD79" s="180"/>
      <c r="AE79" s="207">
        <f t="shared" si="17"/>
        <v>633.36</v>
      </c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4"/>
      <c r="DB79" s="104"/>
      <c r="DC79" s="104"/>
      <c r="DD79" s="104"/>
      <c r="DE79" s="104"/>
      <c r="DF79" s="104"/>
      <c r="DG79" s="104"/>
      <c r="DH79" s="104"/>
    </row>
    <row r="80" spans="1:112" x14ac:dyDescent="0.25">
      <c r="A80" s="51"/>
      <c r="B80" s="48" t="s">
        <v>76</v>
      </c>
      <c r="C80" s="23"/>
      <c r="D80" s="49">
        <v>2</v>
      </c>
      <c r="E80" s="23"/>
      <c r="F80" s="50">
        <v>457.02</v>
      </c>
      <c r="G80" s="169"/>
      <c r="H80" s="169"/>
      <c r="I80" s="169"/>
      <c r="J80" s="169"/>
      <c r="K80" s="169"/>
      <c r="L80" s="169"/>
      <c r="M80" s="169"/>
      <c r="N80" s="169"/>
      <c r="O80" s="169"/>
      <c r="P80" s="207"/>
      <c r="Q80" s="169">
        <v>2</v>
      </c>
      <c r="R80" s="169">
        <v>457.02</v>
      </c>
      <c r="S80" s="207">
        <v>0</v>
      </c>
      <c r="T80" s="207">
        <v>0</v>
      </c>
      <c r="U80" s="169"/>
      <c r="V80" s="207"/>
      <c r="W80" s="169"/>
      <c r="X80" s="169"/>
      <c r="Y80" s="169"/>
      <c r="Z80" s="169"/>
      <c r="AA80" s="169"/>
      <c r="AB80" s="169"/>
      <c r="AC80" s="169"/>
      <c r="AD80" s="180"/>
      <c r="AE80" s="207">
        <f t="shared" si="17"/>
        <v>457.02</v>
      </c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  <c r="CH80" s="104"/>
      <c r="CI80" s="104"/>
      <c r="CJ80" s="104"/>
      <c r="CK80" s="104"/>
      <c r="CL80" s="104"/>
      <c r="CM80" s="104"/>
      <c r="CN80" s="104"/>
      <c r="CO80" s="104"/>
      <c r="CP80" s="104"/>
      <c r="CQ80" s="104"/>
      <c r="CR80" s="104"/>
      <c r="CS80" s="104"/>
      <c r="CT80" s="104"/>
      <c r="CU80" s="104"/>
      <c r="CV80" s="104"/>
      <c r="CW80" s="104"/>
      <c r="CX80" s="104"/>
      <c r="CY80" s="104"/>
      <c r="CZ80" s="104"/>
      <c r="DA80" s="104"/>
      <c r="DB80" s="104"/>
      <c r="DC80" s="104"/>
      <c r="DD80" s="104"/>
      <c r="DE80" s="104"/>
      <c r="DF80" s="104"/>
      <c r="DG80" s="104"/>
      <c r="DH80" s="104"/>
    </row>
    <row r="81" spans="1:112" x14ac:dyDescent="0.25">
      <c r="A81" s="51"/>
      <c r="B81" s="48" t="s">
        <v>77</v>
      </c>
      <c r="C81" s="23"/>
      <c r="D81" s="57">
        <v>78</v>
      </c>
      <c r="E81" s="23">
        <v>43.62</v>
      </c>
      <c r="F81" s="50">
        <v>1585.6915200000001</v>
      </c>
      <c r="G81" s="169"/>
      <c r="H81" s="169"/>
      <c r="I81" s="169"/>
      <c r="J81" s="169"/>
      <c r="K81" s="169"/>
      <c r="L81" s="169"/>
      <c r="M81" s="169"/>
      <c r="N81" s="169"/>
      <c r="O81" s="169"/>
      <c r="P81" s="207"/>
      <c r="Q81" s="169">
        <v>77</v>
      </c>
      <c r="R81" s="169">
        <v>1250.48</v>
      </c>
      <c r="S81" s="207">
        <v>1</v>
      </c>
      <c r="T81" s="207">
        <f>1585.69152-1250.48</f>
        <v>335.21152000000006</v>
      </c>
      <c r="U81" s="169"/>
      <c r="V81" s="207"/>
      <c r="W81" s="169"/>
      <c r="X81" s="169"/>
      <c r="Y81" s="169"/>
      <c r="Z81" s="169"/>
      <c r="AA81" s="169"/>
      <c r="AB81" s="169"/>
      <c r="AC81" s="169"/>
      <c r="AD81" s="180"/>
      <c r="AE81" s="207">
        <f t="shared" si="17"/>
        <v>1585.6915200000001</v>
      </c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  <c r="CH81" s="104"/>
      <c r="CI81" s="104"/>
      <c r="CJ81" s="104"/>
      <c r="CK81" s="104"/>
      <c r="CL81" s="104"/>
      <c r="CM81" s="104"/>
      <c r="CN81" s="104"/>
      <c r="CO81" s="104"/>
      <c r="CP81" s="104"/>
      <c r="CQ81" s="104"/>
      <c r="CR81" s="104"/>
      <c r="CS81" s="104"/>
      <c r="CT81" s="104"/>
      <c r="CU81" s="104"/>
      <c r="CV81" s="104"/>
      <c r="CW81" s="104"/>
      <c r="CX81" s="104"/>
      <c r="CY81" s="104"/>
      <c r="CZ81" s="104"/>
      <c r="DA81" s="104"/>
      <c r="DB81" s="104"/>
      <c r="DC81" s="104"/>
      <c r="DD81" s="104"/>
      <c r="DE81" s="104"/>
      <c r="DF81" s="104"/>
      <c r="DG81" s="104"/>
      <c r="DH81" s="104"/>
    </row>
    <row r="82" spans="1:112" x14ac:dyDescent="0.25">
      <c r="A82" s="26"/>
      <c r="B82" s="48" t="s">
        <v>78</v>
      </c>
      <c r="C82" s="23"/>
      <c r="D82" s="57">
        <v>363</v>
      </c>
      <c r="E82" s="23">
        <v>2045.1</v>
      </c>
      <c r="F82" s="50">
        <f>8499.40324-2314.37-3010.41</f>
        <v>3174.6232399999999</v>
      </c>
      <c r="G82" s="169"/>
      <c r="H82" s="169"/>
      <c r="I82" s="169"/>
      <c r="J82" s="169"/>
      <c r="K82" s="169"/>
      <c r="L82" s="169"/>
      <c r="M82" s="169"/>
      <c r="N82" s="169"/>
      <c r="O82" s="169"/>
      <c r="P82" s="207"/>
      <c r="Q82" s="169">
        <f>9+113</f>
        <v>122</v>
      </c>
      <c r="R82" s="169">
        <f>290.86+2883.76</f>
        <v>3174.6200000000003</v>
      </c>
      <c r="S82" s="207"/>
      <c r="T82" s="207"/>
      <c r="U82" s="169"/>
      <c r="V82" s="207"/>
      <c r="W82" s="169"/>
      <c r="X82" s="169"/>
      <c r="Y82" s="169"/>
      <c r="Z82" s="169"/>
      <c r="AA82" s="169"/>
      <c r="AB82" s="169"/>
      <c r="AC82" s="169"/>
      <c r="AD82" s="180"/>
      <c r="AE82" s="207">
        <f t="shared" si="17"/>
        <v>3174.6200000000003</v>
      </c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  <c r="CH82" s="104"/>
      <c r="CI82" s="104"/>
      <c r="CJ82" s="104"/>
      <c r="CK82" s="104"/>
      <c r="CL82" s="104"/>
      <c r="CM82" s="104"/>
      <c r="CN82" s="104"/>
      <c r="CO82" s="104"/>
      <c r="CP82" s="104"/>
      <c r="CQ82" s="104"/>
      <c r="CR82" s="104"/>
      <c r="CS82" s="104"/>
      <c r="CT82" s="104"/>
      <c r="CU82" s="104"/>
      <c r="CV82" s="104"/>
      <c r="CW82" s="104"/>
      <c r="CX82" s="104"/>
      <c r="CY82" s="104"/>
      <c r="CZ82" s="104"/>
      <c r="DA82" s="104"/>
      <c r="DB82" s="104"/>
      <c r="DC82" s="104"/>
      <c r="DD82" s="104"/>
      <c r="DE82" s="104"/>
      <c r="DF82" s="104"/>
      <c r="DG82" s="104"/>
      <c r="DH82" s="104"/>
    </row>
    <row r="83" spans="1:112" x14ac:dyDescent="0.25">
      <c r="A83" s="51"/>
      <c r="B83" s="48" t="s">
        <v>79</v>
      </c>
      <c r="C83" s="23"/>
      <c r="D83" s="49">
        <v>14</v>
      </c>
      <c r="E83" s="23"/>
      <c r="F83" s="50">
        <v>333.76</v>
      </c>
      <c r="G83" s="169"/>
      <c r="H83" s="169"/>
      <c r="I83" s="169"/>
      <c r="J83" s="169"/>
      <c r="K83" s="169"/>
      <c r="L83" s="169"/>
      <c r="M83" s="169"/>
      <c r="N83" s="169"/>
      <c r="O83" s="169"/>
      <c r="P83" s="207"/>
      <c r="Q83" s="169"/>
      <c r="R83" s="169"/>
      <c r="S83" s="207">
        <v>14</v>
      </c>
      <c r="T83" s="207">
        <v>333.76</v>
      </c>
      <c r="U83" s="169"/>
      <c r="V83" s="207"/>
      <c r="W83" s="169"/>
      <c r="X83" s="169"/>
      <c r="Y83" s="169"/>
      <c r="Z83" s="169"/>
      <c r="AA83" s="169"/>
      <c r="AB83" s="169"/>
      <c r="AC83" s="169"/>
      <c r="AD83" s="180"/>
      <c r="AE83" s="207">
        <f t="shared" si="17"/>
        <v>333.76</v>
      </c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  <c r="CH83" s="104"/>
      <c r="CI83" s="104"/>
      <c r="CJ83" s="104"/>
      <c r="CK83" s="104"/>
      <c r="CL83" s="104"/>
      <c r="CM83" s="104"/>
      <c r="CN83" s="104"/>
      <c r="CO83" s="104"/>
      <c r="CP83" s="104"/>
      <c r="CQ83" s="104"/>
      <c r="CR83" s="104"/>
      <c r="CS83" s="104"/>
      <c r="CT83" s="104"/>
      <c r="CU83" s="104"/>
      <c r="CV83" s="104"/>
      <c r="CW83" s="104"/>
      <c r="CX83" s="104"/>
      <c r="CY83" s="104"/>
      <c r="CZ83" s="104"/>
      <c r="DA83" s="104"/>
      <c r="DB83" s="104"/>
      <c r="DC83" s="104"/>
      <c r="DD83" s="104"/>
      <c r="DE83" s="104"/>
      <c r="DF83" s="104"/>
      <c r="DG83" s="104"/>
      <c r="DH83" s="104"/>
    </row>
    <row r="84" spans="1:112" x14ac:dyDescent="0.25">
      <c r="A84" s="51"/>
      <c r="B84" s="48" t="s">
        <v>80</v>
      </c>
      <c r="C84" s="23"/>
      <c r="D84" s="57">
        <v>0</v>
      </c>
      <c r="E84" s="23">
        <v>14.98</v>
      </c>
      <c r="F84" s="50">
        <f>1840.85512-1840.85512</f>
        <v>0</v>
      </c>
      <c r="G84" s="169"/>
      <c r="H84" s="169"/>
      <c r="I84" s="169"/>
      <c r="J84" s="169"/>
      <c r="K84" s="169"/>
      <c r="L84" s="169"/>
      <c r="M84" s="169"/>
      <c r="N84" s="169"/>
      <c r="O84" s="169"/>
      <c r="P84" s="207"/>
      <c r="Q84" s="169"/>
      <c r="R84" s="169"/>
      <c r="S84" s="207">
        <v>0</v>
      </c>
      <c r="T84" s="207">
        <v>0</v>
      </c>
      <c r="U84" s="169"/>
      <c r="V84" s="207"/>
      <c r="W84" s="169"/>
      <c r="X84" s="169"/>
      <c r="Y84" s="169"/>
      <c r="Z84" s="169"/>
      <c r="AA84" s="169"/>
      <c r="AB84" s="169"/>
      <c r="AC84" s="169"/>
      <c r="AD84" s="180"/>
      <c r="AE84" s="207">
        <f t="shared" si="17"/>
        <v>0</v>
      </c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</row>
    <row r="85" spans="1:112" x14ac:dyDescent="0.25">
      <c r="A85" s="51"/>
      <c r="B85" s="48" t="s">
        <v>81</v>
      </c>
      <c r="C85" s="23"/>
      <c r="D85" s="57">
        <v>74</v>
      </c>
      <c r="E85" s="23">
        <v>14.98</v>
      </c>
      <c r="F85" s="50">
        <f>1162.87104+3010.41+976.22+746.78</f>
        <v>5896.2810399999998</v>
      </c>
      <c r="G85" s="169"/>
      <c r="H85" s="169"/>
      <c r="I85" s="169"/>
      <c r="J85" s="169"/>
      <c r="K85" s="169"/>
      <c r="L85" s="169"/>
      <c r="M85" s="169"/>
      <c r="N85" s="169"/>
      <c r="O85" s="169"/>
      <c r="P85" s="207"/>
      <c r="Q85" s="169">
        <f>308+74</f>
        <v>382</v>
      </c>
      <c r="R85" s="169">
        <f>4823.28+1073</f>
        <v>5896.28</v>
      </c>
      <c r="S85" s="207"/>
      <c r="T85" s="207">
        <v>0</v>
      </c>
      <c r="U85" s="169"/>
      <c r="V85" s="207"/>
      <c r="W85" s="169"/>
      <c r="X85" s="169"/>
      <c r="Y85" s="169"/>
      <c r="Z85" s="169"/>
      <c r="AA85" s="169"/>
      <c r="AB85" s="169"/>
      <c r="AC85" s="169"/>
      <c r="AD85" s="180"/>
      <c r="AE85" s="207">
        <f t="shared" si="17"/>
        <v>5896.28</v>
      </c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  <c r="CH85" s="104"/>
      <c r="CI85" s="104"/>
      <c r="CJ85" s="104"/>
      <c r="CK85" s="104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  <c r="CV85" s="104"/>
      <c r="CW85" s="104"/>
      <c r="CX85" s="104"/>
      <c r="CY85" s="104"/>
      <c r="CZ85" s="104"/>
      <c r="DA85" s="104"/>
      <c r="DB85" s="104"/>
      <c r="DC85" s="104"/>
      <c r="DD85" s="104"/>
      <c r="DE85" s="104"/>
      <c r="DF85" s="104"/>
      <c r="DG85" s="104"/>
      <c r="DH85" s="104"/>
    </row>
    <row r="86" spans="1:112" x14ac:dyDescent="0.25">
      <c r="A86" s="51"/>
      <c r="B86" s="48" t="s">
        <v>82</v>
      </c>
      <c r="C86" s="23"/>
      <c r="D86" s="49">
        <v>4</v>
      </c>
      <c r="E86" s="23"/>
      <c r="F86" s="50">
        <v>121.5</v>
      </c>
      <c r="G86" s="169"/>
      <c r="H86" s="169"/>
      <c r="I86" s="169"/>
      <c r="J86" s="169"/>
      <c r="K86" s="169"/>
      <c r="L86" s="169"/>
      <c r="M86" s="169"/>
      <c r="N86" s="169"/>
      <c r="O86" s="169"/>
      <c r="P86" s="207"/>
      <c r="Q86" s="169">
        <v>3</v>
      </c>
      <c r="R86" s="169">
        <v>52.2</v>
      </c>
      <c r="S86" s="207">
        <v>1</v>
      </c>
      <c r="T86" s="207">
        <f>121.5-52.2</f>
        <v>69.3</v>
      </c>
      <c r="U86" s="169"/>
      <c r="V86" s="207"/>
      <c r="W86" s="169"/>
      <c r="X86" s="169"/>
      <c r="Y86" s="169"/>
      <c r="Z86" s="169"/>
      <c r="AA86" s="169"/>
      <c r="AB86" s="169"/>
      <c r="AC86" s="169"/>
      <c r="AD86" s="180"/>
      <c r="AE86" s="207">
        <f t="shared" si="17"/>
        <v>121.5</v>
      </c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  <c r="CH86" s="104"/>
      <c r="CI86" s="104"/>
      <c r="CJ86" s="104"/>
      <c r="CK86" s="104"/>
      <c r="CL86" s="104"/>
      <c r="CM86" s="104"/>
      <c r="CN86" s="104"/>
      <c r="CO86" s="104"/>
      <c r="CP86" s="104"/>
      <c r="CQ86" s="104"/>
      <c r="CR86" s="104"/>
      <c r="CS86" s="104"/>
      <c r="CT86" s="104"/>
      <c r="CU86" s="104"/>
      <c r="CV86" s="104"/>
      <c r="CW86" s="104"/>
      <c r="CX86" s="104"/>
      <c r="CY86" s="104"/>
      <c r="CZ86" s="104"/>
      <c r="DA86" s="104"/>
      <c r="DB86" s="104"/>
      <c r="DC86" s="104"/>
      <c r="DD86" s="104"/>
      <c r="DE86" s="104"/>
      <c r="DF86" s="104"/>
      <c r="DG86" s="104"/>
      <c r="DH86" s="104"/>
    </row>
    <row r="87" spans="1:112" x14ac:dyDescent="0.25">
      <c r="A87" s="51"/>
      <c r="B87" s="48" t="s">
        <v>83</v>
      </c>
      <c r="C87" s="23"/>
      <c r="D87" s="49">
        <v>4</v>
      </c>
      <c r="E87" s="23"/>
      <c r="F87" s="50">
        <v>152.37</v>
      </c>
      <c r="G87" s="169"/>
      <c r="H87" s="169"/>
      <c r="I87" s="169"/>
      <c r="J87" s="169"/>
      <c r="K87" s="169"/>
      <c r="L87" s="169"/>
      <c r="M87" s="169"/>
      <c r="N87" s="169"/>
      <c r="O87" s="169"/>
      <c r="P87" s="207"/>
      <c r="Q87" s="169">
        <v>3</v>
      </c>
      <c r="R87" s="169">
        <v>125.28</v>
      </c>
      <c r="S87" s="207">
        <v>1</v>
      </c>
      <c r="T87" s="207">
        <f>152.37-125.28</f>
        <v>27.090000000000003</v>
      </c>
      <c r="U87" s="169"/>
      <c r="V87" s="207"/>
      <c r="W87" s="169"/>
      <c r="X87" s="169"/>
      <c r="Y87" s="169"/>
      <c r="Z87" s="169"/>
      <c r="AA87" s="169"/>
      <c r="AB87" s="169"/>
      <c r="AC87" s="169"/>
      <c r="AD87" s="180"/>
      <c r="AE87" s="207">
        <f t="shared" si="17"/>
        <v>152.37</v>
      </c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  <c r="CH87" s="104"/>
      <c r="CI87" s="104"/>
      <c r="CJ87" s="104"/>
      <c r="CK87" s="104"/>
      <c r="CL87" s="104"/>
      <c r="CM87" s="104"/>
      <c r="CN87" s="104"/>
      <c r="CO87" s="104"/>
      <c r="CP87" s="104"/>
      <c r="CQ87" s="104"/>
      <c r="CR87" s="104"/>
      <c r="CS87" s="104"/>
      <c r="CT87" s="104"/>
      <c r="CU87" s="104"/>
      <c r="CV87" s="104"/>
      <c r="CW87" s="104"/>
      <c r="CX87" s="104"/>
      <c r="CY87" s="104"/>
      <c r="CZ87" s="104"/>
      <c r="DA87" s="104"/>
      <c r="DB87" s="104"/>
      <c r="DC87" s="104"/>
      <c r="DD87" s="104"/>
      <c r="DE87" s="104"/>
      <c r="DF87" s="104"/>
      <c r="DG87" s="104"/>
      <c r="DH87" s="104"/>
    </row>
    <row r="88" spans="1:112" x14ac:dyDescent="0.25">
      <c r="A88" s="51"/>
      <c r="B88" s="48" t="s">
        <v>84</v>
      </c>
      <c r="C88" s="23"/>
      <c r="D88" s="49">
        <v>3</v>
      </c>
      <c r="E88" s="23"/>
      <c r="F88" s="50">
        <f>149.1-86.91</f>
        <v>62.19</v>
      </c>
      <c r="G88" s="169"/>
      <c r="H88" s="169"/>
      <c r="I88" s="169"/>
      <c r="J88" s="169"/>
      <c r="K88" s="169"/>
      <c r="L88" s="169"/>
      <c r="M88" s="169"/>
      <c r="N88" s="169"/>
      <c r="O88" s="169"/>
      <c r="P88" s="207"/>
      <c r="Q88" s="169"/>
      <c r="R88" s="169"/>
      <c r="S88" s="207">
        <v>3</v>
      </c>
      <c r="T88" s="207">
        <f>149.1-86.91</f>
        <v>62.19</v>
      </c>
      <c r="U88" s="169"/>
      <c r="V88" s="207"/>
      <c r="W88" s="169"/>
      <c r="X88" s="169"/>
      <c r="Y88" s="169"/>
      <c r="Z88" s="169"/>
      <c r="AA88" s="169"/>
      <c r="AB88" s="169"/>
      <c r="AC88" s="169"/>
      <c r="AD88" s="180"/>
      <c r="AE88" s="207">
        <f t="shared" si="17"/>
        <v>62.19</v>
      </c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  <c r="CH88" s="104"/>
      <c r="CI88" s="104"/>
      <c r="CJ88" s="104"/>
      <c r="CK88" s="104"/>
      <c r="CL88" s="104"/>
      <c r="CM88" s="104"/>
      <c r="CN88" s="104"/>
      <c r="CO88" s="104"/>
      <c r="CP88" s="104"/>
      <c r="CQ88" s="104"/>
      <c r="CR88" s="104"/>
      <c r="CS88" s="104"/>
      <c r="CT88" s="104"/>
      <c r="CU88" s="104"/>
      <c r="CV88" s="104"/>
      <c r="CW88" s="104"/>
      <c r="CX88" s="104"/>
      <c r="CY88" s="104"/>
      <c r="CZ88" s="104"/>
      <c r="DA88" s="104"/>
      <c r="DB88" s="104"/>
      <c r="DC88" s="104"/>
      <c r="DD88" s="104"/>
      <c r="DE88" s="104"/>
      <c r="DF88" s="104"/>
      <c r="DG88" s="104"/>
      <c r="DH88" s="104"/>
    </row>
    <row r="89" spans="1:112" x14ac:dyDescent="0.25">
      <c r="A89" s="51"/>
      <c r="B89" s="48" t="s">
        <v>85</v>
      </c>
      <c r="C89" s="23"/>
      <c r="D89" s="57">
        <v>62</v>
      </c>
      <c r="E89" s="23">
        <v>116.62</v>
      </c>
      <c r="F89" s="50">
        <f>5228.8036-2465.23-2491.15</f>
        <v>272.42360000000008</v>
      </c>
      <c r="G89" s="169"/>
      <c r="H89" s="169"/>
      <c r="I89" s="169"/>
      <c r="J89" s="169"/>
      <c r="K89" s="169"/>
      <c r="L89" s="169"/>
      <c r="M89" s="169"/>
      <c r="N89" s="169"/>
      <c r="O89" s="169"/>
      <c r="P89" s="207"/>
      <c r="Q89" s="169"/>
      <c r="R89" s="169"/>
      <c r="S89" s="207">
        <v>62</v>
      </c>
      <c r="T89" s="207">
        <v>272.42</v>
      </c>
      <c r="U89" s="169"/>
      <c r="V89" s="207"/>
      <c r="W89" s="169"/>
      <c r="X89" s="169"/>
      <c r="Y89" s="169"/>
      <c r="Z89" s="169"/>
      <c r="AA89" s="169"/>
      <c r="AB89" s="169"/>
      <c r="AC89" s="169"/>
      <c r="AD89" s="180"/>
      <c r="AE89" s="207">
        <f t="shared" si="17"/>
        <v>272.42</v>
      </c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  <c r="CH89" s="104"/>
      <c r="CI89" s="104"/>
      <c r="CJ89" s="104"/>
      <c r="CK89" s="104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104"/>
      <c r="DH89" s="104"/>
    </row>
    <row r="90" spans="1:112" x14ac:dyDescent="0.25">
      <c r="A90" s="51"/>
      <c r="B90" s="48" t="s">
        <v>86</v>
      </c>
      <c r="C90" s="23"/>
      <c r="D90" s="57">
        <v>140</v>
      </c>
      <c r="E90" s="23">
        <v>5.99</v>
      </c>
      <c r="F90" s="50">
        <f>1257.966+2491.15</f>
        <v>3749.116</v>
      </c>
      <c r="G90" s="169"/>
      <c r="H90" s="169"/>
      <c r="I90" s="169"/>
      <c r="J90" s="169"/>
      <c r="K90" s="169"/>
      <c r="L90" s="169"/>
      <c r="M90" s="169"/>
      <c r="N90" s="169"/>
      <c r="O90" s="169"/>
      <c r="P90" s="207"/>
      <c r="Q90" s="169">
        <f>72+68</f>
        <v>140</v>
      </c>
      <c r="R90" s="169">
        <f>1461.6+2287.52</f>
        <v>3749.12</v>
      </c>
      <c r="S90" s="207"/>
      <c r="T90" s="207">
        <v>0</v>
      </c>
      <c r="U90" s="169"/>
      <c r="V90" s="207"/>
      <c r="W90" s="169"/>
      <c r="X90" s="169"/>
      <c r="Y90" s="169"/>
      <c r="Z90" s="169"/>
      <c r="AA90" s="169"/>
      <c r="AB90" s="169"/>
      <c r="AC90" s="169"/>
      <c r="AD90" s="180"/>
      <c r="AE90" s="207">
        <f t="shared" si="17"/>
        <v>3749.12</v>
      </c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  <c r="DC90" s="104"/>
      <c r="DD90" s="104"/>
      <c r="DE90" s="104"/>
      <c r="DF90" s="104"/>
      <c r="DG90" s="104"/>
      <c r="DH90" s="104"/>
    </row>
    <row r="91" spans="1:112" x14ac:dyDescent="0.25">
      <c r="A91" s="51"/>
      <c r="B91" s="48" t="s">
        <v>87</v>
      </c>
      <c r="C91" s="23"/>
      <c r="D91" s="57">
        <v>3</v>
      </c>
      <c r="E91" s="23"/>
      <c r="F91" s="50">
        <f>56.91+143.82</f>
        <v>200.73</v>
      </c>
      <c r="G91" s="169"/>
      <c r="H91" s="169"/>
      <c r="I91" s="169"/>
      <c r="J91" s="169"/>
      <c r="K91" s="169"/>
      <c r="L91" s="169"/>
      <c r="M91" s="169"/>
      <c r="N91" s="169"/>
      <c r="O91" s="169"/>
      <c r="P91" s="207"/>
      <c r="Q91" s="169">
        <v>6</v>
      </c>
      <c r="R91" s="169">
        <v>143.82</v>
      </c>
      <c r="S91" s="207">
        <v>3</v>
      </c>
      <c r="T91" s="207">
        <v>56.91</v>
      </c>
      <c r="U91" s="169"/>
      <c r="V91" s="207"/>
      <c r="W91" s="169"/>
      <c r="X91" s="169"/>
      <c r="Y91" s="169"/>
      <c r="Z91" s="169"/>
      <c r="AA91" s="169"/>
      <c r="AB91" s="169"/>
      <c r="AC91" s="169"/>
      <c r="AD91" s="180"/>
      <c r="AE91" s="207">
        <f t="shared" si="17"/>
        <v>200.73</v>
      </c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  <c r="CH91" s="104"/>
      <c r="CI91" s="104"/>
      <c r="CJ91" s="104"/>
      <c r="CK91" s="104"/>
      <c r="CL91" s="104"/>
      <c r="CM91" s="104"/>
      <c r="CN91" s="104"/>
      <c r="CO91" s="104"/>
      <c r="CP91" s="104"/>
      <c r="CQ91" s="104"/>
      <c r="CR91" s="104"/>
      <c r="CS91" s="104"/>
      <c r="CT91" s="104"/>
      <c r="CU91" s="104"/>
      <c r="CV91" s="104"/>
      <c r="CW91" s="104"/>
      <c r="CX91" s="104"/>
      <c r="CY91" s="104"/>
      <c r="CZ91" s="104"/>
      <c r="DA91" s="104"/>
      <c r="DB91" s="104"/>
      <c r="DC91" s="104"/>
      <c r="DD91" s="104"/>
      <c r="DE91" s="104"/>
      <c r="DF91" s="104"/>
      <c r="DG91" s="104"/>
      <c r="DH91" s="104"/>
    </row>
    <row r="92" spans="1:112" x14ac:dyDescent="0.25">
      <c r="A92" s="51"/>
      <c r="B92" s="48" t="s">
        <v>88</v>
      </c>
      <c r="C92" s="23"/>
      <c r="D92" s="57">
        <v>1</v>
      </c>
      <c r="E92" s="23"/>
      <c r="F92" s="50">
        <v>56.5</v>
      </c>
      <c r="G92" s="169"/>
      <c r="H92" s="169"/>
      <c r="I92" s="169"/>
      <c r="J92" s="169"/>
      <c r="K92" s="169"/>
      <c r="L92" s="169"/>
      <c r="M92" s="169"/>
      <c r="N92" s="169"/>
      <c r="O92" s="169"/>
      <c r="P92" s="207"/>
      <c r="Q92" s="169"/>
      <c r="R92" s="169"/>
      <c r="S92" s="207">
        <v>1</v>
      </c>
      <c r="T92" s="207">
        <v>56.5</v>
      </c>
      <c r="U92" s="169"/>
      <c r="V92" s="207"/>
      <c r="W92" s="169"/>
      <c r="X92" s="169"/>
      <c r="Y92" s="169"/>
      <c r="Z92" s="169"/>
      <c r="AA92" s="169"/>
      <c r="AB92" s="169"/>
      <c r="AC92" s="169"/>
      <c r="AD92" s="180"/>
      <c r="AE92" s="207">
        <f t="shared" si="17"/>
        <v>56.5</v>
      </c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  <c r="CH92" s="104"/>
      <c r="CI92" s="104"/>
      <c r="CJ92" s="104"/>
      <c r="CK92" s="104"/>
      <c r="CL92" s="104"/>
      <c r="CM92" s="104"/>
      <c r="CN92" s="104"/>
      <c r="CO92" s="104"/>
      <c r="CP92" s="104"/>
      <c r="CQ92" s="104"/>
      <c r="CR92" s="104"/>
      <c r="CS92" s="104"/>
      <c r="CT92" s="104"/>
      <c r="CU92" s="104"/>
      <c r="CV92" s="104"/>
      <c r="CW92" s="104"/>
      <c r="CX92" s="104"/>
      <c r="CY92" s="104"/>
      <c r="CZ92" s="104"/>
      <c r="DA92" s="104"/>
      <c r="DB92" s="104"/>
      <c r="DC92" s="104"/>
      <c r="DD92" s="104"/>
      <c r="DE92" s="104"/>
      <c r="DF92" s="104"/>
      <c r="DG92" s="104"/>
      <c r="DH92" s="104"/>
    </row>
    <row r="93" spans="1:112" x14ac:dyDescent="0.25">
      <c r="A93" s="51"/>
      <c r="B93" s="48" t="s">
        <v>89</v>
      </c>
      <c r="C93" s="23"/>
      <c r="D93" s="57">
        <v>15</v>
      </c>
      <c r="E93" s="23">
        <v>84.47</v>
      </c>
      <c r="F93" s="50">
        <v>1124.07248</v>
      </c>
      <c r="G93" s="169"/>
      <c r="H93" s="169"/>
      <c r="I93" s="169"/>
      <c r="J93" s="169"/>
      <c r="K93" s="169"/>
      <c r="L93" s="169"/>
      <c r="M93" s="169"/>
      <c r="N93" s="169"/>
      <c r="O93" s="169"/>
      <c r="P93" s="207"/>
      <c r="Q93" s="169">
        <v>15</v>
      </c>
      <c r="R93" s="169">
        <v>487.2</v>
      </c>
      <c r="S93" s="207">
        <v>15</v>
      </c>
      <c r="T93" s="207">
        <f>1124.07248-487.2</f>
        <v>636.87248</v>
      </c>
      <c r="U93" s="169"/>
      <c r="V93" s="207"/>
      <c r="W93" s="169"/>
      <c r="X93" s="169"/>
      <c r="Y93" s="169"/>
      <c r="Z93" s="169"/>
      <c r="AA93" s="169"/>
      <c r="AB93" s="169"/>
      <c r="AC93" s="169"/>
      <c r="AD93" s="180"/>
      <c r="AE93" s="207">
        <f t="shared" si="17"/>
        <v>1124.07248</v>
      </c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  <c r="CH93" s="104"/>
      <c r="CI93" s="104"/>
      <c r="CJ93" s="104"/>
      <c r="CK93" s="104"/>
      <c r="CL93" s="104"/>
      <c r="CM93" s="104"/>
      <c r="CN93" s="104"/>
      <c r="CO93" s="104"/>
      <c r="CP93" s="104"/>
      <c r="CQ93" s="104"/>
      <c r="CR93" s="104"/>
      <c r="CS93" s="104"/>
      <c r="CT93" s="104"/>
      <c r="CU93" s="104"/>
      <c r="CV93" s="104"/>
      <c r="CW93" s="104"/>
      <c r="CX93" s="104"/>
      <c r="CY93" s="104"/>
      <c r="CZ93" s="104"/>
      <c r="DA93" s="104"/>
      <c r="DB93" s="104"/>
      <c r="DC93" s="104"/>
      <c r="DD93" s="104"/>
      <c r="DE93" s="104"/>
      <c r="DF93" s="104"/>
      <c r="DG93" s="104"/>
      <c r="DH93" s="104"/>
    </row>
    <row r="94" spans="1:112" x14ac:dyDescent="0.25">
      <c r="A94" s="51"/>
      <c r="B94" s="48" t="s">
        <v>90</v>
      </c>
      <c r="C94" s="23"/>
      <c r="D94" s="49">
        <v>4</v>
      </c>
      <c r="E94" s="23"/>
      <c r="F94" s="50">
        <f>600.84288-264.7</f>
        <v>336.14288000000005</v>
      </c>
      <c r="G94" s="169"/>
      <c r="H94" s="169"/>
      <c r="I94" s="169"/>
      <c r="J94" s="169"/>
      <c r="K94" s="169"/>
      <c r="L94" s="169"/>
      <c r="M94" s="169"/>
      <c r="N94" s="169"/>
      <c r="O94" s="169"/>
      <c r="P94" s="207"/>
      <c r="Q94" s="169"/>
      <c r="R94" s="169"/>
      <c r="S94" s="207">
        <v>4</v>
      </c>
      <c r="T94" s="207">
        <f>600.84288-264.7</f>
        <v>336.14288000000005</v>
      </c>
      <c r="U94" s="169"/>
      <c r="V94" s="207"/>
      <c r="W94" s="169"/>
      <c r="X94" s="169"/>
      <c r="Y94" s="169"/>
      <c r="Z94" s="169"/>
      <c r="AA94" s="169"/>
      <c r="AB94" s="169"/>
      <c r="AC94" s="169"/>
      <c r="AD94" s="180"/>
      <c r="AE94" s="207">
        <f t="shared" si="17"/>
        <v>336.14288000000005</v>
      </c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  <c r="CH94" s="104"/>
      <c r="CI94" s="104"/>
      <c r="CJ94" s="104"/>
      <c r="CK94" s="104"/>
      <c r="CL94" s="104"/>
      <c r="CM94" s="104"/>
      <c r="CN94" s="104"/>
      <c r="CO94" s="104"/>
      <c r="CP94" s="104"/>
      <c r="CQ94" s="104"/>
      <c r="CR94" s="104"/>
      <c r="CS94" s="104"/>
      <c r="CT94" s="104"/>
      <c r="CU94" s="104"/>
      <c r="CV94" s="104"/>
      <c r="CW94" s="104"/>
      <c r="CX94" s="104"/>
      <c r="CY94" s="104"/>
      <c r="CZ94" s="104"/>
      <c r="DA94" s="104"/>
      <c r="DB94" s="104"/>
      <c r="DC94" s="104"/>
      <c r="DD94" s="104"/>
      <c r="DE94" s="104"/>
      <c r="DF94" s="104"/>
      <c r="DG94" s="104"/>
      <c r="DH94" s="104"/>
    </row>
    <row r="95" spans="1:112" x14ac:dyDescent="0.25">
      <c r="A95" s="51"/>
      <c r="B95" s="48" t="s">
        <v>91</v>
      </c>
      <c r="C95" s="23"/>
      <c r="D95" s="49">
        <v>2</v>
      </c>
      <c r="E95" s="23"/>
      <c r="F95" s="50">
        <f>1118.304-466.22-39.9</f>
        <v>612.18400000000008</v>
      </c>
      <c r="G95" s="169"/>
      <c r="H95" s="169"/>
      <c r="I95" s="169"/>
      <c r="J95" s="169"/>
      <c r="K95" s="169"/>
      <c r="L95" s="169"/>
      <c r="M95" s="169"/>
      <c r="N95" s="169"/>
      <c r="O95" s="169"/>
      <c r="P95" s="207"/>
      <c r="Q95" s="169"/>
      <c r="R95" s="169"/>
      <c r="S95" s="207">
        <v>2</v>
      </c>
      <c r="T95" s="207">
        <f>1118.304-466.22-39.9</f>
        <v>612.18400000000008</v>
      </c>
      <c r="U95" s="169"/>
      <c r="V95" s="207"/>
      <c r="W95" s="169"/>
      <c r="X95" s="169"/>
      <c r="Y95" s="169"/>
      <c r="Z95" s="169"/>
      <c r="AA95" s="169"/>
      <c r="AB95" s="169"/>
      <c r="AC95" s="169"/>
      <c r="AD95" s="180"/>
      <c r="AE95" s="207">
        <f t="shared" si="17"/>
        <v>612.18400000000008</v>
      </c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  <c r="CH95" s="104"/>
      <c r="CI95" s="104"/>
      <c r="CJ95" s="104"/>
      <c r="CK95" s="104"/>
      <c r="CL95" s="104"/>
      <c r="CM95" s="104"/>
      <c r="CN95" s="104"/>
      <c r="CO95" s="104"/>
      <c r="CP95" s="104"/>
      <c r="CQ95" s="104"/>
      <c r="CR95" s="104"/>
      <c r="CS95" s="104"/>
      <c r="CT95" s="104"/>
      <c r="CU95" s="104"/>
      <c r="CV95" s="104"/>
      <c r="CW95" s="104"/>
      <c r="CX95" s="104"/>
      <c r="CY95" s="104"/>
      <c r="CZ95" s="104"/>
      <c r="DA95" s="104"/>
      <c r="DB95" s="104"/>
      <c r="DC95" s="104"/>
      <c r="DD95" s="104"/>
      <c r="DE95" s="104"/>
      <c r="DF95" s="104"/>
      <c r="DG95" s="104"/>
      <c r="DH95" s="104"/>
    </row>
    <row r="96" spans="1:112" x14ac:dyDescent="0.25">
      <c r="A96" s="51"/>
      <c r="B96" s="48" t="s">
        <v>92</v>
      </c>
      <c r="C96" s="23"/>
      <c r="D96" s="49">
        <v>0</v>
      </c>
      <c r="E96" s="23"/>
      <c r="F96" s="50">
        <v>0</v>
      </c>
      <c r="G96" s="169"/>
      <c r="H96" s="169"/>
      <c r="I96" s="169"/>
      <c r="J96" s="169"/>
      <c r="K96" s="169"/>
      <c r="L96" s="169"/>
      <c r="M96" s="169"/>
      <c r="N96" s="169"/>
      <c r="O96" s="169"/>
      <c r="P96" s="207"/>
      <c r="Q96" s="169"/>
      <c r="R96" s="169"/>
      <c r="S96" s="207">
        <v>0</v>
      </c>
      <c r="T96" s="207">
        <v>0</v>
      </c>
      <c r="U96" s="169"/>
      <c r="V96" s="207"/>
      <c r="W96" s="169"/>
      <c r="X96" s="169"/>
      <c r="Y96" s="169"/>
      <c r="Z96" s="169"/>
      <c r="AA96" s="169"/>
      <c r="AB96" s="169"/>
      <c r="AC96" s="169"/>
      <c r="AD96" s="180"/>
      <c r="AE96" s="207">
        <f t="shared" si="17"/>
        <v>0</v>
      </c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</row>
    <row r="97" spans="1:112" x14ac:dyDescent="0.25">
      <c r="A97" s="51"/>
      <c r="B97" s="48" t="s">
        <v>93</v>
      </c>
      <c r="C97" s="23"/>
      <c r="D97" s="57">
        <v>61</v>
      </c>
      <c r="E97" s="23">
        <v>14.13</v>
      </c>
      <c r="F97" s="50">
        <f>1073.54336+766.22</f>
        <v>1839.7633599999999</v>
      </c>
      <c r="G97" s="169"/>
      <c r="H97" s="169"/>
      <c r="I97" s="169"/>
      <c r="J97" s="169"/>
      <c r="K97" s="169"/>
      <c r="L97" s="169"/>
      <c r="M97" s="169"/>
      <c r="N97" s="169"/>
      <c r="O97" s="169"/>
      <c r="P97" s="207"/>
      <c r="Q97" s="169">
        <v>122</v>
      </c>
      <c r="R97" s="169">
        <v>1839.76</v>
      </c>
      <c r="S97" s="207"/>
      <c r="T97" s="207"/>
      <c r="U97" s="169"/>
      <c r="V97" s="207"/>
      <c r="W97" s="169"/>
      <c r="X97" s="169"/>
      <c r="Y97" s="169"/>
      <c r="Z97" s="169"/>
      <c r="AA97" s="169"/>
      <c r="AB97" s="169"/>
      <c r="AC97" s="169"/>
      <c r="AD97" s="180"/>
      <c r="AE97" s="207">
        <f t="shared" si="17"/>
        <v>1839.76</v>
      </c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</row>
    <row r="98" spans="1:112" x14ac:dyDescent="0.25">
      <c r="A98" s="51"/>
      <c r="B98" s="48" t="s">
        <v>94</v>
      </c>
      <c r="C98" s="23"/>
      <c r="D98" s="57">
        <v>79</v>
      </c>
      <c r="E98" s="23">
        <v>12.73</v>
      </c>
      <c r="F98" s="50">
        <f>217.50016+264.7</f>
        <v>482.20015999999998</v>
      </c>
      <c r="G98" s="169"/>
      <c r="H98" s="169"/>
      <c r="I98" s="169"/>
      <c r="J98" s="169"/>
      <c r="K98" s="169"/>
      <c r="L98" s="169"/>
      <c r="M98" s="169"/>
      <c r="N98" s="169"/>
      <c r="O98" s="169"/>
      <c r="P98" s="207"/>
      <c r="Q98" s="169">
        <v>79</v>
      </c>
      <c r="R98" s="169">
        <v>482.2</v>
      </c>
      <c r="S98" s="207">
        <v>0</v>
      </c>
      <c r="T98" s="207">
        <v>0</v>
      </c>
      <c r="U98" s="169"/>
      <c r="V98" s="207"/>
      <c r="W98" s="169"/>
      <c r="X98" s="169"/>
      <c r="Y98" s="169"/>
      <c r="Z98" s="169"/>
      <c r="AA98" s="169"/>
      <c r="AB98" s="169"/>
      <c r="AC98" s="169"/>
      <c r="AD98" s="180"/>
      <c r="AE98" s="207">
        <f t="shared" si="17"/>
        <v>482.2</v>
      </c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  <c r="CH98" s="104"/>
      <c r="CI98" s="104"/>
      <c r="CJ98" s="104"/>
      <c r="CK98" s="104"/>
      <c r="CL98" s="104"/>
      <c r="CM98" s="104"/>
      <c r="CN98" s="104"/>
      <c r="CO98" s="104"/>
      <c r="CP98" s="104"/>
      <c r="CQ98" s="104"/>
      <c r="CR98" s="104"/>
      <c r="CS98" s="104"/>
      <c r="CT98" s="104"/>
      <c r="CU98" s="104"/>
      <c r="CV98" s="104"/>
      <c r="CW98" s="104"/>
      <c r="CX98" s="104"/>
      <c r="CY98" s="104"/>
      <c r="CZ98" s="104"/>
      <c r="DA98" s="104"/>
      <c r="DB98" s="104"/>
      <c r="DC98" s="104"/>
      <c r="DD98" s="104"/>
      <c r="DE98" s="104"/>
      <c r="DF98" s="104"/>
      <c r="DG98" s="104"/>
      <c r="DH98" s="104"/>
    </row>
    <row r="99" spans="1:112" x14ac:dyDescent="0.25">
      <c r="A99" s="51"/>
      <c r="B99" s="48" t="s">
        <v>95</v>
      </c>
      <c r="C99" s="23"/>
      <c r="D99" s="57">
        <v>37</v>
      </c>
      <c r="E99" s="23"/>
      <c r="F99" s="50">
        <f>1534.62368-1534.62</f>
        <v>3.6800000000312139E-3</v>
      </c>
      <c r="G99" s="169"/>
      <c r="H99" s="169"/>
      <c r="I99" s="169"/>
      <c r="J99" s="169"/>
      <c r="K99" s="169"/>
      <c r="L99" s="169"/>
      <c r="M99" s="169"/>
      <c r="N99" s="169"/>
      <c r="O99" s="169"/>
      <c r="P99" s="207"/>
      <c r="Q99" s="169"/>
      <c r="R99" s="169"/>
      <c r="S99" s="207">
        <v>0</v>
      </c>
      <c r="T99" s="207">
        <v>0</v>
      </c>
      <c r="U99" s="169"/>
      <c r="V99" s="207"/>
      <c r="W99" s="169"/>
      <c r="X99" s="169"/>
      <c r="Y99" s="169"/>
      <c r="Z99" s="169"/>
      <c r="AA99" s="169"/>
      <c r="AB99" s="169"/>
      <c r="AC99" s="169"/>
      <c r="AD99" s="180"/>
      <c r="AE99" s="207">
        <f t="shared" si="17"/>
        <v>0</v>
      </c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  <c r="CH99" s="104"/>
      <c r="CI99" s="104"/>
      <c r="CJ99" s="104"/>
      <c r="CK99" s="104"/>
      <c r="CL99" s="104"/>
      <c r="CM99" s="104"/>
      <c r="CN99" s="104"/>
      <c r="CO99" s="104"/>
      <c r="CP99" s="104"/>
      <c r="CQ99" s="104"/>
      <c r="CR99" s="104"/>
      <c r="CS99" s="104"/>
      <c r="CT99" s="104"/>
      <c r="CU99" s="104"/>
      <c r="CV99" s="104"/>
      <c r="CW99" s="104"/>
      <c r="CX99" s="104"/>
      <c r="CY99" s="104"/>
      <c r="CZ99" s="104"/>
      <c r="DA99" s="104"/>
      <c r="DB99" s="104"/>
      <c r="DC99" s="104"/>
      <c r="DD99" s="104"/>
      <c r="DE99" s="104"/>
      <c r="DF99" s="104"/>
      <c r="DG99" s="104"/>
      <c r="DH99" s="104"/>
    </row>
    <row r="100" spans="1:112" x14ac:dyDescent="0.25">
      <c r="A100" s="51"/>
      <c r="B100" s="48" t="s">
        <v>96</v>
      </c>
      <c r="C100" s="23"/>
      <c r="D100" s="49">
        <v>14</v>
      </c>
      <c r="E100" s="23"/>
      <c r="F100" s="50">
        <f>595+1263.24+9.36</f>
        <v>1867.6</v>
      </c>
      <c r="G100" s="169"/>
      <c r="H100" s="169"/>
      <c r="I100" s="169"/>
      <c r="J100" s="169"/>
      <c r="K100" s="169"/>
      <c r="L100" s="169"/>
      <c r="M100" s="169"/>
      <c r="N100" s="169"/>
      <c r="O100" s="169"/>
      <c r="P100" s="207"/>
      <c r="Q100" s="169">
        <v>14</v>
      </c>
      <c r="R100" s="169">
        <v>1867.6</v>
      </c>
      <c r="S100" s="207"/>
      <c r="T100" s="207"/>
      <c r="U100" s="169"/>
      <c r="V100" s="207"/>
      <c r="W100" s="169"/>
      <c r="X100" s="169"/>
      <c r="Y100" s="169"/>
      <c r="Z100" s="169"/>
      <c r="AA100" s="169"/>
      <c r="AB100" s="169"/>
      <c r="AC100" s="169"/>
      <c r="AD100" s="180"/>
      <c r="AE100" s="207">
        <f t="shared" si="17"/>
        <v>1867.6</v>
      </c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  <c r="CH100" s="104"/>
      <c r="CI100" s="104"/>
      <c r="CJ100" s="104"/>
      <c r="CK100" s="104"/>
      <c r="CL100" s="104"/>
      <c r="CM100" s="104"/>
      <c r="CN100" s="104"/>
      <c r="CO100" s="104"/>
      <c r="CP100" s="104"/>
      <c r="CQ100" s="104"/>
      <c r="CR100" s="104"/>
      <c r="CS100" s="104"/>
      <c r="CT100" s="104"/>
      <c r="CU100" s="104"/>
      <c r="CV100" s="104"/>
      <c r="CW100" s="104"/>
      <c r="CX100" s="104"/>
      <c r="CY100" s="104"/>
      <c r="CZ100" s="104"/>
      <c r="DA100" s="104"/>
      <c r="DB100" s="104"/>
      <c r="DC100" s="104"/>
      <c r="DD100" s="104"/>
      <c r="DE100" s="104"/>
      <c r="DF100" s="104"/>
      <c r="DG100" s="104"/>
      <c r="DH100" s="104"/>
    </row>
    <row r="101" spans="1:112" x14ac:dyDescent="0.25">
      <c r="A101" s="51"/>
      <c r="B101" s="48" t="s">
        <v>97</v>
      </c>
      <c r="C101" s="23"/>
      <c r="D101" s="57">
        <v>40</v>
      </c>
      <c r="E101" s="23">
        <v>69.19</v>
      </c>
      <c r="F101" s="50">
        <f>2067.89968-1263.24+30.54</f>
        <v>835.19967999999994</v>
      </c>
      <c r="G101" s="169"/>
      <c r="H101" s="169"/>
      <c r="I101" s="169"/>
      <c r="J101" s="169"/>
      <c r="K101" s="169"/>
      <c r="L101" s="169"/>
      <c r="M101" s="169"/>
      <c r="N101" s="169"/>
      <c r="O101" s="169"/>
      <c r="P101" s="207"/>
      <c r="Q101" s="169">
        <v>40</v>
      </c>
      <c r="R101" s="169">
        <v>835.2</v>
      </c>
      <c r="S101" s="207"/>
      <c r="T101" s="207"/>
      <c r="U101" s="169"/>
      <c r="V101" s="207"/>
      <c r="W101" s="169"/>
      <c r="X101" s="169"/>
      <c r="Y101" s="169"/>
      <c r="Z101" s="169"/>
      <c r="AA101" s="169"/>
      <c r="AB101" s="169"/>
      <c r="AC101" s="169"/>
      <c r="AD101" s="180"/>
      <c r="AE101" s="207">
        <f t="shared" si="17"/>
        <v>835.2</v>
      </c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  <c r="CH101" s="104"/>
      <c r="CI101" s="104"/>
      <c r="CJ101" s="104"/>
      <c r="CK101" s="104"/>
      <c r="CL101" s="104"/>
      <c r="CM101" s="104"/>
      <c r="CN101" s="104"/>
      <c r="CO101" s="104"/>
      <c r="CP101" s="104"/>
      <c r="CQ101" s="104"/>
      <c r="CR101" s="104"/>
      <c r="CS101" s="104"/>
      <c r="CT101" s="104"/>
      <c r="CU101" s="104"/>
      <c r="CV101" s="104"/>
      <c r="CW101" s="104"/>
      <c r="CX101" s="104"/>
      <c r="CY101" s="104"/>
      <c r="CZ101" s="104"/>
      <c r="DA101" s="104"/>
      <c r="DB101" s="104"/>
      <c r="DC101" s="104"/>
      <c r="DD101" s="104"/>
      <c r="DE101" s="104"/>
      <c r="DF101" s="104"/>
      <c r="DG101" s="104"/>
      <c r="DH101" s="104"/>
    </row>
    <row r="102" spans="1:112" x14ac:dyDescent="0.25">
      <c r="A102" s="51"/>
      <c r="B102" s="48" t="s">
        <v>98</v>
      </c>
      <c r="C102" s="23"/>
      <c r="D102" s="57">
        <v>100</v>
      </c>
      <c r="E102" s="23">
        <v>35</v>
      </c>
      <c r="F102" s="50">
        <f>2512.673408-1249.43</f>
        <v>1263.243408</v>
      </c>
      <c r="G102" s="169"/>
      <c r="H102" s="169"/>
      <c r="I102" s="169"/>
      <c r="J102" s="169"/>
      <c r="K102" s="169"/>
      <c r="L102" s="169"/>
      <c r="M102" s="169"/>
      <c r="N102" s="169"/>
      <c r="O102" s="169"/>
      <c r="P102" s="207"/>
      <c r="Q102" s="169">
        <v>99</v>
      </c>
      <c r="R102" s="169">
        <v>1263.24</v>
      </c>
      <c r="S102" s="207"/>
      <c r="T102" s="207"/>
      <c r="U102" s="169"/>
      <c r="V102" s="207"/>
      <c r="W102" s="169"/>
      <c r="X102" s="169"/>
      <c r="Y102" s="169"/>
      <c r="Z102" s="169"/>
      <c r="AA102" s="169"/>
      <c r="AB102" s="169"/>
      <c r="AC102" s="169"/>
      <c r="AD102" s="180"/>
      <c r="AE102" s="207">
        <f t="shared" si="17"/>
        <v>1263.24</v>
      </c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  <c r="CH102" s="104"/>
      <c r="CI102" s="104"/>
      <c r="CJ102" s="104"/>
      <c r="CK102" s="104"/>
      <c r="CL102" s="104"/>
      <c r="CM102" s="104"/>
      <c r="CN102" s="104"/>
      <c r="CO102" s="104"/>
      <c r="CP102" s="104"/>
      <c r="CQ102" s="104"/>
      <c r="CR102" s="104"/>
      <c r="CS102" s="104"/>
      <c r="CT102" s="104"/>
      <c r="CU102" s="104"/>
      <c r="CV102" s="104"/>
      <c r="CW102" s="104"/>
      <c r="CX102" s="104"/>
      <c r="CY102" s="104"/>
      <c r="CZ102" s="104"/>
      <c r="DA102" s="104"/>
      <c r="DB102" s="104"/>
      <c r="DC102" s="104"/>
      <c r="DD102" s="104"/>
      <c r="DE102" s="104"/>
      <c r="DF102" s="104"/>
      <c r="DG102" s="104"/>
      <c r="DH102" s="104"/>
    </row>
    <row r="103" spans="1:112" x14ac:dyDescent="0.25">
      <c r="A103" s="51"/>
      <c r="B103" s="48" t="s">
        <v>99</v>
      </c>
      <c r="C103" s="23"/>
      <c r="D103" s="49">
        <v>1</v>
      </c>
      <c r="E103" s="23"/>
      <c r="F103" s="50">
        <f>378.97-266.41</f>
        <v>112.56</v>
      </c>
      <c r="G103" s="169"/>
      <c r="H103" s="169"/>
      <c r="I103" s="169"/>
      <c r="J103" s="169"/>
      <c r="K103" s="169"/>
      <c r="L103" s="169"/>
      <c r="M103" s="169"/>
      <c r="N103" s="169"/>
      <c r="O103" s="169"/>
      <c r="P103" s="207"/>
      <c r="Q103" s="169">
        <v>1</v>
      </c>
      <c r="R103" s="169">
        <v>32.479999999999997</v>
      </c>
      <c r="S103" s="207">
        <v>1</v>
      </c>
      <c r="T103" s="207">
        <f>378.97-32.48-266.41</f>
        <v>80.079999999999984</v>
      </c>
      <c r="U103" s="169"/>
      <c r="V103" s="207"/>
      <c r="W103" s="169"/>
      <c r="X103" s="169"/>
      <c r="Y103" s="169"/>
      <c r="Z103" s="169"/>
      <c r="AA103" s="169"/>
      <c r="AB103" s="169"/>
      <c r="AC103" s="169"/>
      <c r="AD103" s="180"/>
      <c r="AE103" s="207">
        <f t="shared" si="17"/>
        <v>112.55999999999997</v>
      </c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  <c r="CH103" s="104"/>
      <c r="CI103" s="104"/>
      <c r="CJ103" s="104"/>
      <c r="CK103" s="104"/>
      <c r="CL103" s="104"/>
      <c r="CM103" s="104"/>
      <c r="CN103" s="104"/>
      <c r="CO103" s="104"/>
      <c r="CP103" s="104"/>
      <c r="CQ103" s="104"/>
      <c r="CR103" s="104"/>
      <c r="CS103" s="104"/>
      <c r="CT103" s="104"/>
      <c r="CU103" s="104"/>
      <c r="CV103" s="104"/>
      <c r="CW103" s="104"/>
      <c r="CX103" s="104"/>
      <c r="CY103" s="104"/>
      <c r="CZ103" s="104"/>
      <c r="DA103" s="104"/>
      <c r="DB103" s="104"/>
      <c r="DC103" s="104"/>
      <c r="DD103" s="104"/>
      <c r="DE103" s="104"/>
      <c r="DF103" s="104"/>
      <c r="DG103" s="104"/>
      <c r="DH103" s="104"/>
    </row>
    <row r="104" spans="1:112" x14ac:dyDescent="0.25">
      <c r="A104" s="51"/>
      <c r="B104" s="48" t="s">
        <v>100</v>
      </c>
      <c r="C104" s="23"/>
      <c r="D104" s="57">
        <v>78</v>
      </c>
      <c r="E104" s="23">
        <v>11.98</v>
      </c>
      <c r="F104" s="50">
        <f>938.143856-1.4</f>
        <v>936.74385600000005</v>
      </c>
      <c r="G104" s="169"/>
      <c r="H104" s="169"/>
      <c r="I104" s="169"/>
      <c r="J104" s="169"/>
      <c r="K104" s="169"/>
      <c r="L104" s="169"/>
      <c r="M104" s="169"/>
      <c r="N104" s="169"/>
      <c r="O104" s="169"/>
      <c r="P104" s="207"/>
      <c r="Q104" s="169">
        <v>78</v>
      </c>
      <c r="R104" s="169">
        <v>723.84</v>
      </c>
      <c r="S104" s="207">
        <v>78</v>
      </c>
      <c r="T104" s="207">
        <f>938.143856-725.24</f>
        <v>212.90385600000002</v>
      </c>
      <c r="U104" s="169"/>
      <c r="V104" s="207"/>
      <c r="W104" s="169"/>
      <c r="X104" s="169"/>
      <c r="Y104" s="169"/>
      <c r="Z104" s="169"/>
      <c r="AA104" s="169"/>
      <c r="AB104" s="169"/>
      <c r="AC104" s="169"/>
      <c r="AD104" s="180"/>
      <c r="AE104" s="207">
        <f t="shared" si="17"/>
        <v>936.74385600000005</v>
      </c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  <c r="CH104" s="104"/>
      <c r="CI104" s="104"/>
      <c r="CJ104" s="104"/>
      <c r="CK104" s="104"/>
      <c r="CL104" s="104"/>
      <c r="CM104" s="104"/>
      <c r="CN104" s="104"/>
      <c r="CO104" s="104"/>
      <c r="CP104" s="104"/>
      <c r="CQ104" s="104"/>
      <c r="CR104" s="104"/>
      <c r="CS104" s="104"/>
      <c r="CT104" s="104"/>
      <c r="CU104" s="104"/>
      <c r="CV104" s="104"/>
      <c r="CW104" s="104"/>
      <c r="CX104" s="104"/>
      <c r="CY104" s="104"/>
      <c r="CZ104" s="104"/>
      <c r="DA104" s="104"/>
      <c r="DB104" s="104"/>
      <c r="DC104" s="104"/>
      <c r="DD104" s="104"/>
      <c r="DE104" s="104"/>
      <c r="DF104" s="104"/>
      <c r="DG104" s="104"/>
      <c r="DH104" s="104"/>
    </row>
    <row r="105" spans="1:112" x14ac:dyDescent="0.25">
      <c r="A105" s="51"/>
      <c r="B105" s="48" t="s">
        <v>101</v>
      </c>
      <c r="C105" s="23"/>
      <c r="D105" s="57">
        <v>30</v>
      </c>
      <c r="E105" s="23">
        <v>10.49</v>
      </c>
      <c r="F105" s="50">
        <f>416.199968+1.4</f>
        <v>417.59996799999999</v>
      </c>
      <c r="G105" s="169"/>
      <c r="H105" s="169"/>
      <c r="I105" s="169"/>
      <c r="J105" s="169"/>
      <c r="K105" s="169"/>
      <c r="L105" s="169"/>
      <c r="M105" s="169"/>
      <c r="N105" s="169"/>
      <c r="O105" s="169"/>
      <c r="P105" s="207"/>
      <c r="Q105" s="169">
        <v>30</v>
      </c>
      <c r="R105" s="169">
        <v>417.6</v>
      </c>
      <c r="S105" s="207">
        <v>0</v>
      </c>
      <c r="T105" s="207">
        <v>0</v>
      </c>
      <c r="U105" s="169"/>
      <c r="V105" s="207"/>
      <c r="W105" s="169"/>
      <c r="X105" s="169"/>
      <c r="Y105" s="169"/>
      <c r="Z105" s="169"/>
      <c r="AA105" s="169"/>
      <c r="AB105" s="169"/>
      <c r="AC105" s="169"/>
      <c r="AD105" s="180"/>
      <c r="AE105" s="207">
        <f t="shared" ref="AE105:AE136" si="18">H105+J105+L105+N105+P105+R105+T105+V105+X105+Z105+AB105+AD105</f>
        <v>417.6</v>
      </c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  <c r="CH105" s="104"/>
      <c r="CI105" s="104"/>
      <c r="CJ105" s="104"/>
      <c r="CK105" s="104"/>
      <c r="CL105" s="104"/>
      <c r="CM105" s="104"/>
      <c r="CN105" s="104"/>
      <c r="CO105" s="104"/>
      <c r="CP105" s="104"/>
      <c r="CQ105" s="104"/>
      <c r="CR105" s="104"/>
      <c r="CS105" s="104"/>
      <c r="CT105" s="104"/>
      <c r="CU105" s="104"/>
      <c r="CV105" s="104"/>
      <c r="CW105" s="104"/>
      <c r="CX105" s="104"/>
      <c r="CY105" s="104"/>
      <c r="CZ105" s="104"/>
      <c r="DA105" s="104"/>
      <c r="DB105" s="104"/>
      <c r="DC105" s="104"/>
      <c r="DD105" s="104"/>
      <c r="DE105" s="104"/>
      <c r="DF105" s="104"/>
      <c r="DG105" s="104"/>
      <c r="DH105" s="104"/>
    </row>
    <row r="106" spans="1:112" x14ac:dyDescent="0.25">
      <c r="A106" s="51"/>
      <c r="B106" s="48" t="s">
        <v>102</v>
      </c>
      <c r="C106" s="23"/>
      <c r="D106" s="57">
        <v>6</v>
      </c>
      <c r="E106" s="23"/>
      <c r="F106" s="50">
        <f>1506.2144-320.16</f>
        <v>1186.0544</v>
      </c>
      <c r="G106" s="169"/>
      <c r="H106" s="169"/>
      <c r="I106" s="169"/>
      <c r="J106" s="169"/>
      <c r="K106" s="169"/>
      <c r="L106" s="169"/>
      <c r="M106" s="169"/>
      <c r="N106" s="169"/>
      <c r="O106" s="169"/>
      <c r="P106" s="207"/>
      <c r="Q106" s="169">
        <v>6</v>
      </c>
      <c r="R106" s="169">
        <v>814.32</v>
      </c>
      <c r="S106" s="207">
        <v>6</v>
      </c>
      <c r="T106" s="207">
        <f>1506.2144-814.32-320.16</f>
        <v>371.73439999999999</v>
      </c>
      <c r="U106" s="169"/>
      <c r="V106" s="207"/>
      <c r="W106" s="169"/>
      <c r="X106" s="169"/>
      <c r="Y106" s="169"/>
      <c r="Z106" s="169"/>
      <c r="AA106" s="169"/>
      <c r="AB106" s="169"/>
      <c r="AC106" s="169"/>
      <c r="AD106" s="180"/>
      <c r="AE106" s="207">
        <f t="shared" si="18"/>
        <v>1186.0544</v>
      </c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  <c r="CH106" s="104"/>
      <c r="CI106" s="104"/>
      <c r="CJ106" s="104"/>
      <c r="CK106" s="104"/>
      <c r="CL106" s="104"/>
      <c r="CM106" s="104"/>
      <c r="CN106" s="104"/>
      <c r="CO106" s="104"/>
      <c r="CP106" s="104"/>
      <c r="CQ106" s="104"/>
      <c r="CR106" s="104"/>
      <c r="CS106" s="104"/>
      <c r="CT106" s="104"/>
      <c r="CU106" s="104"/>
      <c r="CV106" s="104"/>
      <c r="CW106" s="104"/>
      <c r="CX106" s="104"/>
      <c r="CY106" s="104"/>
      <c r="CZ106" s="104"/>
      <c r="DA106" s="104"/>
      <c r="DB106" s="104"/>
      <c r="DC106" s="104"/>
      <c r="DD106" s="104"/>
      <c r="DE106" s="104"/>
      <c r="DF106" s="104"/>
      <c r="DG106" s="104"/>
      <c r="DH106" s="104"/>
    </row>
    <row r="107" spans="1:112" x14ac:dyDescent="0.25">
      <c r="A107" s="51"/>
      <c r="B107" s="48" t="s">
        <v>103</v>
      </c>
      <c r="C107" s="23"/>
      <c r="D107" s="57">
        <v>152</v>
      </c>
      <c r="E107" s="23"/>
      <c r="F107" s="50">
        <f>3260.545584-1804-941.54</f>
        <v>515.005584</v>
      </c>
      <c r="G107" s="169"/>
      <c r="H107" s="169"/>
      <c r="I107" s="169"/>
      <c r="J107" s="169"/>
      <c r="K107" s="169"/>
      <c r="L107" s="169"/>
      <c r="M107" s="169"/>
      <c r="N107" s="169"/>
      <c r="O107" s="169"/>
      <c r="P107" s="207"/>
      <c r="Q107" s="169">
        <f>14+10</f>
        <v>24</v>
      </c>
      <c r="R107" s="169">
        <f>300.44+214.6</f>
        <v>515.04</v>
      </c>
      <c r="S107" s="207"/>
      <c r="T107" s="207"/>
      <c r="U107" s="169"/>
      <c r="V107" s="207"/>
      <c r="W107" s="169"/>
      <c r="X107" s="169"/>
      <c r="Y107" s="169"/>
      <c r="Z107" s="169"/>
      <c r="AA107" s="169"/>
      <c r="AB107" s="169"/>
      <c r="AC107" s="169"/>
      <c r="AD107" s="180"/>
      <c r="AE107" s="207">
        <f t="shared" si="18"/>
        <v>515.04</v>
      </c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  <c r="CH107" s="104"/>
      <c r="CI107" s="104"/>
      <c r="CJ107" s="104"/>
      <c r="CK107" s="104"/>
      <c r="CL107" s="104"/>
      <c r="CM107" s="104"/>
      <c r="CN107" s="104"/>
      <c r="CO107" s="104"/>
      <c r="CP107" s="104"/>
      <c r="CQ107" s="104"/>
      <c r="CR107" s="104"/>
      <c r="CS107" s="104"/>
      <c r="CT107" s="104"/>
      <c r="CU107" s="104"/>
      <c r="CV107" s="104"/>
      <c r="CW107" s="104"/>
      <c r="CX107" s="104"/>
      <c r="CY107" s="104"/>
      <c r="CZ107" s="104"/>
      <c r="DA107" s="104"/>
      <c r="DB107" s="104"/>
      <c r="DC107" s="104"/>
      <c r="DD107" s="104"/>
      <c r="DE107" s="104"/>
      <c r="DF107" s="104"/>
      <c r="DG107" s="104"/>
      <c r="DH107" s="104"/>
    </row>
    <row r="108" spans="1:112" x14ac:dyDescent="0.25">
      <c r="A108" s="51"/>
      <c r="B108" s="48" t="s">
        <v>104</v>
      </c>
      <c r="C108" s="23"/>
      <c r="D108" s="49">
        <v>5</v>
      </c>
      <c r="E108" s="23"/>
      <c r="F108" s="50">
        <v>482.35</v>
      </c>
      <c r="G108" s="169"/>
      <c r="H108" s="169"/>
      <c r="I108" s="169"/>
      <c r="J108" s="169"/>
      <c r="K108" s="169"/>
      <c r="L108" s="169"/>
      <c r="M108" s="169"/>
      <c r="N108" s="169"/>
      <c r="O108" s="169"/>
      <c r="P108" s="207"/>
      <c r="Q108" s="169"/>
      <c r="R108" s="169"/>
      <c r="S108" s="207">
        <v>5</v>
      </c>
      <c r="T108" s="207">
        <v>482.35</v>
      </c>
      <c r="U108" s="169"/>
      <c r="V108" s="207"/>
      <c r="W108" s="169"/>
      <c r="X108" s="169"/>
      <c r="Y108" s="169"/>
      <c r="Z108" s="169"/>
      <c r="AA108" s="169"/>
      <c r="AB108" s="169"/>
      <c r="AC108" s="169"/>
      <c r="AD108" s="180"/>
      <c r="AE108" s="207">
        <f t="shared" si="18"/>
        <v>482.35</v>
      </c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  <c r="CH108" s="104"/>
      <c r="CI108" s="104"/>
      <c r="CJ108" s="104"/>
      <c r="CK108" s="104"/>
      <c r="CL108" s="104"/>
      <c r="CM108" s="104"/>
      <c r="CN108" s="104"/>
      <c r="CO108" s="104"/>
      <c r="CP108" s="104"/>
      <c r="CQ108" s="104"/>
      <c r="CR108" s="104"/>
      <c r="CS108" s="104"/>
      <c r="CT108" s="104"/>
      <c r="CU108" s="104"/>
      <c r="CV108" s="104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104"/>
      <c r="DH108" s="104"/>
    </row>
    <row r="109" spans="1:112" x14ac:dyDescent="0.25">
      <c r="A109" s="51"/>
      <c r="B109" s="48" t="s">
        <v>105</v>
      </c>
      <c r="C109" s="23"/>
      <c r="D109" s="57">
        <v>38</v>
      </c>
      <c r="E109" s="23">
        <v>11.39</v>
      </c>
      <c r="F109" s="50">
        <f>1700.8992+1534.62+1249.43+266.41</f>
        <v>4751.3591999999999</v>
      </c>
      <c r="G109" s="169"/>
      <c r="H109" s="169"/>
      <c r="I109" s="169"/>
      <c r="J109" s="169"/>
      <c r="K109" s="169"/>
      <c r="L109" s="169"/>
      <c r="M109" s="169"/>
      <c r="N109" s="169"/>
      <c r="O109" s="169"/>
      <c r="P109" s="207"/>
      <c r="Q109" s="169">
        <v>64</v>
      </c>
      <c r="R109" s="169">
        <v>4751.3599999999997</v>
      </c>
      <c r="S109" s="207"/>
      <c r="T109" s="207"/>
      <c r="U109" s="169"/>
      <c r="V109" s="207"/>
      <c r="W109" s="169"/>
      <c r="X109" s="169"/>
      <c r="Y109" s="169"/>
      <c r="Z109" s="169"/>
      <c r="AA109" s="169"/>
      <c r="AB109" s="169"/>
      <c r="AC109" s="169"/>
      <c r="AD109" s="180"/>
      <c r="AE109" s="207">
        <f t="shared" si="18"/>
        <v>4751.3599999999997</v>
      </c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  <c r="CH109" s="104"/>
      <c r="CI109" s="104"/>
      <c r="CJ109" s="104"/>
      <c r="CK109" s="104"/>
      <c r="CL109" s="104"/>
      <c r="CM109" s="104"/>
      <c r="CN109" s="104"/>
      <c r="CO109" s="104"/>
      <c r="CP109" s="104"/>
      <c r="CQ109" s="104"/>
      <c r="CR109" s="104"/>
      <c r="CS109" s="104"/>
      <c r="CT109" s="104"/>
      <c r="CU109" s="104"/>
      <c r="CV109" s="104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104"/>
      <c r="DH109" s="104"/>
    </row>
    <row r="110" spans="1:112" x14ac:dyDescent="0.25">
      <c r="A110" s="51"/>
      <c r="B110" s="48" t="s">
        <v>106</v>
      </c>
      <c r="C110" s="23"/>
      <c r="D110" s="57">
        <v>0</v>
      </c>
      <c r="E110" s="23"/>
      <c r="F110" s="50">
        <v>0</v>
      </c>
      <c r="G110" s="169"/>
      <c r="H110" s="169"/>
      <c r="I110" s="169"/>
      <c r="J110" s="169"/>
      <c r="K110" s="169"/>
      <c r="L110" s="169"/>
      <c r="M110" s="169"/>
      <c r="N110" s="169"/>
      <c r="O110" s="169"/>
      <c r="P110" s="207"/>
      <c r="Q110" s="169"/>
      <c r="R110" s="169"/>
      <c r="S110" s="207"/>
      <c r="T110" s="207"/>
      <c r="U110" s="169"/>
      <c r="V110" s="207"/>
      <c r="W110" s="169"/>
      <c r="X110" s="169"/>
      <c r="Y110" s="169"/>
      <c r="Z110" s="169"/>
      <c r="AA110" s="169"/>
      <c r="AB110" s="169"/>
      <c r="AC110" s="169"/>
      <c r="AD110" s="180"/>
      <c r="AE110" s="207">
        <f t="shared" si="18"/>
        <v>0</v>
      </c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  <c r="CH110" s="104"/>
      <c r="CI110" s="104"/>
      <c r="CJ110" s="104"/>
      <c r="CK110" s="104"/>
      <c r="CL110" s="104"/>
      <c r="CM110" s="104"/>
      <c r="CN110" s="104"/>
      <c r="CO110" s="104"/>
      <c r="CP110" s="104"/>
      <c r="CQ110" s="104"/>
      <c r="CR110" s="104"/>
      <c r="CS110" s="104"/>
      <c r="CT110" s="104"/>
      <c r="CU110" s="104"/>
      <c r="CV110" s="104"/>
      <c r="CW110" s="104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104"/>
      <c r="DH110" s="104"/>
    </row>
    <row r="111" spans="1:112" x14ac:dyDescent="0.25">
      <c r="A111" s="51"/>
      <c r="B111" s="48" t="s">
        <v>107</v>
      </c>
      <c r="C111" s="23"/>
      <c r="D111" s="57">
        <v>54</v>
      </c>
      <c r="E111" s="23">
        <v>10.65</v>
      </c>
      <c r="F111" s="50">
        <v>2123.8518400000003</v>
      </c>
      <c r="G111" s="169"/>
      <c r="H111" s="169"/>
      <c r="I111" s="169"/>
      <c r="J111" s="169"/>
      <c r="K111" s="169"/>
      <c r="L111" s="169"/>
      <c r="M111" s="169"/>
      <c r="N111" s="169"/>
      <c r="O111" s="169"/>
      <c r="P111" s="207"/>
      <c r="Q111" s="169">
        <v>6</v>
      </c>
      <c r="R111" s="169">
        <v>1809.6</v>
      </c>
      <c r="S111" s="207">
        <v>54</v>
      </c>
      <c r="T111" s="207">
        <f>2123.85184-1809.6</f>
        <v>314.2518399999999</v>
      </c>
      <c r="U111" s="169"/>
      <c r="V111" s="207"/>
      <c r="W111" s="169"/>
      <c r="X111" s="169"/>
      <c r="Y111" s="169"/>
      <c r="Z111" s="169"/>
      <c r="AA111" s="169"/>
      <c r="AB111" s="169"/>
      <c r="AC111" s="169"/>
      <c r="AD111" s="180"/>
      <c r="AE111" s="207">
        <f t="shared" si="18"/>
        <v>2123.8518399999998</v>
      </c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  <c r="CH111" s="104"/>
      <c r="CI111" s="104"/>
      <c r="CJ111" s="104"/>
      <c r="CK111" s="104"/>
      <c r="CL111" s="104"/>
      <c r="CM111" s="104"/>
      <c r="CN111" s="104"/>
      <c r="CO111" s="104"/>
      <c r="CP111" s="104"/>
      <c r="CQ111" s="104"/>
      <c r="CR111" s="104"/>
      <c r="CS111" s="104"/>
      <c r="CT111" s="104"/>
      <c r="CU111" s="104"/>
      <c r="CV111" s="104"/>
      <c r="CW111" s="104"/>
      <c r="CX111" s="104"/>
      <c r="CY111" s="104"/>
      <c r="CZ111" s="104"/>
      <c r="DA111" s="104"/>
      <c r="DB111" s="104"/>
      <c r="DC111" s="104"/>
      <c r="DD111" s="104"/>
      <c r="DE111" s="104"/>
      <c r="DF111" s="104"/>
      <c r="DG111" s="104"/>
      <c r="DH111" s="104"/>
    </row>
    <row r="112" spans="1:112" x14ac:dyDescent="0.25">
      <c r="A112" s="51"/>
      <c r="B112" s="48" t="s">
        <v>108</v>
      </c>
      <c r="C112" s="23"/>
      <c r="D112" s="57">
        <v>4</v>
      </c>
      <c r="E112" s="23"/>
      <c r="F112" s="50">
        <v>213.92376000000002</v>
      </c>
      <c r="G112" s="169"/>
      <c r="H112" s="169"/>
      <c r="I112" s="169"/>
      <c r="J112" s="169"/>
      <c r="K112" s="169"/>
      <c r="L112" s="169"/>
      <c r="M112" s="169"/>
      <c r="N112" s="169"/>
      <c r="O112" s="169"/>
      <c r="P112" s="207"/>
      <c r="Q112" s="169">
        <v>1</v>
      </c>
      <c r="R112" s="169">
        <v>12.76</v>
      </c>
      <c r="S112" s="207">
        <v>4</v>
      </c>
      <c r="T112" s="207">
        <f>213.92376-12.76</f>
        <v>201.16376</v>
      </c>
      <c r="U112" s="169"/>
      <c r="V112" s="207"/>
      <c r="W112" s="169"/>
      <c r="X112" s="169"/>
      <c r="Y112" s="169"/>
      <c r="Z112" s="169"/>
      <c r="AA112" s="169"/>
      <c r="AB112" s="169"/>
      <c r="AC112" s="169"/>
      <c r="AD112" s="180"/>
      <c r="AE112" s="207">
        <f t="shared" si="18"/>
        <v>213.92375999999999</v>
      </c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  <c r="CH112" s="104"/>
      <c r="CI112" s="104"/>
      <c r="CJ112" s="104"/>
      <c r="CK112" s="104"/>
      <c r="CL112" s="104"/>
      <c r="CM112" s="104"/>
      <c r="CN112" s="104"/>
      <c r="CO112" s="104"/>
      <c r="CP112" s="104"/>
      <c r="CQ112" s="104"/>
      <c r="CR112" s="104"/>
      <c r="CS112" s="104"/>
      <c r="CT112" s="104"/>
      <c r="CU112" s="104"/>
      <c r="CV112" s="104"/>
      <c r="CW112" s="104"/>
      <c r="CX112" s="104"/>
      <c r="CY112" s="104"/>
      <c r="CZ112" s="104"/>
      <c r="DA112" s="104"/>
      <c r="DB112" s="104"/>
      <c r="DC112" s="104"/>
      <c r="DD112" s="104"/>
      <c r="DE112" s="104"/>
      <c r="DF112" s="104"/>
      <c r="DG112" s="104"/>
      <c r="DH112" s="104"/>
    </row>
    <row r="113" spans="1:112" x14ac:dyDescent="0.25">
      <c r="A113" s="51"/>
      <c r="B113" s="48" t="s">
        <v>109</v>
      </c>
      <c r="C113" s="23"/>
      <c r="D113" s="57">
        <v>51</v>
      </c>
      <c r="E113" s="23">
        <v>14.98</v>
      </c>
      <c r="F113" s="50">
        <v>1275.0841600000001</v>
      </c>
      <c r="G113" s="169"/>
      <c r="H113" s="169"/>
      <c r="I113" s="169"/>
      <c r="J113" s="169"/>
      <c r="K113" s="169"/>
      <c r="L113" s="169"/>
      <c r="M113" s="169"/>
      <c r="N113" s="169"/>
      <c r="O113" s="169"/>
      <c r="P113" s="207"/>
      <c r="Q113" s="169">
        <v>45</v>
      </c>
      <c r="R113" s="169">
        <v>991.8</v>
      </c>
      <c r="S113" s="207">
        <v>51</v>
      </c>
      <c r="T113" s="207">
        <f>1275.08416-991.8</f>
        <v>283.28416000000016</v>
      </c>
      <c r="U113" s="169"/>
      <c r="V113" s="207"/>
      <c r="W113" s="169"/>
      <c r="X113" s="169"/>
      <c r="Y113" s="169"/>
      <c r="Z113" s="169"/>
      <c r="AA113" s="169"/>
      <c r="AB113" s="169"/>
      <c r="AC113" s="169"/>
      <c r="AD113" s="180"/>
      <c r="AE113" s="207">
        <f t="shared" si="18"/>
        <v>1275.0841600000001</v>
      </c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  <c r="CH113" s="104"/>
      <c r="CI113" s="104"/>
      <c r="CJ113" s="104"/>
      <c r="CK113" s="104"/>
      <c r="CL113" s="104"/>
      <c r="CM113" s="104"/>
      <c r="CN113" s="104"/>
      <c r="CO113" s="104"/>
      <c r="CP113" s="104"/>
      <c r="CQ113" s="104"/>
      <c r="CR113" s="104"/>
      <c r="CS113" s="104"/>
      <c r="CT113" s="104"/>
      <c r="CU113" s="104"/>
      <c r="CV113" s="104"/>
      <c r="CW113" s="104"/>
      <c r="CX113" s="104"/>
      <c r="CY113" s="104"/>
      <c r="CZ113" s="104"/>
      <c r="DA113" s="104"/>
      <c r="DB113" s="104"/>
      <c r="DC113" s="104"/>
      <c r="DD113" s="104"/>
      <c r="DE113" s="104"/>
      <c r="DF113" s="104"/>
      <c r="DG113" s="104"/>
      <c r="DH113" s="104"/>
    </row>
    <row r="114" spans="1:112" x14ac:dyDescent="0.25">
      <c r="A114" s="51"/>
      <c r="B114" s="48" t="s">
        <v>110</v>
      </c>
      <c r="C114" s="23"/>
      <c r="D114" s="49">
        <v>0</v>
      </c>
      <c r="E114" s="23"/>
      <c r="F114" s="50">
        <v>0</v>
      </c>
      <c r="G114" s="169"/>
      <c r="H114" s="169"/>
      <c r="I114" s="169"/>
      <c r="J114" s="169"/>
      <c r="K114" s="169"/>
      <c r="L114" s="169"/>
      <c r="M114" s="169"/>
      <c r="N114" s="169"/>
      <c r="O114" s="169"/>
      <c r="P114" s="207"/>
      <c r="Q114" s="169"/>
      <c r="R114" s="169"/>
      <c r="S114" s="207">
        <v>0</v>
      </c>
      <c r="T114" s="207">
        <v>0</v>
      </c>
      <c r="U114" s="169"/>
      <c r="V114" s="207"/>
      <c r="W114" s="169"/>
      <c r="X114" s="169"/>
      <c r="Y114" s="169"/>
      <c r="Z114" s="169"/>
      <c r="AA114" s="169"/>
      <c r="AB114" s="169"/>
      <c r="AC114" s="169"/>
      <c r="AD114" s="180"/>
      <c r="AE114" s="207">
        <f t="shared" si="18"/>
        <v>0</v>
      </c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  <c r="CH114" s="104"/>
      <c r="CI114" s="104"/>
      <c r="CJ114" s="104"/>
      <c r="CK114" s="104"/>
      <c r="CL114" s="104"/>
      <c r="CM114" s="104"/>
      <c r="CN114" s="104"/>
      <c r="CO114" s="104"/>
      <c r="CP114" s="104"/>
      <c r="CQ114" s="104"/>
      <c r="CR114" s="104"/>
      <c r="CS114" s="104"/>
      <c r="CT114" s="104"/>
      <c r="CU114" s="104"/>
      <c r="CV114" s="104"/>
      <c r="CW114" s="104"/>
      <c r="CX114" s="104"/>
      <c r="CY114" s="104"/>
      <c r="CZ114" s="104"/>
      <c r="DA114" s="104"/>
      <c r="DB114" s="104"/>
      <c r="DC114" s="104"/>
      <c r="DD114" s="104"/>
      <c r="DE114" s="104"/>
      <c r="DF114" s="104"/>
      <c r="DG114" s="104"/>
      <c r="DH114" s="104"/>
    </row>
    <row r="115" spans="1:112" x14ac:dyDescent="0.25">
      <c r="A115" s="51"/>
      <c r="B115" s="48" t="s">
        <v>111</v>
      </c>
      <c r="C115" s="23"/>
      <c r="D115" s="49">
        <v>0</v>
      </c>
      <c r="E115" s="23"/>
      <c r="F115" s="50">
        <v>320.16000000000003</v>
      </c>
      <c r="G115" s="169"/>
      <c r="H115" s="169"/>
      <c r="I115" s="169"/>
      <c r="J115" s="169"/>
      <c r="K115" s="169"/>
      <c r="L115" s="169"/>
      <c r="M115" s="169"/>
      <c r="N115" s="169"/>
      <c r="O115" s="169"/>
      <c r="P115" s="207"/>
      <c r="Q115" s="169">
        <v>1</v>
      </c>
      <c r="R115" s="169">
        <v>320.16000000000003</v>
      </c>
      <c r="S115" s="207">
        <v>0</v>
      </c>
      <c r="T115" s="207">
        <v>0</v>
      </c>
      <c r="U115" s="169"/>
      <c r="V115" s="207"/>
      <c r="W115" s="169"/>
      <c r="X115" s="169"/>
      <c r="Y115" s="169"/>
      <c r="Z115" s="169"/>
      <c r="AA115" s="169"/>
      <c r="AB115" s="169"/>
      <c r="AC115" s="169"/>
      <c r="AD115" s="180"/>
      <c r="AE115" s="207">
        <f t="shared" si="18"/>
        <v>320.16000000000003</v>
      </c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  <c r="CH115" s="104"/>
      <c r="CI115" s="104"/>
      <c r="CJ115" s="104"/>
      <c r="CK115" s="104"/>
      <c r="CL115" s="104"/>
      <c r="CM115" s="104"/>
      <c r="CN115" s="104"/>
      <c r="CO115" s="104"/>
      <c r="CP115" s="104"/>
      <c r="CQ115" s="104"/>
      <c r="CR115" s="104"/>
      <c r="CS115" s="104"/>
      <c r="CT115" s="104"/>
      <c r="CU115" s="104"/>
      <c r="CV115" s="104"/>
      <c r="CW115" s="104"/>
      <c r="CX115" s="104"/>
      <c r="CY115" s="104"/>
      <c r="CZ115" s="104"/>
      <c r="DA115" s="104"/>
      <c r="DB115" s="104"/>
      <c r="DC115" s="104"/>
      <c r="DD115" s="104"/>
      <c r="DE115" s="104"/>
      <c r="DF115" s="104"/>
      <c r="DG115" s="104"/>
      <c r="DH115" s="104"/>
    </row>
    <row r="116" spans="1:112" x14ac:dyDescent="0.25">
      <c r="A116" s="51"/>
      <c r="B116" s="48" t="s">
        <v>112</v>
      </c>
      <c r="C116" s="23"/>
      <c r="D116" s="49">
        <v>64</v>
      </c>
      <c r="E116" s="23">
        <v>25</v>
      </c>
      <c r="F116" s="50">
        <v>1600</v>
      </c>
      <c r="G116" s="169"/>
      <c r="H116" s="169"/>
      <c r="I116" s="169"/>
      <c r="J116" s="169"/>
      <c r="K116" s="169"/>
      <c r="L116" s="169"/>
      <c r="M116" s="169"/>
      <c r="N116" s="169"/>
      <c r="O116" s="169"/>
      <c r="P116" s="207"/>
      <c r="Q116" s="169">
        <v>57</v>
      </c>
      <c r="R116" s="169">
        <v>1454.64</v>
      </c>
      <c r="S116" s="207">
        <v>64</v>
      </c>
      <c r="T116" s="207">
        <f>1600-1454.64</f>
        <v>145.3599999999999</v>
      </c>
      <c r="U116" s="169"/>
      <c r="V116" s="207"/>
      <c r="W116" s="169"/>
      <c r="X116" s="169"/>
      <c r="Y116" s="169"/>
      <c r="Z116" s="169"/>
      <c r="AA116" s="169"/>
      <c r="AB116" s="169"/>
      <c r="AC116" s="169"/>
      <c r="AD116" s="180"/>
      <c r="AE116" s="207">
        <f t="shared" si="18"/>
        <v>1600</v>
      </c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  <c r="CH116" s="104"/>
      <c r="CI116" s="104"/>
      <c r="CJ116" s="104"/>
      <c r="CK116" s="104"/>
      <c r="CL116" s="104"/>
      <c r="CM116" s="104"/>
      <c r="CN116" s="104"/>
      <c r="CO116" s="104"/>
      <c r="CP116" s="104"/>
      <c r="CQ116" s="104"/>
      <c r="CR116" s="104"/>
      <c r="CS116" s="104"/>
      <c r="CT116" s="104"/>
      <c r="CU116" s="104"/>
      <c r="CV116" s="104"/>
      <c r="CW116" s="104"/>
      <c r="CX116" s="104"/>
      <c r="CY116" s="104"/>
      <c r="CZ116" s="104"/>
      <c r="DA116" s="104"/>
      <c r="DB116" s="104"/>
      <c r="DC116" s="104"/>
      <c r="DD116" s="104"/>
      <c r="DE116" s="104"/>
      <c r="DF116" s="104"/>
      <c r="DG116" s="104"/>
      <c r="DH116" s="104"/>
    </row>
    <row r="117" spans="1:112" x14ac:dyDescent="0.25">
      <c r="A117" s="51"/>
      <c r="B117" s="48" t="s">
        <v>113</v>
      </c>
      <c r="C117" s="23"/>
      <c r="D117" s="49">
        <v>0</v>
      </c>
      <c r="E117" s="23"/>
      <c r="F117" s="50">
        <v>0</v>
      </c>
      <c r="G117" s="169"/>
      <c r="H117" s="169"/>
      <c r="I117" s="169"/>
      <c r="J117" s="169"/>
      <c r="K117" s="169"/>
      <c r="L117" s="169"/>
      <c r="M117" s="169"/>
      <c r="N117" s="169"/>
      <c r="O117" s="169"/>
      <c r="P117" s="207"/>
      <c r="Q117" s="169"/>
      <c r="R117" s="169"/>
      <c r="S117" s="207">
        <v>0</v>
      </c>
      <c r="T117" s="207">
        <v>0</v>
      </c>
      <c r="U117" s="169"/>
      <c r="V117" s="207"/>
      <c r="W117" s="169"/>
      <c r="X117" s="169"/>
      <c r="Y117" s="169"/>
      <c r="Z117" s="169"/>
      <c r="AA117" s="169"/>
      <c r="AB117" s="169"/>
      <c r="AC117" s="169"/>
      <c r="AD117" s="180"/>
      <c r="AE117" s="207">
        <f t="shared" si="18"/>
        <v>0</v>
      </c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  <c r="CH117" s="104"/>
      <c r="CI117" s="104"/>
      <c r="CJ117" s="104"/>
      <c r="CK117" s="104"/>
      <c r="CL117" s="104"/>
      <c r="CM117" s="104"/>
      <c r="CN117" s="104"/>
      <c r="CO117" s="104"/>
      <c r="CP117" s="104"/>
      <c r="CQ117" s="104"/>
      <c r="CR117" s="104"/>
      <c r="CS117" s="104"/>
      <c r="CT117" s="104"/>
      <c r="CU117" s="104"/>
      <c r="CV117" s="104"/>
      <c r="CW117" s="104"/>
      <c r="CX117" s="104"/>
      <c r="CY117" s="104"/>
      <c r="CZ117" s="104"/>
      <c r="DA117" s="104"/>
      <c r="DB117" s="104"/>
      <c r="DC117" s="104"/>
      <c r="DD117" s="104"/>
      <c r="DE117" s="104"/>
      <c r="DF117" s="104"/>
      <c r="DG117" s="104"/>
      <c r="DH117" s="104"/>
    </row>
    <row r="118" spans="1:112" x14ac:dyDescent="0.25">
      <c r="A118" s="51"/>
      <c r="B118" s="48" t="s">
        <v>114</v>
      </c>
      <c r="C118" s="23"/>
      <c r="D118" s="57">
        <v>40</v>
      </c>
      <c r="E118" s="23">
        <v>96.47</v>
      </c>
      <c r="F118" s="50">
        <f>2742.466+3182.5</f>
        <v>5924.9660000000003</v>
      </c>
      <c r="G118" s="169"/>
      <c r="H118" s="169"/>
      <c r="I118" s="169"/>
      <c r="J118" s="169"/>
      <c r="K118" s="169"/>
      <c r="L118" s="169"/>
      <c r="M118" s="169"/>
      <c r="N118" s="169"/>
      <c r="O118" s="169"/>
      <c r="P118" s="207"/>
      <c r="Q118" s="169">
        <f>84+33</f>
        <v>117</v>
      </c>
      <c r="R118" s="169">
        <f>974.4+4823.28</f>
        <v>5797.6799999999994</v>
      </c>
      <c r="S118" s="207">
        <v>40</v>
      </c>
      <c r="T118" s="207">
        <f>2742.466-2615.18</f>
        <v>127.28600000000006</v>
      </c>
      <c r="U118" s="169"/>
      <c r="V118" s="207"/>
      <c r="W118" s="169"/>
      <c r="X118" s="169"/>
      <c r="Y118" s="169"/>
      <c r="Z118" s="169"/>
      <c r="AA118" s="169"/>
      <c r="AB118" s="169"/>
      <c r="AC118" s="169"/>
      <c r="AD118" s="180"/>
      <c r="AE118" s="207">
        <f t="shared" si="18"/>
        <v>5924.9659999999994</v>
      </c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  <c r="CH118" s="104"/>
      <c r="CI118" s="104"/>
      <c r="CJ118" s="104"/>
      <c r="CK118" s="104"/>
      <c r="CL118" s="104"/>
      <c r="CM118" s="104"/>
      <c r="CN118" s="104"/>
      <c r="CO118" s="104"/>
      <c r="CP118" s="104"/>
      <c r="CQ118" s="104"/>
      <c r="CR118" s="104"/>
      <c r="CS118" s="104"/>
      <c r="CT118" s="104"/>
      <c r="CU118" s="104"/>
      <c r="CV118" s="104"/>
      <c r="CW118" s="104"/>
      <c r="CX118" s="104"/>
      <c r="CY118" s="104"/>
      <c r="CZ118" s="104"/>
      <c r="DA118" s="104"/>
      <c r="DB118" s="104"/>
      <c r="DC118" s="104"/>
      <c r="DD118" s="104"/>
      <c r="DE118" s="104"/>
      <c r="DF118" s="104"/>
      <c r="DG118" s="104"/>
      <c r="DH118" s="104"/>
    </row>
    <row r="119" spans="1:112" x14ac:dyDescent="0.25">
      <c r="A119" s="51"/>
      <c r="B119" s="48" t="s">
        <v>115</v>
      </c>
      <c r="C119" s="23"/>
      <c r="D119" s="49">
        <v>6</v>
      </c>
      <c r="E119" s="23"/>
      <c r="F119" s="50">
        <f>254.19312-183.19</f>
        <v>71.003119999999996</v>
      </c>
      <c r="G119" s="169"/>
      <c r="H119" s="169"/>
      <c r="I119" s="169"/>
      <c r="J119" s="169"/>
      <c r="K119" s="169"/>
      <c r="L119" s="169"/>
      <c r="M119" s="169"/>
      <c r="N119" s="169"/>
      <c r="O119" s="169"/>
      <c r="P119" s="207"/>
      <c r="Q119" s="169">
        <v>5</v>
      </c>
      <c r="R119" s="169">
        <v>20.010000000000002</v>
      </c>
      <c r="S119" s="207">
        <v>1</v>
      </c>
      <c r="T119" s="207">
        <f>254.19312-20.01-183.19</f>
        <v>50.993120000000005</v>
      </c>
      <c r="U119" s="169"/>
      <c r="V119" s="207"/>
      <c r="W119" s="169"/>
      <c r="X119" s="169"/>
      <c r="Y119" s="169"/>
      <c r="Z119" s="169"/>
      <c r="AA119" s="169"/>
      <c r="AB119" s="169"/>
      <c r="AC119" s="169"/>
      <c r="AD119" s="180"/>
      <c r="AE119" s="207">
        <f t="shared" si="18"/>
        <v>71.00312000000001</v>
      </c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  <c r="CH119" s="104"/>
      <c r="CI119" s="104"/>
      <c r="CJ119" s="104"/>
      <c r="CK119" s="104"/>
      <c r="CL119" s="104"/>
      <c r="CM119" s="104"/>
      <c r="CN119" s="104"/>
      <c r="CO119" s="104"/>
      <c r="CP119" s="104"/>
      <c r="CQ119" s="104"/>
      <c r="CR119" s="104"/>
      <c r="CS119" s="104"/>
      <c r="CT119" s="104"/>
      <c r="CU119" s="104"/>
      <c r="CV119" s="104"/>
      <c r="CW119" s="104"/>
      <c r="CX119" s="104"/>
      <c r="CY119" s="104"/>
      <c r="CZ119" s="104"/>
      <c r="DA119" s="104"/>
      <c r="DB119" s="104"/>
      <c r="DC119" s="104"/>
      <c r="DD119" s="104"/>
      <c r="DE119" s="104"/>
      <c r="DF119" s="104"/>
      <c r="DG119" s="104"/>
      <c r="DH119" s="104"/>
    </row>
    <row r="120" spans="1:112" x14ac:dyDescent="0.25">
      <c r="A120" s="59"/>
      <c r="B120" s="48" t="s">
        <v>116</v>
      </c>
      <c r="C120" s="23"/>
      <c r="D120" s="57">
        <v>606</v>
      </c>
      <c r="E120" s="23">
        <v>34.450000000000003</v>
      </c>
      <c r="F120" s="50">
        <f>20933.3572128-11298.98-4209.87</f>
        <v>5424.507212800002</v>
      </c>
      <c r="G120" s="169"/>
      <c r="H120" s="169"/>
      <c r="I120" s="169"/>
      <c r="J120" s="169"/>
      <c r="K120" s="169"/>
      <c r="L120" s="169"/>
      <c r="M120" s="169"/>
      <c r="N120" s="169"/>
      <c r="O120" s="169"/>
      <c r="P120" s="207"/>
      <c r="Q120" s="169">
        <v>66</v>
      </c>
      <c r="R120" s="169">
        <v>501.12</v>
      </c>
      <c r="S120" s="207">
        <v>606</v>
      </c>
      <c r="T120" s="207">
        <f>20933.3572128-11800.1-4209.87</f>
        <v>4923.3872128000012</v>
      </c>
      <c r="U120" s="169"/>
      <c r="V120" s="207"/>
      <c r="W120" s="169"/>
      <c r="X120" s="169"/>
      <c r="Y120" s="169"/>
      <c r="Z120" s="169"/>
      <c r="AA120" s="169"/>
      <c r="AB120" s="169"/>
      <c r="AC120" s="169"/>
      <c r="AD120" s="180"/>
      <c r="AE120" s="207">
        <f t="shared" si="18"/>
        <v>5424.5072128000011</v>
      </c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  <c r="CH120" s="104"/>
      <c r="CI120" s="104"/>
      <c r="CJ120" s="104"/>
      <c r="CK120" s="104"/>
      <c r="CL120" s="104"/>
      <c r="CM120" s="104"/>
      <c r="CN120" s="104"/>
      <c r="CO120" s="104"/>
      <c r="CP120" s="104"/>
      <c r="CQ120" s="104"/>
      <c r="CR120" s="104"/>
      <c r="CS120" s="104"/>
      <c r="CT120" s="104"/>
      <c r="CU120" s="104"/>
      <c r="CV120" s="104"/>
      <c r="CW120" s="104"/>
      <c r="CX120" s="104"/>
      <c r="CY120" s="104"/>
      <c r="CZ120" s="104"/>
      <c r="DA120" s="104"/>
      <c r="DB120" s="104"/>
      <c r="DC120" s="104"/>
      <c r="DD120" s="104"/>
      <c r="DE120" s="104"/>
      <c r="DF120" s="104"/>
      <c r="DG120" s="104"/>
      <c r="DH120" s="104"/>
    </row>
    <row r="121" spans="1:112" x14ac:dyDescent="0.25">
      <c r="A121" s="59"/>
      <c r="B121" s="48" t="s">
        <v>117</v>
      </c>
      <c r="C121" s="23"/>
      <c r="D121" s="57">
        <v>44</v>
      </c>
      <c r="E121" s="23">
        <v>24.35</v>
      </c>
      <c r="F121" s="50">
        <f>1563.37456-1023.88</f>
        <v>539.49455999999998</v>
      </c>
      <c r="G121" s="169"/>
      <c r="H121" s="169"/>
      <c r="I121" s="169"/>
      <c r="J121" s="169"/>
      <c r="K121" s="169"/>
      <c r="L121" s="169"/>
      <c r="M121" s="169"/>
      <c r="N121" s="169"/>
      <c r="O121" s="169"/>
      <c r="P121" s="207"/>
      <c r="Q121" s="169">
        <v>44</v>
      </c>
      <c r="R121" s="169">
        <v>539.49</v>
      </c>
      <c r="S121" s="207">
        <v>0</v>
      </c>
      <c r="T121" s="207">
        <v>0</v>
      </c>
      <c r="U121" s="169"/>
      <c r="V121" s="207"/>
      <c r="W121" s="169"/>
      <c r="X121" s="169"/>
      <c r="Y121" s="169"/>
      <c r="Z121" s="169"/>
      <c r="AA121" s="169"/>
      <c r="AB121" s="169"/>
      <c r="AC121" s="169"/>
      <c r="AD121" s="180"/>
      <c r="AE121" s="207">
        <f t="shared" si="18"/>
        <v>539.49</v>
      </c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  <c r="CH121" s="104"/>
      <c r="CI121" s="104"/>
      <c r="CJ121" s="104"/>
      <c r="CK121" s="104"/>
      <c r="CL121" s="104"/>
      <c r="CM121" s="104"/>
      <c r="CN121" s="104"/>
      <c r="CO121" s="104"/>
      <c r="CP121" s="104"/>
      <c r="CQ121" s="104"/>
      <c r="CR121" s="104"/>
      <c r="CS121" s="104"/>
      <c r="CT121" s="104"/>
      <c r="CU121" s="104"/>
      <c r="CV121" s="104"/>
      <c r="CW121" s="104"/>
      <c r="CX121" s="104"/>
      <c r="CY121" s="104"/>
      <c r="CZ121" s="104"/>
      <c r="DA121" s="104"/>
      <c r="DB121" s="104"/>
      <c r="DC121" s="104"/>
      <c r="DD121" s="104"/>
      <c r="DE121" s="104"/>
      <c r="DF121" s="104"/>
      <c r="DG121" s="104"/>
      <c r="DH121" s="104"/>
    </row>
    <row r="122" spans="1:112" x14ac:dyDescent="0.25">
      <c r="A122" s="59"/>
      <c r="B122" s="60" t="s">
        <v>118</v>
      </c>
      <c r="C122" s="23"/>
      <c r="D122" s="49">
        <v>5</v>
      </c>
      <c r="E122" s="23"/>
      <c r="F122" s="50">
        <v>308.15000000000003</v>
      </c>
      <c r="G122" s="169"/>
      <c r="H122" s="169"/>
      <c r="I122" s="169"/>
      <c r="J122" s="169"/>
      <c r="K122" s="169"/>
      <c r="L122" s="169"/>
      <c r="M122" s="169"/>
      <c r="N122" s="169"/>
      <c r="O122" s="169"/>
      <c r="P122" s="207"/>
      <c r="Q122" s="169">
        <v>5</v>
      </c>
      <c r="R122" s="169">
        <v>226.2</v>
      </c>
      <c r="S122" s="207"/>
      <c r="T122" s="207">
        <f>308.15-226.2</f>
        <v>81.949999999999989</v>
      </c>
      <c r="U122" s="169"/>
      <c r="V122" s="207"/>
      <c r="W122" s="169"/>
      <c r="X122" s="169"/>
      <c r="Y122" s="169"/>
      <c r="Z122" s="169"/>
      <c r="AA122" s="169"/>
      <c r="AB122" s="169"/>
      <c r="AC122" s="169"/>
      <c r="AD122" s="180"/>
      <c r="AE122" s="207">
        <f t="shared" si="18"/>
        <v>308.14999999999998</v>
      </c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  <c r="CH122" s="104"/>
      <c r="CI122" s="104"/>
      <c r="CJ122" s="104"/>
      <c r="CK122" s="104"/>
      <c r="CL122" s="104"/>
      <c r="CM122" s="104"/>
      <c r="CN122" s="104"/>
      <c r="CO122" s="104"/>
      <c r="CP122" s="104"/>
      <c r="CQ122" s="104"/>
      <c r="CR122" s="104"/>
      <c r="CS122" s="104"/>
      <c r="CT122" s="104"/>
      <c r="CU122" s="104"/>
      <c r="CV122" s="104"/>
      <c r="CW122" s="104"/>
      <c r="CX122" s="104"/>
      <c r="CY122" s="104"/>
      <c r="CZ122" s="104"/>
      <c r="DA122" s="104"/>
      <c r="DB122" s="104"/>
      <c r="DC122" s="104"/>
      <c r="DD122" s="104"/>
      <c r="DE122" s="104"/>
      <c r="DF122" s="104"/>
      <c r="DG122" s="104"/>
      <c r="DH122" s="104"/>
    </row>
    <row r="123" spans="1:112" x14ac:dyDescent="0.25">
      <c r="A123" s="59"/>
      <c r="B123" s="48" t="s">
        <v>119</v>
      </c>
      <c r="C123" s="23"/>
      <c r="D123" s="57">
        <v>62</v>
      </c>
      <c r="E123" s="23">
        <v>27.32</v>
      </c>
      <c r="F123" s="50">
        <f>1438.9304+1023.88+183.19</f>
        <v>2646.0003999999999</v>
      </c>
      <c r="G123" s="169"/>
      <c r="H123" s="169"/>
      <c r="I123" s="169"/>
      <c r="J123" s="169"/>
      <c r="K123" s="169"/>
      <c r="L123" s="169"/>
      <c r="M123" s="169"/>
      <c r="N123" s="169"/>
      <c r="O123" s="169"/>
      <c r="P123" s="207"/>
      <c r="Q123" s="169">
        <v>62</v>
      </c>
      <c r="R123" s="169">
        <v>2646</v>
      </c>
      <c r="S123" s="207">
        <v>0</v>
      </c>
      <c r="T123" s="207">
        <v>0</v>
      </c>
      <c r="U123" s="169"/>
      <c r="V123" s="207"/>
      <c r="W123" s="169"/>
      <c r="X123" s="169"/>
      <c r="Y123" s="169"/>
      <c r="Z123" s="169"/>
      <c r="AA123" s="169"/>
      <c r="AB123" s="169"/>
      <c r="AC123" s="169"/>
      <c r="AD123" s="180"/>
      <c r="AE123" s="207">
        <f t="shared" si="18"/>
        <v>2646</v>
      </c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  <c r="CH123" s="104"/>
      <c r="CI123" s="104"/>
      <c r="CJ123" s="104"/>
      <c r="CK123" s="104"/>
      <c r="CL123" s="104"/>
      <c r="CM123" s="104"/>
      <c r="CN123" s="104"/>
      <c r="CO123" s="104"/>
      <c r="CP123" s="104"/>
      <c r="CQ123" s="104"/>
      <c r="CR123" s="104"/>
      <c r="CS123" s="104"/>
      <c r="CT123" s="104"/>
      <c r="CU123" s="104"/>
      <c r="CV123" s="104"/>
      <c r="CW123" s="104"/>
      <c r="CX123" s="104"/>
      <c r="CY123" s="104"/>
      <c r="CZ123" s="104"/>
      <c r="DA123" s="104"/>
      <c r="DB123" s="104"/>
      <c r="DC123" s="104"/>
      <c r="DD123" s="104"/>
      <c r="DE123" s="104"/>
      <c r="DF123" s="104"/>
      <c r="DG123" s="104"/>
      <c r="DH123" s="104"/>
    </row>
    <row r="124" spans="1:112" x14ac:dyDescent="0.25">
      <c r="A124" s="51"/>
      <c r="B124" s="48" t="s">
        <v>120</v>
      </c>
      <c r="C124" s="23"/>
      <c r="D124" s="49">
        <v>10</v>
      </c>
      <c r="E124" s="23"/>
      <c r="F124" s="50">
        <v>303.2</v>
      </c>
      <c r="G124" s="169"/>
      <c r="H124" s="169"/>
      <c r="I124" s="169"/>
      <c r="J124" s="169"/>
      <c r="K124" s="169"/>
      <c r="L124" s="169"/>
      <c r="M124" s="169"/>
      <c r="N124" s="169"/>
      <c r="O124" s="169"/>
      <c r="P124" s="207"/>
      <c r="Q124" s="169">
        <v>10</v>
      </c>
      <c r="R124" s="169">
        <v>208.8</v>
      </c>
      <c r="S124" s="207">
        <v>10</v>
      </c>
      <c r="T124" s="207">
        <f>303.2-208.8</f>
        <v>94.399999999999977</v>
      </c>
      <c r="U124" s="169"/>
      <c r="V124" s="207"/>
      <c r="W124" s="169"/>
      <c r="X124" s="169"/>
      <c r="Y124" s="169"/>
      <c r="Z124" s="169"/>
      <c r="AA124" s="169"/>
      <c r="AB124" s="169"/>
      <c r="AC124" s="169"/>
      <c r="AD124" s="180"/>
      <c r="AE124" s="207">
        <f t="shared" si="18"/>
        <v>303.2</v>
      </c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  <c r="CH124" s="104"/>
      <c r="CI124" s="104"/>
      <c r="CJ124" s="104"/>
      <c r="CK124" s="104"/>
      <c r="CL124" s="104"/>
      <c r="CM124" s="104"/>
      <c r="CN124" s="104"/>
      <c r="CO124" s="104"/>
      <c r="CP124" s="104"/>
      <c r="CQ124" s="104"/>
      <c r="CR124" s="104"/>
      <c r="CS124" s="104"/>
      <c r="CT124" s="104"/>
      <c r="CU124" s="104"/>
      <c r="CV124" s="104"/>
      <c r="CW124" s="104"/>
      <c r="CX124" s="104"/>
      <c r="CY124" s="104"/>
      <c r="CZ124" s="104"/>
      <c r="DA124" s="104"/>
      <c r="DB124" s="104"/>
      <c r="DC124" s="104"/>
      <c r="DD124" s="104"/>
      <c r="DE124" s="104"/>
      <c r="DF124" s="104"/>
      <c r="DG124" s="104"/>
      <c r="DH124" s="104"/>
    </row>
    <row r="125" spans="1:112" x14ac:dyDescent="0.25">
      <c r="A125" s="51"/>
      <c r="B125" s="48" t="s">
        <v>121</v>
      </c>
      <c r="C125" s="23"/>
      <c r="D125" s="49">
        <v>0</v>
      </c>
      <c r="E125" s="23"/>
      <c r="F125" s="50">
        <v>0</v>
      </c>
      <c r="G125" s="169"/>
      <c r="H125" s="169"/>
      <c r="I125" s="169"/>
      <c r="J125" s="169"/>
      <c r="K125" s="169"/>
      <c r="L125" s="169"/>
      <c r="M125" s="169"/>
      <c r="N125" s="169"/>
      <c r="O125" s="169"/>
      <c r="P125" s="207"/>
      <c r="Q125" s="169"/>
      <c r="R125" s="169"/>
      <c r="S125" s="207">
        <v>0</v>
      </c>
      <c r="T125" s="207">
        <v>0</v>
      </c>
      <c r="U125" s="169"/>
      <c r="V125" s="207"/>
      <c r="W125" s="169"/>
      <c r="X125" s="169"/>
      <c r="Y125" s="169"/>
      <c r="Z125" s="169"/>
      <c r="AA125" s="169"/>
      <c r="AB125" s="169"/>
      <c r="AC125" s="169"/>
      <c r="AD125" s="180"/>
      <c r="AE125" s="207">
        <f t="shared" si="18"/>
        <v>0</v>
      </c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  <c r="CH125" s="104"/>
      <c r="CI125" s="104"/>
      <c r="CJ125" s="104"/>
      <c r="CK125" s="104"/>
      <c r="CL125" s="104"/>
      <c r="CM125" s="104"/>
      <c r="CN125" s="104"/>
      <c r="CO125" s="104"/>
      <c r="CP125" s="104"/>
      <c r="CQ125" s="104"/>
      <c r="CR125" s="104"/>
      <c r="CS125" s="104"/>
      <c r="CT125" s="104"/>
      <c r="CU125" s="104"/>
      <c r="CV125" s="104"/>
      <c r="CW125" s="104"/>
      <c r="CX125" s="104"/>
      <c r="CY125" s="104"/>
      <c r="CZ125" s="104"/>
      <c r="DA125" s="104"/>
      <c r="DB125" s="104"/>
      <c r="DC125" s="104"/>
      <c r="DD125" s="104"/>
      <c r="DE125" s="104"/>
      <c r="DF125" s="104"/>
      <c r="DG125" s="104"/>
      <c r="DH125" s="104"/>
    </row>
    <row r="126" spans="1:112" x14ac:dyDescent="0.25">
      <c r="A126" s="51"/>
      <c r="B126" s="48" t="s">
        <v>122</v>
      </c>
      <c r="C126" s="23"/>
      <c r="D126" s="49">
        <v>6</v>
      </c>
      <c r="E126" s="23"/>
      <c r="F126" s="50">
        <f>1653.72-975.12</f>
        <v>678.6</v>
      </c>
      <c r="G126" s="169"/>
      <c r="H126" s="169"/>
      <c r="I126" s="169"/>
      <c r="J126" s="169"/>
      <c r="K126" s="169"/>
      <c r="L126" s="169"/>
      <c r="M126" s="169"/>
      <c r="N126" s="169"/>
      <c r="O126" s="169"/>
      <c r="P126" s="207"/>
      <c r="Q126" s="169">
        <v>6</v>
      </c>
      <c r="R126" s="169">
        <v>678.6</v>
      </c>
      <c r="S126" s="207">
        <v>0</v>
      </c>
      <c r="T126" s="207">
        <v>0</v>
      </c>
      <c r="U126" s="169"/>
      <c r="V126" s="207"/>
      <c r="W126" s="169"/>
      <c r="X126" s="169"/>
      <c r="Y126" s="169"/>
      <c r="Z126" s="169"/>
      <c r="AA126" s="169"/>
      <c r="AB126" s="169"/>
      <c r="AC126" s="169"/>
      <c r="AD126" s="180"/>
      <c r="AE126" s="207">
        <f t="shared" si="18"/>
        <v>678.6</v>
      </c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  <c r="CH126" s="104"/>
      <c r="CI126" s="104"/>
      <c r="CJ126" s="104"/>
      <c r="CK126" s="104"/>
      <c r="CL126" s="104"/>
      <c r="CM126" s="104"/>
      <c r="CN126" s="104"/>
      <c r="CO126" s="104"/>
      <c r="CP126" s="104"/>
      <c r="CQ126" s="104"/>
      <c r="CR126" s="104"/>
      <c r="CS126" s="104"/>
      <c r="CT126" s="104"/>
      <c r="CU126" s="104"/>
      <c r="CV126" s="104"/>
      <c r="CW126" s="104"/>
      <c r="CX126" s="104"/>
      <c r="CY126" s="104"/>
      <c r="CZ126" s="104"/>
      <c r="DA126" s="104"/>
      <c r="DB126" s="104"/>
      <c r="DC126" s="104"/>
      <c r="DD126" s="104"/>
      <c r="DE126" s="104"/>
      <c r="DF126" s="104"/>
      <c r="DG126" s="104"/>
      <c r="DH126" s="104"/>
    </row>
    <row r="127" spans="1:112" x14ac:dyDescent="0.25">
      <c r="A127" s="51"/>
      <c r="B127" s="48" t="s">
        <v>123</v>
      </c>
      <c r="C127" s="23"/>
      <c r="D127" s="49">
        <v>3</v>
      </c>
      <c r="E127" s="23"/>
      <c r="F127" s="50">
        <v>729.45079999999996</v>
      </c>
      <c r="G127" s="169"/>
      <c r="H127" s="169"/>
      <c r="I127" s="169"/>
      <c r="J127" s="169"/>
      <c r="K127" s="169"/>
      <c r="L127" s="169"/>
      <c r="M127" s="169"/>
      <c r="N127" s="169"/>
      <c r="O127" s="169"/>
      <c r="P127" s="207"/>
      <c r="Q127" s="169"/>
      <c r="R127" s="169"/>
      <c r="S127" s="207">
        <v>3</v>
      </c>
      <c r="T127" s="207">
        <v>729.45079999999996</v>
      </c>
      <c r="U127" s="169"/>
      <c r="V127" s="207"/>
      <c r="W127" s="169"/>
      <c r="X127" s="169"/>
      <c r="Y127" s="169"/>
      <c r="Z127" s="169"/>
      <c r="AA127" s="169"/>
      <c r="AB127" s="169"/>
      <c r="AC127" s="169"/>
      <c r="AD127" s="180"/>
      <c r="AE127" s="207">
        <f t="shared" si="18"/>
        <v>729.45079999999996</v>
      </c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  <c r="CH127" s="104"/>
      <c r="CI127" s="104"/>
      <c r="CJ127" s="104"/>
      <c r="CK127" s="104"/>
      <c r="CL127" s="104"/>
      <c r="CM127" s="104"/>
      <c r="CN127" s="104"/>
      <c r="CO127" s="104"/>
      <c r="CP127" s="104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4"/>
      <c r="DB127" s="104"/>
      <c r="DC127" s="104"/>
      <c r="DD127" s="104"/>
      <c r="DE127" s="104"/>
      <c r="DF127" s="104"/>
      <c r="DG127" s="104"/>
      <c r="DH127" s="104"/>
    </row>
    <row r="128" spans="1:112" x14ac:dyDescent="0.25">
      <c r="A128" s="51"/>
      <c r="B128" s="48" t="s">
        <v>124</v>
      </c>
      <c r="C128" s="23"/>
      <c r="D128" s="49">
        <v>0</v>
      </c>
      <c r="E128" s="23"/>
      <c r="F128" s="50">
        <v>0</v>
      </c>
      <c r="G128" s="169"/>
      <c r="H128" s="169"/>
      <c r="I128" s="169"/>
      <c r="J128" s="169"/>
      <c r="K128" s="169"/>
      <c r="L128" s="169"/>
      <c r="M128" s="169"/>
      <c r="N128" s="169"/>
      <c r="O128" s="169"/>
      <c r="P128" s="207"/>
      <c r="Q128" s="169"/>
      <c r="R128" s="169"/>
      <c r="S128" s="207">
        <v>0</v>
      </c>
      <c r="T128" s="207">
        <v>0</v>
      </c>
      <c r="U128" s="169"/>
      <c r="V128" s="207"/>
      <c r="W128" s="169"/>
      <c r="X128" s="169"/>
      <c r="Y128" s="169"/>
      <c r="Z128" s="169"/>
      <c r="AA128" s="169"/>
      <c r="AB128" s="169"/>
      <c r="AC128" s="169"/>
      <c r="AD128" s="180"/>
      <c r="AE128" s="207">
        <f t="shared" si="18"/>
        <v>0</v>
      </c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  <c r="CH128" s="104"/>
      <c r="CI128" s="104"/>
      <c r="CJ128" s="104"/>
      <c r="CK128" s="104"/>
      <c r="CL128" s="104"/>
      <c r="CM128" s="104"/>
      <c r="CN128" s="104"/>
      <c r="CO128" s="104"/>
      <c r="CP128" s="104"/>
      <c r="CQ128" s="104"/>
      <c r="CR128" s="104"/>
      <c r="CS128" s="104"/>
      <c r="CT128" s="104"/>
      <c r="CU128" s="104"/>
      <c r="CV128" s="104"/>
      <c r="CW128" s="104"/>
      <c r="CX128" s="104"/>
      <c r="CY128" s="104"/>
      <c r="CZ128" s="104"/>
      <c r="DA128" s="104"/>
      <c r="DB128" s="104"/>
      <c r="DC128" s="104"/>
      <c r="DD128" s="104"/>
      <c r="DE128" s="104"/>
      <c r="DF128" s="104"/>
      <c r="DG128" s="104"/>
      <c r="DH128" s="104"/>
    </row>
    <row r="129" spans="1:112" x14ac:dyDescent="0.25">
      <c r="A129" s="51"/>
      <c r="B129" s="48" t="s">
        <v>125</v>
      </c>
      <c r="C129" s="23"/>
      <c r="D129" s="49">
        <v>18</v>
      </c>
      <c r="E129" s="23"/>
      <c r="F129" s="50">
        <v>1240.204</v>
      </c>
      <c r="G129" s="169"/>
      <c r="H129" s="169"/>
      <c r="I129" s="169"/>
      <c r="J129" s="169"/>
      <c r="K129" s="169"/>
      <c r="L129" s="169"/>
      <c r="M129" s="169"/>
      <c r="N129" s="169"/>
      <c r="O129" s="169"/>
      <c r="P129" s="207"/>
      <c r="Q129" s="169">
        <v>18</v>
      </c>
      <c r="R129" s="169">
        <v>1085.76</v>
      </c>
      <c r="S129" s="207">
        <v>18</v>
      </c>
      <c r="T129" s="207">
        <f>1240.204-1085.76</f>
        <v>154.44399999999996</v>
      </c>
      <c r="U129" s="169"/>
      <c r="V129" s="207"/>
      <c r="W129" s="169"/>
      <c r="X129" s="169"/>
      <c r="Y129" s="169"/>
      <c r="Z129" s="169"/>
      <c r="AA129" s="169"/>
      <c r="AB129" s="169"/>
      <c r="AC129" s="169"/>
      <c r="AD129" s="180"/>
      <c r="AE129" s="207">
        <f t="shared" si="18"/>
        <v>1240.204</v>
      </c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  <c r="CH129" s="104"/>
      <c r="CI129" s="104"/>
      <c r="CJ129" s="104"/>
      <c r="CK129" s="104"/>
      <c r="CL129" s="104"/>
      <c r="CM129" s="104"/>
      <c r="CN129" s="104"/>
      <c r="CO129" s="104"/>
      <c r="CP129" s="104"/>
      <c r="CQ129" s="104"/>
      <c r="CR129" s="104"/>
      <c r="CS129" s="104"/>
      <c r="CT129" s="104"/>
      <c r="CU129" s="104"/>
      <c r="CV129" s="104"/>
      <c r="CW129" s="104"/>
      <c r="CX129" s="104"/>
      <c r="CY129" s="104"/>
      <c r="CZ129" s="104"/>
      <c r="DA129" s="104"/>
      <c r="DB129" s="104"/>
      <c r="DC129" s="104"/>
      <c r="DD129" s="104"/>
      <c r="DE129" s="104"/>
      <c r="DF129" s="104"/>
      <c r="DG129" s="104"/>
      <c r="DH129" s="104"/>
    </row>
    <row r="130" spans="1:112" x14ac:dyDescent="0.25">
      <c r="A130" s="51"/>
      <c r="B130" s="48" t="s">
        <v>126</v>
      </c>
      <c r="C130" s="23"/>
      <c r="D130" s="49">
        <v>16</v>
      </c>
      <c r="E130" s="23"/>
      <c r="F130" s="50">
        <f>169.76-17.38</f>
        <v>152.38</v>
      </c>
      <c r="G130" s="169"/>
      <c r="H130" s="169"/>
      <c r="I130" s="169"/>
      <c r="J130" s="169"/>
      <c r="K130" s="169"/>
      <c r="L130" s="169"/>
      <c r="M130" s="169"/>
      <c r="N130" s="169"/>
      <c r="O130" s="169"/>
      <c r="P130" s="207"/>
      <c r="Q130" s="169"/>
      <c r="R130" s="169"/>
      <c r="S130" s="207">
        <v>16</v>
      </c>
      <c r="T130" s="207">
        <f>169.76-17.38</f>
        <v>152.38</v>
      </c>
      <c r="U130" s="169"/>
      <c r="V130" s="207"/>
      <c r="W130" s="169"/>
      <c r="X130" s="169"/>
      <c r="Y130" s="169"/>
      <c r="Z130" s="169"/>
      <c r="AA130" s="169"/>
      <c r="AB130" s="169"/>
      <c r="AC130" s="169"/>
      <c r="AD130" s="180"/>
      <c r="AE130" s="207">
        <f t="shared" si="18"/>
        <v>152.38</v>
      </c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  <c r="CH130" s="104"/>
      <c r="CI130" s="104"/>
      <c r="CJ130" s="104"/>
      <c r="CK130" s="104"/>
      <c r="CL130" s="104"/>
      <c r="CM130" s="104"/>
      <c r="CN130" s="104"/>
      <c r="CO130" s="104"/>
      <c r="CP130" s="104"/>
      <c r="CQ130" s="104"/>
      <c r="CR130" s="104"/>
      <c r="CS130" s="104"/>
      <c r="CT130" s="104"/>
      <c r="CU130" s="104"/>
      <c r="CV130" s="104"/>
      <c r="CW130" s="104"/>
      <c r="CX130" s="104"/>
      <c r="CY130" s="104"/>
      <c r="CZ130" s="104"/>
      <c r="DA130" s="104"/>
      <c r="DB130" s="104"/>
      <c r="DC130" s="104"/>
      <c r="DD130" s="104"/>
      <c r="DE130" s="104"/>
      <c r="DF130" s="104"/>
      <c r="DG130" s="104"/>
      <c r="DH130" s="104"/>
    </row>
    <row r="131" spans="1:112" x14ac:dyDescent="0.25">
      <c r="A131" s="51"/>
      <c r="B131" s="48" t="s">
        <v>127</v>
      </c>
      <c r="C131" s="23"/>
      <c r="D131" s="49">
        <v>0</v>
      </c>
      <c r="E131" s="23"/>
      <c r="F131" s="50">
        <v>294.27</v>
      </c>
      <c r="G131" s="169"/>
      <c r="H131" s="169"/>
      <c r="I131" s="169"/>
      <c r="J131" s="169"/>
      <c r="K131" s="169"/>
      <c r="L131" s="169"/>
      <c r="M131" s="169"/>
      <c r="N131" s="169"/>
      <c r="O131" s="169"/>
      <c r="P131" s="207"/>
      <c r="Q131" s="169">
        <v>24</v>
      </c>
      <c r="R131" s="169">
        <v>294.27</v>
      </c>
      <c r="S131" s="207">
        <v>0</v>
      </c>
      <c r="T131" s="207">
        <v>0</v>
      </c>
      <c r="U131" s="169"/>
      <c r="V131" s="207"/>
      <c r="W131" s="169"/>
      <c r="X131" s="169"/>
      <c r="Y131" s="169"/>
      <c r="Z131" s="169"/>
      <c r="AA131" s="169"/>
      <c r="AB131" s="169"/>
      <c r="AC131" s="169"/>
      <c r="AD131" s="180"/>
      <c r="AE131" s="207">
        <f t="shared" si="18"/>
        <v>294.27</v>
      </c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  <c r="CH131" s="104"/>
      <c r="CI131" s="104"/>
      <c r="CJ131" s="104"/>
      <c r="CK131" s="104"/>
      <c r="CL131" s="104"/>
      <c r="CM131" s="104"/>
      <c r="CN131" s="104"/>
      <c r="CO131" s="104"/>
      <c r="CP131" s="104"/>
      <c r="CQ131" s="104"/>
      <c r="CR131" s="104"/>
      <c r="CS131" s="104"/>
      <c r="CT131" s="104"/>
      <c r="CU131" s="104"/>
      <c r="CV131" s="104"/>
      <c r="CW131" s="104"/>
      <c r="CX131" s="104"/>
      <c r="CY131" s="104"/>
      <c r="CZ131" s="104"/>
      <c r="DA131" s="104"/>
      <c r="DB131" s="104"/>
      <c r="DC131" s="104"/>
      <c r="DD131" s="104"/>
      <c r="DE131" s="104"/>
      <c r="DF131" s="104"/>
      <c r="DG131" s="104"/>
      <c r="DH131" s="104"/>
    </row>
    <row r="132" spans="1:112" x14ac:dyDescent="0.25">
      <c r="A132" s="51"/>
      <c r="B132" s="48" t="s">
        <v>128</v>
      </c>
      <c r="C132" s="23"/>
      <c r="D132" s="49">
        <v>0</v>
      </c>
      <c r="E132" s="23"/>
      <c r="F132" s="50">
        <v>588.54</v>
      </c>
      <c r="G132" s="169"/>
      <c r="H132" s="169"/>
      <c r="I132" s="169"/>
      <c r="J132" s="169"/>
      <c r="K132" s="169"/>
      <c r="L132" s="169"/>
      <c r="M132" s="169"/>
      <c r="N132" s="169"/>
      <c r="O132" s="169"/>
      <c r="P132" s="207"/>
      <c r="Q132" s="169">
        <v>48</v>
      </c>
      <c r="R132" s="169">
        <v>588.54</v>
      </c>
      <c r="S132" s="207">
        <v>0</v>
      </c>
      <c r="T132" s="207">
        <v>0</v>
      </c>
      <c r="U132" s="169"/>
      <c r="V132" s="207"/>
      <c r="W132" s="169"/>
      <c r="X132" s="169"/>
      <c r="Y132" s="169"/>
      <c r="Z132" s="169"/>
      <c r="AA132" s="169"/>
      <c r="AB132" s="169"/>
      <c r="AC132" s="169"/>
      <c r="AD132" s="180"/>
      <c r="AE132" s="207">
        <f t="shared" si="18"/>
        <v>588.54</v>
      </c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  <c r="CH132" s="104"/>
      <c r="CI132" s="104"/>
      <c r="CJ132" s="104"/>
      <c r="CK132" s="104"/>
      <c r="CL132" s="104"/>
      <c r="CM132" s="104"/>
      <c r="CN132" s="104"/>
      <c r="CO132" s="104"/>
      <c r="CP132" s="104"/>
      <c r="CQ132" s="104"/>
      <c r="CR132" s="104"/>
      <c r="CS132" s="104"/>
      <c r="CT132" s="104"/>
      <c r="CU132" s="104"/>
      <c r="CV132" s="104"/>
      <c r="CW132" s="104"/>
      <c r="CX132" s="104"/>
      <c r="CY132" s="104"/>
      <c r="CZ132" s="104"/>
      <c r="DA132" s="104"/>
      <c r="DB132" s="104"/>
      <c r="DC132" s="104"/>
      <c r="DD132" s="104"/>
      <c r="DE132" s="104"/>
      <c r="DF132" s="104"/>
      <c r="DG132" s="104"/>
      <c r="DH132" s="104"/>
    </row>
    <row r="133" spans="1:112" x14ac:dyDescent="0.25">
      <c r="A133" s="51"/>
      <c r="B133" s="48" t="s">
        <v>129</v>
      </c>
      <c r="C133" s="23"/>
      <c r="D133" s="57">
        <v>31</v>
      </c>
      <c r="E133" s="23">
        <v>149.76</v>
      </c>
      <c r="F133" s="50">
        <f>4724.304-882.81+17.38</f>
        <v>3858.8740000000003</v>
      </c>
      <c r="G133" s="169"/>
      <c r="H133" s="169"/>
      <c r="I133" s="169"/>
      <c r="J133" s="169"/>
      <c r="K133" s="169"/>
      <c r="L133" s="169"/>
      <c r="M133" s="169"/>
      <c r="N133" s="169"/>
      <c r="O133" s="169"/>
      <c r="P133" s="207"/>
      <c r="Q133" s="169">
        <v>31</v>
      </c>
      <c r="R133" s="169">
        <v>3858.87</v>
      </c>
      <c r="S133" s="207"/>
      <c r="T133" s="207"/>
      <c r="U133" s="169"/>
      <c r="V133" s="207"/>
      <c r="W133" s="169"/>
      <c r="X133" s="169"/>
      <c r="Y133" s="169"/>
      <c r="Z133" s="169"/>
      <c r="AA133" s="169"/>
      <c r="AB133" s="169"/>
      <c r="AC133" s="169"/>
      <c r="AD133" s="180"/>
      <c r="AE133" s="207">
        <f t="shared" si="18"/>
        <v>3858.87</v>
      </c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  <c r="CH133" s="104"/>
      <c r="CI133" s="104"/>
      <c r="CJ133" s="104"/>
      <c r="CK133" s="104"/>
      <c r="CL133" s="104"/>
      <c r="CM133" s="104"/>
      <c r="CN133" s="104"/>
      <c r="CO133" s="104"/>
      <c r="CP133" s="104"/>
      <c r="CQ133" s="104"/>
      <c r="CR133" s="104"/>
      <c r="CS133" s="104"/>
      <c r="CT133" s="104"/>
      <c r="CU133" s="104"/>
      <c r="CV133" s="104"/>
      <c r="CW133" s="104"/>
      <c r="CX133" s="104"/>
      <c r="CY133" s="104"/>
      <c r="CZ133" s="104"/>
      <c r="DA133" s="104"/>
      <c r="DB133" s="104"/>
      <c r="DC133" s="104"/>
      <c r="DD133" s="104"/>
      <c r="DE133" s="104"/>
      <c r="DF133" s="104"/>
      <c r="DG133" s="104"/>
      <c r="DH133" s="104"/>
    </row>
    <row r="134" spans="1:112" x14ac:dyDescent="0.25">
      <c r="A134" s="51"/>
      <c r="B134" s="48" t="s">
        <v>130</v>
      </c>
      <c r="C134" s="23"/>
      <c r="D134" s="49">
        <v>0</v>
      </c>
      <c r="E134" s="23"/>
      <c r="F134" s="50">
        <v>0</v>
      </c>
      <c r="G134" s="169"/>
      <c r="H134" s="169"/>
      <c r="I134" s="169"/>
      <c r="J134" s="169"/>
      <c r="K134" s="169"/>
      <c r="L134" s="169"/>
      <c r="M134" s="169"/>
      <c r="N134" s="169"/>
      <c r="O134" s="169"/>
      <c r="P134" s="207"/>
      <c r="Q134" s="169"/>
      <c r="R134" s="169"/>
      <c r="S134" s="207">
        <v>0</v>
      </c>
      <c r="T134" s="207">
        <v>0</v>
      </c>
      <c r="U134" s="169"/>
      <c r="V134" s="207"/>
      <c r="W134" s="169"/>
      <c r="X134" s="169"/>
      <c r="Y134" s="169"/>
      <c r="Z134" s="169"/>
      <c r="AA134" s="169"/>
      <c r="AB134" s="169"/>
      <c r="AC134" s="169"/>
      <c r="AD134" s="180"/>
      <c r="AE134" s="207">
        <f t="shared" si="18"/>
        <v>0</v>
      </c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4"/>
      <c r="DB134" s="104"/>
      <c r="DC134" s="104"/>
      <c r="DD134" s="104"/>
      <c r="DE134" s="104"/>
      <c r="DF134" s="104"/>
      <c r="DG134" s="104"/>
      <c r="DH134" s="104"/>
    </row>
    <row r="135" spans="1:112" x14ac:dyDescent="0.25">
      <c r="A135" s="51"/>
      <c r="B135" s="48" t="s">
        <v>131</v>
      </c>
      <c r="C135" s="23"/>
      <c r="D135" s="57">
        <v>14</v>
      </c>
      <c r="E135" s="23">
        <v>99.22</v>
      </c>
      <c r="F135" s="50">
        <f>973.8072-973.8</f>
        <v>7.2000000000116415E-3</v>
      </c>
      <c r="G135" s="169"/>
      <c r="H135" s="169"/>
      <c r="I135" s="169"/>
      <c r="J135" s="169"/>
      <c r="K135" s="169"/>
      <c r="L135" s="169"/>
      <c r="M135" s="169"/>
      <c r="N135" s="169"/>
      <c r="O135" s="169"/>
      <c r="P135" s="207"/>
      <c r="Q135" s="169"/>
      <c r="R135" s="169"/>
      <c r="S135" s="207"/>
      <c r="T135" s="207">
        <v>0.01</v>
      </c>
      <c r="U135" s="169"/>
      <c r="V135" s="207"/>
      <c r="W135" s="169"/>
      <c r="X135" s="169"/>
      <c r="Y135" s="169"/>
      <c r="Z135" s="169"/>
      <c r="AA135" s="169"/>
      <c r="AB135" s="169"/>
      <c r="AC135" s="169"/>
      <c r="AD135" s="180"/>
      <c r="AE135" s="207">
        <f t="shared" si="18"/>
        <v>0.01</v>
      </c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</row>
    <row r="136" spans="1:112" x14ac:dyDescent="0.25">
      <c r="A136" s="51"/>
      <c r="B136" s="48" t="s">
        <v>132</v>
      </c>
      <c r="C136" s="23"/>
      <c r="D136" s="57">
        <v>33</v>
      </c>
      <c r="E136" s="23">
        <v>26.16</v>
      </c>
      <c r="F136" s="50">
        <f>1422.53248-165.88</f>
        <v>1256.6524800000002</v>
      </c>
      <c r="G136" s="169"/>
      <c r="H136" s="169"/>
      <c r="I136" s="169"/>
      <c r="J136" s="169"/>
      <c r="K136" s="169"/>
      <c r="L136" s="169"/>
      <c r="M136" s="169"/>
      <c r="N136" s="169"/>
      <c r="O136" s="169"/>
      <c r="P136" s="207"/>
      <c r="Q136" s="169">
        <f>14+15</f>
        <v>29</v>
      </c>
      <c r="R136" s="169">
        <f>211.12+904.8</f>
        <v>1115.92</v>
      </c>
      <c r="S136" s="207">
        <v>33</v>
      </c>
      <c r="T136" s="207">
        <f>1422.53248-1115.92-165.88</f>
        <v>140.73248000000001</v>
      </c>
      <c r="U136" s="169"/>
      <c r="V136" s="207"/>
      <c r="W136" s="169"/>
      <c r="X136" s="169"/>
      <c r="Y136" s="169"/>
      <c r="Z136" s="169"/>
      <c r="AA136" s="169"/>
      <c r="AB136" s="169"/>
      <c r="AC136" s="169"/>
      <c r="AD136" s="180"/>
      <c r="AE136" s="207">
        <f t="shared" si="18"/>
        <v>1256.6524800000002</v>
      </c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  <c r="CH136" s="104"/>
      <c r="CI136" s="104"/>
      <c r="CJ136" s="104"/>
      <c r="CK136" s="104"/>
      <c r="CL136" s="104"/>
      <c r="CM136" s="104"/>
      <c r="CN136" s="104"/>
      <c r="CO136" s="104"/>
      <c r="CP136" s="104"/>
      <c r="CQ136" s="104"/>
      <c r="CR136" s="104"/>
      <c r="CS136" s="104"/>
      <c r="CT136" s="104"/>
      <c r="CU136" s="104"/>
      <c r="CV136" s="104"/>
      <c r="CW136" s="104"/>
      <c r="CX136" s="104"/>
      <c r="CY136" s="104"/>
      <c r="CZ136" s="104"/>
      <c r="DA136" s="104"/>
      <c r="DB136" s="104"/>
      <c r="DC136" s="104"/>
      <c r="DD136" s="104"/>
      <c r="DE136" s="104"/>
      <c r="DF136" s="104"/>
      <c r="DG136" s="104"/>
      <c r="DH136" s="104"/>
    </row>
    <row r="137" spans="1:112" x14ac:dyDescent="0.25">
      <c r="A137" s="51"/>
      <c r="B137" s="48" t="s">
        <v>133</v>
      </c>
      <c r="C137" s="23"/>
      <c r="D137" s="49">
        <v>8</v>
      </c>
      <c r="E137" s="23"/>
      <c r="F137" s="50">
        <v>138.69719999999998</v>
      </c>
      <c r="G137" s="169"/>
      <c r="H137" s="169"/>
      <c r="I137" s="169"/>
      <c r="J137" s="169"/>
      <c r="K137" s="169"/>
      <c r="L137" s="169"/>
      <c r="M137" s="169"/>
      <c r="N137" s="169"/>
      <c r="O137" s="169"/>
      <c r="P137" s="207"/>
      <c r="Q137" s="169"/>
      <c r="R137" s="169"/>
      <c r="S137" s="207">
        <v>8</v>
      </c>
      <c r="T137" s="207">
        <v>138.69719999999998</v>
      </c>
      <c r="U137" s="169"/>
      <c r="V137" s="207"/>
      <c r="W137" s="169"/>
      <c r="X137" s="169"/>
      <c r="Y137" s="169"/>
      <c r="Z137" s="169"/>
      <c r="AA137" s="169"/>
      <c r="AB137" s="169"/>
      <c r="AC137" s="169"/>
      <c r="AD137" s="180"/>
      <c r="AE137" s="207">
        <f t="shared" ref="AE137:AE168" si="19">H137+J137+L137+N137+P137+R137+T137+V137+X137+Z137+AB137+AD137</f>
        <v>138.69719999999998</v>
      </c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  <c r="CH137" s="104"/>
      <c r="CI137" s="104"/>
      <c r="CJ137" s="104"/>
      <c r="CK137" s="104"/>
      <c r="CL137" s="104"/>
      <c r="CM137" s="104"/>
      <c r="CN137" s="104"/>
      <c r="CO137" s="104"/>
      <c r="CP137" s="104"/>
      <c r="CQ137" s="104"/>
      <c r="CR137" s="104"/>
      <c r="CS137" s="104"/>
      <c r="CT137" s="104"/>
      <c r="CU137" s="104"/>
      <c r="CV137" s="104"/>
      <c r="CW137" s="104"/>
      <c r="CX137" s="104"/>
      <c r="CY137" s="104"/>
      <c r="CZ137" s="104"/>
      <c r="DA137" s="104"/>
      <c r="DB137" s="104"/>
      <c r="DC137" s="104"/>
      <c r="DD137" s="104"/>
      <c r="DE137" s="104"/>
      <c r="DF137" s="104"/>
      <c r="DG137" s="104"/>
      <c r="DH137" s="104"/>
    </row>
    <row r="138" spans="1:112" x14ac:dyDescent="0.25">
      <c r="A138" s="51"/>
      <c r="B138" s="48" t="s">
        <v>134</v>
      </c>
      <c r="C138" s="23"/>
      <c r="D138" s="49">
        <v>14</v>
      </c>
      <c r="E138" s="23"/>
      <c r="F138" s="50">
        <f>42.2472+165.88</f>
        <v>208.12719999999999</v>
      </c>
      <c r="G138" s="169"/>
      <c r="H138" s="169"/>
      <c r="I138" s="169"/>
      <c r="J138" s="169"/>
      <c r="K138" s="169"/>
      <c r="L138" s="169"/>
      <c r="M138" s="169"/>
      <c r="N138" s="169"/>
      <c r="O138" s="169"/>
      <c r="P138" s="207"/>
      <c r="Q138" s="169">
        <v>11</v>
      </c>
      <c r="R138" s="169">
        <v>165.88</v>
      </c>
      <c r="S138" s="207">
        <v>1</v>
      </c>
      <c r="T138" s="207">
        <v>42.25</v>
      </c>
      <c r="U138" s="169"/>
      <c r="V138" s="207"/>
      <c r="W138" s="169"/>
      <c r="X138" s="169"/>
      <c r="Y138" s="169"/>
      <c r="Z138" s="169"/>
      <c r="AA138" s="169"/>
      <c r="AB138" s="169"/>
      <c r="AC138" s="169"/>
      <c r="AD138" s="180"/>
      <c r="AE138" s="207">
        <f t="shared" si="19"/>
        <v>208.13</v>
      </c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  <c r="CH138" s="104"/>
      <c r="CI138" s="104"/>
      <c r="CJ138" s="104"/>
      <c r="CK138" s="104"/>
      <c r="CL138" s="104"/>
      <c r="CM138" s="104"/>
      <c r="CN138" s="104"/>
      <c r="CO138" s="104"/>
      <c r="CP138" s="104"/>
      <c r="CQ138" s="104"/>
      <c r="CR138" s="104"/>
      <c r="CS138" s="104"/>
      <c r="CT138" s="104"/>
      <c r="CU138" s="104"/>
      <c r="CV138" s="104"/>
      <c r="CW138" s="104"/>
      <c r="CX138" s="104"/>
      <c r="CY138" s="104"/>
      <c r="CZ138" s="104"/>
      <c r="DA138" s="104"/>
      <c r="DB138" s="104"/>
      <c r="DC138" s="104"/>
      <c r="DD138" s="104"/>
      <c r="DE138" s="104"/>
      <c r="DF138" s="104"/>
      <c r="DG138" s="104"/>
      <c r="DH138" s="104"/>
    </row>
    <row r="139" spans="1:112" x14ac:dyDescent="0.25">
      <c r="A139" s="51"/>
      <c r="B139" s="48" t="s">
        <v>135</v>
      </c>
      <c r="C139" s="23"/>
      <c r="D139" s="49">
        <v>6</v>
      </c>
      <c r="E139" s="23"/>
      <c r="F139" s="50">
        <f>427.6457856-6.21</f>
        <v>421.43578560000003</v>
      </c>
      <c r="G139" s="169"/>
      <c r="H139" s="169"/>
      <c r="I139" s="169"/>
      <c r="J139" s="169"/>
      <c r="K139" s="169"/>
      <c r="L139" s="169"/>
      <c r="M139" s="169"/>
      <c r="N139" s="169"/>
      <c r="O139" s="169"/>
      <c r="P139" s="207"/>
      <c r="Q139" s="169"/>
      <c r="R139" s="169"/>
      <c r="S139" s="207">
        <v>6</v>
      </c>
      <c r="T139" s="207">
        <f>427.6457856-6.21</f>
        <v>421.43578560000003</v>
      </c>
      <c r="U139" s="169"/>
      <c r="V139" s="207"/>
      <c r="W139" s="169"/>
      <c r="X139" s="169"/>
      <c r="Y139" s="169"/>
      <c r="Z139" s="169"/>
      <c r="AA139" s="169"/>
      <c r="AB139" s="169"/>
      <c r="AC139" s="169"/>
      <c r="AD139" s="180"/>
      <c r="AE139" s="207">
        <f t="shared" si="19"/>
        <v>421.43578560000003</v>
      </c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  <c r="CH139" s="104"/>
      <c r="CI139" s="104"/>
      <c r="CJ139" s="104"/>
      <c r="CK139" s="104"/>
      <c r="CL139" s="104"/>
      <c r="CM139" s="104"/>
      <c r="CN139" s="104"/>
      <c r="CO139" s="104"/>
      <c r="CP139" s="104"/>
      <c r="CQ139" s="104"/>
      <c r="CR139" s="104"/>
      <c r="CS139" s="104"/>
      <c r="CT139" s="104"/>
      <c r="CU139" s="104"/>
      <c r="CV139" s="104"/>
      <c r="CW139" s="104"/>
      <c r="CX139" s="104"/>
      <c r="CY139" s="104"/>
      <c r="CZ139" s="104"/>
      <c r="DA139" s="104"/>
      <c r="DB139" s="104"/>
      <c r="DC139" s="104"/>
      <c r="DD139" s="104"/>
      <c r="DE139" s="104"/>
      <c r="DF139" s="104"/>
      <c r="DG139" s="104"/>
      <c r="DH139" s="104"/>
    </row>
    <row r="140" spans="1:112" x14ac:dyDescent="0.25">
      <c r="A140" s="51"/>
      <c r="B140" s="48" t="s">
        <v>136</v>
      </c>
      <c r="C140" s="23"/>
      <c r="D140" s="49">
        <v>4</v>
      </c>
      <c r="E140" s="23"/>
      <c r="F140" s="50">
        <f>1218.22272-588.54-629.68</f>
        <v>2.7200000000675573E-3</v>
      </c>
      <c r="G140" s="169"/>
      <c r="H140" s="169"/>
      <c r="I140" s="169"/>
      <c r="J140" s="169"/>
      <c r="K140" s="169"/>
      <c r="L140" s="169"/>
      <c r="M140" s="169"/>
      <c r="N140" s="169"/>
      <c r="O140" s="169"/>
      <c r="P140" s="207"/>
      <c r="Q140" s="169"/>
      <c r="R140" s="169"/>
      <c r="S140" s="207"/>
      <c r="T140" s="207"/>
      <c r="U140" s="169"/>
      <c r="V140" s="207"/>
      <c r="W140" s="169"/>
      <c r="X140" s="169"/>
      <c r="Y140" s="169"/>
      <c r="Z140" s="169"/>
      <c r="AA140" s="169"/>
      <c r="AB140" s="169"/>
      <c r="AC140" s="169"/>
      <c r="AD140" s="180"/>
      <c r="AE140" s="207">
        <f t="shared" si="19"/>
        <v>0</v>
      </c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  <c r="CH140" s="104"/>
      <c r="CI140" s="104"/>
      <c r="CJ140" s="104"/>
      <c r="CK140" s="104"/>
      <c r="CL140" s="104"/>
      <c r="CM140" s="104"/>
      <c r="CN140" s="104"/>
      <c r="CO140" s="104"/>
      <c r="CP140" s="104"/>
      <c r="CQ140" s="104"/>
      <c r="CR140" s="104"/>
      <c r="CS140" s="104"/>
      <c r="CT140" s="104"/>
      <c r="CU140" s="104"/>
      <c r="CV140" s="104"/>
      <c r="CW140" s="104"/>
      <c r="CX140" s="104"/>
      <c r="CY140" s="104"/>
      <c r="CZ140" s="104"/>
      <c r="DA140" s="104"/>
      <c r="DB140" s="104"/>
      <c r="DC140" s="104"/>
      <c r="DD140" s="104"/>
      <c r="DE140" s="104"/>
      <c r="DF140" s="104"/>
      <c r="DG140" s="104"/>
      <c r="DH140" s="104"/>
    </row>
    <row r="141" spans="1:112" x14ac:dyDescent="0.25">
      <c r="A141" s="51"/>
      <c r="B141" s="48" t="s">
        <v>137</v>
      </c>
      <c r="C141" s="23"/>
      <c r="D141" s="57">
        <v>6</v>
      </c>
      <c r="E141" s="23"/>
      <c r="F141" s="50">
        <f>153.306416+1788.53</f>
        <v>1941.8364160000001</v>
      </c>
      <c r="G141" s="169"/>
      <c r="H141" s="169"/>
      <c r="I141" s="169"/>
      <c r="J141" s="169"/>
      <c r="K141" s="169"/>
      <c r="L141" s="169"/>
      <c r="M141" s="169"/>
      <c r="N141" s="169"/>
      <c r="O141" s="169"/>
      <c r="P141" s="207"/>
      <c r="Q141" s="169">
        <v>186</v>
      </c>
      <c r="R141" s="169">
        <v>1941.84</v>
      </c>
      <c r="S141" s="207"/>
      <c r="T141" s="207"/>
      <c r="U141" s="169"/>
      <c r="V141" s="207"/>
      <c r="W141" s="169"/>
      <c r="X141" s="169"/>
      <c r="Y141" s="169"/>
      <c r="Z141" s="169"/>
      <c r="AA141" s="169"/>
      <c r="AB141" s="169"/>
      <c r="AC141" s="169"/>
      <c r="AD141" s="180"/>
      <c r="AE141" s="207">
        <f t="shared" si="19"/>
        <v>1941.84</v>
      </c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  <c r="CH141" s="104"/>
      <c r="CI141" s="104"/>
      <c r="CJ141" s="104"/>
      <c r="CK141" s="104"/>
      <c r="CL141" s="104"/>
      <c r="CM141" s="104"/>
      <c r="CN141" s="104"/>
      <c r="CO141" s="104"/>
      <c r="CP141" s="104"/>
      <c r="CQ141" s="104"/>
      <c r="CR141" s="104"/>
      <c r="CS141" s="104"/>
      <c r="CT141" s="104"/>
      <c r="CU141" s="104"/>
      <c r="CV141" s="104"/>
      <c r="CW141" s="104"/>
      <c r="CX141" s="104"/>
      <c r="CY141" s="104"/>
      <c r="CZ141" s="104"/>
      <c r="DA141" s="104"/>
      <c r="DB141" s="104"/>
      <c r="DC141" s="104"/>
      <c r="DD141" s="104"/>
      <c r="DE141" s="104"/>
      <c r="DF141" s="104"/>
      <c r="DG141" s="104"/>
      <c r="DH141" s="104"/>
    </row>
    <row r="142" spans="1:112" x14ac:dyDescent="0.25">
      <c r="A142" s="51"/>
      <c r="B142" s="48" t="s">
        <v>138</v>
      </c>
      <c r="C142" s="23"/>
      <c r="D142" s="49">
        <v>0</v>
      </c>
      <c r="E142" s="23"/>
      <c r="F142" s="50">
        <v>0</v>
      </c>
      <c r="G142" s="169"/>
      <c r="H142" s="169"/>
      <c r="I142" s="169"/>
      <c r="J142" s="169"/>
      <c r="K142" s="169"/>
      <c r="L142" s="169"/>
      <c r="M142" s="169"/>
      <c r="N142" s="169"/>
      <c r="O142" s="169"/>
      <c r="P142" s="207"/>
      <c r="Q142" s="169"/>
      <c r="R142" s="169"/>
      <c r="S142" s="207">
        <v>0</v>
      </c>
      <c r="T142" s="207">
        <v>0</v>
      </c>
      <c r="U142" s="169"/>
      <c r="V142" s="207"/>
      <c r="W142" s="169"/>
      <c r="X142" s="169"/>
      <c r="Y142" s="169"/>
      <c r="Z142" s="169"/>
      <c r="AA142" s="169"/>
      <c r="AB142" s="169"/>
      <c r="AC142" s="169"/>
      <c r="AD142" s="180"/>
      <c r="AE142" s="207">
        <f t="shared" si="19"/>
        <v>0</v>
      </c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  <c r="CH142" s="104"/>
      <c r="CI142" s="104"/>
      <c r="CJ142" s="104"/>
      <c r="CK142" s="104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4"/>
      <c r="CV142" s="104"/>
      <c r="CW142" s="104"/>
      <c r="CX142" s="104"/>
      <c r="CY142" s="104"/>
      <c r="CZ142" s="104"/>
      <c r="DA142" s="104"/>
      <c r="DB142" s="104"/>
      <c r="DC142" s="104"/>
      <c r="DD142" s="104"/>
      <c r="DE142" s="104"/>
      <c r="DF142" s="104"/>
      <c r="DG142" s="104"/>
      <c r="DH142" s="104"/>
    </row>
    <row r="143" spans="1:112" x14ac:dyDescent="0.25">
      <c r="A143" s="51"/>
      <c r="B143" s="48" t="s">
        <v>139</v>
      </c>
      <c r="C143" s="23"/>
      <c r="D143" s="57">
        <v>91</v>
      </c>
      <c r="E143" s="23">
        <v>16.399999999999999</v>
      </c>
      <c r="F143" s="50">
        <f>1305.75136+6.21</f>
        <v>1311.96136</v>
      </c>
      <c r="G143" s="169"/>
      <c r="H143" s="169"/>
      <c r="I143" s="169"/>
      <c r="J143" s="169"/>
      <c r="K143" s="169"/>
      <c r="L143" s="169"/>
      <c r="M143" s="169"/>
      <c r="N143" s="169"/>
      <c r="O143" s="169"/>
      <c r="P143" s="207"/>
      <c r="Q143" s="169">
        <v>91</v>
      </c>
      <c r="R143" s="169">
        <v>1311.96</v>
      </c>
      <c r="S143" s="207"/>
      <c r="T143" s="207"/>
      <c r="U143" s="169"/>
      <c r="V143" s="207"/>
      <c r="W143" s="169"/>
      <c r="X143" s="169"/>
      <c r="Y143" s="169"/>
      <c r="Z143" s="169"/>
      <c r="AA143" s="169"/>
      <c r="AB143" s="169"/>
      <c r="AC143" s="169"/>
      <c r="AD143" s="180"/>
      <c r="AE143" s="207">
        <f t="shared" si="19"/>
        <v>1311.96</v>
      </c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  <c r="CH143" s="104"/>
      <c r="CI143" s="104"/>
      <c r="CJ143" s="104"/>
      <c r="CK143" s="104"/>
      <c r="CL143" s="104"/>
      <c r="CM143" s="104"/>
      <c r="CN143" s="104"/>
      <c r="CO143" s="104"/>
      <c r="CP143" s="104"/>
      <c r="CQ143" s="104"/>
      <c r="CR143" s="104"/>
      <c r="CS143" s="104"/>
      <c r="CT143" s="104"/>
      <c r="CU143" s="104"/>
      <c r="CV143" s="104"/>
      <c r="CW143" s="104"/>
      <c r="CX143" s="104"/>
      <c r="CY143" s="104"/>
      <c r="CZ143" s="104"/>
      <c r="DA143" s="104"/>
      <c r="DB143" s="104"/>
      <c r="DC143" s="104"/>
      <c r="DD143" s="104"/>
      <c r="DE143" s="104"/>
      <c r="DF143" s="104"/>
      <c r="DG143" s="104"/>
      <c r="DH143" s="104"/>
    </row>
    <row r="144" spans="1:112" x14ac:dyDescent="0.25">
      <c r="A144" s="51"/>
      <c r="B144" s="48" t="s">
        <v>140</v>
      </c>
      <c r="C144" s="23"/>
      <c r="D144" s="49">
        <v>0</v>
      </c>
      <c r="E144" s="23"/>
      <c r="F144" s="50">
        <v>588.54</v>
      </c>
      <c r="G144" s="169"/>
      <c r="H144" s="169"/>
      <c r="I144" s="169"/>
      <c r="J144" s="169"/>
      <c r="K144" s="169"/>
      <c r="L144" s="169"/>
      <c r="M144" s="169"/>
      <c r="N144" s="169"/>
      <c r="O144" s="169"/>
      <c r="P144" s="207"/>
      <c r="Q144" s="169">
        <v>24</v>
      </c>
      <c r="R144" s="169">
        <v>588.54</v>
      </c>
      <c r="S144" s="207">
        <v>0</v>
      </c>
      <c r="T144" s="207">
        <v>0</v>
      </c>
      <c r="U144" s="169"/>
      <c r="V144" s="207"/>
      <c r="W144" s="169"/>
      <c r="X144" s="169"/>
      <c r="Y144" s="169"/>
      <c r="Z144" s="169"/>
      <c r="AA144" s="169"/>
      <c r="AB144" s="169"/>
      <c r="AC144" s="169"/>
      <c r="AD144" s="180"/>
      <c r="AE144" s="207">
        <f t="shared" si="19"/>
        <v>588.54</v>
      </c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  <c r="CH144" s="104"/>
      <c r="CI144" s="104"/>
      <c r="CJ144" s="104"/>
      <c r="CK144" s="104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4"/>
      <c r="CV144" s="104"/>
      <c r="CW144" s="104"/>
      <c r="CX144" s="104"/>
      <c r="CY144" s="104"/>
      <c r="CZ144" s="104"/>
      <c r="DA144" s="104"/>
      <c r="DB144" s="104"/>
      <c r="DC144" s="104"/>
      <c r="DD144" s="104"/>
      <c r="DE144" s="104"/>
      <c r="DF144" s="104"/>
      <c r="DG144" s="104"/>
      <c r="DH144" s="104"/>
    </row>
    <row r="145" spans="1:112" x14ac:dyDescent="0.25">
      <c r="A145" s="51"/>
      <c r="B145" s="48" t="s">
        <v>141</v>
      </c>
      <c r="C145" s="23"/>
      <c r="D145" s="49">
        <v>9</v>
      </c>
      <c r="E145" s="23"/>
      <c r="F145" s="50">
        <v>132.32</v>
      </c>
      <c r="G145" s="169"/>
      <c r="H145" s="169"/>
      <c r="I145" s="169"/>
      <c r="J145" s="169"/>
      <c r="K145" s="169"/>
      <c r="L145" s="169"/>
      <c r="M145" s="169"/>
      <c r="N145" s="169"/>
      <c r="O145" s="169"/>
      <c r="P145" s="207"/>
      <c r="Q145" s="169">
        <v>8</v>
      </c>
      <c r="R145" s="169">
        <v>120.64</v>
      </c>
      <c r="S145" s="207">
        <v>1</v>
      </c>
      <c r="T145" s="207">
        <v>11.68</v>
      </c>
      <c r="U145" s="169"/>
      <c r="V145" s="207"/>
      <c r="W145" s="169"/>
      <c r="X145" s="169"/>
      <c r="Y145" s="169"/>
      <c r="Z145" s="169"/>
      <c r="AA145" s="169"/>
      <c r="AB145" s="169"/>
      <c r="AC145" s="169"/>
      <c r="AD145" s="180"/>
      <c r="AE145" s="207">
        <f t="shared" si="19"/>
        <v>132.32</v>
      </c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  <c r="CH145" s="104"/>
      <c r="CI145" s="104"/>
      <c r="CJ145" s="104"/>
      <c r="CK145" s="104"/>
      <c r="CL145" s="104"/>
      <c r="CM145" s="104"/>
      <c r="CN145" s="104"/>
      <c r="CO145" s="104"/>
      <c r="CP145" s="104"/>
      <c r="CQ145" s="104"/>
      <c r="CR145" s="104"/>
      <c r="CS145" s="104"/>
      <c r="CT145" s="104"/>
      <c r="CU145" s="104"/>
      <c r="CV145" s="104"/>
      <c r="CW145" s="104"/>
      <c r="CX145" s="104"/>
      <c r="CY145" s="104"/>
      <c r="CZ145" s="104"/>
      <c r="DA145" s="104"/>
      <c r="DB145" s="104"/>
      <c r="DC145" s="104"/>
      <c r="DD145" s="104"/>
      <c r="DE145" s="104"/>
      <c r="DF145" s="104"/>
      <c r="DG145" s="104"/>
      <c r="DH145" s="104"/>
    </row>
    <row r="146" spans="1:112" x14ac:dyDescent="0.25">
      <c r="A146" s="51"/>
      <c r="B146" s="48" t="s">
        <v>142</v>
      </c>
      <c r="C146" s="23"/>
      <c r="D146" s="57">
        <v>136</v>
      </c>
      <c r="E146" s="23">
        <v>52.37</v>
      </c>
      <c r="F146" s="50">
        <f>2834.86864+975.12+1804</f>
        <v>5613.9886399999996</v>
      </c>
      <c r="G146" s="169"/>
      <c r="H146" s="169"/>
      <c r="I146" s="169"/>
      <c r="J146" s="169"/>
      <c r="K146" s="169"/>
      <c r="L146" s="169"/>
      <c r="M146" s="169"/>
      <c r="N146" s="169"/>
      <c r="O146" s="169"/>
      <c r="P146" s="207"/>
      <c r="Q146" s="169">
        <f>89+47</f>
        <v>136</v>
      </c>
      <c r="R146" s="169">
        <f>707.19+4906.8</f>
        <v>5613.99</v>
      </c>
      <c r="S146" s="207"/>
      <c r="T146" s="207"/>
      <c r="U146" s="169"/>
      <c r="V146" s="207"/>
      <c r="W146" s="169"/>
      <c r="X146" s="169"/>
      <c r="Y146" s="169"/>
      <c r="Z146" s="169"/>
      <c r="AA146" s="169"/>
      <c r="AB146" s="169"/>
      <c r="AC146" s="169"/>
      <c r="AD146" s="180"/>
      <c r="AE146" s="207">
        <f t="shared" si="19"/>
        <v>5613.99</v>
      </c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  <c r="CH146" s="104"/>
      <c r="CI146" s="104"/>
      <c r="CJ146" s="104"/>
      <c r="CK146" s="104"/>
      <c r="CL146" s="104"/>
      <c r="CM146" s="104"/>
      <c r="CN146" s="104"/>
      <c r="CO146" s="104"/>
      <c r="CP146" s="104"/>
      <c r="CQ146" s="104"/>
      <c r="CR146" s="104"/>
      <c r="CS146" s="104"/>
      <c r="CT146" s="104"/>
      <c r="CU146" s="104"/>
      <c r="CV146" s="104"/>
      <c r="CW146" s="104"/>
      <c r="CX146" s="104"/>
      <c r="CY146" s="104"/>
      <c r="CZ146" s="104"/>
      <c r="DA146" s="104"/>
      <c r="DB146" s="104"/>
      <c r="DC146" s="104"/>
      <c r="DD146" s="104"/>
      <c r="DE146" s="104"/>
      <c r="DF146" s="104"/>
      <c r="DG146" s="104"/>
      <c r="DH146" s="104"/>
    </row>
    <row r="147" spans="1:112" x14ac:dyDescent="0.25">
      <c r="A147" s="51"/>
      <c r="B147" s="48" t="s">
        <v>143</v>
      </c>
      <c r="C147" s="23"/>
      <c r="D147" s="49">
        <v>0</v>
      </c>
      <c r="E147" s="23"/>
      <c r="F147" s="50">
        <v>0</v>
      </c>
      <c r="G147" s="169"/>
      <c r="H147" s="169"/>
      <c r="I147" s="169"/>
      <c r="J147" s="169"/>
      <c r="K147" s="169"/>
      <c r="L147" s="169"/>
      <c r="M147" s="169"/>
      <c r="N147" s="169"/>
      <c r="O147" s="169"/>
      <c r="P147" s="207"/>
      <c r="Q147" s="169"/>
      <c r="R147" s="169"/>
      <c r="S147" s="207">
        <v>0</v>
      </c>
      <c r="T147" s="207">
        <v>0</v>
      </c>
      <c r="U147" s="169"/>
      <c r="V147" s="207"/>
      <c r="W147" s="169"/>
      <c r="X147" s="169"/>
      <c r="Y147" s="169"/>
      <c r="Z147" s="169"/>
      <c r="AA147" s="169"/>
      <c r="AB147" s="169"/>
      <c r="AC147" s="169"/>
      <c r="AD147" s="180"/>
      <c r="AE147" s="207">
        <f t="shared" si="19"/>
        <v>0</v>
      </c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  <c r="CH147" s="104"/>
      <c r="CI147" s="104"/>
      <c r="CJ147" s="104"/>
      <c r="CK147" s="104"/>
      <c r="CL147" s="104"/>
      <c r="CM147" s="104"/>
      <c r="CN147" s="104"/>
      <c r="CO147" s="104"/>
      <c r="CP147" s="104"/>
      <c r="CQ147" s="104"/>
      <c r="CR147" s="104"/>
      <c r="CS147" s="104"/>
      <c r="CT147" s="104"/>
      <c r="CU147" s="104"/>
      <c r="CV147" s="104"/>
      <c r="CW147" s="104"/>
      <c r="CX147" s="104"/>
      <c r="CY147" s="104"/>
      <c r="CZ147" s="104"/>
      <c r="DA147" s="104"/>
      <c r="DB147" s="104"/>
      <c r="DC147" s="104"/>
      <c r="DD147" s="104"/>
      <c r="DE147" s="104"/>
      <c r="DF147" s="104"/>
      <c r="DG147" s="104"/>
      <c r="DH147" s="104"/>
    </row>
    <row r="148" spans="1:112" x14ac:dyDescent="0.25">
      <c r="A148" s="51"/>
      <c r="B148" s="48" t="s">
        <v>144</v>
      </c>
      <c r="C148" s="23"/>
      <c r="D148" s="49">
        <v>0</v>
      </c>
      <c r="E148" s="23"/>
      <c r="F148" s="50">
        <v>0</v>
      </c>
      <c r="G148" s="169"/>
      <c r="H148" s="169"/>
      <c r="I148" s="169"/>
      <c r="J148" s="169"/>
      <c r="K148" s="169"/>
      <c r="L148" s="169"/>
      <c r="M148" s="169"/>
      <c r="N148" s="169"/>
      <c r="O148" s="169"/>
      <c r="P148" s="207"/>
      <c r="Q148" s="169"/>
      <c r="R148" s="169"/>
      <c r="S148" s="207">
        <v>0</v>
      </c>
      <c r="T148" s="207">
        <v>0</v>
      </c>
      <c r="U148" s="169"/>
      <c r="V148" s="207"/>
      <c r="W148" s="169"/>
      <c r="X148" s="169"/>
      <c r="Y148" s="169"/>
      <c r="Z148" s="169"/>
      <c r="AA148" s="169"/>
      <c r="AB148" s="169"/>
      <c r="AC148" s="169"/>
      <c r="AD148" s="180"/>
      <c r="AE148" s="207">
        <f t="shared" si="19"/>
        <v>0</v>
      </c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  <c r="CH148" s="104"/>
      <c r="CI148" s="104"/>
      <c r="CJ148" s="104"/>
      <c r="CK148" s="104"/>
      <c r="CL148" s="104"/>
      <c r="CM148" s="104"/>
      <c r="CN148" s="104"/>
      <c r="CO148" s="104"/>
      <c r="CP148" s="104"/>
      <c r="CQ148" s="104"/>
      <c r="CR148" s="104"/>
      <c r="CS148" s="104"/>
      <c r="CT148" s="104"/>
      <c r="CU148" s="104"/>
      <c r="CV148" s="104"/>
      <c r="CW148" s="104"/>
      <c r="CX148" s="104"/>
      <c r="CY148" s="104"/>
      <c r="CZ148" s="104"/>
      <c r="DA148" s="104"/>
      <c r="DB148" s="104"/>
      <c r="DC148" s="104"/>
      <c r="DD148" s="104"/>
      <c r="DE148" s="104"/>
      <c r="DF148" s="104"/>
      <c r="DG148" s="104"/>
      <c r="DH148" s="104"/>
    </row>
    <row r="149" spans="1:112" x14ac:dyDescent="0.25">
      <c r="A149" s="51"/>
      <c r="B149" s="48" t="s">
        <v>145</v>
      </c>
      <c r="C149" s="23"/>
      <c r="D149" s="49">
        <v>0</v>
      </c>
      <c r="E149" s="23"/>
      <c r="F149" s="50">
        <v>0</v>
      </c>
      <c r="G149" s="169"/>
      <c r="H149" s="169"/>
      <c r="I149" s="169"/>
      <c r="J149" s="169"/>
      <c r="K149" s="169"/>
      <c r="L149" s="169"/>
      <c r="M149" s="169"/>
      <c r="N149" s="169"/>
      <c r="O149" s="169"/>
      <c r="P149" s="207"/>
      <c r="Q149" s="169"/>
      <c r="R149" s="169"/>
      <c r="S149" s="207">
        <v>0</v>
      </c>
      <c r="T149" s="207">
        <v>0</v>
      </c>
      <c r="U149" s="169"/>
      <c r="V149" s="207"/>
      <c r="W149" s="169"/>
      <c r="X149" s="169"/>
      <c r="Y149" s="169"/>
      <c r="Z149" s="169"/>
      <c r="AA149" s="169"/>
      <c r="AB149" s="169"/>
      <c r="AC149" s="169"/>
      <c r="AD149" s="180"/>
      <c r="AE149" s="207">
        <f t="shared" si="19"/>
        <v>0</v>
      </c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  <c r="CH149" s="104"/>
      <c r="CI149" s="104"/>
      <c r="CJ149" s="104"/>
      <c r="CK149" s="104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4"/>
      <c r="DB149" s="104"/>
      <c r="DC149" s="104"/>
      <c r="DD149" s="104"/>
      <c r="DE149" s="104"/>
      <c r="DF149" s="104"/>
      <c r="DG149" s="104"/>
      <c r="DH149" s="104"/>
    </row>
    <row r="150" spans="1:112" x14ac:dyDescent="0.25">
      <c r="A150" s="51"/>
      <c r="B150" s="48" t="s">
        <v>146</v>
      </c>
      <c r="C150" s="23"/>
      <c r="D150" s="57">
        <v>18</v>
      </c>
      <c r="E150" s="23">
        <v>106.33</v>
      </c>
      <c r="F150" s="50">
        <f>2284.3788-1199.46-1084.92</f>
        <v>-1.2000000001535227E-3</v>
      </c>
      <c r="G150" s="169"/>
      <c r="H150" s="169"/>
      <c r="I150" s="169"/>
      <c r="J150" s="169"/>
      <c r="K150" s="169"/>
      <c r="L150" s="169"/>
      <c r="M150" s="169"/>
      <c r="N150" s="169"/>
      <c r="O150" s="169"/>
      <c r="P150" s="207"/>
      <c r="Q150" s="169"/>
      <c r="R150" s="169"/>
      <c r="S150" s="207"/>
      <c r="T150" s="207"/>
      <c r="U150" s="169"/>
      <c r="V150" s="207"/>
      <c r="W150" s="169"/>
      <c r="X150" s="169"/>
      <c r="Y150" s="169"/>
      <c r="Z150" s="169"/>
      <c r="AA150" s="169"/>
      <c r="AB150" s="169"/>
      <c r="AC150" s="169"/>
      <c r="AD150" s="180"/>
      <c r="AE150" s="207">
        <f t="shared" si="19"/>
        <v>0</v>
      </c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  <c r="CH150" s="104"/>
      <c r="CI150" s="104"/>
      <c r="CJ150" s="104"/>
      <c r="CK150" s="104"/>
      <c r="CL150" s="104"/>
      <c r="CM150" s="104"/>
      <c r="CN150" s="104"/>
      <c r="CO150" s="104"/>
      <c r="CP150" s="104"/>
      <c r="CQ150" s="104"/>
      <c r="CR150" s="104"/>
      <c r="CS150" s="104"/>
      <c r="CT150" s="104"/>
      <c r="CU150" s="104"/>
      <c r="CV150" s="104"/>
      <c r="CW150" s="104"/>
      <c r="CX150" s="104"/>
      <c r="CY150" s="104"/>
      <c r="CZ150" s="104"/>
      <c r="DA150" s="104"/>
      <c r="DB150" s="104"/>
      <c r="DC150" s="104"/>
      <c r="DD150" s="104"/>
      <c r="DE150" s="104"/>
      <c r="DF150" s="104"/>
      <c r="DG150" s="104"/>
      <c r="DH150" s="104"/>
    </row>
    <row r="151" spans="1:112" x14ac:dyDescent="0.25">
      <c r="A151" s="51"/>
      <c r="B151" s="48" t="s">
        <v>147</v>
      </c>
      <c r="C151" s="23"/>
      <c r="D151" s="49">
        <v>7</v>
      </c>
      <c r="E151" s="23"/>
      <c r="F151" s="50">
        <v>183.26351999999997</v>
      </c>
      <c r="G151" s="169"/>
      <c r="H151" s="169"/>
      <c r="I151" s="169"/>
      <c r="J151" s="169"/>
      <c r="K151" s="169"/>
      <c r="L151" s="169"/>
      <c r="M151" s="169"/>
      <c r="N151" s="169"/>
      <c r="O151" s="169"/>
      <c r="P151" s="207"/>
      <c r="Q151" s="169">
        <v>7</v>
      </c>
      <c r="R151" s="169">
        <v>113.68</v>
      </c>
      <c r="S151" s="207">
        <v>7</v>
      </c>
      <c r="T151" s="207">
        <v>69.58</v>
      </c>
      <c r="U151" s="169"/>
      <c r="V151" s="207"/>
      <c r="W151" s="169"/>
      <c r="X151" s="169"/>
      <c r="Y151" s="169"/>
      <c r="Z151" s="169"/>
      <c r="AA151" s="169"/>
      <c r="AB151" s="169"/>
      <c r="AC151" s="169"/>
      <c r="AD151" s="180"/>
      <c r="AE151" s="207">
        <f t="shared" si="19"/>
        <v>183.26</v>
      </c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  <c r="CH151" s="104"/>
      <c r="CI151" s="104"/>
      <c r="CJ151" s="104"/>
      <c r="CK151" s="104"/>
      <c r="CL151" s="104"/>
      <c r="CM151" s="104"/>
      <c r="CN151" s="104"/>
      <c r="CO151" s="104"/>
      <c r="CP151" s="104"/>
      <c r="CQ151" s="104"/>
      <c r="CR151" s="104"/>
      <c r="CS151" s="104"/>
      <c r="CT151" s="104"/>
      <c r="CU151" s="104"/>
      <c r="CV151" s="104"/>
      <c r="CW151" s="104"/>
      <c r="CX151" s="104"/>
      <c r="CY151" s="104"/>
      <c r="CZ151" s="104"/>
      <c r="DA151" s="104"/>
      <c r="DB151" s="104"/>
      <c r="DC151" s="104"/>
      <c r="DD151" s="104"/>
      <c r="DE151" s="104"/>
      <c r="DF151" s="104"/>
      <c r="DG151" s="104"/>
      <c r="DH151" s="104"/>
    </row>
    <row r="152" spans="1:112" x14ac:dyDescent="0.25">
      <c r="A152" s="51"/>
      <c r="B152" s="48" t="s">
        <v>148</v>
      </c>
      <c r="C152" s="23"/>
      <c r="D152" s="49">
        <v>0</v>
      </c>
      <c r="E152" s="23"/>
      <c r="F152" s="50">
        <v>0</v>
      </c>
      <c r="G152" s="169"/>
      <c r="H152" s="169"/>
      <c r="I152" s="169"/>
      <c r="J152" s="169"/>
      <c r="K152" s="169"/>
      <c r="L152" s="169"/>
      <c r="M152" s="169"/>
      <c r="N152" s="169"/>
      <c r="O152" s="169"/>
      <c r="P152" s="207"/>
      <c r="Q152" s="169"/>
      <c r="R152" s="169"/>
      <c r="S152" s="207">
        <v>0</v>
      </c>
      <c r="T152" s="207">
        <v>0</v>
      </c>
      <c r="U152" s="169"/>
      <c r="V152" s="207"/>
      <c r="W152" s="169"/>
      <c r="X152" s="169"/>
      <c r="Y152" s="169"/>
      <c r="Z152" s="169"/>
      <c r="AA152" s="169"/>
      <c r="AB152" s="169"/>
      <c r="AC152" s="169"/>
      <c r="AD152" s="180"/>
      <c r="AE152" s="207">
        <f t="shared" si="19"/>
        <v>0</v>
      </c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  <c r="CH152" s="104"/>
      <c r="CI152" s="104"/>
      <c r="CJ152" s="104"/>
      <c r="CK152" s="104"/>
      <c r="CL152" s="104"/>
      <c r="CM152" s="104"/>
      <c r="CN152" s="104"/>
      <c r="CO152" s="104"/>
      <c r="CP152" s="104"/>
      <c r="CQ152" s="104"/>
      <c r="CR152" s="104"/>
      <c r="CS152" s="104"/>
      <c r="CT152" s="104"/>
      <c r="CU152" s="104"/>
      <c r="CV152" s="104"/>
      <c r="CW152" s="104"/>
      <c r="CX152" s="104"/>
      <c r="CY152" s="104"/>
      <c r="CZ152" s="104"/>
      <c r="DA152" s="104"/>
      <c r="DB152" s="104"/>
      <c r="DC152" s="104"/>
      <c r="DD152" s="104"/>
      <c r="DE152" s="104"/>
      <c r="DF152" s="104"/>
      <c r="DG152" s="104"/>
      <c r="DH152" s="104"/>
    </row>
    <row r="153" spans="1:112" x14ac:dyDescent="0.25">
      <c r="A153" s="51"/>
      <c r="B153" s="48" t="s">
        <v>149</v>
      </c>
      <c r="C153" s="23"/>
      <c r="D153" s="49">
        <v>18</v>
      </c>
      <c r="E153" s="23"/>
      <c r="F153" s="50">
        <v>514.22877919999996</v>
      </c>
      <c r="G153" s="169"/>
      <c r="H153" s="169"/>
      <c r="I153" s="169"/>
      <c r="J153" s="169"/>
      <c r="K153" s="169"/>
      <c r="L153" s="169"/>
      <c r="M153" s="169"/>
      <c r="N153" s="169"/>
      <c r="O153" s="169"/>
      <c r="P153" s="207"/>
      <c r="Q153" s="169">
        <v>12</v>
      </c>
      <c r="R153" s="169">
        <v>292.32</v>
      </c>
      <c r="S153" s="207">
        <v>6</v>
      </c>
      <c r="T153" s="207">
        <v>221.91</v>
      </c>
      <c r="U153" s="169"/>
      <c r="V153" s="207"/>
      <c r="W153" s="169"/>
      <c r="X153" s="169"/>
      <c r="Y153" s="169"/>
      <c r="Z153" s="169"/>
      <c r="AA153" s="169"/>
      <c r="AB153" s="169"/>
      <c r="AC153" s="169"/>
      <c r="AD153" s="180"/>
      <c r="AE153" s="207">
        <f t="shared" si="19"/>
        <v>514.23</v>
      </c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  <c r="CH153" s="104"/>
      <c r="CI153" s="104"/>
      <c r="CJ153" s="104"/>
      <c r="CK153" s="104"/>
      <c r="CL153" s="104"/>
      <c r="CM153" s="104"/>
      <c r="CN153" s="104"/>
      <c r="CO153" s="104"/>
      <c r="CP153" s="104"/>
      <c r="CQ153" s="104"/>
      <c r="CR153" s="104"/>
      <c r="CS153" s="104"/>
      <c r="CT153" s="104"/>
      <c r="CU153" s="104"/>
      <c r="CV153" s="104"/>
      <c r="CW153" s="104"/>
      <c r="CX153" s="104"/>
      <c r="CY153" s="104"/>
      <c r="CZ153" s="104"/>
      <c r="DA153" s="104"/>
      <c r="DB153" s="104"/>
      <c r="DC153" s="104"/>
      <c r="DD153" s="104"/>
      <c r="DE153" s="104"/>
      <c r="DF153" s="104"/>
      <c r="DG153" s="104"/>
      <c r="DH153" s="104"/>
    </row>
    <row r="154" spans="1:112" x14ac:dyDescent="0.25">
      <c r="A154" s="51"/>
      <c r="B154" s="48" t="s">
        <v>150</v>
      </c>
      <c r="C154" s="23"/>
      <c r="D154" s="49">
        <v>24</v>
      </c>
      <c r="E154" s="23">
        <v>11.09</v>
      </c>
      <c r="F154" s="50">
        <f>731.94+938.46</f>
        <v>1670.4</v>
      </c>
      <c r="G154" s="169"/>
      <c r="H154" s="169"/>
      <c r="I154" s="169"/>
      <c r="J154" s="169"/>
      <c r="K154" s="169"/>
      <c r="L154" s="169"/>
      <c r="M154" s="169"/>
      <c r="N154" s="169"/>
      <c r="O154" s="169"/>
      <c r="P154" s="207"/>
      <c r="Q154" s="169">
        <v>24</v>
      </c>
      <c r="R154" s="169">
        <v>1670.4</v>
      </c>
      <c r="S154" s="207"/>
      <c r="T154" s="207"/>
      <c r="U154" s="169"/>
      <c r="V154" s="207"/>
      <c r="W154" s="169"/>
      <c r="X154" s="169"/>
      <c r="Y154" s="169"/>
      <c r="Z154" s="169"/>
      <c r="AA154" s="169"/>
      <c r="AB154" s="169"/>
      <c r="AC154" s="169"/>
      <c r="AD154" s="180"/>
      <c r="AE154" s="207">
        <f t="shared" si="19"/>
        <v>1670.4</v>
      </c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  <c r="CH154" s="104"/>
      <c r="CI154" s="104"/>
      <c r="CJ154" s="104"/>
      <c r="CK154" s="104"/>
      <c r="CL154" s="104"/>
      <c r="CM154" s="104"/>
      <c r="CN154" s="104"/>
      <c r="CO154" s="104"/>
      <c r="CP154" s="104"/>
      <c r="CQ154" s="104"/>
      <c r="CR154" s="104"/>
      <c r="CS154" s="104"/>
      <c r="CT154" s="104"/>
      <c r="CU154" s="104"/>
      <c r="CV154" s="104"/>
      <c r="CW154" s="104"/>
      <c r="CX154" s="104"/>
      <c r="CY154" s="104"/>
      <c r="CZ154" s="104"/>
      <c r="DA154" s="104"/>
      <c r="DB154" s="104"/>
      <c r="DC154" s="104"/>
      <c r="DD154" s="104"/>
      <c r="DE154" s="104"/>
      <c r="DF154" s="104"/>
      <c r="DG154" s="104"/>
      <c r="DH154" s="104"/>
    </row>
    <row r="155" spans="1:112" x14ac:dyDescent="0.25">
      <c r="A155" s="51"/>
      <c r="B155" s="48" t="s">
        <v>151</v>
      </c>
      <c r="C155" s="23"/>
      <c r="D155" s="49">
        <v>6</v>
      </c>
      <c r="E155" s="23"/>
      <c r="F155" s="50">
        <v>261</v>
      </c>
      <c r="G155" s="169"/>
      <c r="H155" s="169"/>
      <c r="I155" s="169"/>
      <c r="J155" s="169"/>
      <c r="K155" s="169"/>
      <c r="L155" s="169"/>
      <c r="M155" s="169"/>
      <c r="N155" s="169"/>
      <c r="O155" s="169"/>
      <c r="P155" s="207"/>
      <c r="Q155" s="169">
        <v>6</v>
      </c>
      <c r="R155" s="169">
        <v>261</v>
      </c>
      <c r="S155" s="207">
        <v>0</v>
      </c>
      <c r="T155" s="207">
        <v>0</v>
      </c>
      <c r="U155" s="169"/>
      <c r="V155" s="207"/>
      <c r="W155" s="169"/>
      <c r="X155" s="169"/>
      <c r="Y155" s="169"/>
      <c r="Z155" s="169"/>
      <c r="AA155" s="169"/>
      <c r="AB155" s="169"/>
      <c r="AC155" s="169"/>
      <c r="AD155" s="180"/>
      <c r="AE155" s="207">
        <f t="shared" si="19"/>
        <v>261</v>
      </c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  <c r="CH155" s="104"/>
      <c r="CI155" s="104"/>
      <c r="CJ155" s="104"/>
      <c r="CK155" s="104"/>
      <c r="CL155" s="104"/>
      <c r="CM155" s="104"/>
      <c r="CN155" s="104"/>
      <c r="CO155" s="104"/>
      <c r="CP155" s="104"/>
      <c r="CQ155" s="104"/>
      <c r="CR155" s="104"/>
      <c r="CS155" s="104"/>
      <c r="CT155" s="104"/>
      <c r="CU155" s="104"/>
      <c r="CV155" s="104"/>
      <c r="CW155" s="104"/>
      <c r="CX155" s="104"/>
      <c r="CY155" s="104"/>
      <c r="CZ155" s="104"/>
      <c r="DA155" s="104"/>
      <c r="DB155" s="104"/>
      <c r="DC155" s="104"/>
      <c r="DD155" s="104"/>
      <c r="DE155" s="104"/>
      <c r="DF155" s="104"/>
      <c r="DG155" s="104"/>
      <c r="DH155" s="104"/>
    </row>
    <row r="156" spans="1:112" x14ac:dyDescent="0.25">
      <c r="A156" s="51"/>
      <c r="B156" s="48" t="s">
        <v>152</v>
      </c>
      <c r="C156" s="23"/>
      <c r="D156" s="49">
        <v>1</v>
      </c>
      <c r="E156" s="23"/>
      <c r="F156" s="50">
        <v>206.02</v>
      </c>
      <c r="G156" s="169"/>
      <c r="H156" s="169"/>
      <c r="I156" s="169"/>
      <c r="J156" s="169"/>
      <c r="K156" s="169"/>
      <c r="L156" s="169"/>
      <c r="M156" s="169"/>
      <c r="N156" s="169"/>
      <c r="O156" s="169"/>
      <c r="P156" s="207"/>
      <c r="Q156" s="169"/>
      <c r="R156" s="169"/>
      <c r="S156" s="207">
        <v>1</v>
      </c>
      <c r="T156" s="207">
        <v>206.02</v>
      </c>
      <c r="U156" s="169"/>
      <c r="V156" s="207"/>
      <c r="W156" s="169"/>
      <c r="X156" s="169"/>
      <c r="Y156" s="169"/>
      <c r="Z156" s="169"/>
      <c r="AA156" s="169"/>
      <c r="AB156" s="169"/>
      <c r="AC156" s="169"/>
      <c r="AD156" s="180"/>
      <c r="AE156" s="207">
        <f t="shared" si="19"/>
        <v>206.02</v>
      </c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104"/>
      <c r="CK156" s="104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4"/>
      <c r="DB156" s="104"/>
      <c r="DC156" s="104"/>
      <c r="DD156" s="104"/>
      <c r="DE156" s="104"/>
      <c r="DF156" s="104"/>
      <c r="DG156" s="104"/>
      <c r="DH156" s="104"/>
    </row>
    <row r="157" spans="1:112" x14ac:dyDescent="0.25">
      <c r="A157" s="51"/>
      <c r="B157" s="48" t="s">
        <v>153</v>
      </c>
      <c r="C157" s="23"/>
      <c r="D157" s="57">
        <v>16</v>
      </c>
      <c r="E157" s="23">
        <v>10.61</v>
      </c>
      <c r="F157" s="50">
        <f>1134.37296+973.8+1084.92+629.98+941.54+1072.51</f>
        <v>5837.1229600000006</v>
      </c>
      <c r="G157" s="169"/>
      <c r="H157" s="169"/>
      <c r="I157" s="169"/>
      <c r="J157" s="169"/>
      <c r="K157" s="169"/>
      <c r="L157" s="169"/>
      <c r="M157" s="169"/>
      <c r="N157" s="169"/>
      <c r="O157" s="169"/>
      <c r="P157" s="207"/>
      <c r="Q157" s="169">
        <v>34</v>
      </c>
      <c r="R157" s="169">
        <v>5837.12</v>
      </c>
      <c r="S157" s="207"/>
      <c r="T157" s="207"/>
      <c r="U157" s="169"/>
      <c r="V157" s="207"/>
      <c r="W157" s="169"/>
      <c r="X157" s="169"/>
      <c r="Y157" s="169"/>
      <c r="Z157" s="169"/>
      <c r="AA157" s="169"/>
      <c r="AB157" s="169"/>
      <c r="AC157" s="169"/>
      <c r="AD157" s="180"/>
      <c r="AE157" s="207">
        <f t="shared" si="19"/>
        <v>5837.12</v>
      </c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  <c r="CH157" s="104"/>
      <c r="CI157" s="104"/>
      <c r="CJ157" s="104"/>
      <c r="CK157" s="104"/>
      <c r="CL157" s="104"/>
      <c r="CM157" s="104"/>
      <c r="CN157" s="104"/>
      <c r="CO157" s="104"/>
      <c r="CP157" s="104"/>
      <c r="CQ157" s="104"/>
      <c r="CR157" s="104"/>
      <c r="CS157" s="104"/>
      <c r="CT157" s="104"/>
      <c r="CU157" s="104"/>
      <c r="CV157" s="104"/>
      <c r="CW157" s="104"/>
      <c r="CX157" s="104"/>
      <c r="CY157" s="104"/>
      <c r="CZ157" s="104"/>
      <c r="DA157" s="104"/>
      <c r="DB157" s="104"/>
      <c r="DC157" s="104"/>
      <c r="DD157" s="104"/>
      <c r="DE157" s="104"/>
      <c r="DF157" s="104"/>
      <c r="DG157" s="104"/>
      <c r="DH157" s="104"/>
    </row>
    <row r="158" spans="1:112" x14ac:dyDescent="0.25">
      <c r="A158" s="51"/>
      <c r="B158" s="48" t="s">
        <v>154</v>
      </c>
      <c r="C158" s="23"/>
      <c r="D158" s="49">
        <v>9</v>
      </c>
      <c r="E158" s="23"/>
      <c r="F158" s="50">
        <v>370.93135999999998</v>
      </c>
      <c r="G158" s="169"/>
      <c r="H158" s="169"/>
      <c r="I158" s="169"/>
      <c r="J158" s="169"/>
      <c r="K158" s="169"/>
      <c r="L158" s="169"/>
      <c r="M158" s="169"/>
      <c r="N158" s="169"/>
      <c r="O158" s="169"/>
      <c r="P158" s="207"/>
      <c r="Q158" s="169">
        <v>7</v>
      </c>
      <c r="R158" s="169">
        <v>259.83999999999997</v>
      </c>
      <c r="S158" s="207">
        <v>2</v>
      </c>
      <c r="T158" s="207">
        <v>111.09</v>
      </c>
      <c r="U158" s="169"/>
      <c r="V158" s="207"/>
      <c r="W158" s="169"/>
      <c r="X158" s="169"/>
      <c r="Y158" s="169"/>
      <c r="Z158" s="169"/>
      <c r="AA158" s="169"/>
      <c r="AB158" s="169"/>
      <c r="AC158" s="169"/>
      <c r="AD158" s="180"/>
      <c r="AE158" s="207">
        <f t="shared" si="19"/>
        <v>370.92999999999995</v>
      </c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  <c r="CH158" s="104"/>
      <c r="CI158" s="104"/>
      <c r="CJ158" s="104"/>
      <c r="CK158" s="104"/>
      <c r="CL158" s="104"/>
      <c r="CM158" s="104"/>
      <c r="CN158" s="104"/>
      <c r="CO158" s="104"/>
      <c r="CP158" s="104"/>
      <c r="CQ158" s="104"/>
      <c r="CR158" s="104"/>
      <c r="CS158" s="104"/>
      <c r="CT158" s="104"/>
      <c r="CU158" s="104"/>
      <c r="CV158" s="104"/>
      <c r="CW158" s="104"/>
      <c r="CX158" s="104"/>
      <c r="CY158" s="104"/>
      <c r="CZ158" s="104"/>
      <c r="DA158" s="104"/>
      <c r="DB158" s="104"/>
      <c r="DC158" s="104"/>
      <c r="DD158" s="104"/>
      <c r="DE158" s="104"/>
      <c r="DF158" s="104"/>
      <c r="DG158" s="104"/>
      <c r="DH158" s="104"/>
    </row>
    <row r="159" spans="1:112" x14ac:dyDescent="0.25">
      <c r="A159" s="51"/>
      <c r="B159" s="48" t="s">
        <v>155</v>
      </c>
      <c r="C159" s="23"/>
      <c r="D159" s="49">
        <v>12</v>
      </c>
      <c r="E159" s="23"/>
      <c r="F159" s="50">
        <v>687.93315200000006</v>
      </c>
      <c r="G159" s="169"/>
      <c r="H159" s="169"/>
      <c r="I159" s="169"/>
      <c r="J159" s="169"/>
      <c r="K159" s="169"/>
      <c r="L159" s="169"/>
      <c r="M159" s="169"/>
      <c r="N159" s="169"/>
      <c r="O159" s="169"/>
      <c r="P159" s="207"/>
      <c r="Q159" s="169">
        <v>11</v>
      </c>
      <c r="R159" s="169">
        <v>650.76</v>
      </c>
      <c r="S159" s="207">
        <v>1</v>
      </c>
      <c r="T159" s="207">
        <v>37.17</v>
      </c>
      <c r="U159" s="169"/>
      <c r="V159" s="207"/>
      <c r="W159" s="169"/>
      <c r="X159" s="169"/>
      <c r="Y159" s="169"/>
      <c r="Z159" s="169"/>
      <c r="AA159" s="169"/>
      <c r="AB159" s="169"/>
      <c r="AC159" s="169"/>
      <c r="AD159" s="180"/>
      <c r="AE159" s="207">
        <f t="shared" si="19"/>
        <v>687.93</v>
      </c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  <c r="CH159" s="104"/>
      <c r="CI159" s="104"/>
      <c r="CJ159" s="104"/>
      <c r="CK159" s="104"/>
      <c r="CL159" s="104"/>
      <c r="CM159" s="104"/>
      <c r="CN159" s="104"/>
      <c r="CO159" s="104"/>
      <c r="CP159" s="104"/>
      <c r="CQ159" s="104"/>
      <c r="CR159" s="104"/>
      <c r="CS159" s="104"/>
      <c r="CT159" s="104"/>
      <c r="CU159" s="104"/>
      <c r="CV159" s="104"/>
      <c r="CW159" s="104"/>
      <c r="CX159" s="104"/>
      <c r="CY159" s="104"/>
      <c r="CZ159" s="104"/>
      <c r="DA159" s="104"/>
      <c r="DB159" s="104"/>
      <c r="DC159" s="104"/>
      <c r="DD159" s="104"/>
      <c r="DE159" s="104"/>
      <c r="DF159" s="104"/>
      <c r="DG159" s="104"/>
      <c r="DH159" s="104"/>
    </row>
    <row r="160" spans="1:112" x14ac:dyDescent="0.25">
      <c r="A160" s="51"/>
      <c r="B160" s="48" t="s">
        <v>156</v>
      </c>
      <c r="C160" s="23"/>
      <c r="D160" s="57">
        <v>27</v>
      </c>
      <c r="E160" s="23">
        <v>19.29</v>
      </c>
      <c r="F160" s="50">
        <f>1285.68+870.04+3137.36</f>
        <v>5293.08</v>
      </c>
      <c r="G160" s="169"/>
      <c r="H160" s="169"/>
      <c r="I160" s="169"/>
      <c r="J160" s="169"/>
      <c r="K160" s="169"/>
      <c r="L160" s="169"/>
      <c r="M160" s="169"/>
      <c r="N160" s="169"/>
      <c r="O160" s="169"/>
      <c r="P160" s="207"/>
      <c r="Q160" s="169">
        <v>27</v>
      </c>
      <c r="R160" s="169">
        <v>5293.08</v>
      </c>
      <c r="S160" s="207">
        <v>0</v>
      </c>
      <c r="T160" s="207">
        <v>0</v>
      </c>
      <c r="U160" s="169"/>
      <c r="V160" s="207"/>
      <c r="W160" s="169"/>
      <c r="X160" s="169"/>
      <c r="Y160" s="169"/>
      <c r="Z160" s="169"/>
      <c r="AA160" s="169"/>
      <c r="AB160" s="169"/>
      <c r="AC160" s="169"/>
      <c r="AD160" s="180"/>
      <c r="AE160" s="207">
        <f t="shared" si="19"/>
        <v>5293.08</v>
      </c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  <c r="CH160" s="104"/>
      <c r="CI160" s="104"/>
      <c r="CJ160" s="104"/>
      <c r="CK160" s="104"/>
      <c r="CL160" s="104"/>
      <c r="CM160" s="104"/>
      <c r="CN160" s="104"/>
      <c r="CO160" s="104"/>
      <c r="CP160" s="104"/>
      <c r="CQ160" s="104"/>
      <c r="CR160" s="104"/>
      <c r="CS160" s="104"/>
      <c r="CT160" s="104"/>
      <c r="CU160" s="104"/>
      <c r="CV160" s="104"/>
      <c r="CW160" s="104"/>
      <c r="CX160" s="104"/>
      <c r="CY160" s="104"/>
      <c r="CZ160" s="104"/>
      <c r="DA160" s="104"/>
      <c r="DB160" s="104"/>
      <c r="DC160" s="104"/>
      <c r="DD160" s="104"/>
      <c r="DE160" s="104"/>
      <c r="DF160" s="104"/>
      <c r="DG160" s="104"/>
      <c r="DH160" s="104"/>
    </row>
    <row r="161" spans="1:112" x14ac:dyDescent="0.25">
      <c r="A161" s="51"/>
      <c r="B161" s="48" t="s">
        <v>157</v>
      </c>
      <c r="C161" s="23"/>
      <c r="D161" s="49"/>
      <c r="E161" s="23"/>
      <c r="F161" s="50">
        <f>598.8-598.8</f>
        <v>0</v>
      </c>
      <c r="G161" s="169"/>
      <c r="H161" s="169"/>
      <c r="I161" s="169"/>
      <c r="J161" s="169"/>
      <c r="K161" s="169"/>
      <c r="L161" s="169"/>
      <c r="M161" s="169"/>
      <c r="N161" s="169"/>
      <c r="O161" s="169"/>
      <c r="P161" s="207"/>
      <c r="Q161" s="169"/>
      <c r="R161" s="169"/>
      <c r="S161" s="207">
        <v>0</v>
      </c>
      <c r="T161" s="207">
        <v>0</v>
      </c>
      <c r="U161" s="169"/>
      <c r="V161" s="207"/>
      <c r="W161" s="169"/>
      <c r="X161" s="169"/>
      <c r="Y161" s="169"/>
      <c r="Z161" s="169"/>
      <c r="AA161" s="169"/>
      <c r="AB161" s="169"/>
      <c r="AC161" s="169"/>
      <c r="AD161" s="180"/>
      <c r="AE161" s="207">
        <f t="shared" si="19"/>
        <v>0</v>
      </c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  <c r="CH161" s="104"/>
      <c r="CI161" s="104"/>
      <c r="CJ161" s="104"/>
      <c r="CK161" s="104"/>
      <c r="CL161" s="104"/>
      <c r="CM161" s="104"/>
      <c r="CN161" s="104"/>
      <c r="CO161" s="104"/>
      <c r="CP161" s="104"/>
      <c r="CQ161" s="104"/>
      <c r="CR161" s="104"/>
      <c r="CS161" s="104"/>
      <c r="CT161" s="104"/>
      <c r="CU161" s="104"/>
      <c r="CV161" s="104"/>
      <c r="CW161" s="104"/>
      <c r="CX161" s="104"/>
      <c r="CY161" s="104"/>
      <c r="CZ161" s="104"/>
      <c r="DA161" s="104"/>
      <c r="DB161" s="104"/>
      <c r="DC161" s="104"/>
      <c r="DD161" s="104"/>
      <c r="DE161" s="104"/>
      <c r="DF161" s="104"/>
      <c r="DG161" s="104"/>
      <c r="DH161" s="104"/>
    </row>
    <row r="162" spans="1:112" x14ac:dyDescent="0.25">
      <c r="A162" s="51"/>
      <c r="B162" s="48" t="s">
        <v>158</v>
      </c>
      <c r="C162" s="23"/>
      <c r="D162" s="49">
        <v>12</v>
      </c>
      <c r="E162" s="23"/>
      <c r="F162" s="50">
        <f>598.8-330.55</f>
        <v>268.24999999999994</v>
      </c>
      <c r="G162" s="169"/>
      <c r="H162" s="169"/>
      <c r="I162" s="169"/>
      <c r="J162" s="169"/>
      <c r="K162" s="169"/>
      <c r="L162" s="169"/>
      <c r="M162" s="169"/>
      <c r="N162" s="169"/>
      <c r="O162" s="169"/>
      <c r="P162" s="207"/>
      <c r="Q162" s="169"/>
      <c r="R162" s="169"/>
      <c r="S162" s="207"/>
      <c r="T162" s="207">
        <f>598.8-330.55</f>
        <v>268.24999999999994</v>
      </c>
      <c r="U162" s="169"/>
      <c r="V162" s="207"/>
      <c r="W162" s="169"/>
      <c r="X162" s="169"/>
      <c r="Y162" s="169"/>
      <c r="Z162" s="169"/>
      <c r="AA162" s="169"/>
      <c r="AB162" s="169"/>
      <c r="AC162" s="169"/>
      <c r="AD162" s="180"/>
      <c r="AE162" s="207">
        <f t="shared" si="19"/>
        <v>268.24999999999994</v>
      </c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  <c r="CH162" s="104"/>
      <c r="CI162" s="104"/>
      <c r="CJ162" s="104"/>
      <c r="CK162" s="104"/>
      <c r="CL162" s="104"/>
      <c r="CM162" s="104"/>
      <c r="CN162" s="104"/>
      <c r="CO162" s="104"/>
      <c r="CP162" s="104"/>
      <c r="CQ162" s="104"/>
      <c r="CR162" s="104"/>
      <c r="CS162" s="104"/>
      <c r="CT162" s="104"/>
      <c r="CU162" s="104"/>
      <c r="CV162" s="104"/>
      <c r="CW162" s="104"/>
      <c r="CX162" s="104"/>
      <c r="CY162" s="104"/>
      <c r="CZ162" s="104"/>
      <c r="DA162" s="104"/>
      <c r="DB162" s="104"/>
      <c r="DC162" s="104"/>
      <c r="DD162" s="104"/>
      <c r="DE162" s="104"/>
      <c r="DF162" s="104"/>
      <c r="DG162" s="104"/>
      <c r="DH162" s="104"/>
    </row>
    <row r="163" spans="1:112" x14ac:dyDescent="0.25">
      <c r="A163" s="51"/>
      <c r="B163" s="48" t="s">
        <v>159</v>
      </c>
      <c r="C163" s="23"/>
      <c r="D163" s="49">
        <v>5</v>
      </c>
      <c r="E163" s="23"/>
      <c r="F163" s="50">
        <f>248.05176+929.35</f>
        <v>1177.40176</v>
      </c>
      <c r="G163" s="169"/>
      <c r="H163" s="169"/>
      <c r="I163" s="169"/>
      <c r="J163" s="169"/>
      <c r="K163" s="169"/>
      <c r="L163" s="169"/>
      <c r="M163" s="169"/>
      <c r="N163" s="169"/>
      <c r="O163" s="169"/>
      <c r="P163" s="207"/>
      <c r="Q163" s="169">
        <v>29</v>
      </c>
      <c r="R163" s="169">
        <v>1177.4000000000001</v>
      </c>
      <c r="S163" s="207"/>
      <c r="T163" s="207"/>
      <c r="U163" s="169"/>
      <c r="V163" s="207"/>
      <c r="W163" s="169"/>
      <c r="X163" s="169"/>
      <c r="Y163" s="169"/>
      <c r="Z163" s="169"/>
      <c r="AA163" s="169"/>
      <c r="AB163" s="169"/>
      <c r="AC163" s="169"/>
      <c r="AD163" s="180"/>
      <c r="AE163" s="207">
        <f t="shared" si="19"/>
        <v>1177.4000000000001</v>
      </c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</row>
    <row r="164" spans="1:112" x14ac:dyDescent="0.25">
      <c r="A164" s="51"/>
      <c r="B164" s="161" t="s">
        <v>160</v>
      </c>
      <c r="C164" s="23"/>
      <c r="D164" s="49">
        <v>1</v>
      </c>
      <c r="E164" s="23">
        <v>113.65</v>
      </c>
      <c r="F164" s="50">
        <v>113.65</v>
      </c>
      <c r="G164" s="169"/>
      <c r="H164" s="169"/>
      <c r="I164" s="169"/>
      <c r="J164" s="169"/>
      <c r="K164" s="169"/>
      <c r="L164" s="169"/>
      <c r="M164" s="169"/>
      <c r="N164" s="169"/>
      <c r="O164" s="169"/>
      <c r="P164" s="207"/>
      <c r="Q164" s="169"/>
      <c r="R164" s="169"/>
      <c r="S164" s="207">
        <v>1</v>
      </c>
      <c r="T164" s="207">
        <v>113.65</v>
      </c>
      <c r="U164" s="169"/>
      <c r="V164" s="207"/>
      <c r="W164" s="169"/>
      <c r="X164" s="169"/>
      <c r="Y164" s="169"/>
      <c r="Z164" s="169"/>
      <c r="AA164" s="169"/>
      <c r="AB164" s="169"/>
      <c r="AC164" s="169"/>
      <c r="AD164" s="180"/>
      <c r="AE164" s="207">
        <f t="shared" si="19"/>
        <v>113.65</v>
      </c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</row>
    <row r="165" spans="1:112" x14ac:dyDescent="0.25">
      <c r="A165" s="51"/>
      <c r="B165" s="48" t="s">
        <v>161</v>
      </c>
      <c r="C165" s="23"/>
      <c r="D165" s="57">
        <v>263</v>
      </c>
      <c r="E165" s="23">
        <v>64.39</v>
      </c>
      <c r="F165" s="50">
        <f>15836.1174048-14803.6-389.93</f>
        <v>642.58740479999892</v>
      </c>
      <c r="G165" s="169"/>
      <c r="H165" s="169"/>
      <c r="I165" s="169"/>
      <c r="J165" s="169"/>
      <c r="K165" s="169"/>
      <c r="L165" s="169"/>
      <c r="M165" s="169"/>
      <c r="N165" s="169"/>
      <c r="O165" s="169"/>
      <c r="P165" s="207"/>
      <c r="Q165" s="169">
        <v>46</v>
      </c>
      <c r="R165" s="169">
        <v>533.6</v>
      </c>
      <c r="S165" s="207">
        <v>263</v>
      </c>
      <c r="T165" s="207">
        <f>15836.1174048-15727.13</f>
        <v>108.98740480000015</v>
      </c>
      <c r="U165" s="169"/>
      <c r="V165" s="207"/>
      <c r="W165" s="169"/>
      <c r="X165" s="169"/>
      <c r="Y165" s="169"/>
      <c r="Z165" s="169"/>
      <c r="AA165" s="169"/>
      <c r="AB165" s="169"/>
      <c r="AC165" s="169"/>
      <c r="AD165" s="180"/>
      <c r="AE165" s="207">
        <f t="shared" si="19"/>
        <v>642.58740480000017</v>
      </c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  <c r="CH165" s="104"/>
      <c r="CI165" s="104"/>
      <c r="CJ165" s="104"/>
      <c r="CK165" s="104"/>
      <c r="CL165" s="104"/>
      <c r="CM165" s="104"/>
      <c r="CN165" s="104"/>
      <c r="CO165" s="104"/>
      <c r="CP165" s="104"/>
      <c r="CQ165" s="104"/>
      <c r="CR165" s="104"/>
      <c r="CS165" s="104"/>
      <c r="CT165" s="104"/>
      <c r="CU165" s="104"/>
      <c r="CV165" s="104"/>
      <c r="CW165" s="104"/>
      <c r="CX165" s="104"/>
      <c r="CY165" s="104"/>
      <c r="CZ165" s="104"/>
      <c r="DA165" s="104"/>
      <c r="DB165" s="104"/>
      <c r="DC165" s="104"/>
      <c r="DD165" s="104"/>
      <c r="DE165" s="104"/>
      <c r="DF165" s="104"/>
      <c r="DG165" s="104"/>
      <c r="DH165" s="104"/>
    </row>
    <row r="166" spans="1:112" x14ac:dyDescent="0.25">
      <c r="A166" s="51"/>
      <c r="B166" s="48" t="s">
        <v>162</v>
      </c>
      <c r="C166" s="23"/>
      <c r="D166" s="49">
        <v>5</v>
      </c>
      <c r="E166" s="23"/>
      <c r="F166" s="50">
        <v>23.75</v>
      </c>
      <c r="G166" s="169"/>
      <c r="H166" s="169"/>
      <c r="I166" s="169"/>
      <c r="J166" s="169"/>
      <c r="K166" s="169"/>
      <c r="L166" s="169"/>
      <c r="M166" s="169"/>
      <c r="N166" s="169"/>
      <c r="O166" s="169"/>
      <c r="P166" s="207"/>
      <c r="Q166" s="169"/>
      <c r="R166" s="169"/>
      <c r="S166" s="207">
        <v>5</v>
      </c>
      <c r="T166" s="207">
        <v>23.75</v>
      </c>
      <c r="U166" s="169"/>
      <c r="V166" s="207"/>
      <c r="W166" s="169"/>
      <c r="X166" s="169"/>
      <c r="Y166" s="169"/>
      <c r="Z166" s="169"/>
      <c r="AA166" s="169"/>
      <c r="AB166" s="169"/>
      <c r="AC166" s="169"/>
      <c r="AD166" s="180"/>
      <c r="AE166" s="207">
        <f t="shared" si="19"/>
        <v>23.75</v>
      </c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  <c r="CH166" s="104"/>
      <c r="CI166" s="104"/>
      <c r="CJ166" s="104"/>
      <c r="CK166" s="104"/>
      <c r="CL166" s="104"/>
      <c r="CM166" s="104"/>
      <c r="CN166" s="104"/>
      <c r="CO166" s="104"/>
      <c r="CP166" s="104"/>
      <c r="CQ166" s="104"/>
      <c r="CR166" s="104"/>
      <c r="CS166" s="104"/>
      <c r="CT166" s="104"/>
      <c r="CU166" s="104"/>
      <c r="CV166" s="104"/>
      <c r="CW166" s="104"/>
      <c r="CX166" s="104"/>
      <c r="CY166" s="104"/>
      <c r="CZ166" s="104"/>
      <c r="DA166" s="104"/>
      <c r="DB166" s="104"/>
      <c r="DC166" s="104"/>
      <c r="DD166" s="104"/>
      <c r="DE166" s="104"/>
      <c r="DF166" s="104"/>
      <c r="DG166" s="104"/>
      <c r="DH166" s="104"/>
    </row>
    <row r="167" spans="1:112" x14ac:dyDescent="0.25">
      <c r="A167" s="51"/>
      <c r="B167" s="48" t="s">
        <v>163</v>
      </c>
      <c r="C167" s="23"/>
      <c r="D167" s="49"/>
      <c r="E167" s="23"/>
      <c r="F167" s="50">
        <f>937.08-937.08</f>
        <v>0</v>
      </c>
      <c r="G167" s="169"/>
      <c r="H167" s="169"/>
      <c r="I167" s="169"/>
      <c r="J167" s="169"/>
      <c r="K167" s="169"/>
      <c r="L167" s="169"/>
      <c r="M167" s="169"/>
      <c r="N167" s="169"/>
      <c r="O167" s="169"/>
      <c r="P167" s="207"/>
      <c r="Q167" s="169"/>
      <c r="R167" s="169"/>
      <c r="S167" s="207"/>
      <c r="T167" s="207"/>
      <c r="U167" s="169"/>
      <c r="V167" s="207"/>
      <c r="W167" s="169"/>
      <c r="X167" s="169"/>
      <c r="Y167" s="169"/>
      <c r="Z167" s="169"/>
      <c r="AA167" s="169"/>
      <c r="AB167" s="169"/>
      <c r="AC167" s="169"/>
      <c r="AD167" s="180"/>
      <c r="AE167" s="207">
        <f t="shared" si="19"/>
        <v>0</v>
      </c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  <c r="CH167" s="104"/>
      <c r="CI167" s="104"/>
      <c r="CJ167" s="104"/>
      <c r="CK167" s="104"/>
      <c r="CL167" s="104"/>
      <c r="CM167" s="104"/>
      <c r="CN167" s="104"/>
      <c r="CO167" s="104"/>
      <c r="CP167" s="104"/>
      <c r="CQ167" s="104"/>
      <c r="CR167" s="104"/>
      <c r="CS167" s="104"/>
      <c r="CT167" s="104"/>
      <c r="CU167" s="104"/>
      <c r="CV167" s="104"/>
      <c r="CW167" s="104"/>
      <c r="CX167" s="104"/>
      <c r="CY167" s="104"/>
      <c r="CZ167" s="104"/>
      <c r="DA167" s="104"/>
      <c r="DB167" s="104"/>
      <c r="DC167" s="104"/>
      <c r="DD167" s="104"/>
      <c r="DE167" s="104"/>
      <c r="DF167" s="104"/>
      <c r="DG167" s="104"/>
      <c r="DH167" s="104"/>
    </row>
    <row r="168" spans="1:112" x14ac:dyDescent="0.25">
      <c r="A168" s="51"/>
      <c r="B168" s="48" t="s">
        <v>164</v>
      </c>
      <c r="C168" s="23"/>
      <c r="D168" s="57">
        <v>8</v>
      </c>
      <c r="E168" s="23"/>
      <c r="F168" s="50">
        <f>2318.8664+1327.01</f>
        <v>3645.8764000000001</v>
      </c>
      <c r="G168" s="169"/>
      <c r="H168" s="169"/>
      <c r="I168" s="169"/>
      <c r="J168" s="169"/>
      <c r="K168" s="169"/>
      <c r="L168" s="169"/>
      <c r="M168" s="169"/>
      <c r="N168" s="169"/>
      <c r="O168" s="169"/>
      <c r="P168" s="207"/>
      <c r="Q168" s="169">
        <v>7</v>
      </c>
      <c r="R168" s="169">
        <v>3645.88</v>
      </c>
      <c r="S168" s="207"/>
      <c r="T168" s="207"/>
      <c r="U168" s="169"/>
      <c r="V168" s="207"/>
      <c r="W168" s="169"/>
      <c r="X168" s="169"/>
      <c r="Y168" s="169"/>
      <c r="Z168" s="169"/>
      <c r="AA168" s="169"/>
      <c r="AB168" s="169"/>
      <c r="AC168" s="169"/>
      <c r="AD168" s="180"/>
      <c r="AE168" s="207">
        <f t="shared" si="19"/>
        <v>3645.88</v>
      </c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  <c r="CH168" s="104"/>
      <c r="CI168" s="104"/>
      <c r="CJ168" s="104"/>
      <c r="CK168" s="104"/>
      <c r="CL168" s="104"/>
      <c r="CM168" s="104"/>
      <c r="CN168" s="104"/>
      <c r="CO168" s="104"/>
      <c r="CP168" s="104"/>
      <c r="CQ168" s="104"/>
      <c r="CR168" s="104"/>
      <c r="CS168" s="104"/>
      <c r="CT168" s="104"/>
      <c r="CU168" s="104"/>
      <c r="CV168" s="104"/>
      <c r="CW168" s="104"/>
      <c r="CX168" s="104"/>
      <c r="CY168" s="104"/>
      <c r="CZ168" s="104"/>
      <c r="DA168" s="104"/>
      <c r="DB168" s="104"/>
      <c r="DC168" s="104"/>
      <c r="DD168" s="104"/>
      <c r="DE168" s="104"/>
      <c r="DF168" s="104"/>
      <c r="DG168" s="104"/>
      <c r="DH168" s="104"/>
    </row>
    <row r="169" spans="1:112" x14ac:dyDescent="0.25">
      <c r="A169" s="51"/>
      <c r="B169" s="48" t="s">
        <v>165</v>
      </c>
      <c r="C169" s="23"/>
      <c r="D169" s="57">
        <v>15</v>
      </c>
      <c r="E169" s="23">
        <v>34.869999999999997</v>
      </c>
      <c r="F169" s="50">
        <f>912.668128-870.04</f>
        <v>42.628128000000061</v>
      </c>
      <c r="G169" s="169"/>
      <c r="H169" s="169"/>
      <c r="I169" s="169"/>
      <c r="J169" s="169"/>
      <c r="K169" s="169"/>
      <c r="L169" s="169"/>
      <c r="M169" s="169"/>
      <c r="N169" s="169"/>
      <c r="O169" s="169"/>
      <c r="P169" s="207"/>
      <c r="Q169" s="169">
        <v>15</v>
      </c>
      <c r="R169" s="169">
        <v>42.63</v>
      </c>
      <c r="S169" s="207">
        <v>0</v>
      </c>
      <c r="T169" s="207">
        <v>0</v>
      </c>
      <c r="U169" s="169"/>
      <c r="V169" s="207"/>
      <c r="W169" s="169"/>
      <c r="X169" s="169"/>
      <c r="Y169" s="169"/>
      <c r="Z169" s="169"/>
      <c r="AA169" s="169"/>
      <c r="AB169" s="169"/>
      <c r="AC169" s="169"/>
      <c r="AD169" s="180"/>
      <c r="AE169" s="207">
        <f t="shared" ref="AE169:AE189" si="20">H169+J169+L169+N169+P169+R169+T169+V169+X169+Z169+AB169+AD169</f>
        <v>42.63</v>
      </c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  <c r="CH169" s="104"/>
      <c r="CI169" s="104"/>
      <c r="CJ169" s="104"/>
      <c r="CK169" s="104"/>
      <c r="CL169" s="104"/>
      <c r="CM169" s="104"/>
      <c r="CN169" s="104"/>
      <c r="CO169" s="104"/>
      <c r="CP169" s="104"/>
      <c r="CQ169" s="104"/>
      <c r="CR169" s="104"/>
      <c r="CS169" s="104"/>
      <c r="CT169" s="104"/>
      <c r="CU169" s="104"/>
      <c r="CV169" s="104"/>
      <c r="CW169" s="104"/>
      <c r="CX169" s="104"/>
      <c r="CY169" s="104"/>
      <c r="CZ169" s="104"/>
      <c r="DA169" s="104"/>
      <c r="DB169" s="104"/>
      <c r="DC169" s="104"/>
      <c r="DD169" s="104"/>
      <c r="DE169" s="104"/>
      <c r="DF169" s="104"/>
      <c r="DG169" s="104"/>
      <c r="DH169" s="104"/>
    </row>
    <row r="170" spans="1:112" x14ac:dyDescent="0.25">
      <c r="A170" s="51"/>
      <c r="B170" s="48" t="s">
        <v>166</v>
      </c>
      <c r="C170" s="23"/>
      <c r="D170" s="49">
        <v>22</v>
      </c>
      <c r="E170" s="23">
        <v>24.35</v>
      </c>
      <c r="F170" s="50">
        <v>535.70000000000005</v>
      </c>
      <c r="G170" s="169"/>
      <c r="H170" s="169"/>
      <c r="I170" s="169"/>
      <c r="J170" s="169"/>
      <c r="K170" s="169"/>
      <c r="L170" s="169"/>
      <c r="M170" s="169"/>
      <c r="N170" s="169"/>
      <c r="O170" s="169"/>
      <c r="P170" s="207"/>
      <c r="Q170" s="169">
        <v>36</v>
      </c>
      <c r="R170" s="169">
        <v>102.31</v>
      </c>
      <c r="S170" s="207">
        <v>22</v>
      </c>
      <c r="T170" s="207">
        <f>535.7-102.31</f>
        <v>433.39000000000004</v>
      </c>
      <c r="U170" s="169"/>
      <c r="V170" s="207"/>
      <c r="W170" s="169"/>
      <c r="X170" s="169"/>
      <c r="Y170" s="169"/>
      <c r="Z170" s="169"/>
      <c r="AA170" s="169"/>
      <c r="AB170" s="169"/>
      <c r="AC170" s="169"/>
      <c r="AD170" s="180"/>
      <c r="AE170" s="207">
        <f t="shared" si="20"/>
        <v>535.70000000000005</v>
      </c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  <c r="CH170" s="104"/>
      <c r="CI170" s="104"/>
      <c r="CJ170" s="104"/>
      <c r="CK170" s="104"/>
      <c r="CL170" s="104"/>
      <c r="CM170" s="104"/>
      <c r="CN170" s="104"/>
      <c r="CO170" s="104"/>
      <c r="CP170" s="104"/>
      <c r="CQ170" s="104"/>
      <c r="CR170" s="104"/>
      <c r="CS170" s="104"/>
      <c r="CT170" s="104"/>
      <c r="CU170" s="104"/>
      <c r="CV170" s="104"/>
      <c r="CW170" s="104"/>
      <c r="CX170" s="104"/>
      <c r="CY170" s="104"/>
      <c r="CZ170" s="104"/>
      <c r="DA170" s="104"/>
      <c r="DB170" s="104"/>
      <c r="DC170" s="104"/>
      <c r="DD170" s="104"/>
      <c r="DE170" s="104"/>
      <c r="DF170" s="104"/>
      <c r="DG170" s="104"/>
      <c r="DH170" s="104"/>
    </row>
    <row r="171" spans="1:112" x14ac:dyDescent="0.25">
      <c r="A171" s="51"/>
      <c r="B171" s="48" t="s">
        <v>167</v>
      </c>
      <c r="C171" s="23"/>
      <c r="D171" s="49">
        <v>1</v>
      </c>
      <c r="E171" s="23"/>
      <c r="F171" s="50">
        <v>308.72000000000003</v>
      </c>
      <c r="G171" s="169"/>
      <c r="H171" s="169"/>
      <c r="I171" s="169"/>
      <c r="J171" s="169"/>
      <c r="K171" s="169"/>
      <c r="L171" s="169"/>
      <c r="M171" s="169"/>
      <c r="N171" s="169"/>
      <c r="O171" s="169"/>
      <c r="P171" s="207"/>
      <c r="Q171" s="169"/>
      <c r="R171" s="169"/>
      <c r="S171" s="207">
        <v>1</v>
      </c>
      <c r="T171" s="207">
        <v>308.72000000000003</v>
      </c>
      <c r="U171" s="169"/>
      <c r="V171" s="207"/>
      <c r="W171" s="169"/>
      <c r="X171" s="169"/>
      <c r="Y171" s="169"/>
      <c r="Z171" s="169"/>
      <c r="AA171" s="169"/>
      <c r="AB171" s="169"/>
      <c r="AC171" s="169"/>
      <c r="AD171" s="180"/>
      <c r="AE171" s="207">
        <f t="shared" si="20"/>
        <v>308.72000000000003</v>
      </c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  <c r="CH171" s="104"/>
      <c r="CI171" s="104"/>
      <c r="CJ171" s="104"/>
      <c r="CK171" s="104"/>
      <c r="CL171" s="104"/>
      <c r="CM171" s="104"/>
      <c r="CN171" s="104"/>
      <c r="CO171" s="104"/>
      <c r="CP171" s="104"/>
      <c r="CQ171" s="104"/>
      <c r="CR171" s="104"/>
      <c r="CS171" s="104"/>
      <c r="CT171" s="104"/>
      <c r="CU171" s="104"/>
      <c r="CV171" s="104"/>
      <c r="CW171" s="104"/>
      <c r="CX171" s="104"/>
      <c r="CY171" s="104"/>
      <c r="CZ171" s="104"/>
      <c r="DA171" s="104"/>
      <c r="DB171" s="104"/>
      <c r="DC171" s="104"/>
      <c r="DD171" s="104"/>
      <c r="DE171" s="104"/>
      <c r="DF171" s="104"/>
      <c r="DG171" s="104"/>
      <c r="DH171" s="104"/>
    </row>
    <row r="172" spans="1:112" x14ac:dyDescent="0.25">
      <c r="A172" s="51"/>
      <c r="B172" s="48" t="s">
        <v>168</v>
      </c>
      <c r="C172" s="23"/>
      <c r="D172" s="49">
        <v>5</v>
      </c>
      <c r="E172" s="23"/>
      <c r="F172" s="50">
        <v>75.8</v>
      </c>
      <c r="G172" s="169"/>
      <c r="H172" s="169"/>
      <c r="I172" s="169"/>
      <c r="J172" s="169"/>
      <c r="K172" s="169"/>
      <c r="L172" s="169"/>
      <c r="M172" s="169"/>
      <c r="N172" s="169"/>
      <c r="O172" s="169"/>
      <c r="P172" s="207"/>
      <c r="Q172" s="169">
        <v>5</v>
      </c>
      <c r="R172" s="169">
        <v>52.2</v>
      </c>
      <c r="S172" s="207">
        <v>5</v>
      </c>
      <c r="T172" s="207">
        <f>75.8-52.2</f>
        <v>23.599999999999994</v>
      </c>
      <c r="U172" s="169"/>
      <c r="V172" s="207"/>
      <c r="W172" s="169"/>
      <c r="X172" s="169"/>
      <c r="Y172" s="169"/>
      <c r="Z172" s="169"/>
      <c r="AA172" s="169"/>
      <c r="AB172" s="169"/>
      <c r="AC172" s="169"/>
      <c r="AD172" s="180"/>
      <c r="AE172" s="207">
        <f t="shared" si="20"/>
        <v>75.8</v>
      </c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  <c r="CH172" s="104"/>
      <c r="CI172" s="104"/>
      <c r="CJ172" s="104"/>
      <c r="CK172" s="104"/>
      <c r="CL172" s="104"/>
      <c r="CM172" s="104"/>
      <c r="CN172" s="104"/>
      <c r="CO172" s="104"/>
      <c r="CP172" s="104"/>
      <c r="CQ172" s="104"/>
      <c r="CR172" s="104"/>
      <c r="CS172" s="104"/>
      <c r="CT172" s="104"/>
      <c r="CU172" s="104"/>
      <c r="CV172" s="104"/>
      <c r="CW172" s="104"/>
      <c r="CX172" s="104"/>
      <c r="CY172" s="104"/>
      <c r="CZ172" s="104"/>
      <c r="DA172" s="104"/>
      <c r="DB172" s="104"/>
      <c r="DC172" s="104"/>
      <c r="DD172" s="104"/>
      <c r="DE172" s="104"/>
      <c r="DF172" s="104"/>
      <c r="DG172" s="104"/>
      <c r="DH172" s="104"/>
    </row>
    <row r="173" spans="1:112" x14ac:dyDescent="0.25">
      <c r="A173" s="51"/>
      <c r="B173" s="48" t="s">
        <v>169</v>
      </c>
      <c r="C173" s="23"/>
      <c r="D173" s="57">
        <v>100</v>
      </c>
      <c r="E173" s="23"/>
      <c r="F173" s="50">
        <f>44.4+14803.6</f>
        <v>14848</v>
      </c>
      <c r="G173" s="169"/>
      <c r="H173" s="169"/>
      <c r="I173" s="169"/>
      <c r="J173" s="169"/>
      <c r="K173" s="169"/>
      <c r="L173" s="169"/>
      <c r="M173" s="169"/>
      <c r="N173" s="169"/>
      <c r="O173" s="169"/>
      <c r="P173" s="207"/>
      <c r="Q173" s="169">
        <v>100</v>
      </c>
      <c r="R173" s="169">
        <v>14848</v>
      </c>
      <c r="S173" s="207">
        <v>0</v>
      </c>
      <c r="T173" s="207">
        <v>0</v>
      </c>
      <c r="U173" s="169"/>
      <c r="V173" s="207"/>
      <c r="W173" s="169"/>
      <c r="X173" s="169"/>
      <c r="Y173" s="169"/>
      <c r="Z173" s="169"/>
      <c r="AA173" s="169"/>
      <c r="AB173" s="169"/>
      <c r="AC173" s="169"/>
      <c r="AD173" s="180"/>
      <c r="AE173" s="207">
        <f t="shared" si="20"/>
        <v>14848</v>
      </c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  <c r="CH173" s="104"/>
      <c r="CI173" s="104"/>
      <c r="CJ173" s="104"/>
      <c r="CK173" s="104"/>
      <c r="CL173" s="104"/>
      <c r="CM173" s="104"/>
      <c r="CN173" s="104"/>
      <c r="CO173" s="104"/>
      <c r="CP173" s="104"/>
      <c r="CQ173" s="104"/>
      <c r="CR173" s="104"/>
      <c r="CS173" s="104"/>
      <c r="CT173" s="104"/>
      <c r="CU173" s="104"/>
      <c r="CV173" s="104"/>
      <c r="CW173" s="104"/>
      <c r="CX173" s="104"/>
      <c r="CY173" s="104"/>
      <c r="CZ173" s="104"/>
      <c r="DA173" s="104"/>
      <c r="DB173" s="104"/>
      <c r="DC173" s="104"/>
      <c r="DD173" s="104"/>
      <c r="DE173" s="104"/>
      <c r="DF173" s="104"/>
      <c r="DG173" s="104"/>
      <c r="DH173" s="104"/>
    </row>
    <row r="174" spans="1:112" x14ac:dyDescent="0.25">
      <c r="A174" s="51"/>
      <c r="B174" s="48" t="s">
        <v>170</v>
      </c>
      <c r="C174" s="23"/>
      <c r="D174" s="57">
        <v>5</v>
      </c>
      <c r="E174" s="23"/>
      <c r="F174" s="50">
        <v>361.72152000000006</v>
      </c>
      <c r="G174" s="169"/>
      <c r="H174" s="169"/>
      <c r="I174" s="169"/>
      <c r="J174" s="169"/>
      <c r="K174" s="169"/>
      <c r="L174" s="169"/>
      <c r="M174" s="169"/>
      <c r="N174" s="169"/>
      <c r="O174" s="169"/>
      <c r="P174" s="207"/>
      <c r="Q174" s="169">
        <v>5</v>
      </c>
      <c r="R174" s="169">
        <v>261</v>
      </c>
      <c r="S174" s="207">
        <v>5</v>
      </c>
      <c r="T174" s="207">
        <f>361.72152-261</f>
        <v>100.72152</v>
      </c>
      <c r="U174" s="169"/>
      <c r="V174" s="207"/>
      <c r="W174" s="169"/>
      <c r="X174" s="169"/>
      <c r="Y174" s="169"/>
      <c r="Z174" s="169"/>
      <c r="AA174" s="169"/>
      <c r="AB174" s="169"/>
      <c r="AC174" s="169"/>
      <c r="AD174" s="180"/>
      <c r="AE174" s="207">
        <f t="shared" si="20"/>
        <v>361.72152</v>
      </c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  <c r="CH174" s="104"/>
      <c r="CI174" s="104"/>
      <c r="CJ174" s="104"/>
      <c r="CK174" s="104"/>
      <c r="CL174" s="104"/>
      <c r="CM174" s="104"/>
      <c r="CN174" s="104"/>
      <c r="CO174" s="104"/>
      <c r="CP174" s="104"/>
      <c r="CQ174" s="104"/>
      <c r="CR174" s="104"/>
      <c r="CS174" s="104"/>
      <c r="CT174" s="104"/>
      <c r="CU174" s="104"/>
      <c r="CV174" s="104"/>
      <c r="CW174" s="104"/>
      <c r="CX174" s="104"/>
      <c r="CY174" s="104"/>
      <c r="CZ174" s="104"/>
      <c r="DA174" s="104"/>
      <c r="DB174" s="104"/>
      <c r="DC174" s="104"/>
      <c r="DD174" s="104"/>
      <c r="DE174" s="104"/>
      <c r="DF174" s="104"/>
      <c r="DG174" s="104"/>
      <c r="DH174" s="104"/>
    </row>
    <row r="175" spans="1:112" x14ac:dyDescent="0.25">
      <c r="A175" s="51"/>
      <c r="B175" s="48" t="s">
        <v>171</v>
      </c>
      <c r="C175" s="23"/>
      <c r="D175" s="57">
        <v>3</v>
      </c>
      <c r="E175" s="23"/>
      <c r="F175" s="50">
        <v>35.94</v>
      </c>
      <c r="G175" s="169"/>
      <c r="H175" s="169"/>
      <c r="I175" s="169"/>
      <c r="J175" s="169"/>
      <c r="K175" s="169"/>
      <c r="L175" s="169"/>
      <c r="M175" s="169"/>
      <c r="N175" s="169"/>
      <c r="O175" s="169"/>
      <c r="P175" s="207"/>
      <c r="Q175" s="169"/>
      <c r="R175" s="169"/>
      <c r="S175" s="207">
        <v>3</v>
      </c>
      <c r="T175" s="207">
        <v>35.94</v>
      </c>
      <c r="U175" s="169"/>
      <c r="V175" s="207"/>
      <c r="W175" s="169"/>
      <c r="X175" s="169"/>
      <c r="Y175" s="169"/>
      <c r="Z175" s="169"/>
      <c r="AA175" s="169"/>
      <c r="AB175" s="169"/>
      <c r="AC175" s="169"/>
      <c r="AD175" s="180"/>
      <c r="AE175" s="207">
        <f t="shared" si="20"/>
        <v>35.94</v>
      </c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  <c r="CH175" s="104"/>
      <c r="CI175" s="104"/>
      <c r="CJ175" s="104"/>
      <c r="CK175" s="104"/>
      <c r="CL175" s="104"/>
      <c r="CM175" s="104"/>
      <c r="CN175" s="104"/>
      <c r="CO175" s="104"/>
      <c r="CP175" s="104"/>
      <c r="CQ175" s="104"/>
      <c r="CR175" s="104"/>
      <c r="CS175" s="104"/>
      <c r="CT175" s="104"/>
      <c r="CU175" s="104"/>
      <c r="CV175" s="104"/>
      <c r="CW175" s="104"/>
      <c r="CX175" s="104"/>
      <c r="CY175" s="104"/>
      <c r="CZ175" s="104"/>
      <c r="DA175" s="104"/>
      <c r="DB175" s="104"/>
      <c r="DC175" s="104"/>
      <c r="DD175" s="104"/>
      <c r="DE175" s="104"/>
      <c r="DF175" s="104"/>
      <c r="DG175" s="104"/>
      <c r="DH175" s="104"/>
    </row>
    <row r="176" spans="1:112" x14ac:dyDescent="0.25">
      <c r="A176" s="51"/>
      <c r="B176" s="48" t="s">
        <v>172</v>
      </c>
      <c r="C176" s="23"/>
      <c r="D176" s="57">
        <v>60</v>
      </c>
      <c r="E176" s="23">
        <v>106.35</v>
      </c>
      <c r="F176" s="50">
        <v>4961.0262400000001</v>
      </c>
      <c r="G176" s="169"/>
      <c r="H176" s="169"/>
      <c r="I176" s="169"/>
      <c r="J176" s="169"/>
      <c r="K176" s="169"/>
      <c r="L176" s="169"/>
      <c r="M176" s="169"/>
      <c r="N176" s="169"/>
      <c r="O176" s="169"/>
      <c r="P176" s="207"/>
      <c r="Q176" s="169">
        <v>60</v>
      </c>
      <c r="R176" s="169">
        <v>4036.8</v>
      </c>
      <c r="S176" s="207">
        <v>60</v>
      </c>
      <c r="T176" s="207">
        <f>4961.02624-4036.8</f>
        <v>924.22623999999996</v>
      </c>
      <c r="U176" s="169"/>
      <c r="V176" s="207"/>
      <c r="W176" s="169"/>
      <c r="X176" s="169"/>
      <c r="Y176" s="169"/>
      <c r="Z176" s="169"/>
      <c r="AA176" s="169"/>
      <c r="AB176" s="169"/>
      <c r="AC176" s="169"/>
      <c r="AD176" s="180"/>
      <c r="AE176" s="207">
        <f t="shared" si="20"/>
        <v>4961.0262400000001</v>
      </c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  <c r="CH176" s="104"/>
      <c r="CI176" s="104"/>
      <c r="CJ176" s="104"/>
      <c r="CK176" s="104"/>
      <c r="CL176" s="104"/>
      <c r="CM176" s="104"/>
      <c r="CN176" s="104"/>
      <c r="CO176" s="104"/>
      <c r="CP176" s="104"/>
      <c r="CQ176" s="104"/>
      <c r="CR176" s="104"/>
      <c r="CS176" s="104"/>
      <c r="CT176" s="104"/>
      <c r="CU176" s="104"/>
      <c r="CV176" s="104"/>
      <c r="CW176" s="104"/>
      <c r="CX176" s="104"/>
      <c r="CY176" s="104"/>
      <c r="CZ176" s="104"/>
      <c r="DA176" s="104"/>
      <c r="DB176" s="104"/>
      <c r="DC176" s="104"/>
      <c r="DD176" s="104"/>
      <c r="DE176" s="104"/>
      <c r="DF176" s="104"/>
      <c r="DG176" s="104"/>
      <c r="DH176" s="104"/>
    </row>
    <row r="177" spans="1:474" x14ac:dyDescent="0.25">
      <c r="A177" s="51"/>
      <c r="B177" s="48" t="s">
        <v>173</v>
      </c>
      <c r="C177" s="23"/>
      <c r="D177" s="49">
        <v>0</v>
      </c>
      <c r="E177" s="23"/>
      <c r="F177" s="50">
        <v>0</v>
      </c>
      <c r="G177" s="169"/>
      <c r="H177" s="169"/>
      <c r="I177" s="169"/>
      <c r="J177" s="169"/>
      <c r="K177" s="169"/>
      <c r="L177" s="169"/>
      <c r="M177" s="169"/>
      <c r="N177" s="169"/>
      <c r="O177" s="169"/>
      <c r="P177" s="207"/>
      <c r="Q177" s="169"/>
      <c r="R177" s="169"/>
      <c r="S177" s="207">
        <v>0</v>
      </c>
      <c r="T177" s="207">
        <v>0</v>
      </c>
      <c r="U177" s="169"/>
      <c r="V177" s="207"/>
      <c r="W177" s="169"/>
      <c r="X177" s="169"/>
      <c r="Y177" s="169"/>
      <c r="Z177" s="169"/>
      <c r="AA177" s="169"/>
      <c r="AB177" s="169"/>
      <c r="AC177" s="169"/>
      <c r="AD177" s="180"/>
      <c r="AE177" s="207">
        <f t="shared" si="20"/>
        <v>0</v>
      </c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  <c r="CH177" s="104"/>
      <c r="CI177" s="104"/>
      <c r="CJ177" s="104"/>
      <c r="CK177" s="104"/>
      <c r="CL177" s="104"/>
      <c r="CM177" s="104"/>
      <c r="CN177" s="104"/>
      <c r="CO177" s="104"/>
      <c r="CP177" s="104"/>
      <c r="CQ177" s="104"/>
      <c r="CR177" s="104"/>
      <c r="CS177" s="104"/>
      <c r="CT177" s="104"/>
      <c r="CU177" s="104"/>
      <c r="CV177" s="104"/>
      <c r="CW177" s="104"/>
      <c r="CX177" s="104"/>
      <c r="CY177" s="104"/>
      <c r="CZ177" s="104"/>
      <c r="DA177" s="104"/>
      <c r="DB177" s="104"/>
      <c r="DC177" s="104"/>
      <c r="DD177" s="104"/>
      <c r="DE177" s="104"/>
      <c r="DF177" s="104"/>
      <c r="DG177" s="104"/>
      <c r="DH177" s="104"/>
    </row>
    <row r="178" spans="1:474" x14ac:dyDescent="0.25">
      <c r="A178" s="51"/>
      <c r="B178" s="48" t="s">
        <v>174</v>
      </c>
      <c r="C178" s="23"/>
      <c r="D178" s="57">
        <v>7</v>
      </c>
      <c r="E178" s="23"/>
      <c r="F178" s="50">
        <v>136.00719999999998</v>
      </c>
      <c r="G178" s="169"/>
      <c r="H178" s="169"/>
      <c r="I178" s="169"/>
      <c r="J178" s="169"/>
      <c r="K178" s="169"/>
      <c r="L178" s="169"/>
      <c r="M178" s="169"/>
      <c r="N178" s="169"/>
      <c r="O178" s="169"/>
      <c r="P178" s="207"/>
      <c r="Q178" s="169">
        <v>2</v>
      </c>
      <c r="R178" s="169">
        <v>25.47</v>
      </c>
      <c r="S178" s="207">
        <v>7</v>
      </c>
      <c r="T178" s="207">
        <f>136.0072-25.47</f>
        <v>110.53720000000001</v>
      </c>
      <c r="U178" s="169"/>
      <c r="V178" s="207"/>
      <c r="W178" s="169"/>
      <c r="X178" s="169"/>
      <c r="Y178" s="169"/>
      <c r="Z178" s="169"/>
      <c r="AA178" s="169"/>
      <c r="AB178" s="169"/>
      <c r="AC178" s="169"/>
      <c r="AD178" s="180"/>
      <c r="AE178" s="207">
        <f t="shared" si="20"/>
        <v>136.00720000000001</v>
      </c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  <c r="CH178" s="104"/>
      <c r="CI178" s="104"/>
      <c r="CJ178" s="104"/>
      <c r="CK178" s="104"/>
      <c r="CL178" s="104"/>
      <c r="CM178" s="104"/>
      <c r="CN178" s="104"/>
      <c r="CO178" s="104"/>
      <c r="CP178" s="104"/>
      <c r="CQ178" s="104"/>
      <c r="CR178" s="104"/>
      <c r="CS178" s="104"/>
      <c r="CT178" s="104"/>
      <c r="CU178" s="104"/>
      <c r="CV178" s="104"/>
      <c r="CW178" s="104"/>
      <c r="CX178" s="104"/>
      <c r="CY178" s="104"/>
      <c r="CZ178" s="104"/>
      <c r="DA178" s="104"/>
      <c r="DB178" s="104"/>
      <c r="DC178" s="104"/>
      <c r="DD178" s="104"/>
      <c r="DE178" s="104"/>
      <c r="DF178" s="104"/>
      <c r="DG178" s="104"/>
      <c r="DH178" s="104"/>
    </row>
    <row r="179" spans="1:474" x14ac:dyDescent="0.25">
      <c r="A179" s="51"/>
      <c r="B179" s="48" t="s">
        <v>175</v>
      </c>
      <c r="C179" s="23"/>
      <c r="D179" s="57">
        <v>8</v>
      </c>
      <c r="E179" s="23"/>
      <c r="F179" s="50">
        <v>298.99439999999998</v>
      </c>
      <c r="G179" s="169"/>
      <c r="H179" s="169"/>
      <c r="I179" s="169"/>
      <c r="J179" s="169"/>
      <c r="K179" s="169"/>
      <c r="L179" s="169"/>
      <c r="M179" s="169"/>
      <c r="N179" s="169"/>
      <c r="O179" s="169"/>
      <c r="P179" s="207"/>
      <c r="Q179" s="169">
        <v>2</v>
      </c>
      <c r="R179" s="169">
        <v>52.43</v>
      </c>
      <c r="S179" s="207">
        <v>8</v>
      </c>
      <c r="T179" s="207">
        <f>298.9944-52.43</f>
        <v>246.56439999999998</v>
      </c>
      <c r="U179" s="169"/>
      <c r="V179" s="207"/>
      <c r="W179" s="169"/>
      <c r="X179" s="169"/>
      <c r="Y179" s="169"/>
      <c r="Z179" s="169"/>
      <c r="AA179" s="169"/>
      <c r="AB179" s="169"/>
      <c r="AC179" s="169"/>
      <c r="AD179" s="180"/>
      <c r="AE179" s="207">
        <f t="shared" si="20"/>
        <v>298.99439999999998</v>
      </c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  <c r="CH179" s="104"/>
      <c r="CI179" s="104"/>
      <c r="CJ179" s="104"/>
      <c r="CK179" s="104"/>
      <c r="CL179" s="104"/>
      <c r="CM179" s="104"/>
      <c r="CN179" s="104"/>
      <c r="CO179" s="104"/>
      <c r="CP179" s="104"/>
      <c r="CQ179" s="104"/>
      <c r="CR179" s="104"/>
      <c r="CS179" s="104"/>
      <c r="CT179" s="104"/>
      <c r="CU179" s="104"/>
      <c r="CV179" s="104"/>
      <c r="CW179" s="104"/>
      <c r="CX179" s="104"/>
      <c r="CY179" s="104"/>
      <c r="CZ179" s="104"/>
      <c r="DA179" s="104"/>
      <c r="DB179" s="104"/>
      <c r="DC179" s="104"/>
      <c r="DD179" s="104"/>
      <c r="DE179" s="104"/>
      <c r="DF179" s="104"/>
      <c r="DG179" s="104"/>
      <c r="DH179" s="104"/>
    </row>
    <row r="180" spans="1:474" x14ac:dyDescent="0.25">
      <c r="A180" s="51"/>
      <c r="B180" s="48" t="s">
        <v>176</v>
      </c>
      <c r="C180" s="23"/>
      <c r="D180" s="57">
        <v>37</v>
      </c>
      <c r="E180" s="23">
        <v>161.74</v>
      </c>
      <c r="F180" s="50">
        <f>5050.52544-871.8-250.56-709.51</f>
        <v>3218.6554400000005</v>
      </c>
      <c r="G180" s="169"/>
      <c r="H180" s="169"/>
      <c r="I180" s="169"/>
      <c r="J180" s="169"/>
      <c r="K180" s="169"/>
      <c r="L180" s="169"/>
      <c r="M180" s="169"/>
      <c r="N180" s="169"/>
      <c r="O180" s="169"/>
      <c r="P180" s="207"/>
      <c r="Q180" s="169">
        <v>32</v>
      </c>
      <c r="R180" s="169">
        <v>2227.1999999999998</v>
      </c>
      <c r="S180" s="207">
        <v>37</v>
      </c>
      <c r="T180" s="207">
        <f>5050.52544-4059.07</f>
        <v>991.45544000000018</v>
      </c>
      <c r="U180" s="169"/>
      <c r="V180" s="207"/>
      <c r="W180" s="169"/>
      <c r="X180" s="169"/>
      <c r="Y180" s="169"/>
      <c r="Z180" s="169"/>
      <c r="AA180" s="169"/>
      <c r="AB180" s="169"/>
      <c r="AC180" s="169"/>
      <c r="AD180" s="180"/>
      <c r="AE180" s="207">
        <f t="shared" si="20"/>
        <v>3218.65544</v>
      </c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  <c r="CH180" s="104"/>
      <c r="CI180" s="104"/>
      <c r="CJ180" s="104"/>
      <c r="CK180" s="104"/>
      <c r="CL180" s="104"/>
      <c r="CM180" s="104"/>
      <c r="CN180" s="104"/>
      <c r="CO180" s="104"/>
      <c r="CP180" s="104"/>
      <c r="CQ180" s="104"/>
      <c r="CR180" s="104"/>
      <c r="CS180" s="104"/>
      <c r="CT180" s="104"/>
      <c r="CU180" s="104"/>
      <c r="CV180" s="104"/>
      <c r="CW180" s="104"/>
      <c r="CX180" s="104"/>
      <c r="CY180" s="104"/>
      <c r="CZ180" s="104"/>
      <c r="DA180" s="104"/>
      <c r="DB180" s="104"/>
      <c r="DC180" s="104"/>
      <c r="DD180" s="104"/>
      <c r="DE180" s="104"/>
      <c r="DF180" s="104"/>
      <c r="DG180" s="104"/>
      <c r="DH180" s="104"/>
    </row>
    <row r="181" spans="1:474" x14ac:dyDescent="0.25">
      <c r="A181" s="51"/>
      <c r="B181" s="48" t="s">
        <v>177</v>
      </c>
      <c r="C181" s="23"/>
      <c r="D181" s="49">
        <v>6</v>
      </c>
      <c r="E181" s="23"/>
      <c r="F181" s="50">
        <v>678.01024000000007</v>
      </c>
      <c r="G181" s="169"/>
      <c r="H181" s="169"/>
      <c r="I181" s="169"/>
      <c r="J181" s="169"/>
      <c r="K181" s="169"/>
      <c r="L181" s="169"/>
      <c r="M181" s="169"/>
      <c r="N181" s="169"/>
      <c r="O181" s="169"/>
      <c r="P181" s="207"/>
      <c r="Q181" s="169">
        <v>6</v>
      </c>
      <c r="R181" s="169">
        <v>591.6</v>
      </c>
      <c r="S181" s="207">
        <v>6</v>
      </c>
      <c r="T181" s="207">
        <f>678.01024-591.6</f>
        <v>86.410239999999931</v>
      </c>
      <c r="U181" s="169"/>
      <c r="V181" s="207"/>
      <c r="W181" s="169"/>
      <c r="X181" s="169"/>
      <c r="Y181" s="169"/>
      <c r="Z181" s="169"/>
      <c r="AA181" s="169"/>
      <c r="AB181" s="169"/>
      <c r="AC181" s="169"/>
      <c r="AD181" s="180"/>
      <c r="AE181" s="207">
        <f t="shared" si="20"/>
        <v>678.01023999999995</v>
      </c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  <c r="CH181" s="104"/>
      <c r="CI181" s="104"/>
      <c r="CJ181" s="104"/>
      <c r="CK181" s="104"/>
      <c r="CL181" s="104"/>
      <c r="CM181" s="104"/>
      <c r="CN181" s="104"/>
      <c r="CO181" s="104"/>
      <c r="CP181" s="104"/>
      <c r="CQ181" s="104"/>
      <c r="CR181" s="104"/>
      <c r="CS181" s="104"/>
      <c r="CT181" s="104"/>
      <c r="CU181" s="104"/>
      <c r="CV181" s="104"/>
      <c r="CW181" s="104"/>
      <c r="CX181" s="104"/>
      <c r="CY181" s="104"/>
      <c r="CZ181" s="104"/>
      <c r="DA181" s="104"/>
      <c r="DB181" s="104"/>
      <c r="DC181" s="104"/>
      <c r="DD181" s="104"/>
      <c r="DE181" s="104"/>
      <c r="DF181" s="104"/>
      <c r="DG181" s="104"/>
      <c r="DH181" s="104"/>
    </row>
    <row r="182" spans="1:474" x14ac:dyDescent="0.25">
      <c r="A182" s="51"/>
      <c r="B182" s="48" t="s">
        <v>178</v>
      </c>
      <c r="C182" s="23"/>
      <c r="D182" s="57">
        <v>54</v>
      </c>
      <c r="E182" s="23">
        <v>12.73</v>
      </c>
      <c r="F182" s="50">
        <f>731.21088+709.51</f>
        <v>1440.7208799999999</v>
      </c>
      <c r="G182" s="169"/>
      <c r="H182" s="169"/>
      <c r="I182" s="169"/>
      <c r="J182" s="169"/>
      <c r="K182" s="169"/>
      <c r="L182" s="169"/>
      <c r="M182" s="169"/>
      <c r="N182" s="169"/>
      <c r="O182" s="169"/>
      <c r="P182" s="207"/>
      <c r="Q182" s="169">
        <v>54</v>
      </c>
      <c r="R182" s="169">
        <v>1440.72</v>
      </c>
      <c r="S182" s="207"/>
      <c r="T182" s="207"/>
      <c r="U182" s="169"/>
      <c r="V182" s="207"/>
      <c r="W182" s="169"/>
      <c r="X182" s="169"/>
      <c r="Y182" s="169"/>
      <c r="Z182" s="169"/>
      <c r="AA182" s="169"/>
      <c r="AB182" s="169"/>
      <c r="AC182" s="169"/>
      <c r="AD182" s="180"/>
      <c r="AE182" s="207">
        <f t="shared" si="20"/>
        <v>1440.72</v>
      </c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  <c r="CH182" s="104"/>
      <c r="CI182" s="104"/>
      <c r="CJ182" s="104"/>
      <c r="CK182" s="104"/>
      <c r="CL182" s="104"/>
      <c r="CM182" s="104"/>
      <c r="CN182" s="104"/>
      <c r="CO182" s="104"/>
      <c r="CP182" s="104"/>
      <c r="CQ182" s="104"/>
      <c r="CR182" s="104"/>
      <c r="CS182" s="104"/>
      <c r="CT182" s="104"/>
      <c r="CU182" s="104"/>
      <c r="CV182" s="104"/>
      <c r="CW182" s="104"/>
      <c r="CX182" s="104"/>
      <c r="CY182" s="104"/>
      <c r="CZ182" s="104"/>
      <c r="DA182" s="104"/>
      <c r="DB182" s="104"/>
      <c r="DC182" s="104"/>
      <c r="DD182" s="104"/>
      <c r="DE182" s="104"/>
      <c r="DF182" s="104"/>
      <c r="DG182" s="104"/>
      <c r="DH182" s="104"/>
    </row>
    <row r="183" spans="1:474" x14ac:dyDescent="0.25">
      <c r="A183" s="51"/>
      <c r="B183" s="48" t="s">
        <v>179</v>
      </c>
      <c r="C183" s="23"/>
      <c r="D183" s="49">
        <v>10</v>
      </c>
      <c r="E183" s="23"/>
      <c r="F183" s="50">
        <v>372.1</v>
      </c>
      <c r="G183" s="169"/>
      <c r="H183" s="169"/>
      <c r="I183" s="169"/>
      <c r="J183" s="169"/>
      <c r="K183" s="169"/>
      <c r="L183" s="169"/>
      <c r="M183" s="169"/>
      <c r="N183" s="169"/>
      <c r="O183" s="169"/>
      <c r="P183" s="207"/>
      <c r="Q183" s="169"/>
      <c r="R183" s="169"/>
      <c r="S183" s="207">
        <v>10</v>
      </c>
      <c r="T183" s="207">
        <v>372.1</v>
      </c>
      <c r="U183" s="169"/>
      <c r="V183" s="207"/>
      <c r="W183" s="169"/>
      <c r="X183" s="169"/>
      <c r="Y183" s="169"/>
      <c r="Z183" s="169"/>
      <c r="AA183" s="169"/>
      <c r="AB183" s="169"/>
      <c r="AC183" s="169"/>
      <c r="AD183" s="180"/>
      <c r="AE183" s="207">
        <f t="shared" si="20"/>
        <v>372.1</v>
      </c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  <c r="CH183" s="104"/>
      <c r="CI183" s="104"/>
      <c r="CJ183" s="104"/>
      <c r="CK183" s="104"/>
      <c r="CL183" s="104"/>
      <c r="CM183" s="104"/>
      <c r="CN183" s="104"/>
      <c r="CO183" s="104"/>
      <c r="CP183" s="104"/>
      <c r="CQ183" s="104"/>
      <c r="CR183" s="104"/>
      <c r="CS183" s="104"/>
      <c r="CT183" s="104"/>
      <c r="CU183" s="104"/>
      <c r="CV183" s="104"/>
      <c r="CW183" s="104"/>
      <c r="CX183" s="104"/>
      <c r="CY183" s="104"/>
      <c r="CZ183" s="104"/>
      <c r="DA183" s="104"/>
      <c r="DB183" s="104"/>
      <c r="DC183" s="104"/>
      <c r="DD183" s="104"/>
      <c r="DE183" s="104"/>
      <c r="DF183" s="104"/>
      <c r="DG183" s="104"/>
      <c r="DH183" s="104"/>
    </row>
    <row r="184" spans="1:474" x14ac:dyDescent="0.25">
      <c r="A184" s="51"/>
      <c r="B184" s="48" t="s">
        <v>180</v>
      </c>
      <c r="C184" s="23"/>
      <c r="D184" s="49">
        <v>24</v>
      </c>
      <c r="E184" s="23"/>
      <c r="F184" s="50">
        <v>250.56</v>
      </c>
      <c r="G184" s="169"/>
      <c r="H184" s="169"/>
      <c r="I184" s="169"/>
      <c r="J184" s="169"/>
      <c r="K184" s="169"/>
      <c r="L184" s="169"/>
      <c r="M184" s="169"/>
      <c r="N184" s="169"/>
      <c r="O184" s="169"/>
      <c r="P184" s="207"/>
      <c r="Q184" s="169">
        <v>24</v>
      </c>
      <c r="R184" s="169">
        <v>250.56</v>
      </c>
      <c r="S184" s="207">
        <v>0</v>
      </c>
      <c r="T184" s="207">
        <v>0</v>
      </c>
      <c r="U184" s="169"/>
      <c r="V184" s="207"/>
      <c r="W184" s="169"/>
      <c r="X184" s="169"/>
      <c r="Y184" s="169"/>
      <c r="Z184" s="169"/>
      <c r="AA184" s="169"/>
      <c r="AB184" s="169"/>
      <c r="AC184" s="169"/>
      <c r="AD184" s="180"/>
      <c r="AE184" s="207">
        <f t="shared" si="20"/>
        <v>250.56</v>
      </c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  <c r="CH184" s="104"/>
      <c r="CI184" s="104"/>
      <c r="CJ184" s="104"/>
      <c r="CK184" s="104"/>
      <c r="CL184" s="104"/>
      <c r="CM184" s="104"/>
      <c r="CN184" s="104"/>
      <c r="CO184" s="104"/>
      <c r="CP184" s="104"/>
      <c r="CQ184" s="104"/>
      <c r="CR184" s="104"/>
      <c r="CS184" s="104"/>
      <c r="CT184" s="104"/>
      <c r="CU184" s="104"/>
      <c r="CV184" s="104"/>
      <c r="CW184" s="104"/>
      <c r="CX184" s="104"/>
      <c r="CY184" s="104"/>
      <c r="CZ184" s="104"/>
      <c r="DA184" s="104"/>
      <c r="DB184" s="104"/>
      <c r="DC184" s="104"/>
      <c r="DD184" s="104"/>
      <c r="DE184" s="104"/>
      <c r="DF184" s="104"/>
      <c r="DG184" s="104"/>
      <c r="DH184" s="104"/>
    </row>
    <row r="185" spans="1:474" x14ac:dyDescent="0.25">
      <c r="A185" s="51"/>
      <c r="B185" s="48" t="s">
        <v>181</v>
      </c>
      <c r="C185" s="23"/>
      <c r="D185" s="49">
        <v>3</v>
      </c>
      <c r="E185" s="23"/>
      <c r="F185" s="50">
        <v>103.35400000000001</v>
      </c>
      <c r="G185" s="169"/>
      <c r="H185" s="169"/>
      <c r="I185" s="169"/>
      <c r="J185" s="169"/>
      <c r="K185" s="169"/>
      <c r="L185" s="169"/>
      <c r="M185" s="169"/>
      <c r="N185" s="169"/>
      <c r="O185" s="169"/>
      <c r="P185" s="207"/>
      <c r="Q185" s="169">
        <v>3</v>
      </c>
      <c r="R185" s="169">
        <v>103.35</v>
      </c>
      <c r="S185" s="207"/>
      <c r="T185" s="207"/>
      <c r="U185" s="169"/>
      <c r="V185" s="207"/>
      <c r="W185" s="169"/>
      <c r="X185" s="169"/>
      <c r="Y185" s="169"/>
      <c r="Z185" s="169"/>
      <c r="AA185" s="169"/>
      <c r="AB185" s="169"/>
      <c r="AC185" s="169"/>
      <c r="AD185" s="180"/>
      <c r="AE185" s="207">
        <f t="shared" si="20"/>
        <v>103.35</v>
      </c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  <c r="CH185" s="104"/>
      <c r="CI185" s="104"/>
      <c r="CJ185" s="104"/>
      <c r="CK185" s="104"/>
      <c r="CL185" s="104"/>
      <c r="CM185" s="104"/>
      <c r="CN185" s="104"/>
      <c r="CO185" s="104"/>
      <c r="CP185" s="104"/>
      <c r="CQ185" s="104"/>
      <c r="CR185" s="104"/>
      <c r="CS185" s="104"/>
      <c r="CT185" s="104"/>
      <c r="CU185" s="104"/>
      <c r="CV185" s="104"/>
      <c r="CW185" s="104"/>
      <c r="CX185" s="104"/>
      <c r="CY185" s="104"/>
      <c r="CZ185" s="104"/>
      <c r="DA185" s="104"/>
      <c r="DB185" s="104"/>
      <c r="DC185" s="104"/>
      <c r="DD185" s="104"/>
      <c r="DE185" s="104"/>
      <c r="DF185" s="104"/>
      <c r="DG185" s="104"/>
      <c r="DH185" s="104"/>
    </row>
    <row r="186" spans="1:474" x14ac:dyDescent="0.25">
      <c r="A186" s="51"/>
      <c r="B186" s="48" t="s">
        <v>182</v>
      </c>
      <c r="C186" s="23"/>
      <c r="D186" s="57">
        <v>25</v>
      </c>
      <c r="E186" s="23">
        <v>3.51</v>
      </c>
      <c r="F186" s="50">
        <v>180.57400000000001</v>
      </c>
      <c r="G186" s="169"/>
      <c r="H186" s="169"/>
      <c r="I186" s="169"/>
      <c r="J186" s="169"/>
      <c r="K186" s="169"/>
      <c r="L186" s="169"/>
      <c r="M186" s="169"/>
      <c r="N186" s="169"/>
      <c r="O186" s="169"/>
      <c r="P186" s="207"/>
      <c r="Q186" s="169">
        <v>25</v>
      </c>
      <c r="R186" s="169">
        <v>180.57</v>
      </c>
      <c r="S186" s="207"/>
      <c r="T186" s="207"/>
      <c r="U186" s="169"/>
      <c r="V186" s="207"/>
      <c r="W186" s="169"/>
      <c r="X186" s="169"/>
      <c r="Y186" s="169"/>
      <c r="Z186" s="169"/>
      <c r="AA186" s="169"/>
      <c r="AB186" s="169"/>
      <c r="AC186" s="169"/>
      <c r="AD186" s="180"/>
      <c r="AE186" s="207">
        <f t="shared" si="20"/>
        <v>180.57</v>
      </c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  <c r="CH186" s="104"/>
      <c r="CI186" s="104"/>
      <c r="CJ186" s="104"/>
      <c r="CK186" s="104"/>
      <c r="CL186" s="104"/>
      <c r="CM186" s="104"/>
      <c r="CN186" s="104"/>
      <c r="CO186" s="104"/>
      <c r="CP186" s="104"/>
      <c r="CQ186" s="104"/>
      <c r="CR186" s="104"/>
      <c r="CS186" s="104"/>
      <c r="CT186" s="104"/>
      <c r="CU186" s="104"/>
      <c r="CV186" s="104"/>
      <c r="CW186" s="104"/>
      <c r="CX186" s="104"/>
      <c r="CY186" s="104"/>
      <c r="CZ186" s="104"/>
      <c r="DA186" s="104"/>
      <c r="DB186" s="104"/>
      <c r="DC186" s="104"/>
      <c r="DD186" s="104"/>
      <c r="DE186" s="104"/>
      <c r="DF186" s="104"/>
      <c r="DG186" s="104"/>
      <c r="DH186" s="104"/>
    </row>
    <row r="187" spans="1:474" x14ac:dyDescent="0.25">
      <c r="A187" s="51"/>
      <c r="B187" s="48" t="s">
        <v>183</v>
      </c>
      <c r="C187" s="23"/>
      <c r="D187" s="49">
        <v>3</v>
      </c>
      <c r="E187" s="23"/>
      <c r="F187" s="50">
        <v>103.35400000000001</v>
      </c>
      <c r="G187" s="169"/>
      <c r="H187" s="169"/>
      <c r="I187" s="169"/>
      <c r="J187" s="169"/>
      <c r="K187" s="169"/>
      <c r="L187" s="169"/>
      <c r="M187" s="169"/>
      <c r="N187" s="169"/>
      <c r="O187" s="169"/>
      <c r="P187" s="207"/>
      <c r="Q187" s="169">
        <v>3</v>
      </c>
      <c r="R187" s="169">
        <v>103.35</v>
      </c>
      <c r="S187" s="207"/>
      <c r="T187" s="207"/>
      <c r="U187" s="169"/>
      <c r="V187" s="207"/>
      <c r="W187" s="169"/>
      <c r="X187" s="169"/>
      <c r="Y187" s="169"/>
      <c r="Z187" s="169"/>
      <c r="AA187" s="169"/>
      <c r="AB187" s="169"/>
      <c r="AC187" s="169"/>
      <c r="AD187" s="180"/>
      <c r="AE187" s="207">
        <f t="shared" si="20"/>
        <v>103.35</v>
      </c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  <c r="CH187" s="104"/>
      <c r="CI187" s="104"/>
      <c r="CJ187" s="104"/>
      <c r="CK187" s="104"/>
      <c r="CL187" s="104"/>
      <c r="CM187" s="104"/>
      <c r="CN187" s="104"/>
      <c r="CO187" s="104"/>
      <c r="CP187" s="104"/>
      <c r="CQ187" s="104"/>
      <c r="CR187" s="104"/>
      <c r="CS187" s="104"/>
      <c r="CT187" s="104"/>
      <c r="CU187" s="104"/>
      <c r="CV187" s="104"/>
      <c r="CW187" s="104"/>
      <c r="CX187" s="104"/>
      <c r="CY187" s="104"/>
      <c r="CZ187" s="104"/>
      <c r="DA187" s="104"/>
      <c r="DB187" s="104"/>
      <c r="DC187" s="104"/>
      <c r="DD187" s="104"/>
      <c r="DE187" s="104"/>
      <c r="DF187" s="104"/>
      <c r="DG187" s="104"/>
      <c r="DH187" s="104"/>
    </row>
    <row r="188" spans="1:474" x14ac:dyDescent="0.25">
      <c r="A188" s="51"/>
      <c r="B188" s="48" t="s">
        <v>184</v>
      </c>
      <c r="C188" s="23"/>
      <c r="D188" s="49">
        <v>1</v>
      </c>
      <c r="E188" s="23"/>
      <c r="F188" s="50">
        <f>2041.6+817.8</f>
        <v>2859.3999999999996</v>
      </c>
      <c r="G188" s="169"/>
      <c r="H188" s="169"/>
      <c r="I188" s="169"/>
      <c r="J188" s="169"/>
      <c r="K188" s="169"/>
      <c r="L188" s="169"/>
      <c r="M188" s="169"/>
      <c r="N188" s="169"/>
      <c r="O188" s="169"/>
      <c r="P188" s="207"/>
      <c r="Q188" s="169">
        <v>1</v>
      </c>
      <c r="R188" s="169">
        <v>2859.4</v>
      </c>
      <c r="S188" s="207"/>
      <c r="T188" s="207"/>
      <c r="U188" s="169"/>
      <c r="V188" s="207"/>
      <c r="W188" s="169"/>
      <c r="X188" s="169"/>
      <c r="Y188" s="169"/>
      <c r="Z188" s="169"/>
      <c r="AA188" s="169"/>
      <c r="AB188" s="169"/>
      <c r="AC188" s="169"/>
      <c r="AD188" s="180"/>
      <c r="AE188" s="207">
        <f t="shared" si="20"/>
        <v>2859.4</v>
      </c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  <c r="CH188" s="104"/>
      <c r="CI188" s="104"/>
      <c r="CJ188" s="104"/>
      <c r="CK188" s="104"/>
      <c r="CL188" s="104"/>
      <c r="CM188" s="104"/>
      <c r="CN188" s="104"/>
      <c r="CO188" s="104"/>
      <c r="CP188" s="104"/>
      <c r="CQ188" s="104"/>
      <c r="CR188" s="104"/>
      <c r="CS188" s="104"/>
      <c r="CT188" s="104"/>
      <c r="CU188" s="104"/>
      <c r="CV188" s="104"/>
      <c r="CW188" s="104"/>
      <c r="CX188" s="104"/>
      <c r="CY188" s="104"/>
      <c r="CZ188" s="104"/>
      <c r="DA188" s="104"/>
      <c r="DB188" s="104"/>
      <c r="DC188" s="104"/>
      <c r="DD188" s="104"/>
      <c r="DE188" s="104"/>
      <c r="DF188" s="104"/>
      <c r="DG188" s="104"/>
      <c r="DH188" s="104"/>
    </row>
    <row r="189" spans="1:474" x14ac:dyDescent="0.25">
      <c r="A189" s="51"/>
      <c r="B189" s="48"/>
      <c r="C189" s="23"/>
      <c r="D189" s="49">
        <v>0</v>
      </c>
      <c r="E189" s="23"/>
      <c r="F189" s="50">
        <v>0</v>
      </c>
      <c r="G189" s="169"/>
      <c r="H189" s="169"/>
      <c r="I189" s="169"/>
      <c r="J189" s="169"/>
      <c r="K189" s="169"/>
      <c r="L189" s="169"/>
      <c r="M189" s="169"/>
      <c r="N189" s="169"/>
      <c r="O189" s="169"/>
      <c r="P189" s="207"/>
      <c r="Q189" s="169"/>
      <c r="R189" s="169"/>
      <c r="S189" s="207">
        <v>0</v>
      </c>
      <c r="T189" s="207">
        <v>0</v>
      </c>
      <c r="U189" s="169"/>
      <c r="V189" s="207"/>
      <c r="W189" s="169"/>
      <c r="X189" s="169"/>
      <c r="Y189" s="169"/>
      <c r="Z189" s="169"/>
      <c r="AA189" s="169"/>
      <c r="AB189" s="169"/>
      <c r="AC189" s="169"/>
      <c r="AD189" s="180"/>
      <c r="AE189" s="207">
        <f t="shared" si="20"/>
        <v>0</v>
      </c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  <c r="CH189" s="104"/>
      <c r="CI189" s="104"/>
      <c r="CJ189" s="104"/>
      <c r="CK189" s="104"/>
      <c r="CL189" s="104"/>
      <c r="CM189" s="104"/>
      <c r="CN189" s="104"/>
      <c r="CO189" s="104"/>
      <c r="CP189" s="104"/>
      <c r="CQ189" s="104"/>
      <c r="CR189" s="104"/>
      <c r="CS189" s="104"/>
      <c r="CT189" s="104"/>
      <c r="CU189" s="104"/>
      <c r="CV189" s="104"/>
      <c r="CW189" s="104"/>
      <c r="CX189" s="104"/>
      <c r="CY189" s="104"/>
      <c r="CZ189" s="104"/>
      <c r="DA189" s="104"/>
      <c r="DB189" s="104"/>
      <c r="DC189" s="104"/>
      <c r="DD189" s="104"/>
      <c r="DE189" s="104"/>
      <c r="DF189" s="104"/>
      <c r="DG189" s="104"/>
      <c r="DH189" s="104"/>
    </row>
    <row r="190" spans="1:474" s="19" customFormat="1" x14ac:dyDescent="0.25">
      <c r="A190" s="15">
        <v>21104</v>
      </c>
      <c r="B190" s="53" t="s">
        <v>185</v>
      </c>
      <c r="C190" s="55"/>
      <c r="D190" s="54"/>
      <c r="E190" s="55"/>
      <c r="F190" s="19">
        <f>SUM(F191:F193)</f>
        <v>2321.5500000000002</v>
      </c>
      <c r="G190" s="173">
        <f>SUM(G191:G193)</f>
        <v>0</v>
      </c>
      <c r="H190" s="173">
        <f t="shared" ref="H190:R190" si="21">SUM(H191:H193)</f>
        <v>0</v>
      </c>
      <c r="I190" s="173">
        <f t="shared" si="21"/>
        <v>0</v>
      </c>
      <c r="J190" s="173">
        <f t="shared" si="21"/>
        <v>0</v>
      </c>
      <c r="K190" s="173">
        <f t="shared" si="21"/>
        <v>0</v>
      </c>
      <c r="L190" s="173">
        <f t="shared" si="21"/>
        <v>0</v>
      </c>
      <c r="M190" s="173">
        <f t="shared" si="21"/>
        <v>0</v>
      </c>
      <c r="N190" s="173">
        <f t="shared" si="21"/>
        <v>0</v>
      </c>
      <c r="O190" s="173">
        <f t="shared" si="21"/>
        <v>0</v>
      </c>
      <c r="P190" s="184">
        <f t="shared" si="21"/>
        <v>0</v>
      </c>
      <c r="Q190" s="173">
        <f t="shared" si="21"/>
        <v>0</v>
      </c>
      <c r="R190" s="173">
        <f t="shared" si="21"/>
        <v>0</v>
      </c>
      <c r="S190" s="173">
        <v>0</v>
      </c>
      <c r="T190" s="173">
        <v>0</v>
      </c>
      <c r="U190" s="173">
        <v>0</v>
      </c>
      <c r="V190" s="184">
        <v>2321.5500000000002</v>
      </c>
      <c r="W190" s="173">
        <f t="shared" ref="W190" si="22">SUM(W191:W193)</f>
        <v>0</v>
      </c>
      <c r="X190" s="173">
        <f t="shared" ref="X190" si="23">SUM(X191:X193)</f>
        <v>0</v>
      </c>
      <c r="Y190" s="173">
        <f t="shared" ref="Y190" si="24">SUM(Y191:Y193)</f>
        <v>0</v>
      </c>
      <c r="Z190" s="173">
        <f t="shared" ref="Z190" si="25">SUM(Z191:Z193)</f>
        <v>0</v>
      </c>
      <c r="AA190" s="173">
        <f t="shared" ref="AA190" si="26">SUM(AA191:AA193)</f>
        <v>0</v>
      </c>
      <c r="AB190" s="173">
        <f t="shared" ref="AB190:AC190" si="27">SUM(AB191:AB193)</f>
        <v>0</v>
      </c>
      <c r="AC190" s="173">
        <f t="shared" si="27"/>
        <v>0</v>
      </c>
      <c r="AD190" s="179">
        <f t="shared" ref="AD190:AE190" si="28">SUM(AD191:AD193)</f>
        <v>0</v>
      </c>
      <c r="AE190" s="204">
        <f t="shared" si="28"/>
        <v>2321.5500000000002</v>
      </c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  <c r="CH190" s="104"/>
      <c r="CI190" s="104"/>
      <c r="CJ190" s="104"/>
      <c r="CK190" s="104"/>
      <c r="CL190" s="104"/>
      <c r="CM190" s="104"/>
      <c r="CN190" s="104"/>
      <c r="CO190" s="104"/>
      <c r="CP190" s="104"/>
      <c r="CQ190" s="104"/>
      <c r="CR190" s="104"/>
      <c r="CS190" s="104"/>
      <c r="CT190" s="104"/>
      <c r="CU190" s="104"/>
      <c r="CV190" s="104"/>
      <c r="CW190" s="104"/>
      <c r="CX190" s="104"/>
      <c r="CY190" s="104"/>
      <c r="CZ190" s="104"/>
      <c r="DA190" s="104"/>
      <c r="DB190" s="104"/>
      <c r="DC190" s="104"/>
      <c r="DD190" s="104"/>
      <c r="DE190" s="104"/>
      <c r="DF190" s="104"/>
      <c r="DG190" s="104"/>
      <c r="DH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  <c r="HA190" s="104"/>
      <c r="HB190" s="104"/>
      <c r="HC190" s="104"/>
      <c r="HD190" s="104"/>
      <c r="HE190" s="104"/>
      <c r="HF190" s="104"/>
      <c r="HG190" s="104"/>
      <c r="HH190" s="104"/>
      <c r="HI190" s="104"/>
      <c r="HJ190" s="104"/>
      <c r="HK190" s="104"/>
      <c r="HL190" s="104"/>
      <c r="HM190" s="104"/>
      <c r="HN190" s="104"/>
      <c r="HO190" s="104"/>
      <c r="HP190" s="104"/>
      <c r="HQ190" s="104"/>
      <c r="HR190" s="104"/>
      <c r="HS190" s="104"/>
      <c r="HT190" s="104"/>
      <c r="HU190" s="104"/>
      <c r="HV190" s="104"/>
      <c r="HW190" s="104"/>
      <c r="HX190" s="104"/>
      <c r="HY190" s="104"/>
      <c r="HZ190" s="104"/>
      <c r="IA190" s="104"/>
      <c r="IB190" s="104"/>
      <c r="IC190" s="104"/>
      <c r="ID190" s="104"/>
      <c r="IE190" s="104"/>
      <c r="IF190" s="104"/>
      <c r="IG190" s="104"/>
      <c r="IH190" s="104"/>
      <c r="II190" s="104"/>
      <c r="IJ190" s="104"/>
      <c r="IK190" s="104"/>
      <c r="IL190" s="104"/>
      <c r="IM190" s="104"/>
      <c r="IN190" s="104"/>
      <c r="IO190" s="104"/>
      <c r="IP190" s="104"/>
      <c r="IQ190" s="104"/>
      <c r="IR190" s="104"/>
      <c r="IS190" s="104"/>
      <c r="IT190" s="104"/>
      <c r="IU190" s="104"/>
      <c r="IV190" s="104"/>
      <c r="IW190" s="104"/>
      <c r="IX190" s="104"/>
      <c r="IY190" s="104"/>
      <c r="IZ190" s="104"/>
      <c r="JA190" s="104"/>
      <c r="JB190" s="104"/>
      <c r="JC190" s="104"/>
      <c r="JD190" s="104"/>
      <c r="JE190" s="104"/>
      <c r="JF190" s="104"/>
      <c r="JG190" s="104"/>
      <c r="JH190" s="104"/>
      <c r="JI190" s="104"/>
      <c r="JJ190" s="104"/>
      <c r="JK190" s="104"/>
      <c r="JL190" s="104"/>
      <c r="JM190" s="104"/>
      <c r="JN190" s="104"/>
      <c r="JO190" s="104"/>
      <c r="JP190" s="104"/>
      <c r="JQ190" s="104"/>
      <c r="JR190" s="104"/>
      <c r="JS190" s="104"/>
      <c r="JT190" s="104"/>
      <c r="JU190" s="104"/>
      <c r="JV190" s="104"/>
      <c r="JW190" s="104"/>
      <c r="JX190" s="104"/>
      <c r="JY190" s="104"/>
      <c r="JZ190" s="104"/>
      <c r="KA190" s="104"/>
      <c r="KB190" s="104"/>
      <c r="KC190" s="104"/>
      <c r="KD190" s="104"/>
      <c r="KE190" s="104"/>
      <c r="KF190" s="104"/>
      <c r="KG190" s="104"/>
      <c r="KH190" s="104"/>
      <c r="KI190" s="104"/>
      <c r="KJ190" s="104"/>
      <c r="KK190" s="104"/>
      <c r="KL190" s="104"/>
      <c r="KM190" s="104"/>
      <c r="KN190" s="104"/>
      <c r="KO190" s="104"/>
      <c r="KP190" s="104"/>
      <c r="KQ190" s="104"/>
      <c r="KR190" s="104"/>
      <c r="KS190" s="104"/>
      <c r="KT190" s="104"/>
      <c r="KU190" s="104"/>
      <c r="KV190" s="104"/>
      <c r="KW190" s="104"/>
      <c r="KX190" s="104"/>
      <c r="KY190" s="104"/>
      <c r="KZ190" s="104"/>
      <c r="LA190" s="104"/>
      <c r="LB190" s="104"/>
      <c r="LC190" s="104"/>
      <c r="LD190" s="104"/>
      <c r="LE190" s="104"/>
      <c r="LF190" s="104"/>
      <c r="LG190" s="104"/>
      <c r="LH190" s="104"/>
      <c r="LI190" s="104"/>
      <c r="LJ190" s="104"/>
      <c r="LK190" s="104"/>
      <c r="LL190" s="104"/>
      <c r="LM190" s="104"/>
      <c r="LN190" s="104"/>
      <c r="LO190" s="104"/>
      <c r="LP190" s="104"/>
      <c r="LQ190" s="104"/>
      <c r="LR190" s="104"/>
      <c r="LS190" s="104"/>
      <c r="LT190" s="104"/>
      <c r="LU190" s="104"/>
      <c r="LV190" s="104"/>
      <c r="LW190" s="104"/>
      <c r="LX190" s="104"/>
      <c r="LY190" s="104"/>
      <c r="LZ190" s="104"/>
      <c r="MA190" s="104"/>
      <c r="MB190" s="104"/>
      <c r="MC190" s="104"/>
      <c r="MD190" s="104"/>
      <c r="ME190" s="104"/>
      <c r="MF190" s="104"/>
      <c r="MG190" s="104"/>
      <c r="MH190" s="104"/>
      <c r="MI190" s="104"/>
      <c r="MJ190" s="104"/>
      <c r="MK190" s="104"/>
      <c r="ML190" s="104"/>
      <c r="MM190" s="104"/>
      <c r="MN190" s="104"/>
      <c r="MO190" s="104"/>
      <c r="MP190" s="104"/>
      <c r="MQ190" s="104"/>
      <c r="MR190" s="104"/>
      <c r="MS190" s="104"/>
      <c r="MT190" s="104"/>
      <c r="MU190" s="104"/>
      <c r="MV190" s="104"/>
      <c r="MW190" s="104"/>
      <c r="MX190" s="104"/>
      <c r="MY190" s="104"/>
      <c r="MZ190" s="104"/>
      <c r="NA190" s="104"/>
      <c r="NB190" s="104"/>
      <c r="NC190" s="104"/>
      <c r="ND190" s="104"/>
      <c r="NE190" s="104"/>
      <c r="NF190" s="104"/>
      <c r="NG190" s="104"/>
      <c r="NH190" s="104"/>
      <c r="NI190" s="104"/>
      <c r="NJ190" s="104"/>
      <c r="NK190" s="104"/>
      <c r="NL190" s="104"/>
      <c r="NM190" s="104"/>
      <c r="NN190" s="104"/>
      <c r="NO190" s="104"/>
      <c r="NP190" s="104"/>
      <c r="NQ190" s="104"/>
      <c r="NR190" s="104"/>
      <c r="NS190" s="104"/>
      <c r="NT190" s="104"/>
      <c r="NU190" s="104"/>
      <c r="NV190" s="104"/>
      <c r="NW190" s="104"/>
      <c r="NX190" s="104"/>
      <c r="NY190" s="104"/>
      <c r="NZ190" s="104"/>
      <c r="OA190" s="104"/>
      <c r="OB190" s="104"/>
      <c r="OC190" s="104"/>
      <c r="OD190" s="104"/>
      <c r="OE190" s="104"/>
      <c r="OF190" s="104"/>
      <c r="OG190" s="104"/>
      <c r="OH190" s="104"/>
      <c r="OI190" s="104"/>
      <c r="OJ190" s="104"/>
      <c r="OK190" s="104"/>
      <c r="OL190" s="104"/>
      <c r="OM190" s="104"/>
      <c r="ON190" s="104"/>
      <c r="OO190" s="104"/>
      <c r="OP190" s="104"/>
      <c r="OQ190" s="104"/>
      <c r="OR190" s="104"/>
      <c r="OS190" s="104"/>
      <c r="OT190" s="104"/>
      <c r="OU190" s="104"/>
      <c r="OV190" s="104"/>
      <c r="OW190" s="104"/>
      <c r="OX190" s="104"/>
      <c r="OY190" s="104"/>
      <c r="OZ190" s="104"/>
      <c r="PA190" s="104"/>
      <c r="PB190" s="104"/>
      <c r="PC190" s="104"/>
      <c r="PD190" s="104"/>
      <c r="PE190" s="104"/>
      <c r="PF190" s="104"/>
      <c r="PG190" s="104"/>
      <c r="PH190" s="104"/>
      <c r="PI190" s="104"/>
      <c r="PJ190" s="104"/>
      <c r="PK190" s="104"/>
      <c r="PL190" s="104"/>
      <c r="PM190" s="104"/>
      <c r="PN190" s="104"/>
      <c r="PO190" s="104"/>
      <c r="PP190" s="104"/>
      <c r="PQ190" s="104"/>
      <c r="PR190" s="104"/>
      <c r="PS190" s="104"/>
      <c r="PT190" s="104"/>
      <c r="PU190" s="104"/>
      <c r="PV190" s="104"/>
      <c r="PW190" s="104"/>
      <c r="PX190" s="104"/>
      <c r="PY190" s="104"/>
      <c r="PZ190" s="104"/>
      <c r="QA190" s="104"/>
      <c r="QB190" s="104"/>
      <c r="QC190" s="104"/>
      <c r="QD190" s="104"/>
      <c r="QE190" s="104"/>
      <c r="QF190" s="104"/>
      <c r="QG190" s="104"/>
      <c r="QH190" s="104"/>
      <c r="QI190" s="104"/>
      <c r="QJ190" s="104"/>
      <c r="QK190" s="104"/>
      <c r="QL190" s="104"/>
      <c r="QM190" s="104"/>
      <c r="QN190" s="104"/>
      <c r="QO190" s="104"/>
      <c r="QP190" s="104"/>
      <c r="QQ190" s="104"/>
      <c r="QR190" s="104"/>
      <c r="QS190" s="104"/>
      <c r="QT190" s="104"/>
      <c r="QU190" s="104"/>
      <c r="QV190" s="104"/>
      <c r="QW190" s="104"/>
      <c r="QX190" s="104"/>
      <c r="QY190" s="104"/>
      <c r="QZ190" s="104"/>
      <c r="RA190" s="104"/>
      <c r="RB190" s="104"/>
      <c r="RC190" s="104"/>
      <c r="RD190" s="104"/>
      <c r="RE190" s="104"/>
      <c r="RF190" s="104"/>
    </row>
    <row r="191" spans="1:474" x14ac:dyDescent="0.25">
      <c r="A191" s="26"/>
      <c r="B191" s="48" t="s">
        <v>186</v>
      </c>
      <c r="C191" s="23"/>
      <c r="D191" s="49">
        <v>1</v>
      </c>
      <c r="E191" s="23"/>
      <c r="F191" s="50">
        <v>250.87</v>
      </c>
      <c r="G191" s="169"/>
      <c r="H191" s="169"/>
      <c r="I191" s="169"/>
      <c r="J191" s="169"/>
      <c r="K191" s="169"/>
      <c r="L191" s="169"/>
      <c r="M191" s="169"/>
      <c r="N191" s="169"/>
      <c r="O191" s="169"/>
      <c r="P191" s="207"/>
      <c r="Q191" s="169"/>
      <c r="R191" s="169"/>
      <c r="S191" s="169"/>
      <c r="T191" s="169"/>
      <c r="U191" s="169"/>
      <c r="V191" s="207">
        <v>250.87</v>
      </c>
      <c r="W191" s="169"/>
      <c r="X191" s="169"/>
      <c r="Y191" s="169"/>
      <c r="Z191" s="169"/>
      <c r="AA191" s="169"/>
      <c r="AB191" s="169"/>
      <c r="AC191" s="169"/>
      <c r="AD191" s="180"/>
      <c r="AE191" s="207">
        <f>H191+J191+L191+N191+P191+R191+T191+V191+X191+Z191+AB191+AD191</f>
        <v>250.87</v>
      </c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  <c r="CH191" s="104"/>
      <c r="CI191" s="104"/>
      <c r="CJ191" s="104"/>
      <c r="CK191" s="104"/>
      <c r="CL191" s="104"/>
      <c r="CM191" s="104"/>
      <c r="CN191" s="104"/>
      <c r="CO191" s="104"/>
      <c r="CP191" s="104"/>
      <c r="CQ191" s="104"/>
      <c r="CR191" s="104"/>
      <c r="CS191" s="104"/>
      <c r="CT191" s="104"/>
      <c r="CU191" s="104"/>
      <c r="CV191" s="104"/>
      <c r="CW191" s="104"/>
      <c r="CX191" s="104"/>
      <c r="CY191" s="104"/>
      <c r="CZ191" s="104"/>
      <c r="DA191" s="104"/>
      <c r="DB191" s="104"/>
      <c r="DC191" s="104"/>
      <c r="DD191" s="104"/>
      <c r="DE191" s="104"/>
      <c r="DF191" s="104"/>
      <c r="DG191" s="104"/>
      <c r="DH191" s="104"/>
    </row>
    <row r="192" spans="1:474" x14ac:dyDescent="0.25">
      <c r="A192" s="26"/>
      <c r="B192" s="48" t="s">
        <v>187</v>
      </c>
      <c r="C192" s="23"/>
      <c r="D192" s="49">
        <v>3</v>
      </c>
      <c r="E192" s="23"/>
      <c r="F192" s="50">
        <v>2070.6800000000003</v>
      </c>
      <c r="G192" s="169"/>
      <c r="H192" s="169"/>
      <c r="I192" s="169"/>
      <c r="J192" s="169"/>
      <c r="K192" s="169"/>
      <c r="L192" s="169"/>
      <c r="M192" s="169"/>
      <c r="N192" s="169"/>
      <c r="O192" s="169"/>
      <c r="P192" s="207"/>
      <c r="Q192" s="169"/>
      <c r="R192" s="169"/>
      <c r="S192" s="169"/>
      <c r="T192" s="169"/>
      <c r="U192" s="169"/>
      <c r="V192" s="207">
        <v>2070.6800000000003</v>
      </c>
      <c r="W192" s="169"/>
      <c r="X192" s="169"/>
      <c r="Y192" s="169"/>
      <c r="Z192" s="169"/>
      <c r="AA192" s="169"/>
      <c r="AB192" s="169"/>
      <c r="AC192" s="169"/>
      <c r="AD192" s="180"/>
      <c r="AE192" s="207">
        <f>H192+J192+L192+N192+P192+R192+T192+V192+X192+Z192+AB192+AD192</f>
        <v>2070.6800000000003</v>
      </c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  <c r="CH192" s="104"/>
      <c r="CI192" s="104"/>
      <c r="CJ192" s="104"/>
      <c r="CK192" s="104"/>
      <c r="CL192" s="104"/>
      <c r="CM192" s="104"/>
      <c r="CN192" s="104"/>
      <c r="CO192" s="104"/>
      <c r="CP192" s="104"/>
      <c r="CQ192" s="104"/>
      <c r="CR192" s="104"/>
      <c r="CS192" s="104"/>
      <c r="CT192" s="104"/>
      <c r="CU192" s="104"/>
      <c r="CV192" s="104"/>
      <c r="CW192" s="104"/>
      <c r="CX192" s="104"/>
      <c r="CY192" s="104"/>
      <c r="CZ192" s="104"/>
      <c r="DA192" s="104"/>
      <c r="DB192" s="104"/>
      <c r="DC192" s="104"/>
      <c r="DD192" s="104"/>
      <c r="DE192" s="104"/>
      <c r="DF192" s="104"/>
      <c r="DG192" s="104"/>
      <c r="DH192" s="104"/>
    </row>
    <row r="193" spans="1:474" ht="15" customHeight="1" x14ac:dyDescent="0.25">
      <c r="A193" s="26"/>
      <c r="B193" s="48"/>
      <c r="C193" s="23"/>
      <c r="D193" s="49">
        <v>0</v>
      </c>
      <c r="E193" s="23"/>
      <c r="F193" s="50">
        <v>0</v>
      </c>
      <c r="G193" s="169"/>
      <c r="H193" s="169"/>
      <c r="I193" s="169"/>
      <c r="J193" s="169"/>
      <c r="K193" s="169"/>
      <c r="L193" s="169"/>
      <c r="M193" s="169"/>
      <c r="N193" s="169"/>
      <c r="O193" s="169"/>
      <c r="P193" s="207"/>
      <c r="Q193" s="169"/>
      <c r="R193" s="169"/>
      <c r="S193" s="169"/>
      <c r="T193" s="169"/>
      <c r="U193" s="169"/>
      <c r="V193" s="207">
        <v>0</v>
      </c>
      <c r="W193" s="169"/>
      <c r="X193" s="169"/>
      <c r="Y193" s="169"/>
      <c r="Z193" s="169"/>
      <c r="AA193" s="169"/>
      <c r="AB193" s="169"/>
      <c r="AC193" s="169"/>
      <c r="AD193" s="180"/>
      <c r="AE193" s="207">
        <f>H193+J193+L193+N193+P193+R193+T193+V193+X193+Z193+AB193+AD193</f>
        <v>0</v>
      </c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  <c r="CW193" s="104"/>
      <c r="CX193" s="104"/>
      <c r="CY193" s="104"/>
      <c r="CZ193" s="104"/>
      <c r="DA193" s="104"/>
      <c r="DB193" s="104"/>
      <c r="DC193" s="104"/>
      <c r="DD193" s="104"/>
      <c r="DE193" s="104"/>
      <c r="DF193" s="104"/>
      <c r="DG193" s="104"/>
      <c r="DH193" s="104"/>
    </row>
    <row r="194" spans="1:474" s="19" customFormat="1" x14ac:dyDescent="0.25">
      <c r="A194" s="15">
        <v>21105</v>
      </c>
      <c r="B194" s="53" t="s">
        <v>188</v>
      </c>
      <c r="C194" s="55"/>
      <c r="D194" s="54"/>
      <c r="E194" s="55"/>
      <c r="F194" s="19">
        <f t="shared" ref="F194:AE194" si="29">SUM(F195:F197)</f>
        <v>2570</v>
      </c>
      <c r="G194" s="173">
        <f t="shared" si="29"/>
        <v>0</v>
      </c>
      <c r="H194" s="173">
        <f t="shared" si="29"/>
        <v>0</v>
      </c>
      <c r="I194" s="173">
        <f t="shared" si="29"/>
        <v>0</v>
      </c>
      <c r="J194" s="173">
        <f t="shared" si="29"/>
        <v>0</v>
      </c>
      <c r="K194" s="173">
        <f t="shared" si="29"/>
        <v>0</v>
      </c>
      <c r="L194" s="173">
        <f t="shared" si="29"/>
        <v>0</v>
      </c>
      <c r="M194" s="173">
        <f t="shared" si="29"/>
        <v>0</v>
      </c>
      <c r="N194" s="173">
        <f t="shared" si="29"/>
        <v>0</v>
      </c>
      <c r="O194" s="173">
        <f t="shared" si="29"/>
        <v>0</v>
      </c>
      <c r="P194" s="184">
        <f t="shared" si="29"/>
        <v>0</v>
      </c>
      <c r="Q194" s="173">
        <f t="shared" si="29"/>
        <v>4</v>
      </c>
      <c r="R194" s="173">
        <f t="shared" si="29"/>
        <v>1120</v>
      </c>
      <c r="S194" s="173">
        <v>0</v>
      </c>
      <c r="T194" s="173">
        <v>0</v>
      </c>
      <c r="U194" s="173">
        <v>0</v>
      </c>
      <c r="V194" s="184">
        <v>1450</v>
      </c>
      <c r="W194" s="173">
        <f t="shared" si="29"/>
        <v>0</v>
      </c>
      <c r="X194" s="173">
        <f t="shared" si="29"/>
        <v>0</v>
      </c>
      <c r="Y194" s="173">
        <f t="shared" si="29"/>
        <v>0</v>
      </c>
      <c r="Z194" s="173">
        <f t="shared" si="29"/>
        <v>0</v>
      </c>
      <c r="AA194" s="173">
        <f t="shared" si="29"/>
        <v>0</v>
      </c>
      <c r="AB194" s="173">
        <f t="shared" si="29"/>
        <v>0</v>
      </c>
      <c r="AC194" s="173">
        <f t="shared" si="29"/>
        <v>0</v>
      </c>
      <c r="AD194" s="179">
        <f t="shared" si="29"/>
        <v>0</v>
      </c>
      <c r="AE194" s="204">
        <f t="shared" si="29"/>
        <v>2570</v>
      </c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  <c r="CH194" s="104"/>
      <c r="CI194" s="104"/>
      <c r="CJ194" s="104"/>
      <c r="CK194" s="104"/>
      <c r="CL194" s="104"/>
      <c r="CM194" s="104"/>
      <c r="CN194" s="104"/>
      <c r="CO194" s="104"/>
      <c r="CP194" s="104"/>
      <c r="CQ194" s="104"/>
      <c r="CR194" s="104"/>
      <c r="CS194" s="104"/>
      <c r="CT194" s="104"/>
      <c r="CU194" s="104"/>
      <c r="CV194" s="104"/>
      <c r="CW194" s="104"/>
      <c r="CX194" s="104"/>
      <c r="CY194" s="104"/>
      <c r="CZ194" s="104"/>
      <c r="DA194" s="104"/>
      <c r="DB194" s="104"/>
      <c r="DC194" s="104"/>
      <c r="DD194" s="104"/>
      <c r="DE194" s="104"/>
      <c r="DF194" s="104"/>
      <c r="DG194" s="104"/>
      <c r="DH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  <c r="HA194" s="104"/>
      <c r="HB194" s="104"/>
      <c r="HC194" s="104"/>
      <c r="HD194" s="104"/>
      <c r="HE194" s="104"/>
      <c r="HF194" s="104"/>
      <c r="HG194" s="104"/>
      <c r="HH194" s="104"/>
      <c r="HI194" s="104"/>
      <c r="HJ194" s="104"/>
      <c r="HK194" s="104"/>
      <c r="HL194" s="104"/>
      <c r="HM194" s="104"/>
      <c r="HN194" s="104"/>
      <c r="HO194" s="104"/>
      <c r="HP194" s="104"/>
      <c r="HQ194" s="104"/>
      <c r="HR194" s="104"/>
      <c r="HS194" s="104"/>
      <c r="HT194" s="104"/>
      <c r="HU194" s="104"/>
      <c r="HV194" s="104"/>
      <c r="HW194" s="104"/>
      <c r="HX194" s="104"/>
      <c r="HY194" s="104"/>
      <c r="HZ194" s="104"/>
      <c r="IA194" s="104"/>
      <c r="IB194" s="104"/>
      <c r="IC194" s="104"/>
      <c r="ID194" s="104"/>
      <c r="IE194" s="104"/>
      <c r="IF194" s="104"/>
      <c r="IG194" s="104"/>
      <c r="IH194" s="104"/>
      <c r="II194" s="104"/>
      <c r="IJ194" s="104"/>
      <c r="IK194" s="104"/>
      <c r="IL194" s="104"/>
      <c r="IM194" s="104"/>
      <c r="IN194" s="104"/>
      <c r="IO194" s="104"/>
      <c r="IP194" s="104"/>
      <c r="IQ194" s="104"/>
      <c r="IR194" s="104"/>
      <c r="IS194" s="104"/>
      <c r="IT194" s="104"/>
      <c r="IU194" s="104"/>
      <c r="IV194" s="104"/>
      <c r="IW194" s="104"/>
      <c r="IX194" s="104"/>
      <c r="IY194" s="104"/>
      <c r="IZ194" s="104"/>
      <c r="JA194" s="104"/>
      <c r="JB194" s="104"/>
      <c r="JC194" s="104"/>
      <c r="JD194" s="104"/>
      <c r="JE194" s="104"/>
      <c r="JF194" s="104"/>
      <c r="JG194" s="104"/>
      <c r="JH194" s="104"/>
      <c r="JI194" s="104"/>
      <c r="JJ194" s="104"/>
      <c r="JK194" s="104"/>
      <c r="JL194" s="104"/>
      <c r="JM194" s="104"/>
      <c r="JN194" s="104"/>
      <c r="JO194" s="104"/>
      <c r="JP194" s="104"/>
      <c r="JQ194" s="104"/>
      <c r="JR194" s="104"/>
      <c r="JS194" s="104"/>
      <c r="JT194" s="104"/>
      <c r="JU194" s="104"/>
      <c r="JV194" s="104"/>
      <c r="JW194" s="104"/>
      <c r="JX194" s="104"/>
      <c r="JY194" s="104"/>
      <c r="JZ194" s="104"/>
      <c r="KA194" s="104"/>
      <c r="KB194" s="104"/>
      <c r="KC194" s="104"/>
      <c r="KD194" s="104"/>
      <c r="KE194" s="104"/>
      <c r="KF194" s="104"/>
      <c r="KG194" s="104"/>
      <c r="KH194" s="104"/>
      <c r="KI194" s="104"/>
      <c r="KJ194" s="104"/>
      <c r="KK194" s="104"/>
      <c r="KL194" s="104"/>
      <c r="KM194" s="104"/>
      <c r="KN194" s="104"/>
      <c r="KO194" s="104"/>
      <c r="KP194" s="104"/>
      <c r="KQ194" s="104"/>
      <c r="KR194" s="104"/>
      <c r="KS194" s="104"/>
      <c r="KT194" s="104"/>
      <c r="KU194" s="104"/>
      <c r="KV194" s="104"/>
      <c r="KW194" s="104"/>
      <c r="KX194" s="104"/>
      <c r="KY194" s="104"/>
      <c r="KZ194" s="104"/>
      <c r="LA194" s="104"/>
      <c r="LB194" s="104"/>
      <c r="LC194" s="104"/>
      <c r="LD194" s="104"/>
      <c r="LE194" s="104"/>
      <c r="LF194" s="104"/>
      <c r="LG194" s="104"/>
      <c r="LH194" s="104"/>
      <c r="LI194" s="104"/>
      <c r="LJ194" s="104"/>
      <c r="LK194" s="104"/>
      <c r="LL194" s="104"/>
      <c r="LM194" s="104"/>
      <c r="LN194" s="104"/>
      <c r="LO194" s="104"/>
      <c r="LP194" s="104"/>
      <c r="LQ194" s="104"/>
      <c r="LR194" s="104"/>
      <c r="LS194" s="104"/>
      <c r="LT194" s="104"/>
      <c r="LU194" s="104"/>
      <c r="LV194" s="104"/>
      <c r="LW194" s="104"/>
      <c r="LX194" s="104"/>
      <c r="LY194" s="104"/>
      <c r="LZ194" s="104"/>
      <c r="MA194" s="104"/>
      <c r="MB194" s="104"/>
      <c r="MC194" s="104"/>
      <c r="MD194" s="104"/>
      <c r="ME194" s="104"/>
      <c r="MF194" s="104"/>
      <c r="MG194" s="104"/>
      <c r="MH194" s="104"/>
      <c r="MI194" s="104"/>
      <c r="MJ194" s="104"/>
      <c r="MK194" s="104"/>
      <c r="ML194" s="104"/>
      <c r="MM194" s="104"/>
      <c r="MN194" s="104"/>
      <c r="MO194" s="104"/>
      <c r="MP194" s="104"/>
      <c r="MQ194" s="104"/>
      <c r="MR194" s="104"/>
      <c r="MS194" s="104"/>
      <c r="MT194" s="104"/>
      <c r="MU194" s="104"/>
      <c r="MV194" s="104"/>
      <c r="MW194" s="104"/>
      <c r="MX194" s="104"/>
      <c r="MY194" s="104"/>
      <c r="MZ194" s="104"/>
      <c r="NA194" s="104"/>
      <c r="NB194" s="104"/>
      <c r="NC194" s="104"/>
      <c r="ND194" s="104"/>
      <c r="NE194" s="104"/>
      <c r="NF194" s="104"/>
      <c r="NG194" s="104"/>
      <c r="NH194" s="104"/>
      <c r="NI194" s="104"/>
      <c r="NJ194" s="104"/>
      <c r="NK194" s="104"/>
      <c r="NL194" s="104"/>
      <c r="NM194" s="104"/>
      <c r="NN194" s="104"/>
      <c r="NO194" s="104"/>
      <c r="NP194" s="104"/>
      <c r="NQ194" s="104"/>
      <c r="NR194" s="104"/>
      <c r="NS194" s="104"/>
      <c r="NT194" s="104"/>
      <c r="NU194" s="104"/>
      <c r="NV194" s="104"/>
      <c r="NW194" s="104"/>
      <c r="NX194" s="104"/>
      <c r="NY194" s="104"/>
      <c r="NZ194" s="104"/>
      <c r="OA194" s="104"/>
      <c r="OB194" s="104"/>
      <c r="OC194" s="104"/>
      <c r="OD194" s="104"/>
      <c r="OE194" s="104"/>
      <c r="OF194" s="104"/>
      <c r="OG194" s="104"/>
      <c r="OH194" s="104"/>
      <c r="OI194" s="104"/>
      <c r="OJ194" s="104"/>
      <c r="OK194" s="104"/>
      <c r="OL194" s="104"/>
      <c r="OM194" s="104"/>
      <c r="ON194" s="104"/>
      <c r="OO194" s="104"/>
      <c r="OP194" s="104"/>
      <c r="OQ194" s="104"/>
      <c r="OR194" s="104"/>
      <c r="OS194" s="104"/>
      <c r="OT194" s="104"/>
      <c r="OU194" s="104"/>
      <c r="OV194" s="104"/>
      <c r="OW194" s="104"/>
      <c r="OX194" s="104"/>
      <c r="OY194" s="104"/>
      <c r="OZ194" s="104"/>
      <c r="PA194" s="104"/>
      <c r="PB194" s="104"/>
      <c r="PC194" s="104"/>
      <c r="PD194" s="104"/>
      <c r="PE194" s="104"/>
      <c r="PF194" s="104"/>
      <c r="PG194" s="104"/>
      <c r="PH194" s="104"/>
      <c r="PI194" s="104"/>
      <c r="PJ194" s="104"/>
      <c r="PK194" s="104"/>
      <c r="PL194" s="104"/>
      <c r="PM194" s="104"/>
      <c r="PN194" s="104"/>
      <c r="PO194" s="104"/>
      <c r="PP194" s="104"/>
      <c r="PQ194" s="104"/>
      <c r="PR194" s="104"/>
      <c r="PS194" s="104"/>
      <c r="PT194" s="104"/>
      <c r="PU194" s="104"/>
      <c r="PV194" s="104"/>
      <c r="PW194" s="104"/>
      <c r="PX194" s="104"/>
      <c r="PY194" s="104"/>
      <c r="PZ194" s="104"/>
      <c r="QA194" s="104"/>
      <c r="QB194" s="104"/>
      <c r="QC194" s="104"/>
      <c r="QD194" s="104"/>
      <c r="QE194" s="104"/>
      <c r="QF194" s="104"/>
      <c r="QG194" s="104"/>
      <c r="QH194" s="104"/>
      <c r="QI194" s="104"/>
      <c r="QJ194" s="104"/>
      <c r="QK194" s="104"/>
      <c r="QL194" s="104"/>
      <c r="QM194" s="104"/>
      <c r="QN194" s="104"/>
      <c r="QO194" s="104"/>
      <c r="QP194" s="104"/>
      <c r="QQ194" s="104"/>
      <c r="QR194" s="104"/>
      <c r="QS194" s="104"/>
      <c r="QT194" s="104"/>
      <c r="QU194" s="104"/>
      <c r="QV194" s="104"/>
      <c r="QW194" s="104"/>
      <c r="QX194" s="104"/>
      <c r="QY194" s="104"/>
      <c r="QZ194" s="104"/>
      <c r="RA194" s="104"/>
      <c r="RB194" s="104"/>
      <c r="RC194" s="104"/>
      <c r="RD194" s="104"/>
      <c r="RE194" s="104"/>
      <c r="RF194" s="104"/>
    </row>
    <row r="195" spans="1:474" x14ac:dyDescent="0.25">
      <c r="A195" s="26"/>
      <c r="B195" s="48" t="s">
        <v>189</v>
      </c>
      <c r="C195" s="23"/>
      <c r="D195" s="49">
        <v>4</v>
      </c>
      <c r="E195" s="23"/>
      <c r="F195" s="50">
        <v>1300</v>
      </c>
      <c r="G195" s="169"/>
      <c r="H195" s="169"/>
      <c r="I195" s="169"/>
      <c r="J195" s="169"/>
      <c r="K195" s="169"/>
      <c r="L195" s="169"/>
      <c r="M195" s="169"/>
      <c r="N195" s="169"/>
      <c r="O195" s="169"/>
      <c r="P195" s="207"/>
      <c r="Q195" s="169">
        <v>4</v>
      </c>
      <c r="R195" s="169">
        <v>1120</v>
      </c>
      <c r="S195" s="169"/>
      <c r="T195" s="169"/>
      <c r="U195" s="169"/>
      <c r="V195" s="207">
        <v>180</v>
      </c>
      <c r="W195" s="169"/>
      <c r="X195" s="169"/>
      <c r="Y195" s="169"/>
      <c r="Z195" s="169"/>
      <c r="AA195" s="169"/>
      <c r="AB195" s="169"/>
      <c r="AC195" s="169"/>
      <c r="AD195" s="180"/>
      <c r="AE195" s="207">
        <f>H195+J195+L195+N195+P195+R195+T195+V195+X195+Z195+AB195+AD195</f>
        <v>1300</v>
      </c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  <c r="CH195" s="104"/>
      <c r="CI195" s="104"/>
      <c r="CJ195" s="104"/>
      <c r="CK195" s="104"/>
      <c r="CL195" s="104"/>
      <c r="CM195" s="104"/>
      <c r="CN195" s="104"/>
      <c r="CO195" s="104"/>
      <c r="CP195" s="104"/>
      <c r="CQ195" s="104"/>
      <c r="CR195" s="104"/>
      <c r="CS195" s="104"/>
      <c r="CT195" s="104"/>
      <c r="CU195" s="104"/>
      <c r="CV195" s="104"/>
      <c r="CW195" s="104"/>
      <c r="CX195" s="104"/>
      <c r="CY195" s="104"/>
      <c r="CZ195" s="104"/>
      <c r="DA195" s="104"/>
      <c r="DB195" s="104"/>
      <c r="DC195" s="104"/>
      <c r="DD195" s="104"/>
      <c r="DE195" s="104"/>
      <c r="DF195" s="104"/>
      <c r="DG195" s="104"/>
      <c r="DH195" s="104"/>
    </row>
    <row r="196" spans="1:474" x14ac:dyDescent="0.25">
      <c r="A196" s="26"/>
      <c r="B196" s="48" t="s">
        <v>190</v>
      </c>
      <c r="C196" s="23"/>
      <c r="D196" s="49">
        <v>2</v>
      </c>
      <c r="E196" s="23"/>
      <c r="F196" s="50">
        <v>1270</v>
      </c>
      <c r="G196" s="169"/>
      <c r="H196" s="169"/>
      <c r="I196" s="169"/>
      <c r="J196" s="169"/>
      <c r="K196" s="169"/>
      <c r="L196" s="169"/>
      <c r="M196" s="169"/>
      <c r="N196" s="169"/>
      <c r="O196" s="169"/>
      <c r="P196" s="207"/>
      <c r="Q196" s="169"/>
      <c r="R196" s="169"/>
      <c r="S196" s="169"/>
      <c r="T196" s="169"/>
      <c r="U196" s="169"/>
      <c r="V196" s="207">
        <v>1270</v>
      </c>
      <c r="W196" s="169"/>
      <c r="X196" s="169"/>
      <c r="Y196" s="169"/>
      <c r="Z196" s="169"/>
      <c r="AA196" s="169"/>
      <c r="AB196" s="169"/>
      <c r="AC196" s="169"/>
      <c r="AD196" s="180"/>
      <c r="AE196" s="207">
        <f>H196+J196+L196+N196+P196+R196+T196+V196+X196+Z196+AB196+AD196</f>
        <v>1270</v>
      </c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  <c r="CH196" s="104"/>
      <c r="CI196" s="104"/>
      <c r="CJ196" s="104"/>
      <c r="CK196" s="104"/>
      <c r="CL196" s="104"/>
      <c r="CM196" s="104"/>
      <c r="CN196" s="104"/>
      <c r="CO196" s="104"/>
      <c r="CP196" s="104"/>
      <c r="CQ196" s="104"/>
      <c r="CR196" s="104"/>
      <c r="CS196" s="104"/>
      <c r="CT196" s="104"/>
      <c r="CU196" s="104"/>
      <c r="CV196" s="104"/>
      <c r="CW196" s="104"/>
      <c r="CX196" s="104"/>
      <c r="CY196" s="104"/>
      <c r="CZ196" s="104"/>
      <c r="DA196" s="104"/>
      <c r="DB196" s="104"/>
      <c r="DC196" s="104"/>
      <c r="DD196" s="104"/>
      <c r="DE196" s="104"/>
      <c r="DF196" s="104"/>
      <c r="DG196" s="104"/>
      <c r="DH196" s="104"/>
    </row>
    <row r="197" spans="1:474" ht="15" customHeight="1" x14ac:dyDescent="0.25">
      <c r="A197" s="51"/>
      <c r="B197" s="48"/>
      <c r="C197" s="23"/>
      <c r="D197" s="49">
        <v>0</v>
      </c>
      <c r="E197" s="23"/>
      <c r="F197" s="50">
        <v>0</v>
      </c>
      <c r="G197" s="169"/>
      <c r="H197" s="169"/>
      <c r="I197" s="169"/>
      <c r="J197" s="169"/>
      <c r="K197" s="169"/>
      <c r="L197" s="169"/>
      <c r="M197" s="169"/>
      <c r="N197" s="169"/>
      <c r="O197" s="169"/>
      <c r="P197" s="207"/>
      <c r="Q197" s="169"/>
      <c r="R197" s="169"/>
      <c r="S197" s="169"/>
      <c r="T197" s="169"/>
      <c r="U197" s="169"/>
      <c r="V197" s="207">
        <v>0</v>
      </c>
      <c r="W197" s="169"/>
      <c r="X197" s="169"/>
      <c r="Y197" s="169"/>
      <c r="Z197" s="169"/>
      <c r="AA197" s="169"/>
      <c r="AB197" s="169"/>
      <c r="AC197" s="169"/>
      <c r="AD197" s="180"/>
      <c r="AE197" s="207">
        <f>H197+J197+L197+N197+P197+R197+T197+V197+X197+Z197+AB197+AD197</f>
        <v>0</v>
      </c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  <c r="CH197" s="104"/>
      <c r="CI197" s="104"/>
      <c r="CJ197" s="104"/>
      <c r="CK197" s="104"/>
      <c r="CL197" s="104"/>
      <c r="CM197" s="104"/>
      <c r="CN197" s="104"/>
      <c r="CO197" s="104"/>
      <c r="CP197" s="104"/>
      <c r="CQ197" s="104"/>
      <c r="CR197" s="104"/>
      <c r="CS197" s="104"/>
      <c r="CT197" s="104"/>
      <c r="CU197" s="104"/>
      <c r="CV197" s="104"/>
      <c r="CW197" s="104"/>
      <c r="CX197" s="104"/>
      <c r="CY197" s="104"/>
      <c r="CZ197" s="104"/>
      <c r="DA197" s="104"/>
      <c r="DB197" s="104"/>
      <c r="DC197" s="104"/>
      <c r="DD197" s="104"/>
      <c r="DE197" s="104"/>
      <c r="DF197" s="104"/>
      <c r="DG197" s="104"/>
      <c r="DH197" s="104"/>
    </row>
    <row r="198" spans="1:474" s="19" customFormat="1" x14ac:dyDescent="0.25">
      <c r="A198" s="15">
        <v>21106</v>
      </c>
      <c r="B198" s="53" t="s">
        <v>191</v>
      </c>
      <c r="C198" s="55"/>
      <c r="D198" s="54"/>
      <c r="E198" s="55"/>
      <c r="F198" s="56">
        <v>587742.0191919998</v>
      </c>
      <c r="G198" s="173">
        <f>SUM(G199:G283)</f>
        <v>0</v>
      </c>
      <c r="H198" s="173">
        <f t="shared" ref="H198:AD198" si="30">SUM(H199:H283)</f>
        <v>0</v>
      </c>
      <c r="I198" s="173">
        <f t="shared" si="30"/>
        <v>0</v>
      </c>
      <c r="J198" s="173">
        <f t="shared" si="30"/>
        <v>0</v>
      </c>
      <c r="K198" s="173">
        <f t="shared" si="30"/>
        <v>0</v>
      </c>
      <c r="L198" s="173">
        <f t="shared" si="30"/>
        <v>0</v>
      </c>
      <c r="M198" s="173">
        <f t="shared" si="30"/>
        <v>0</v>
      </c>
      <c r="N198" s="173">
        <f t="shared" si="30"/>
        <v>0</v>
      </c>
      <c r="O198" s="173">
        <f t="shared" si="30"/>
        <v>2</v>
      </c>
      <c r="P198" s="184">
        <f t="shared" si="30"/>
        <v>23942.400000000001</v>
      </c>
      <c r="Q198" s="173"/>
      <c r="R198" s="173">
        <f>SUM(R199:R250)</f>
        <v>252545.9896</v>
      </c>
      <c r="S198" s="173">
        <v>0</v>
      </c>
      <c r="T198" s="173">
        <v>0</v>
      </c>
      <c r="U198" s="173"/>
      <c r="V198" s="184">
        <v>311253.62959199975</v>
      </c>
      <c r="W198" s="173">
        <f t="shared" si="30"/>
        <v>0</v>
      </c>
      <c r="X198" s="173">
        <f t="shared" si="30"/>
        <v>0</v>
      </c>
      <c r="Y198" s="173">
        <f t="shared" si="30"/>
        <v>0</v>
      </c>
      <c r="Z198" s="173">
        <f t="shared" si="30"/>
        <v>0</v>
      </c>
      <c r="AA198" s="173">
        <f t="shared" si="30"/>
        <v>0</v>
      </c>
      <c r="AB198" s="173">
        <f t="shared" si="30"/>
        <v>0</v>
      </c>
      <c r="AC198" s="173">
        <f t="shared" si="30"/>
        <v>0</v>
      </c>
      <c r="AD198" s="179">
        <f t="shared" si="30"/>
        <v>0</v>
      </c>
      <c r="AE198" s="204">
        <f>SUM(AE199:AE283)</f>
        <v>587742.01770399977</v>
      </c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  <c r="CH198" s="104"/>
      <c r="CI198" s="104"/>
      <c r="CJ198" s="104"/>
      <c r="CK198" s="104"/>
      <c r="CL198" s="104"/>
      <c r="CM198" s="104"/>
      <c r="CN198" s="104"/>
      <c r="CO198" s="104"/>
      <c r="CP198" s="104"/>
      <c r="CQ198" s="104"/>
      <c r="CR198" s="104"/>
      <c r="CS198" s="104"/>
      <c r="CT198" s="104"/>
      <c r="CU198" s="104"/>
      <c r="CV198" s="104"/>
      <c r="CW198" s="104"/>
      <c r="CX198" s="104"/>
      <c r="CY198" s="104"/>
      <c r="CZ198" s="104"/>
      <c r="DA198" s="104"/>
      <c r="DB198" s="104"/>
      <c r="DC198" s="104"/>
      <c r="DD198" s="104"/>
      <c r="DE198" s="104"/>
      <c r="DF198" s="104"/>
      <c r="DG198" s="104"/>
      <c r="DH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  <c r="HA198" s="104"/>
      <c r="HB198" s="104"/>
      <c r="HC198" s="104"/>
      <c r="HD198" s="104"/>
      <c r="HE198" s="104"/>
      <c r="HF198" s="104"/>
      <c r="HG198" s="104"/>
      <c r="HH198" s="104"/>
      <c r="HI198" s="104"/>
      <c r="HJ198" s="104"/>
      <c r="HK198" s="104"/>
      <c r="HL198" s="104"/>
      <c r="HM198" s="104"/>
      <c r="HN198" s="104"/>
      <c r="HO198" s="104"/>
      <c r="HP198" s="104"/>
      <c r="HQ198" s="104"/>
      <c r="HR198" s="104"/>
      <c r="HS198" s="104"/>
      <c r="HT198" s="104"/>
      <c r="HU198" s="104"/>
      <c r="HV198" s="104"/>
      <c r="HW198" s="104"/>
      <c r="HX198" s="104"/>
      <c r="HY198" s="104"/>
      <c r="HZ198" s="104"/>
      <c r="IA198" s="104"/>
      <c r="IB198" s="104"/>
      <c r="IC198" s="104"/>
      <c r="ID198" s="104"/>
      <c r="IE198" s="104"/>
      <c r="IF198" s="104"/>
      <c r="IG198" s="104"/>
      <c r="IH198" s="104"/>
      <c r="II198" s="104"/>
      <c r="IJ198" s="104"/>
      <c r="IK198" s="104"/>
      <c r="IL198" s="104"/>
      <c r="IM198" s="104"/>
      <c r="IN198" s="104"/>
      <c r="IO198" s="104"/>
      <c r="IP198" s="104"/>
      <c r="IQ198" s="104"/>
      <c r="IR198" s="104"/>
      <c r="IS198" s="104"/>
      <c r="IT198" s="104"/>
      <c r="IU198" s="104"/>
      <c r="IV198" s="104"/>
      <c r="IW198" s="104"/>
      <c r="IX198" s="104"/>
      <c r="IY198" s="104"/>
      <c r="IZ198" s="104"/>
      <c r="JA198" s="104"/>
      <c r="JB198" s="104"/>
      <c r="JC198" s="104"/>
      <c r="JD198" s="104"/>
      <c r="JE198" s="104"/>
      <c r="JF198" s="104"/>
      <c r="JG198" s="104"/>
      <c r="JH198" s="104"/>
      <c r="JI198" s="104"/>
      <c r="JJ198" s="104"/>
      <c r="JK198" s="104"/>
      <c r="JL198" s="104"/>
      <c r="JM198" s="104"/>
      <c r="JN198" s="104"/>
      <c r="JO198" s="104"/>
      <c r="JP198" s="104"/>
      <c r="JQ198" s="104"/>
      <c r="JR198" s="104"/>
      <c r="JS198" s="104"/>
      <c r="JT198" s="104"/>
      <c r="JU198" s="104"/>
      <c r="JV198" s="104"/>
      <c r="JW198" s="104"/>
      <c r="JX198" s="104"/>
      <c r="JY198" s="104"/>
      <c r="JZ198" s="104"/>
      <c r="KA198" s="104"/>
      <c r="KB198" s="104"/>
      <c r="KC198" s="104"/>
      <c r="KD198" s="104"/>
      <c r="KE198" s="104"/>
      <c r="KF198" s="104"/>
      <c r="KG198" s="104"/>
      <c r="KH198" s="104"/>
      <c r="KI198" s="104"/>
      <c r="KJ198" s="104"/>
      <c r="KK198" s="104"/>
      <c r="KL198" s="104"/>
      <c r="KM198" s="104"/>
      <c r="KN198" s="104"/>
      <c r="KO198" s="104"/>
      <c r="KP198" s="104"/>
      <c r="KQ198" s="104"/>
      <c r="KR198" s="104"/>
      <c r="KS198" s="104"/>
      <c r="KT198" s="104"/>
      <c r="KU198" s="104"/>
      <c r="KV198" s="104"/>
      <c r="KW198" s="104"/>
      <c r="KX198" s="104"/>
      <c r="KY198" s="104"/>
      <c r="KZ198" s="104"/>
      <c r="LA198" s="104"/>
      <c r="LB198" s="104"/>
      <c r="LC198" s="104"/>
      <c r="LD198" s="104"/>
      <c r="LE198" s="104"/>
      <c r="LF198" s="104"/>
      <c r="LG198" s="104"/>
      <c r="LH198" s="104"/>
      <c r="LI198" s="104"/>
      <c r="LJ198" s="104"/>
      <c r="LK198" s="104"/>
      <c r="LL198" s="104"/>
      <c r="LM198" s="104"/>
      <c r="LN198" s="104"/>
      <c r="LO198" s="104"/>
      <c r="LP198" s="104"/>
      <c r="LQ198" s="104"/>
      <c r="LR198" s="104"/>
      <c r="LS198" s="104"/>
      <c r="LT198" s="104"/>
      <c r="LU198" s="104"/>
      <c r="LV198" s="104"/>
      <c r="LW198" s="104"/>
      <c r="LX198" s="104"/>
      <c r="LY198" s="104"/>
      <c r="LZ198" s="104"/>
      <c r="MA198" s="104"/>
      <c r="MB198" s="104"/>
      <c r="MC198" s="104"/>
      <c r="MD198" s="104"/>
      <c r="ME198" s="104"/>
      <c r="MF198" s="104"/>
      <c r="MG198" s="104"/>
      <c r="MH198" s="104"/>
      <c r="MI198" s="104"/>
      <c r="MJ198" s="104"/>
      <c r="MK198" s="104"/>
      <c r="ML198" s="104"/>
      <c r="MM198" s="104"/>
      <c r="MN198" s="104"/>
      <c r="MO198" s="104"/>
      <c r="MP198" s="104"/>
      <c r="MQ198" s="104"/>
      <c r="MR198" s="104"/>
      <c r="MS198" s="104"/>
      <c r="MT198" s="104"/>
      <c r="MU198" s="104"/>
      <c r="MV198" s="104"/>
      <c r="MW198" s="104"/>
      <c r="MX198" s="104"/>
      <c r="MY198" s="104"/>
      <c r="MZ198" s="104"/>
      <c r="NA198" s="104"/>
      <c r="NB198" s="104"/>
      <c r="NC198" s="104"/>
      <c r="ND198" s="104"/>
      <c r="NE198" s="104"/>
      <c r="NF198" s="104"/>
      <c r="NG198" s="104"/>
      <c r="NH198" s="104"/>
      <c r="NI198" s="104"/>
      <c r="NJ198" s="104"/>
      <c r="NK198" s="104"/>
      <c r="NL198" s="104"/>
      <c r="NM198" s="104"/>
      <c r="NN198" s="104"/>
      <c r="NO198" s="104"/>
      <c r="NP198" s="104"/>
      <c r="NQ198" s="104"/>
      <c r="NR198" s="104"/>
      <c r="NS198" s="104"/>
      <c r="NT198" s="104"/>
      <c r="NU198" s="104"/>
      <c r="NV198" s="104"/>
      <c r="NW198" s="104"/>
      <c r="NX198" s="104"/>
      <c r="NY198" s="104"/>
      <c r="NZ198" s="104"/>
      <c r="OA198" s="104"/>
      <c r="OB198" s="104"/>
      <c r="OC198" s="104"/>
      <c r="OD198" s="104"/>
      <c r="OE198" s="104"/>
      <c r="OF198" s="104"/>
      <c r="OG198" s="104"/>
      <c r="OH198" s="104"/>
      <c r="OI198" s="104"/>
      <c r="OJ198" s="104"/>
      <c r="OK198" s="104"/>
      <c r="OL198" s="104"/>
      <c r="OM198" s="104"/>
      <c r="ON198" s="104"/>
      <c r="OO198" s="104"/>
      <c r="OP198" s="104"/>
      <c r="OQ198" s="104"/>
      <c r="OR198" s="104"/>
      <c r="OS198" s="104"/>
      <c r="OT198" s="104"/>
      <c r="OU198" s="104"/>
      <c r="OV198" s="104"/>
      <c r="OW198" s="104"/>
      <c r="OX198" s="104"/>
      <c r="OY198" s="104"/>
      <c r="OZ198" s="104"/>
      <c r="PA198" s="104"/>
      <c r="PB198" s="104"/>
      <c r="PC198" s="104"/>
      <c r="PD198" s="104"/>
      <c r="PE198" s="104"/>
      <c r="PF198" s="104"/>
      <c r="PG198" s="104"/>
      <c r="PH198" s="104"/>
      <c r="PI198" s="104"/>
      <c r="PJ198" s="104"/>
      <c r="PK198" s="104"/>
      <c r="PL198" s="104"/>
      <c r="PM198" s="104"/>
      <c r="PN198" s="104"/>
      <c r="PO198" s="104"/>
      <c r="PP198" s="104"/>
      <c r="PQ198" s="104"/>
      <c r="PR198" s="104"/>
      <c r="PS198" s="104"/>
      <c r="PT198" s="104"/>
      <c r="PU198" s="104"/>
      <c r="PV198" s="104"/>
      <c r="PW198" s="104"/>
      <c r="PX198" s="104"/>
      <c r="PY198" s="104"/>
      <c r="PZ198" s="104"/>
      <c r="QA198" s="104"/>
      <c r="QB198" s="104"/>
      <c r="QC198" s="104"/>
      <c r="QD198" s="104"/>
      <c r="QE198" s="104"/>
      <c r="QF198" s="104"/>
      <c r="QG198" s="104"/>
      <c r="QH198" s="104"/>
      <c r="QI198" s="104"/>
      <c r="QJ198" s="104"/>
      <c r="QK198" s="104"/>
      <c r="QL198" s="104"/>
      <c r="QM198" s="104"/>
      <c r="QN198" s="104"/>
      <c r="QO198" s="104"/>
      <c r="QP198" s="104"/>
      <c r="QQ198" s="104"/>
      <c r="QR198" s="104"/>
      <c r="QS198" s="104"/>
      <c r="QT198" s="104"/>
      <c r="QU198" s="104"/>
      <c r="QV198" s="104"/>
      <c r="QW198" s="104"/>
      <c r="QX198" s="104"/>
      <c r="QY198" s="104"/>
      <c r="QZ198" s="104"/>
      <c r="RA198" s="104"/>
      <c r="RB198" s="104"/>
      <c r="RC198" s="104"/>
      <c r="RD198" s="104"/>
      <c r="RE198" s="104"/>
      <c r="RF198" s="104"/>
    </row>
    <row r="199" spans="1:474" x14ac:dyDescent="0.25">
      <c r="A199" s="26"/>
      <c r="B199" s="48" t="s">
        <v>192</v>
      </c>
      <c r="C199" s="23"/>
      <c r="D199" s="49">
        <v>4</v>
      </c>
      <c r="E199" s="23"/>
      <c r="F199" s="50">
        <v>637.11760000000004</v>
      </c>
      <c r="G199" s="169"/>
      <c r="H199" s="169"/>
      <c r="I199" s="169"/>
      <c r="J199" s="169"/>
      <c r="K199" s="169"/>
      <c r="L199" s="169"/>
      <c r="M199" s="169"/>
      <c r="N199" s="169"/>
      <c r="O199" s="169"/>
      <c r="P199" s="207"/>
      <c r="Q199" s="169"/>
      <c r="R199" s="169"/>
      <c r="S199" s="169"/>
      <c r="T199" s="169"/>
      <c r="U199" s="208">
        <v>4</v>
      </c>
      <c r="V199" s="207">
        <v>637.11760000000004</v>
      </c>
      <c r="W199" s="169"/>
      <c r="X199" s="169"/>
      <c r="Y199" s="169"/>
      <c r="Z199" s="169"/>
      <c r="AA199" s="169"/>
      <c r="AB199" s="169"/>
      <c r="AC199" s="169"/>
      <c r="AD199" s="180"/>
      <c r="AE199" s="207">
        <f t="shared" ref="AE199:AE230" si="31">H199+J199+L199+N199+P199+R199+T199+V199+X199+Z199+AB199+AD199</f>
        <v>637.11760000000004</v>
      </c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  <c r="CH199" s="104"/>
      <c r="CI199" s="104"/>
      <c r="CJ199" s="104"/>
      <c r="CK199" s="104"/>
      <c r="CL199" s="104"/>
      <c r="CM199" s="104"/>
      <c r="CN199" s="104"/>
      <c r="CO199" s="104"/>
      <c r="CP199" s="104"/>
      <c r="CQ199" s="104"/>
      <c r="CR199" s="104"/>
      <c r="CS199" s="104"/>
      <c r="CT199" s="104"/>
      <c r="CU199" s="104"/>
      <c r="CV199" s="104"/>
      <c r="CW199" s="104"/>
      <c r="CX199" s="104"/>
      <c r="CY199" s="104"/>
      <c r="CZ199" s="104"/>
      <c r="DA199" s="104"/>
      <c r="DB199" s="104"/>
      <c r="DC199" s="104"/>
      <c r="DD199" s="104"/>
      <c r="DE199" s="104"/>
      <c r="DF199" s="104"/>
      <c r="DG199" s="104"/>
      <c r="DH199" s="104"/>
    </row>
    <row r="200" spans="1:474" x14ac:dyDescent="0.25">
      <c r="A200" s="26"/>
      <c r="B200" s="48" t="s">
        <v>193</v>
      </c>
      <c r="C200" s="23"/>
      <c r="D200" s="49">
        <v>0</v>
      </c>
      <c r="E200" s="23"/>
      <c r="F200" s="50">
        <v>0</v>
      </c>
      <c r="G200" s="169"/>
      <c r="H200" s="169"/>
      <c r="I200" s="169"/>
      <c r="J200" s="169"/>
      <c r="K200" s="169"/>
      <c r="L200" s="169"/>
      <c r="M200" s="169"/>
      <c r="N200" s="169"/>
      <c r="O200" s="169"/>
      <c r="P200" s="207"/>
      <c r="Q200" s="169"/>
      <c r="R200" s="169"/>
      <c r="S200" s="169"/>
      <c r="T200" s="169"/>
      <c r="U200" s="208">
        <v>0</v>
      </c>
      <c r="V200" s="207">
        <v>0</v>
      </c>
      <c r="W200" s="169"/>
      <c r="X200" s="169"/>
      <c r="Y200" s="169"/>
      <c r="Z200" s="169"/>
      <c r="AA200" s="169"/>
      <c r="AB200" s="169"/>
      <c r="AC200" s="169"/>
      <c r="AD200" s="180"/>
      <c r="AE200" s="207">
        <f t="shared" si="31"/>
        <v>0</v>
      </c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4"/>
      <c r="DB200" s="104"/>
      <c r="DC200" s="104"/>
      <c r="DD200" s="104"/>
      <c r="DE200" s="104"/>
      <c r="DF200" s="104"/>
      <c r="DG200" s="104"/>
      <c r="DH200" s="104"/>
    </row>
    <row r="201" spans="1:474" x14ac:dyDescent="0.25">
      <c r="A201" s="26"/>
      <c r="B201" s="48" t="s">
        <v>194</v>
      </c>
      <c r="C201" s="23"/>
      <c r="D201" s="49">
        <v>9</v>
      </c>
      <c r="E201" s="23">
        <f>F201/D201</f>
        <v>12000</v>
      </c>
      <c r="F201" s="50">
        <v>108000</v>
      </c>
      <c r="G201" s="169"/>
      <c r="H201" s="169"/>
      <c r="I201" s="169"/>
      <c r="J201" s="169"/>
      <c r="K201" s="169"/>
      <c r="L201" s="169"/>
      <c r="M201" s="169"/>
      <c r="N201" s="169"/>
      <c r="O201" s="169">
        <v>2</v>
      </c>
      <c r="P201" s="207">
        <v>23942.400000000001</v>
      </c>
      <c r="Q201" s="169">
        <v>7</v>
      </c>
      <c r="R201" s="169">
        <v>84057.600000000006</v>
      </c>
      <c r="S201" s="169"/>
      <c r="T201" s="169"/>
      <c r="U201" s="208"/>
      <c r="V201" s="207"/>
      <c r="W201" s="169"/>
      <c r="X201" s="169"/>
      <c r="Y201" s="169"/>
      <c r="Z201" s="169"/>
      <c r="AA201" s="169"/>
      <c r="AB201" s="169"/>
      <c r="AC201" s="169"/>
      <c r="AD201" s="180"/>
      <c r="AE201" s="207">
        <f t="shared" si="31"/>
        <v>108000</v>
      </c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  <c r="CH201" s="104"/>
      <c r="CI201" s="104"/>
      <c r="CJ201" s="104"/>
      <c r="CK201" s="104"/>
      <c r="CL201" s="104"/>
      <c r="CM201" s="104"/>
      <c r="CN201" s="104"/>
      <c r="CO201" s="104"/>
      <c r="CP201" s="104"/>
      <c r="CQ201" s="104"/>
      <c r="CR201" s="104"/>
      <c r="CS201" s="104"/>
      <c r="CT201" s="104"/>
      <c r="CU201" s="104"/>
      <c r="CV201" s="104"/>
      <c r="CW201" s="104"/>
      <c r="CX201" s="104"/>
      <c r="CY201" s="104"/>
      <c r="CZ201" s="104"/>
      <c r="DA201" s="104"/>
      <c r="DB201" s="104"/>
      <c r="DC201" s="104"/>
      <c r="DD201" s="104"/>
      <c r="DE201" s="104"/>
      <c r="DF201" s="104"/>
      <c r="DG201" s="104"/>
      <c r="DH201" s="104"/>
    </row>
    <row r="202" spans="1:474" x14ac:dyDescent="0.25">
      <c r="A202" s="26"/>
      <c r="B202" s="48" t="s">
        <v>195</v>
      </c>
      <c r="C202" s="23"/>
      <c r="D202" s="49">
        <v>0</v>
      </c>
      <c r="E202" s="23"/>
      <c r="F202" s="50">
        <v>0</v>
      </c>
      <c r="G202" s="169"/>
      <c r="H202" s="169"/>
      <c r="I202" s="169"/>
      <c r="J202" s="169"/>
      <c r="K202" s="169"/>
      <c r="L202" s="169"/>
      <c r="M202" s="169"/>
      <c r="N202" s="169"/>
      <c r="O202" s="169"/>
      <c r="P202" s="207"/>
      <c r="Q202" s="169">
        <v>0</v>
      </c>
      <c r="R202" s="169">
        <v>0</v>
      </c>
      <c r="S202" s="169"/>
      <c r="T202" s="169"/>
      <c r="U202" s="208"/>
      <c r="V202" s="207"/>
      <c r="W202" s="169"/>
      <c r="X202" s="169"/>
      <c r="Y202" s="169"/>
      <c r="Z202" s="169"/>
      <c r="AA202" s="169"/>
      <c r="AB202" s="169"/>
      <c r="AC202" s="169"/>
      <c r="AD202" s="180"/>
      <c r="AE202" s="207">
        <f t="shared" si="31"/>
        <v>0</v>
      </c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  <c r="CH202" s="104"/>
      <c r="CI202" s="104"/>
      <c r="CJ202" s="104"/>
      <c r="CK202" s="104"/>
      <c r="CL202" s="104"/>
      <c r="CM202" s="104"/>
      <c r="CN202" s="104"/>
      <c r="CO202" s="104"/>
      <c r="CP202" s="104"/>
      <c r="CQ202" s="104"/>
      <c r="CR202" s="104"/>
      <c r="CS202" s="104"/>
      <c r="CT202" s="104"/>
      <c r="CU202" s="104"/>
      <c r="CV202" s="104"/>
      <c r="CW202" s="104"/>
      <c r="CX202" s="104"/>
      <c r="CY202" s="104"/>
      <c r="CZ202" s="104"/>
      <c r="DA202" s="104"/>
      <c r="DB202" s="104"/>
      <c r="DC202" s="104"/>
      <c r="DD202" s="104"/>
      <c r="DE202" s="104"/>
      <c r="DF202" s="104"/>
      <c r="DG202" s="104"/>
      <c r="DH202" s="104"/>
    </row>
    <row r="203" spans="1:474" x14ac:dyDescent="0.25">
      <c r="A203" s="26"/>
      <c r="B203" s="48" t="s">
        <v>196</v>
      </c>
      <c r="C203" s="23"/>
      <c r="D203" s="49">
        <v>100</v>
      </c>
      <c r="E203" s="23"/>
      <c r="F203" s="50">
        <v>911</v>
      </c>
      <c r="G203" s="169"/>
      <c r="H203" s="169"/>
      <c r="I203" s="169"/>
      <c r="J203" s="169"/>
      <c r="K203" s="169"/>
      <c r="L203" s="169"/>
      <c r="M203" s="169"/>
      <c r="N203" s="169"/>
      <c r="O203" s="169"/>
      <c r="P203" s="207"/>
      <c r="Q203" s="169">
        <v>100</v>
      </c>
      <c r="R203" s="169">
        <v>911</v>
      </c>
      <c r="S203" s="169"/>
      <c r="T203" s="169"/>
      <c r="U203" s="208"/>
      <c r="V203" s="207"/>
      <c r="W203" s="169"/>
      <c r="X203" s="169"/>
      <c r="Y203" s="169"/>
      <c r="Z203" s="169"/>
      <c r="AA203" s="169"/>
      <c r="AB203" s="169"/>
      <c r="AC203" s="169"/>
      <c r="AD203" s="180"/>
      <c r="AE203" s="207">
        <f t="shared" si="31"/>
        <v>911</v>
      </c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  <c r="CH203" s="104"/>
      <c r="CI203" s="104"/>
      <c r="CJ203" s="104"/>
      <c r="CK203" s="104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4"/>
      <c r="DB203" s="104"/>
      <c r="DC203" s="104"/>
      <c r="DD203" s="104"/>
      <c r="DE203" s="104"/>
      <c r="DF203" s="104"/>
      <c r="DG203" s="104"/>
      <c r="DH203" s="104"/>
    </row>
    <row r="204" spans="1:474" x14ac:dyDescent="0.25">
      <c r="A204" s="26"/>
      <c r="B204" s="61" t="s">
        <v>197</v>
      </c>
      <c r="C204" s="23"/>
      <c r="D204" s="49">
        <v>6</v>
      </c>
      <c r="E204" s="23"/>
      <c r="F204" s="50">
        <v>538.2780479999999</v>
      </c>
      <c r="G204" s="169"/>
      <c r="H204" s="169"/>
      <c r="I204" s="169"/>
      <c r="J204" s="169"/>
      <c r="K204" s="169"/>
      <c r="L204" s="169"/>
      <c r="M204" s="169"/>
      <c r="N204" s="169"/>
      <c r="O204" s="169"/>
      <c r="P204" s="207"/>
      <c r="Q204" s="169">
        <v>6</v>
      </c>
      <c r="R204" s="169">
        <v>538.2780479999999</v>
      </c>
      <c r="S204" s="169"/>
      <c r="T204" s="169"/>
      <c r="U204" s="208"/>
      <c r="V204" s="207"/>
      <c r="W204" s="169"/>
      <c r="X204" s="169"/>
      <c r="Y204" s="169"/>
      <c r="Z204" s="169"/>
      <c r="AA204" s="169"/>
      <c r="AB204" s="169"/>
      <c r="AC204" s="169"/>
      <c r="AD204" s="180"/>
      <c r="AE204" s="207">
        <f t="shared" si="31"/>
        <v>538.2780479999999</v>
      </c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  <c r="CH204" s="104"/>
      <c r="CI204" s="104"/>
      <c r="CJ204" s="104"/>
      <c r="CK204" s="104"/>
      <c r="CL204" s="104"/>
      <c r="CM204" s="104"/>
      <c r="CN204" s="104"/>
      <c r="CO204" s="104"/>
      <c r="CP204" s="104"/>
      <c r="CQ204" s="104"/>
      <c r="CR204" s="104"/>
      <c r="CS204" s="104"/>
      <c r="CT204" s="104"/>
      <c r="CU204" s="104"/>
      <c r="CV204" s="104"/>
      <c r="CW204" s="104"/>
      <c r="CX204" s="104"/>
      <c r="CY204" s="104"/>
      <c r="CZ204" s="104"/>
      <c r="DA204" s="104"/>
      <c r="DB204" s="104"/>
      <c r="DC204" s="104"/>
      <c r="DD204" s="104"/>
      <c r="DE204" s="104"/>
      <c r="DF204" s="104"/>
      <c r="DG204" s="104"/>
      <c r="DH204" s="104"/>
    </row>
    <row r="205" spans="1:474" x14ac:dyDescent="0.25">
      <c r="A205" s="26"/>
      <c r="B205" s="48" t="s">
        <v>198</v>
      </c>
      <c r="C205" s="23"/>
      <c r="D205" s="57">
        <v>96</v>
      </c>
      <c r="E205" s="23"/>
      <c r="F205" s="50">
        <v>8617.2596000000012</v>
      </c>
      <c r="G205" s="169"/>
      <c r="H205" s="169"/>
      <c r="I205" s="169"/>
      <c r="J205" s="169"/>
      <c r="K205" s="169"/>
      <c r="L205" s="169"/>
      <c r="M205" s="169"/>
      <c r="N205" s="169"/>
      <c r="O205" s="169"/>
      <c r="P205" s="207"/>
      <c r="Q205" s="169">
        <v>96</v>
      </c>
      <c r="R205" s="169">
        <f>8617.2596+0.002512</f>
        <v>8617.2621119999985</v>
      </c>
      <c r="S205" s="169"/>
      <c r="T205" s="169"/>
      <c r="U205" s="208"/>
      <c r="V205" s="207"/>
      <c r="W205" s="169"/>
      <c r="X205" s="169"/>
      <c r="Y205" s="169"/>
      <c r="Z205" s="169"/>
      <c r="AA205" s="169"/>
      <c r="AB205" s="169"/>
      <c r="AC205" s="169"/>
      <c r="AD205" s="180"/>
      <c r="AE205" s="207">
        <f t="shared" si="31"/>
        <v>8617.2621119999985</v>
      </c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  <c r="CH205" s="104"/>
      <c r="CI205" s="104"/>
      <c r="CJ205" s="104"/>
      <c r="CK205" s="104"/>
      <c r="CL205" s="104"/>
      <c r="CM205" s="104"/>
      <c r="CN205" s="104"/>
      <c r="CO205" s="104"/>
      <c r="CP205" s="104"/>
      <c r="CQ205" s="104"/>
      <c r="CR205" s="104"/>
      <c r="CS205" s="104"/>
      <c r="CT205" s="104"/>
      <c r="CU205" s="104"/>
      <c r="CV205" s="104"/>
      <c r="CW205" s="104"/>
      <c r="CX205" s="104"/>
      <c r="CY205" s="104"/>
      <c r="CZ205" s="104"/>
      <c r="DA205" s="104"/>
      <c r="DB205" s="104"/>
      <c r="DC205" s="104"/>
      <c r="DD205" s="104"/>
      <c r="DE205" s="104"/>
      <c r="DF205" s="104"/>
      <c r="DG205" s="104"/>
      <c r="DH205" s="104"/>
    </row>
    <row r="206" spans="1:474" x14ac:dyDescent="0.25">
      <c r="A206" s="26"/>
      <c r="B206" s="48" t="s">
        <v>199</v>
      </c>
      <c r="C206" s="23"/>
      <c r="D206" s="57">
        <v>135</v>
      </c>
      <c r="E206" s="23"/>
      <c r="F206" s="50">
        <v>15734.364</v>
      </c>
      <c r="G206" s="169"/>
      <c r="H206" s="169"/>
      <c r="I206" s="169"/>
      <c r="J206" s="169"/>
      <c r="K206" s="169"/>
      <c r="L206" s="169"/>
      <c r="M206" s="169"/>
      <c r="N206" s="169"/>
      <c r="O206" s="169"/>
      <c r="P206" s="207"/>
      <c r="Q206" s="169">
        <v>10</v>
      </c>
      <c r="R206" s="169">
        <v>2819.94</v>
      </c>
      <c r="S206" s="169"/>
      <c r="T206" s="169"/>
      <c r="U206" s="208">
        <v>125</v>
      </c>
      <c r="V206" s="207">
        <v>12914.42</v>
      </c>
      <c r="W206" s="169"/>
      <c r="X206" s="169"/>
      <c r="Y206" s="169"/>
      <c r="Z206" s="169"/>
      <c r="AA206" s="169"/>
      <c r="AB206" s="169"/>
      <c r="AC206" s="169"/>
      <c r="AD206" s="180"/>
      <c r="AE206" s="207">
        <f t="shared" si="31"/>
        <v>15734.36</v>
      </c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  <c r="CH206" s="104"/>
      <c r="CI206" s="104"/>
      <c r="CJ206" s="104"/>
      <c r="CK206" s="104"/>
      <c r="CL206" s="104"/>
      <c r="CM206" s="104"/>
      <c r="CN206" s="104"/>
      <c r="CO206" s="104"/>
      <c r="CP206" s="104"/>
      <c r="CQ206" s="104"/>
      <c r="CR206" s="104"/>
      <c r="CS206" s="104"/>
      <c r="CT206" s="104"/>
      <c r="CU206" s="104"/>
      <c r="CV206" s="104"/>
      <c r="CW206" s="104"/>
      <c r="CX206" s="104"/>
      <c r="CY206" s="104"/>
      <c r="CZ206" s="104"/>
      <c r="DA206" s="104"/>
      <c r="DB206" s="104"/>
      <c r="DC206" s="104"/>
      <c r="DD206" s="104"/>
      <c r="DE206" s="104"/>
      <c r="DF206" s="104"/>
      <c r="DG206" s="104"/>
      <c r="DH206" s="104"/>
    </row>
    <row r="207" spans="1:474" x14ac:dyDescent="0.25">
      <c r="A207" s="26"/>
      <c r="B207" s="48" t="s">
        <v>200</v>
      </c>
      <c r="C207" s="23"/>
      <c r="D207" s="49">
        <v>2</v>
      </c>
      <c r="E207" s="23"/>
      <c r="F207" s="50">
        <v>107.96</v>
      </c>
      <c r="G207" s="169"/>
      <c r="H207" s="169"/>
      <c r="I207" s="169"/>
      <c r="J207" s="169"/>
      <c r="K207" s="169"/>
      <c r="L207" s="169"/>
      <c r="M207" s="169"/>
      <c r="N207" s="169"/>
      <c r="O207" s="169"/>
      <c r="P207" s="207"/>
      <c r="Q207" s="169">
        <v>2</v>
      </c>
      <c r="R207" s="169">
        <v>107.96</v>
      </c>
      <c r="S207" s="169"/>
      <c r="T207" s="169"/>
      <c r="U207" s="208"/>
      <c r="V207" s="207"/>
      <c r="W207" s="169"/>
      <c r="X207" s="169"/>
      <c r="Y207" s="169"/>
      <c r="Z207" s="169"/>
      <c r="AA207" s="169"/>
      <c r="AB207" s="169"/>
      <c r="AC207" s="169"/>
      <c r="AD207" s="180"/>
      <c r="AE207" s="207">
        <f t="shared" si="31"/>
        <v>107.96</v>
      </c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  <c r="CH207" s="104"/>
      <c r="CI207" s="104"/>
      <c r="CJ207" s="104"/>
      <c r="CK207" s="104"/>
      <c r="CL207" s="104"/>
      <c r="CM207" s="104"/>
      <c r="CN207" s="104"/>
      <c r="CO207" s="104"/>
      <c r="CP207" s="104"/>
      <c r="CQ207" s="104"/>
      <c r="CR207" s="104"/>
      <c r="CS207" s="104"/>
      <c r="CT207" s="104"/>
      <c r="CU207" s="104"/>
      <c r="CV207" s="104"/>
      <c r="CW207" s="104"/>
      <c r="CX207" s="104"/>
      <c r="CY207" s="104"/>
      <c r="CZ207" s="104"/>
      <c r="DA207" s="104"/>
      <c r="DB207" s="104"/>
      <c r="DC207" s="104"/>
      <c r="DD207" s="104"/>
      <c r="DE207" s="104"/>
      <c r="DF207" s="104"/>
      <c r="DG207" s="104"/>
      <c r="DH207" s="104"/>
    </row>
    <row r="208" spans="1:474" x14ac:dyDescent="0.25">
      <c r="A208" s="26"/>
      <c r="B208" s="48" t="s">
        <v>201</v>
      </c>
      <c r="C208" s="23"/>
      <c r="D208" s="49">
        <v>3</v>
      </c>
      <c r="E208" s="23"/>
      <c r="F208" s="50">
        <v>310.08</v>
      </c>
      <c r="G208" s="169"/>
      <c r="H208" s="169"/>
      <c r="I208" s="169"/>
      <c r="J208" s="169"/>
      <c r="K208" s="169"/>
      <c r="L208" s="169"/>
      <c r="M208" s="169"/>
      <c r="N208" s="169"/>
      <c r="O208" s="169"/>
      <c r="P208" s="207"/>
      <c r="Q208" s="169">
        <v>3</v>
      </c>
      <c r="R208" s="169">
        <v>310.08</v>
      </c>
      <c r="S208" s="169"/>
      <c r="T208" s="169"/>
      <c r="U208" s="208"/>
      <c r="V208" s="207"/>
      <c r="W208" s="169"/>
      <c r="X208" s="169"/>
      <c r="Y208" s="169"/>
      <c r="Z208" s="169"/>
      <c r="AA208" s="169"/>
      <c r="AB208" s="169"/>
      <c r="AC208" s="169"/>
      <c r="AD208" s="180"/>
      <c r="AE208" s="207">
        <f t="shared" si="31"/>
        <v>310.08</v>
      </c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  <c r="CH208" s="104"/>
      <c r="CI208" s="104"/>
      <c r="CJ208" s="104"/>
      <c r="CK208" s="104"/>
      <c r="CL208" s="104"/>
      <c r="CM208" s="104"/>
      <c r="CN208" s="104"/>
      <c r="CO208" s="104"/>
      <c r="CP208" s="104"/>
      <c r="CQ208" s="104"/>
      <c r="CR208" s="104"/>
      <c r="CS208" s="104"/>
      <c r="CT208" s="104"/>
      <c r="CU208" s="104"/>
      <c r="CV208" s="104"/>
      <c r="CW208" s="104"/>
      <c r="CX208" s="104"/>
      <c r="CY208" s="104"/>
      <c r="CZ208" s="104"/>
      <c r="DA208" s="104"/>
      <c r="DB208" s="104"/>
      <c r="DC208" s="104"/>
      <c r="DD208" s="104"/>
      <c r="DE208" s="104"/>
      <c r="DF208" s="104"/>
      <c r="DG208" s="104"/>
      <c r="DH208" s="104"/>
    </row>
    <row r="209" spans="1:112" x14ac:dyDescent="0.25">
      <c r="A209" s="26"/>
      <c r="B209" s="48" t="s">
        <v>202</v>
      </c>
      <c r="C209" s="23"/>
      <c r="D209" s="49">
        <v>2</v>
      </c>
      <c r="E209" s="23"/>
      <c r="F209" s="50">
        <v>500</v>
      </c>
      <c r="G209" s="169"/>
      <c r="H209" s="169"/>
      <c r="I209" s="169"/>
      <c r="J209" s="169"/>
      <c r="K209" s="169"/>
      <c r="L209" s="169"/>
      <c r="M209" s="169"/>
      <c r="N209" s="169"/>
      <c r="O209" s="169"/>
      <c r="P209" s="207"/>
      <c r="Q209" s="169">
        <v>2</v>
      </c>
      <c r="R209" s="169">
        <v>500</v>
      </c>
      <c r="S209" s="169"/>
      <c r="T209" s="169"/>
      <c r="U209" s="208"/>
      <c r="V209" s="207"/>
      <c r="W209" s="169"/>
      <c r="X209" s="169"/>
      <c r="Y209" s="169"/>
      <c r="Z209" s="169"/>
      <c r="AA209" s="169"/>
      <c r="AB209" s="169"/>
      <c r="AC209" s="169"/>
      <c r="AD209" s="180"/>
      <c r="AE209" s="207">
        <f t="shared" si="31"/>
        <v>500</v>
      </c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  <c r="CH209" s="104"/>
      <c r="CI209" s="104"/>
      <c r="CJ209" s="104"/>
      <c r="CK209" s="104"/>
      <c r="CL209" s="104"/>
      <c r="CM209" s="104"/>
      <c r="CN209" s="104"/>
      <c r="CO209" s="104"/>
      <c r="CP209" s="104"/>
      <c r="CQ209" s="104"/>
      <c r="CR209" s="104"/>
      <c r="CS209" s="104"/>
      <c r="CT209" s="104"/>
      <c r="CU209" s="104"/>
      <c r="CV209" s="104"/>
      <c r="CW209" s="104"/>
      <c r="CX209" s="104"/>
      <c r="CY209" s="104"/>
      <c r="CZ209" s="104"/>
      <c r="DA209" s="104"/>
      <c r="DB209" s="104"/>
      <c r="DC209" s="104"/>
      <c r="DD209" s="104"/>
      <c r="DE209" s="104"/>
      <c r="DF209" s="104"/>
      <c r="DG209" s="104"/>
      <c r="DH209" s="104"/>
    </row>
    <row r="210" spans="1:112" x14ac:dyDescent="0.25">
      <c r="A210" s="26"/>
      <c r="B210" s="48" t="s">
        <v>62</v>
      </c>
      <c r="C210" s="23"/>
      <c r="D210" s="49">
        <v>0</v>
      </c>
      <c r="E210" s="23"/>
      <c r="F210" s="50">
        <v>0</v>
      </c>
      <c r="G210" s="169"/>
      <c r="H210" s="169"/>
      <c r="I210" s="169"/>
      <c r="J210" s="169"/>
      <c r="K210" s="169"/>
      <c r="L210" s="169"/>
      <c r="M210" s="169"/>
      <c r="N210" s="169"/>
      <c r="O210" s="169"/>
      <c r="P210" s="207"/>
      <c r="Q210" s="169">
        <v>0</v>
      </c>
      <c r="R210" s="169">
        <v>0</v>
      </c>
      <c r="S210" s="169"/>
      <c r="T210" s="169"/>
      <c r="U210" s="208"/>
      <c r="V210" s="207"/>
      <c r="W210" s="169"/>
      <c r="X210" s="169"/>
      <c r="Y210" s="169"/>
      <c r="Z210" s="169"/>
      <c r="AA210" s="169"/>
      <c r="AB210" s="169"/>
      <c r="AC210" s="169"/>
      <c r="AD210" s="180"/>
      <c r="AE210" s="207">
        <f t="shared" si="31"/>
        <v>0</v>
      </c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  <c r="CH210" s="104"/>
      <c r="CI210" s="104"/>
      <c r="CJ210" s="104"/>
      <c r="CK210" s="104"/>
      <c r="CL210" s="104"/>
      <c r="CM210" s="104"/>
      <c r="CN210" s="104"/>
      <c r="CO210" s="104"/>
      <c r="CP210" s="104"/>
      <c r="CQ210" s="104"/>
      <c r="CR210" s="104"/>
      <c r="CS210" s="104"/>
      <c r="CT210" s="104"/>
      <c r="CU210" s="104"/>
      <c r="CV210" s="104"/>
      <c r="CW210" s="104"/>
      <c r="CX210" s="104"/>
      <c r="CY210" s="104"/>
      <c r="CZ210" s="104"/>
      <c r="DA210" s="104"/>
      <c r="DB210" s="104"/>
      <c r="DC210" s="104"/>
      <c r="DD210" s="104"/>
      <c r="DE210" s="104"/>
      <c r="DF210" s="104"/>
      <c r="DG210" s="104"/>
      <c r="DH210" s="104"/>
    </row>
    <row r="211" spans="1:112" x14ac:dyDescent="0.25">
      <c r="A211" s="26"/>
      <c r="B211" s="48" t="s">
        <v>203</v>
      </c>
      <c r="C211" s="23"/>
      <c r="D211" s="49">
        <v>10</v>
      </c>
      <c r="E211" s="23"/>
      <c r="F211" s="50">
        <v>310.10000000000002</v>
      </c>
      <c r="G211" s="169"/>
      <c r="H211" s="169"/>
      <c r="I211" s="169"/>
      <c r="J211" s="169"/>
      <c r="K211" s="169"/>
      <c r="L211" s="169"/>
      <c r="M211" s="169"/>
      <c r="N211" s="169"/>
      <c r="O211" s="169"/>
      <c r="P211" s="207"/>
      <c r="Q211" s="169">
        <v>10</v>
      </c>
      <c r="R211" s="169">
        <v>310.10000000000002</v>
      </c>
      <c r="S211" s="169"/>
      <c r="T211" s="169"/>
      <c r="U211" s="208"/>
      <c r="V211" s="207"/>
      <c r="W211" s="169"/>
      <c r="X211" s="169"/>
      <c r="Y211" s="169"/>
      <c r="Z211" s="169"/>
      <c r="AA211" s="169"/>
      <c r="AB211" s="169"/>
      <c r="AC211" s="169"/>
      <c r="AD211" s="180"/>
      <c r="AE211" s="207">
        <f t="shared" si="31"/>
        <v>310.10000000000002</v>
      </c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  <c r="CH211" s="104"/>
      <c r="CI211" s="104"/>
      <c r="CJ211" s="104"/>
      <c r="CK211" s="104"/>
      <c r="CL211" s="104"/>
      <c r="CM211" s="104"/>
      <c r="CN211" s="104"/>
      <c r="CO211" s="104"/>
      <c r="CP211" s="104"/>
      <c r="CQ211" s="104"/>
      <c r="CR211" s="104"/>
      <c r="CS211" s="104"/>
      <c r="CT211" s="104"/>
      <c r="CU211" s="104"/>
      <c r="CV211" s="104"/>
      <c r="CW211" s="104"/>
      <c r="CX211" s="104"/>
      <c r="CY211" s="104"/>
      <c r="CZ211" s="104"/>
      <c r="DA211" s="104"/>
      <c r="DB211" s="104"/>
      <c r="DC211" s="104"/>
      <c r="DD211" s="104"/>
      <c r="DE211" s="104"/>
      <c r="DF211" s="104"/>
      <c r="DG211" s="104"/>
      <c r="DH211" s="104"/>
    </row>
    <row r="212" spans="1:112" x14ac:dyDescent="0.25">
      <c r="A212" s="26"/>
      <c r="B212" s="48" t="s">
        <v>204</v>
      </c>
      <c r="C212" s="23"/>
      <c r="D212" s="49">
        <v>2</v>
      </c>
      <c r="E212" s="23"/>
      <c r="F212" s="50">
        <v>62.02</v>
      </c>
      <c r="G212" s="169"/>
      <c r="H212" s="169"/>
      <c r="I212" s="169"/>
      <c r="J212" s="169"/>
      <c r="K212" s="169"/>
      <c r="L212" s="169"/>
      <c r="M212" s="169"/>
      <c r="N212" s="169"/>
      <c r="O212" s="169"/>
      <c r="P212" s="207"/>
      <c r="Q212" s="169">
        <v>2</v>
      </c>
      <c r="R212" s="169">
        <v>62.02</v>
      </c>
      <c r="S212" s="169"/>
      <c r="T212" s="169"/>
      <c r="U212" s="208"/>
      <c r="V212" s="207"/>
      <c r="W212" s="169"/>
      <c r="X212" s="169"/>
      <c r="Y212" s="169"/>
      <c r="Z212" s="169"/>
      <c r="AA212" s="169"/>
      <c r="AB212" s="169"/>
      <c r="AC212" s="169"/>
      <c r="AD212" s="180"/>
      <c r="AE212" s="207">
        <f t="shared" si="31"/>
        <v>62.02</v>
      </c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  <c r="CH212" s="104"/>
      <c r="CI212" s="104"/>
      <c r="CJ212" s="104"/>
      <c r="CK212" s="104"/>
      <c r="CL212" s="104"/>
      <c r="CM212" s="104"/>
      <c r="CN212" s="104"/>
      <c r="CO212" s="104"/>
      <c r="CP212" s="104"/>
      <c r="CQ212" s="104"/>
      <c r="CR212" s="104"/>
      <c r="CS212" s="104"/>
      <c r="CT212" s="104"/>
      <c r="CU212" s="104"/>
      <c r="CV212" s="104"/>
      <c r="CW212" s="104"/>
      <c r="CX212" s="104"/>
      <c r="CY212" s="104"/>
      <c r="CZ212" s="104"/>
      <c r="DA212" s="104"/>
      <c r="DB212" s="104"/>
      <c r="DC212" s="104"/>
      <c r="DD212" s="104"/>
      <c r="DE212" s="104"/>
      <c r="DF212" s="104"/>
      <c r="DG212" s="104"/>
      <c r="DH212" s="104"/>
    </row>
    <row r="213" spans="1:112" x14ac:dyDescent="0.25">
      <c r="A213" s="26"/>
      <c r="B213" s="48" t="s">
        <v>205</v>
      </c>
      <c r="C213" s="23"/>
      <c r="D213" s="57">
        <v>140</v>
      </c>
      <c r="E213" s="23"/>
      <c r="F213" s="50">
        <v>4244.8</v>
      </c>
      <c r="G213" s="169"/>
      <c r="H213" s="169"/>
      <c r="I213" s="169"/>
      <c r="J213" s="169"/>
      <c r="K213" s="169"/>
      <c r="L213" s="169"/>
      <c r="M213" s="169"/>
      <c r="N213" s="169"/>
      <c r="O213" s="169"/>
      <c r="P213" s="207"/>
      <c r="Q213" s="169">
        <v>140</v>
      </c>
      <c r="R213" s="169">
        <v>4244.8</v>
      </c>
      <c r="S213" s="169"/>
      <c r="T213" s="169"/>
      <c r="U213" s="208"/>
      <c r="V213" s="207"/>
      <c r="W213" s="169"/>
      <c r="X213" s="169"/>
      <c r="Y213" s="169"/>
      <c r="Z213" s="169"/>
      <c r="AA213" s="169"/>
      <c r="AB213" s="169"/>
      <c r="AC213" s="169"/>
      <c r="AD213" s="180"/>
      <c r="AE213" s="207">
        <f t="shared" si="31"/>
        <v>4244.8</v>
      </c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  <c r="CH213" s="104"/>
      <c r="CI213" s="104"/>
      <c r="CJ213" s="104"/>
      <c r="CK213" s="104"/>
      <c r="CL213" s="104"/>
      <c r="CM213" s="104"/>
      <c r="CN213" s="104"/>
      <c r="CO213" s="104"/>
      <c r="CP213" s="104"/>
      <c r="CQ213" s="104"/>
      <c r="CR213" s="104"/>
      <c r="CS213" s="104"/>
      <c r="CT213" s="104"/>
      <c r="CU213" s="104"/>
      <c r="CV213" s="104"/>
      <c r="CW213" s="104"/>
      <c r="CX213" s="104"/>
      <c r="CY213" s="104"/>
      <c r="CZ213" s="104"/>
      <c r="DA213" s="104"/>
      <c r="DB213" s="104"/>
      <c r="DC213" s="104"/>
      <c r="DD213" s="104"/>
      <c r="DE213" s="104"/>
      <c r="DF213" s="104"/>
      <c r="DG213" s="104"/>
      <c r="DH213" s="104"/>
    </row>
    <row r="214" spans="1:112" x14ac:dyDescent="0.25">
      <c r="A214" s="26"/>
      <c r="B214" s="48" t="s">
        <v>206</v>
      </c>
      <c r="C214" s="23"/>
      <c r="D214" s="49">
        <v>15</v>
      </c>
      <c r="E214" s="23"/>
      <c r="F214" s="50">
        <v>128.4</v>
      </c>
      <c r="G214" s="169"/>
      <c r="H214" s="169"/>
      <c r="I214" s="169"/>
      <c r="J214" s="169"/>
      <c r="K214" s="169"/>
      <c r="L214" s="169"/>
      <c r="M214" s="169"/>
      <c r="N214" s="169"/>
      <c r="O214" s="169"/>
      <c r="P214" s="207"/>
      <c r="Q214" s="169">
        <v>15</v>
      </c>
      <c r="R214" s="169">
        <v>128.4</v>
      </c>
      <c r="S214" s="169"/>
      <c r="T214" s="169"/>
      <c r="U214" s="208"/>
      <c r="V214" s="207"/>
      <c r="W214" s="169"/>
      <c r="X214" s="169"/>
      <c r="Y214" s="169"/>
      <c r="Z214" s="169"/>
      <c r="AA214" s="169"/>
      <c r="AB214" s="169"/>
      <c r="AC214" s="169"/>
      <c r="AD214" s="180"/>
      <c r="AE214" s="207">
        <f t="shared" si="31"/>
        <v>128.4</v>
      </c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  <c r="CH214" s="104"/>
      <c r="CI214" s="104"/>
      <c r="CJ214" s="104"/>
      <c r="CK214" s="104"/>
      <c r="CL214" s="104"/>
      <c r="CM214" s="104"/>
      <c r="CN214" s="104"/>
      <c r="CO214" s="104"/>
      <c r="CP214" s="104"/>
      <c r="CQ214" s="104"/>
      <c r="CR214" s="104"/>
      <c r="CS214" s="104"/>
      <c r="CT214" s="104"/>
      <c r="CU214" s="104"/>
      <c r="CV214" s="104"/>
      <c r="CW214" s="104"/>
      <c r="CX214" s="104"/>
      <c r="CY214" s="104"/>
      <c r="CZ214" s="104"/>
      <c r="DA214" s="104"/>
      <c r="DB214" s="104"/>
      <c r="DC214" s="104"/>
      <c r="DD214" s="104"/>
      <c r="DE214" s="104"/>
      <c r="DF214" s="104"/>
      <c r="DG214" s="104"/>
      <c r="DH214" s="104"/>
    </row>
    <row r="215" spans="1:112" x14ac:dyDescent="0.25">
      <c r="A215" s="26"/>
      <c r="B215" s="48" t="s">
        <v>207</v>
      </c>
      <c r="C215" s="23"/>
      <c r="D215" s="49">
        <v>30</v>
      </c>
      <c r="E215" s="23"/>
      <c r="F215" s="50">
        <v>82.8</v>
      </c>
      <c r="G215" s="169"/>
      <c r="H215" s="169"/>
      <c r="I215" s="169"/>
      <c r="J215" s="169"/>
      <c r="K215" s="169"/>
      <c r="L215" s="169"/>
      <c r="M215" s="169"/>
      <c r="N215" s="169"/>
      <c r="O215" s="169"/>
      <c r="P215" s="207"/>
      <c r="Q215" s="169">
        <v>30</v>
      </c>
      <c r="R215" s="169">
        <v>82.8</v>
      </c>
      <c r="S215" s="169"/>
      <c r="T215" s="169"/>
      <c r="U215" s="208"/>
      <c r="V215" s="207"/>
      <c r="W215" s="169"/>
      <c r="X215" s="169"/>
      <c r="Y215" s="169"/>
      <c r="Z215" s="169"/>
      <c r="AA215" s="169"/>
      <c r="AB215" s="169"/>
      <c r="AC215" s="169"/>
      <c r="AD215" s="180"/>
      <c r="AE215" s="207">
        <f t="shared" si="31"/>
        <v>82.8</v>
      </c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  <c r="CH215" s="104"/>
      <c r="CI215" s="104"/>
      <c r="CJ215" s="104"/>
      <c r="CK215" s="104"/>
      <c r="CL215" s="104"/>
      <c r="CM215" s="104"/>
      <c r="CN215" s="104"/>
      <c r="CO215" s="104"/>
      <c r="CP215" s="104"/>
      <c r="CQ215" s="104"/>
      <c r="CR215" s="104"/>
      <c r="CS215" s="104"/>
      <c r="CT215" s="104"/>
      <c r="CU215" s="104"/>
      <c r="CV215" s="104"/>
      <c r="CW215" s="104"/>
      <c r="CX215" s="104"/>
      <c r="CY215" s="104"/>
      <c r="CZ215" s="104"/>
      <c r="DA215" s="104"/>
      <c r="DB215" s="104"/>
      <c r="DC215" s="104"/>
      <c r="DD215" s="104"/>
      <c r="DE215" s="104"/>
      <c r="DF215" s="104"/>
      <c r="DG215" s="104"/>
      <c r="DH215" s="104"/>
    </row>
    <row r="216" spans="1:112" x14ac:dyDescent="0.25">
      <c r="A216" s="26"/>
      <c r="B216" s="48" t="s">
        <v>208</v>
      </c>
      <c r="C216" s="23"/>
      <c r="D216" s="49">
        <v>0</v>
      </c>
      <c r="E216" s="23"/>
      <c r="F216" s="50">
        <v>0</v>
      </c>
      <c r="G216" s="169"/>
      <c r="H216" s="169"/>
      <c r="I216" s="169"/>
      <c r="J216" s="169"/>
      <c r="K216" s="169"/>
      <c r="L216" s="169"/>
      <c r="M216" s="169"/>
      <c r="N216" s="169"/>
      <c r="O216" s="169"/>
      <c r="P216" s="207"/>
      <c r="Q216" s="169">
        <v>0</v>
      </c>
      <c r="R216" s="169">
        <v>0</v>
      </c>
      <c r="S216" s="169"/>
      <c r="T216" s="169"/>
      <c r="U216" s="208"/>
      <c r="V216" s="207"/>
      <c r="W216" s="169"/>
      <c r="X216" s="169"/>
      <c r="Y216" s="169"/>
      <c r="Z216" s="169"/>
      <c r="AA216" s="169"/>
      <c r="AB216" s="169"/>
      <c r="AC216" s="169"/>
      <c r="AD216" s="180"/>
      <c r="AE216" s="207">
        <f t="shared" si="31"/>
        <v>0</v>
      </c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  <c r="CH216" s="104"/>
      <c r="CI216" s="104"/>
      <c r="CJ216" s="104"/>
      <c r="CK216" s="104"/>
      <c r="CL216" s="104"/>
      <c r="CM216" s="104"/>
      <c r="CN216" s="104"/>
      <c r="CO216" s="104"/>
      <c r="CP216" s="104"/>
      <c r="CQ216" s="104"/>
      <c r="CR216" s="104"/>
      <c r="CS216" s="104"/>
      <c r="CT216" s="104"/>
      <c r="CU216" s="104"/>
      <c r="CV216" s="104"/>
      <c r="CW216" s="104"/>
      <c r="CX216" s="104"/>
      <c r="CY216" s="104"/>
      <c r="CZ216" s="104"/>
      <c r="DA216" s="104"/>
      <c r="DB216" s="104"/>
      <c r="DC216" s="104"/>
      <c r="DD216" s="104"/>
      <c r="DE216" s="104"/>
      <c r="DF216" s="104"/>
      <c r="DG216" s="104"/>
      <c r="DH216" s="104"/>
    </row>
    <row r="217" spans="1:112" x14ac:dyDescent="0.25">
      <c r="A217" s="26"/>
      <c r="B217" s="48" t="s">
        <v>209</v>
      </c>
      <c r="C217" s="23"/>
      <c r="D217" s="49">
        <v>0</v>
      </c>
      <c r="E217" s="23"/>
      <c r="F217" s="50">
        <v>0</v>
      </c>
      <c r="G217" s="169"/>
      <c r="H217" s="169"/>
      <c r="I217" s="169"/>
      <c r="J217" s="169"/>
      <c r="K217" s="169"/>
      <c r="L217" s="169"/>
      <c r="M217" s="169"/>
      <c r="N217" s="169"/>
      <c r="O217" s="169"/>
      <c r="P217" s="207"/>
      <c r="Q217" s="169">
        <v>0</v>
      </c>
      <c r="R217" s="169">
        <v>0</v>
      </c>
      <c r="S217" s="169"/>
      <c r="T217" s="169"/>
      <c r="U217" s="208"/>
      <c r="V217" s="207"/>
      <c r="W217" s="169"/>
      <c r="X217" s="169"/>
      <c r="Y217" s="169"/>
      <c r="Z217" s="169"/>
      <c r="AA217" s="169"/>
      <c r="AB217" s="169"/>
      <c r="AC217" s="169"/>
      <c r="AD217" s="180"/>
      <c r="AE217" s="207">
        <f t="shared" si="31"/>
        <v>0</v>
      </c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  <c r="CH217" s="104"/>
      <c r="CI217" s="104"/>
      <c r="CJ217" s="104"/>
      <c r="CK217" s="104"/>
      <c r="CL217" s="104"/>
      <c r="CM217" s="104"/>
      <c r="CN217" s="104"/>
      <c r="CO217" s="104"/>
      <c r="CP217" s="104"/>
      <c r="CQ217" s="104"/>
      <c r="CR217" s="104"/>
      <c r="CS217" s="104"/>
      <c r="CT217" s="104"/>
      <c r="CU217" s="104"/>
      <c r="CV217" s="104"/>
      <c r="CW217" s="104"/>
      <c r="CX217" s="104"/>
      <c r="CY217" s="104"/>
      <c r="CZ217" s="104"/>
      <c r="DA217" s="104"/>
      <c r="DB217" s="104"/>
      <c r="DC217" s="104"/>
      <c r="DD217" s="104"/>
      <c r="DE217" s="104"/>
      <c r="DF217" s="104"/>
      <c r="DG217" s="104"/>
      <c r="DH217" s="104"/>
    </row>
    <row r="218" spans="1:112" x14ac:dyDescent="0.25">
      <c r="A218" s="26"/>
      <c r="B218" s="48" t="s">
        <v>210</v>
      </c>
      <c r="C218" s="23"/>
      <c r="D218" s="49">
        <v>0</v>
      </c>
      <c r="E218" s="23"/>
      <c r="F218" s="50">
        <v>0</v>
      </c>
      <c r="G218" s="169"/>
      <c r="H218" s="169"/>
      <c r="I218" s="169"/>
      <c r="J218" s="169"/>
      <c r="K218" s="169"/>
      <c r="L218" s="169"/>
      <c r="M218" s="169"/>
      <c r="N218" s="169"/>
      <c r="O218" s="169"/>
      <c r="P218" s="207"/>
      <c r="Q218" s="169">
        <v>0</v>
      </c>
      <c r="R218" s="169">
        <v>0</v>
      </c>
      <c r="S218" s="169"/>
      <c r="T218" s="169"/>
      <c r="U218" s="208"/>
      <c r="V218" s="207"/>
      <c r="W218" s="169"/>
      <c r="X218" s="169"/>
      <c r="Y218" s="169"/>
      <c r="Z218" s="169"/>
      <c r="AA218" s="169"/>
      <c r="AB218" s="169"/>
      <c r="AC218" s="169"/>
      <c r="AD218" s="180"/>
      <c r="AE218" s="207">
        <f t="shared" si="31"/>
        <v>0</v>
      </c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  <c r="CH218" s="104"/>
      <c r="CI218" s="104"/>
      <c r="CJ218" s="104"/>
      <c r="CK218" s="104"/>
      <c r="CL218" s="104"/>
      <c r="CM218" s="104"/>
      <c r="CN218" s="104"/>
      <c r="CO218" s="104"/>
      <c r="CP218" s="104"/>
      <c r="CQ218" s="104"/>
      <c r="CR218" s="104"/>
      <c r="CS218" s="104"/>
      <c r="CT218" s="104"/>
      <c r="CU218" s="104"/>
      <c r="CV218" s="104"/>
      <c r="CW218" s="104"/>
      <c r="CX218" s="104"/>
      <c r="CY218" s="104"/>
      <c r="CZ218" s="104"/>
      <c r="DA218" s="104"/>
      <c r="DB218" s="104"/>
      <c r="DC218" s="104"/>
      <c r="DD218" s="104"/>
      <c r="DE218" s="104"/>
      <c r="DF218" s="104"/>
      <c r="DG218" s="104"/>
      <c r="DH218" s="104"/>
    </row>
    <row r="219" spans="1:112" x14ac:dyDescent="0.25">
      <c r="A219" s="26"/>
      <c r="B219" s="48" t="s">
        <v>211</v>
      </c>
      <c r="C219" s="23"/>
      <c r="D219" s="49">
        <v>0</v>
      </c>
      <c r="E219" s="23"/>
      <c r="F219" s="50">
        <v>0</v>
      </c>
      <c r="G219" s="169"/>
      <c r="H219" s="169"/>
      <c r="I219" s="169"/>
      <c r="J219" s="169"/>
      <c r="K219" s="169"/>
      <c r="L219" s="169"/>
      <c r="M219" s="169"/>
      <c r="N219" s="169"/>
      <c r="O219" s="169"/>
      <c r="P219" s="207"/>
      <c r="Q219" s="169">
        <v>0</v>
      </c>
      <c r="R219" s="169">
        <v>0</v>
      </c>
      <c r="S219" s="169"/>
      <c r="T219" s="169"/>
      <c r="U219" s="208"/>
      <c r="V219" s="207"/>
      <c r="W219" s="169"/>
      <c r="X219" s="169"/>
      <c r="Y219" s="169"/>
      <c r="Z219" s="169"/>
      <c r="AA219" s="169"/>
      <c r="AB219" s="169"/>
      <c r="AC219" s="169"/>
      <c r="AD219" s="180"/>
      <c r="AE219" s="207">
        <f t="shared" si="31"/>
        <v>0</v>
      </c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  <c r="CH219" s="104"/>
      <c r="CI219" s="104"/>
      <c r="CJ219" s="104"/>
      <c r="CK219" s="104"/>
      <c r="CL219" s="104"/>
      <c r="CM219" s="104"/>
      <c r="CN219" s="104"/>
      <c r="CO219" s="104"/>
      <c r="CP219" s="104"/>
      <c r="CQ219" s="104"/>
      <c r="CR219" s="104"/>
      <c r="CS219" s="104"/>
      <c r="CT219" s="104"/>
      <c r="CU219" s="104"/>
      <c r="CV219" s="104"/>
      <c r="CW219" s="104"/>
      <c r="CX219" s="104"/>
      <c r="CY219" s="104"/>
      <c r="CZ219" s="104"/>
      <c r="DA219" s="104"/>
      <c r="DB219" s="104"/>
      <c r="DC219" s="104"/>
      <c r="DD219" s="104"/>
      <c r="DE219" s="104"/>
      <c r="DF219" s="104"/>
      <c r="DG219" s="104"/>
      <c r="DH219" s="104"/>
    </row>
    <row r="220" spans="1:112" x14ac:dyDescent="0.25">
      <c r="A220" s="26"/>
      <c r="B220" s="48" t="s">
        <v>212</v>
      </c>
      <c r="C220" s="23"/>
      <c r="D220" s="57">
        <v>24</v>
      </c>
      <c r="E220" s="23"/>
      <c r="F220" s="50">
        <v>4619.5110399999994</v>
      </c>
      <c r="G220" s="169"/>
      <c r="H220" s="169"/>
      <c r="I220" s="169"/>
      <c r="J220" s="169"/>
      <c r="K220" s="169"/>
      <c r="L220" s="169"/>
      <c r="M220" s="169"/>
      <c r="N220" s="169"/>
      <c r="O220" s="169"/>
      <c r="P220" s="207"/>
      <c r="Q220" s="169">
        <v>24</v>
      </c>
      <c r="R220" s="169">
        <v>4619.5110399999994</v>
      </c>
      <c r="S220" s="169"/>
      <c r="T220" s="169"/>
      <c r="U220" s="208"/>
      <c r="V220" s="207"/>
      <c r="W220" s="169"/>
      <c r="X220" s="169"/>
      <c r="Y220" s="169"/>
      <c r="Z220" s="169"/>
      <c r="AA220" s="169"/>
      <c r="AB220" s="169"/>
      <c r="AC220" s="169"/>
      <c r="AD220" s="180"/>
      <c r="AE220" s="207">
        <f t="shared" si="31"/>
        <v>4619.5110399999994</v>
      </c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  <c r="CH220" s="104"/>
      <c r="CI220" s="104"/>
      <c r="CJ220" s="104"/>
      <c r="CK220" s="104"/>
      <c r="CL220" s="104"/>
      <c r="CM220" s="104"/>
      <c r="CN220" s="104"/>
      <c r="CO220" s="104"/>
      <c r="CP220" s="104"/>
      <c r="CQ220" s="104"/>
      <c r="CR220" s="104"/>
      <c r="CS220" s="104"/>
      <c r="CT220" s="104"/>
      <c r="CU220" s="104"/>
      <c r="CV220" s="104"/>
      <c r="CW220" s="104"/>
      <c r="CX220" s="104"/>
      <c r="CY220" s="104"/>
      <c r="CZ220" s="104"/>
      <c r="DA220" s="104"/>
      <c r="DB220" s="104"/>
      <c r="DC220" s="104"/>
      <c r="DD220" s="104"/>
      <c r="DE220" s="104"/>
      <c r="DF220" s="104"/>
      <c r="DG220" s="104"/>
      <c r="DH220" s="104"/>
    </row>
    <row r="221" spans="1:112" x14ac:dyDescent="0.25">
      <c r="A221" s="26"/>
      <c r="B221" s="48" t="s">
        <v>213</v>
      </c>
      <c r="C221" s="23"/>
      <c r="D221" s="49">
        <v>6</v>
      </c>
      <c r="E221" s="23"/>
      <c r="F221" s="50">
        <v>1356.06</v>
      </c>
      <c r="G221" s="169"/>
      <c r="H221" s="169"/>
      <c r="I221" s="169"/>
      <c r="J221" s="169"/>
      <c r="K221" s="169"/>
      <c r="L221" s="169"/>
      <c r="M221" s="169"/>
      <c r="N221" s="169"/>
      <c r="O221" s="169"/>
      <c r="P221" s="207"/>
      <c r="Q221" s="169">
        <v>6</v>
      </c>
      <c r="R221" s="169">
        <v>1356.06</v>
      </c>
      <c r="S221" s="169"/>
      <c r="T221" s="169"/>
      <c r="U221" s="208"/>
      <c r="V221" s="207"/>
      <c r="W221" s="169"/>
      <c r="X221" s="169"/>
      <c r="Y221" s="169"/>
      <c r="Z221" s="169"/>
      <c r="AA221" s="169"/>
      <c r="AB221" s="169"/>
      <c r="AC221" s="169"/>
      <c r="AD221" s="180"/>
      <c r="AE221" s="207">
        <f t="shared" si="31"/>
        <v>1356.06</v>
      </c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  <c r="CH221" s="104"/>
      <c r="CI221" s="104"/>
      <c r="CJ221" s="104"/>
      <c r="CK221" s="104"/>
      <c r="CL221" s="104"/>
      <c r="CM221" s="104"/>
      <c r="CN221" s="104"/>
      <c r="CO221" s="104"/>
      <c r="CP221" s="104"/>
      <c r="CQ221" s="104"/>
      <c r="CR221" s="104"/>
      <c r="CS221" s="104"/>
      <c r="CT221" s="104"/>
      <c r="CU221" s="104"/>
      <c r="CV221" s="104"/>
      <c r="CW221" s="104"/>
      <c r="CX221" s="104"/>
      <c r="CY221" s="104"/>
      <c r="CZ221" s="104"/>
      <c r="DA221" s="104"/>
      <c r="DB221" s="104"/>
      <c r="DC221" s="104"/>
      <c r="DD221" s="104"/>
      <c r="DE221" s="104"/>
      <c r="DF221" s="104"/>
      <c r="DG221" s="104"/>
      <c r="DH221" s="104"/>
    </row>
    <row r="222" spans="1:112" x14ac:dyDescent="0.25">
      <c r="A222" s="26"/>
      <c r="B222" s="48" t="s">
        <v>214</v>
      </c>
      <c r="C222" s="23"/>
      <c r="D222" s="57">
        <v>41</v>
      </c>
      <c r="E222" s="23"/>
      <c r="F222" s="50">
        <v>8157.4478399999989</v>
      </c>
      <c r="G222" s="169"/>
      <c r="H222" s="169"/>
      <c r="I222" s="169"/>
      <c r="J222" s="169"/>
      <c r="K222" s="169"/>
      <c r="L222" s="169"/>
      <c r="M222" s="169"/>
      <c r="N222" s="169"/>
      <c r="O222" s="169"/>
      <c r="P222" s="207"/>
      <c r="Q222" s="169">
        <v>41</v>
      </c>
      <c r="R222" s="169">
        <v>8157.4478399999989</v>
      </c>
      <c r="S222" s="169"/>
      <c r="T222" s="169"/>
      <c r="U222" s="208"/>
      <c r="V222" s="207"/>
      <c r="W222" s="169"/>
      <c r="X222" s="169"/>
      <c r="Y222" s="169"/>
      <c r="Z222" s="169"/>
      <c r="AA222" s="169"/>
      <c r="AB222" s="169"/>
      <c r="AC222" s="169"/>
      <c r="AD222" s="180"/>
      <c r="AE222" s="207">
        <f t="shared" si="31"/>
        <v>8157.4478399999989</v>
      </c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  <c r="CH222" s="104"/>
      <c r="CI222" s="104"/>
      <c r="CJ222" s="104"/>
      <c r="CK222" s="104"/>
      <c r="CL222" s="104"/>
      <c r="CM222" s="104"/>
      <c r="CN222" s="104"/>
      <c r="CO222" s="104"/>
      <c r="CP222" s="104"/>
      <c r="CQ222" s="104"/>
      <c r="CR222" s="104"/>
      <c r="CS222" s="104"/>
      <c r="CT222" s="104"/>
      <c r="CU222" s="104"/>
      <c r="CV222" s="104"/>
      <c r="CW222" s="104"/>
      <c r="CX222" s="104"/>
      <c r="CY222" s="104"/>
      <c r="CZ222" s="104"/>
      <c r="DA222" s="104"/>
      <c r="DB222" s="104"/>
      <c r="DC222" s="104"/>
      <c r="DD222" s="104"/>
      <c r="DE222" s="104"/>
      <c r="DF222" s="104"/>
      <c r="DG222" s="104"/>
      <c r="DH222" s="104"/>
    </row>
    <row r="223" spans="1:112" x14ac:dyDescent="0.25">
      <c r="A223" s="26"/>
      <c r="B223" s="48" t="s">
        <v>215</v>
      </c>
      <c r="C223" s="23"/>
      <c r="D223" s="49">
        <v>50</v>
      </c>
      <c r="E223" s="23"/>
      <c r="F223" s="50">
        <v>806.17680000000007</v>
      </c>
      <c r="G223" s="169"/>
      <c r="H223" s="169"/>
      <c r="I223" s="169"/>
      <c r="J223" s="169"/>
      <c r="K223" s="169"/>
      <c r="L223" s="169"/>
      <c r="M223" s="169"/>
      <c r="N223" s="169"/>
      <c r="O223" s="169"/>
      <c r="P223" s="207"/>
      <c r="Q223" s="169">
        <v>50</v>
      </c>
      <c r="R223" s="169">
        <v>806.17680000000007</v>
      </c>
      <c r="S223" s="169"/>
      <c r="T223" s="169"/>
      <c r="U223" s="208"/>
      <c r="V223" s="207"/>
      <c r="W223" s="169"/>
      <c r="X223" s="169"/>
      <c r="Y223" s="169"/>
      <c r="Z223" s="169"/>
      <c r="AA223" s="169"/>
      <c r="AB223" s="169"/>
      <c r="AC223" s="169"/>
      <c r="AD223" s="180"/>
      <c r="AE223" s="207">
        <f t="shared" si="31"/>
        <v>806.17680000000007</v>
      </c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  <c r="CH223" s="104"/>
      <c r="CI223" s="104"/>
      <c r="CJ223" s="104"/>
      <c r="CK223" s="104"/>
      <c r="CL223" s="104"/>
      <c r="CM223" s="104"/>
      <c r="CN223" s="104"/>
      <c r="CO223" s="104"/>
      <c r="CP223" s="104"/>
      <c r="CQ223" s="104"/>
      <c r="CR223" s="104"/>
      <c r="CS223" s="104"/>
      <c r="CT223" s="104"/>
      <c r="CU223" s="104"/>
      <c r="CV223" s="104"/>
      <c r="CW223" s="104"/>
      <c r="CX223" s="104"/>
      <c r="CY223" s="104"/>
      <c r="CZ223" s="104"/>
      <c r="DA223" s="104"/>
      <c r="DB223" s="104"/>
      <c r="DC223" s="104"/>
      <c r="DD223" s="104"/>
      <c r="DE223" s="104"/>
      <c r="DF223" s="104"/>
      <c r="DG223" s="104"/>
      <c r="DH223" s="104"/>
    </row>
    <row r="224" spans="1:112" x14ac:dyDescent="0.25">
      <c r="A224" s="26"/>
      <c r="B224" s="48" t="s">
        <v>216</v>
      </c>
      <c r="C224" s="23"/>
      <c r="D224" s="49">
        <v>6</v>
      </c>
      <c r="E224" s="23"/>
      <c r="F224" s="50">
        <v>578.81999999999994</v>
      </c>
      <c r="G224" s="169"/>
      <c r="H224" s="169"/>
      <c r="I224" s="169"/>
      <c r="J224" s="169"/>
      <c r="K224" s="169"/>
      <c r="L224" s="169"/>
      <c r="M224" s="169"/>
      <c r="N224" s="169"/>
      <c r="O224" s="169"/>
      <c r="P224" s="207"/>
      <c r="Q224" s="169">
        <v>6</v>
      </c>
      <c r="R224" s="169">
        <v>578.81999999999994</v>
      </c>
      <c r="S224" s="169"/>
      <c r="T224" s="169"/>
      <c r="U224" s="208"/>
      <c r="V224" s="207"/>
      <c r="W224" s="169"/>
      <c r="X224" s="169"/>
      <c r="Y224" s="169"/>
      <c r="Z224" s="169"/>
      <c r="AA224" s="169"/>
      <c r="AB224" s="169"/>
      <c r="AC224" s="169"/>
      <c r="AD224" s="180"/>
      <c r="AE224" s="207">
        <f t="shared" si="31"/>
        <v>578.81999999999994</v>
      </c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  <c r="CH224" s="104"/>
      <c r="CI224" s="104"/>
      <c r="CJ224" s="104"/>
      <c r="CK224" s="104"/>
      <c r="CL224" s="104"/>
      <c r="CM224" s="104"/>
      <c r="CN224" s="104"/>
      <c r="CO224" s="104"/>
      <c r="CP224" s="104"/>
      <c r="CQ224" s="104"/>
      <c r="CR224" s="104"/>
      <c r="CS224" s="104"/>
      <c r="CT224" s="104"/>
      <c r="CU224" s="104"/>
      <c r="CV224" s="104"/>
      <c r="CW224" s="104"/>
      <c r="CX224" s="104"/>
      <c r="CY224" s="104"/>
      <c r="CZ224" s="104"/>
      <c r="DA224" s="104"/>
      <c r="DB224" s="104"/>
      <c r="DC224" s="104"/>
      <c r="DD224" s="104"/>
      <c r="DE224" s="104"/>
      <c r="DF224" s="104"/>
      <c r="DG224" s="104"/>
      <c r="DH224" s="104"/>
    </row>
    <row r="225" spans="1:112" x14ac:dyDescent="0.25">
      <c r="A225" s="26"/>
      <c r="B225" s="48" t="s">
        <v>217</v>
      </c>
      <c r="C225" s="23"/>
      <c r="D225" s="57">
        <v>36</v>
      </c>
      <c r="E225" s="23"/>
      <c r="F225" s="50">
        <v>4370.7000000000007</v>
      </c>
      <c r="G225" s="169"/>
      <c r="H225" s="169"/>
      <c r="I225" s="169"/>
      <c r="J225" s="169"/>
      <c r="K225" s="169"/>
      <c r="L225" s="169"/>
      <c r="M225" s="169"/>
      <c r="N225" s="169"/>
      <c r="O225" s="169"/>
      <c r="P225" s="207"/>
      <c r="Q225" s="169">
        <v>36</v>
      </c>
      <c r="R225" s="169">
        <v>4370.7000000000007</v>
      </c>
      <c r="S225" s="169"/>
      <c r="T225" s="169"/>
      <c r="U225" s="208"/>
      <c r="V225" s="207"/>
      <c r="W225" s="169"/>
      <c r="X225" s="169"/>
      <c r="Y225" s="169"/>
      <c r="Z225" s="169"/>
      <c r="AA225" s="169"/>
      <c r="AB225" s="169"/>
      <c r="AC225" s="169"/>
      <c r="AD225" s="180"/>
      <c r="AE225" s="207">
        <f t="shared" si="31"/>
        <v>4370.7000000000007</v>
      </c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  <c r="CH225" s="104"/>
      <c r="CI225" s="104"/>
      <c r="CJ225" s="104"/>
      <c r="CK225" s="104"/>
      <c r="CL225" s="104"/>
      <c r="CM225" s="104"/>
      <c r="CN225" s="104"/>
      <c r="CO225" s="104"/>
      <c r="CP225" s="104"/>
      <c r="CQ225" s="104"/>
      <c r="CR225" s="104"/>
      <c r="CS225" s="104"/>
      <c r="CT225" s="104"/>
      <c r="CU225" s="104"/>
      <c r="CV225" s="104"/>
      <c r="CW225" s="104"/>
      <c r="CX225" s="104"/>
      <c r="CY225" s="104"/>
      <c r="CZ225" s="104"/>
      <c r="DA225" s="104"/>
      <c r="DB225" s="104"/>
      <c r="DC225" s="104"/>
      <c r="DD225" s="104"/>
      <c r="DE225" s="104"/>
      <c r="DF225" s="104"/>
      <c r="DG225" s="104"/>
      <c r="DH225" s="104"/>
    </row>
    <row r="226" spans="1:112" x14ac:dyDescent="0.25">
      <c r="A226" s="26"/>
      <c r="B226" s="48" t="s">
        <v>218</v>
      </c>
      <c r="C226" s="23"/>
      <c r="D226" s="49">
        <v>0</v>
      </c>
      <c r="E226" s="23"/>
      <c r="F226" s="50">
        <v>0</v>
      </c>
      <c r="G226" s="169"/>
      <c r="H226" s="169"/>
      <c r="I226" s="169"/>
      <c r="J226" s="169"/>
      <c r="K226" s="169"/>
      <c r="L226" s="169"/>
      <c r="M226" s="169"/>
      <c r="N226" s="169"/>
      <c r="O226" s="169"/>
      <c r="P226" s="207"/>
      <c r="Q226" s="169">
        <v>0</v>
      </c>
      <c r="R226" s="169">
        <v>0</v>
      </c>
      <c r="S226" s="169"/>
      <c r="T226" s="169"/>
      <c r="U226" s="208"/>
      <c r="V226" s="207"/>
      <c r="W226" s="169"/>
      <c r="X226" s="169"/>
      <c r="Y226" s="169"/>
      <c r="Z226" s="169"/>
      <c r="AA226" s="169"/>
      <c r="AB226" s="169"/>
      <c r="AC226" s="169"/>
      <c r="AD226" s="180"/>
      <c r="AE226" s="207">
        <f t="shared" si="31"/>
        <v>0</v>
      </c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  <c r="CH226" s="104"/>
      <c r="CI226" s="104"/>
      <c r="CJ226" s="104"/>
      <c r="CK226" s="104"/>
      <c r="CL226" s="104"/>
      <c r="CM226" s="104"/>
      <c r="CN226" s="104"/>
      <c r="CO226" s="104"/>
      <c r="CP226" s="104"/>
      <c r="CQ226" s="104"/>
      <c r="CR226" s="104"/>
      <c r="CS226" s="104"/>
      <c r="CT226" s="104"/>
      <c r="CU226" s="104"/>
      <c r="CV226" s="104"/>
      <c r="CW226" s="104"/>
      <c r="CX226" s="104"/>
      <c r="CY226" s="104"/>
      <c r="CZ226" s="104"/>
      <c r="DA226" s="104"/>
      <c r="DB226" s="104"/>
      <c r="DC226" s="104"/>
      <c r="DD226" s="104"/>
      <c r="DE226" s="104"/>
      <c r="DF226" s="104"/>
      <c r="DG226" s="104"/>
      <c r="DH226" s="104"/>
    </row>
    <row r="227" spans="1:112" x14ac:dyDescent="0.25">
      <c r="A227" s="26"/>
      <c r="B227" s="48" t="s">
        <v>219</v>
      </c>
      <c r="C227" s="23"/>
      <c r="D227" s="49">
        <v>0</v>
      </c>
      <c r="E227" s="23"/>
      <c r="F227" s="50">
        <v>0</v>
      </c>
      <c r="G227" s="169"/>
      <c r="H227" s="169"/>
      <c r="I227" s="169"/>
      <c r="J227" s="169"/>
      <c r="K227" s="169"/>
      <c r="L227" s="169"/>
      <c r="M227" s="169"/>
      <c r="N227" s="169"/>
      <c r="O227" s="169"/>
      <c r="P227" s="207"/>
      <c r="Q227" s="169">
        <v>0</v>
      </c>
      <c r="R227" s="169">
        <v>0</v>
      </c>
      <c r="S227" s="169"/>
      <c r="T227" s="169"/>
      <c r="U227" s="208"/>
      <c r="V227" s="207"/>
      <c r="W227" s="169"/>
      <c r="X227" s="169"/>
      <c r="Y227" s="169"/>
      <c r="Z227" s="169"/>
      <c r="AA227" s="169"/>
      <c r="AB227" s="169"/>
      <c r="AC227" s="169"/>
      <c r="AD227" s="180"/>
      <c r="AE227" s="207">
        <f t="shared" si="31"/>
        <v>0</v>
      </c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  <c r="CH227" s="104"/>
      <c r="CI227" s="104"/>
      <c r="CJ227" s="104"/>
      <c r="CK227" s="104"/>
      <c r="CL227" s="104"/>
      <c r="CM227" s="104"/>
      <c r="CN227" s="104"/>
      <c r="CO227" s="104"/>
      <c r="CP227" s="104"/>
      <c r="CQ227" s="104"/>
      <c r="CR227" s="104"/>
      <c r="CS227" s="104"/>
      <c r="CT227" s="104"/>
      <c r="CU227" s="104"/>
      <c r="CV227" s="104"/>
      <c r="CW227" s="104"/>
      <c r="CX227" s="104"/>
      <c r="CY227" s="104"/>
      <c r="CZ227" s="104"/>
      <c r="DA227" s="104"/>
      <c r="DB227" s="104"/>
      <c r="DC227" s="104"/>
      <c r="DD227" s="104"/>
      <c r="DE227" s="104"/>
      <c r="DF227" s="104"/>
      <c r="DG227" s="104"/>
      <c r="DH227" s="104"/>
    </row>
    <row r="228" spans="1:112" x14ac:dyDescent="0.25">
      <c r="A228" s="26"/>
      <c r="B228" s="48" t="s">
        <v>220</v>
      </c>
      <c r="C228" s="23"/>
      <c r="D228" s="49">
        <v>0</v>
      </c>
      <c r="E228" s="23"/>
      <c r="F228" s="50">
        <v>0</v>
      </c>
      <c r="G228" s="169"/>
      <c r="H228" s="169"/>
      <c r="I228" s="169"/>
      <c r="J228" s="169"/>
      <c r="K228" s="169"/>
      <c r="L228" s="169"/>
      <c r="M228" s="169"/>
      <c r="N228" s="169"/>
      <c r="O228" s="169"/>
      <c r="P228" s="207"/>
      <c r="Q228" s="169">
        <v>0</v>
      </c>
      <c r="R228" s="169">
        <v>0</v>
      </c>
      <c r="S228" s="169"/>
      <c r="T228" s="169"/>
      <c r="U228" s="208"/>
      <c r="V228" s="207"/>
      <c r="W228" s="169"/>
      <c r="X228" s="169"/>
      <c r="Y228" s="169"/>
      <c r="Z228" s="169"/>
      <c r="AA228" s="169"/>
      <c r="AB228" s="169"/>
      <c r="AC228" s="169"/>
      <c r="AD228" s="180"/>
      <c r="AE228" s="207">
        <f t="shared" si="31"/>
        <v>0</v>
      </c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  <c r="CH228" s="104"/>
      <c r="CI228" s="104"/>
      <c r="CJ228" s="104"/>
      <c r="CK228" s="104"/>
      <c r="CL228" s="104"/>
      <c r="CM228" s="104"/>
      <c r="CN228" s="104"/>
      <c r="CO228" s="104"/>
      <c r="CP228" s="104"/>
      <c r="CQ228" s="104"/>
      <c r="CR228" s="104"/>
      <c r="CS228" s="104"/>
      <c r="CT228" s="104"/>
      <c r="CU228" s="104"/>
      <c r="CV228" s="104"/>
      <c r="CW228" s="104"/>
      <c r="CX228" s="104"/>
      <c r="CY228" s="104"/>
      <c r="CZ228" s="104"/>
      <c r="DA228" s="104"/>
      <c r="DB228" s="104"/>
      <c r="DC228" s="104"/>
      <c r="DD228" s="104"/>
      <c r="DE228" s="104"/>
      <c r="DF228" s="104"/>
      <c r="DG228" s="104"/>
      <c r="DH228" s="104"/>
    </row>
    <row r="229" spans="1:112" x14ac:dyDescent="0.25">
      <c r="A229" s="26"/>
      <c r="B229" s="48" t="s">
        <v>221</v>
      </c>
      <c r="C229" s="23"/>
      <c r="D229" s="49">
        <v>70</v>
      </c>
      <c r="E229" s="23"/>
      <c r="F229" s="50">
        <v>7651</v>
      </c>
      <c r="G229" s="169"/>
      <c r="H229" s="169"/>
      <c r="I229" s="169"/>
      <c r="J229" s="169"/>
      <c r="K229" s="169"/>
      <c r="L229" s="169"/>
      <c r="M229" s="169"/>
      <c r="N229" s="169"/>
      <c r="O229" s="169"/>
      <c r="P229" s="207"/>
      <c r="Q229" s="169">
        <v>70</v>
      </c>
      <c r="R229" s="169">
        <v>7651</v>
      </c>
      <c r="S229" s="169"/>
      <c r="T229" s="169"/>
      <c r="U229" s="208"/>
      <c r="V229" s="207"/>
      <c r="W229" s="169"/>
      <c r="X229" s="169"/>
      <c r="Y229" s="169"/>
      <c r="Z229" s="169"/>
      <c r="AA229" s="169"/>
      <c r="AB229" s="169"/>
      <c r="AC229" s="169"/>
      <c r="AD229" s="180"/>
      <c r="AE229" s="207">
        <f t="shared" si="31"/>
        <v>7651</v>
      </c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  <c r="CH229" s="104"/>
      <c r="CI229" s="104"/>
      <c r="CJ229" s="104"/>
      <c r="CK229" s="104"/>
      <c r="CL229" s="104"/>
      <c r="CM229" s="104"/>
      <c r="CN229" s="104"/>
      <c r="CO229" s="104"/>
      <c r="CP229" s="104"/>
      <c r="CQ229" s="104"/>
      <c r="CR229" s="104"/>
      <c r="CS229" s="104"/>
      <c r="CT229" s="104"/>
      <c r="CU229" s="104"/>
      <c r="CV229" s="104"/>
      <c r="CW229" s="104"/>
      <c r="CX229" s="104"/>
      <c r="CY229" s="104"/>
      <c r="CZ229" s="104"/>
      <c r="DA229" s="104"/>
      <c r="DB229" s="104"/>
      <c r="DC229" s="104"/>
      <c r="DD229" s="104"/>
      <c r="DE229" s="104"/>
      <c r="DF229" s="104"/>
      <c r="DG229" s="104"/>
      <c r="DH229" s="104"/>
    </row>
    <row r="230" spans="1:112" x14ac:dyDescent="0.25">
      <c r="A230" s="26"/>
      <c r="B230" s="48" t="s">
        <v>222</v>
      </c>
      <c r="C230" s="23"/>
      <c r="D230" s="49">
        <v>50</v>
      </c>
      <c r="E230" s="23"/>
      <c r="F230" s="50">
        <v>8585.5</v>
      </c>
      <c r="G230" s="169"/>
      <c r="H230" s="169"/>
      <c r="I230" s="169"/>
      <c r="J230" s="169"/>
      <c r="K230" s="169"/>
      <c r="L230" s="169"/>
      <c r="M230" s="169"/>
      <c r="N230" s="169"/>
      <c r="O230" s="169"/>
      <c r="P230" s="207"/>
      <c r="Q230" s="169">
        <v>50</v>
      </c>
      <c r="R230" s="169">
        <v>8585.5</v>
      </c>
      <c r="S230" s="169"/>
      <c r="T230" s="169"/>
      <c r="U230" s="208"/>
      <c r="V230" s="207"/>
      <c r="W230" s="169"/>
      <c r="X230" s="169"/>
      <c r="Y230" s="169"/>
      <c r="Z230" s="169"/>
      <c r="AA230" s="169"/>
      <c r="AB230" s="169"/>
      <c r="AC230" s="169"/>
      <c r="AD230" s="180"/>
      <c r="AE230" s="207">
        <f t="shared" si="31"/>
        <v>8585.5</v>
      </c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  <c r="CH230" s="104"/>
      <c r="CI230" s="104"/>
      <c r="CJ230" s="104"/>
      <c r="CK230" s="104"/>
      <c r="CL230" s="104"/>
      <c r="CM230" s="104"/>
      <c r="CN230" s="104"/>
      <c r="CO230" s="104"/>
      <c r="CP230" s="104"/>
      <c r="CQ230" s="104"/>
      <c r="CR230" s="104"/>
      <c r="CS230" s="104"/>
      <c r="CT230" s="104"/>
      <c r="CU230" s="104"/>
      <c r="CV230" s="104"/>
      <c r="CW230" s="104"/>
      <c r="CX230" s="104"/>
      <c r="CY230" s="104"/>
      <c r="CZ230" s="104"/>
      <c r="DA230" s="104"/>
      <c r="DB230" s="104"/>
      <c r="DC230" s="104"/>
      <c r="DD230" s="104"/>
      <c r="DE230" s="104"/>
      <c r="DF230" s="104"/>
      <c r="DG230" s="104"/>
      <c r="DH230" s="104"/>
    </row>
    <row r="231" spans="1:112" x14ac:dyDescent="0.25">
      <c r="A231" s="26"/>
      <c r="B231" s="48" t="s">
        <v>223</v>
      </c>
      <c r="C231" s="23"/>
      <c r="D231" s="57">
        <v>1001</v>
      </c>
      <c r="E231" s="23"/>
      <c r="F231" s="50">
        <v>2013.424</v>
      </c>
      <c r="G231" s="169"/>
      <c r="H231" s="169"/>
      <c r="I231" s="169"/>
      <c r="J231" s="169"/>
      <c r="K231" s="169"/>
      <c r="L231" s="169"/>
      <c r="M231" s="169"/>
      <c r="N231" s="169"/>
      <c r="O231" s="169"/>
      <c r="P231" s="207"/>
      <c r="Q231" s="169">
        <v>1001</v>
      </c>
      <c r="R231" s="169">
        <v>2013.424</v>
      </c>
      <c r="S231" s="169"/>
      <c r="T231" s="169"/>
      <c r="U231" s="208"/>
      <c r="V231" s="207"/>
      <c r="W231" s="169"/>
      <c r="X231" s="169"/>
      <c r="Y231" s="169"/>
      <c r="Z231" s="169"/>
      <c r="AA231" s="169"/>
      <c r="AB231" s="169"/>
      <c r="AC231" s="169"/>
      <c r="AD231" s="180"/>
      <c r="AE231" s="207">
        <f t="shared" ref="AE231:AE262" si="32">H231+J231+L231+N231+P231+R231+T231+V231+X231+Z231+AB231+AD231</f>
        <v>2013.424</v>
      </c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  <c r="CH231" s="104"/>
      <c r="CI231" s="104"/>
      <c r="CJ231" s="104"/>
      <c r="CK231" s="104"/>
      <c r="CL231" s="104"/>
      <c r="CM231" s="104"/>
      <c r="CN231" s="104"/>
      <c r="CO231" s="104"/>
      <c r="CP231" s="104"/>
      <c r="CQ231" s="104"/>
      <c r="CR231" s="104"/>
      <c r="CS231" s="104"/>
      <c r="CT231" s="104"/>
      <c r="CU231" s="104"/>
      <c r="CV231" s="104"/>
      <c r="CW231" s="104"/>
      <c r="CX231" s="104"/>
      <c r="CY231" s="104"/>
      <c r="CZ231" s="104"/>
      <c r="DA231" s="104"/>
      <c r="DB231" s="104"/>
      <c r="DC231" s="104"/>
      <c r="DD231" s="104"/>
      <c r="DE231" s="104"/>
      <c r="DF231" s="104"/>
      <c r="DG231" s="104"/>
      <c r="DH231" s="104"/>
    </row>
    <row r="232" spans="1:112" x14ac:dyDescent="0.25">
      <c r="A232" s="26"/>
      <c r="B232" s="48" t="s">
        <v>224</v>
      </c>
      <c r="C232" s="23"/>
      <c r="D232" s="49">
        <v>5</v>
      </c>
      <c r="E232" s="23"/>
      <c r="F232" s="50">
        <v>2067.1</v>
      </c>
      <c r="G232" s="169"/>
      <c r="H232" s="169"/>
      <c r="I232" s="169"/>
      <c r="J232" s="169"/>
      <c r="K232" s="169"/>
      <c r="L232" s="169"/>
      <c r="M232" s="169"/>
      <c r="N232" s="169"/>
      <c r="O232" s="169"/>
      <c r="P232" s="207"/>
      <c r="Q232" s="169">
        <v>5</v>
      </c>
      <c r="R232" s="169">
        <v>2067.1</v>
      </c>
      <c r="S232" s="169"/>
      <c r="T232" s="169"/>
      <c r="U232" s="208"/>
      <c r="V232" s="207"/>
      <c r="W232" s="169"/>
      <c r="X232" s="169"/>
      <c r="Y232" s="169"/>
      <c r="Z232" s="169"/>
      <c r="AA232" s="169"/>
      <c r="AB232" s="169"/>
      <c r="AC232" s="169"/>
      <c r="AD232" s="180"/>
      <c r="AE232" s="207">
        <f t="shared" si="32"/>
        <v>2067.1</v>
      </c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  <c r="CH232" s="104"/>
      <c r="CI232" s="104"/>
      <c r="CJ232" s="104"/>
      <c r="CK232" s="104"/>
      <c r="CL232" s="104"/>
      <c r="CM232" s="104"/>
      <c r="CN232" s="104"/>
      <c r="CO232" s="104"/>
      <c r="CP232" s="104"/>
      <c r="CQ232" s="104"/>
      <c r="CR232" s="104"/>
      <c r="CS232" s="104"/>
      <c r="CT232" s="104"/>
      <c r="CU232" s="104"/>
      <c r="CV232" s="104"/>
      <c r="CW232" s="104"/>
      <c r="CX232" s="104"/>
      <c r="CY232" s="104"/>
      <c r="CZ232" s="104"/>
      <c r="DA232" s="104"/>
      <c r="DB232" s="104"/>
      <c r="DC232" s="104"/>
      <c r="DD232" s="104"/>
      <c r="DE232" s="104"/>
      <c r="DF232" s="104"/>
      <c r="DG232" s="104"/>
      <c r="DH232" s="104"/>
    </row>
    <row r="233" spans="1:112" x14ac:dyDescent="0.25">
      <c r="A233" s="26"/>
      <c r="B233" s="48" t="s">
        <v>225</v>
      </c>
      <c r="C233" s="23"/>
      <c r="D233" s="49">
        <v>0</v>
      </c>
      <c r="E233" s="23"/>
      <c r="F233" s="50">
        <v>0</v>
      </c>
      <c r="G233" s="169"/>
      <c r="H233" s="169"/>
      <c r="I233" s="169"/>
      <c r="J233" s="169"/>
      <c r="K233" s="169"/>
      <c r="L233" s="169"/>
      <c r="M233" s="169"/>
      <c r="N233" s="169"/>
      <c r="O233" s="169"/>
      <c r="P233" s="207"/>
      <c r="Q233" s="169">
        <v>0</v>
      </c>
      <c r="R233" s="169">
        <v>0</v>
      </c>
      <c r="S233" s="169"/>
      <c r="T233" s="169"/>
      <c r="U233" s="208"/>
      <c r="V233" s="207"/>
      <c r="W233" s="169"/>
      <c r="X233" s="169"/>
      <c r="Y233" s="169"/>
      <c r="Z233" s="169"/>
      <c r="AA233" s="169"/>
      <c r="AB233" s="169"/>
      <c r="AC233" s="169"/>
      <c r="AD233" s="180"/>
      <c r="AE233" s="207">
        <f t="shared" si="32"/>
        <v>0</v>
      </c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  <c r="CH233" s="104"/>
      <c r="CI233" s="104"/>
      <c r="CJ233" s="104"/>
      <c r="CK233" s="104"/>
      <c r="CL233" s="104"/>
      <c r="CM233" s="104"/>
      <c r="CN233" s="104"/>
      <c r="CO233" s="104"/>
      <c r="CP233" s="104"/>
      <c r="CQ233" s="104"/>
      <c r="CR233" s="104"/>
      <c r="CS233" s="104"/>
      <c r="CT233" s="104"/>
      <c r="CU233" s="104"/>
      <c r="CV233" s="104"/>
      <c r="CW233" s="104"/>
      <c r="CX233" s="104"/>
      <c r="CY233" s="104"/>
      <c r="CZ233" s="104"/>
      <c r="DA233" s="104"/>
      <c r="DB233" s="104"/>
      <c r="DC233" s="104"/>
      <c r="DD233" s="104"/>
      <c r="DE233" s="104"/>
      <c r="DF233" s="104"/>
      <c r="DG233" s="104"/>
      <c r="DH233" s="104"/>
    </row>
    <row r="234" spans="1:112" x14ac:dyDescent="0.25">
      <c r="A234" s="26"/>
      <c r="B234" s="48" t="s">
        <v>226</v>
      </c>
      <c r="C234" s="23"/>
      <c r="D234" s="49">
        <v>0</v>
      </c>
      <c r="E234" s="23"/>
      <c r="F234" s="50">
        <v>0</v>
      </c>
      <c r="G234" s="169"/>
      <c r="H234" s="169"/>
      <c r="I234" s="169"/>
      <c r="J234" s="169"/>
      <c r="K234" s="169"/>
      <c r="L234" s="169"/>
      <c r="M234" s="169"/>
      <c r="N234" s="169"/>
      <c r="O234" s="169"/>
      <c r="P234" s="207"/>
      <c r="Q234" s="169">
        <v>0</v>
      </c>
      <c r="R234" s="169">
        <v>0</v>
      </c>
      <c r="S234" s="169"/>
      <c r="T234" s="169"/>
      <c r="U234" s="208"/>
      <c r="V234" s="207"/>
      <c r="W234" s="169"/>
      <c r="X234" s="169"/>
      <c r="Y234" s="169"/>
      <c r="Z234" s="169"/>
      <c r="AA234" s="169"/>
      <c r="AB234" s="169"/>
      <c r="AC234" s="169"/>
      <c r="AD234" s="180"/>
      <c r="AE234" s="207">
        <f t="shared" si="32"/>
        <v>0</v>
      </c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  <c r="CH234" s="104"/>
      <c r="CI234" s="104"/>
      <c r="CJ234" s="104"/>
      <c r="CK234" s="104"/>
      <c r="CL234" s="104"/>
      <c r="CM234" s="104"/>
      <c r="CN234" s="104"/>
      <c r="CO234" s="104"/>
      <c r="CP234" s="104"/>
      <c r="CQ234" s="104"/>
      <c r="CR234" s="104"/>
      <c r="CS234" s="104"/>
      <c r="CT234" s="104"/>
      <c r="CU234" s="104"/>
      <c r="CV234" s="104"/>
      <c r="CW234" s="104"/>
      <c r="CX234" s="104"/>
      <c r="CY234" s="104"/>
      <c r="CZ234" s="104"/>
      <c r="DA234" s="104"/>
      <c r="DB234" s="104"/>
      <c r="DC234" s="104"/>
      <c r="DD234" s="104"/>
      <c r="DE234" s="104"/>
      <c r="DF234" s="104"/>
      <c r="DG234" s="104"/>
      <c r="DH234" s="104"/>
    </row>
    <row r="235" spans="1:112" x14ac:dyDescent="0.25">
      <c r="A235" s="26"/>
      <c r="B235" s="48" t="s">
        <v>227</v>
      </c>
      <c r="C235" s="23"/>
      <c r="D235" s="49">
        <v>18</v>
      </c>
      <c r="E235" s="23"/>
      <c r="F235" s="50">
        <v>389.34960000000001</v>
      </c>
      <c r="G235" s="169"/>
      <c r="H235" s="169"/>
      <c r="I235" s="169"/>
      <c r="J235" s="169"/>
      <c r="K235" s="169"/>
      <c r="L235" s="169"/>
      <c r="M235" s="169"/>
      <c r="N235" s="169"/>
      <c r="O235" s="169"/>
      <c r="P235" s="207"/>
      <c r="Q235" s="169">
        <v>18</v>
      </c>
      <c r="R235" s="169">
        <v>389.34960000000001</v>
      </c>
      <c r="S235" s="169"/>
      <c r="T235" s="169"/>
      <c r="U235" s="208"/>
      <c r="V235" s="207"/>
      <c r="W235" s="169"/>
      <c r="X235" s="169"/>
      <c r="Y235" s="169"/>
      <c r="Z235" s="169"/>
      <c r="AA235" s="169"/>
      <c r="AB235" s="169"/>
      <c r="AC235" s="169"/>
      <c r="AD235" s="180"/>
      <c r="AE235" s="207">
        <f t="shared" si="32"/>
        <v>389.34960000000001</v>
      </c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  <c r="CH235" s="104"/>
      <c r="CI235" s="104"/>
      <c r="CJ235" s="104"/>
      <c r="CK235" s="104"/>
      <c r="CL235" s="104"/>
      <c r="CM235" s="104"/>
      <c r="CN235" s="104"/>
      <c r="CO235" s="104"/>
      <c r="CP235" s="104"/>
      <c r="CQ235" s="104"/>
      <c r="CR235" s="104"/>
      <c r="CS235" s="104"/>
      <c r="CT235" s="104"/>
      <c r="CU235" s="104"/>
      <c r="CV235" s="104"/>
      <c r="CW235" s="104"/>
      <c r="CX235" s="104"/>
      <c r="CY235" s="104"/>
      <c r="CZ235" s="104"/>
      <c r="DA235" s="104"/>
      <c r="DB235" s="104"/>
      <c r="DC235" s="104"/>
      <c r="DD235" s="104"/>
      <c r="DE235" s="104"/>
      <c r="DF235" s="104"/>
      <c r="DG235" s="104"/>
      <c r="DH235" s="104"/>
    </row>
    <row r="236" spans="1:112" x14ac:dyDescent="0.25">
      <c r="A236" s="26"/>
      <c r="B236" s="48" t="s">
        <v>228</v>
      </c>
      <c r="C236" s="23"/>
      <c r="D236" s="49">
        <v>10</v>
      </c>
      <c r="E236" s="23"/>
      <c r="F236" s="50">
        <v>289.40000000000003</v>
      </c>
      <c r="G236" s="169"/>
      <c r="H236" s="169"/>
      <c r="I236" s="169"/>
      <c r="J236" s="169"/>
      <c r="K236" s="169"/>
      <c r="L236" s="169"/>
      <c r="M236" s="169"/>
      <c r="N236" s="169"/>
      <c r="O236" s="169"/>
      <c r="P236" s="207"/>
      <c r="Q236" s="169">
        <v>10</v>
      </c>
      <c r="R236" s="169">
        <v>289.40000000000003</v>
      </c>
      <c r="S236" s="169"/>
      <c r="T236" s="169"/>
      <c r="U236" s="208"/>
      <c r="V236" s="207"/>
      <c r="W236" s="169"/>
      <c r="X236" s="169"/>
      <c r="Y236" s="169"/>
      <c r="Z236" s="169"/>
      <c r="AA236" s="169"/>
      <c r="AB236" s="169"/>
      <c r="AC236" s="169"/>
      <c r="AD236" s="180"/>
      <c r="AE236" s="207">
        <f t="shared" si="32"/>
        <v>289.40000000000003</v>
      </c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  <c r="CH236" s="104"/>
      <c r="CI236" s="104"/>
      <c r="CJ236" s="104"/>
      <c r="CK236" s="104"/>
      <c r="CL236" s="104"/>
      <c r="CM236" s="104"/>
      <c r="CN236" s="104"/>
      <c r="CO236" s="104"/>
      <c r="CP236" s="104"/>
      <c r="CQ236" s="104"/>
      <c r="CR236" s="104"/>
      <c r="CS236" s="104"/>
      <c r="CT236" s="104"/>
      <c r="CU236" s="104"/>
      <c r="CV236" s="104"/>
      <c r="CW236" s="104"/>
      <c r="CX236" s="104"/>
      <c r="CY236" s="104"/>
      <c r="CZ236" s="104"/>
      <c r="DA236" s="104"/>
      <c r="DB236" s="104"/>
      <c r="DC236" s="104"/>
      <c r="DD236" s="104"/>
      <c r="DE236" s="104"/>
      <c r="DF236" s="104"/>
      <c r="DG236" s="104"/>
      <c r="DH236" s="104"/>
    </row>
    <row r="237" spans="1:112" x14ac:dyDescent="0.25">
      <c r="A237" s="26"/>
      <c r="B237" s="48" t="s">
        <v>229</v>
      </c>
      <c r="C237" s="23"/>
      <c r="D237" s="57">
        <v>72</v>
      </c>
      <c r="E237" s="23"/>
      <c r="F237" s="50">
        <v>3700.7813600000009</v>
      </c>
      <c r="G237" s="169"/>
      <c r="H237" s="169"/>
      <c r="I237" s="169"/>
      <c r="J237" s="169"/>
      <c r="K237" s="169"/>
      <c r="L237" s="169"/>
      <c r="M237" s="169"/>
      <c r="N237" s="169"/>
      <c r="O237" s="169"/>
      <c r="P237" s="207"/>
      <c r="Q237" s="169">
        <v>72</v>
      </c>
      <c r="R237" s="169">
        <v>3700.7813600000009</v>
      </c>
      <c r="S237" s="169"/>
      <c r="T237" s="169"/>
      <c r="U237" s="208"/>
      <c r="V237" s="207"/>
      <c r="W237" s="169"/>
      <c r="X237" s="169"/>
      <c r="Y237" s="169"/>
      <c r="Z237" s="169"/>
      <c r="AA237" s="169"/>
      <c r="AB237" s="169"/>
      <c r="AC237" s="169"/>
      <c r="AD237" s="180"/>
      <c r="AE237" s="207">
        <f t="shared" si="32"/>
        <v>3700.7813600000009</v>
      </c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  <c r="CH237" s="104"/>
      <c r="CI237" s="104"/>
      <c r="CJ237" s="104"/>
      <c r="CK237" s="104"/>
      <c r="CL237" s="104"/>
      <c r="CM237" s="104"/>
      <c r="CN237" s="104"/>
      <c r="CO237" s="104"/>
      <c r="CP237" s="104"/>
      <c r="CQ237" s="104"/>
      <c r="CR237" s="104"/>
      <c r="CS237" s="104"/>
      <c r="CT237" s="104"/>
      <c r="CU237" s="104"/>
      <c r="CV237" s="104"/>
      <c r="CW237" s="104"/>
      <c r="CX237" s="104"/>
      <c r="CY237" s="104"/>
      <c r="CZ237" s="104"/>
      <c r="DA237" s="104"/>
      <c r="DB237" s="104"/>
      <c r="DC237" s="104"/>
      <c r="DD237" s="104"/>
      <c r="DE237" s="104"/>
      <c r="DF237" s="104"/>
      <c r="DG237" s="104"/>
      <c r="DH237" s="104"/>
    </row>
    <row r="238" spans="1:112" x14ac:dyDescent="0.25">
      <c r="A238" s="26"/>
      <c r="B238" s="48" t="s">
        <v>230</v>
      </c>
      <c r="C238" s="23"/>
      <c r="D238" s="49">
        <v>0</v>
      </c>
      <c r="E238" s="23"/>
      <c r="F238" s="50">
        <v>0</v>
      </c>
      <c r="G238" s="169"/>
      <c r="H238" s="169"/>
      <c r="I238" s="169"/>
      <c r="J238" s="169"/>
      <c r="K238" s="169"/>
      <c r="L238" s="169"/>
      <c r="M238" s="169"/>
      <c r="N238" s="169"/>
      <c r="O238" s="169"/>
      <c r="P238" s="207"/>
      <c r="Q238" s="169">
        <v>0</v>
      </c>
      <c r="R238" s="169">
        <v>0</v>
      </c>
      <c r="S238" s="169"/>
      <c r="T238" s="169"/>
      <c r="U238" s="208"/>
      <c r="V238" s="207"/>
      <c r="W238" s="169"/>
      <c r="X238" s="169"/>
      <c r="Y238" s="169"/>
      <c r="Z238" s="169"/>
      <c r="AA238" s="169"/>
      <c r="AB238" s="169"/>
      <c r="AC238" s="169"/>
      <c r="AD238" s="180"/>
      <c r="AE238" s="207">
        <f t="shared" si="32"/>
        <v>0</v>
      </c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  <c r="CH238" s="104"/>
      <c r="CI238" s="104"/>
      <c r="CJ238" s="104"/>
      <c r="CK238" s="104"/>
      <c r="CL238" s="104"/>
      <c r="CM238" s="104"/>
      <c r="CN238" s="104"/>
      <c r="CO238" s="104"/>
      <c r="CP238" s="104"/>
      <c r="CQ238" s="104"/>
      <c r="CR238" s="104"/>
      <c r="CS238" s="104"/>
      <c r="CT238" s="104"/>
      <c r="CU238" s="104"/>
      <c r="CV238" s="104"/>
      <c r="CW238" s="104"/>
      <c r="CX238" s="104"/>
      <c r="CY238" s="104"/>
      <c r="CZ238" s="104"/>
      <c r="DA238" s="104"/>
      <c r="DB238" s="104"/>
      <c r="DC238" s="104"/>
      <c r="DD238" s="104"/>
      <c r="DE238" s="104"/>
      <c r="DF238" s="104"/>
      <c r="DG238" s="104"/>
      <c r="DH238" s="104"/>
    </row>
    <row r="239" spans="1:112" x14ac:dyDescent="0.25">
      <c r="A239" s="26"/>
      <c r="B239" s="48" t="s">
        <v>231</v>
      </c>
      <c r="C239" s="23"/>
      <c r="D239" s="57">
        <v>1</v>
      </c>
      <c r="E239" s="23"/>
      <c r="F239" s="50">
        <v>40.29</v>
      </c>
      <c r="G239" s="169"/>
      <c r="H239" s="169"/>
      <c r="I239" s="169"/>
      <c r="J239" s="169"/>
      <c r="K239" s="169"/>
      <c r="L239" s="169"/>
      <c r="M239" s="169"/>
      <c r="N239" s="169"/>
      <c r="O239" s="169"/>
      <c r="P239" s="207"/>
      <c r="Q239" s="169">
        <v>1</v>
      </c>
      <c r="R239" s="169">
        <v>40.29</v>
      </c>
      <c r="S239" s="169"/>
      <c r="T239" s="169"/>
      <c r="U239" s="208"/>
      <c r="V239" s="207"/>
      <c r="W239" s="169"/>
      <c r="X239" s="169"/>
      <c r="Y239" s="169"/>
      <c r="Z239" s="169"/>
      <c r="AA239" s="169"/>
      <c r="AB239" s="169"/>
      <c r="AC239" s="169"/>
      <c r="AD239" s="180"/>
      <c r="AE239" s="207">
        <f t="shared" si="32"/>
        <v>40.29</v>
      </c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  <c r="CH239" s="104"/>
      <c r="CI239" s="104"/>
      <c r="CJ239" s="104"/>
      <c r="CK239" s="104"/>
      <c r="CL239" s="104"/>
      <c r="CM239" s="104"/>
      <c r="CN239" s="104"/>
      <c r="CO239" s="104"/>
      <c r="CP239" s="104"/>
      <c r="CQ239" s="104"/>
      <c r="CR239" s="104"/>
      <c r="CS239" s="104"/>
      <c r="CT239" s="104"/>
      <c r="CU239" s="104"/>
      <c r="CV239" s="104"/>
      <c r="CW239" s="104"/>
      <c r="CX239" s="104"/>
      <c r="CY239" s="104"/>
      <c r="CZ239" s="104"/>
      <c r="DA239" s="104"/>
      <c r="DB239" s="104"/>
      <c r="DC239" s="104"/>
      <c r="DD239" s="104"/>
      <c r="DE239" s="104"/>
      <c r="DF239" s="104"/>
      <c r="DG239" s="104"/>
      <c r="DH239" s="104"/>
    </row>
    <row r="240" spans="1:112" x14ac:dyDescent="0.25">
      <c r="A240" s="26"/>
      <c r="B240" s="48" t="s">
        <v>232</v>
      </c>
      <c r="C240" s="23"/>
      <c r="D240" s="49">
        <v>23000</v>
      </c>
      <c r="E240" s="23"/>
      <c r="F240" s="50">
        <v>105230.1888</v>
      </c>
      <c r="G240" s="169"/>
      <c r="H240" s="169"/>
      <c r="I240" s="169"/>
      <c r="J240" s="169"/>
      <c r="K240" s="169"/>
      <c r="L240" s="169"/>
      <c r="M240" s="169"/>
      <c r="N240" s="169"/>
      <c r="O240" s="169"/>
      <c r="P240" s="207"/>
      <c r="Q240" s="169">
        <v>23000</v>
      </c>
      <c r="R240" s="169">
        <v>105230.1888</v>
      </c>
      <c r="S240" s="169"/>
      <c r="T240" s="169"/>
      <c r="U240" s="208"/>
      <c r="V240" s="207"/>
      <c r="W240" s="169"/>
      <c r="X240" s="169"/>
      <c r="Y240" s="169"/>
      <c r="Z240" s="169"/>
      <c r="AA240" s="169"/>
      <c r="AB240" s="169"/>
      <c r="AC240" s="169"/>
      <c r="AD240" s="180"/>
      <c r="AE240" s="207">
        <f t="shared" si="32"/>
        <v>105230.1888</v>
      </c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  <c r="CH240" s="104"/>
      <c r="CI240" s="104"/>
      <c r="CJ240" s="104"/>
      <c r="CK240" s="104"/>
      <c r="CL240" s="104"/>
      <c r="CM240" s="104"/>
      <c r="CN240" s="104"/>
      <c r="CO240" s="104"/>
      <c r="CP240" s="104"/>
      <c r="CQ240" s="104"/>
      <c r="CR240" s="104"/>
      <c r="CS240" s="104"/>
      <c r="CT240" s="104"/>
      <c r="CU240" s="104"/>
      <c r="CV240" s="104"/>
      <c r="CW240" s="104"/>
      <c r="CX240" s="104"/>
      <c r="CY240" s="104"/>
      <c r="CZ240" s="104"/>
      <c r="DA240" s="104"/>
      <c r="DB240" s="104"/>
      <c r="DC240" s="104"/>
      <c r="DD240" s="104"/>
      <c r="DE240" s="104"/>
      <c r="DF240" s="104"/>
      <c r="DG240" s="104"/>
      <c r="DH240" s="104"/>
    </row>
    <row r="241" spans="1:112" x14ac:dyDescent="0.25">
      <c r="A241" s="26"/>
      <c r="B241" s="48" t="s">
        <v>233</v>
      </c>
      <c r="C241" s="23"/>
      <c r="D241" s="49">
        <v>100</v>
      </c>
      <c r="E241" s="23"/>
      <c r="F241" s="50">
        <v>467</v>
      </c>
      <c r="G241" s="169"/>
      <c r="H241" s="169"/>
      <c r="I241" s="169"/>
      <c r="J241" s="169"/>
      <c r="K241" s="169"/>
      <c r="L241" s="169"/>
      <c r="M241" s="169"/>
      <c r="N241" s="169"/>
      <c r="O241" s="169"/>
      <c r="P241" s="207"/>
      <c r="Q241" s="169"/>
      <c r="R241" s="169"/>
      <c r="S241" s="169"/>
      <c r="T241" s="169"/>
      <c r="U241" s="208">
        <v>100</v>
      </c>
      <c r="V241" s="207">
        <v>467</v>
      </c>
      <c r="W241" s="169"/>
      <c r="X241" s="169"/>
      <c r="Y241" s="169"/>
      <c r="Z241" s="169"/>
      <c r="AA241" s="169"/>
      <c r="AB241" s="169"/>
      <c r="AC241" s="169"/>
      <c r="AD241" s="180"/>
      <c r="AE241" s="207">
        <f t="shared" si="32"/>
        <v>467</v>
      </c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  <c r="CH241" s="104"/>
      <c r="CI241" s="104"/>
      <c r="CJ241" s="104"/>
      <c r="CK241" s="104"/>
      <c r="CL241" s="104"/>
      <c r="CM241" s="104"/>
      <c r="CN241" s="104"/>
      <c r="CO241" s="104"/>
      <c r="CP241" s="104"/>
      <c r="CQ241" s="104"/>
      <c r="CR241" s="104"/>
      <c r="CS241" s="104"/>
      <c r="CT241" s="104"/>
      <c r="CU241" s="104"/>
      <c r="CV241" s="104"/>
      <c r="CW241" s="104"/>
      <c r="CX241" s="104"/>
      <c r="CY241" s="104"/>
      <c r="CZ241" s="104"/>
      <c r="DA241" s="104"/>
      <c r="DB241" s="104"/>
      <c r="DC241" s="104"/>
      <c r="DD241" s="104"/>
      <c r="DE241" s="104"/>
      <c r="DF241" s="104"/>
      <c r="DG241" s="104"/>
      <c r="DH241" s="104"/>
    </row>
    <row r="242" spans="1:112" x14ac:dyDescent="0.25">
      <c r="A242" s="26"/>
      <c r="B242" s="48" t="s">
        <v>234</v>
      </c>
      <c r="C242" s="23"/>
      <c r="D242" s="49">
        <v>100</v>
      </c>
      <c r="E242" s="23"/>
      <c r="F242" s="50">
        <v>467</v>
      </c>
      <c r="G242" s="169"/>
      <c r="H242" s="169"/>
      <c r="I242" s="169"/>
      <c r="J242" s="169"/>
      <c r="K242" s="169"/>
      <c r="L242" s="169"/>
      <c r="M242" s="169"/>
      <c r="N242" s="169"/>
      <c r="O242" s="169"/>
      <c r="P242" s="207"/>
      <c r="Q242" s="169"/>
      <c r="R242" s="169"/>
      <c r="S242" s="169"/>
      <c r="T242" s="169"/>
      <c r="U242" s="208">
        <v>100</v>
      </c>
      <c r="V242" s="207">
        <v>467</v>
      </c>
      <c r="W242" s="169"/>
      <c r="X242" s="169"/>
      <c r="Y242" s="169"/>
      <c r="Z242" s="169"/>
      <c r="AA242" s="169"/>
      <c r="AB242" s="169"/>
      <c r="AC242" s="169"/>
      <c r="AD242" s="180"/>
      <c r="AE242" s="207">
        <f t="shared" si="32"/>
        <v>467</v>
      </c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  <c r="CH242" s="104"/>
      <c r="CI242" s="104"/>
      <c r="CJ242" s="104"/>
      <c r="CK242" s="104"/>
      <c r="CL242" s="104"/>
      <c r="CM242" s="104"/>
      <c r="CN242" s="104"/>
      <c r="CO242" s="104"/>
      <c r="CP242" s="104"/>
      <c r="CQ242" s="104"/>
      <c r="CR242" s="104"/>
      <c r="CS242" s="104"/>
      <c r="CT242" s="104"/>
      <c r="CU242" s="104"/>
      <c r="CV242" s="104"/>
      <c r="CW242" s="104"/>
      <c r="CX242" s="104"/>
      <c r="CY242" s="104"/>
      <c r="CZ242" s="104"/>
      <c r="DA242" s="104"/>
      <c r="DB242" s="104"/>
      <c r="DC242" s="104"/>
      <c r="DD242" s="104"/>
      <c r="DE242" s="104"/>
      <c r="DF242" s="104"/>
      <c r="DG242" s="104"/>
      <c r="DH242" s="104"/>
    </row>
    <row r="243" spans="1:112" x14ac:dyDescent="0.25">
      <c r="A243" s="26"/>
      <c r="B243" s="48" t="s">
        <v>235</v>
      </c>
      <c r="C243" s="23"/>
      <c r="D243" s="49">
        <v>500</v>
      </c>
      <c r="E243" s="23"/>
      <c r="F243" s="50">
        <v>2335.6764800000001</v>
      </c>
      <c r="G243" s="169"/>
      <c r="H243" s="169"/>
      <c r="I243" s="169"/>
      <c r="J243" s="169"/>
      <c r="K243" s="169"/>
      <c r="L243" s="169"/>
      <c r="M243" s="169"/>
      <c r="N243" s="169"/>
      <c r="O243" s="169"/>
      <c r="P243" s="207"/>
      <c r="Q243" s="169"/>
      <c r="R243" s="169"/>
      <c r="S243" s="169"/>
      <c r="T243" s="169"/>
      <c r="U243" s="208">
        <v>500</v>
      </c>
      <c r="V243" s="207">
        <v>2335.6764800000001</v>
      </c>
      <c r="W243" s="169"/>
      <c r="X243" s="169"/>
      <c r="Y243" s="169"/>
      <c r="Z243" s="169"/>
      <c r="AA243" s="169"/>
      <c r="AB243" s="169"/>
      <c r="AC243" s="169"/>
      <c r="AD243" s="180"/>
      <c r="AE243" s="207">
        <f t="shared" si="32"/>
        <v>2335.6764800000001</v>
      </c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  <c r="CH243" s="104"/>
      <c r="CI243" s="104"/>
      <c r="CJ243" s="104"/>
      <c r="CK243" s="104"/>
      <c r="CL243" s="104"/>
      <c r="CM243" s="104"/>
      <c r="CN243" s="104"/>
      <c r="CO243" s="104"/>
      <c r="CP243" s="104"/>
      <c r="CQ243" s="104"/>
      <c r="CR243" s="104"/>
      <c r="CS243" s="104"/>
      <c r="CT243" s="104"/>
      <c r="CU243" s="104"/>
      <c r="CV243" s="104"/>
      <c r="CW243" s="104"/>
      <c r="CX243" s="104"/>
      <c r="CY243" s="104"/>
      <c r="CZ243" s="104"/>
      <c r="DA243" s="104"/>
      <c r="DB243" s="104"/>
      <c r="DC243" s="104"/>
      <c r="DD243" s="104"/>
      <c r="DE243" s="104"/>
      <c r="DF243" s="104"/>
      <c r="DG243" s="104"/>
      <c r="DH243" s="104"/>
    </row>
    <row r="244" spans="1:112" x14ac:dyDescent="0.25">
      <c r="A244" s="26"/>
      <c r="B244" s="48" t="s">
        <v>236</v>
      </c>
      <c r="C244" s="23"/>
      <c r="D244" s="57">
        <v>604</v>
      </c>
      <c r="E244" s="23"/>
      <c r="F244" s="50">
        <v>3857.2339999999999</v>
      </c>
      <c r="G244" s="169"/>
      <c r="H244" s="169"/>
      <c r="I244" s="169"/>
      <c r="J244" s="169"/>
      <c r="K244" s="169"/>
      <c r="L244" s="169"/>
      <c r="M244" s="169"/>
      <c r="N244" s="169"/>
      <c r="O244" s="169"/>
      <c r="P244" s="207"/>
      <c r="Q244" s="169"/>
      <c r="R244" s="169"/>
      <c r="S244" s="169"/>
      <c r="T244" s="169"/>
      <c r="U244" s="208">
        <v>604</v>
      </c>
      <c r="V244" s="207">
        <v>3857.2339999999999</v>
      </c>
      <c r="W244" s="169"/>
      <c r="X244" s="169"/>
      <c r="Y244" s="169"/>
      <c r="Z244" s="169"/>
      <c r="AA244" s="169"/>
      <c r="AB244" s="169"/>
      <c r="AC244" s="169"/>
      <c r="AD244" s="180"/>
      <c r="AE244" s="207">
        <f t="shared" si="32"/>
        <v>3857.2339999999999</v>
      </c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  <c r="CH244" s="104"/>
      <c r="CI244" s="104"/>
      <c r="CJ244" s="104"/>
      <c r="CK244" s="104"/>
      <c r="CL244" s="104"/>
      <c r="CM244" s="104"/>
      <c r="CN244" s="104"/>
      <c r="CO244" s="104"/>
      <c r="CP244" s="104"/>
      <c r="CQ244" s="104"/>
      <c r="CR244" s="104"/>
      <c r="CS244" s="104"/>
      <c r="CT244" s="104"/>
      <c r="CU244" s="104"/>
      <c r="CV244" s="104"/>
      <c r="CW244" s="104"/>
      <c r="CX244" s="104"/>
      <c r="CY244" s="104"/>
      <c r="CZ244" s="104"/>
      <c r="DA244" s="104"/>
      <c r="DB244" s="104"/>
      <c r="DC244" s="104"/>
      <c r="DD244" s="104"/>
      <c r="DE244" s="104"/>
      <c r="DF244" s="104"/>
      <c r="DG244" s="104"/>
      <c r="DH244" s="104"/>
    </row>
    <row r="245" spans="1:112" x14ac:dyDescent="0.25">
      <c r="A245" s="26"/>
      <c r="B245" s="48" t="s">
        <v>237</v>
      </c>
      <c r="C245" s="23"/>
      <c r="D245" s="57">
        <v>30</v>
      </c>
      <c r="E245" s="23"/>
      <c r="F245" s="50">
        <v>108.89999999999999</v>
      </c>
      <c r="G245" s="169"/>
      <c r="H245" s="169"/>
      <c r="I245" s="169"/>
      <c r="J245" s="169"/>
      <c r="K245" s="169"/>
      <c r="L245" s="169"/>
      <c r="M245" s="169"/>
      <c r="N245" s="169"/>
      <c r="O245" s="169"/>
      <c r="P245" s="207"/>
      <c r="Q245" s="169"/>
      <c r="R245" s="169"/>
      <c r="S245" s="169"/>
      <c r="T245" s="169"/>
      <c r="U245" s="208">
        <v>30</v>
      </c>
      <c r="V245" s="207">
        <v>108.89999999999999</v>
      </c>
      <c r="W245" s="169"/>
      <c r="X245" s="169"/>
      <c r="Y245" s="169"/>
      <c r="Z245" s="169"/>
      <c r="AA245" s="169"/>
      <c r="AB245" s="169"/>
      <c r="AC245" s="169"/>
      <c r="AD245" s="180"/>
      <c r="AE245" s="207">
        <f t="shared" si="32"/>
        <v>108.89999999999999</v>
      </c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  <c r="CH245" s="104"/>
      <c r="CI245" s="104"/>
      <c r="CJ245" s="104"/>
      <c r="CK245" s="104"/>
      <c r="CL245" s="104"/>
      <c r="CM245" s="104"/>
      <c r="CN245" s="104"/>
      <c r="CO245" s="104"/>
      <c r="CP245" s="104"/>
      <c r="CQ245" s="104"/>
      <c r="CR245" s="104"/>
      <c r="CS245" s="104"/>
      <c r="CT245" s="104"/>
      <c r="CU245" s="104"/>
      <c r="CV245" s="104"/>
      <c r="CW245" s="104"/>
      <c r="CX245" s="104"/>
      <c r="CY245" s="104"/>
      <c r="CZ245" s="104"/>
      <c r="DA245" s="104"/>
      <c r="DB245" s="104"/>
      <c r="DC245" s="104"/>
      <c r="DD245" s="104"/>
      <c r="DE245" s="104"/>
      <c r="DF245" s="104"/>
      <c r="DG245" s="104"/>
      <c r="DH245" s="104"/>
    </row>
    <row r="246" spans="1:112" x14ac:dyDescent="0.25">
      <c r="A246" s="26"/>
      <c r="B246" s="48" t="s">
        <v>238</v>
      </c>
      <c r="C246" s="23"/>
      <c r="D246" s="57">
        <v>63</v>
      </c>
      <c r="E246" s="23"/>
      <c r="F246" s="50">
        <v>128.08132800000001</v>
      </c>
      <c r="G246" s="169"/>
      <c r="H246" s="169"/>
      <c r="I246" s="169"/>
      <c r="J246" s="169"/>
      <c r="K246" s="169"/>
      <c r="L246" s="169"/>
      <c r="M246" s="169"/>
      <c r="N246" s="169"/>
      <c r="O246" s="169"/>
      <c r="P246" s="207"/>
      <c r="Q246" s="169"/>
      <c r="R246" s="169"/>
      <c r="S246" s="169"/>
      <c r="T246" s="169"/>
      <c r="U246" s="208">
        <v>63</v>
      </c>
      <c r="V246" s="207">
        <v>128.08132800000001</v>
      </c>
      <c r="W246" s="169"/>
      <c r="X246" s="169"/>
      <c r="Y246" s="169"/>
      <c r="Z246" s="169"/>
      <c r="AA246" s="169"/>
      <c r="AB246" s="169"/>
      <c r="AC246" s="169"/>
      <c r="AD246" s="180"/>
      <c r="AE246" s="207">
        <f t="shared" si="32"/>
        <v>128.08132800000001</v>
      </c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  <c r="CH246" s="104"/>
      <c r="CI246" s="104"/>
      <c r="CJ246" s="104"/>
      <c r="CK246" s="104"/>
      <c r="CL246" s="104"/>
      <c r="CM246" s="104"/>
      <c r="CN246" s="104"/>
      <c r="CO246" s="104"/>
      <c r="CP246" s="104"/>
      <c r="CQ246" s="104"/>
      <c r="CR246" s="104"/>
      <c r="CS246" s="104"/>
      <c r="CT246" s="104"/>
      <c r="CU246" s="104"/>
      <c r="CV246" s="104"/>
      <c r="CW246" s="104"/>
      <c r="CX246" s="104"/>
      <c r="CY246" s="104"/>
      <c r="CZ246" s="104"/>
      <c r="DA246" s="104"/>
      <c r="DB246" s="104"/>
      <c r="DC246" s="104"/>
      <c r="DD246" s="104"/>
      <c r="DE246" s="104"/>
      <c r="DF246" s="104"/>
      <c r="DG246" s="104"/>
      <c r="DH246" s="104"/>
    </row>
    <row r="247" spans="1:112" x14ac:dyDescent="0.25">
      <c r="A247" s="26"/>
      <c r="B247" s="48" t="s">
        <v>239</v>
      </c>
      <c r="C247" s="23"/>
      <c r="D247" s="49">
        <v>2</v>
      </c>
      <c r="E247" s="23"/>
      <c r="F247" s="50">
        <v>475.18</v>
      </c>
      <c r="G247" s="169"/>
      <c r="H247" s="169"/>
      <c r="I247" s="169"/>
      <c r="J247" s="169"/>
      <c r="K247" s="169"/>
      <c r="L247" s="169"/>
      <c r="M247" s="169"/>
      <c r="N247" s="169"/>
      <c r="O247" s="169"/>
      <c r="P247" s="207"/>
      <c r="Q247" s="169"/>
      <c r="R247" s="169"/>
      <c r="S247" s="169"/>
      <c r="T247" s="169"/>
      <c r="U247" s="208">
        <v>2</v>
      </c>
      <c r="V247" s="207">
        <v>475.18</v>
      </c>
      <c r="W247" s="169"/>
      <c r="X247" s="169"/>
      <c r="Y247" s="169"/>
      <c r="Z247" s="169"/>
      <c r="AA247" s="169"/>
      <c r="AB247" s="169"/>
      <c r="AC247" s="169"/>
      <c r="AD247" s="180"/>
      <c r="AE247" s="207">
        <f t="shared" si="32"/>
        <v>475.18</v>
      </c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  <c r="CH247" s="104"/>
      <c r="CI247" s="104"/>
      <c r="CJ247" s="104"/>
      <c r="CK247" s="104"/>
      <c r="CL247" s="104"/>
      <c r="CM247" s="104"/>
      <c r="CN247" s="104"/>
      <c r="CO247" s="104"/>
      <c r="CP247" s="104"/>
      <c r="CQ247" s="104"/>
      <c r="CR247" s="104"/>
      <c r="CS247" s="104"/>
      <c r="CT247" s="104"/>
      <c r="CU247" s="104"/>
      <c r="CV247" s="104"/>
      <c r="CW247" s="104"/>
      <c r="CX247" s="104"/>
      <c r="CY247" s="104"/>
      <c r="CZ247" s="104"/>
      <c r="DA247" s="104"/>
      <c r="DB247" s="104"/>
      <c r="DC247" s="104"/>
      <c r="DD247" s="104"/>
      <c r="DE247" s="104"/>
      <c r="DF247" s="104"/>
      <c r="DG247" s="104"/>
      <c r="DH247" s="104"/>
    </row>
    <row r="248" spans="1:112" x14ac:dyDescent="0.25">
      <c r="A248" s="26"/>
      <c r="B248" s="48" t="s">
        <v>240</v>
      </c>
      <c r="C248" s="23"/>
      <c r="D248" s="49">
        <v>60</v>
      </c>
      <c r="E248" s="23"/>
      <c r="F248" s="50">
        <v>451.45900800000004</v>
      </c>
      <c r="G248" s="169"/>
      <c r="H248" s="169"/>
      <c r="I248" s="169"/>
      <c r="J248" s="169"/>
      <c r="K248" s="169"/>
      <c r="L248" s="169"/>
      <c r="M248" s="169"/>
      <c r="N248" s="169"/>
      <c r="O248" s="169"/>
      <c r="P248" s="207"/>
      <c r="Q248" s="169"/>
      <c r="R248" s="169"/>
      <c r="S248" s="169"/>
      <c r="T248" s="169"/>
      <c r="U248" s="208">
        <v>60</v>
      </c>
      <c r="V248" s="207">
        <v>451.45900800000004</v>
      </c>
      <c r="W248" s="169"/>
      <c r="X248" s="169"/>
      <c r="Y248" s="169"/>
      <c r="Z248" s="169"/>
      <c r="AA248" s="169"/>
      <c r="AB248" s="169"/>
      <c r="AC248" s="169"/>
      <c r="AD248" s="180"/>
      <c r="AE248" s="207">
        <f t="shared" si="32"/>
        <v>451.45900800000004</v>
      </c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  <c r="CH248" s="104"/>
      <c r="CI248" s="104"/>
      <c r="CJ248" s="104"/>
      <c r="CK248" s="104"/>
      <c r="CL248" s="104"/>
      <c r="CM248" s="104"/>
      <c r="CN248" s="104"/>
      <c r="CO248" s="104"/>
      <c r="CP248" s="104"/>
      <c r="CQ248" s="104"/>
      <c r="CR248" s="104"/>
      <c r="CS248" s="104"/>
      <c r="CT248" s="104"/>
      <c r="CU248" s="104"/>
      <c r="CV248" s="104"/>
      <c r="CW248" s="104"/>
      <c r="CX248" s="104"/>
      <c r="CY248" s="104"/>
      <c r="CZ248" s="104"/>
      <c r="DA248" s="104"/>
      <c r="DB248" s="104"/>
      <c r="DC248" s="104"/>
      <c r="DD248" s="104"/>
      <c r="DE248" s="104"/>
      <c r="DF248" s="104"/>
      <c r="DG248" s="104"/>
      <c r="DH248" s="104"/>
    </row>
    <row r="249" spans="1:112" x14ac:dyDescent="0.25">
      <c r="A249" s="26"/>
      <c r="B249" s="48" t="s">
        <v>241</v>
      </c>
      <c r="C249" s="23"/>
      <c r="D249" s="49">
        <v>20</v>
      </c>
      <c r="E249" s="23"/>
      <c r="F249" s="50">
        <v>92.606976000000003</v>
      </c>
      <c r="G249" s="169"/>
      <c r="H249" s="169"/>
      <c r="I249" s="169"/>
      <c r="J249" s="169"/>
      <c r="K249" s="169"/>
      <c r="L249" s="169"/>
      <c r="M249" s="169"/>
      <c r="N249" s="169"/>
      <c r="O249" s="169"/>
      <c r="P249" s="207"/>
      <c r="Q249" s="169"/>
      <c r="R249" s="169"/>
      <c r="S249" s="169"/>
      <c r="T249" s="169"/>
      <c r="U249" s="208">
        <v>20</v>
      </c>
      <c r="V249" s="207">
        <v>92.606976000000003</v>
      </c>
      <c r="W249" s="169"/>
      <c r="X249" s="169"/>
      <c r="Y249" s="169"/>
      <c r="Z249" s="169"/>
      <c r="AA249" s="169"/>
      <c r="AB249" s="169"/>
      <c r="AC249" s="169"/>
      <c r="AD249" s="180"/>
      <c r="AE249" s="207">
        <f t="shared" si="32"/>
        <v>92.606976000000003</v>
      </c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  <c r="CH249" s="104"/>
      <c r="CI249" s="104"/>
      <c r="CJ249" s="104"/>
      <c r="CK249" s="104"/>
      <c r="CL249" s="104"/>
      <c r="CM249" s="104"/>
      <c r="CN249" s="104"/>
      <c r="CO249" s="104"/>
      <c r="CP249" s="104"/>
      <c r="CQ249" s="104"/>
      <c r="CR249" s="104"/>
      <c r="CS249" s="104"/>
      <c r="CT249" s="104"/>
      <c r="CU249" s="104"/>
      <c r="CV249" s="104"/>
      <c r="CW249" s="104"/>
      <c r="CX249" s="104"/>
      <c r="CY249" s="104"/>
      <c r="CZ249" s="104"/>
      <c r="DA249" s="104"/>
      <c r="DB249" s="104"/>
      <c r="DC249" s="104"/>
      <c r="DD249" s="104"/>
      <c r="DE249" s="104"/>
      <c r="DF249" s="104"/>
      <c r="DG249" s="104"/>
      <c r="DH249" s="104"/>
    </row>
    <row r="250" spans="1:112" x14ac:dyDescent="0.25">
      <c r="A250" s="26"/>
      <c r="B250" s="48" t="s">
        <v>242</v>
      </c>
      <c r="C250" s="23"/>
      <c r="D250" s="57">
        <v>1</v>
      </c>
      <c r="E250" s="23"/>
      <c r="F250" s="50">
        <v>3.75</v>
      </c>
      <c r="G250" s="169"/>
      <c r="H250" s="169"/>
      <c r="I250" s="169"/>
      <c r="J250" s="169"/>
      <c r="K250" s="169"/>
      <c r="L250" s="169"/>
      <c r="M250" s="169"/>
      <c r="N250" s="169"/>
      <c r="O250" s="169"/>
      <c r="P250" s="207"/>
      <c r="Q250" s="169"/>
      <c r="R250" s="169"/>
      <c r="S250" s="169"/>
      <c r="T250" s="169"/>
      <c r="U250" s="208">
        <v>1</v>
      </c>
      <c r="V250" s="207">
        <v>3.75</v>
      </c>
      <c r="W250" s="169"/>
      <c r="X250" s="169"/>
      <c r="Y250" s="169"/>
      <c r="Z250" s="169"/>
      <c r="AA250" s="169"/>
      <c r="AB250" s="169"/>
      <c r="AC250" s="169"/>
      <c r="AD250" s="180"/>
      <c r="AE250" s="207">
        <f t="shared" si="32"/>
        <v>3.75</v>
      </c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  <c r="CH250" s="104"/>
      <c r="CI250" s="104"/>
      <c r="CJ250" s="104"/>
      <c r="CK250" s="104"/>
      <c r="CL250" s="104"/>
      <c r="CM250" s="104"/>
      <c r="CN250" s="104"/>
      <c r="CO250" s="104"/>
      <c r="CP250" s="104"/>
      <c r="CQ250" s="104"/>
      <c r="CR250" s="104"/>
      <c r="CS250" s="104"/>
      <c r="CT250" s="104"/>
      <c r="CU250" s="104"/>
      <c r="CV250" s="104"/>
      <c r="CW250" s="104"/>
      <c r="CX250" s="104"/>
      <c r="CY250" s="104"/>
      <c r="CZ250" s="104"/>
      <c r="DA250" s="104"/>
      <c r="DB250" s="104"/>
      <c r="DC250" s="104"/>
      <c r="DD250" s="104"/>
      <c r="DE250" s="104"/>
      <c r="DF250" s="104"/>
      <c r="DG250" s="104"/>
      <c r="DH250" s="104"/>
    </row>
    <row r="251" spans="1:112" ht="30" x14ac:dyDescent="0.25">
      <c r="A251" s="26"/>
      <c r="B251" s="62" t="s">
        <v>243</v>
      </c>
      <c r="C251" s="23"/>
      <c r="D251" s="49">
        <v>818</v>
      </c>
      <c r="E251" s="23"/>
      <c r="F251" s="50">
        <v>103160.08355360001</v>
      </c>
      <c r="G251" s="169"/>
      <c r="H251" s="169"/>
      <c r="I251" s="169"/>
      <c r="J251" s="169"/>
      <c r="K251" s="169"/>
      <c r="L251" s="169"/>
      <c r="M251" s="169"/>
      <c r="N251" s="169"/>
      <c r="O251" s="169"/>
      <c r="P251" s="207"/>
      <c r="Q251" s="169"/>
      <c r="R251" s="169"/>
      <c r="S251" s="169"/>
      <c r="T251" s="169"/>
      <c r="U251" s="208">
        <v>818</v>
      </c>
      <c r="V251" s="207">
        <v>103160.08355360001</v>
      </c>
      <c r="W251" s="169"/>
      <c r="X251" s="169"/>
      <c r="Y251" s="169"/>
      <c r="Z251" s="169"/>
      <c r="AA251" s="169"/>
      <c r="AB251" s="169"/>
      <c r="AC251" s="169"/>
      <c r="AD251" s="180"/>
      <c r="AE251" s="207">
        <f t="shared" si="32"/>
        <v>103160.08355360001</v>
      </c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  <c r="CH251" s="104"/>
      <c r="CI251" s="104"/>
      <c r="CJ251" s="104"/>
      <c r="CK251" s="104"/>
      <c r="CL251" s="104"/>
      <c r="CM251" s="104"/>
      <c r="CN251" s="104"/>
      <c r="CO251" s="104"/>
      <c r="CP251" s="104"/>
      <c r="CQ251" s="104"/>
      <c r="CR251" s="104"/>
      <c r="CS251" s="104"/>
      <c r="CT251" s="104"/>
      <c r="CU251" s="104"/>
      <c r="CV251" s="104"/>
      <c r="CW251" s="104"/>
      <c r="CX251" s="104"/>
      <c r="CY251" s="104"/>
      <c r="CZ251" s="104"/>
      <c r="DA251" s="104"/>
      <c r="DB251" s="104"/>
      <c r="DC251" s="104"/>
      <c r="DD251" s="104"/>
      <c r="DE251" s="104"/>
      <c r="DF251" s="104"/>
      <c r="DG251" s="104"/>
      <c r="DH251" s="104"/>
    </row>
    <row r="252" spans="1:112" ht="30" x14ac:dyDescent="0.25">
      <c r="A252" s="26"/>
      <c r="B252" s="62" t="s">
        <v>244</v>
      </c>
      <c r="C252" s="23"/>
      <c r="D252" s="49">
        <v>198</v>
      </c>
      <c r="E252" s="23"/>
      <c r="F252" s="50">
        <v>32894.859904000004</v>
      </c>
      <c r="G252" s="169"/>
      <c r="H252" s="169"/>
      <c r="I252" s="169"/>
      <c r="J252" s="169"/>
      <c r="K252" s="169"/>
      <c r="L252" s="169"/>
      <c r="M252" s="169"/>
      <c r="N252" s="169"/>
      <c r="O252" s="169"/>
      <c r="P252" s="207"/>
      <c r="Q252" s="169"/>
      <c r="R252" s="169"/>
      <c r="S252" s="169"/>
      <c r="T252" s="169"/>
      <c r="U252" s="208">
        <v>198</v>
      </c>
      <c r="V252" s="207">
        <v>32894.859904000004</v>
      </c>
      <c r="W252" s="169"/>
      <c r="X252" s="169"/>
      <c r="Y252" s="169"/>
      <c r="Z252" s="169"/>
      <c r="AA252" s="169"/>
      <c r="AB252" s="169"/>
      <c r="AC252" s="169"/>
      <c r="AD252" s="180"/>
      <c r="AE252" s="207">
        <f t="shared" si="32"/>
        <v>32894.859904000004</v>
      </c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  <c r="CH252" s="104"/>
      <c r="CI252" s="104"/>
      <c r="CJ252" s="104"/>
      <c r="CK252" s="104"/>
      <c r="CL252" s="104"/>
      <c r="CM252" s="104"/>
      <c r="CN252" s="104"/>
      <c r="CO252" s="104"/>
      <c r="CP252" s="104"/>
      <c r="CQ252" s="104"/>
      <c r="CR252" s="104"/>
      <c r="CS252" s="104"/>
      <c r="CT252" s="104"/>
      <c r="CU252" s="104"/>
      <c r="CV252" s="104"/>
      <c r="CW252" s="104"/>
      <c r="CX252" s="104"/>
      <c r="CY252" s="104"/>
      <c r="CZ252" s="104"/>
      <c r="DA252" s="104"/>
      <c r="DB252" s="104"/>
      <c r="DC252" s="104"/>
      <c r="DD252" s="104"/>
      <c r="DE252" s="104"/>
      <c r="DF252" s="104"/>
      <c r="DG252" s="104"/>
      <c r="DH252" s="104"/>
    </row>
    <row r="253" spans="1:112" x14ac:dyDescent="0.25">
      <c r="A253" s="26"/>
      <c r="B253" s="48" t="s">
        <v>245</v>
      </c>
      <c r="C253" s="23"/>
      <c r="D253" s="57">
        <v>120</v>
      </c>
      <c r="E253" s="23"/>
      <c r="F253" s="50">
        <v>8924.4000000000015</v>
      </c>
      <c r="G253" s="169"/>
      <c r="H253" s="169"/>
      <c r="I253" s="169"/>
      <c r="J253" s="169"/>
      <c r="K253" s="169"/>
      <c r="L253" s="169"/>
      <c r="M253" s="169"/>
      <c r="N253" s="169"/>
      <c r="O253" s="169"/>
      <c r="P253" s="207"/>
      <c r="Q253" s="169"/>
      <c r="R253" s="169"/>
      <c r="S253" s="169"/>
      <c r="T253" s="169"/>
      <c r="U253" s="208">
        <v>120</v>
      </c>
      <c r="V253" s="207">
        <v>8924.4000000000015</v>
      </c>
      <c r="W253" s="169"/>
      <c r="X253" s="169"/>
      <c r="Y253" s="169"/>
      <c r="Z253" s="169"/>
      <c r="AA253" s="169"/>
      <c r="AB253" s="169"/>
      <c r="AC253" s="169"/>
      <c r="AD253" s="180"/>
      <c r="AE253" s="207">
        <f t="shared" si="32"/>
        <v>8924.4000000000015</v>
      </c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  <c r="CH253" s="104"/>
      <c r="CI253" s="104"/>
      <c r="CJ253" s="104"/>
      <c r="CK253" s="104"/>
      <c r="CL253" s="104"/>
      <c r="CM253" s="104"/>
      <c r="CN253" s="104"/>
      <c r="CO253" s="104"/>
      <c r="CP253" s="104"/>
      <c r="CQ253" s="104"/>
      <c r="CR253" s="104"/>
      <c r="CS253" s="104"/>
      <c r="CT253" s="104"/>
      <c r="CU253" s="104"/>
      <c r="CV253" s="104"/>
      <c r="CW253" s="104"/>
      <c r="CX253" s="104"/>
      <c r="CY253" s="104"/>
      <c r="CZ253" s="104"/>
      <c r="DA253" s="104"/>
      <c r="DB253" s="104"/>
      <c r="DC253" s="104"/>
      <c r="DD253" s="104"/>
      <c r="DE253" s="104"/>
      <c r="DF253" s="104"/>
      <c r="DG253" s="104"/>
      <c r="DH253" s="104"/>
    </row>
    <row r="254" spans="1:112" x14ac:dyDescent="0.25">
      <c r="A254" s="26"/>
      <c r="B254" s="48" t="s">
        <v>246</v>
      </c>
      <c r="C254" s="23"/>
      <c r="D254" s="57">
        <v>29</v>
      </c>
      <c r="E254" s="23"/>
      <c r="F254" s="50">
        <v>2544.5887999999995</v>
      </c>
      <c r="G254" s="169"/>
      <c r="H254" s="169"/>
      <c r="I254" s="169"/>
      <c r="J254" s="169"/>
      <c r="K254" s="169"/>
      <c r="L254" s="169"/>
      <c r="M254" s="169"/>
      <c r="N254" s="169"/>
      <c r="O254" s="169"/>
      <c r="P254" s="207"/>
      <c r="Q254" s="169"/>
      <c r="R254" s="169"/>
      <c r="S254" s="169"/>
      <c r="T254" s="169"/>
      <c r="U254" s="208">
        <v>29</v>
      </c>
      <c r="V254" s="207">
        <v>2544.5887999999995</v>
      </c>
      <c r="W254" s="169"/>
      <c r="X254" s="169"/>
      <c r="Y254" s="169"/>
      <c r="Z254" s="169"/>
      <c r="AA254" s="169"/>
      <c r="AB254" s="169"/>
      <c r="AC254" s="169"/>
      <c r="AD254" s="180"/>
      <c r="AE254" s="207">
        <f t="shared" si="32"/>
        <v>2544.5887999999995</v>
      </c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  <c r="CH254" s="104"/>
      <c r="CI254" s="104"/>
      <c r="CJ254" s="104"/>
      <c r="CK254" s="104"/>
      <c r="CL254" s="104"/>
      <c r="CM254" s="104"/>
      <c r="CN254" s="104"/>
      <c r="CO254" s="104"/>
      <c r="CP254" s="104"/>
      <c r="CQ254" s="104"/>
      <c r="CR254" s="104"/>
      <c r="CS254" s="104"/>
      <c r="CT254" s="104"/>
      <c r="CU254" s="104"/>
      <c r="CV254" s="104"/>
      <c r="CW254" s="104"/>
      <c r="CX254" s="104"/>
      <c r="CY254" s="104"/>
      <c r="CZ254" s="104"/>
      <c r="DA254" s="104"/>
      <c r="DB254" s="104"/>
      <c r="DC254" s="104"/>
      <c r="DD254" s="104"/>
      <c r="DE254" s="104"/>
      <c r="DF254" s="104"/>
      <c r="DG254" s="104"/>
      <c r="DH254" s="104"/>
    </row>
    <row r="255" spans="1:112" x14ac:dyDescent="0.25">
      <c r="A255" s="26"/>
      <c r="B255" s="48" t="s">
        <v>247</v>
      </c>
      <c r="C255" s="23"/>
      <c r="D255" s="49">
        <v>2</v>
      </c>
      <c r="E255" s="23"/>
      <c r="F255" s="50">
        <v>223.24</v>
      </c>
      <c r="G255" s="169"/>
      <c r="H255" s="169"/>
      <c r="I255" s="169"/>
      <c r="J255" s="169"/>
      <c r="K255" s="169"/>
      <c r="L255" s="169"/>
      <c r="M255" s="169"/>
      <c r="N255" s="169"/>
      <c r="O255" s="169"/>
      <c r="P255" s="207"/>
      <c r="Q255" s="169"/>
      <c r="R255" s="169"/>
      <c r="S255" s="169"/>
      <c r="T255" s="169"/>
      <c r="U255" s="208">
        <v>2</v>
      </c>
      <c r="V255" s="207">
        <v>223.24</v>
      </c>
      <c r="W255" s="169"/>
      <c r="X255" s="169"/>
      <c r="Y255" s="169"/>
      <c r="Z255" s="169"/>
      <c r="AA255" s="169"/>
      <c r="AB255" s="169"/>
      <c r="AC255" s="169"/>
      <c r="AD255" s="180"/>
      <c r="AE255" s="207">
        <f t="shared" si="32"/>
        <v>223.24</v>
      </c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  <c r="CH255" s="104"/>
      <c r="CI255" s="104"/>
      <c r="CJ255" s="104"/>
      <c r="CK255" s="104"/>
      <c r="CL255" s="104"/>
      <c r="CM255" s="104"/>
      <c r="CN255" s="104"/>
      <c r="CO255" s="104"/>
      <c r="CP255" s="104"/>
      <c r="CQ255" s="104"/>
      <c r="CR255" s="104"/>
      <c r="CS255" s="104"/>
      <c r="CT255" s="104"/>
      <c r="CU255" s="104"/>
      <c r="CV255" s="104"/>
      <c r="CW255" s="104"/>
      <c r="CX255" s="104"/>
      <c r="CY255" s="104"/>
      <c r="CZ255" s="104"/>
      <c r="DA255" s="104"/>
      <c r="DB255" s="104"/>
      <c r="DC255" s="104"/>
      <c r="DD255" s="104"/>
      <c r="DE255" s="104"/>
      <c r="DF255" s="104"/>
      <c r="DG255" s="104"/>
      <c r="DH255" s="104"/>
    </row>
    <row r="256" spans="1:112" x14ac:dyDescent="0.25">
      <c r="A256" s="26"/>
      <c r="B256" s="48" t="s">
        <v>248</v>
      </c>
      <c r="C256" s="23"/>
      <c r="D256" s="57">
        <v>92</v>
      </c>
      <c r="E256" s="23"/>
      <c r="F256" s="50">
        <v>2017.6551999999999</v>
      </c>
      <c r="G256" s="169"/>
      <c r="H256" s="169"/>
      <c r="I256" s="169"/>
      <c r="J256" s="169"/>
      <c r="K256" s="169"/>
      <c r="L256" s="169"/>
      <c r="M256" s="169"/>
      <c r="N256" s="169"/>
      <c r="O256" s="169"/>
      <c r="P256" s="207"/>
      <c r="Q256" s="169"/>
      <c r="R256" s="169"/>
      <c r="S256" s="169"/>
      <c r="T256" s="169"/>
      <c r="U256" s="208">
        <v>92</v>
      </c>
      <c r="V256" s="207">
        <v>2017.6551999999999</v>
      </c>
      <c r="W256" s="169"/>
      <c r="X256" s="169"/>
      <c r="Y256" s="169"/>
      <c r="Z256" s="169"/>
      <c r="AA256" s="169"/>
      <c r="AB256" s="169"/>
      <c r="AC256" s="169"/>
      <c r="AD256" s="180"/>
      <c r="AE256" s="207">
        <f t="shared" si="32"/>
        <v>2017.6551999999999</v>
      </c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  <c r="CH256" s="104"/>
      <c r="CI256" s="104"/>
      <c r="CJ256" s="104"/>
      <c r="CK256" s="104"/>
      <c r="CL256" s="104"/>
      <c r="CM256" s="104"/>
      <c r="CN256" s="104"/>
      <c r="CO256" s="104"/>
      <c r="CP256" s="104"/>
      <c r="CQ256" s="104"/>
      <c r="CR256" s="104"/>
      <c r="CS256" s="104"/>
      <c r="CT256" s="104"/>
      <c r="CU256" s="104"/>
      <c r="CV256" s="104"/>
      <c r="CW256" s="104"/>
      <c r="CX256" s="104"/>
      <c r="CY256" s="104"/>
      <c r="CZ256" s="104"/>
      <c r="DA256" s="104"/>
      <c r="DB256" s="104"/>
      <c r="DC256" s="104"/>
      <c r="DD256" s="104"/>
      <c r="DE256" s="104"/>
      <c r="DF256" s="104"/>
      <c r="DG256" s="104"/>
      <c r="DH256" s="104"/>
    </row>
    <row r="257" spans="1:112" x14ac:dyDescent="0.25">
      <c r="A257" s="26"/>
      <c r="B257" s="87" t="s">
        <v>249</v>
      </c>
      <c r="C257" s="23"/>
      <c r="D257" s="57">
        <v>3</v>
      </c>
      <c r="E257" s="23"/>
      <c r="F257" s="50">
        <v>516.78</v>
      </c>
      <c r="G257" s="169"/>
      <c r="H257" s="169"/>
      <c r="I257" s="169"/>
      <c r="J257" s="169"/>
      <c r="K257" s="169"/>
      <c r="L257" s="169"/>
      <c r="M257" s="169"/>
      <c r="N257" s="169"/>
      <c r="O257" s="169"/>
      <c r="P257" s="207"/>
      <c r="Q257" s="169"/>
      <c r="R257" s="169"/>
      <c r="S257" s="169"/>
      <c r="T257" s="169"/>
      <c r="U257" s="208">
        <v>3</v>
      </c>
      <c r="V257" s="207">
        <v>516.78</v>
      </c>
      <c r="W257" s="169"/>
      <c r="X257" s="169"/>
      <c r="Y257" s="169"/>
      <c r="Z257" s="169"/>
      <c r="AA257" s="169"/>
      <c r="AB257" s="169"/>
      <c r="AC257" s="169"/>
      <c r="AD257" s="180"/>
      <c r="AE257" s="207">
        <f t="shared" si="32"/>
        <v>516.78</v>
      </c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  <c r="CH257" s="104"/>
      <c r="CI257" s="104"/>
      <c r="CJ257" s="104"/>
      <c r="CK257" s="104"/>
      <c r="CL257" s="104"/>
      <c r="CM257" s="104"/>
      <c r="CN257" s="104"/>
      <c r="CO257" s="104"/>
      <c r="CP257" s="104"/>
      <c r="CQ257" s="104"/>
      <c r="CR257" s="104"/>
      <c r="CS257" s="104"/>
      <c r="CT257" s="104"/>
      <c r="CU257" s="104"/>
      <c r="CV257" s="104"/>
      <c r="CW257" s="104"/>
      <c r="CX257" s="104"/>
      <c r="CY257" s="104"/>
      <c r="CZ257" s="104"/>
      <c r="DA257" s="104"/>
      <c r="DB257" s="104"/>
      <c r="DC257" s="104"/>
      <c r="DD257" s="104"/>
      <c r="DE257" s="104"/>
      <c r="DF257" s="104"/>
      <c r="DG257" s="104"/>
      <c r="DH257" s="104"/>
    </row>
    <row r="258" spans="1:112" x14ac:dyDescent="0.25">
      <c r="A258" s="26"/>
      <c r="B258" s="48" t="s">
        <v>250</v>
      </c>
      <c r="C258" s="23"/>
      <c r="D258" s="49">
        <v>0</v>
      </c>
      <c r="E258" s="23"/>
      <c r="F258" s="50">
        <v>0</v>
      </c>
      <c r="G258" s="169"/>
      <c r="H258" s="169"/>
      <c r="I258" s="169"/>
      <c r="J258" s="169"/>
      <c r="K258" s="169"/>
      <c r="L258" s="169"/>
      <c r="M258" s="169"/>
      <c r="N258" s="169"/>
      <c r="O258" s="169"/>
      <c r="P258" s="207"/>
      <c r="Q258" s="169"/>
      <c r="R258" s="169"/>
      <c r="S258" s="169"/>
      <c r="T258" s="169"/>
      <c r="U258" s="208">
        <v>0</v>
      </c>
      <c r="V258" s="207">
        <v>0</v>
      </c>
      <c r="W258" s="169"/>
      <c r="X258" s="169"/>
      <c r="Y258" s="169"/>
      <c r="Z258" s="169"/>
      <c r="AA258" s="169"/>
      <c r="AB258" s="169"/>
      <c r="AC258" s="169"/>
      <c r="AD258" s="180"/>
      <c r="AE258" s="207">
        <f t="shared" si="32"/>
        <v>0</v>
      </c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  <c r="CH258" s="104"/>
      <c r="CI258" s="104"/>
      <c r="CJ258" s="104"/>
      <c r="CK258" s="104"/>
      <c r="CL258" s="104"/>
      <c r="CM258" s="104"/>
      <c r="CN258" s="104"/>
      <c r="CO258" s="104"/>
      <c r="CP258" s="104"/>
      <c r="CQ258" s="104"/>
      <c r="CR258" s="104"/>
      <c r="CS258" s="104"/>
      <c r="CT258" s="104"/>
      <c r="CU258" s="104"/>
      <c r="CV258" s="104"/>
      <c r="CW258" s="104"/>
      <c r="CX258" s="104"/>
      <c r="CY258" s="104"/>
      <c r="CZ258" s="104"/>
      <c r="DA258" s="104"/>
      <c r="DB258" s="104"/>
      <c r="DC258" s="104"/>
      <c r="DD258" s="104"/>
      <c r="DE258" s="104"/>
      <c r="DF258" s="104"/>
      <c r="DG258" s="104"/>
      <c r="DH258" s="104"/>
    </row>
    <row r="259" spans="1:112" x14ac:dyDescent="0.25">
      <c r="A259" s="26"/>
      <c r="B259" s="48" t="s">
        <v>251</v>
      </c>
      <c r="C259" s="23"/>
      <c r="D259" s="49">
        <v>0</v>
      </c>
      <c r="E259" s="23"/>
      <c r="F259" s="50">
        <v>0</v>
      </c>
      <c r="G259" s="169"/>
      <c r="H259" s="169"/>
      <c r="I259" s="169"/>
      <c r="J259" s="169"/>
      <c r="K259" s="169"/>
      <c r="L259" s="169"/>
      <c r="M259" s="169"/>
      <c r="N259" s="169"/>
      <c r="O259" s="169"/>
      <c r="P259" s="207"/>
      <c r="Q259" s="169"/>
      <c r="R259" s="169"/>
      <c r="S259" s="169"/>
      <c r="T259" s="169"/>
      <c r="U259" s="208">
        <v>0</v>
      </c>
      <c r="V259" s="207">
        <v>0</v>
      </c>
      <c r="W259" s="169"/>
      <c r="X259" s="169"/>
      <c r="Y259" s="169"/>
      <c r="Z259" s="169"/>
      <c r="AA259" s="169"/>
      <c r="AB259" s="169"/>
      <c r="AC259" s="169"/>
      <c r="AD259" s="180"/>
      <c r="AE259" s="207">
        <f t="shared" si="32"/>
        <v>0</v>
      </c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  <c r="CH259" s="104"/>
      <c r="CI259" s="104"/>
      <c r="CJ259" s="104"/>
      <c r="CK259" s="104"/>
      <c r="CL259" s="104"/>
      <c r="CM259" s="104"/>
      <c r="CN259" s="104"/>
      <c r="CO259" s="104"/>
      <c r="CP259" s="104"/>
      <c r="CQ259" s="104"/>
      <c r="CR259" s="104"/>
      <c r="CS259" s="104"/>
      <c r="CT259" s="104"/>
      <c r="CU259" s="104"/>
      <c r="CV259" s="104"/>
      <c r="CW259" s="104"/>
      <c r="CX259" s="104"/>
      <c r="CY259" s="104"/>
      <c r="CZ259" s="104"/>
      <c r="DA259" s="104"/>
      <c r="DB259" s="104"/>
      <c r="DC259" s="104"/>
      <c r="DD259" s="104"/>
      <c r="DE259" s="104"/>
      <c r="DF259" s="104"/>
      <c r="DG259" s="104"/>
      <c r="DH259" s="104"/>
    </row>
    <row r="260" spans="1:112" x14ac:dyDescent="0.25">
      <c r="A260" s="26"/>
      <c r="B260" s="48" t="s">
        <v>252</v>
      </c>
      <c r="C260" s="23"/>
      <c r="D260" s="49">
        <v>100</v>
      </c>
      <c r="E260" s="23"/>
      <c r="F260" s="50">
        <v>1127</v>
      </c>
      <c r="G260" s="169"/>
      <c r="H260" s="169"/>
      <c r="I260" s="169"/>
      <c r="J260" s="169"/>
      <c r="K260" s="169"/>
      <c r="L260" s="169"/>
      <c r="M260" s="169"/>
      <c r="N260" s="169"/>
      <c r="O260" s="169"/>
      <c r="P260" s="207"/>
      <c r="Q260" s="169"/>
      <c r="R260" s="169"/>
      <c r="S260" s="169"/>
      <c r="T260" s="169"/>
      <c r="U260" s="208">
        <v>100</v>
      </c>
      <c r="V260" s="207">
        <v>1127</v>
      </c>
      <c r="W260" s="169"/>
      <c r="X260" s="169"/>
      <c r="Y260" s="169"/>
      <c r="Z260" s="169"/>
      <c r="AA260" s="169"/>
      <c r="AB260" s="169"/>
      <c r="AC260" s="169"/>
      <c r="AD260" s="180"/>
      <c r="AE260" s="207">
        <f t="shared" si="32"/>
        <v>1127</v>
      </c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  <c r="CH260" s="104"/>
      <c r="CI260" s="104"/>
      <c r="CJ260" s="104"/>
      <c r="CK260" s="104"/>
      <c r="CL260" s="104"/>
      <c r="CM260" s="104"/>
      <c r="CN260" s="104"/>
      <c r="CO260" s="104"/>
      <c r="CP260" s="104"/>
      <c r="CQ260" s="104"/>
      <c r="CR260" s="104"/>
      <c r="CS260" s="104"/>
      <c r="CT260" s="104"/>
      <c r="CU260" s="104"/>
      <c r="CV260" s="104"/>
      <c r="CW260" s="104"/>
      <c r="CX260" s="104"/>
      <c r="CY260" s="104"/>
      <c r="CZ260" s="104"/>
      <c r="DA260" s="104"/>
      <c r="DB260" s="104"/>
      <c r="DC260" s="104"/>
      <c r="DD260" s="104"/>
      <c r="DE260" s="104"/>
      <c r="DF260" s="104"/>
      <c r="DG260" s="104"/>
      <c r="DH260" s="104"/>
    </row>
    <row r="261" spans="1:112" x14ac:dyDescent="0.25">
      <c r="A261" s="26"/>
      <c r="B261" s="48" t="s">
        <v>253</v>
      </c>
      <c r="C261" s="23"/>
      <c r="D261" s="57">
        <v>700</v>
      </c>
      <c r="E261" s="23"/>
      <c r="F261" s="50">
        <v>83441.000000000015</v>
      </c>
      <c r="G261" s="169"/>
      <c r="H261" s="169"/>
      <c r="I261" s="169"/>
      <c r="J261" s="169"/>
      <c r="K261" s="169"/>
      <c r="L261" s="169"/>
      <c r="M261" s="169"/>
      <c r="N261" s="169"/>
      <c r="O261" s="169"/>
      <c r="P261" s="207"/>
      <c r="Q261" s="169"/>
      <c r="R261" s="169"/>
      <c r="S261" s="169"/>
      <c r="T261" s="169"/>
      <c r="U261" s="208">
        <v>700</v>
      </c>
      <c r="V261" s="207">
        <v>83441.000000000015</v>
      </c>
      <c r="W261" s="169"/>
      <c r="X261" s="169"/>
      <c r="Y261" s="169"/>
      <c r="Z261" s="169"/>
      <c r="AA261" s="169"/>
      <c r="AB261" s="169"/>
      <c r="AC261" s="169"/>
      <c r="AD261" s="180"/>
      <c r="AE261" s="207">
        <f t="shared" si="32"/>
        <v>83441.000000000015</v>
      </c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  <c r="CH261" s="104"/>
      <c r="CI261" s="104"/>
      <c r="CJ261" s="104"/>
      <c r="CK261" s="104"/>
      <c r="CL261" s="104"/>
      <c r="CM261" s="104"/>
      <c r="CN261" s="104"/>
      <c r="CO261" s="104"/>
      <c r="CP261" s="104"/>
      <c r="CQ261" s="104"/>
      <c r="CR261" s="104"/>
      <c r="CS261" s="104"/>
      <c r="CT261" s="104"/>
      <c r="CU261" s="104"/>
      <c r="CV261" s="104"/>
      <c r="CW261" s="104"/>
      <c r="CX261" s="104"/>
      <c r="CY261" s="104"/>
      <c r="CZ261" s="104"/>
      <c r="DA261" s="104"/>
      <c r="DB261" s="104"/>
      <c r="DC261" s="104"/>
      <c r="DD261" s="104"/>
      <c r="DE261" s="104"/>
      <c r="DF261" s="104"/>
      <c r="DG261" s="104"/>
      <c r="DH261" s="104"/>
    </row>
    <row r="262" spans="1:112" x14ac:dyDescent="0.25">
      <c r="A262" s="26"/>
      <c r="B262" s="48" t="s">
        <v>254</v>
      </c>
      <c r="C262" s="23"/>
      <c r="D262" s="49">
        <v>100</v>
      </c>
      <c r="E262" s="23"/>
      <c r="F262" s="50">
        <v>817</v>
      </c>
      <c r="G262" s="169"/>
      <c r="H262" s="169"/>
      <c r="I262" s="169"/>
      <c r="J262" s="169"/>
      <c r="K262" s="169"/>
      <c r="L262" s="169"/>
      <c r="M262" s="169"/>
      <c r="N262" s="169"/>
      <c r="O262" s="169"/>
      <c r="P262" s="207"/>
      <c r="Q262" s="169"/>
      <c r="R262" s="169"/>
      <c r="S262" s="169"/>
      <c r="T262" s="169"/>
      <c r="U262" s="208">
        <v>100</v>
      </c>
      <c r="V262" s="207">
        <v>817</v>
      </c>
      <c r="W262" s="169"/>
      <c r="X262" s="169"/>
      <c r="Y262" s="169"/>
      <c r="Z262" s="169"/>
      <c r="AA262" s="169"/>
      <c r="AB262" s="169"/>
      <c r="AC262" s="169"/>
      <c r="AD262" s="180"/>
      <c r="AE262" s="207">
        <f t="shared" si="32"/>
        <v>817</v>
      </c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  <c r="CH262" s="104"/>
      <c r="CI262" s="104"/>
      <c r="CJ262" s="104"/>
      <c r="CK262" s="104"/>
      <c r="CL262" s="104"/>
      <c r="CM262" s="104"/>
      <c r="CN262" s="104"/>
      <c r="CO262" s="104"/>
      <c r="CP262" s="104"/>
      <c r="CQ262" s="104"/>
      <c r="CR262" s="104"/>
      <c r="CS262" s="104"/>
      <c r="CT262" s="104"/>
      <c r="CU262" s="104"/>
      <c r="CV262" s="104"/>
      <c r="CW262" s="104"/>
      <c r="CX262" s="104"/>
      <c r="CY262" s="104"/>
      <c r="CZ262" s="104"/>
      <c r="DA262" s="104"/>
      <c r="DB262" s="104"/>
      <c r="DC262" s="104"/>
      <c r="DD262" s="104"/>
      <c r="DE262" s="104"/>
      <c r="DF262" s="104"/>
      <c r="DG262" s="104"/>
      <c r="DH262" s="104"/>
    </row>
    <row r="263" spans="1:112" x14ac:dyDescent="0.25">
      <c r="A263" s="26"/>
      <c r="B263" s="48" t="s">
        <v>255</v>
      </c>
      <c r="C263" s="23"/>
      <c r="D263" s="57">
        <v>110</v>
      </c>
      <c r="E263" s="23"/>
      <c r="F263" s="50">
        <v>1518</v>
      </c>
      <c r="G263" s="169"/>
      <c r="H263" s="169"/>
      <c r="I263" s="169"/>
      <c r="J263" s="169"/>
      <c r="K263" s="169"/>
      <c r="L263" s="169"/>
      <c r="M263" s="169"/>
      <c r="N263" s="169"/>
      <c r="O263" s="169"/>
      <c r="P263" s="207"/>
      <c r="Q263" s="169"/>
      <c r="R263" s="169"/>
      <c r="S263" s="169"/>
      <c r="T263" s="169"/>
      <c r="U263" s="208">
        <v>110</v>
      </c>
      <c r="V263" s="207">
        <v>1518</v>
      </c>
      <c r="W263" s="169"/>
      <c r="X263" s="169"/>
      <c r="Y263" s="169"/>
      <c r="Z263" s="169"/>
      <c r="AA263" s="169"/>
      <c r="AB263" s="169"/>
      <c r="AC263" s="169"/>
      <c r="AD263" s="180"/>
      <c r="AE263" s="207">
        <f t="shared" ref="AE263:AE283" si="33">H263+J263+L263+N263+P263+R263+T263+V263+X263+Z263+AB263+AD263</f>
        <v>1518</v>
      </c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  <c r="CH263" s="104"/>
      <c r="CI263" s="104"/>
      <c r="CJ263" s="104"/>
      <c r="CK263" s="104"/>
      <c r="CL263" s="104"/>
      <c r="CM263" s="104"/>
      <c r="CN263" s="104"/>
      <c r="CO263" s="104"/>
      <c r="CP263" s="104"/>
      <c r="CQ263" s="104"/>
      <c r="CR263" s="104"/>
      <c r="CS263" s="104"/>
      <c r="CT263" s="104"/>
      <c r="CU263" s="104"/>
      <c r="CV263" s="104"/>
      <c r="CW263" s="104"/>
      <c r="CX263" s="104"/>
      <c r="CY263" s="104"/>
      <c r="CZ263" s="104"/>
      <c r="DA263" s="104"/>
      <c r="DB263" s="104"/>
      <c r="DC263" s="104"/>
      <c r="DD263" s="104"/>
      <c r="DE263" s="104"/>
      <c r="DF263" s="104"/>
      <c r="DG263" s="104"/>
      <c r="DH263" s="104"/>
    </row>
    <row r="264" spans="1:112" x14ac:dyDescent="0.25">
      <c r="A264" s="26"/>
      <c r="B264" s="48" t="s">
        <v>256</v>
      </c>
      <c r="C264" s="23"/>
      <c r="D264" s="57">
        <v>13</v>
      </c>
      <c r="E264" s="23"/>
      <c r="F264" s="50">
        <v>542.54543999999999</v>
      </c>
      <c r="G264" s="169"/>
      <c r="H264" s="169"/>
      <c r="I264" s="169"/>
      <c r="J264" s="169"/>
      <c r="K264" s="169"/>
      <c r="L264" s="169"/>
      <c r="M264" s="169"/>
      <c r="N264" s="169"/>
      <c r="O264" s="169"/>
      <c r="P264" s="207"/>
      <c r="Q264" s="169"/>
      <c r="R264" s="169"/>
      <c r="S264" s="169"/>
      <c r="T264" s="169"/>
      <c r="U264" s="208">
        <v>13</v>
      </c>
      <c r="V264" s="207">
        <v>542.54543999999999</v>
      </c>
      <c r="W264" s="169"/>
      <c r="X264" s="169"/>
      <c r="Y264" s="169"/>
      <c r="Z264" s="169"/>
      <c r="AA264" s="169"/>
      <c r="AB264" s="169"/>
      <c r="AC264" s="169"/>
      <c r="AD264" s="180"/>
      <c r="AE264" s="207">
        <f t="shared" si="33"/>
        <v>542.54543999999999</v>
      </c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  <c r="CH264" s="104"/>
      <c r="CI264" s="104"/>
      <c r="CJ264" s="104"/>
      <c r="CK264" s="104"/>
      <c r="CL264" s="104"/>
      <c r="CM264" s="104"/>
      <c r="CN264" s="104"/>
      <c r="CO264" s="104"/>
      <c r="CP264" s="104"/>
      <c r="CQ264" s="104"/>
      <c r="CR264" s="104"/>
      <c r="CS264" s="104"/>
      <c r="CT264" s="104"/>
      <c r="CU264" s="104"/>
      <c r="CV264" s="104"/>
      <c r="CW264" s="104"/>
      <c r="CX264" s="104"/>
      <c r="CY264" s="104"/>
      <c r="CZ264" s="104"/>
      <c r="DA264" s="104"/>
      <c r="DB264" s="104"/>
      <c r="DC264" s="104"/>
      <c r="DD264" s="104"/>
      <c r="DE264" s="104"/>
      <c r="DF264" s="104"/>
      <c r="DG264" s="104"/>
      <c r="DH264" s="104"/>
    </row>
    <row r="265" spans="1:112" x14ac:dyDescent="0.25">
      <c r="A265" s="26"/>
      <c r="B265" s="48" t="s">
        <v>257</v>
      </c>
      <c r="C265" s="23"/>
      <c r="D265" s="57">
        <v>20</v>
      </c>
      <c r="E265" s="23"/>
      <c r="F265" s="50">
        <v>65.199999999999989</v>
      </c>
      <c r="G265" s="169"/>
      <c r="H265" s="169"/>
      <c r="I265" s="169"/>
      <c r="J265" s="169"/>
      <c r="K265" s="169"/>
      <c r="L265" s="169"/>
      <c r="M265" s="169"/>
      <c r="N265" s="169"/>
      <c r="O265" s="169"/>
      <c r="P265" s="207"/>
      <c r="Q265" s="169"/>
      <c r="R265" s="169"/>
      <c r="S265" s="169"/>
      <c r="T265" s="169"/>
      <c r="U265" s="208">
        <v>20</v>
      </c>
      <c r="V265" s="207">
        <v>65.199999999999989</v>
      </c>
      <c r="W265" s="169"/>
      <c r="X265" s="169"/>
      <c r="Y265" s="169"/>
      <c r="Z265" s="169"/>
      <c r="AA265" s="169"/>
      <c r="AB265" s="169"/>
      <c r="AC265" s="169"/>
      <c r="AD265" s="180"/>
      <c r="AE265" s="207">
        <f t="shared" si="33"/>
        <v>65.199999999999989</v>
      </c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  <c r="CH265" s="104"/>
      <c r="CI265" s="104"/>
      <c r="CJ265" s="104"/>
      <c r="CK265" s="104"/>
      <c r="CL265" s="104"/>
      <c r="CM265" s="104"/>
      <c r="CN265" s="104"/>
      <c r="CO265" s="104"/>
      <c r="CP265" s="104"/>
      <c r="CQ265" s="104"/>
      <c r="CR265" s="104"/>
      <c r="CS265" s="104"/>
      <c r="CT265" s="104"/>
      <c r="CU265" s="104"/>
      <c r="CV265" s="104"/>
      <c r="CW265" s="104"/>
      <c r="CX265" s="104"/>
      <c r="CY265" s="104"/>
      <c r="CZ265" s="104"/>
      <c r="DA265" s="104"/>
      <c r="DB265" s="104"/>
      <c r="DC265" s="104"/>
      <c r="DD265" s="104"/>
      <c r="DE265" s="104"/>
      <c r="DF265" s="104"/>
      <c r="DG265" s="104"/>
      <c r="DH265" s="104"/>
    </row>
    <row r="266" spans="1:112" x14ac:dyDescent="0.25">
      <c r="A266" s="51"/>
      <c r="B266" s="48" t="s">
        <v>258</v>
      </c>
      <c r="C266" s="23"/>
      <c r="D266" s="49">
        <v>75</v>
      </c>
      <c r="E266" s="23"/>
      <c r="F266" s="50">
        <v>3274.64192</v>
      </c>
      <c r="G266" s="169"/>
      <c r="H266" s="169"/>
      <c r="I266" s="169"/>
      <c r="J266" s="169"/>
      <c r="K266" s="169"/>
      <c r="L266" s="169"/>
      <c r="M266" s="169"/>
      <c r="N266" s="169"/>
      <c r="O266" s="169"/>
      <c r="P266" s="207"/>
      <c r="Q266" s="169"/>
      <c r="R266" s="169"/>
      <c r="S266" s="169"/>
      <c r="T266" s="169"/>
      <c r="U266" s="208">
        <v>75</v>
      </c>
      <c r="V266" s="207">
        <v>3274.64192</v>
      </c>
      <c r="W266" s="169"/>
      <c r="X266" s="169"/>
      <c r="Y266" s="169"/>
      <c r="Z266" s="169"/>
      <c r="AA266" s="169"/>
      <c r="AB266" s="169"/>
      <c r="AC266" s="169"/>
      <c r="AD266" s="180"/>
      <c r="AE266" s="207">
        <f t="shared" si="33"/>
        <v>3274.64192</v>
      </c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  <c r="CH266" s="104"/>
      <c r="CI266" s="104"/>
      <c r="CJ266" s="104"/>
      <c r="CK266" s="104"/>
      <c r="CL266" s="104"/>
      <c r="CM266" s="104"/>
      <c r="CN266" s="104"/>
      <c r="CO266" s="104"/>
      <c r="CP266" s="104"/>
      <c r="CQ266" s="104"/>
      <c r="CR266" s="104"/>
      <c r="CS266" s="104"/>
      <c r="CT266" s="104"/>
      <c r="CU266" s="104"/>
      <c r="CV266" s="104"/>
      <c r="CW266" s="104"/>
      <c r="CX266" s="104"/>
      <c r="CY266" s="104"/>
      <c r="CZ266" s="104"/>
      <c r="DA266" s="104"/>
      <c r="DB266" s="104"/>
      <c r="DC266" s="104"/>
      <c r="DD266" s="104"/>
      <c r="DE266" s="104"/>
      <c r="DF266" s="104"/>
      <c r="DG266" s="104"/>
      <c r="DH266" s="104"/>
    </row>
    <row r="267" spans="1:112" x14ac:dyDescent="0.25">
      <c r="A267" s="51"/>
      <c r="B267" s="48" t="s">
        <v>259</v>
      </c>
      <c r="C267" s="23"/>
      <c r="D267" s="49">
        <v>38</v>
      </c>
      <c r="E267" s="23"/>
      <c r="F267" s="50">
        <v>1819.2981600000001</v>
      </c>
      <c r="G267" s="169"/>
      <c r="H267" s="169"/>
      <c r="I267" s="169"/>
      <c r="J267" s="169"/>
      <c r="K267" s="169"/>
      <c r="L267" s="169"/>
      <c r="M267" s="169"/>
      <c r="N267" s="169"/>
      <c r="O267" s="169"/>
      <c r="P267" s="207"/>
      <c r="Q267" s="169"/>
      <c r="R267" s="169"/>
      <c r="S267" s="169"/>
      <c r="T267" s="169"/>
      <c r="U267" s="208">
        <v>38</v>
      </c>
      <c r="V267" s="207">
        <v>1819.2981600000001</v>
      </c>
      <c r="W267" s="169"/>
      <c r="X267" s="169"/>
      <c r="Y267" s="169"/>
      <c r="Z267" s="169"/>
      <c r="AA267" s="169"/>
      <c r="AB267" s="169"/>
      <c r="AC267" s="169"/>
      <c r="AD267" s="180"/>
      <c r="AE267" s="207">
        <f t="shared" si="33"/>
        <v>1819.2981600000001</v>
      </c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  <c r="CH267" s="104"/>
      <c r="CI267" s="104"/>
      <c r="CJ267" s="104"/>
      <c r="CK267" s="104"/>
      <c r="CL267" s="104"/>
      <c r="CM267" s="104"/>
      <c r="CN267" s="104"/>
      <c r="CO267" s="104"/>
      <c r="CP267" s="104"/>
      <c r="CQ267" s="104"/>
      <c r="CR267" s="104"/>
      <c r="CS267" s="104"/>
      <c r="CT267" s="104"/>
      <c r="CU267" s="104"/>
      <c r="CV267" s="104"/>
      <c r="CW267" s="104"/>
      <c r="CX267" s="104"/>
      <c r="CY267" s="104"/>
      <c r="CZ267" s="104"/>
      <c r="DA267" s="104"/>
      <c r="DB267" s="104"/>
      <c r="DC267" s="104"/>
      <c r="DD267" s="104"/>
      <c r="DE267" s="104"/>
      <c r="DF267" s="104"/>
      <c r="DG267" s="104"/>
      <c r="DH267" s="104"/>
    </row>
    <row r="268" spans="1:112" x14ac:dyDescent="0.25">
      <c r="A268" s="51"/>
      <c r="B268" s="48" t="s">
        <v>260</v>
      </c>
      <c r="C268" s="23"/>
      <c r="D268" s="57">
        <v>27</v>
      </c>
      <c r="E268" s="23"/>
      <c r="F268" s="50">
        <v>6226.2629344000015</v>
      </c>
      <c r="G268" s="169"/>
      <c r="H268" s="169"/>
      <c r="I268" s="169"/>
      <c r="J268" s="169"/>
      <c r="K268" s="169"/>
      <c r="L268" s="169"/>
      <c r="M268" s="169"/>
      <c r="N268" s="169"/>
      <c r="O268" s="169"/>
      <c r="P268" s="207"/>
      <c r="Q268" s="169"/>
      <c r="R268" s="169"/>
      <c r="S268" s="169"/>
      <c r="T268" s="169"/>
      <c r="U268" s="208">
        <v>27</v>
      </c>
      <c r="V268" s="207">
        <v>6226.2629344000015</v>
      </c>
      <c r="W268" s="169"/>
      <c r="X268" s="169"/>
      <c r="Y268" s="169"/>
      <c r="Z268" s="169"/>
      <c r="AA268" s="169"/>
      <c r="AB268" s="169"/>
      <c r="AC268" s="169"/>
      <c r="AD268" s="180"/>
      <c r="AE268" s="207">
        <f t="shared" si="33"/>
        <v>6226.2629344000015</v>
      </c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  <c r="CH268" s="104"/>
      <c r="CI268" s="104"/>
      <c r="CJ268" s="104"/>
      <c r="CK268" s="104"/>
      <c r="CL268" s="104"/>
      <c r="CM268" s="104"/>
      <c r="CN268" s="104"/>
      <c r="CO268" s="104"/>
      <c r="CP268" s="104"/>
      <c r="CQ268" s="104"/>
      <c r="CR268" s="104"/>
      <c r="CS268" s="104"/>
      <c r="CT268" s="104"/>
      <c r="CU268" s="104"/>
      <c r="CV268" s="104"/>
      <c r="CW268" s="104"/>
      <c r="CX268" s="104"/>
      <c r="CY268" s="104"/>
      <c r="CZ268" s="104"/>
      <c r="DA268" s="104"/>
      <c r="DB268" s="104"/>
      <c r="DC268" s="104"/>
      <c r="DD268" s="104"/>
      <c r="DE268" s="104"/>
      <c r="DF268" s="104"/>
      <c r="DG268" s="104"/>
      <c r="DH268" s="104"/>
    </row>
    <row r="269" spans="1:112" x14ac:dyDescent="0.25">
      <c r="A269" s="51"/>
      <c r="B269" s="48" t="s">
        <v>261</v>
      </c>
      <c r="C269" s="23"/>
      <c r="D269" s="49">
        <v>0</v>
      </c>
      <c r="E269" s="23"/>
      <c r="F269" s="50">
        <v>0</v>
      </c>
      <c r="G269" s="169"/>
      <c r="H269" s="169"/>
      <c r="I269" s="169"/>
      <c r="J269" s="169"/>
      <c r="K269" s="169"/>
      <c r="L269" s="169"/>
      <c r="M269" s="169"/>
      <c r="N269" s="169"/>
      <c r="O269" s="169"/>
      <c r="P269" s="207"/>
      <c r="Q269" s="169"/>
      <c r="R269" s="169"/>
      <c r="S269" s="169"/>
      <c r="T269" s="169"/>
      <c r="U269" s="208">
        <v>0</v>
      </c>
      <c r="V269" s="207">
        <v>0</v>
      </c>
      <c r="W269" s="169"/>
      <c r="X269" s="169"/>
      <c r="Y269" s="169"/>
      <c r="Z269" s="169"/>
      <c r="AA269" s="169"/>
      <c r="AB269" s="169"/>
      <c r="AC269" s="169"/>
      <c r="AD269" s="180"/>
      <c r="AE269" s="207">
        <f t="shared" si="33"/>
        <v>0</v>
      </c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  <c r="CH269" s="104"/>
      <c r="CI269" s="104"/>
      <c r="CJ269" s="104"/>
      <c r="CK269" s="104"/>
      <c r="CL269" s="104"/>
      <c r="CM269" s="104"/>
      <c r="CN269" s="104"/>
      <c r="CO269" s="104"/>
      <c r="CP269" s="104"/>
      <c r="CQ269" s="104"/>
      <c r="CR269" s="104"/>
      <c r="CS269" s="104"/>
      <c r="CT269" s="104"/>
      <c r="CU269" s="104"/>
      <c r="CV269" s="104"/>
      <c r="CW269" s="104"/>
      <c r="CX269" s="104"/>
      <c r="CY269" s="104"/>
      <c r="CZ269" s="104"/>
      <c r="DA269" s="104"/>
      <c r="DB269" s="104"/>
      <c r="DC269" s="104"/>
      <c r="DD269" s="104"/>
      <c r="DE269" s="104"/>
      <c r="DF269" s="104"/>
      <c r="DG269" s="104"/>
      <c r="DH269" s="104"/>
    </row>
    <row r="270" spans="1:112" x14ac:dyDescent="0.25">
      <c r="A270" s="51"/>
      <c r="B270" s="48" t="s">
        <v>262</v>
      </c>
      <c r="C270" s="23"/>
      <c r="D270" s="49">
        <v>0</v>
      </c>
      <c r="E270" s="23"/>
      <c r="F270" s="50">
        <v>0</v>
      </c>
      <c r="G270" s="169"/>
      <c r="H270" s="169"/>
      <c r="I270" s="169"/>
      <c r="J270" s="169"/>
      <c r="K270" s="169"/>
      <c r="L270" s="169"/>
      <c r="M270" s="169"/>
      <c r="N270" s="169"/>
      <c r="O270" s="169"/>
      <c r="P270" s="207"/>
      <c r="Q270" s="169"/>
      <c r="R270" s="169"/>
      <c r="S270" s="169"/>
      <c r="T270" s="169"/>
      <c r="U270" s="208">
        <v>0</v>
      </c>
      <c r="V270" s="207">
        <v>0</v>
      </c>
      <c r="W270" s="169"/>
      <c r="X270" s="169"/>
      <c r="Y270" s="169"/>
      <c r="Z270" s="169"/>
      <c r="AA270" s="169"/>
      <c r="AB270" s="169"/>
      <c r="AC270" s="169"/>
      <c r="AD270" s="180"/>
      <c r="AE270" s="207">
        <f t="shared" si="33"/>
        <v>0</v>
      </c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  <c r="CH270" s="104"/>
      <c r="CI270" s="104"/>
      <c r="CJ270" s="104"/>
      <c r="CK270" s="104"/>
      <c r="CL270" s="104"/>
      <c r="CM270" s="104"/>
      <c r="CN270" s="104"/>
      <c r="CO270" s="104"/>
      <c r="CP270" s="104"/>
      <c r="CQ270" s="104"/>
      <c r="CR270" s="104"/>
      <c r="CS270" s="104"/>
      <c r="CT270" s="104"/>
      <c r="CU270" s="104"/>
      <c r="CV270" s="104"/>
      <c r="CW270" s="104"/>
      <c r="CX270" s="104"/>
      <c r="CY270" s="104"/>
      <c r="CZ270" s="104"/>
      <c r="DA270" s="104"/>
      <c r="DB270" s="104"/>
      <c r="DC270" s="104"/>
      <c r="DD270" s="104"/>
      <c r="DE270" s="104"/>
      <c r="DF270" s="104"/>
      <c r="DG270" s="104"/>
      <c r="DH270" s="104"/>
    </row>
    <row r="271" spans="1:112" x14ac:dyDescent="0.25">
      <c r="A271" s="51"/>
      <c r="B271" s="48" t="s">
        <v>263</v>
      </c>
      <c r="C271" s="23"/>
      <c r="D271" s="49">
        <v>3</v>
      </c>
      <c r="E271" s="23"/>
      <c r="F271" s="50">
        <v>376.23</v>
      </c>
      <c r="G271" s="169"/>
      <c r="H271" s="169"/>
      <c r="I271" s="169"/>
      <c r="J271" s="169"/>
      <c r="K271" s="169"/>
      <c r="L271" s="169"/>
      <c r="M271" s="169"/>
      <c r="N271" s="169"/>
      <c r="O271" s="169"/>
      <c r="P271" s="207"/>
      <c r="Q271" s="169"/>
      <c r="R271" s="169"/>
      <c r="S271" s="169"/>
      <c r="T271" s="169"/>
      <c r="U271" s="208">
        <v>3</v>
      </c>
      <c r="V271" s="207">
        <v>376.23</v>
      </c>
      <c r="W271" s="169"/>
      <c r="X271" s="169"/>
      <c r="Y271" s="169"/>
      <c r="Z271" s="169"/>
      <c r="AA271" s="169"/>
      <c r="AB271" s="169"/>
      <c r="AC271" s="169"/>
      <c r="AD271" s="180"/>
      <c r="AE271" s="207">
        <f t="shared" si="33"/>
        <v>376.23</v>
      </c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  <c r="CH271" s="104"/>
      <c r="CI271" s="104"/>
      <c r="CJ271" s="104"/>
      <c r="CK271" s="104"/>
      <c r="CL271" s="104"/>
      <c r="CM271" s="104"/>
      <c r="CN271" s="104"/>
      <c r="CO271" s="104"/>
      <c r="CP271" s="104"/>
      <c r="CQ271" s="104"/>
      <c r="CR271" s="104"/>
      <c r="CS271" s="104"/>
      <c r="CT271" s="104"/>
      <c r="CU271" s="104"/>
      <c r="CV271" s="104"/>
      <c r="CW271" s="104"/>
      <c r="CX271" s="104"/>
      <c r="CY271" s="104"/>
      <c r="CZ271" s="104"/>
      <c r="DA271" s="104"/>
      <c r="DB271" s="104"/>
      <c r="DC271" s="104"/>
      <c r="DD271" s="104"/>
      <c r="DE271" s="104"/>
      <c r="DF271" s="104"/>
      <c r="DG271" s="104"/>
      <c r="DH271" s="104"/>
    </row>
    <row r="272" spans="1:112" x14ac:dyDescent="0.25">
      <c r="A272" s="51"/>
      <c r="B272" s="48" t="s">
        <v>264</v>
      </c>
      <c r="C272" s="23"/>
      <c r="D272" s="57">
        <v>1</v>
      </c>
      <c r="E272" s="23"/>
      <c r="F272" s="50">
        <v>75.349999999999994</v>
      </c>
      <c r="G272" s="169"/>
      <c r="H272" s="169"/>
      <c r="I272" s="169"/>
      <c r="J272" s="169"/>
      <c r="K272" s="169"/>
      <c r="L272" s="169"/>
      <c r="M272" s="169"/>
      <c r="N272" s="169"/>
      <c r="O272" s="169"/>
      <c r="P272" s="207"/>
      <c r="Q272" s="169"/>
      <c r="R272" s="169"/>
      <c r="S272" s="169"/>
      <c r="T272" s="169"/>
      <c r="U272" s="208">
        <v>1</v>
      </c>
      <c r="V272" s="207">
        <v>75.349999999999994</v>
      </c>
      <c r="W272" s="169"/>
      <c r="X272" s="169"/>
      <c r="Y272" s="169"/>
      <c r="Z272" s="169"/>
      <c r="AA272" s="169"/>
      <c r="AB272" s="169"/>
      <c r="AC272" s="169"/>
      <c r="AD272" s="180"/>
      <c r="AE272" s="207">
        <f t="shared" si="33"/>
        <v>75.349999999999994</v>
      </c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  <c r="CH272" s="104"/>
      <c r="CI272" s="104"/>
      <c r="CJ272" s="104"/>
      <c r="CK272" s="104"/>
      <c r="CL272" s="104"/>
      <c r="CM272" s="104"/>
      <c r="CN272" s="104"/>
      <c r="CO272" s="104"/>
      <c r="CP272" s="104"/>
      <c r="CQ272" s="104"/>
      <c r="CR272" s="104"/>
      <c r="CS272" s="104"/>
      <c r="CT272" s="104"/>
      <c r="CU272" s="104"/>
      <c r="CV272" s="104"/>
      <c r="CW272" s="104"/>
      <c r="CX272" s="104"/>
      <c r="CY272" s="104"/>
      <c r="CZ272" s="104"/>
      <c r="DA272" s="104"/>
      <c r="DB272" s="104"/>
      <c r="DC272" s="104"/>
      <c r="DD272" s="104"/>
      <c r="DE272" s="104"/>
      <c r="DF272" s="104"/>
      <c r="DG272" s="104"/>
      <c r="DH272" s="104"/>
    </row>
    <row r="273" spans="1:474" x14ac:dyDescent="0.25">
      <c r="A273" s="26"/>
      <c r="B273" s="48" t="s">
        <v>265</v>
      </c>
      <c r="C273" s="23"/>
      <c r="D273" s="49">
        <v>1</v>
      </c>
      <c r="E273" s="23"/>
      <c r="F273" s="50">
        <v>125.41</v>
      </c>
      <c r="G273" s="169"/>
      <c r="H273" s="169"/>
      <c r="I273" s="169"/>
      <c r="J273" s="169"/>
      <c r="K273" s="169"/>
      <c r="L273" s="169"/>
      <c r="M273" s="169"/>
      <c r="N273" s="169"/>
      <c r="O273" s="169"/>
      <c r="P273" s="207"/>
      <c r="Q273" s="169"/>
      <c r="R273" s="169"/>
      <c r="S273" s="169"/>
      <c r="T273" s="169"/>
      <c r="U273" s="208">
        <v>1</v>
      </c>
      <c r="V273" s="207">
        <v>125.41</v>
      </c>
      <c r="W273" s="169"/>
      <c r="X273" s="169"/>
      <c r="Y273" s="169"/>
      <c r="Z273" s="169"/>
      <c r="AA273" s="169"/>
      <c r="AB273" s="169"/>
      <c r="AC273" s="169"/>
      <c r="AD273" s="180"/>
      <c r="AE273" s="207">
        <f t="shared" si="33"/>
        <v>125.41</v>
      </c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  <c r="CH273" s="104"/>
      <c r="CI273" s="104"/>
      <c r="CJ273" s="104"/>
      <c r="CK273" s="104"/>
      <c r="CL273" s="104"/>
      <c r="CM273" s="104"/>
      <c r="CN273" s="104"/>
      <c r="CO273" s="104"/>
      <c r="CP273" s="104"/>
      <c r="CQ273" s="104"/>
      <c r="CR273" s="104"/>
      <c r="CS273" s="104"/>
      <c r="CT273" s="104"/>
      <c r="CU273" s="104"/>
      <c r="CV273" s="104"/>
      <c r="CW273" s="104"/>
      <c r="CX273" s="104"/>
      <c r="CY273" s="104"/>
      <c r="CZ273" s="104"/>
      <c r="DA273" s="104"/>
      <c r="DB273" s="104"/>
      <c r="DC273" s="104"/>
      <c r="DD273" s="104"/>
      <c r="DE273" s="104"/>
      <c r="DF273" s="104"/>
      <c r="DG273" s="104"/>
      <c r="DH273" s="104"/>
    </row>
    <row r="274" spans="1:474" x14ac:dyDescent="0.25">
      <c r="A274" s="51"/>
      <c r="B274" s="48" t="s">
        <v>266</v>
      </c>
      <c r="C274" s="23"/>
      <c r="D274" s="49">
        <v>10</v>
      </c>
      <c r="E274" s="23"/>
      <c r="F274" s="50">
        <v>186</v>
      </c>
      <c r="G274" s="169"/>
      <c r="H274" s="169"/>
      <c r="I274" s="169"/>
      <c r="J274" s="169"/>
      <c r="K274" s="169"/>
      <c r="L274" s="169"/>
      <c r="M274" s="169"/>
      <c r="N274" s="169"/>
      <c r="O274" s="169"/>
      <c r="P274" s="207"/>
      <c r="Q274" s="169"/>
      <c r="R274" s="169"/>
      <c r="S274" s="169"/>
      <c r="T274" s="169"/>
      <c r="U274" s="208">
        <v>10</v>
      </c>
      <c r="V274" s="207">
        <v>186</v>
      </c>
      <c r="W274" s="169"/>
      <c r="X274" s="169"/>
      <c r="Y274" s="169"/>
      <c r="Z274" s="169"/>
      <c r="AA274" s="169"/>
      <c r="AB274" s="169"/>
      <c r="AC274" s="169"/>
      <c r="AD274" s="180"/>
      <c r="AE274" s="207">
        <f t="shared" si="33"/>
        <v>186</v>
      </c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  <c r="CH274" s="104"/>
      <c r="CI274" s="104"/>
      <c r="CJ274" s="104"/>
      <c r="CK274" s="104"/>
      <c r="CL274" s="104"/>
      <c r="CM274" s="104"/>
      <c r="CN274" s="104"/>
      <c r="CO274" s="104"/>
      <c r="CP274" s="104"/>
      <c r="CQ274" s="104"/>
      <c r="CR274" s="104"/>
      <c r="CS274" s="104"/>
      <c r="CT274" s="104"/>
      <c r="CU274" s="104"/>
      <c r="CV274" s="104"/>
      <c r="CW274" s="104"/>
      <c r="CX274" s="104"/>
      <c r="CY274" s="104"/>
      <c r="CZ274" s="104"/>
      <c r="DA274" s="104"/>
      <c r="DB274" s="104"/>
      <c r="DC274" s="104"/>
      <c r="DD274" s="104"/>
      <c r="DE274" s="104"/>
      <c r="DF274" s="104"/>
      <c r="DG274" s="104"/>
      <c r="DH274" s="104"/>
    </row>
    <row r="275" spans="1:474" x14ac:dyDescent="0.25">
      <c r="A275" s="51"/>
      <c r="B275" s="48" t="s">
        <v>267</v>
      </c>
      <c r="C275" s="23"/>
      <c r="D275" s="49">
        <v>1</v>
      </c>
      <c r="E275" s="23"/>
      <c r="F275" s="50">
        <v>41.609199999999994</v>
      </c>
      <c r="G275" s="169"/>
      <c r="H275" s="169"/>
      <c r="I275" s="169"/>
      <c r="J275" s="169"/>
      <c r="K275" s="169"/>
      <c r="L275" s="169"/>
      <c r="M275" s="169"/>
      <c r="N275" s="169"/>
      <c r="O275" s="169"/>
      <c r="P275" s="207"/>
      <c r="Q275" s="169"/>
      <c r="R275" s="169"/>
      <c r="S275" s="169"/>
      <c r="T275" s="169"/>
      <c r="U275" s="208">
        <v>1</v>
      </c>
      <c r="V275" s="207">
        <v>41.609199999999994</v>
      </c>
      <c r="W275" s="169"/>
      <c r="X275" s="169"/>
      <c r="Y275" s="169"/>
      <c r="Z275" s="169"/>
      <c r="AA275" s="169"/>
      <c r="AB275" s="169"/>
      <c r="AC275" s="169"/>
      <c r="AD275" s="180"/>
      <c r="AE275" s="207">
        <f t="shared" si="33"/>
        <v>41.609199999999994</v>
      </c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  <c r="CH275" s="104"/>
      <c r="CI275" s="104"/>
      <c r="CJ275" s="104"/>
      <c r="CK275" s="104"/>
      <c r="CL275" s="104"/>
      <c r="CM275" s="104"/>
      <c r="CN275" s="104"/>
      <c r="CO275" s="104"/>
      <c r="CP275" s="104"/>
      <c r="CQ275" s="104"/>
      <c r="CR275" s="104"/>
      <c r="CS275" s="104"/>
      <c r="CT275" s="104"/>
      <c r="CU275" s="104"/>
      <c r="CV275" s="104"/>
      <c r="CW275" s="104"/>
      <c r="CX275" s="104"/>
      <c r="CY275" s="104"/>
      <c r="CZ275" s="104"/>
      <c r="DA275" s="104"/>
      <c r="DB275" s="104"/>
      <c r="DC275" s="104"/>
      <c r="DD275" s="104"/>
      <c r="DE275" s="104"/>
      <c r="DF275" s="104"/>
      <c r="DG275" s="104"/>
      <c r="DH275" s="104"/>
    </row>
    <row r="276" spans="1:474" x14ac:dyDescent="0.25">
      <c r="A276" s="51"/>
      <c r="B276" s="48" t="s">
        <v>268</v>
      </c>
      <c r="C276" s="23"/>
      <c r="D276" s="57">
        <v>28</v>
      </c>
      <c r="E276" s="23"/>
      <c r="F276" s="50">
        <v>5507.32</v>
      </c>
      <c r="G276" s="169"/>
      <c r="H276" s="169"/>
      <c r="I276" s="169"/>
      <c r="J276" s="169"/>
      <c r="K276" s="169"/>
      <c r="L276" s="169"/>
      <c r="M276" s="169"/>
      <c r="N276" s="169"/>
      <c r="O276" s="169"/>
      <c r="P276" s="207"/>
      <c r="Q276" s="169"/>
      <c r="R276" s="169"/>
      <c r="S276" s="169"/>
      <c r="T276" s="169"/>
      <c r="U276" s="208">
        <v>28</v>
      </c>
      <c r="V276" s="207">
        <v>5507.32</v>
      </c>
      <c r="W276" s="169"/>
      <c r="X276" s="169"/>
      <c r="Y276" s="169"/>
      <c r="Z276" s="169"/>
      <c r="AA276" s="169"/>
      <c r="AB276" s="169"/>
      <c r="AC276" s="169"/>
      <c r="AD276" s="180"/>
      <c r="AE276" s="207">
        <f t="shared" si="33"/>
        <v>5507.32</v>
      </c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  <c r="CH276" s="104"/>
      <c r="CI276" s="104"/>
      <c r="CJ276" s="104"/>
      <c r="CK276" s="104"/>
      <c r="CL276" s="104"/>
      <c r="CM276" s="104"/>
      <c r="CN276" s="104"/>
      <c r="CO276" s="104"/>
      <c r="CP276" s="104"/>
      <c r="CQ276" s="104"/>
      <c r="CR276" s="104"/>
      <c r="CS276" s="104"/>
      <c r="CT276" s="104"/>
      <c r="CU276" s="104"/>
      <c r="CV276" s="104"/>
      <c r="CW276" s="104"/>
      <c r="CX276" s="104"/>
      <c r="CY276" s="104"/>
      <c r="CZ276" s="104"/>
      <c r="DA276" s="104"/>
      <c r="DB276" s="104"/>
      <c r="DC276" s="104"/>
      <c r="DD276" s="104"/>
      <c r="DE276" s="104"/>
      <c r="DF276" s="104"/>
      <c r="DG276" s="104"/>
      <c r="DH276" s="104"/>
    </row>
    <row r="277" spans="1:474" x14ac:dyDescent="0.25">
      <c r="A277" s="51"/>
      <c r="B277" s="48" t="s">
        <v>269</v>
      </c>
      <c r="C277" s="23"/>
      <c r="D277" s="49">
        <v>130</v>
      </c>
      <c r="E277" s="23"/>
      <c r="F277" s="50">
        <v>447.92007999999998</v>
      </c>
      <c r="G277" s="169"/>
      <c r="H277" s="169"/>
      <c r="I277" s="169"/>
      <c r="J277" s="169"/>
      <c r="K277" s="169"/>
      <c r="L277" s="169"/>
      <c r="M277" s="169"/>
      <c r="N277" s="169"/>
      <c r="O277" s="169"/>
      <c r="P277" s="207"/>
      <c r="Q277" s="169"/>
      <c r="R277" s="169"/>
      <c r="S277" s="169"/>
      <c r="T277" s="169"/>
      <c r="U277" s="208">
        <v>130</v>
      </c>
      <c r="V277" s="207">
        <v>447.92007999999998</v>
      </c>
      <c r="W277" s="169"/>
      <c r="X277" s="169"/>
      <c r="Y277" s="169"/>
      <c r="Z277" s="169"/>
      <c r="AA277" s="169"/>
      <c r="AB277" s="169"/>
      <c r="AC277" s="169"/>
      <c r="AD277" s="180"/>
      <c r="AE277" s="207">
        <f t="shared" si="33"/>
        <v>447.92007999999998</v>
      </c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  <c r="CH277" s="104"/>
      <c r="CI277" s="104"/>
      <c r="CJ277" s="104"/>
      <c r="CK277" s="104"/>
      <c r="CL277" s="104"/>
      <c r="CM277" s="104"/>
      <c r="CN277" s="104"/>
      <c r="CO277" s="104"/>
      <c r="CP277" s="104"/>
      <c r="CQ277" s="104"/>
      <c r="CR277" s="104"/>
      <c r="CS277" s="104"/>
      <c r="CT277" s="104"/>
      <c r="CU277" s="104"/>
      <c r="CV277" s="104"/>
      <c r="CW277" s="104"/>
      <c r="CX277" s="104"/>
      <c r="CY277" s="104"/>
      <c r="CZ277" s="104"/>
      <c r="DA277" s="104"/>
      <c r="DB277" s="104"/>
      <c r="DC277" s="104"/>
      <c r="DD277" s="104"/>
      <c r="DE277" s="104"/>
      <c r="DF277" s="104"/>
      <c r="DG277" s="104"/>
      <c r="DH277" s="104"/>
    </row>
    <row r="278" spans="1:474" x14ac:dyDescent="0.25">
      <c r="A278" s="51"/>
      <c r="B278" s="48" t="s">
        <v>270</v>
      </c>
      <c r="C278" s="23"/>
      <c r="D278" s="57">
        <v>180</v>
      </c>
      <c r="E278" s="23"/>
      <c r="F278" s="50">
        <v>2165.2675199999999</v>
      </c>
      <c r="G278" s="169"/>
      <c r="H278" s="169"/>
      <c r="I278" s="169"/>
      <c r="J278" s="169"/>
      <c r="K278" s="169"/>
      <c r="L278" s="169"/>
      <c r="M278" s="169"/>
      <c r="N278" s="169"/>
      <c r="O278" s="169"/>
      <c r="P278" s="207"/>
      <c r="Q278" s="169"/>
      <c r="R278" s="169"/>
      <c r="S278" s="169"/>
      <c r="T278" s="169"/>
      <c r="U278" s="208">
        <v>180</v>
      </c>
      <c r="V278" s="207">
        <v>2165.2675199999999</v>
      </c>
      <c r="W278" s="169"/>
      <c r="X278" s="169"/>
      <c r="Y278" s="169"/>
      <c r="Z278" s="169"/>
      <c r="AA278" s="169"/>
      <c r="AB278" s="169"/>
      <c r="AC278" s="169"/>
      <c r="AD278" s="180"/>
      <c r="AE278" s="207">
        <f t="shared" si="33"/>
        <v>2165.2675199999999</v>
      </c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  <c r="CH278" s="104"/>
      <c r="CI278" s="104"/>
      <c r="CJ278" s="104"/>
      <c r="CK278" s="104"/>
      <c r="CL278" s="104"/>
      <c r="CM278" s="104"/>
      <c r="CN278" s="104"/>
      <c r="CO278" s="104"/>
      <c r="CP278" s="104"/>
      <c r="CQ278" s="104"/>
      <c r="CR278" s="104"/>
      <c r="CS278" s="104"/>
      <c r="CT278" s="104"/>
      <c r="CU278" s="104"/>
      <c r="CV278" s="104"/>
      <c r="CW278" s="104"/>
      <c r="CX278" s="104"/>
      <c r="CY278" s="104"/>
      <c r="CZ278" s="104"/>
      <c r="DA278" s="104"/>
      <c r="DB278" s="104"/>
      <c r="DC278" s="104"/>
      <c r="DD278" s="104"/>
      <c r="DE278" s="104"/>
      <c r="DF278" s="104"/>
      <c r="DG278" s="104"/>
      <c r="DH278" s="104"/>
    </row>
    <row r="279" spans="1:474" x14ac:dyDescent="0.25">
      <c r="A279" s="51"/>
      <c r="B279" s="48" t="s">
        <v>271</v>
      </c>
      <c r="C279" s="23"/>
      <c r="D279" s="49">
        <v>0</v>
      </c>
      <c r="E279" s="23"/>
      <c r="F279" s="50">
        <v>0</v>
      </c>
      <c r="G279" s="169"/>
      <c r="H279" s="169"/>
      <c r="I279" s="169"/>
      <c r="J279" s="169"/>
      <c r="K279" s="169"/>
      <c r="L279" s="169"/>
      <c r="M279" s="169"/>
      <c r="N279" s="169"/>
      <c r="O279" s="169"/>
      <c r="P279" s="207"/>
      <c r="Q279" s="169"/>
      <c r="R279" s="169"/>
      <c r="S279" s="169"/>
      <c r="T279" s="169"/>
      <c r="U279" s="208">
        <v>0</v>
      </c>
      <c r="V279" s="207">
        <v>0</v>
      </c>
      <c r="W279" s="169"/>
      <c r="X279" s="169"/>
      <c r="Y279" s="169"/>
      <c r="Z279" s="169"/>
      <c r="AA279" s="169"/>
      <c r="AB279" s="169"/>
      <c r="AC279" s="169"/>
      <c r="AD279" s="180"/>
      <c r="AE279" s="207">
        <f t="shared" si="33"/>
        <v>0</v>
      </c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  <c r="CH279" s="104"/>
      <c r="CI279" s="104"/>
      <c r="CJ279" s="104"/>
      <c r="CK279" s="104"/>
      <c r="CL279" s="104"/>
      <c r="CM279" s="104"/>
      <c r="CN279" s="104"/>
      <c r="CO279" s="104"/>
      <c r="CP279" s="104"/>
      <c r="CQ279" s="104"/>
      <c r="CR279" s="104"/>
      <c r="CS279" s="104"/>
      <c r="CT279" s="104"/>
      <c r="CU279" s="104"/>
      <c r="CV279" s="104"/>
      <c r="CW279" s="104"/>
      <c r="CX279" s="104"/>
      <c r="CY279" s="104"/>
      <c r="CZ279" s="104"/>
      <c r="DA279" s="104"/>
      <c r="DB279" s="104"/>
      <c r="DC279" s="104"/>
      <c r="DD279" s="104"/>
      <c r="DE279" s="104"/>
      <c r="DF279" s="104"/>
      <c r="DG279" s="104"/>
      <c r="DH279" s="104"/>
    </row>
    <row r="280" spans="1:474" x14ac:dyDescent="0.25">
      <c r="A280" s="51"/>
      <c r="B280" s="48" t="s">
        <v>272</v>
      </c>
      <c r="C280" s="23"/>
      <c r="D280" s="57">
        <v>5</v>
      </c>
      <c r="E280" s="23"/>
      <c r="F280" s="50">
        <v>199.89999999999998</v>
      </c>
      <c r="G280" s="169"/>
      <c r="H280" s="169"/>
      <c r="I280" s="169"/>
      <c r="J280" s="169"/>
      <c r="K280" s="169"/>
      <c r="L280" s="169"/>
      <c r="M280" s="169"/>
      <c r="N280" s="169"/>
      <c r="O280" s="169"/>
      <c r="P280" s="207"/>
      <c r="Q280" s="169"/>
      <c r="R280" s="169"/>
      <c r="S280" s="169"/>
      <c r="T280" s="169"/>
      <c r="U280" s="208">
        <v>5</v>
      </c>
      <c r="V280" s="207">
        <v>199.89999999999998</v>
      </c>
      <c r="W280" s="169"/>
      <c r="X280" s="169"/>
      <c r="Y280" s="169"/>
      <c r="Z280" s="169"/>
      <c r="AA280" s="169"/>
      <c r="AB280" s="169"/>
      <c r="AC280" s="169"/>
      <c r="AD280" s="180"/>
      <c r="AE280" s="207">
        <f t="shared" si="33"/>
        <v>199.89999999999998</v>
      </c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  <c r="CH280" s="104"/>
      <c r="CI280" s="104"/>
      <c r="CJ280" s="104"/>
      <c r="CK280" s="104"/>
      <c r="CL280" s="104"/>
      <c r="CM280" s="104"/>
      <c r="CN280" s="104"/>
      <c r="CO280" s="104"/>
      <c r="CP280" s="104"/>
      <c r="CQ280" s="104"/>
      <c r="CR280" s="104"/>
      <c r="CS280" s="104"/>
      <c r="CT280" s="104"/>
      <c r="CU280" s="104"/>
      <c r="CV280" s="104"/>
      <c r="CW280" s="104"/>
      <c r="CX280" s="104"/>
      <c r="CY280" s="104"/>
      <c r="CZ280" s="104"/>
      <c r="DA280" s="104"/>
      <c r="DB280" s="104"/>
      <c r="DC280" s="104"/>
      <c r="DD280" s="104"/>
      <c r="DE280" s="104"/>
      <c r="DF280" s="104"/>
      <c r="DG280" s="104"/>
      <c r="DH280" s="104"/>
    </row>
    <row r="281" spans="1:474" x14ac:dyDescent="0.25">
      <c r="A281" s="51"/>
      <c r="B281" s="48" t="s">
        <v>273</v>
      </c>
      <c r="C281" s="23"/>
      <c r="D281" s="49">
        <v>2</v>
      </c>
      <c r="E281" s="23"/>
      <c r="F281" s="50">
        <v>198.44</v>
      </c>
      <c r="G281" s="169"/>
      <c r="H281" s="169"/>
      <c r="I281" s="169"/>
      <c r="J281" s="169"/>
      <c r="K281" s="169"/>
      <c r="L281" s="169"/>
      <c r="M281" s="169"/>
      <c r="N281" s="169"/>
      <c r="O281" s="169"/>
      <c r="P281" s="207"/>
      <c r="Q281" s="169"/>
      <c r="R281" s="169"/>
      <c r="S281" s="169"/>
      <c r="T281" s="169"/>
      <c r="U281" s="208">
        <v>2</v>
      </c>
      <c r="V281" s="207">
        <v>198.44</v>
      </c>
      <c r="W281" s="169"/>
      <c r="X281" s="169"/>
      <c r="Y281" s="169"/>
      <c r="Z281" s="169"/>
      <c r="AA281" s="169"/>
      <c r="AB281" s="169"/>
      <c r="AC281" s="169"/>
      <c r="AD281" s="180"/>
      <c r="AE281" s="207">
        <f t="shared" si="33"/>
        <v>198.44</v>
      </c>
    </row>
    <row r="282" spans="1:474" x14ac:dyDescent="0.25">
      <c r="A282" s="51"/>
      <c r="B282" s="48" t="s">
        <v>274</v>
      </c>
      <c r="C282" s="23"/>
      <c r="D282" s="49">
        <v>200</v>
      </c>
      <c r="E282" s="23"/>
      <c r="F282" s="50">
        <v>30879.199999999997</v>
      </c>
      <c r="G282" s="169"/>
      <c r="H282" s="169"/>
      <c r="I282" s="169"/>
      <c r="J282" s="169"/>
      <c r="K282" s="169"/>
      <c r="L282" s="169"/>
      <c r="M282" s="169"/>
      <c r="N282" s="169"/>
      <c r="O282" s="169"/>
      <c r="P282" s="207"/>
      <c r="Q282" s="169"/>
      <c r="R282" s="169"/>
      <c r="S282" s="169"/>
      <c r="T282" s="169"/>
      <c r="U282" s="208">
        <v>200</v>
      </c>
      <c r="V282" s="207">
        <v>30879.199999999997</v>
      </c>
      <c r="W282" s="169"/>
      <c r="X282" s="169"/>
      <c r="Y282" s="169"/>
      <c r="Z282" s="169"/>
      <c r="AA282" s="169"/>
      <c r="AB282" s="169"/>
      <c r="AC282" s="169"/>
      <c r="AD282" s="180"/>
      <c r="AE282" s="207">
        <f t="shared" si="33"/>
        <v>30879.199999999997</v>
      </c>
    </row>
    <row r="283" spans="1:474" x14ac:dyDescent="0.25">
      <c r="A283" s="26"/>
      <c r="B283" s="48"/>
      <c r="C283" s="23"/>
      <c r="D283" s="49">
        <v>0</v>
      </c>
      <c r="E283" s="23"/>
      <c r="F283" s="50">
        <v>0</v>
      </c>
      <c r="G283" s="169"/>
      <c r="H283" s="169"/>
      <c r="I283" s="169"/>
      <c r="J283" s="169"/>
      <c r="K283" s="169"/>
      <c r="L283" s="169"/>
      <c r="M283" s="169"/>
      <c r="N283" s="169"/>
      <c r="O283" s="169"/>
      <c r="P283" s="207"/>
      <c r="Q283" s="169"/>
      <c r="R283" s="169"/>
      <c r="S283" s="169"/>
      <c r="T283" s="169"/>
      <c r="U283" s="208">
        <v>0</v>
      </c>
      <c r="V283" s="207">
        <v>0</v>
      </c>
      <c r="W283" s="169"/>
      <c r="X283" s="169"/>
      <c r="Y283" s="169"/>
      <c r="Z283" s="169"/>
      <c r="AA283" s="169"/>
      <c r="AB283" s="169"/>
      <c r="AC283" s="169"/>
      <c r="AD283" s="180"/>
      <c r="AE283" s="207">
        <f t="shared" si="33"/>
        <v>0</v>
      </c>
    </row>
    <row r="284" spans="1:474" s="14" customFormat="1" x14ac:dyDescent="0.25">
      <c r="A284" s="11">
        <v>212</v>
      </c>
      <c r="B284" s="64" t="s">
        <v>275</v>
      </c>
      <c r="C284" s="65"/>
      <c r="D284" s="65"/>
      <c r="E284" s="65"/>
      <c r="F284" s="66">
        <v>0</v>
      </c>
      <c r="G284" s="171">
        <f>G285</f>
        <v>0</v>
      </c>
      <c r="H284" s="171">
        <f t="shared" ref="H284:AE284" si="34">H285</f>
        <v>0</v>
      </c>
      <c r="I284" s="171">
        <f t="shared" si="34"/>
        <v>0</v>
      </c>
      <c r="J284" s="171">
        <f t="shared" si="34"/>
        <v>0</v>
      </c>
      <c r="K284" s="171">
        <f t="shared" si="34"/>
        <v>0</v>
      </c>
      <c r="L284" s="171">
        <f t="shared" si="34"/>
        <v>0</v>
      </c>
      <c r="M284" s="171">
        <f t="shared" si="34"/>
        <v>0</v>
      </c>
      <c r="N284" s="171">
        <f t="shared" si="34"/>
        <v>0</v>
      </c>
      <c r="O284" s="171">
        <f t="shared" si="34"/>
        <v>0</v>
      </c>
      <c r="P284" s="185">
        <f t="shared" si="34"/>
        <v>0</v>
      </c>
      <c r="Q284" s="171">
        <f t="shared" si="34"/>
        <v>0</v>
      </c>
      <c r="R284" s="171">
        <f t="shared" si="34"/>
        <v>0</v>
      </c>
      <c r="S284" s="171">
        <v>0</v>
      </c>
      <c r="T284" s="171">
        <v>0</v>
      </c>
      <c r="U284" s="171">
        <v>0</v>
      </c>
      <c r="V284" s="185">
        <v>0</v>
      </c>
      <c r="W284" s="171">
        <f t="shared" si="34"/>
        <v>0</v>
      </c>
      <c r="X284" s="171">
        <f t="shared" si="34"/>
        <v>0</v>
      </c>
      <c r="Y284" s="171">
        <f t="shared" si="34"/>
        <v>0</v>
      </c>
      <c r="Z284" s="171">
        <f t="shared" si="34"/>
        <v>0</v>
      </c>
      <c r="AA284" s="171">
        <f t="shared" si="34"/>
        <v>0</v>
      </c>
      <c r="AB284" s="171">
        <f t="shared" si="34"/>
        <v>0</v>
      </c>
      <c r="AC284" s="171">
        <f t="shared" si="34"/>
        <v>0</v>
      </c>
      <c r="AD284" s="181">
        <f t="shared" si="34"/>
        <v>0</v>
      </c>
      <c r="AE284" s="201">
        <f t="shared" si="34"/>
        <v>0</v>
      </c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GM284" s="104"/>
      <c r="GN284" s="104"/>
      <c r="GO284" s="104"/>
      <c r="GP284" s="104"/>
      <c r="GQ284" s="104"/>
      <c r="GR284" s="104"/>
      <c r="GS284" s="104"/>
      <c r="GT284" s="104"/>
      <c r="GU284" s="104"/>
      <c r="GV284" s="104"/>
      <c r="GW284" s="104"/>
      <c r="GX284" s="104"/>
      <c r="GY284" s="104"/>
      <c r="GZ284" s="104"/>
      <c r="HA284" s="104"/>
      <c r="HB284" s="104"/>
      <c r="HC284" s="104"/>
      <c r="HD284" s="104"/>
      <c r="HE284" s="104"/>
      <c r="HF284" s="104"/>
      <c r="HG284" s="104"/>
      <c r="HH284" s="104"/>
      <c r="HI284" s="104"/>
      <c r="HJ284" s="104"/>
      <c r="HK284" s="104"/>
      <c r="HL284" s="104"/>
      <c r="HM284" s="104"/>
      <c r="HN284" s="104"/>
      <c r="HO284" s="104"/>
      <c r="HP284" s="104"/>
      <c r="HQ284" s="104"/>
      <c r="HR284" s="104"/>
      <c r="HS284" s="104"/>
      <c r="HT284" s="104"/>
      <c r="HU284" s="104"/>
      <c r="HV284" s="104"/>
      <c r="HW284" s="104"/>
      <c r="HX284" s="104"/>
      <c r="HY284" s="104"/>
      <c r="HZ284" s="104"/>
      <c r="IA284" s="104"/>
      <c r="IB284" s="104"/>
      <c r="IC284" s="104"/>
      <c r="ID284" s="104"/>
      <c r="IE284" s="104"/>
      <c r="IF284" s="104"/>
      <c r="IG284" s="104"/>
      <c r="IH284" s="104"/>
      <c r="II284" s="104"/>
      <c r="IJ284" s="104"/>
      <c r="IK284" s="104"/>
      <c r="IL284" s="104"/>
      <c r="IM284" s="104"/>
      <c r="IN284" s="104"/>
      <c r="IO284" s="104"/>
      <c r="IP284" s="104"/>
      <c r="IQ284" s="104"/>
      <c r="IR284" s="104"/>
      <c r="IS284" s="104"/>
      <c r="IT284" s="104"/>
      <c r="IU284" s="104"/>
      <c r="IV284" s="104"/>
      <c r="IW284" s="104"/>
      <c r="IX284" s="104"/>
      <c r="IY284" s="104"/>
      <c r="IZ284" s="104"/>
      <c r="JA284" s="104"/>
      <c r="JB284" s="104"/>
      <c r="JC284" s="104"/>
      <c r="JD284" s="104"/>
      <c r="JE284" s="104"/>
      <c r="JF284" s="104"/>
      <c r="JG284" s="104"/>
      <c r="JH284" s="104"/>
      <c r="JI284" s="104"/>
      <c r="JJ284" s="104"/>
      <c r="JK284" s="104"/>
      <c r="JL284" s="104"/>
      <c r="JM284" s="104"/>
      <c r="JN284" s="104"/>
      <c r="JO284" s="104"/>
      <c r="JP284" s="104"/>
      <c r="JQ284" s="104"/>
      <c r="JR284" s="104"/>
      <c r="JS284" s="104"/>
      <c r="JT284" s="104"/>
      <c r="JU284" s="104"/>
      <c r="JV284" s="104"/>
      <c r="JW284" s="104"/>
      <c r="JX284" s="104"/>
      <c r="JY284" s="104"/>
      <c r="JZ284" s="104"/>
      <c r="KA284" s="104"/>
      <c r="KB284" s="104"/>
      <c r="KC284" s="104"/>
      <c r="KD284" s="104"/>
      <c r="KE284" s="104"/>
      <c r="KF284" s="104"/>
      <c r="KG284" s="104"/>
      <c r="KH284" s="104"/>
      <c r="KI284" s="104"/>
      <c r="KJ284" s="104"/>
      <c r="KK284" s="104"/>
      <c r="KL284" s="104"/>
      <c r="KM284" s="104"/>
      <c r="KN284" s="104"/>
      <c r="KO284" s="104"/>
      <c r="KP284" s="104"/>
      <c r="KQ284" s="104"/>
      <c r="KR284" s="104"/>
      <c r="KS284" s="104"/>
      <c r="KT284" s="104"/>
      <c r="KU284" s="104"/>
      <c r="KV284" s="104"/>
      <c r="KW284" s="104"/>
      <c r="KX284" s="104"/>
      <c r="KY284" s="104"/>
      <c r="KZ284" s="104"/>
      <c r="LA284" s="104"/>
      <c r="LB284" s="104"/>
      <c r="LC284" s="104"/>
      <c r="LD284" s="104"/>
      <c r="LE284" s="104"/>
      <c r="LF284" s="104"/>
      <c r="LG284" s="104"/>
      <c r="LH284" s="104"/>
      <c r="LI284" s="104"/>
      <c r="LJ284" s="104"/>
      <c r="LK284" s="104"/>
      <c r="LL284" s="104"/>
      <c r="LM284" s="104"/>
      <c r="LN284" s="104"/>
      <c r="LO284" s="104"/>
      <c r="LP284" s="104"/>
      <c r="LQ284" s="104"/>
      <c r="LR284" s="104"/>
      <c r="LS284" s="104"/>
      <c r="LT284" s="104"/>
      <c r="LU284" s="104"/>
      <c r="LV284" s="104"/>
      <c r="LW284" s="104"/>
      <c r="LX284" s="104"/>
      <c r="LY284" s="104"/>
      <c r="LZ284" s="104"/>
      <c r="MA284" s="104"/>
      <c r="MB284" s="104"/>
      <c r="MC284" s="104"/>
      <c r="MD284" s="104"/>
      <c r="ME284" s="104"/>
      <c r="MF284" s="104"/>
      <c r="MG284" s="104"/>
      <c r="MH284" s="104"/>
      <c r="MI284" s="104"/>
      <c r="MJ284" s="104"/>
      <c r="MK284" s="104"/>
      <c r="ML284" s="104"/>
      <c r="MM284" s="104"/>
      <c r="MN284" s="104"/>
      <c r="MO284" s="104"/>
      <c r="MP284" s="104"/>
      <c r="MQ284" s="104"/>
      <c r="MR284" s="104"/>
      <c r="MS284" s="104"/>
      <c r="MT284" s="104"/>
      <c r="MU284" s="104"/>
      <c r="MV284" s="104"/>
      <c r="MW284" s="104"/>
      <c r="MX284" s="104"/>
      <c r="MY284" s="104"/>
      <c r="MZ284" s="104"/>
      <c r="NA284" s="104"/>
      <c r="NB284" s="104"/>
      <c r="NC284" s="104"/>
      <c r="ND284" s="104"/>
      <c r="NE284" s="104"/>
      <c r="NF284" s="104"/>
      <c r="NG284" s="104"/>
      <c r="NH284" s="104"/>
      <c r="NI284" s="104"/>
      <c r="NJ284" s="104"/>
      <c r="NK284" s="104"/>
      <c r="NL284" s="104"/>
      <c r="NM284" s="104"/>
      <c r="NN284" s="104"/>
      <c r="NO284" s="104"/>
      <c r="NP284" s="104"/>
      <c r="NQ284" s="104"/>
      <c r="NR284" s="104"/>
      <c r="NS284" s="104"/>
      <c r="NT284" s="104"/>
      <c r="NU284" s="104"/>
      <c r="NV284" s="104"/>
      <c r="NW284" s="104"/>
      <c r="NX284" s="104"/>
      <c r="NY284" s="104"/>
      <c r="NZ284" s="104"/>
      <c r="OA284" s="104"/>
      <c r="OB284" s="104"/>
      <c r="OC284" s="104"/>
      <c r="OD284" s="104"/>
      <c r="OE284" s="104"/>
      <c r="OF284" s="104"/>
      <c r="OG284" s="104"/>
      <c r="OH284" s="104"/>
      <c r="OI284" s="104"/>
      <c r="OJ284" s="104"/>
      <c r="OK284" s="104"/>
      <c r="OL284" s="104"/>
      <c r="OM284" s="104"/>
      <c r="ON284" s="104"/>
      <c r="OO284" s="104"/>
      <c r="OP284" s="104"/>
      <c r="OQ284" s="104"/>
      <c r="OR284" s="104"/>
      <c r="OS284" s="104"/>
      <c r="OT284" s="104"/>
      <c r="OU284" s="104"/>
      <c r="OV284" s="104"/>
      <c r="OW284" s="104"/>
      <c r="OX284" s="104"/>
      <c r="OY284" s="104"/>
      <c r="OZ284" s="104"/>
      <c r="PA284" s="104"/>
      <c r="PB284" s="104"/>
      <c r="PC284" s="104"/>
      <c r="PD284" s="104"/>
      <c r="PE284" s="104"/>
      <c r="PF284" s="104"/>
      <c r="PG284" s="104"/>
      <c r="PH284" s="104"/>
      <c r="PI284" s="104"/>
      <c r="PJ284" s="104"/>
      <c r="PK284" s="104"/>
      <c r="PL284" s="104"/>
      <c r="PM284" s="104"/>
      <c r="PN284" s="104"/>
      <c r="PO284" s="104"/>
      <c r="PP284" s="104"/>
      <c r="PQ284" s="104"/>
      <c r="PR284" s="104"/>
      <c r="PS284" s="104"/>
      <c r="PT284" s="104"/>
      <c r="PU284" s="104"/>
      <c r="PV284" s="104"/>
      <c r="PW284" s="104"/>
      <c r="PX284" s="104"/>
      <c r="PY284" s="104"/>
      <c r="PZ284" s="104"/>
      <c r="QA284" s="104"/>
      <c r="QB284" s="104"/>
      <c r="QC284" s="104"/>
      <c r="QD284" s="104"/>
      <c r="QE284" s="104"/>
      <c r="QF284" s="104"/>
      <c r="QG284" s="104"/>
      <c r="QH284" s="104"/>
      <c r="QI284" s="104"/>
      <c r="QJ284" s="104"/>
      <c r="QK284" s="104"/>
      <c r="QL284" s="104"/>
      <c r="QM284" s="104"/>
      <c r="QN284" s="104"/>
      <c r="QO284" s="104"/>
      <c r="QP284" s="104"/>
      <c r="QQ284" s="104"/>
      <c r="QR284" s="104"/>
      <c r="QS284" s="104"/>
      <c r="QT284" s="104"/>
      <c r="QU284" s="104"/>
      <c r="QV284" s="104"/>
      <c r="QW284" s="104"/>
      <c r="QX284" s="104"/>
      <c r="QY284" s="104"/>
      <c r="QZ284" s="104"/>
      <c r="RA284" s="104"/>
      <c r="RB284" s="104"/>
      <c r="RC284" s="104"/>
      <c r="RD284" s="104"/>
      <c r="RE284" s="104"/>
      <c r="RF284" s="104"/>
    </row>
    <row r="285" spans="1:474" s="19" customFormat="1" x14ac:dyDescent="0.25">
      <c r="A285" s="15">
        <v>21205</v>
      </c>
      <c r="B285" s="67" t="s">
        <v>276</v>
      </c>
      <c r="C285" s="15"/>
      <c r="D285" s="15"/>
      <c r="E285" s="15"/>
      <c r="F285" s="18">
        <v>0</v>
      </c>
      <c r="G285" s="173">
        <f>SUM(G286:G291)</f>
        <v>0</v>
      </c>
      <c r="H285" s="173">
        <f t="shared" ref="H285:AD285" si="35">SUM(H286:H291)</f>
        <v>0</v>
      </c>
      <c r="I285" s="173">
        <f t="shared" si="35"/>
        <v>0</v>
      </c>
      <c r="J285" s="173">
        <f t="shared" si="35"/>
        <v>0</v>
      </c>
      <c r="K285" s="173">
        <f t="shared" si="35"/>
        <v>0</v>
      </c>
      <c r="L285" s="173">
        <f t="shared" si="35"/>
        <v>0</v>
      </c>
      <c r="M285" s="173">
        <f t="shared" si="35"/>
        <v>0</v>
      </c>
      <c r="N285" s="173">
        <f t="shared" si="35"/>
        <v>0</v>
      </c>
      <c r="O285" s="173">
        <f t="shared" si="35"/>
        <v>0</v>
      </c>
      <c r="P285" s="184">
        <f t="shared" si="35"/>
        <v>0</v>
      </c>
      <c r="Q285" s="173">
        <f t="shared" si="35"/>
        <v>0</v>
      </c>
      <c r="R285" s="173">
        <f t="shared" si="35"/>
        <v>0</v>
      </c>
      <c r="S285" s="173">
        <v>0</v>
      </c>
      <c r="T285" s="173">
        <v>0</v>
      </c>
      <c r="U285" s="173">
        <v>0</v>
      </c>
      <c r="V285" s="184">
        <v>0</v>
      </c>
      <c r="W285" s="173">
        <f t="shared" si="35"/>
        <v>0</v>
      </c>
      <c r="X285" s="173">
        <f t="shared" si="35"/>
        <v>0</v>
      </c>
      <c r="Y285" s="173">
        <f t="shared" si="35"/>
        <v>0</v>
      </c>
      <c r="Z285" s="173">
        <f t="shared" si="35"/>
        <v>0</v>
      </c>
      <c r="AA285" s="173">
        <f t="shared" si="35"/>
        <v>0</v>
      </c>
      <c r="AB285" s="173">
        <f t="shared" si="35"/>
        <v>0</v>
      </c>
      <c r="AC285" s="173">
        <f t="shared" si="35"/>
        <v>0</v>
      </c>
      <c r="AD285" s="179">
        <f t="shared" si="35"/>
        <v>0</v>
      </c>
      <c r="AE285" s="204">
        <f t="shared" ref="AE285" si="36">SUM(AE286:AE291)</f>
        <v>0</v>
      </c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  <c r="HA285" s="104"/>
      <c r="HB285" s="104"/>
      <c r="HC285" s="104"/>
      <c r="HD285" s="104"/>
      <c r="HE285" s="104"/>
      <c r="HF285" s="104"/>
      <c r="HG285" s="104"/>
      <c r="HH285" s="104"/>
      <c r="HI285" s="104"/>
      <c r="HJ285" s="104"/>
      <c r="HK285" s="104"/>
      <c r="HL285" s="104"/>
      <c r="HM285" s="104"/>
      <c r="HN285" s="104"/>
      <c r="HO285" s="104"/>
      <c r="HP285" s="104"/>
      <c r="HQ285" s="104"/>
      <c r="HR285" s="104"/>
      <c r="HS285" s="104"/>
      <c r="HT285" s="104"/>
      <c r="HU285" s="104"/>
      <c r="HV285" s="104"/>
      <c r="HW285" s="104"/>
      <c r="HX285" s="104"/>
      <c r="HY285" s="104"/>
      <c r="HZ285" s="104"/>
      <c r="IA285" s="104"/>
      <c r="IB285" s="104"/>
      <c r="IC285" s="104"/>
      <c r="ID285" s="104"/>
      <c r="IE285" s="104"/>
      <c r="IF285" s="104"/>
      <c r="IG285" s="104"/>
      <c r="IH285" s="104"/>
      <c r="II285" s="104"/>
      <c r="IJ285" s="104"/>
      <c r="IK285" s="104"/>
      <c r="IL285" s="104"/>
      <c r="IM285" s="104"/>
      <c r="IN285" s="104"/>
      <c r="IO285" s="104"/>
      <c r="IP285" s="104"/>
      <c r="IQ285" s="104"/>
      <c r="IR285" s="104"/>
      <c r="IS285" s="104"/>
      <c r="IT285" s="104"/>
      <c r="IU285" s="104"/>
      <c r="IV285" s="104"/>
      <c r="IW285" s="104"/>
      <c r="IX285" s="104"/>
      <c r="IY285" s="104"/>
      <c r="IZ285" s="104"/>
      <c r="JA285" s="104"/>
      <c r="JB285" s="104"/>
      <c r="JC285" s="104"/>
      <c r="JD285" s="104"/>
      <c r="JE285" s="104"/>
      <c r="JF285" s="104"/>
      <c r="JG285" s="104"/>
      <c r="JH285" s="104"/>
      <c r="JI285" s="104"/>
      <c r="JJ285" s="104"/>
      <c r="JK285" s="104"/>
      <c r="JL285" s="104"/>
      <c r="JM285" s="104"/>
      <c r="JN285" s="104"/>
      <c r="JO285" s="104"/>
      <c r="JP285" s="104"/>
      <c r="JQ285" s="104"/>
      <c r="JR285" s="104"/>
      <c r="JS285" s="104"/>
      <c r="JT285" s="104"/>
      <c r="JU285" s="104"/>
      <c r="JV285" s="104"/>
      <c r="JW285" s="104"/>
      <c r="JX285" s="104"/>
      <c r="JY285" s="104"/>
      <c r="JZ285" s="104"/>
      <c r="KA285" s="104"/>
      <c r="KB285" s="104"/>
      <c r="KC285" s="104"/>
      <c r="KD285" s="104"/>
      <c r="KE285" s="104"/>
      <c r="KF285" s="104"/>
      <c r="KG285" s="104"/>
      <c r="KH285" s="104"/>
      <c r="KI285" s="104"/>
      <c r="KJ285" s="104"/>
      <c r="KK285" s="104"/>
      <c r="KL285" s="104"/>
      <c r="KM285" s="104"/>
      <c r="KN285" s="104"/>
      <c r="KO285" s="104"/>
      <c r="KP285" s="104"/>
      <c r="KQ285" s="104"/>
      <c r="KR285" s="104"/>
      <c r="KS285" s="104"/>
      <c r="KT285" s="104"/>
      <c r="KU285" s="104"/>
      <c r="KV285" s="104"/>
      <c r="KW285" s="104"/>
      <c r="KX285" s="104"/>
      <c r="KY285" s="104"/>
      <c r="KZ285" s="104"/>
      <c r="LA285" s="104"/>
      <c r="LB285" s="104"/>
      <c r="LC285" s="104"/>
      <c r="LD285" s="104"/>
      <c r="LE285" s="104"/>
      <c r="LF285" s="104"/>
      <c r="LG285" s="104"/>
      <c r="LH285" s="104"/>
      <c r="LI285" s="104"/>
      <c r="LJ285" s="104"/>
      <c r="LK285" s="104"/>
      <c r="LL285" s="104"/>
      <c r="LM285" s="104"/>
      <c r="LN285" s="104"/>
      <c r="LO285" s="104"/>
      <c r="LP285" s="104"/>
      <c r="LQ285" s="104"/>
      <c r="LR285" s="104"/>
      <c r="LS285" s="104"/>
      <c r="LT285" s="104"/>
      <c r="LU285" s="104"/>
      <c r="LV285" s="104"/>
      <c r="LW285" s="104"/>
      <c r="LX285" s="104"/>
      <c r="LY285" s="104"/>
      <c r="LZ285" s="104"/>
      <c r="MA285" s="104"/>
      <c r="MB285" s="104"/>
      <c r="MC285" s="104"/>
      <c r="MD285" s="104"/>
      <c r="ME285" s="104"/>
      <c r="MF285" s="104"/>
      <c r="MG285" s="104"/>
      <c r="MH285" s="104"/>
      <c r="MI285" s="104"/>
      <c r="MJ285" s="104"/>
      <c r="MK285" s="104"/>
      <c r="ML285" s="104"/>
      <c r="MM285" s="104"/>
      <c r="MN285" s="104"/>
      <c r="MO285" s="104"/>
      <c r="MP285" s="104"/>
      <c r="MQ285" s="104"/>
      <c r="MR285" s="104"/>
      <c r="MS285" s="104"/>
      <c r="MT285" s="104"/>
      <c r="MU285" s="104"/>
      <c r="MV285" s="104"/>
      <c r="MW285" s="104"/>
      <c r="MX285" s="104"/>
      <c r="MY285" s="104"/>
      <c r="MZ285" s="104"/>
      <c r="NA285" s="104"/>
      <c r="NB285" s="104"/>
      <c r="NC285" s="104"/>
      <c r="ND285" s="104"/>
      <c r="NE285" s="104"/>
      <c r="NF285" s="104"/>
      <c r="NG285" s="104"/>
      <c r="NH285" s="104"/>
      <c r="NI285" s="104"/>
      <c r="NJ285" s="104"/>
      <c r="NK285" s="104"/>
      <c r="NL285" s="104"/>
      <c r="NM285" s="104"/>
      <c r="NN285" s="104"/>
      <c r="NO285" s="104"/>
      <c r="NP285" s="104"/>
      <c r="NQ285" s="104"/>
      <c r="NR285" s="104"/>
      <c r="NS285" s="104"/>
      <c r="NT285" s="104"/>
      <c r="NU285" s="104"/>
      <c r="NV285" s="104"/>
      <c r="NW285" s="104"/>
      <c r="NX285" s="104"/>
      <c r="NY285" s="104"/>
      <c r="NZ285" s="104"/>
      <c r="OA285" s="104"/>
      <c r="OB285" s="104"/>
      <c r="OC285" s="104"/>
      <c r="OD285" s="104"/>
      <c r="OE285" s="104"/>
      <c r="OF285" s="104"/>
      <c r="OG285" s="104"/>
      <c r="OH285" s="104"/>
      <c r="OI285" s="104"/>
      <c r="OJ285" s="104"/>
      <c r="OK285" s="104"/>
      <c r="OL285" s="104"/>
      <c r="OM285" s="104"/>
      <c r="ON285" s="104"/>
      <c r="OO285" s="104"/>
      <c r="OP285" s="104"/>
      <c r="OQ285" s="104"/>
      <c r="OR285" s="104"/>
      <c r="OS285" s="104"/>
      <c r="OT285" s="104"/>
      <c r="OU285" s="104"/>
      <c r="OV285" s="104"/>
      <c r="OW285" s="104"/>
      <c r="OX285" s="104"/>
      <c r="OY285" s="104"/>
      <c r="OZ285" s="104"/>
      <c r="PA285" s="104"/>
      <c r="PB285" s="104"/>
      <c r="PC285" s="104"/>
      <c r="PD285" s="104"/>
      <c r="PE285" s="104"/>
      <c r="PF285" s="104"/>
      <c r="PG285" s="104"/>
      <c r="PH285" s="104"/>
      <c r="PI285" s="104"/>
      <c r="PJ285" s="104"/>
      <c r="PK285" s="104"/>
      <c r="PL285" s="104"/>
      <c r="PM285" s="104"/>
      <c r="PN285" s="104"/>
      <c r="PO285" s="104"/>
      <c r="PP285" s="104"/>
      <c r="PQ285" s="104"/>
      <c r="PR285" s="104"/>
      <c r="PS285" s="104"/>
      <c r="PT285" s="104"/>
      <c r="PU285" s="104"/>
      <c r="PV285" s="104"/>
      <c r="PW285" s="104"/>
      <c r="PX285" s="104"/>
      <c r="PY285" s="104"/>
      <c r="PZ285" s="104"/>
      <c r="QA285" s="104"/>
      <c r="QB285" s="104"/>
      <c r="QC285" s="104"/>
      <c r="QD285" s="104"/>
      <c r="QE285" s="104"/>
      <c r="QF285" s="104"/>
      <c r="QG285" s="104"/>
      <c r="QH285" s="104"/>
      <c r="QI285" s="104"/>
      <c r="QJ285" s="104"/>
      <c r="QK285" s="104"/>
      <c r="QL285" s="104"/>
      <c r="QM285" s="104"/>
      <c r="QN285" s="104"/>
      <c r="QO285" s="104"/>
      <c r="QP285" s="104"/>
      <c r="QQ285" s="104"/>
      <c r="QR285" s="104"/>
      <c r="QS285" s="104"/>
      <c r="QT285" s="104"/>
      <c r="QU285" s="104"/>
      <c r="QV285" s="104"/>
      <c r="QW285" s="104"/>
      <c r="QX285" s="104"/>
      <c r="QY285" s="104"/>
      <c r="QZ285" s="104"/>
      <c r="RA285" s="104"/>
      <c r="RB285" s="104"/>
      <c r="RC285" s="104"/>
      <c r="RD285" s="104"/>
      <c r="RE285" s="104"/>
      <c r="RF285" s="104"/>
    </row>
    <row r="286" spans="1:474" x14ac:dyDescent="0.25">
      <c r="A286" s="68"/>
      <c r="B286" s="48" t="s">
        <v>277</v>
      </c>
      <c r="C286" s="23"/>
      <c r="D286" s="49">
        <v>0</v>
      </c>
      <c r="E286" s="23"/>
      <c r="F286" s="50">
        <v>0</v>
      </c>
      <c r="G286" s="169"/>
      <c r="H286" s="169"/>
      <c r="I286" s="169"/>
      <c r="J286" s="169"/>
      <c r="K286" s="169"/>
      <c r="L286" s="169"/>
      <c r="M286" s="169"/>
      <c r="N286" s="169"/>
      <c r="O286" s="169"/>
      <c r="P286" s="207"/>
      <c r="Q286" s="169"/>
      <c r="R286" s="169"/>
      <c r="S286" s="169"/>
      <c r="T286" s="169"/>
      <c r="U286" s="208">
        <v>0</v>
      </c>
      <c r="V286" s="207">
        <v>0</v>
      </c>
      <c r="W286" s="169"/>
      <c r="X286" s="169"/>
      <c r="Y286" s="169"/>
      <c r="Z286" s="169"/>
      <c r="AA286" s="169"/>
      <c r="AB286" s="169"/>
      <c r="AC286" s="169"/>
      <c r="AD286" s="169"/>
      <c r="AE286" s="207">
        <f t="shared" ref="AE286:AE291" si="37">H286+J286+L286+N286+P286+R286+T286+V286+X286+Z286+AB286+AD286</f>
        <v>0</v>
      </c>
    </row>
    <row r="287" spans="1:474" x14ac:dyDescent="0.25">
      <c r="A287" s="68"/>
      <c r="B287" s="48" t="s">
        <v>278</v>
      </c>
      <c r="C287" s="23"/>
      <c r="D287" s="49">
        <v>0</v>
      </c>
      <c r="E287" s="23"/>
      <c r="F287" s="50">
        <v>0</v>
      </c>
      <c r="G287" s="169"/>
      <c r="H287" s="169"/>
      <c r="I287" s="169"/>
      <c r="J287" s="169"/>
      <c r="K287" s="169"/>
      <c r="L287" s="169"/>
      <c r="M287" s="169"/>
      <c r="N287" s="169"/>
      <c r="O287" s="169"/>
      <c r="P287" s="207"/>
      <c r="Q287" s="169"/>
      <c r="R287" s="169"/>
      <c r="S287" s="169"/>
      <c r="T287" s="169"/>
      <c r="U287" s="208">
        <v>0</v>
      </c>
      <c r="V287" s="207">
        <v>0</v>
      </c>
      <c r="W287" s="169"/>
      <c r="X287" s="169"/>
      <c r="Y287" s="169"/>
      <c r="Z287" s="169"/>
      <c r="AA287" s="169"/>
      <c r="AB287" s="169"/>
      <c r="AC287" s="169"/>
      <c r="AD287" s="169"/>
      <c r="AE287" s="207">
        <f t="shared" si="37"/>
        <v>0</v>
      </c>
    </row>
    <row r="288" spans="1:474" x14ac:dyDescent="0.25">
      <c r="A288" s="68"/>
      <c r="B288" s="48" t="s">
        <v>279</v>
      </c>
      <c r="C288" s="23"/>
      <c r="D288" s="49">
        <v>0</v>
      </c>
      <c r="E288" s="23"/>
      <c r="F288" s="50">
        <v>0</v>
      </c>
      <c r="G288" s="169"/>
      <c r="H288" s="169"/>
      <c r="I288" s="169"/>
      <c r="J288" s="169"/>
      <c r="K288" s="169"/>
      <c r="L288" s="169"/>
      <c r="M288" s="169"/>
      <c r="N288" s="169"/>
      <c r="O288" s="169"/>
      <c r="P288" s="207"/>
      <c r="Q288" s="169"/>
      <c r="R288" s="169"/>
      <c r="S288" s="169"/>
      <c r="T288" s="169"/>
      <c r="U288" s="208">
        <v>0</v>
      </c>
      <c r="V288" s="207">
        <v>0</v>
      </c>
      <c r="W288" s="169"/>
      <c r="X288" s="169"/>
      <c r="Y288" s="169"/>
      <c r="Z288" s="169"/>
      <c r="AA288" s="169"/>
      <c r="AB288" s="169"/>
      <c r="AC288" s="169"/>
      <c r="AD288" s="169"/>
      <c r="AE288" s="207">
        <f t="shared" si="37"/>
        <v>0</v>
      </c>
    </row>
    <row r="289" spans="1:474" x14ac:dyDescent="0.25">
      <c r="A289" s="68"/>
      <c r="B289" s="48" t="s">
        <v>280</v>
      </c>
      <c r="C289" s="23"/>
      <c r="D289" s="49">
        <v>0</v>
      </c>
      <c r="E289" s="23"/>
      <c r="F289" s="50">
        <v>0</v>
      </c>
      <c r="G289" s="169"/>
      <c r="H289" s="169"/>
      <c r="I289" s="169"/>
      <c r="J289" s="169"/>
      <c r="K289" s="169"/>
      <c r="L289" s="169"/>
      <c r="M289" s="169"/>
      <c r="N289" s="169"/>
      <c r="O289" s="169"/>
      <c r="P289" s="207"/>
      <c r="Q289" s="169"/>
      <c r="R289" s="169"/>
      <c r="S289" s="169"/>
      <c r="T289" s="169"/>
      <c r="U289" s="208">
        <v>0</v>
      </c>
      <c r="V289" s="207">
        <v>0</v>
      </c>
      <c r="W289" s="169"/>
      <c r="X289" s="169"/>
      <c r="Y289" s="169"/>
      <c r="Z289" s="169"/>
      <c r="AA289" s="169"/>
      <c r="AB289" s="169"/>
      <c r="AC289" s="169"/>
      <c r="AD289" s="169"/>
      <c r="AE289" s="207">
        <f t="shared" si="37"/>
        <v>0</v>
      </c>
    </row>
    <row r="290" spans="1:474" x14ac:dyDescent="0.25">
      <c r="A290" s="68"/>
      <c r="B290" s="48" t="s">
        <v>281</v>
      </c>
      <c r="C290" s="23"/>
      <c r="D290" s="49">
        <v>0</v>
      </c>
      <c r="E290" s="23"/>
      <c r="F290" s="50">
        <v>0</v>
      </c>
      <c r="G290" s="169"/>
      <c r="H290" s="169"/>
      <c r="I290" s="169"/>
      <c r="J290" s="169"/>
      <c r="K290" s="169"/>
      <c r="L290" s="169"/>
      <c r="M290" s="169"/>
      <c r="N290" s="169"/>
      <c r="O290" s="169"/>
      <c r="P290" s="207"/>
      <c r="Q290" s="169"/>
      <c r="R290" s="169"/>
      <c r="S290" s="169"/>
      <c r="T290" s="169"/>
      <c r="U290" s="208">
        <v>0</v>
      </c>
      <c r="V290" s="207">
        <v>0</v>
      </c>
      <c r="W290" s="169"/>
      <c r="X290" s="169"/>
      <c r="Y290" s="169"/>
      <c r="Z290" s="169"/>
      <c r="AA290" s="169"/>
      <c r="AB290" s="169"/>
      <c r="AC290" s="169"/>
      <c r="AD290" s="169"/>
      <c r="AE290" s="207">
        <f t="shared" si="37"/>
        <v>0</v>
      </c>
    </row>
    <row r="291" spans="1:474" x14ac:dyDescent="0.25">
      <c r="A291" s="68"/>
      <c r="B291" s="48" t="s">
        <v>282</v>
      </c>
      <c r="C291" s="23"/>
      <c r="D291" s="49">
        <v>0</v>
      </c>
      <c r="E291" s="23"/>
      <c r="F291" s="50">
        <v>0</v>
      </c>
      <c r="G291" s="169"/>
      <c r="H291" s="169"/>
      <c r="I291" s="169"/>
      <c r="J291" s="169"/>
      <c r="K291" s="169"/>
      <c r="L291" s="169"/>
      <c r="M291" s="169"/>
      <c r="N291" s="169"/>
      <c r="O291" s="169"/>
      <c r="P291" s="207"/>
      <c r="Q291" s="169"/>
      <c r="R291" s="169"/>
      <c r="S291" s="169"/>
      <c r="T291" s="169"/>
      <c r="U291" s="208">
        <v>0</v>
      </c>
      <c r="V291" s="207">
        <v>0</v>
      </c>
      <c r="W291" s="169"/>
      <c r="X291" s="169"/>
      <c r="Y291" s="169"/>
      <c r="Z291" s="169"/>
      <c r="AA291" s="169"/>
      <c r="AB291" s="169"/>
      <c r="AC291" s="169"/>
      <c r="AD291" s="169"/>
      <c r="AE291" s="207">
        <f t="shared" si="37"/>
        <v>0</v>
      </c>
    </row>
    <row r="292" spans="1:474" s="14" customFormat="1" ht="24" x14ac:dyDescent="0.25">
      <c r="A292" s="69">
        <v>214</v>
      </c>
      <c r="B292" s="70" t="s">
        <v>283</v>
      </c>
      <c r="C292" s="71"/>
      <c r="D292" s="72"/>
      <c r="E292" s="71"/>
      <c r="F292" s="73">
        <v>118458.84830720001</v>
      </c>
      <c r="G292" s="171">
        <f>G293</f>
        <v>0</v>
      </c>
      <c r="H292" s="171">
        <f t="shared" ref="H292:AE292" si="38">H293</f>
        <v>0</v>
      </c>
      <c r="I292" s="171">
        <f t="shared" si="38"/>
        <v>0</v>
      </c>
      <c r="J292" s="171">
        <f t="shared" si="38"/>
        <v>0</v>
      </c>
      <c r="K292" s="171">
        <f t="shared" si="38"/>
        <v>0</v>
      </c>
      <c r="L292" s="171">
        <f t="shared" si="38"/>
        <v>0</v>
      </c>
      <c r="M292" s="171">
        <f t="shared" si="38"/>
        <v>0</v>
      </c>
      <c r="N292" s="171">
        <f t="shared" si="38"/>
        <v>0</v>
      </c>
      <c r="O292" s="171">
        <f t="shared" si="38"/>
        <v>0</v>
      </c>
      <c r="P292" s="185">
        <f t="shared" si="38"/>
        <v>0</v>
      </c>
      <c r="Q292" s="171">
        <f t="shared" si="38"/>
        <v>0</v>
      </c>
      <c r="R292" s="171">
        <f t="shared" si="38"/>
        <v>0</v>
      </c>
      <c r="S292" s="171">
        <v>0</v>
      </c>
      <c r="T292" s="171">
        <v>0</v>
      </c>
      <c r="U292" s="171">
        <v>118</v>
      </c>
      <c r="V292" s="185">
        <v>118458.84830720001</v>
      </c>
      <c r="W292" s="171">
        <f t="shared" si="38"/>
        <v>0</v>
      </c>
      <c r="X292" s="171">
        <f t="shared" si="38"/>
        <v>0</v>
      </c>
      <c r="Y292" s="171">
        <f t="shared" si="38"/>
        <v>0</v>
      </c>
      <c r="Z292" s="171">
        <f t="shared" si="38"/>
        <v>0</v>
      </c>
      <c r="AA292" s="171">
        <f t="shared" si="38"/>
        <v>0</v>
      </c>
      <c r="AB292" s="171">
        <f t="shared" si="38"/>
        <v>0</v>
      </c>
      <c r="AC292" s="171">
        <f t="shared" si="38"/>
        <v>0</v>
      </c>
      <c r="AD292" s="181">
        <f t="shared" si="38"/>
        <v>0</v>
      </c>
      <c r="AE292" s="201">
        <f t="shared" si="38"/>
        <v>118458.84830720001</v>
      </c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GM292" s="104"/>
      <c r="GN292" s="104"/>
      <c r="GO292" s="104"/>
      <c r="GP292" s="104"/>
      <c r="GQ292" s="104"/>
      <c r="GR292" s="104"/>
      <c r="GS292" s="104"/>
      <c r="GT292" s="104"/>
      <c r="GU292" s="104"/>
      <c r="GV292" s="104"/>
      <c r="GW292" s="104"/>
      <c r="GX292" s="104"/>
      <c r="GY292" s="104"/>
      <c r="GZ292" s="104"/>
      <c r="HA292" s="104"/>
      <c r="HB292" s="104"/>
      <c r="HC292" s="104"/>
      <c r="HD292" s="104"/>
      <c r="HE292" s="104"/>
      <c r="HF292" s="104"/>
      <c r="HG292" s="104"/>
      <c r="HH292" s="104"/>
      <c r="HI292" s="104"/>
      <c r="HJ292" s="104"/>
      <c r="HK292" s="104"/>
      <c r="HL292" s="104"/>
      <c r="HM292" s="104"/>
      <c r="HN292" s="104"/>
      <c r="HO292" s="104"/>
      <c r="HP292" s="104"/>
      <c r="HQ292" s="104"/>
      <c r="HR292" s="104"/>
      <c r="HS292" s="104"/>
      <c r="HT292" s="104"/>
      <c r="HU292" s="104"/>
      <c r="HV292" s="104"/>
      <c r="HW292" s="104"/>
      <c r="HX292" s="104"/>
      <c r="HY292" s="104"/>
      <c r="HZ292" s="104"/>
      <c r="IA292" s="104"/>
      <c r="IB292" s="104"/>
      <c r="IC292" s="104"/>
      <c r="ID292" s="104"/>
      <c r="IE292" s="104"/>
      <c r="IF292" s="104"/>
      <c r="IG292" s="104"/>
      <c r="IH292" s="104"/>
      <c r="II292" s="104"/>
      <c r="IJ292" s="104"/>
      <c r="IK292" s="104"/>
      <c r="IL292" s="104"/>
      <c r="IM292" s="104"/>
      <c r="IN292" s="104"/>
      <c r="IO292" s="104"/>
      <c r="IP292" s="104"/>
      <c r="IQ292" s="104"/>
      <c r="IR292" s="104"/>
      <c r="IS292" s="104"/>
      <c r="IT292" s="104"/>
      <c r="IU292" s="104"/>
      <c r="IV292" s="104"/>
      <c r="IW292" s="104"/>
      <c r="IX292" s="104"/>
      <c r="IY292" s="104"/>
      <c r="IZ292" s="104"/>
      <c r="JA292" s="104"/>
      <c r="JB292" s="104"/>
      <c r="JC292" s="104"/>
      <c r="JD292" s="104"/>
      <c r="JE292" s="104"/>
      <c r="JF292" s="104"/>
      <c r="JG292" s="104"/>
      <c r="JH292" s="104"/>
      <c r="JI292" s="104"/>
      <c r="JJ292" s="104"/>
      <c r="JK292" s="104"/>
      <c r="JL292" s="104"/>
      <c r="JM292" s="104"/>
      <c r="JN292" s="104"/>
      <c r="JO292" s="104"/>
      <c r="JP292" s="104"/>
      <c r="JQ292" s="104"/>
      <c r="JR292" s="104"/>
      <c r="JS292" s="104"/>
      <c r="JT292" s="104"/>
      <c r="JU292" s="104"/>
      <c r="JV292" s="104"/>
      <c r="JW292" s="104"/>
      <c r="JX292" s="104"/>
      <c r="JY292" s="104"/>
      <c r="JZ292" s="104"/>
      <c r="KA292" s="104"/>
      <c r="KB292" s="104"/>
      <c r="KC292" s="104"/>
      <c r="KD292" s="104"/>
      <c r="KE292" s="104"/>
      <c r="KF292" s="104"/>
      <c r="KG292" s="104"/>
      <c r="KH292" s="104"/>
      <c r="KI292" s="104"/>
      <c r="KJ292" s="104"/>
      <c r="KK292" s="104"/>
      <c r="KL292" s="104"/>
      <c r="KM292" s="104"/>
      <c r="KN292" s="104"/>
      <c r="KO292" s="104"/>
      <c r="KP292" s="104"/>
      <c r="KQ292" s="104"/>
      <c r="KR292" s="104"/>
      <c r="KS292" s="104"/>
      <c r="KT292" s="104"/>
      <c r="KU292" s="104"/>
      <c r="KV292" s="104"/>
      <c r="KW292" s="104"/>
      <c r="KX292" s="104"/>
      <c r="KY292" s="104"/>
      <c r="KZ292" s="104"/>
      <c r="LA292" s="104"/>
      <c r="LB292" s="104"/>
      <c r="LC292" s="104"/>
      <c r="LD292" s="104"/>
      <c r="LE292" s="104"/>
      <c r="LF292" s="104"/>
      <c r="LG292" s="104"/>
      <c r="LH292" s="104"/>
      <c r="LI292" s="104"/>
      <c r="LJ292" s="104"/>
      <c r="LK292" s="104"/>
      <c r="LL292" s="104"/>
      <c r="LM292" s="104"/>
      <c r="LN292" s="104"/>
      <c r="LO292" s="104"/>
      <c r="LP292" s="104"/>
      <c r="LQ292" s="104"/>
      <c r="LR292" s="104"/>
      <c r="LS292" s="104"/>
      <c r="LT292" s="104"/>
      <c r="LU292" s="104"/>
      <c r="LV292" s="104"/>
      <c r="LW292" s="104"/>
      <c r="LX292" s="104"/>
      <c r="LY292" s="104"/>
      <c r="LZ292" s="104"/>
      <c r="MA292" s="104"/>
      <c r="MB292" s="104"/>
      <c r="MC292" s="104"/>
      <c r="MD292" s="104"/>
      <c r="ME292" s="104"/>
      <c r="MF292" s="104"/>
      <c r="MG292" s="104"/>
      <c r="MH292" s="104"/>
      <c r="MI292" s="104"/>
      <c r="MJ292" s="104"/>
      <c r="MK292" s="104"/>
      <c r="ML292" s="104"/>
      <c r="MM292" s="104"/>
      <c r="MN292" s="104"/>
      <c r="MO292" s="104"/>
      <c r="MP292" s="104"/>
      <c r="MQ292" s="104"/>
      <c r="MR292" s="104"/>
      <c r="MS292" s="104"/>
      <c r="MT292" s="104"/>
      <c r="MU292" s="104"/>
      <c r="MV292" s="104"/>
      <c r="MW292" s="104"/>
      <c r="MX292" s="104"/>
      <c r="MY292" s="104"/>
      <c r="MZ292" s="104"/>
      <c r="NA292" s="104"/>
      <c r="NB292" s="104"/>
      <c r="NC292" s="104"/>
      <c r="ND292" s="104"/>
      <c r="NE292" s="104"/>
      <c r="NF292" s="104"/>
      <c r="NG292" s="104"/>
      <c r="NH292" s="104"/>
      <c r="NI292" s="104"/>
      <c r="NJ292" s="104"/>
      <c r="NK292" s="104"/>
      <c r="NL292" s="104"/>
      <c r="NM292" s="104"/>
      <c r="NN292" s="104"/>
      <c r="NO292" s="104"/>
      <c r="NP292" s="104"/>
      <c r="NQ292" s="104"/>
      <c r="NR292" s="104"/>
      <c r="NS292" s="104"/>
      <c r="NT292" s="104"/>
      <c r="NU292" s="104"/>
      <c r="NV292" s="104"/>
      <c r="NW292" s="104"/>
      <c r="NX292" s="104"/>
      <c r="NY292" s="104"/>
      <c r="NZ292" s="104"/>
      <c r="OA292" s="104"/>
      <c r="OB292" s="104"/>
      <c r="OC292" s="104"/>
      <c r="OD292" s="104"/>
      <c r="OE292" s="104"/>
      <c r="OF292" s="104"/>
      <c r="OG292" s="104"/>
      <c r="OH292" s="104"/>
      <c r="OI292" s="104"/>
      <c r="OJ292" s="104"/>
      <c r="OK292" s="104"/>
      <c r="OL292" s="104"/>
      <c r="OM292" s="104"/>
      <c r="ON292" s="104"/>
      <c r="OO292" s="104"/>
      <c r="OP292" s="104"/>
      <c r="OQ292" s="104"/>
      <c r="OR292" s="104"/>
      <c r="OS292" s="104"/>
      <c r="OT292" s="104"/>
      <c r="OU292" s="104"/>
      <c r="OV292" s="104"/>
      <c r="OW292" s="104"/>
      <c r="OX292" s="104"/>
      <c r="OY292" s="104"/>
      <c r="OZ292" s="104"/>
      <c r="PA292" s="104"/>
      <c r="PB292" s="104"/>
      <c r="PC292" s="104"/>
      <c r="PD292" s="104"/>
      <c r="PE292" s="104"/>
      <c r="PF292" s="104"/>
      <c r="PG292" s="104"/>
      <c r="PH292" s="104"/>
      <c r="PI292" s="104"/>
      <c r="PJ292" s="104"/>
      <c r="PK292" s="104"/>
      <c r="PL292" s="104"/>
      <c r="PM292" s="104"/>
      <c r="PN292" s="104"/>
      <c r="PO292" s="104"/>
      <c r="PP292" s="104"/>
      <c r="PQ292" s="104"/>
      <c r="PR292" s="104"/>
      <c r="PS292" s="104"/>
      <c r="PT292" s="104"/>
      <c r="PU292" s="104"/>
      <c r="PV292" s="104"/>
      <c r="PW292" s="104"/>
      <c r="PX292" s="104"/>
      <c r="PY292" s="104"/>
      <c r="PZ292" s="104"/>
      <c r="QA292" s="104"/>
      <c r="QB292" s="104"/>
      <c r="QC292" s="104"/>
      <c r="QD292" s="104"/>
      <c r="QE292" s="104"/>
      <c r="QF292" s="104"/>
      <c r="QG292" s="104"/>
      <c r="QH292" s="104"/>
      <c r="QI292" s="104"/>
      <c r="QJ292" s="104"/>
      <c r="QK292" s="104"/>
      <c r="QL292" s="104"/>
      <c r="QM292" s="104"/>
      <c r="QN292" s="104"/>
      <c r="QO292" s="104"/>
      <c r="QP292" s="104"/>
      <c r="QQ292" s="104"/>
      <c r="QR292" s="104"/>
      <c r="QS292" s="104"/>
      <c r="QT292" s="104"/>
      <c r="QU292" s="104"/>
      <c r="QV292" s="104"/>
      <c r="QW292" s="104"/>
      <c r="QX292" s="104"/>
      <c r="QY292" s="104"/>
      <c r="QZ292" s="104"/>
      <c r="RA292" s="104"/>
      <c r="RB292" s="104"/>
      <c r="RC292" s="104"/>
      <c r="RD292" s="104"/>
      <c r="RE292" s="104"/>
      <c r="RF292" s="104"/>
    </row>
    <row r="293" spans="1:474" s="19" customFormat="1" x14ac:dyDescent="0.25">
      <c r="A293" s="74">
        <v>21401</v>
      </c>
      <c r="B293" s="75" t="s">
        <v>284</v>
      </c>
      <c r="C293" s="76"/>
      <c r="D293" s="76"/>
      <c r="E293" s="76"/>
      <c r="F293" s="77">
        <v>118458.84830720001</v>
      </c>
      <c r="G293" s="173">
        <f>SUM(G294:G319)</f>
        <v>0</v>
      </c>
      <c r="H293" s="173">
        <f t="shared" ref="H293:AD293" si="39">SUM(H294:H319)</f>
        <v>0</v>
      </c>
      <c r="I293" s="173">
        <f t="shared" si="39"/>
        <v>0</v>
      </c>
      <c r="J293" s="173">
        <f t="shared" si="39"/>
        <v>0</v>
      </c>
      <c r="K293" s="173">
        <f t="shared" si="39"/>
        <v>0</v>
      </c>
      <c r="L293" s="173">
        <f t="shared" si="39"/>
        <v>0</v>
      </c>
      <c r="M293" s="173">
        <f t="shared" si="39"/>
        <v>0</v>
      </c>
      <c r="N293" s="173">
        <f t="shared" si="39"/>
        <v>0</v>
      </c>
      <c r="O293" s="173">
        <f t="shared" si="39"/>
        <v>0</v>
      </c>
      <c r="P293" s="184">
        <f t="shared" si="39"/>
        <v>0</v>
      </c>
      <c r="Q293" s="173">
        <f t="shared" si="39"/>
        <v>0</v>
      </c>
      <c r="R293" s="173">
        <f t="shared" si="39"/>
        <v>0</v>
      </c>
      <c r="S293" s="173">
        <v>0</v>
      </c>
      <c r="T293" s="173">
        <v>0</v>
      </c>
      <c r="U293" s="173">
        <v>118</v>
      </c>
      <c r="V293" s="184">
        <v>118458.84830720001</v>
      </c>
      <c r="W293" s="173">
        <f t="shared" si="39"/>
        <v>0</v>
      </c>
      <c r="X293" s="173">
        <f t="shared" si="39"/>
        <v>0</v>
      </c>
      <c r="Y293" s="173">
        <f t="shared" si="39"/>
        <v>0</v>
      </c>
      <c r="Z293" s="173">
        <f t="shared" si="39"/>
        <v>0</v>
      </c>
      <c r="AA293" s="173">
        <f t="shared" si="39"/>
        <v>0</v>
      </c>
      <c r="AB293" s="173">
        <f t="shared" si="39"/>
        <v>0</v>
      </c>
      <c r="AC293" s="173">
        <f t="shared" si="39"/>
        <v>0</v>
      </c>
      <c r="AD293" s="179">
        <f t="shared" si="39"/>
        <v>0</v>
      </c>
      <c r="AE293" s="204">
        <f t="shared" ref="AE293" si="40">SUM(AE294:AE319)</f>
        <v>118458.84830720001</v>
      </c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GM293" s="104"/>
      <c r="GN293" s="104"/>
      <c r="GO293" s="104"/>
      <c r="GP293" s="104"/>
      <c r="GQ293" s="104"/>
      <c r="GR293" s="104"/>
      <c r="GS293" s="104"/>
      <c r="GT293" s="104"/>
      <c r="GU293" s="104"/>
      <c r="GV293" s="104"/>
      <c r="GW293" s="104"/>
      <c r="GX293" s="104"/>
      <c r="GY293" s="104"/>
      <c r="GZ293" s="104"/>
      <c r="HA293" s="104"/>
      <c r="HB293" s="104"/>
      <c r="HC293" s="104"/>
      <c r="HD293" s="104"/>
      <c r="HE293" s="104"/>
      <c r="HF293" s="104"/>
      <c r="HG293" s="104"/>
      <c r="HH293" s="104"/>
      <c r="HI293" s="104"/>
      <c r="HJ293" s="104"/>
      <c r="HK293" s="104"/>
      <c r="HL293" s="104"/>
      <c r="HM293" s="104"/>
      <c r="HN293" s="104"/>
      <c r="HO293" s="104"/>
      <c r="HP293" s="104"/>
      <c r="HQ293" s="104"/>
      <c r="HR293" s="104"/>
      <c r="HS293" s="104"/>
      <c r="HT293" s="104"/>
      <c r="HU293" s="104"/>
      <c r="HV293" s="104"/>
      <c r="HW293" s="104"/>
      <c r="HX293" s="104"/>
      <c r="HY293" s="104"/>
      <c r="HZ293" s="104"/>
      <c r="IA293" s="104"/>
      <c r="IB293" s="104"/>
      <c r="IC293" s="104"/>
      <c r="ID293" s="104"/>
      <c r="IE293" s="104"/>
      <c r="IF293" s="104"/>
      <c r="IG293" s="104"/>
      <c r="IH293" s="104"/>
      <c r="II293" s="104"/>
      <c r="IJ293" s="104"/>
      <c r="IK293" s="104"/>
      <c r="IL293" s="104"/>
      <c r="IM293" s="104"/>
      <c r="IN293" s="104"/>
      <c r="IO293" s="104"/>
      <c r="IP293" s="104"/>
      <c r="IQ293" s="104"/>
      <c r="IR293" s="104"/>
      <c r="IS293" s="104"/>
      <c r="IT293" s="104"/>
      <c r="IU293" s="104"/>
      <c r="IV293" s="104"/>
      <c r="IW293" s="104"/>
      <c r="IX293" s="104"/>
      <c r="IY293" s="104"/>
      <c r="IZ293" s="104"/>
      <c r="JA293" s="104"/>
      <c r="JB293" s="104"/>
      <c r="JC293" s="104"/>
      <c r="JD293" s="104"/>
      <c r="JE293" s="104"/>
      <c r="JF293" s="104"/>
      <c r="JG293" s="104"/>
      <c r="JH293" s="104"/>
      <c r="JI293" s="104"/>
      <c r="JJ293" s="104"/>
      <c r="JK293" s="104"/>
      <c r="JL293" s="104"/>
      <c r="JM293" s="104"/>
      <c r="JN293" s="104"/>
      <c r="JO293" s="104"/>
      <c r="JP293" s="104"/>
      <c r="JQ293" s="104"/>
      <c r="JR293" s="104"/>
      <c r="JS293" s="104"/>
      <c r="JT293" s="104"/>
      <c r="JU293" s="104"/>
      <c r="JV293" s="104"/>
      <c r="JW293" s="104"/>
      <c r="JX293" s="104"/>
      <c r="JY293" s="104"/>
      <c r="JZ293" s="104"/>
      <c r="KA293" s="104"/>
      <c r="KB293" s="104"/>
      <c r="KC293" s="104"/>
      <c r="KD293" s="104"/>
      <c r="KE293" s="104"/>
      <c r="KF293" s="104"/>
      <c r="KG293" s="104"/>
      <c r="KH293" s="104"/>
      <c r="KI293" s="104"/>
      <c r="KJ293" s="104"/>
      <c r="KK293" s="104"/>
      <c r="KL293" s="104"/>
      <c r="KM293" s="104"/>
      <c r="KN293" s="104"/>
      <c r="KO293" s="104"/>
      <c r="KP293" s="104"/>
      <c r="KQ293" s="104"/>
      <c r="KR293" s="104"/>
      <c r="KS293" s="104"/>
      <c r="KT293" s="104"/>
      <c r="KU293" s="104"/>
      <c r="KV293" s="104"/>
      <c r="KW293" s="104"/>
      <c r="KX293" s="104"/>
      <c r="KY293" s="104"/>
      <c r="KZ293" s="104"/>
      <c r="LA293" s="104"/>
      <c r="LB293" s="104"/>
      <c r="LC293" s="104"/>
      <c r="LD293" s="104"/>
      <c r="LE293" s="104"/>
      <c r="LF293" s="104"/>
      <c r="LG293" s="104"/>
      <c r="LH293" s="104"/>
      <c r="LI293" s="104"/>
      <c r="LJ293" s="104"/>
      <c r="LK293" s="104"/>
      <c r="LL293" s="104"/>
      <c r="LM293" s="104"/>
      <c r="LN293" s="104"/>
      <c r="LO293" s="104"/>
      <c r="LP293" s="104"/>
      <c r="LQ293" s="104"/>
      <c r="LR293" s="104"/>
      <c r="LS293" s="104"/>
      <c r="LT293" s="104"/>
      <c r="LU293" s="104"/>
      <c r="LV293" s="104"/>
      <c r="LW293" s="104"/>
      <c r="LX293" s="104"/>
      <c r="LY293" s="104"/>
      <c r="LZ293" s="104"/>
      <c r="MA293" s="104"/>
      <c r="MB293" s="104"/>
      <c r="MC293" s="104"/>
      <c r="MD293" s="104"/>
      <c r="ME293" s="104"/>
      <c r="MF293" s="104"/>
      <c r="MG293" s="104"/>
      <c r="MH293" s="104"/>
      <c r="MI293" s="104"/>
      <c r="MJ293" s="104"/>
      <c r="MK293" s="104"/>
      <c r="ML293" s="104"/>
      <c r="MM293" s="104"/>
      <c r="MN293" s="104"/>
      <c r="MO293" s="104"/>
      <c r="MP293" s="104"/>
      <c r="MQ293" s="104"/>
      <c r="MR293" s="104"/>
      <c r="MS293" s="104"/>
      <c r="MT293" s="104"/>
      <c r="MU293" s="104"/>
      <c r="MV293" s="104"/>
      <c r="MW293" s="104"/>
      <c r="MX293" s="104"/>
      <c r="MY293" s="104"/>
      <c r="MZ293" s="104"/>
      <c r="NA293" s="104"/>
      <c r="NB293" s="104"/>
      <c r="NC293" s="104"/>
      <c r="ND293" s="104"/>
      <c r="NE293" s="104"/>
      <c r="NF293" s="104"/>
      <c r="NG293" s="104"/>
      <c r="NH293" s="104"/>
      <c r="NI293" s="104"/>
      <c r="NJ293" s="104"/>
      <c r="NK293" s="104"/>
      <c r="NL293" s="104"/>
      <c r="NM293" s="104"/>
      <c r="NN293" s="104"/>
      <c r="NO293" s="104"/>
      <c r="NP293" s="104"/>
      <c r="NQ293" s="104"/>
      <c r="NR293" s="104"/>
      <c r="NS293" s="104"/>
      <c r="NT293" s="104"/>
      <c r="NU293" s="104"/>
      <c r="NV293" s="104"/>
      <c r="NW293" s="104"/>
      <c r="NX293" s="104"/>
      <c r="NY293" s="104"/>
      <c r="NZ293" s="104"/>
      <c r="OA293" s="104"/>
      <c r="OB293" s="104"/>
      <c r="OC293" s="104"/>
      <c r="OD293" s="104"/>
      <c r="OE293" s="104"/>
      <c r="OF293" s="104"/>
      <c r="OG293" s="104"/>
      <c r="OH293" s="104"/>
      <c r="OI293" s="104"/>
      <c r="OJ293" s="104"/>
      <c r="OK293" s="104"/>
      <c r="OL293" s="104"/>
      <c r="OM293" s="104"/>
      <c r="ON293" s="104"/>
      <c r="OO293" s="104"/>
      <c r="OP293" s="104"/>
      <c r="OQ293" s="104"/>
      <c r="OR293" s="104"/>
      <c r="OS293" s="104"/>
      <c r="OT293" s="104"/>
      <c r="OU293" s="104"/>
      <c r="OV293" s="104"/>
      <c r="OW293" s="104"/>
      <c r="OX293" s="104"/>
      <c r="OY293" s="104"/>
      <c r="OZ293" s="104"/>
      <c r="PA293" s="104"/>
      <c r="PB293" s="104"/>
      <c r="PC293" s="104"/>
      <c r="PD293" s="104"/>
      <c r="PE293" s="104"/>
      <c r="PF293" s="104"/>
      <c r="PG293" s="104"/>
      <c r="PH293" s="104"/>
      <c r="PI293" s="104"/>
      <c r="PJ293" s="104"/>
      <c r="PK293" s="104"/>
      <c r="PL293" s="104"/>
      <c r="PM293" s="104"/>
      <c r="PN293" s="104"/>
      <c r="PO293" s="104"/>
      <c r="PP293" s="104"/>
      <c r="PQ293" s="104"/>
      <c r="PR293" s="104"/>
      <c r="PS293" s="104"/>
      <c r="PT293" s="104"/>
      <c r="PU293" s="104"/>
      <c r="PV293" s="104"/>
      <c r="PW293" s="104"/>
      <c r="PX293" s="104"/>
      <c r="PY293" s="104"/>
      <c r="PZ293" s="104"/>
      <c r="QA293" s="104"/>
      <c r="QB293" s="104"/>
      <c r="QC293" s="104"/>
      <c r="QD293" s="104"/>
      <c r="QE293" s="104"/>
      <c r="QF293" s="104"/>
      <c r="QG293" s="104"/>
      <c r="QH293" s="104"/>
      <c r="QI293" s="104"/>
      <c r="QJ293" s="104"/>
      <c r="QK293" s="104"/>
      <c r="QL293" s="104"/>
      <c r="QM293" s="104"/>
      <c r="QN293" s="104"/>
      <c r="QO293" s="104"/>
      <c r="QP293" s="104"/>
      <c r="QQ293" s="104"/>
      <c r="QR293" s="104"/>
      <c r="QS293" s="104"/>
      <c r="QT293" s="104"/>
      <c r="QU293" s="104"/>
      <c r="QV293" s="104"/>
      <c r="QW293" s="104"/>
      <c r="QX293" s="104"/>
      <c r="QY293" s="104"/>
      <c r="QZ293" s="104"/>
      <c r="RA293" s="104"/>
      <c r="RB293" s="104"/>
      <c r="RC293" s="104"/>
      <c r="RD293" s="104"/>
      <c r="RE293" s="104"/>
      <c r="RF293" s="104"/>
    </row>
    <row r="294" spans="1:474" x14ac:dyDescent="0.25">
      <c r="A294" s="78"/>
      <c r="B294" s="48" t="s">
        <v>285</v>
      </c>
      <c r="C294" s="23"/>
      <c r="D294" s="49">
        <v>37</v>
      </c>
      <c r="E294" s="23"/>
      <c r="F294" s="50">
        <v>4440</v>
      </c>
      <c r="G294" s="169"/>
      <c r="H294" s="169"/>
      <c r="I294" s="169"/>
      <c r="J294" s="169"/>
      <c r="K294" s="169"/>
      <c r="L294" s="169"/>
      <c r="M294" s="169"/>
      <c r="N294" s="169"/>
      <c r="O294" s="169"/>
      <c r="P294" s="207"/>
      <c r="Q294" s="169"/>
      <c r="R294" s="169"/>
      <c r="S294" s="169"/>
      <c r="T294" s="169"/>
      <c r="U294" s="208">
        <v>37</v>
      </c>
      <c r="V294" s="207">
        <v>4440</v>
      </c>
      <c r="W294" s="169"/>
      <c r="X294" s="169"/>
      <c r="Y294" s="169"/>
      <c r="Z294" s="169"/>
      <c r="AA294" s="169"/>
      <c r="AB294" s="169"/>
      <c r="AC294" s="169"/>
      <c r="AD294" s="180"/>
      <c r="AE294" s="207">
        <f t="shared" ref="AE294:AE319" si="41">H294+J294+L294+N294+P294+R294+T294+V294+X294+Z294+AB294+AD294</f>
        <v>4440</v>
      </c>
    </row>
    <row r="295" spans="1:474" x14ac:dyDescent="0.25">
      <c r="A295" s="78"/>
      <c r="B295" s="48" t="s">
        <v>286</v>
      </c>
      <c r="C295" s="23"/>
      <c r="D295" s="49">
        <v>5</v>
      </c>
      <c r="E295" s="23"/>
      <c r="F295" s="50">
        <v>6366.1399999999994</v>
      </c>
      <c r="G295" s="169"/>
      <c r="H295" s="169"/>
      <c r="I295" s="169"/>
      <c r="J295" s="169"/>
      <c r="K295" s="169"/>
      <c r="L295" s="169"/>
      <c r="M295" s="169"/>
      <c r="N295" s="169"/>
      <c r="O295" s="169"/>
      <c r="P295" s="207"/>
      <c r="Q295" s="169"/>
      <c r="R295" s="169"/>
      <c r="S295" s="169"/>
      <c r="T295" s="169"/>
      <c r="U295" s="208">
        <v>5</v>
      </c>
      <c r="V295" s="207">
        <v>6366.1399999999994</v>
      </c>
      <c r="W295" s="169"/>
      <c r="X295" s="169"/>
      <c r="Y295" s="169"/>
      <c r="Z295" s="169"/>
      <c r="AA295" s="169"/>
      <c r="AB295" s="169"/>
      <c r="AC295" s="169"/>
      <c r="AD295" s="180"/>
      <c r="AE295" s="207">
        <f t="shared" si="41"/>
        <v>6366.1399999999994</v>
      </c>
    </row>
    <row r="296" spans="1:474" x14ac:dyDescent="0.25">
      <c r="A296" s="78"/>
      <c r="B296" s="48" t="s">
        <v>287</v>
      </c>
      <c r="C296" s="23"/>
      <c r="D296" s="49">
        <v>2</v>
      </c>
      <c r="E296" s="23"/>
      <c r="F296" s="50">
        <v>1760.8079360000002</v>
      </c>
      <c r="G296" s="169"/>
      <c r="H296" s="169"/>
      <c r="I296" s="169"/>
      <c r="J296" s="169"/>
      <c r="K296" s="169"/>
      <c r="L296" s="169"/>
      <c r="M296" s="169"/>
      <c r="N296" s="169"/>
      <c r="O296" s="169"/>
      <c r="P296" s="207"/>
      <c r="Q296" s="169"/>
      <c r="R296" s="169"/>
      <c r="S296" s="169"/>
      <c r="T296" s="169"/>
      <c r="U296" s="208">
        <v>2</v>
      </c>
      <c r="V296" s="207">
        <v>1760.8079360000002</v>
      </c>
      <c r="W296" s="169"/>
      <c r="X296" s="169"/>
      <c r="Y296" s="169"/>
      <c r="Z296" s="169"/>
      <c r="AA296" s="169"/>
      <c r="AB296" s="169"/>
      <c r="AC296" s="169"/>
      <c r="AD296" s="180"/>
      <c r="AE296" s="207">
        <f t="shared" si="41"/>
        <v>1760.8079360000002</v>
      </c>
    </row>
    <row r="297" spans="1:474" x14ac:dyDescent="0.25">
      <c r="A297" s="78"/>
      <c r="B297" s="48" t="s">
        <v>288</v>
      </c>
      <c r="C297" s="23"/>
      <c r="D297" s="49">
        <v>0</v>
      </c>
      <c r="E297" s="23"/>
      <c r="F297" s="50">
        <v>0</v>
      </c>
      <c r="G297" s="169"/>
      <c r="H297" s="169"/>
      <c r="I297" s="169"/>
      <c r="J297" s="169"/>
      <c r="K297" s="169"/>
      <c r="L297" s="169"/>
      <c r="M297" s="169"/>
      <c r="N297" s="169"/>
      <c r="O297" s="169"/>
      <c r="P297" s="207"/>
      <c r="Q297" s="169"/>
      <c r="R297" s="169"/>
      <c r="S297" s="169"/>
      <c r="T297" s="169"/>
      <c r="U297" s="208">
        <v>0</v>
      </c>
      <c r="V297" s="207">
        <v>0</v>
      </c>
      <c r="W297" s="169"/>
      <c r="X297" s="169"/>
      <c r="Y297" s="169"/>
      <c r="Z297" s="169"/>
      <c r="AA297" s="169"/>
      <c r="AB297" s="169"/>
      <c r="AC297" s="169"/>
      <c r="AD297" s="180"/>
      <c r="AE297" s="207">
        <f t="shared" si="41"/>
        <v>0</v>
      </c>
    </row>
    <row r="298" spans="1:474" x14ac:dyDescent="0.25">
      <c r="A298" s="78"/>
      <c r="B298" s="48" t="s">
        <v>289</v>
      </c>
      <c r="C298" s="23"/>
      <c r="D298" s="49">
        <v>0</v>
      </c>
      <c r="E298" s="23"/>
      <c r="F298" s="50">
        <v>0</v>
      </c>
      <c r="G298" s="169"/>
      <c r="H298" s="169"/>
      <c r="I298" s="169"/>
      <c r="J298" s="169"/>
      <c r="K298" s="169"/>
      <c r="L298" s="169"/>
      <c r="M298" s="169"/>
      <c r="N298" s="169"/>
      <c r="O298" s="169"/>
      <c r="P298" s="207"/>
      <c r="Q298" s="169"/>
      <c r="R298" s="169"/>
      <c r="S298" s="169"/>
      <c r="T298" s="169"/>
      <c r="U298" s="208">
        <v>0</v>
      </c>
      <c r="V298" s="207">
        <v>0</v>
      </c>
      <c r="W298" s="169"/>
      <c r="X298" s="169"/>
      <c r="Y298" s="169"/>
      <c r="Z298" s="169"/>
      <c r="AA298" s="169"/>
      <c r="AB298" s="169"/>
      <c r="AC298" s="169"/>
      <c r="AD298" s="180"/>
      <c r="AE298" s="207">
        <f t="shared" si="41"/>
        <v>0</v>
      </c>
    </row>
    <row r="299" spans="1:474" x14ac:dyDescent="0.25">
      <c r="A299" s="78"/>
      <c r="B299" s="48" t="s">
        <v>290</v>
      </c>
      <c r="C299" s="23"/>
      <c r="D299" s="49">
        <v>0</v>
      </c>
      <c r="E299" s="23"/>
      <c r="F299" s="50">
        <v>0</v>
      </c>
      <c r="G299" s="169"/>
      <c r="H299" s="169"/>
      <c r="I299" s="169"/>
      <c r="J299" s="169"/>
      <c r="K299" s="169"/>
      <c r="L299" s="169"/>
      <c r="M299" s="169"/>
      <c r="N299" s="169"/>
      <c r="O299" s="169"/>
      <c r="P299" s="207"/>
      <c r="Q299" s="169"/>
      <c r="R299" s="169"/>
      <c r="S299" s="169"/>
      <c r="T299" s="169"/>
      <c r="U299" s="208">
        <v>0</v>
      </c>
      <c r="V299" s="207">
        <v>0</v>
      </c>
      <c r="W299" s="169"/>
      <c r="X299" s="169"/>
      <c r="Y299" s="169"/>
      <c r="Z299" s="169"/>
      <c r="AA299" s="169"/>
      <c r="AB299" s="169"/>
      <c r="AC299" s="169"/>
      <c r="AD299" s="180"/>
      <c r="AE299" s="207">
        <f t="shared" si="41"/>
        <v>0</v>
      </c>
    </row>
    <row r="300" spans="1:474" x14ac:dyDescent="0.25">
      <c r="A300" s="78"/>
      <c r="B300" s="48" t="s">
        <v>291</v>
      </c>
      <c r="C300" s="23"/>
      <c r="D300" s="49">
        <v>0</v>
      </c>
      <c r="E300" s="23"/>
      <c r="F300" s="50">
        <v>0</v>
      </c>
      <c r="G300" s="169"/>
      <c r="H300" s="169"/>
      <c r="I300" s="169"/>
      <c r="J300" s="169"/>
      <c r="K300" s="169"/>
      <c r="L300" s="169"/>
      <c r="M300" s="169"/>
      <c r="N300" s="169"/>
      <c r="O300" s="169"/>
      <c r="P300" s="207"/>
      <c r="Q300" s="169"/>
      <c r="R300" s="169"/>
      <c r="S300" s="169"/>
      <c r="T300" s="169"/>
      <c r="U300" s="208">
        <v>0</v>
      </c>
      <c r="V300" s="207">
        <v>0</v>
      </c>
      <c r="W300" s="169"/>
      <c r="X300" s="169"/>
      <c r="Y300" s="169"/>
      <c r="Z300" s="169"/>
      <c r="AA300" s="169"/>
      <c r="AB300" s="169"/>
      <c r="AC300" s="169"/>
      <c r="AD300" s="180"/>
      <c r="AE300" s="207">
        <f t="shared" si="41"/>
        <v>0</v>
      </c>
    </row>
    <row r="301" spans="1:474" x14ac:dyDescent="0.25">
      <c r="A301" s="78"/>
      <c r="B301" s="48" t="s">
        <v>292</v>
      </c>
      <c r="C301" s="23"/>
      <c r="D301" s="49">
        <v>0</v>
      </c>
      <c r="E301" s="23"/>
      <c r="F301" s="50">
        <v>0</v>
      </c>
      <c r="G301" s="169"/>
      <c r="H301" s="169"/>
      <c r="I301" s="169"/>
      <c r="J301" s="169"/>
      <c r="K301" s="169"/>
      <c r="L301" s="169"/>
      <c r="M301" s="169"/>
      <c r="N301" s="169"/>
      <c r="O301" s="169"/>
      <c r="P301" s="207"/>
      <c r="Q301" s="169"/>
      <c r="R301" s="169"/>
      <c r="S301" s="169"/>
      <c r="T301" s="169"/>
      <c r="U301" s="208">
        <v>0</v>
      </c>
      <c r="V301" s="207">
        <v>0</v>
      </c>
      <c r="W301" s="169"/>
      <c r="X301" s="169"/>
      <c r="Y301" s="169"/>
      <c r="Z301" s="169"/>
      <c r="AA301" s="169"/>
      <c r="AB301" s="169"/>
      <c r="AC301" s="169"/>
      <c r="AD301" s="180"/>
      <c r="AE301" s="207">
        <f t="shared" si="41"/>
        <v>0</v>
      </c>
    </row>
    <row r="302" spans="1:474" x14ac:dyDescent="0.25">
      <c r="A302" s="78"/>
      <c r="B302" s="48" t="s">
        <v>293</v>
      </c>
      <c r="C302" s="23"/>
      <c r="D302" s="49">
        <v>0</v>
      </c>
      <c r="E302" s="23"/>
      <c r="F302" s="50">
        <v>0</v>
      </c>
      <c r="G302" s="169"/>
      <c r="H302" s="169"/>
      <c r="I302" s="169"/>
      <c r="J302" s="169"/>
      <c r="K302" s="169"/>
      <c r="L302" s="169"/>
      <c r="M302" s="169"/>
      <c r="N302" s="169"/>
      <c r="O302" s="169"/>
      <c r="P302" s="207"/>
      <c r="Q302" s="169"/>
      <c r="R302" s="169"/>
      <c r="S302" s="169"/>
      <c r="T302" s="169"/>
      <c r="U302" s="208">
        <v>0</v>
      </c>
      <c r="V302" s="207">
        <v>0</v>
      </c>
      <c r="W302" s="169"/>
      <c r="X302" s="169"/>
      <c r="Y302" s="169"/>
      <c r="Z302" s="169"/>
      <c r="AA302" s="169"/>
      <c r="AB302" s="169"/>
      <c r="AC302" s="169"/>
      <c r="AD302" s="180"/>
      <c r="AE302" s="207">
        <f t="shared" si="41"/>
        <v>0</v>
      </c>
    </row>
    <row r="303" spans="1:474" x14ac:dyDescent="0.25">
      <c r="A303" s="78"/>
      <c r="B303" s="48" t="s">
        <v>294</v>
      </c>
      <c r="C303" s="23"/>
      <c r="D303" s="49">
        <v>0</v>
      </c>
      <c r="E303" s="23"/>
      <c r="F303" s="50">
        <v>0</v>
      </c>
      <c r="G303" s="169"/>
      <c r="H303" s="169"/>
      <c r="I303" s="169"/>
      <c r="J303" s="169"/>
      <c r="K303" s="169"/>
      <c r="L303" s="169"/>
      <c r="M303" s="169"/>
      <c r="N303" s="169"/>
      <c r="O303" s="169"/>
      <c r="P303" s="207"/>
      <c r="Q303" s="169"/>
      <c r="R303" s="169"/>
      <c r="S303" s="169"/>
      <c r="T303" s="169"/>
      <c r="U303" s="208">
        <v>0</v>
      </c>
      <c r="V303" s="207">
        <v>0</v>
      </c>
      <c r="W303" s="169"/>
      <c r="X303" s="169"/>
      <c r="Y303" s="169"/>
      <c r="Z303" s="169"/>
      <c r="AA303" s="169"/>
      <c r="AB303" s="169"/>
      <c r="AC303" s="169"/>
      <c r="AD303" s="180"/>
      <c r="AE303" s="207">
        <f t="shared" si="41"/>
        <v>0</v>
      </c>
    </row>
    <row r="304" spans="1:474" x14ac:dyDescent="0.25">
      <c r="A304" s="78"/>
      <c r="B304" s="48" t="s">
        <v>295</v>
      </c>
      <c r="C304" s="23"/>
      <c r="D304" s="49">
        <v>6</v>
      </c>
      <c r="E304" s="23"/>
      <c r="F304" s="50">
        <v>6865.2660800000003</v>
      </c>
      <c r="G304" s="169"/>
      <c r="H304" s="169"/>
      <c r="I304" s="169"/>
      <c r="J304" s="169"/>
      <c r="K304" s="169"/>
      <c r="L304" s="169"/>
      <c r="M304" s="169"/>
      <c r="N304" s="169"/>
      <c r="O304" s="169"/>
      <c r="P304" s="207"/>
      <c r="Q304" s="169"/>
      <c r="R304" s="169"/>
      <c r="S304" s="169"/>
      <c r="T304" s="169"/>
      <c r="U304" s="208">
        <v>6</v>
      </c>
      <c r="V304" s="207">
        <v>6865.2660800000003</v>
      </c>
      <c r="W304" s="169"/>
      <c r="X304" s="169"/>
      <c r="Y304" s="169"/>
      <c r="Z304" s="169"/>
      <c r="AA304" s="169"/>
      <c r="AB304" s="169"/>
      <c r="AC304" s="169"/>
      <c r="AD304" s="180"/>
      <c r="AE304" s="207">
        <f t="shared" si="41"/>
        <v>6865.2660800000003</v>
      </c>
    </row>
    <row r="305" spans="1:474" x14ac:dyDescent="0.25">
      <c r="A305" s="78"/>
      <c r="B305" s="48" t="s">
        <v>296</v>
      </c>
      <c r="C305" s="23"/>
      <c r="D305" s="49">
        <v>0</v>
      </c>
      <c r="E305" s="23"/>
      <c r="F305" s="50">
        <v>0</v>
      </c>
      <c r="G305" s="169"/>
      <c r="H305" s="169"/>
      <c r="I305" s="169"/>
      <c r="J305" s="169"/>
      <c r="K305" s="169"/>
      <c r="L305" s="169"/>
      <c r="M305" s="169"/>
      <c r="N305" s="169"/>
      <c r="O305" s="169"/>
      <c r="P305" s="207"/>
      <c r="Q305" s="169"/>
      <c r="R305" s="169"/>
      <c r="S305" s="169"/>
      <c r="T305" s="169"/>
      <c r="U305" s="208">
        <v>0</v>
      </c>
      <c r="V305" s="207">
        <v>0</v>
      </c>
      <c r="W305" s="169"/>
      <c r="X305" s="169"/>
      <c r="Y305" s="169"/>
      <c r="Z305" s="169"/>
      <c r="AA305" s="169"/>
      <c r="AB305" s="169"/>
      <c r="AC305" s="169"/>
      <c r="AD305" s="180"/>
      <c r="AE305" s="207">
        <f t="shared" si="41"/>
        <v>0</v>
      </c>
    </row>
    <row r="306" spans="1:474" x14ac:dyDescent="0.25">
      <c r="A306" s="78"/>
      <c r="B306" s="48" t="s">
        <v>297</v>
      </c>
      <c r="C306" s="23"/>
      <c r="D306" s="49">
        <v>0</v>
      </c>
      <c r="E306" s="23"/>
      <c r="F306" s="50">
        <v>0</v>
      </c>
      <c r="G306" s="169"/>
      <c r="H306" s="169"/>
      <c r="I306" s="169"/>
      <c r="J306" s="169"/>
      <c r="K306" s="169"/>
      <c r="L306" s="169"/>
      <c r="M306" s="169"/>
      <c r="N306" s="169"/>
      <c r="O306" s="169"/>
      <c r="P306" s="207"/>
      <c r="Q306" s="169"/>
      <c r="R306" s="169"/>
      <c r="S306" s="169"/>
      <c r="T306" s="169"/>
      <c r="U306" s="208">
        <v>0</v>
      </c>
      <c r="V306" s="207">
        <v>0</v>
      </c>
      <c r="W306" s="169"/>
      <c r="X306" s="169"/>
      <c r="Y306" s="169"/>
      <c r="Z306" s="169"/>
      <c r="AA306" s="169"/>
      <c r="AB306" s="169"/>
      <c r="AC306" s="169"/>
      <c r="AD306" s="180"/>
      <c r="AE306" s="207">
        <f t="shared" si="41"/>
        <v>0</v>
      </c>
    </row>
    <row r="307" spans="1:474" x14ac:dyDescent="0.25">
      <c r="A307" s="78"/>
      <c r="B307" s="48" t="s">
        <v>298</v>
      </c>
      <c r="C307" s="23"/>
      <c r="D307" s="49">
        <v>11</v>
      </c>
      <c r="E307" s="23"/>
      <c r="F307" s="50">
        <v>11254.361760000002</v>
      </c>
      <c r="G307" s="169"/>
      <c r="H307" s="169"/>
      <c r="I307" s="169"/>
      <c r="J307" s="169"/>
      <c r="K307" s="169"/>
      <c r="L307" s="169"/>
      <c r="M307" s="169"/>
      <c r="N307" s="169"/>
      <c r="O307" s="169"/>
      <c r="P307" s="207"/>
      <c r="Q307" s="169"/>
      <c r="R307" s="169"/>
      <c r="S307" s="169"/>
      <c r="T307" s="169"/>
      <c r="U307" s="208">
        <v>11</v>
      </c>
      <c r="V307" s="207">
        <v>11254.361760000002</v>
      </c>
      <c r="W307" s="169"/>
      <c r="X307" s="169"/>
      <c r="Y307" s="169"/>
      <c r="Z307" s="169"/>
      <c r="AA307" s="169"/>
      <c r="AB307" s="169"/>
      <c r="AC307" s="169"/>
      <c r="AD307" s="180"/>
      <c r="AE307" s="207">
        <f t="shared" si="41"/>
        <v>11254.361760000002</v>
      </c>
    </row>
    <row r="308" spans="1:474" x14ac:dyDescent="0.25">
      <c r="A308" s="78"/>
      <c r="B308" s="48" t="s">
        <v>299</v>
      </c>
      <c r="C308" s="23"/>
      <c r="D308" s="49">
        <v>1</v>
      </c>
      <c r="E308" s="23"/>
      <c r="F308" s="50">
        <v>1331.61</v>
      </c>
      <c r="G308" s="169"/>
      <c r="H308" s="169"/>
      <c r="I308" s="169"/>
      <c r="J308" s="169"/>
      <c r="K308" s="169"/>
      <c r="L308" s="169"/>
      <c r="M308" s="169"/>
      <c r="N308" s="169"/>
      <c r="O308" s="169"/>
      <c r="P308" s="207"/>
      <c r="Q308" s="169"/>
      <c r="R308" s="169"/>
      <c r="S308" s="169"/>
      <c r="T308" s="169"/>
      <c r="U308" s="208">
        <v>1</v>
      </c>
      <c r="V308" s="207">
        <v>1331.61</v>
      </c>
      <c r="W308" s="169"/>
      <c r="X308" s="169"/>
      <c r="Y308" s="169"/>
      <c r="Z308" s="169"/>
      <c r="AA308" s="169"/>
      <c r="AB308" s="169"/>
      <c r="AC308" s="169"/>
      <c r="AD308" s="180"/>
      <c r="AE308" s="207">
        <f t="shared" si="41"/>
        <v>1331.61</v>
      </c>
    </row>
    <row r="309" spans="1:474" x14ac:dyDescent="0.25">
      <c r="A309" s="78"/>
      <c r="B309" s="48" t="s">
        <v>300</v>
      </c>
      <c r="C309" s="23"/>
      <c r="D309" s="49">
        <v>0</v>
      </c>
      <c r="E309" s="23"/>
      <c r="F309" s="50">
        <v>0</v>
      </c>
      <c r="G309" s="169"/>
      <c r="H309" s="169"/>
      <c r="I309" s="169"/>
      <c r="J309" s="169"/>
      <c r="K309" s="169"/>
      <c r="L309" s="169"/>
      <c r="M309" s="169"/>
      <c r="N309" s="169"/>
      <c r="O309" s="169"/>
      <c r="P309" s="207"/>
      <c r="Q309" s="169"/>
      <c r="R309" s="169"/>
      <c r="S309" s="169"/>
      <c r="T309" s="169"/>
      <c r="U309" s="208">
        <v>0</v>
      </c>
      <c r="V309" s="207">
        <v>0</v>
      </c>
      <c r="W309" s="169"/>
      <c r="X309" s="169"/>
      <c r="Y309" s="169"/>
      <c r="Z309" s="169"/>
      <c r="AA309" s="169"/>
      <c r="AB309" s="169"/>
      <c r="AC309" s="169"/>
      <c r="AD309" s="180"/>
      <c r="AE309" s="207">
        <f t="shared" si="41"/>
        <v>0</v>
      </c>
    </row>
    <row r="310" spans="1:474" x14ac:dyDescent="0.25">
      <c r="A310" s="78"/>
      <c r="B310" s="48" t="s">
        <v>301</v>
      </c>
      <c r="C310" s="23"/>
      <c r="D310" s="49">
        <v>0</v>
      </c>
      <c r="E310" s="23"/>
      <c r="F310" s="50">
        <v>0</v>
      </c>
      <c r="G310" s="169"/>
      <c r="H310" s="169"/>
      <c r="I310" s="169"/>
      <c r="J310" s="169"/>
      <c r="K310" s="169"/>
      <c r="L310" s="169"/>
      <c r="M310" s="169"/>
      <c r="N310" s="169"/>
      <c r="O310" s="169"/>
      <c r="P310" s="207"/>
      <c r="Q310" s="169"/>
      <c r="R310" s="169"/>
      <c r="S310" s="169"/>
      <c r="T310" s="169"/>
      <c r="U310" s="208">
        <v>0</v>
      </c>
      <c r="V310" s="207">
        <v>0</v>
      </c>
      <c r="W310" s="169"/>
      <c r="X310" s="169"/>
      <c r="Y310" s="169"/>
      <c r="Z310" s="169"/>
      <c r="AA310" s="169"/>
      <c r="AB310" s="169"/>
      <c r="AC310" s="169"/>
      <c r="AD310" s="180"/>
      <c r="AE310" s="207">
        <f t="shared" si="41"/>
        <v>0</v>
      </c>
    </row>
    <row r="311" spans="1:474" x14ac:dyDescent="0.25">
      <c r="A311" s="78"/>
      <c r="B311" s="48" t="s">
        <v>302</v>
      </c>
      <c r="C311" s="23"/>
      <c r="D311" s="49">
        <v>12</v>
      </c>
      <c r="E311" s="23"/>
      <c r="F311" s="50">
        <v>9600</v>
      </c>
      <c r="G311" s="169"/>
      <c r="H311" s="169"/>
      <c r="I311" s="169"/>
      <c r="J311" s="169"/>
      <c r="K311" s="169"/>
      <c r="L311" s="169"/>
      <c r="M311" s="169"/>
      <c r="N311" s="169"/>
      <c r="O311" s="169"/>
      <c r="P311" s="207"/>
      <c r="Q311" s="169"/>
      <c r="R311" s="169"/>
      <c r="S311" s="169"/>
      <c r="T311" s="169"/>
      <c r="U311" s="208">
        <v>12</v>
      </c>
      <c r="V311" s="207">
        <v>9600</v>
      </c>
      <c r="W311" s="169"/>
      <c r="X311" s="169"/>
      <c r="Y311" s="169"/>
      <c r="Z311" s="169"/>
      <c r="AA311" s="169"/>
      <c r="AB311" s="169"/>
      <c r="AC311" s="169"/>
      <c r="AD311" s="180"/>
      <c r="AE311" s="207">
        <f t="shared" si="41"/>
        <v>9600</v>
      </c>
    </row>
    <row r="312" spans="1:474" x14ac:dyDescent="0.25">
      <c r="A312" s="78"/>
      <c r="B312" s="48" t="s">
        <v>303</v>
      </c>
      <c r="C312" s="23"/>
      <c r="D312" s="49">
        <v>4</v>
      </c>
      <c r="E312" s="23"/>
      <c r="F312" s="50">
        <v>520</v>
      </c>
      <c r="G312" s="169"/>
      <c r="H312" s="169"/>
      <c r="I312" s="169"/>
      <c r="J312" s="169"/>
      <c r="K312" s="169"/>
      <c r="L312" s="169"/>
      <c r="M312" s="169"/>
      <c r="N312" s="169"/>
      <c r="O312" s="169"/>
      <c r="P312" s="207"/>
      <c r="Q312" s="169"/>
      <c r="R312" s="169"/>
      <c r="S312" s="169"/>
      <c r="T312" s="169"/>
      <c r="U312" s="208">
        <v>4</v>
      </c>
      <c r="V312" s="207">
        <v>520</v>
      </c>
      <c r="W312" s="169"/>
      <c r="X312" s="169"/>
      <c r="Y312" s="169"/>
      <c r="Z312" s="169"/>
      <c r="AA312" s="169"/>
      <c r="AB312" s="169"/>
      <c r="AC312" s="169"/>
      <c r="AD312" s="180"/>
      <c r="AE312" s="207">
        <f t="shared" si="41"/>
        <v>520</v>
      </c>
    </row>
    <row r="313" spans="1:474" x14ac:dyDescent="0.25">
      <c r="A313" s="78"/>
      <c r="B313" s="48" t="s">
        <v>304</v>
      </c>
      <c r="C313" s="23"/>
      <c r="D313" s="49">
        <v>4</v>
      </c>
      <c r="E313" s="23"/>
      <c r="F313" s="50">
        <v>520</v>
      </c>
      <c r="G313" s="169"/>
      <c r="H313" s="169"/>
      <c r="I313" s="169"/>
      <c r="J313" s="169"/>
      <c r="K313" s="169"/>
      <c r="L313" s="169"/>
      <c r="M313" s="169"/>
      <c r="N313" s="169"/>
      <c r="O313" s="169"/>
      <c r="P313" s="207"/>
      <c r="Q313" s="169"/>
      <c r="R313" s="169"/>
      <c r="S313" s="169"/>
      <c r="T313" s="169"/>
      <c r="U313" s="208">
        <v>4</v>
      </c>
      <c r="V313" s="207">
        <v>520</v>
      </c>
      <c r="W313" s="169"/>
      <c r="X313" s="169"/>
      <c r="Y313" s="169"/>
      <c r="Z313" s="169"/>
      <c r="AA313" s="169"/>
      <c r="AB313" s="169"/>
      <c r="AC313" s="169"/>
      <c r="AD313" s="180"/>
      <c r="AE313" s="207">
        <f t="shared" si="41"/>
        <v>520</v>
      </c>
    </row>
    <row r="314" spans="1:474" x14ac:dyDescent="0.25">
      <c r="A314" s="78"/>
      <c r="B314" s="48" t="s">
        <v>305</v>
      </c>
      <c r="C314" s="23"/>
      <c r="D314" s="49">
        <v>4</v>
      </c>
      <c r="E314" s="23"/>
      <c r="F314" s="50">
        <v>520</v>
      </c>
      <c r="G314" s="169"/>
      <c r="H314" s="169"/>
      <c r="I314" s="169"/>
      <c r="J314" s="169"/>
      <c r="K314" s="169"/>
      <c r="L314" s="169"/>
      <c r="M314" s="169"/>
      <c r="N314" s="169"/>
      <c r="O314" s="169"/>
      <c r="P314" s="207"/>
      <c r="Q314" s="169"/>
      <c r="R314" s="169"/>
      <c r="S314" s="169"/>
      <c r="T314" s="169"/>
      <c r="U314" s="208">
        <v>4</v>
      </c>
      <c r="V314" s="207">
        <v>520</v>
      </c>
      <c r="W314" s="169"/>
      <c r="X314" s="169"/>
      <c r="Y314" s="169"/>
      <c r="Z314" s="169"/>
      <c r="AA314" s="169"/>
      <c r="AB314" s="169"/>
      <c r="AC314" s="169"/>
      <c r="AD314" s="180"/>
      <c r="AE314" s="207">
        <f t="shared" si="41"/>
        <v>520</v>
      </c>
    </row>
    <row r="315" spans="1:474" x14ac:dyDescent="0.25">
      <c r="A315" s="78"/>
      <c r="B315" s="48" t="s">
        <v>306</v>
      </c>
      <c r="C315" s="23"/>
      <c r="D315" s="49">
        <v>6</v>
      </c>
      <c r="E315" s="23"/>
      <c r="F315" s="50">
        <v>960</v>
      </c>
      <c r="G315" s="169"/>
      <c r="H315" s="169"/>
      <c r="I315" s="169"/>
      <c r="J315" s="169"/>
      <c r="K315" s="169"/>
      <c r="L315" s="169"/>
      <c r="M315" s="169"/>
      <c r="N315" s="169"/>
      <c r="O315" s="169"/>
      <c r="P315" s="207"/>
      <c r="Q315" s="169"/>
      <c r="R315" s="169"/>
      <c r="S315" s="169"/>
      <c r="T315" s="169"/>
      <c r="U315" s="208">
        <v>6</v>
      </c>
      <c r="V315" s="207">
        <v>960</v>
      </c>
      <c r="W315" s="169"/>
      <c r="X315" s="169"/>
      <c r="Y315" s="169"/>
      <c r="Z315" s="169"/>
      <c r="AA315" s="169"/>
      <c r="AB315" s="169"/>
      <c r="AC315" s="169"/>
      <c r="AD315" s="180"/>
      <c r="AE315" s="207">
        <f t="shared" si="41"/>
        <v>960</v>
      </c>
    </row>
    <row r="316" spans="1:474" x14ac:dyDescent="0.25">
      <c r="A316" s="78"/>
      <c r="B316" s="48" t="s">
        <v>307</v>
      </c>
      <c r="C316" s="23"/>
      <c r="D316" s="49">
        <v>7</v>
      </c>
      <c r="E316" s="23"/>
      <c r="F316" s="50">
        <v>2989.39</v>
      </c>
      <c r="G316" s="169"/>
      <c r="H316" s="169"/>
      <c r="I316" s="169"/>
      <c r="J316" s="169"/>
      <c r="K316" s="169"/>
      <c r="L316" s="169"/>
      <c r="M316" s="169"/>
      <c r="N316" s="169"/>
      <c r="O316" s="169"/>
      <c r="P316" s="207"/>
      <c r="Q316" s="169"/>
      <c r="R316" s="169"/>
      <c r="S316" s="169"/>
      <c r="T316" s="169"/>
      <c r="U316" s="208">
        <v>7</v>
      </c>
      <c r="V316" s="207">
        <v>2989.39</v>
      </c>
      <c r="W316" s="169"/>
      <c r="X316" s="169"/>
      <c r="Y316" s="169"/>
      <c r="Z316" s="169"/>
      <c r="AA316" s="169"/>
      <c r="AB316" s="169"/>
      <c r="AC316" s="169"/>
      <c r="AD316" s="180"/>
      <c r="AE316" s="207">
        <f t="shared" si="41"/>
        <v>2989.39</v>
      </c>
    </row>
    <row r="317" spans="1:474" x14ac:dyDescent="0.25">
      <c r="A317" s="26"/>
      <c r="B317" s="48" t="s">
        <v>308</v>
      </c>
      <c r="C317" s="23"/>
      <c r="D317" s="49">
        <v>2</v>
      </c>
      <c r="E317" s="23"/>
      <c r="F317" s="50">
        <v>5104</v>
      </c>
      <c r="G317" s="169"/>
      <c r="H317" s="169"/>
      <c r="I317" s="169"/>
      <c r="J317" s="169"/>
      <c r="K317" s="169"/>
      <c r="L317" s="169"/>
      <c r="M317" s="169"/>
      <c r="N317" s="169"/>
      <c r="O317" s="169"/>
      <c r="P317" s="207"/>
      <c r="Q317" s="169"/>
      <c r="R317" s="169"/>
      <c r="S317" s="169"/>
      <c r="T317" s="169"/>
      <c r="U317" s="208">
        <v>2</v>
      </c>
      <c r="V317" s="207">
        <v>5104</v>
      </c>
      <c r="W317" s="169"/>
      <c r="X317" s="169"/>
      <c r="Y317" s="169"/>
      <c r="Z317" s="169"/>
      <c r="AA317" s="169"/>
      <c r="AB317" s="169"/>
      <c r="AC317" s="169"/>
      <c r="AD317" s="180"/>
      <c r="AE317" s="207">
        <f t="shared" si="41"/>
        <v>5104</v>
      </c>
    </row>
    <row r="318" spans="1:474" x14ac:dyDescent="0.25">
      <c r="A318" s="26"/>
      <c r="B318" s="48" t="s">
        <v>309</v>
      </c>
      <c r="C318" s="23"/>
      <c r="D318" s="49">
        <v>0</v>
      </c>
      <c r="E318" s="23"/>
      <c r="F318" s="50">
        <v>0</v>
      </c>
      <c r="G318" s="169"/>
      <c r="H318" s="169"/>
      <c r="I318" s="169"/>
      <c r="J318" s="169"/>
      <c r="K318" s="169"/>
      <c r="L318" s="169"/>
      <c r="M318" s="169"/>
      <c r="N318" s="169"/>
      <c r="O318" s="169"/>
      <c r="P318" s="207"/>
      <c r="Q318" s="169"/>
      <c r="R318" s="169"/>
      <c r="S318" s="169"/>
      <c r="T318" s="169"/>
      <c r="U318" s="208">
        <v>0</v>
      </c>
      <c r="V318" s="207">
        <v>0</v>
      </c>
      <c r="W318" s="169"/>
      <c r="X318" s="169"/>
      <c r="Y318" s="169"/>
      <c r="Z318" s="169"/>
      <c r="AA318" s="169"/>
      <c r="AB318" s="169"/>
      <c r="AC318" s="169"/>
      <c r="AD318" s="180"/>
      <c r="AE318" s="207">
        <f t="shared" si="41"/>
        <v>0</v>
      </c>
    </row>
    <row r="319" spans="1:474" x14ac:dyDescent="0.25">
      <c r="A319" s="26"/>
      <c r="B319" s="48" t="s">
        <v>310</v>
      </c>
      <c r="C319" s="23"/>
      <c r="D319" s="49">
        <v>17</v>
      </c>
      <c r="E319" s="23"/>
      <c r="F319" s="50">
        <v>66227.272531199997</v>
      </c>
      <c r="G319" s="169"/>
      <c r="H319" s="169"/>
      <c r="I319" s="169"/>
      <c r="J319" s="169"/>
      <c r="K319" s="169"/>
      <c r="L319" s="169"/>
      <c r="M319" s="169"/>
      <c r="N319" s="169"/>
      <c r="O319" s="169"/>
      <c r="P319" s="207"/>
      <c r="Q319" s="169"/>
      <c r="R319" s="169"/>
      <c r="S319" s="169"/>
      <c r="T319" s="169"/>
      <c r="U319" s="208">
        <v>17</v>
      </c>
      <c r="V319" s="207">
        <v>66227.272531199997</v>
      </c>
      <c r="W319" s="169"/>
      <c r="X319" s="169"/>
      <c r="Y319" s="169"/>
      <c r="Z319" s="169"/>
      <c r="AA319" s="169"/>
      <c r="AB319" s="169"/>
      <c r="AC319" s="169"/>
      <c r="AD319" s="180"/>
      <c r="AE319" s="207">
        <f t="shared" si="41"/>
        <v>66227.272531199997</v>
      </c>
    </row>
    <row r="320" spans="1:474" s="14" customFormat="1" x14ac:dyDescent="0.25">
      <c r="A320" s="11">
        <v>215</v>
      </c>
      <c r="B320" s="79" t="s">
        <v>311</v>
      </c>
      <c r="C320" s="71"/>
      <c r="D320" s="11"/>
      <c r="E320" s="11"/>
      <c r="F320" s="13">
        <v>689.04</v>
      </c>
      <c r="G320" s="171">
        <f>G321+G323</f>
        <v>0</v>
      </c>
      <c r="H320" s="171">
        <f t="shared" ref="H320:AE320" si="42">H321+H323</f>
        <v>0</v>
      </c>
      <c r="I320" s="171">
        <f t="shared" si="42"/>
        <v>0</v>
      </c>
      <c r="J320" s="171">
        <f t="shared" si="42"/>
        <v>0</v>
      </c>
      <c r="K320" s="171">
        <f t="shared" si="42"/>
        <v>0</v>
      </c>
      <c r="L320" s="171">
        <f t="shared" si="42"/>
        <v>0</v>
      </c>
      <c r="M320" s="171">
        <f t="shared" si="42"/>
        <v>0</v>
      </c>
      <c r="N320" s="171">
        <f t="shared" si="42"/>
        <v>0</v>
      </c>
      <c r="O320" s="171">
        <f t="shared" si="42"/>
        <v>0</v>
      </c>
      <c r="P320" s="185">
        <f t="shared" si="42"/>
        <v>0</v>
      </c>
      <c r="Q320" s="171">
        <f t="shared" si="42"/>
        <v>0</v>
      </c>
      <c r="R320" s="171">
        <f t="shared" si="42"/>
        <v>0</v>
      </c>
      <c r="S320" s="171">
        <v>0</v>
      </c>
      <c r="T320" s="171">
        <v>0</v>
      </c>
      <c r="U320" s="171">
        <v>4</v>
      </c>
      <c r="V320" s="185">
        <v>689.04</v>
      </c>
      <c r="W320" s="171">
        <f t="shared" si="42"/>
        <v>0</v>
      </c>
      <c r="X320" s="171">
        <f t="shared" si="42"/>
        <v>0</v>
      </c>
      <c r="Y320" s="171">
        <f t="shared" si="42"/>
        <v>0</v>
      </c>
      <c r="Z320" s="171">
        <f t="shared" si="42"/>
        <v>0</v>
      </c>
      <c r="AA320" s="171">
        <f t="shared" si="42"/>
        <v>0</v>
      </c>
      <c r="AB320" s="171">
        <f t="shared" si="42"/>
        <v>0</v>
      </c>
      <c r="AC320" s="171">
        <f t="shared" si="42"/>
        <v>0</v>
      </c>
      <c r="AD320" s="181">
        <f t="shared" si="42"/>
        <v>0</v>
      </c>
      <c r="AE320" s="201">
        <f t="shared" si="42"/>
        <v>689.04</v>
      </c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GM320" s="104"/>
      <c r="GN320" s="104"/>
      <c r="GO320" s="104"/>
      <c r="GP320" s="104"/>
      <c r="GQ320" s="104"/>
      <c r="GR320" s="104"/>
      <c r="GS320" s="104"/>
      <c r="GT320" s="104"/>
      <c r="GU320" s="104"/>
      <c r="GV320" s="104"/>
      <c r="GW320" s="104"/>
      <c r="GX320" s="104"/>
      <c r="GY320" s="104"/>
      <c r="GZ320" s="104"/>
      <c r="HA320" s="104"/>
      <c r="HB320" s="104"/>
      <c r="HC320" s="104"/>
      <c r="HD320" s="104"/>
      <c r="HE320" s="104"/>
      <c r="HF320" s="104"/>
      <c r="HG320" s="104"/>
      <c r="HH320" s="104"/>
      <c r="HI320" s="104"/>
      <c r="HJ320" s="104"/>
      <c r="HK320" s="104"/>
      <c r="HL320" s="104"/>
      <c r="HM320" s="104"/>
      <c r="HN320" s="104"/>
      <c r="HO320" s="104"/>
      <c r="HP320" s="104"/>
      <c r="HQ320" s="104"/>
      <c r="HR320" s="104"/>
      <c r="HS320" s="104"/>
      <c r="HT320" s="104"/>
      <c r="HU320" s="104"/>
      <c r="HV320" s="104"/>
      <c r="HW320" s="104"/>
      <c r="HX320" s="104"/>
      <c r="HY320" s="104"/>
      <c r="HZ320" s="104"/>
      <c r="IA320" s="104"/>
      <c r="IB320" s="104"/>
      <c r="IC320" s="104"/>
      <c r="ID320" s="104"/>
      <c r="IE320" s="104"/>
      <c r="IF320" s="104"/>
      <c r="IG320" s="104"/>
      <c r="IH320" s="104"/>
      <c r="II320" s="104"/>
      <c r="IJ320" s="104"/>
      <c r="IK320" s="104"/>
      <c r="IL320" s="104"/>
      <c r="IM320" s="104"/>
      <c r="IN320" s="104"/>
      <c r="IO320" s="104"/>
      <c r="IP320" s="104"/>
      <c r="IQ320" s="104"/>
      <c r="IR320" s="104"/>
      <c r="IS320" s="104"/>
      <c r="IT320" s="104"/>
      <c r="IU320" s="104"/>
      <c r="IV320" s="104"/>
      <c r="IW320" s="104"/>
      <c r="IX320" s="104"/>
      <c r="IY320" s="104"/>
      <c r="IZ320" s="104"/>
      <c r="JA320" s="104"/>
      <c r="JB320" s="104"/>
      <c r="JC320" s="104"/>
      <c r="JD320" s="104"/>
      <c r="JE320" s="104"/>
      <c r="JF320" s="104"/>
      <c r="JG320" s="104"/>
      <c r="JH320" s="104"/>
      <c r="JI320" s="104"/>
      <c r="JJ320" s="104"/>
      <c r="JK320" s="104"/>
      <c r="JL320" s="104"/>
      <c r="JM320" s="104"/>
      <c r="JN320" s="104"/>
      <c r="JO320" s="104"/>
      <c r="JP320" s="104"/>
      <c r="JQ320" s="104"/>
      <c r="JR320" s="104"/>
      <c r="JS320" s="104"/>
      <c r="JT320" s="104"/>
      <c r="JU320" s="104"/>
      <c r="JV320" s="104"/>
      <c r="JW320" s="104"/>
      <c r="JX320" s="104"/>
      <c r="JY320" s="104"/>
      <c r="JZ320" s="104"/>
      <c r="KA320" s="104"/>
      <c r="KB320" s="104"/>
      <c r="KC320" s="104"/>
      <c r="KD320" s="104"/>
      <c r="KE320" s="104"/>
      <c r="KF320" s="104"/>
      <c r="KG320" s="104"/>
      <c r="KH320" s="104"/>
      <c r="KI320" s="104"/>
      <c r="KJ320" s="104"/>
      <c r="KK320" s="104"/>
      <c r="KL320" s="104"/>
      <c r="KM320" s="104"/>
      <c r="KN320" s="104"/>
      <c r="KO320" s="104"/>
      <c r="KP320" s="104"/>
      <c r="KQ320" s="104"/>
      <c r="KR320" s="104"/>
      <c r="KS320" s="104"/>
      <c r="KT320" s="104"/>
      <c r="KU320" s="104"/>
      <c r="KV320" s="104"/>
      <c r="KW320" s="104"/>
      <c r="KX320" s="104"/>
      <c r="KY320" s="104"/>
      <c r="KZ320" s="104"/>
      <c r="LA320" s="104"/>
      <c r="LB320" s="104"/>
      <c r="LC320" s="104"/>
      <c r="LD320" s="104"/>
      <c r="LE320" s="104"/>
      <c r="LF320" s="104"/>
      <c r="LG320" s="104"/>
      <c r="LH320" s="104"/>
      <c r="LI320" s="104"/>
      <c r="LJ320" s="104"/>
      <c r="LK320" s="104"/>
      <c r="LL320" s="104"/>
      <c r="LM320" s="104"/>
      <c r="LN320" s="104"/>
      <c r="LO320" s="104"/>
      <c r="LP320" s="104"/>
      <c r="LQ320" s="104"/>
      <c r="LR320" s="104"/>
      <c r="LS320" s="104"/>
      <c r="LT320" s="104"/>
      <c r="LU320" s="104"/>
      <c r="LV320" s="104"/>
      <c r="LW320" s="104"/>
      <c r="LX320" s="104"/>
      <c r="LY320" s="104"/>
      <c r="LZ320" s="104"/>
      <c r="MA320" s="104"/>
      <c r="MB320" s="104"/>
      <c r="MC320" s="104"/>
      <c r="MD320" s="104"/>
      <c r="ME320" s="104"/>
      <c r="MF320" s="104"/>
      <c r="MG320" s="104"/>
      <c r="MH320" s="104"/>
      <c r="MI320" s="104"/>
      <c r="MJ320" s="104"/>
      <c r="MK320" s="104"/>
      <c r="ML320" s="104"/>
      <c r="MM320" s="104"/>
      <c r="MN320" s="104"/>
      <c r="MO320" s="104"/>
      <c r="MP320" s="104"/>
      <c r="MQ320" s="104"/>
      <c r="MR320" s="104"/>
      <c r="MS320" s="104"/>
      <c r="MT320" s="104"/>
      <c r="MU320" s="104"/>
      <c r="MV320" s="104"/>
      <c r="MW320" s="104"/>
      <c r="MX320" s="104"/>
      <c r="MY320" s="104"/>
      <c r="MZ320" s="104"/>
      <c r="NA320" s="104"/>
      <c r="NB320" s="104"/>
      <c r="NC320" s="104"/>
      <c r="ND320" s="104"/>
      <c r="NE320" s="104"/>
      <c r="NF320" s="104"/>
      <c r="NG320" s="104"/>
      <c r="NH320" s="104"/>
      <c r="NI320" s="104"/>
      <c r="NJ320" s="104"/>
      <c r="NK320" s="104"/>
      <c r="NL320" s="104"/>
      <c r="NM320" s="104"/>
      <c r="NN320" s="104"/>
      <c r="NO320" s="104"/>
      <c r="NP320" s="104"/>
      <c r="NQ320" s="104"/>
      <c r="NR320" s="104"/>
      <c r="NS320" s="104"/>
      <c r="NT320" s="104"/>
      <c r="NU320" s="104"/>
      <c r="NV320" s="104"/>
      <c r="NW320" s="104"/>
      <c r="NX320" s="104"/>
      <c r="NY320" s="104"/>
      <c r="NZ320" s="104"/>
      <c r="OA320" s="104"/>
      <c r="OB320" s="104"/>
      <c r="OC320" s="104"/>
      <c r="OD320" s="104"/>
      <c r="OE320" s="104"/>
      <c r="OF320" s="104"/>
      <c r="OG320" s="104"/>
      <c r="OH320" s="104"/>
      <c r="OI320" s="104"/>
      <c r="OJ320" s="104"/>
      <c r="OK320" s="104"/>
      <c r="OL320" s="104"/>
      <c r="OM320" s="104"/>
      <c r="ON320" s="104"/>
      <c r="OO320" s="104"/>
      <c r="OP320" s="104"/>
      <c r="OQ320" s="104"/>
      <c r="OR320" s="104"/>
      <c r="OS320" s="104"/>
      <c r="OT320" s="104"/>
      <c r="OU320" s="104"/>
      <c r="OV320" s="104"/>
      <c r="OW320" s="104"/>
      <c r="OX320" s="104"/>
      <c r="OY320" s="104"/>
      <c r="OZ320" s="104"/>
      <c r="PA320" s="104"/>
      <c r="PB320" s="104"/>
      <c r="PC320" s="104"/>
      <c r="PD320" s="104"/>
      <c r="PE320" s="104"/>
      <c r="PF320" s="104"/>
      <c r="PG320" s="104"/>
      <c r="PH320" s="104"/>
      <c r="PI320" s="104"/>
      <c r="PJ320" s="104"/>
      <c r="PK320" s="104"/>
      <c r="PL320" s="104"/>
      <c r="PM320" s="104"/>
      <c r="PN320" s="104"/>
      <c r="PO320" s="104"/>
      <c r="PP320" s="104"/>
      <c r="PQ320" s="104"/>
      <c r="PR320" s="104"/>
      <c r="PS320" s="104"/>
      <c r="PT320" s="104"/>
      <c r="PU320" s="104"/>
      <c r="PV320" s="104"/>
      <c r="PW320" s="104"/>
      <c r="PX320" s="104"/>
      <c r="PY320" s="104"/>
      <c r="PZ320" s="104"/>
      <c r="QA320" s="104"/>
      <c r="QB320" s="104"/>
      <c r="QC320" s="104"/>
      <c r="QD320" s="104"/>
      <c r="QE320" s="104"/>
      <c r="QF320" s="104"/>
      <c r="QG320" s="104"/>
      <c r="QH320" s="104"/>
      <c r="QI320" s="104"/>
      <c r="QJ320" s="104"/>
      <c r="QK320" s="104"/>
      <c r="QL320" s="104"/>
      <c r="QM320" s="104"/>
      <c r="QN320" s="104"/>
      <c r="QO320" s="104"/>
      <c r="QP320" s="104"/>
      <c r="QQ320" s="104"/>
      <c r="QR320" s="104"/>
      <c r="QS320" s="104"/>
      <c r="QT320" s="104"/>
      <c r="QU320" s="104"/>
      <c r="QV320" s="104"/>
      <c r="QW320" s="104"/>
      <c r="QX320" s="104"/>
      <c r="QY320" s="104"/>
      <c r="QZ320" s="104"/>
      <c r="RA320" s="104"/>
      <c r="RB320" s="104"/>
      <c r="RC320" s="104"/>
      <c r="RD320" s="104"/>
      <c r="RE320" s="104"/>
      <c r="RF320" s="104"/>
    </row>
    <row r="321" spans="1:474" s="19" customFormat="1" x14ac:dyDescent="0.25">
      <c r="A321" s="15">
        <v>21504</v>
      </c>
      <c r="B321" s="67" t="s">
        <v>312</v>
      </c>
      <c r="C321" s="15"/>
      <c r="D321" s="15"/>
      <c r="E321" s="15"/>
      <c r="F321" s="18">
        <v>689.04</v>
      </c>
      <c r="G321" s="173">
        <f t="shared" ref="G321:AE321" si="43">SUM(G322:G322)</f>
        <v>0</v>
      </c>
      <c r="H321" s="173">
        <f t="shared" si="43"/>
        <v>0</v>
      </c>
      <c r="I321" s="173">
        <f t="shared" si="43"/>
        <v>0</v>
      </c>
      <c r="J321" s="173">
        <f t="shared" si="43"/>
        <v>0</v>
      </c>
      <c r="K321" s="173">
        <f t="shared" si="43"/>
        <v>0</v>
      </c>
      <c r="L321" s="173">
        <f t="shared" si="43"/>
        <v>0</v>
      </c>
      <c r="M321" s="173">
        <f t="shared" si="43"/>
        <v>0</v>
      </c>
      <c r="N321" s="173">
        <f t="shared" si="43"/>
        <v>0</v>
      </c>
      <c r="O321" s="173">
        <f t="shared" si="43"/>
        <v>0</v>
      </c>
      <c r="P321" s="184">
        <f t="shared" si="43"/>
        <v>0</v>
      </c>
      <c r="Q321" s="173">
        <f t="shared" si="43"/>
        <v>0</v>
      </c>
      <c r="R321" s="173">
        <f t="shared" si="43"/>
        <v>0</v>
      </c>
      <c r="S321" s="173">
        <v>0</v>
      </c>
      <c r="T321" s="173">
        <v>0</v>
      </c>
      <c r="U321" s="173">
        <v>4</v>
      </c>
      <c r="V321" s="184">
        <v>689.04</v>
      </c>
      <c r="W321" s="173">
        <f t="shared" si="43"/>
        <v>0</v>
      </c>
      <c r="X321" s="173">
        <f t="shared" si="43"/>
        <v>0</v>
      </c>
      <c r="Y321" s="173">
        <f t="shared" si="43"/>
        <v>0</v>
      </c>
      <c r="Z321" s="173">
        <f t="shared" si="43"/>
        <v>0</v>
      </c>
      <c r="AA321" s="173">
        <f t="shared" si="43"/>
        <v>0</v>
      </c>
      <c r="AB321" s="173">
        <f t="shared" si="43"/>
        <v>0</v>
      </c>
      <c r="AC321" s="173">
        <f t="shared" si="43"/>
        <v>0</v>
      </c>
      <c r="AD321" s="179">
        <f t="shared" si="43"/>
        <v>0</v>
      </c>
      <c r="AE321" s="204">
        <f t="shared" si="43"/>
        <v>689.04</v>
      </c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GM321" s="104"/>
      <c r="GN321" s="104"/>
      <c r="GO321" s="104"/>
      <c r="GP321" s="104"/>
      <c r="GQ321" s="104"/>
      <c r="GR321" s="104"/>
      <c r="GS321" s="104"/>
      <c r="GT321" s="104"/>
      <c r="GU321" s="104"/>
      <c r="GV321" s="104"/>
      <c r="GW321" s="104"/>
      <c r="GX321" s="104"/>
      <c r="GY321" s="104"/>
      <c r="GZ321" s="104"/>
      <c r="HA321" s="104"/>
      <c r="HB321" s="104"/>
      <c r="HC321" s="104"/>
      <c r="HD321" s="104"/>
      <c r="HE321" s="104"/>
      <c r="HF321" s="104"/>
      <c r="HG321" s="104"/>
      <c r="HH321" s="104"/>
      <c r="HI321" s="104"/>
      <c r="HJ321" s="104"/>
      <c r="HK321" s="104"/>
      <c r="HL321" s="104"/>
      <c r="HM321" s="104"/>
      <c r="HN321" s="104"/>
      <c r="HO321" s="104"/>
      <c r="HP321" s="104"/>
      <c r="HQ321" s="104"/>
      <c r="HR321" s="104"/>
      <c r="HS321" s="104"/>
      <c r="HT321" s="104"/>
      <c r="HU321" s="104"/>
      <c r="HV321" s="104"/>
      <c r="HW321" s="104"/>
      <c r="HX321" s="104"/>
      <c r="HY321" s="104"/>
      <c r="HZ321" s="104"/>
      <c r="IA321" s="104"/>
      <c r="IB321" s="104"/>
      <c r="IC321" s="104"/>
      <c r="ID321" s="104"/>
      <c r="IE321" s="104"/>
      <c r="IF321" s="104"/>
      <c r="IG321" s="104"/>
      <c r="IH321" s="104"/>
      <c r="II321" s="104"/>
      <c r="IJ321" s="104"/>
      <c r="IK321" s="104"/>
      <c r="IL321" s="104"/>
      <c r="IM321" s="104"/>
      <c r="IN321" s="104"/>
      <c r="IO321" s="104"/>
      <c r="IP321" s="104"/>
      <c r="IQ321" s="104"/>
      <c r="IR321" s="104"/>
      <c r="IS321" s="104"/>
      <c r="IT321" s="104"/>
      <c r="IU321" s="104"/>
      <c r="IV321" s="104"/>
      <c r="IW321" s="104"/>
      <c r="IX321" s="104"/>
      <c r="IY321" s="104"/>
      <c r="IZ321" s="104"/>
      <c r="JA321" s="104"/>
      <c r="JB321" s="104"/>
      <c r="JC321" s="104"/>
      <c r="JD321" s="104"/>
      <c r="JE321" s="104"/>
      <c r="JF321" s="104"/>
      <c r="JG321" s="104"/>
      <c r="JH321" s="104"/>
      <c r="JI321" s="104"/>
      <c r="JJ321" s="104"/>
      <c r="JK321" s="104"/>
      <c r="JL321" s="104"/>
      <c r="JM321" s="104"/>
      <c r="JN321" s="104"/>
      <c r="JO321" s="104"/>
      <c r="JP321" s="104"/>
      <c r="JQ321" s="104"/>
      <c r="JR321" s="104"/>
      <c r="JS321" s="104"/>
      <c r="JT321" s="104"/>
      <c r="JU321" s="104"/>
      <c r="JV321" s="104"/>
      <c r="JW321" s="104"/>
      <c r="JX321" s="104"/>
      <c r="JY321" s="104"/>
      <c r="JZ321" s="104"/>
      <c r="KA321" s="104"/>
      <c r="KB321" s="104"/>
      <c r="KC321" s="104"/>
      <c r="KD321" s="104"/>
      <c r="KE321" s="104"/>
      <c r="KF321" s="104"/>
      <c r="KG321" s="104"/>
      <c r="KH321" s="104"/>
      <c r="KI321" s="104"/>
      <c r="KJ321" s="104"/>
      <c r="KK321" s="104"/>
      <c r="KL321" s="104"/>
      <c r="KM321" s="104"/>
      <c r="KN321" s="104"/>
      <c r="KO321" s="104"/>
      <c r="KP321" s="104"/>
      <c r="KQ321" s="104"/>
      <c r="KR321" s="104"/>
      <c r="KS321" s="104"/>
      <c r="KT321" s="104"/>
      <c r="KU321" s="104"/>
      <c r="KV321" s="104"/>
      <c r="KW321" s="104"/>
      <c r="KX321" s="104"/>
      <c r="KY321" s="104"/>
      <c r="KZ321" s="104"/>
      <c r="LA321" s="104"/>
      <c r="LB321" s="104"/>
      <c r="LC321" s="104"/>
      <c r="LD321" s="104"/>
      <c r="LE321" s="104"/>
      <c r="LF321" s="104"/>
      <c r="LG321" s="104"/>
      <c r="LH321" s="104"/>
      <c r="LI321" s="104"/>
      <c r="LJ321" s="104"/>
      <c r="LK321" s="104"/>
      <c r="LL321" s="104"/>
      <c r="LM321" s="104"/>
      <c r="LN321" s="104"/>
      <c r="LO321" s="104"/>
      <c r="LP321" s="104"/>
      <c r="LQ321" s="104"/>
      <c r="LR321" s="104"/>
      <c r="LS321" s="104"/>
      <c r="LT321" s="104"/>
      <c r="LU321" s="104"/>
      <c r="LV321" s="104"/>
      <c r="LW321" s="104"/>
      <c r="LX321" s="104"/>
      <c r="LY321" s="104"/>
      <c r="LZ321" s="104"/>
      <c r="MA321" s="104"/>
      <c r="MB321" s="104"/>
      <c r="MC321" s="104"/>
      <c r="MD321" s="104"/>
      <c r="ME321" s="104"/>
      <c r="MF321" s="104"/>
      <c r="MG321" s="104"/>
      <c r="MH321" s="104"/>
      <c r="MI321" s="104"/>
      <c r="MJ321" s="104"/>
      <c r="MK321" s="104"/>
      <c r="ML321" s="104"/>
      <c r="MM321" s="104"/>
      <c r="MN321" s="104"/>
      <c r="MO321" s="104"/>
      <c r="MP321" s="104"/>
      <c r="MQ321" s="104"/>
      <c r="MR321" s="104"/>
      <c r="MS321" s="104"/>
      <c r="MT321" s="104"/>
      <c r="MU321" s="104"/>
      <c r="MV321" s="104"/>
      <c r="MW321" s="104"/>
      <c r="MX321" s="104"/>
      <c r="MY321" s="104"/>
      <c r="MZ321" s="104"/>
      <c r="NA321" s="104"/>
      <c r="NB321" s="104"/>
      <c r="NC321" s="104"/>
      <c r="ND321" s="104"/>
      <c r="NE321" s="104"/>
      <c r="NF321" s="104"/>
      <c r="NG321" s="104"/>
      <c r="NH321" s="104"/>
      <c r="NI321" s="104"/>
      <c r="NJ321" s="104"/>
      <c r="NK321" s="104"/>
      <c r="NL321" s="104"/>
      <c r="NM321" s="104"/>
      <c r="NN321" s="104"/>
      <c r="NO321" s="104"/>
      <c r="NP321" s="104"/>
      <c r="NQ321" s="104"/>
      <c r="NR321" s="104"/>
      <c r="NS321" s="104"/>
      <c r="NT321" s="104"/>
      <c r="NU321" s="104"/>
      <c r="NV321" s="104"/>
      <c r="NW321" s="104"/>
      <c r="NX321" s="104"/>
      <c r="NY321" s="104"/>
      <c r="NZ321" s="104"/>
      <c r="OA321" s="104"/>
      <c r="OB321" s="104"/>
      <c r="OC321" s="104"/>
      <c r="OD321" s="104"/>
      <c r="OE321" s="104"/>
      <c r="OF321" s="104"/>
      <c r="OG321" s="104"/>
      <c r="OH321" s="104"/>
      <c r="OI321" s="104"/>
      <c r="OJ321" s="104"/>
      <c r="OK321" s="104"/>
      <c r="OL321" s="104"/>
      <c r="OM321" s="104"/>
      <c r="ON321" s="104"/>
      <c r="OO321" s="104"/>
      <c r="OP321" s="104"/>
      <c r="OQ321" s="104"/>
      <c r="OR321" s="104"/>
      <c r="OS321" s="104"/>
      <c r="OT321" s="104"/>
      <c r="OU321" s="104"/>
      <c r="OV321" s="104"/>
      <c r="OW321" s="104"/>
      <c r="OX321" s="104"/>
      <c r="OY321" s="104"/>
      <c r="OZ321" s="104"/>
      <c r="PA321" s="104"/>
      <c r="PB321" s="104"/>
      <c r="PC321" s="104"/>
      <c r="PD321" s="104"/>
      <c r="PE321" s="104"/>
      <c r="PF321" s="104"/>
      <c r="PG321" s="104"/>
      <c r="PH321" s="104"/>
      <c r="PI321" s="104"/>
      <c r="PJ321" s="104"/>
      <c r="PK321" s="104"/>
      <c r="PL321" s="104"/>
      <c r="PM321" s="104"/>
      <c r="PN321" s="104"/>
      <c r="PO321" s="104"/>
      <c r="PP321" s="104"/>
      <c r="PQ321" s="104"/>
      <c r="PR321" s="104"/>
      <c r="PS321" s="104"/>
      <c r="PT321" s="104"/>
      <c r="PU321" s="104"/>
      <c r="PV321" s="104"/>
      <c r="PW321" s="104"/>
      <c r="PX321" s="104"/>
      <c r="PY321" s="104"/>
      <c r="PZ321" s="104"/>
      <c r="QA321" s="104"/>
      <c r="QB321" s="104"/>
      <c r="QC321" s="104"/>
      <c r="QD321" s="104"/>
      <c r="QE321" s="104"/>
      <c r="QF321" s="104"/>
      <c r="QG321" s="104"/>
      <c r="QH321" s="104"/>
      <c r="QI321" s="104"/>
      <c r="QJ321" s="104"/>
      <c r="QK321" s="104"/>
      <c r="QL321" s="104"/>
      <c r="QM321" s="104"/>
      <c r="QN321" s="104"/>
      <c r="QO321" s="104"/>
      <c r="QP321" s="104"/>
      <c r="QQ321" s="104"/>
      <c r="QR321" s="104"/>
      <c r="QS321" s="104"/>
      <c r="QT321" s="104"/>
      <c r="QU321" s="104"/>
      <c r="QV321" s="104"/>
      <c r="QW321" s="104"/>
      <c r="QX321" s="104"/>
      <c r="QY321" s="104"/>
      <c r="QZ321" s="104"/>
      <c r="RA321" s="104"/>
      <c r="RB321" s="104"/>
      <c r="RC321" s="104"/>
      <c r="RD321" s="104"/>
      <c r="RE321" s="104"/>
      <c r="RF321" s="104"/>
    </row>
    <row r="322" spans="1:474" x14ac:dyDescent="0.25">
      <c r="A322" s="26"/>
      <c r="B322" s="48" t="s">
        <v>313</v>
      </c>
      <c r="C322" s="23"/>
      <c r="D322" s="57">
        <v>4</v>
      </c>
      <c r="E322" s="23"/>
      <c r="F322" s="50">
        <v>689.04</v>
      </c>
      <c r="G322" s="169"/>
      <c r="H322" s="169"/>
      <c r="I322" s="169"/>
      <c r="J322" s="169"/>
      <c r="K322" s="169"/>
      <c r="L322" s="169"/>
      <c r="M322" s="169"/>
      <c r="N322" s="169"/>
      <c r="O322" s="169"/>
      <c r="P322" s="207"/>
      <c r="Q322" s="169"/>
      <c r="R322" s="169"/>
      <c r="S322" s="169"/>
      <c r="T322" s="169"/>
      <c r="U322" s="169">
        <v>4</v>
      </c>
      <c r="V322" s="207">
        <v>689.04</v>
      </c>
      <c r="W322" s="169"/>
      <c r="X322" s="169"/>
      <c r="Y322" s="169"/>
      <c r="Z322" s="169"/>
      <c r="AA322" s="169"/>
      <c r="AB322" s="169"/>
      <c r="AC322" s="169"/>
      <c r="AD322" s="180"/>
      <c r="AE322" s="207">
        <f>H322+J322+L322+N322+P322+R322+T322+V322+X322+Z322+AB322+AD322</f>
        <v>689.04</v>
      </c>
    </row>
    <row r="323" spans="1:474" s="19" customFormat="1" x14ac:dyDescent="0.25">
      <c r="A323" s="15">
        <v>21505</v>
      </c>
      <c r="B323" s="67" t="s">
        <v>312</v>
      </c>
      <c r="C323" s="67"/>
      <c r="D323" s="67"/>
      <c r="E323" s="67"/>
      <c r="F323" s="81">
        <v>0</v>
      </c>
      <c r="G323" s="173">
        <f t="shared" ref="G323:AE323" si="44">SUM(G324:G324)</f>
        <v>0</v>
      </c>
      <c r="H323" s="173">
        <f t="shared" si="44"/>
        <v>0</v>
      </c>
      <c r="I323" s="173">
        <f t="shared" si="44"/>
        <v>0</v>
      </c>
      <c r="J323" s="173">
        <f t="shared" si="44"/>
        <v>0</v>
      </c>
      <c r="K323" s="173">
        <f t="shared" si="44"/>
        <v>0</v>
      </c>
      <c r="L323" s="173">
        <f t="shared" si="44"/>
        <v>0</v>
      </c>
      <c r="M323" s="173">
        <f t="shared" si="44"/>
        <v>0</v>
      </c>
      <c r="N323" s="173">
        <f t="shared" si="44"/>
        <v>0</v>
      </c>
      <c r="O323" s="173">
        <f t="shared" si="44"/>
        <v>0</v>
      </c>
      <c r="P323" s="184">
        <f t="shared" si="44"/>
        <v>0</v>
      </c>
      <c r="Q323" s="173">
        <f t="shared" si="44"/>
        <v>0</v>
      </c>
      <c r="R323" s="173">
        <f t="shared" si="44"/>
        <v>0</v>
      </c>
      <c r="S323" s="173">
        <v>0</v>
      </c>
      <c r="T323" s="173">
        <v>0</v>
      </c>
      <c r="U323" s="173">
        <v>0</v>
      </c>
      <c r="V323" s="184">
        <v>0</v>
      </c>
      <c r="W323" s="173">
        <f t="shared" si="44"/>
        <v>0</v>
      </c>
      <c r="X323" s="173">
        <f t="shared" si="44"/>
        <v>0</v>
      </c>
      <c r="Y323" s="173">
        <f t="shared" si="44"/>
        <v>0</v>
      </c>
      <c r="Z323" s="173">
        <f t="shared" si="44"/>
        <v>0</v>
      </c>
      <c r="AA323" s="173">
        <f t="shared" si="44"/>
        <v>0</v>
      </c>
      <c r="AB323" s="173">
        <f t="shared" si="44"/>
        <v>0</v>
      </c>
      <c r="AC323" s="173">
        <f t="shared" si="44"/>
        <v>0</v>
      </c>
      <c r="AD323" s="179">
        <f t="shared" si="44"/>
        <v>0</v>
      </c>
      <c r="AE323" s="204">
        <f t="shared" si="44"/>
        <v>0</v>
      </c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GM323" s="104"/>
      <c r="GN323" s="104"/>
      <c r="GO323" s="104"/>
      <c r="GP323" s="104"/>
      <c r="GQ323" s="104"/>
      <c r="GR323" s="104"/>
      <c r="GS323" s="104"/>
      <c r="GT323" s="104"/>
      <c r="GU323" s="104"/>
      <c r="GV323" s="104"/>
      <c r="GW323" s="104"/>
      <c r="GX323" s="104"/>
      <c r="GY323" s="104"/>
      <c r="GZ323" s="104"/>
      <c r="HA323" s="104"/>
      <c r="HB323" s="104"/>
      <c r="HC323" s="104"/>
      <c r="HD323" s="104"/>
      <c r="HE323" s="104"/>
      <c r="HF323" s="104"/>
      <c r="HG323" s="104"/>
      <c r="HH323" s="104"/>
      <c r="HI323" s="104"/>
      <c r="HJ323" s="104"/>
      <c r="HK323" s="104"/>
      <c r="HL323" s="104"/>
      <c r="HM323" s="104"/>
      <c r="HN323" s="104"/>
      <c r="HO323" s="104"/>
      <c r="HP323" s="104"/>
      <c r="HQ323" s="104"/>
      <c r="HR323" s="104"/>
      <c r="HS323" s="104"/>
      <c r="HT323" s="104"/>
      <c r="HU323" s="104"/>
      <c r="HV323" s="104"/>
      <c r="HW323" s="104"/>
      <c r="HX323" s="104"/>
      <c r="HY323" s="104"/>
      <c r="HZ323" s="104"/>
      <c r="IA323" s="104"/>
      <c r="IB323" s="104"/>
      <c r="IC323" s="104"/>
      <c r="ID323" s="104"/>
      <c r="IE323" s="104"/>
      <c r="IF323" s="104"/>
      <c r="IG323" s="104"/>
      <c r="IH323" s="104"/>
      <c r="II323" s="104"/>
      <c r="IJ323" s="104"/>
      <c r="IK323" s="104"/>
      <c r="IL323" s="104"/>
      <c r="IM323" s="104"/>
      <c r="IN323" s="104"/>
      <c r="IO323" s="104"/>
      <c r="IP323" s="104"/>
      <c r="IQ323" s="104"/>
      <c r="IR323" s="104"/>
      <c r="IS323" s="104"/>
      <c r="IT323" s="104"/>
      <c r="IU323" s="104"/>
      <c r="IV323" s="104"/>
      <c r="IW323" s="104"/>
      <c r="IX323" s="104"/>
      <c r="IY323" s="104"/>
      <c r="IZ323" s="104"/>
      <c r="JA323" s="104"/>
      <c r="JB323" s="104"/>
      <c r="JC323" s="104"/>
      <c r="JD323" s="104"/>
      <c r="JE323" s="104"/>
      <c r="JF323" s="104"/>
      <c r="JG323" s="104"/>
      <c r="JH323" s="104"/>
      <c r="JI323" s="104"/>
      <c r="JJ323" s="104"/>
      <c r="JK323" s="104"/>
      <c r="JL323" s="104"/>
      <c r="JM323" s="104"/>
      <c r="JN323" s="104"/>
      <c r="JO323" s="104"/>
      <c r="JP323" s="104"/>
      <c r="JQ323" s="104"/>
      <c r="JR323" s="104"/>
      <c r="JS323" s="104"/>
      <c r="JT323" s="104"/>
      <c r="JU323" s="104"/>
      <c r="JV323" s="104"/>
      <c r="JW323" s="104"/>
      <c r="JX323" s="104"/>
      <c r="JY323" s="104"/>
      <c r="JZ323" s="104"/>
      <c r="KA323" s="104"/>
      <c r="KB323" s="104"/>
      <c r="KC323" s="104"/>
      <c r="KD323" s="104"/>
      <c r="KE323" s="104"/>
      <c r="KF323" s="104"/>
      <c r="KG323" s="104"/>
      <c r="KH323" s="104"/>
      <c r="KI323" s="104"/>
      <c r="KJ323" s="104"/>
      <c r="KK323" s="104"/>
      <c r="KL323" s="104"/>
      <c r="KM323" s="104"/>
      <c r="KN323" s="104"/>
      <c r="KO323" s="104"/>
      <c r="KP323" s="104"/>
      <c r="KQ323" s="104"/>
      <c r="KR323" s="104"/>
      <c r="KS323" s="104"/>
      <c r="KT323" s="104"/>
      <c r="KU323" s="104"/>
      <c r="KV323" s="104"/>
      <c r="KW323" s="104"/>
      <c r="KX323" s="104"/>
      <c r="KY323" s="104"/>
      <c r="KZ323" s="104"/>
      <c r="LA323" s="104"/>
      <c r="LB323" s="104"/>
      <c r="LC323" s="104"/>
      <c r="LD323" s="104"/>
      <c r="LE323" s="104"/>
      <c r="LF323" s="104"/>
      <c r="LG323" s="104"/>
      <c r="LH323" s="104"/>
      <c r="LI323" s="104"/>
      <c r="LJ323" s="104"/>
      <c r="LK323" s="104"/>
      <c r="LL323" s="104"/>
      <c r="LM323" s="104"/>
      <c r="LN323" s="104"/>
      <c r="LO323" s="104"/>
      <c r="LP323" s="104"/>
      <c r="LQ323" s="104"/>
      <c r="LR323" s="104"/>
      <c r="LS323" s="104"/>
      <c r="LT323" s="104"/>
      <c r="LU323" s="104"/>
      <c r="LV323" s="104"/>
      <c r="LW323" s="104"/>
      <c r="LX323" s="104"/>
      <c r="LY323" s="104"/>
      <c r="LZ323" s="104"/>
      <c r="MA323" s="104"/>
      <c r="MB323" s="104"/>
      <c r="MC323" s="104"/>
      <c r="MD323" s="104"/>
      <c r="ME323" s="104"/>
      <c r="MF323" s="104"/>
      <c r="MG323" s="104"/>
      <c r="MH323" s="104"/>
      <c r="MI323" s="104"/>
      <c r="MJ323" s="104"/>
      <c r="MK323" s="104"/>
      <c r="ML323" s="104"/>
      <c r="MM323" s="104"/>
      <c r="MN323" s="104"/>
      <c r="MO323" s="104"/>
      <c r="MP323" s="104"/>
      <c r="MQ323" s="104"/>
      <c r="MR323" s="104"/>
      <c r="MS323" s="104"/>
      <c r="MT323" s="104"/>
      <c r="MU323" s="104"/>
      <c r="MV323" s="104"/>
      <c r="MW323" s="104"/>
      <c r="MX323" s="104"/>
      <c r="MY323" s="104"/>
      <c r="MZ323" s="104"/>
      <c r="NA323" s="104"/>
      <c r="NB323" s="104"/>
      <c r="NC323" s="104"/>
      <c r="ND323" s="104"/>
      <c r="NE323" s="104"/>
      <c r="NF323" s="104"/>
      <c r="NG323" s="104"/>
      <c r="NH323" s="104"/>
      <c r="NI323" s="104"/>
      <c r="NJ323" s="104"/>
      <c r="NK323" s="104"/>
      <c r="NL323" s="104"/>
      <c r="NM323" s="104"/>
      <c r="NN323" s="104"/>
      <c r="NO323" s="104"/>
      <c r="NP323" s="104"/>
      <c r="NQ323" s="104"/>
      <c r="NR323" s="104"/>
      <c r="NS323" s="104"/>
      <c r="NT323" s="104"/>
      <c r="NU323" s="104"/>
      <c r="NV323" s="104"/>
      <c r="NW323" s="104"/>
      <c r="NX323" s="104"/>
      <c r="NY323" s="104"/>
      <c r="NZ323" s="104"/>
      <c r="OA323" s="104"/>
      <c r="OB323" s="104"/>
      <c r="OC323" s="104"/>
      <c r="OD323" s="104"/>
      <c r="OE323" s="104"/>
      <c r="OF323" s="104"/>
      <c r="OG323" s="104"/>
      <c r="OH323" s="104"/>
      <c r="OI323" s="104"/>
      <c r="OJ323" s="104"/>
      <c r="OK323" s="104"/>
      <c r="OL323" s="104"/>
      <c r="OM323" s="104"/>
      <c r="ON323" s="104"/>
      <c r="OO323" s="104"/>
      <c r="OP323" s="104"/>
      <c r="OQ323" s="104"/>
      <c r="OR323" s="104"/>
      <c r="OS323" s="104"/>
      <c r="OT323" s="104"/>
      <c r="OU323" s="104"/>
      <c r="OV323" s="104"/>
      <c r="OW323" s="104"/>
      <c r="OX323" s="104"/>
      <c r="OY323" s="104"/>
      <c r="OZ323" s="104"/>
      <c r="PA323" s="104"/>
      <c r="PB323" s="104"/>
      <c r="PC323" s="104"/>
      <c r="PD323" s="104"/>
      <c r="PE323" s="104"/>
      <c r="PF323" s="104"/>
      <c r="PG323" s="104"/>
      <c r="PH323" s="104"/>
      <c r="PI323" s="104"/>
      <c r="PJ323" s="104"/>
      <c r="PK323" s="104"/>
      <c r="PL323" s="104"/>
      <c r="PM323" s="104"/>
      <c r="PN323" s="104"/>
      <c r="PO323" s="104"/>
      <c r="PP323" s="104"/>
      <c r="PQ323" s="104"/>
      <c r="PR323" s="104"/>
      <c r="PS323" s="104"/>
      <c r="PT323" s="104"/>
      <c r="PU323" s="104"/>
      <c r="PV323" s="104"/>
      <c r="PW323" s="104"/>
      <c r="PX323" s="104"/>
      <c r="PY323" s="104"/>
      <c r="PZ323" s="104"/>
      <c r="QA323" s="104"/>
      <c r="QB323" s="104"/>
      <c r="QC323" s="104"/>
      <c r="QD323" s="104"/>
      <c r="QE323" s="104"/>
      <c r="QF323" s="104"/>
      <c r="QG323" s="104"/>
      <c r="QH323" s="104"/>
      <c r="QI323" s="104"/>
      <c r="QJ323" s="104"/>
      <c r="QK323" s="104"/>
      <c r="QL323" s="104"/>
      <c r="QM323" s="104"/>
      <c r="QN323" s="104"/>
      <c r="QO323" s="104"/>
      <c r="QP323" s="104"/>
      <c r="QQ323" s="104"/>
      <c r="QR323" s="104"/>
      <c r="QS323" s="104"/>
      <c r="QT323" s="104"/>
      <c r="QU323" s="104"/>
      <c r="QV323" s="104"/>
      <c r="QW323" s="104"/>
      <c r="QX323" s="104"/>
      <c r="QY323" s="104"/>
      <c r="QZ323" s="104"/>
      <c r="RA323" s="104"/>
      <c r="RB323" s="104"/>
      <c r="RC323" s="104"/>
      <c r="RD323" s="104"/>
      <c r="RE323" s="104"/>
      <c r="RF323" s="104"/>
    </row>
    <row r="324" spans="1:474" x14ac:dyDescent="0.25">
      <c r="A324" s="82"/>
      <c r="B324" s="48" t="s">
        <v>314</v>
      </c>
      <c r="C324" s="23"/>
      <c r="D324" s="49">
        <v>0</v>
      </c>
      <c r="E324" s="23"/>
      <c r="F324" s="50">
        <v>0</v>
      </c>
      <c r="G324" s="169"/>
      <c r="H324" s="169"/>
      <c r="I324" s="169"/>
      <c r="J324" s="169"/>
      <c r="K324" s="169"/>
      <c r="L324" s="169"/>
      <c r="M324" s="169"/>
      <c r="N324" s="169"/>
      <c r="O324" s="169"/>
      <c r="P324" s="207"/>
      <c r="Q324" s="169"/>
      <c r="R324" s="169"/>
      <c r="S324" s="169"/>
      <c r="T324" s="169"/>
      <c r="U324" s="169"/>
      <c r="V324" s="207"/>
      <c r="W324" s="169"/>
      <c r="X324" s="169"/>
      <c r="Y324" s="169"/>
      <c r="Z324" s="169"/>
      <c r="AA324" s="169"/>
      <c r="AB324" s="169"/>
      <c r="AC324" s="169"/>
      <c r="AD324" s="180"/>
      <c r="AE324" s="207">
        <f>H324+J324+L324+N324+P324+R324+T324+V324+X324+Z324+AB324+AD324</f>
        <v>0</v>
      </c>
    </row>
    <row r="325" spans="1:474" s="14" customFormat="1" x14ac:dyDescent="0.25">
      <c r="A325" s="11">
        <v>216</v>
      </c>
      <c r="B325" s="79" t="s">
        <v>315</v>
      </c>
      <c r="C325" s="71"/>
      <c r="D325" s="11"/>
      <c r="E325" s="11"/>
      <c r="F325" s="13">
        <v>547280.01033599989</v>
      </c>
      <c r="G325" s="185">
        <f>G326+G426+G446</f>
        <v>0</v>
      </c>
      <c r="H325" s="185">
        <f t="shared" ref="H325:AD325" si="45">H326+H426+H446</f>
        <v>0</v>
      </c>
      <c r="I325" s="185">
        <f t="shared" si="45"/>
        <v>0</v>
      </c>
      <c r="J325" s="185">
        <f t="shared" si="45"/>
        <v>0</v>
      </c>
      <c r="K325" s="185">
        <f t="shared" si="45"/>
        <v>0</v>
      </c>
      <c r="L325" s="185">
        <f t="shared" si="45"/>
        <v>0</v>
      </c>
      <c r="M325" s="185">
        <f t="shared" si="45"/>
        <v>0</v>
      </c>
      <c r="N325" s="185">
        <f t="shared" si="45"/>
        <v>0</v>
      </c>
      <c r="O325" s="185">
        <f t="shared" si="45"/>
        <v>4906</v>
      </c>
      <c r="P325" s="185">
        <f t="shared" si="45"/>
        <v>493920.86000000004</v>
      </c>
      <c r="Q325" s="185">
        <f t="shared" si="45"/>
        <v>0</v>
      </c>
      <c r="R325" s="185">
        <f t="shared" si="45"/>
        <v>0</v>
      </c>
      <c r="S325" s="185">
        <v>0</v>
      </c>
      <c r="T325" s="185">
        <v>0</v>
      </c>
      <c r="U325" s="185">
        <v>1114</v>
      </c>
      <c r="V325" s="185">
        <v>53359.150336000013</v>
      </c>
      <c r="W325" s="185">
        <f t="shared" si="45"/>
        <v>0</v>
      </c>
      <c r="X325" s="185">
        <f t="shared" si="45"/>
        <v>0</v>
      </c>
      <c r="Y325" s="185">
        <f t="shared" si="45"/>
        <v>0</v>
      </c>
      <c r="Z325" s="185">
        <f t="shared" si="45"/>
        <v>0</v>
      </c>
      <c r="AA325" s="185">
        <f t="shared" si="45"/>
        <v>0</v>
      </c>
      <c r="AB325" s="185">
        <f t="shared" si="45"/>
        <v>0</v>
      </c>
      <c r="AC325" s="185">
        <f t="shared" si="45"/>
        <v>0</v>
      </c>
      <c r="AD325" s="201">
        <f t="shared" si="45"/>
        <v>0</v>
      </c>
      <c r="AE325" s="201">
        <f t="shared" ref="AE325" si="46">AE326+AE426+AE446</f>
        <v>547280.01033600012</v>
      </c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GM325" s="104"/>
      <c r="GN325" s="104"/>
      <c r="GO325" s="104"/>
      <c r="GP325" s="104"/>
      <c r="GQ325" s="104"/>
      <c r="GR325" s="104"/>
      <c r="GS325" s="104"/>
      <c r="GT325" s="104"/>
      <c r="GU325" s="104"/>
      <c r="GV325" s="104"/>
      <c r="GW325" s="104"/>
      <c r="GX325" s="104"/>
      <c r="GY325" s="104"/>
      <c r="GZ325" s="104"/>
      <c r="HA325" s="104"/>
      <c r="HB325" s="104"/>
      <c r="HC325" s="104"/>
      <c r="HD325" s="104"/>
      <c r="HE325" s="104"/>
      <c r="HF325" s="104"/>
      <c r="HG325" s="104"/>
      <c r="HH325" s="104"/>
      <c r="HI325" s="104"/>
      <c r="HJ325" s="104"/>
      <c r="HK325" s="104"/>
      <c r="HL325" s="104"/>
      <c r="HM325" s="104"/>
      <c r="HN325" s="104"/>
      <c r="HO325" s="104"/>
      <c r="HP325" s="104"/>
      <c r="HQ325" s="104"/>
      <c r="HR325" s="104"/>
      <c r="HS325" s="104"/>
      <c r="HT325" s="104"/>
      <c r="HU325" s="104"/>
      <c r="HV325" s="104"/>
      <c r="HW325" s="104"/>
      <c r="HX325" s="104"/>
      <c r="HY325" s="104"/>
      <c r="HZ325" s="104"/>
      <c r="IA325" s="104"/>
      <c r="IB325" s="104"/>
      <c r="IC325" s="104"/>
      <c r="ID325" s="104"/>
      <c r="IE325" s="104"/>
      <c r="IF325" s="104"/>
      <c r="IG325" s="104"/>
      <c r="IH325" s="104"/>
      <c r="II325" s="104"/>
      <c r="IJ325" s="104"/>
      <c r="IK325" s="104"/>
      <c r="IL325" s="104"/>
      <c r="IM325" s="104"/>
      <c r="IN325" s="104"/>
      <c r="IO325" s="104"/>
      <c r="IP325" s="104"/>
      <c r="IQ325" s="104"/>
      <c r="IR325" s="104"/>
      <c r="IS325" s="104"/>
      <c r="IT325" s="104"/>
      <c r="IU325" s="104"/>
      <c r="IV325" s="104"/>
      <c r="IW325" s="104"/>
      <c r="IX325" s="104"/>
      <c r="IY325" s="104"/>
      <c r="IZ325" s="104"/>
      <c r="JA325" s="104"/>
      <c r="JB325" s="104"/>
      <c r="JC325" s="104"/>
      <c r="JD325" s="104"/>
      <c r="JE325" s="104"/>
      <c r="JF325" s="104"/>
      <c r="JG325" s="104"/>
      <c r="JH325" s="104"/>
      <c r="JI325" s="104"/>
      <c r="JJ325" s="104"/>
      <c r="JK325" s="104"/>
      <c r="JL325" s="104"/>
      <c r="JM325" s="104"/>
      <c r="JN325" s="104"/>
      <c r="JO325" s="104"/>
      <c r="JP325" s="104"/>
      <c r="JQ325" s="104"/>
      <c r="JR325" s="104"/>
      <c r="JS325" s="104"/>
      <c r="JT325" s="104"/>
      <c r="JU325" s="104"/>
      <c r="JV325" s="104"/>
      <c r="JW325" s="104"/>
      <c r="JX325" s="104"/>
      <c r="JY325" s="104"/>
      <c r="JZ325" s="104"/>
      <c r="KA325" s="104"/>
      <c r="KB325" s="104"/>
      <c r="KC325" s="104"/>
      <c r="KD325" s="104"/>
      <c r="KE325" s="104"/>
      <c r="KF325" s="104"/>
      <c r="KG325" s="104"/>
      <c r="KH325" s="104"/>
      <c r="KI325" s="104"/>
      <c r="KJ325" s="104"/>
      <c r="KK325" s="104"/>
      <c r="KL325" s="104"/>
      <c r="KM325" s="104"/>
      <c r="KN325" s="104"/>
      <c r="KO325" s="104"/>
      <c r="KP325" s="104"/>
      <c r="KQ325" s="104"/>
      <c r="KR325" s="104"/>
      <c r="KS325" s="104"/>
      <c r="KT325" s="104"/>
      <c r="KU325" s="104"/>
      <c r="KV325" s="104"/>
      <c r="KW325" s="104"/>
      <c r="KX325" s="104"/>
      <c r="KY325" s="104"/>
      <c r="KZ325" s="104"/>
      <c r="LA325" s="104"/>
      <c r="LB325" s="104"/>
      <c r="LC325" s="104"/>
      <c r="LD325" s="104"/>
      <c r="LE325" s="104"/>
      <c r="LF325" s="104"/>
      <c r="LG325" s="104"/>
      <c r="LH325" s="104"/>
      <c r="LI325" s="104"/>
      <c r="LJ325" s="104"/>
      <c r="LK325" s="104"/>
      <c r="LL325" s="104"/>
      <c r="LM325" s="104"/>
      <c r="LN325" s="104"/>
      <c r="LO325" s="104"/>
      <c r="LP325" s="104"/>
      <c r="LQ325" s="104"/>
      <c r="LR325" s="104"/>
      <c r="LS325" s="104"/>
      <c r="LT325" s="104"/>
      <c r="LU325" s="104"/>
      <c r="LV325" s="104"/>
      <c r="LW325" s="104"/>
      <c r="LX325" s="104"/>
      <c r="LY325" s="104"/>
      <c r="LZ325" s="104"/>
      <c r="MA325" s="104"/>
      <c r="MB325" s="104"/>
      <c r="MC325" s="104"/>
      <c r="MD325" s="104"/>
      <c r="ME325" s="104"/>
      <c r="MF325" s="104"/>
      <c r="MG325" s="104"/>
      <c r="MH325" s="104"/>
      <c r="MI325" s="104"/>
      <c r="MJ325" s="104"/>
      <c r="MK325" s="104"/>
      <c r="ML325" s="104"/>
      <c r="MM325" s="104"/>
      <c r="MN325" s="104"/>
      <c r="MO325" s="104"/>
      <c r="MP325" s="104"/>
      <c r="MQ325" s="104"/>
      <c r="MR325" s="104"/>
      <c r="MS325" s="104"/>
      <c r="MT325" s="104"/>
      <c r="MU325" s="104"/>
      <c r="MV325" s="104"/>
      <c r="MW325" s="104"/>
      <c r="MX325" s="104"/>
      <c r="MY325" s="104"/>
      <c r="MZ325" s="104"/>
      <c r="NA325" s="104"/>
      <c r="NB325" s="104"/>
      <c r="NC325" s="104"/>
      <c r="ND325" s="104"/>
      <c r="NE325" s="104"/>
      <c r="NF325" s="104"/>
      <c r="NG325" s="104"/>
      <c r="NH325" s="104"/>
      <c r="NI325" s="104"/>
      <c r="NJ325" s="104"/>
      <c r="NK325" s="104"/>
      <c r="NL325" s="104"/>
      <c r="NM325" s="104"/>
      <c r="NN325" s="104"/>
      <c r="NO325" s="104"/>
      <c r="NP325" s="104"/>
      <c r="NQ325" s="104"/>
      <c r="NR325" s="104"/>
      <c r="NS325" s="104"/>
      <c r="NT325" s="104"/>
      <c r="NU325" s="104"/>
      <c r="NV325" s="104"/>
      <c r="NW325" s="104"/>
      <c r="NX325" s="104"/>
      <c r="NY325" s="104"/>
      <c r="NZ325" s="104"/>
      <c r="OA325" s="104"/>
      <c r="OB325" s="104"/>
      <c r="OC325" s="104"/>
      <c r="OD325" s="104"/>
      <c r="OE325" s="104"/>
      <c r="OF325" s="104"/>
      <c r="OG325" s="104"/>
      <c r="OH325" s="104"/>
      <c r="OI325" s="104"/>
      <c r="OJ325" s="104"/>
      <c r="OK325" s="104"/>
      <c r="OL325" s="104"/>
      <c r="OM325" s="104"/>
      <c r="ON325" s="104"/>
      <c r="OO325" s="104"/>
      <c r="OP325" s="104"/>
      <c r="OQ325" s="104"/>
      <c r="OR325" s="104"/>
      <c r="OS325" s="104"/>
      <c r="OT325" s="104"/>
      <c r="OU325" s="104"/>
      <c r="OV325" s="104"/>
      <c r="OW325" s="104"/>
      <c r="OX325" s="104"/>
      <c r="OY325" s="104"/>
      <c r="OZ325" s="104"/>
      <c r="PA325" s="104"/>
      <c r="PB325" s="104"/>
      <c r="PC325" s="104"/>
      <c r="PD325" s="104"/>
      <c r="PE325" s="104"/>
      <c r="PF325" s="104"/>
      <c r="PG325" s="104"/>
      <c r="PH325" s="104"/>
      <c r="PI325" s="104"/>
      <c r="PJ325" s="104"/>
      <c r="PK325" s="104"/>
      <c r="PL325" s="104"/>
      <c r="PM325" s="104"/>
      <c r="PN325" s="104"/>
      <c r="PO325" s="104"/>
      <c r="PP325" s="104"/>
      <c r="PQ325" s="104"/>
      <c r="PR325" s="104"/>
      <c r="PS325" s="104"/>
      <c r="PT325" s="104"/>
      <c r="PU325" s="104"/>
      <c r="PV325" s="104"/>
      <c r="PW325" s="104"/>
      <c r="PX325" s="104"/>
      <c r="PY325" s="104"/>
      <c r="PZ325" s="104"/>
      <c r="QA325" s="104"/>
      <c r="QB325" s="104"/>
      <c r="QC325" s="104"/>
      <c r="QD325" s="104"/>
      <c r="QE325" s="104"/>
      <c r="QF325" s="104"/>
      <c r="QG325" s="104"/>
      <c r="QH325" s="104"/>
      <c r="QI325" s="104"/>
      <c r="QJ325" s="104"/>
      <c r="QK325" s="104"/>
      <c r="QL325" s="104"/>
      <c r="QM325" s="104"/>
      <c r="QN325" s="104"/>
      <c r="QO325" s="104"/>
      <c r="QP325" s="104"/>
      <c r="QQ325" s="104"/>
      <c r="QR325" s="104"/>
      <c r="QS325" s="104"/>
      <c r="QT325" s="104"/>
      <c r="QU325" s="104"/>
      <c r="QV325" s="104"/>
      <c r="QW325" s="104"/>
      <c r="QX325" s="104"/>
      <c r="QY325" s="104"/>
      <c r="QZ325" s="104"/>
      <c r="RA325" s="104"/>
      <c r="RB325" s="104"/>
      <c r="RC325" s="104"/>
      <c r="RD325" s="104"/>
      <c r="RE325" s="104"/>
      <c r="RF325" s="104"/>
    </row>
    <row r="326" spans="1:474" s="19" customFormat="1" x14ac:dyDescent="0.25">
      <c r="A326" s="15">
        <v>21601</v>
      </c>
      <c r="B326" s="67" t="s">
        <v>316</v>
      </c>
      <c r="C326" s="15"/>
      <c r="D326" s="15"/>
      <c r="E326" s="15"/>
      <c r="F326" s="83">
        <v>291696.93235039996</v>
      </c>
      <c r="G326" s="173">
        <f>SUM(G327:G425)</f>
        <v>0</v>
      </c>
      <c r="H326" s="173">
        <f t="shared" ref="H326:AD326" si="47">SUM(H327:H425)</f>
        <v>0</v>
      </c>
      <c r="I326" s="173">
        <f t="shared" si="47"/>
        <v>0</v>
      </c>
      <c r="J326" s="173">
        <f t="shared" si="47"/>
        <v>0</v>
      </c>
      <c r="K326" s="173">
        <f t="shared" si="47"/>
        <v>0</v>
      </c>
      <c r="L326" s="173">
        <f t="shared" si="47"/>
        <v>0</v>
      </c>
      <c r="M326" s="173">
        <f t="shared" si="47"/>
        <v>0</v>
      </c>
      <c r="N326" s="173">
        <f t="shared" si="47"/>
        <v>0</v>
      </c>
      <c r="O326" s="173">
        <f t="shared" si="47"/>
        <v>4396</v>
      </c>
      <c r="P326" s="184">
        <f t="shared" si="47"/>
        <v>271321.65000000002</v>
      </c>
      <c r="Q326" s="173">
        <f t="shared" si="47"/>
        <v>0</v>
      </c>
      <c r="R326" s="173">
        <f t="shared" si="47"/>
        <v>0</v>
      </c>
      <c r="S326" s="173">
        <v>0</v>
      </c>
      <c r="T326" s="173">
        <v>0</v>
      </c>
      <c r="U326" s="173">
        <v>622</v>
      </c>
      <c r="V326" s="184">
        <v>20375.282350400004</v>
      </c>
      <c r="W326" s="173">
        <f t="shared" si="47"/>
        <v>0</v>
      </c>
      <c r="X326" s="173">
        <f t="shared" si="47"/>
        <v>0</v>
      </c>
      <c r="Y326" s="173">
        <f t="shared" si="47"/>
        <v>0</v>
      </c>
      <c r="Z326" s="173">
        <f t="shared" si="47"/>
        <v>0</v>
      </c>
      <c r="AA326" s="173">
        <f t="shared" si="47"/>
        <v>0</v>
      </c>
      <c r="AB326" s="173">
        <f t="shared" si="47"/>
        <v>0</v>
      </c>
      <c r="AC326" s="173">
        <f t="shared" si="47"/>
        <v>0</v>
      </c>
      <c r="AD326" s="179">
        <f t="shared" si="47"/>
        <v>0</v>
      </c>
      <c r="AE326" s="204">
        <f t="shared" ref="AE326" si="48">SUM(AE327:AE425)</f>
        <v>291696.93235040019</v>
      </c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GM326" s="104"/>
      <c r="GN326" s="104"/>
      <c r="GO326" s="104"/>
      <c r="GP326" s="104"/>
      <c r="GQ326" s="104"/>
      <c r="GR326" s="104"/>
      <c r="GS326" s="104"/>
      <c r="GT326" s="104"/>
      <c r="GU326" s="104"/>
      <c r="GV326" s="104"/>
      <c r="GW326" s="104"/>
      <c r="GX326" s="104"/>
      <c r="GY326" s="104"/>
      <c r="GZ326" s="104"/>
      <c r="HA326" s="104"/>
      <c r="HB326" s="104"/>
      <c r="HC326" s="104"/>
      <c r="HD326" s="104"/>
      <c r="HE326" s="104"/>
      <c r="HF326" s="104"/>
      <c r="HG326" s="104"/>
      <c r="HH326" s="104"/>
      <c r="HI326" s="104"/>
      <c r="HJ326" s="104"/>
      <c r="HK326" s="104"/>
      <c r="HL326" s="104"/>
      <c r="HM326" s="104"/>
      <c r="HN326" s="104"/>
      <c r="HO326" s="104"/>
      <c r="HP326" s="104"/>
      <c r="HQ326" s="104"/>
      <c r="HR326" s="104"/>
      <c r="HS326" s="104"/>
      <c r="HT326" s="104"/>
      <c r="HU326" s="104"/>
      <c r="HV326" s="104"/>
      <c r="HW326" s="104"/>
      <c r="HX326" s="104"/>
      <c r="HY326" s="104"/>
      <c r="HZ326" s="104"/>
      <c r="IA326" s="104"/>
      <c r="IB326" s="104"/>
      <c r="IC326" s="104"/>
      <c r="ID326" s="104"/>
      <c r="IE326" s="104"/>
      <c r="IF326" s="104"/>
      <c r="IG326" s="104"/>
      <c r="IH326" s="104"/>
      <c r="II326" s="104"/>
      <c r="IJ326" s="104"/>
      <c r="IK326" s="104"/>
      <c r="IL326" s="104"/>
      <c r="IM326" s="104"/>
      <c r="IN326" s="104"/>
      <c r="IO326" s="104"/>
      <c r="IP326" s="104"/>
      <c r="IQ326" s="104"/>
      <c r="IR326" s="104"/>
      <c r="IS326" s="104"/>
      <c r="IT326" s="104"/>
      <c r="IU326" s="104"/>
      <c r="IV326" s="104"/>
      <c r="IW326" s="104"/>
      <c r="IX326" s="104"/>
      <c r="IY326" s="104"/>
      <c r="IZ326" s="104"/>
      <c r="JA326" s="104"/>
      <c r="JB326" s="104"/>
      <c r="JC326" s="104"/>
      <c r="JD326" s="104"/>
      <c r="JE326" s="104"/>
      <c r="JF326" s="104"/>
      <c r="JG326" s="104"/>
      <c r="JH326" s="104"/>
      <c r="JI326" s="104"/>
      <c r="JJ326" s="104"/>
      <c r="JK326" s="104"/>
      <c r="JL326" s="104"/>
      <c r="JM326" s="104"/>
      <c r="JN326" s="104"/>
      <c r="JO326" s="104"/>
      <c r="JP326" s="104"/>
      <c r="JQ326" s="104"/>
      <c r="JR326" s="104"/>
      <c r="JS326" s="104"/>
      <c r="JT326" s="104"/>
      <c r="JU326" s="104"/>
      <c r="JV326" s="104"/>
      <c r="JW326" s="104"/>
      <c r="JX326" s="104"/>
      <c r="JY326" s="104"/>
      <c r="JZ326" s="104"/>
      <c r="KA326" s="104"/>
      <c r="KB326" s="104"/>
      <c r="KC326" s="104"/>
      <c r="KD326" s="104"/>
      <c r="KE326" s="104"/>
      <c r="KF326" s="104"/>
      <c r="KG326" s="104"/>
      <c r="KH326" s="104"/>
      <c r="KI326" s="104"/>
      <c r="KJ326" s="104"/>
      <c r="KK326" s="104"/>
      <c r="KL326" s="104"/>
      <c r="KM326" s="104"/>
      <c r="KN326" s="104"/>
      <c r="KO326" s="104"/>
      <c r="KP326" s="104"/>
      <c r="KQ326" s="104"/>
      <c r="KR326" s="104"/>
      <c r="KS326" s="104"/>
      <c r="KT326" s="104"/>
      <c r="KU326" s="104"/>
      <c r="KV326" s="104"/>
      <c r="KW326" s="104"/>
      <c r="KX326" s="104"/>
      <c r="KY326" s="104"/>
      <c r="KZ326" s="104"/>
      <c r="LA326" s="104"/>
      <c r="LB326" s="104"/>
      <c r="LC326" s="104"/>
      <c r="LD326" s="104"/>
      <c r="LE326" s="104"/>
      <c r="LF326" s="104"/>
      <c r="LG326" s="104"/>
      <c r="LH326" s="104"/>
      <c r="LI326" s="104"/>
      <c r="LJ326" s="104"/>
      <c r="LK326" s="104"/>
      <c r="LL326" s="104"/>
      <c r="LM326" s="104"/>
      <c r="LN326" s="104"/>
      <c r="LO326" s="104"/>
      <c r="LP326" s="104"/>
      <c r="LQ326" s="104"/>
      <c r="LR326" s="104"/>
      <c r="LS326" s="104"/>
      <c r="LT326" s="104"/>
      <c r="LU326" s="104"/>
      <c r="LV326" s="104"/>
      <c r="LW326" s="104"/>
      <c r="LX326" s="104"/>
      <c r="LY326" s="104"/>
      <c r="LZ326" s="104"/>
      <c r="MA326" s="104"/>
      <c r="MB326" s="104"/>
      <c r="MC326" s="104"/>
      <c r="MD326" s="104"/>
      <c r="ME326" s="104"/>
      <c r="MF326" s="104"/>
      <c r="MG326" s="104"/>
      <c r="MH326" s="104"/>
      <c r="MI326" s="104"/>
      <c r="MJ326" s="104"/>
      <c r="MK326" s="104"/>
      <c r="ML326" s="104"/>
      <c r="MM326" s="104"/>
      <c r="MN326" s="104"/>
      <c r="MO326" s="104"/>
      <c r="MP326" s="104"/>
      <c r="MQ326" s="104"/>
      <c r="MR326" s="104"/>
      <c r="MS326" s="104"/>
      <c r="MT326" s="104"/>
      <c r="MU326" s="104"/>
      <c r="MV326" s="104"/>
      <c r="MW326" s="104"/>
      <c r="MX326" s="104"/>
      <c r="MY326" s="104"/>
      <c r="MZ326" s="104"/>
      <c r="NA326" s="104"/>
      <c r="NB326" s="104"/>
      <c r="NC326" s="104"/>
      <c r="ND326" s="104"/>
      <c r="NE326" s="104"/>
      <c r="NF326" s="104"/>
      <c r="NG326" s="104"/>
      <c r="NH326" s="104"/>
      <c r="NI326" s="104"/>
      <c r="NJ326" s="104"/>
      <c r="NK326" s="104"/>
      <c r="NL326" s="104"/>
      <c r="NM326" s="104"/>
      <c r="NN326" s="104"/>
      <c r="NO326" s="104"/>
      <c r="NP326" s="104"/>
      <c r="NQ326" s="104"/>
      <c r="NR326" s="104"/>
      <c r="NS326" s="104"/>
      <c r="NT326" s="104"/>
      <c r="NU326" s="104"/>
      <c r="NV326" s="104"/>
      <c r="NW326" s="104"/>
      <c r="NX326" s="104"/>
      <c r="NY326" s="104"/>
      <c r="NZ326" s="104"/>
      <c r="OA326" s="104"/>
      <c r="OB326" s="104"/>
      <c r="OC326" s="104"/>
      <c r="OD326" s="104"/>
      <c r="OE326" s="104"/>
      <c r="OF326" s="104"/>
      <c r="OG326" s="104"/>
      <c r="OH326" s="104"/>
      <c r="OI326" s="104"/>
      <c r="OJ326" s="104"/>
      <c r="OK326" s="104"/>
      <c r="OL326" s="104"/>
      <c r="OM326" s="104"/>
      <c r="ON326" s="104"/>
      <c r="OO326" s="104"/>
      <c r="OP326" s="104"/>
      <c r="OQ326" s="104"/>
      <c r="OR326" s="104"/>
      <c r="OS326" s="104"/>
      <c r="OT326" s="104"/>
      <c r="OU326" s="104"/>
      <c r="OV326" s="104"/>
      <c r="OW326" s="104"/>
      <c r="OX326" s="104"/>
      <c r="OY326" s="104"/>
      <c r="OZ326" s="104"/>
      <c r="PA326" s="104"/>
      <c r="PB326" s="104"/>
      <c r="PC326" s="104"/>
      <c r="PD326" s="104"/>
      <c r="PE326" s="104"/>
      <c r="PF326" s="104"/>
      <c r="PG326" s="104"/>
      <c r="PH326" s="104"/>
      <c r="PI326" s="104"/>
      <c r="PJ326" s="104"/>
      <c r="PK326" s="104"/>
      <c r="PL326" s="104"/>
      <c r="PM326" s="104"/>
      <c r="PN326" s="104"/>
      <c r="PO326" s="104"/>
      <c r="PP326" s="104"/>
      <c r="PQ326" s="104"/>
      <c r="PR326" s="104"/>
      <c r="PS326" s="104"/>
      <c r="PT326" s="104"/>
      <c r="PU326" s="104"/>
      <c r="PV326" s="104"/>
      <c r="PW326" s="104"/>
      <c r="PX326" s="104"/>
      <c r="PY326" s="104"/>
      <c r="PZ326" s="104"/>
      <c r="QA326" s="104"/>
      <c r="QB326" s="104"/>
      <c r="QC326" s="104"/>
      <c r="QD326" s="104"/>
      <c r="QE326" s="104"/>
      <c r="QF326" s="104"/>
      <c r="QG326" s="104"/>
      <c r="QH326" s="104"/>
      <c r="QI326" s="104"/>
      <c r="QJ326" s="104"/>
      <c r="QK326" s="104"/>
      <c r="QL326" s="104"/>
      <c r="QM326" s="104"/>
      <c r="QN326" s="104"/>
      <c r="QO326" s="104"/>
      <c r="QP326" s="104"/>
      <c r="QQ326" s="104"/>
      <c r="QR326" s="104"/>
      <c r="QS326" s="104"/>
      <c r="QT326" s="104"/>
      <c r="QU326" s="104"/>
      <c r="QV326" s="104"/>
      <c r="QW326" s="104"/>
      <c r="QX326" s="104"/>
      <c r="QY326" s="104"/>
      <c r="QZ326" s="104"/>
      <c r="RA326" s="104"/>
      <c r="RB326" s="104"/>
      <c r="RC326" s="104"/>
      <c r="RD326" s="104"/>
      <c r="RE326" s="104"/>
      <c r="RF326" s="104"/>
    </row>
    <row r="327" spans="1:474" x14ac:dyDescent="0.25">
      <c r="A327" s="26"/>
      <c r="B327" s="48" t="s">
        <v>317</v>
      </c>
      <c r="C327" s="23"/>
      <c r="D327" s="49">
        <v>0</v>
      </c>
      <c r="E327" s="23"/>
      <c r="F327" s="50">
        <v>0</v>
      </c>
      <c r="G327" s="169"/>
      <c r="H327" s="169"/>
      <c r="I327" s="169"/>
      <c r="J327" s="169"/>
      <c r="K327" s="169"/>
      <c r="L327" s="169"/>
      <c r="M327" s="169"/>
      <c r="N327" s="169"/>
      <c r="O327" s="169"/>
      <c r="P327" s="207"/>
      <c r="Q327" s="207"/>
      <c r="R327" s="169"/>
      <c r="S327" s="169"/>
      <c r="T327" s="169"/>
      <c r="U327" s="208">
        <v>0</v>
      </c>
      <c r="V327" s="207">
        <v>0</v>
      </c>
      <c r="W327" s="169"/>
      <c r="X327" s="169"/>
      <c r="Y327" s="169"/>
      <c r="Z327" s="169"/>
      <c r="AA327" s="169"/>
      <c r="AB327" s="169"/>
      <c r="AC327" s="169"/>
      <c r="AD327" s="180"/>
      <c r="AE327" s="207">
        <f t="shared" ref="AE327:AE358" si="49">H327+J327+L327+N327+P327+R327+T327+V327+X327+Z327+AB327+AD327</f>
        <v>0</v>
      </c>
    </row>
    <row r="328" spans="1:474" x14ac:dyDescent="0.25">
      <c r="A328" s="26"/>
      <c r="B328" s="48" t="s">
        <v>318</v>
      </c>
      <c r="C328" s="23"/>
      <c r="D328" s="49">
        <v>92</v>
      </c>
      <c r="E328" s="23"/>
      <c r="F328" s="50">
        <f>4974.752-34.49-12.74</f>
        <v>4927.5220000000008</v>
      </c>
      <c r="G328" s="169"/>
      <c r="H328" s="169"/>
      <c r="I328" s="169"/>
      <c r="J328" s="169"/>
      <c r="K328" s="169"/>
      <c r="L328" s="169"/>
      <c r="M328" s="169"/>
      <c r="N328" s="169"/>
      <c r="O328" s="169">
        <v>92</v>
      </c>
      <c r="P328" s="207">
        <v>4362.8500000000004</v>
      </c>
      <c r="Q328" s="207"/>
      <c r="R328" s="169"/>
      <c r="S328" s="169"/>
      <c r="T328" s="169"/>
      <c r="U328" s="208">
        <v>0</v>
      </c>
      <c r="V328" s="207">
        <v>564.67200000000048</v>
      </c>
      <c r="W328" s="169"/>
      <c r="X328" s="169"/>
      <c r="Y328" s="169"/>
      <c r="Z328" s="169"/>
      <c r="AA328" s="169"/>
      <c r="AB328" s="169"/>
      <c r="AC328" s="169"/>
      <c r="AD328" s="180"/>
      <c r="AE328" s="207">
        <f t="shared" si="49"/>
        <v>4927.5220000000008</v>
      </c>
    </row>
    <row r="329" spans="1:474" x14ac:dyDescent="0.25">
      <c r="A329" s="26"/>
      <c r="B329" s="48" t="s">
        <v>319</v>
      </c>
      <c r="C329" s="23"/>
      <c r="D329" s="49">
        <v>0</v>
      </c>
      <c r="E329" s="23"/>
      <c r="F329" s="50">
        <v>0</v>
      </c>
      <c r="G329" s="169"/>
      <c r="H329" s="169"/>
      <c r="I329" s="169"/>
      <c r="J329" s="169"/>
      <c r="K329" s="169"/>
      <c r="L329" s="169"/>
      <c r="M329" s="169"/>
      <c r="N329" s="169"/>
      <c r="O329" s="169"/>
      <c r="P329" s="207"/>
      <c r="Q329" s="207"/>
      <c r="R329" s="169"/>
      <c r="S329" s="169"/>
      <c r="T329" s="169"/>
      <c r="U329" s="208">
        <v>0</v>
      </c>
      <c r="V329" s="207">
        <v>0</v>
      </c>
      <c r="W329" s="169"/>
      <c r="X329" s="169"/>
      <c r="Y329" s="169"/>
      <c r="Z329" s="169"/>
      <c r="AA329" s="169"/>
      <c r="AB329" s="169"/>
      <c r="AC329" s="169"/>
      <c r="AD329" s="180"/>
      <c r="AE329" s="207">
        <f t="shared" si="49"/>
        <v>0</v>
      </c>
    </row>
    <row r="330" spans="1:474" x14ac:dyDescent="0.25">
      <c r="A330" s="26"/>
      <c r="B330" s="48" t="s">
        <v>320</v>
      </c>
      <c r="C330" s="23"/>
      <c r="D330" s="49">
        <v>0</v>
      </c>
      <c r="E330" s="23"/>
      <c r="F330" s="50">
        <v>0</v>
      </c>
      <c r="G330" s="169"/>
      <c r="H330" s="169"/>
      <c r="I330" s="169"/>
      <c r="J330" s="169"/>
      <c r="K330" s="169"/>
      <c r="L330" s="169"/>
      <c r="M330" s="169"/>
      <c r="N330" s="169"/>
      <c r="O330" s="169"/>
      <c r="P330" s="207"/>
      <c r="Q330" s="207"/>
      <c r="R330" s="169"/>
      <c r="S330" s="169"/>
      <c r="T330" s="169"/>
      <c r="U330" s="208">
        <v>0</v>
      </c>
      <c r="V330" s="207">
        <v>0</v>
      </c>
      <c r="W330" s="169"/>
      <c r="X330" s="169"/>
      <c r="Y330" s="169"/>
      <c r="Z330" s="169"/>
      <c r="AA330" s="169"/>
      <c r="AB330" s="169"/>
      <c r="AC330" s="169"/>
      <c r="AD330" s="180"/>
      <c r="AE330" s="207">
        <f t="shared" si="49"/>
        <v>0</v>
      </c>
    </row>
    <row r="331" spans="1:474" x14ac:dyDescent="0.25">
      <c r="A331" s="26"/>
      <c r="B331" s="48" t="s">
        <v>321</v>
      </c>
      <c r="C331" s="23"/>
      <c r="D331" s="49">
        <v>20</v>
      </c>
      <c r="E331" s="23"/>
      <c r="F331" s="50">
        <v>1312.424</v>
      </c>
      <c r="G331" s="169"/>
      <c r="H331" s="169"/>
      <c r="I331" s="169"/>
      <c r="J331" s="169"/>
      <c r="K331" s="169"/>
      <c r="L331" s="169"/>
      <c r="M331" s="169"/>
      <c r="N331" s="169"/>
      <c r="O331" s="169">
        <v>8</v>
      </c>
      <c r="P331" s="207">
        <v>287.68</v>
      </c>
      <c r="Q331" s="207"/>
      <c r="R331" s="169"/>
      <c r="S331" s="169"/>
      <c r="T331" s="169"/>
      <c r="U331" s="208">
        <v>12</v>
      </c>
      <c r="V331" s="207">
        <v>1024.7439999999999</v>
      </c>
      <c r="W331" s="169"/>
      <c r="X331" s="169"/>
      <c r="Y331" s="169"/>
      <c r="Z331" s="169"/>
      <c r="AA331" s="169"/>
      <c r="AB331" s="169"/>
      <c r="AC331" s="169"/>
      <c r="AD331" s="180"/>
      <c r="AE331" s="207">
        <f t="shared" si="49"/>
        <v>1312.424</v>
      </c>
    </row>
    <row r="332" spans="1:474" x14ac:dyDescent="0.25">
      <c r="A332" s="26"/>
      <c r="B332" s="48" t="s">
        <v>322</v>
      </c>
      <c r="C332" s="23"/>
      <c r="D332" s="49">
        <v>8</v>
      </c>
      <c r="E332" s="23"/>
      <c r="F332" s="50">
        <f>160.1728+34.49</f>
        <v>194.6628</v>
      </c>
      <c r="G332" s="169"/>
      <c r="H332" s="169"/>
      <c r="I332" s="169"/>
      <c r="J332" s="169"/>
      <c r="K332" s="169"/>
      <c r="L332" s="169"/>
      <c r="M332" s="169"/>
      <c r="N332" s="169"/>
      <c r="O332" s="169">
        <v>8</v>
      </c>
      <c r="P332" s="207">
        <v>160.16999999999999</v>
      </c>
      <c r="Q332" s="207"/>
      <c r="R332" s="169"/>
      <c r="S332" s="169"/>
      <c r="T332" s="169"/>
      <c r="U332" s="208">
        <v>0</v>
      </c>
      <c r="V332" s="207">
        <v>34.492800000000017</v>
      </c>
      <c r="W332" s="169"/>
      <c r="X332" s="169"/>
      <c r="Y332" s="169"/>
      <c r="Z332" s="169"/>
      <c r="AA332" s="169"/>
      <c r="AB332" s="169"/>
      <c r="AC332" s="169"/>
      <c r="AD332" s="180"/>
      <c r="AE332" s="207">
        <f t="shared" si="49"/>
        <v>194.6628</v>
      </c>
    </row>
    <row r="333" spans="1:474" x14ac:dyDescent="0.25">
      <c r="A333" s="26"/>
      <c r="B333" s="48" t="s">
        <v>323</v>
      </c>
      <c r="C333" s="23"/>
      <c r="D333" s="49">
        <v>15</v>
      </c>
      <c r="E333" s="23"/>
      <c r="F333" s="50">
        <v>258.89999999999998</v>
      </c>
      <c r="G333" s="169"/>
      <c r="H333" s="169"/>
      <c r="I333" s="169"/>
      <c r="J333" s="169"/>
      <c r="K333" s="169"/>
      <c r="L333" s="169"/>
      <c r="M333" s="169"/>
      <c r="N333" s="169"/>
      <c r="O333" s="169">
        <v>15</v>
      </c>
      <c r="P333" s="207">
        <v>258.89999999999998</v>
      </c>
      <c r="Q333" s="207"/>
      <c r="R333" s="169"/>
      <c r="S333" s="169"/>
      <c r="T333" s="169"/>
      <c r="U333" s="208">
        <v>0</v>
      </c>
      <c r="V333" s="207">
        <v>0</v>
      </c>
      <c r="W333" s="169"/>
      <c r="X333" s="169"/>
      <c r="Y333" s="169"/>
      <c r="Z333" s="169"/>
      <c r="AA333" s="169"/>
      <c r="AB333" s="169"/>
      <c r="AC333" s="169"/>
      <c r="AD333" s="180"/>
      <c r="AE333" s="207">
        <f t="shared" si="49"/>
        <v>258.89999999999998</v>
      </c>
    </row>
    <row r="334" spans="1:474" x14ac:dyDescent="0.25">
      <c r="A334" s="26"/>
      <c r="B334" s="48" t="s">
        <v>324</v>
      </c>
      <c r="C334" s="23"/>
      <c r="D334" s="57">
        <v>19</v>
      </c>
      <c r="E334" s="23"/>
      <c r="F334" s="50">
        <f>795.7750048+12.74</f>
        <v>808.51500480000004</v>
      </c>
      <c r="G334" s="169"/>
      <c r="H334" s="169"/>
      <c r="I334" s="169"/>
      <c r="J334" s="169"/>
      <c r="K334" s="169"/>
      <c r="L334" s="169"/>
      <c r="M334" s="169"/>
      <c r="N334" s="169"/>
      <c r="O334" s="169">
        <v>18</v>
      </c>
      <c r="P334" s="207">
        <v>808.52</v>
      </c>
      <c r="Q334" s="207"/>
      <c r="R334" s="169"/>
      <c r="S334" s="169"/>
      <c r="T334" s="169"/>
      <c r="U334" s="208">
        <v>1</v>
      </c>
      <c r="V334" s="207">
        <v>-4.9951999999393593E-3</v>
      </c>
      <c r="W334" s="169"/>
      <c r="X334" s="169"/>
      <c r="Y334" s="169"/>
      <c r="Z334" s="169"/>
      <c r="AA334" s="169"/>
      <c r="AB334" s="169"/>
      <c r="AC334" s="169"/>
      <c r="AD334" s="180"/>
      <c r="AE334" s="207">
        <f t="shared" si="49"/>
        <v>808.51500480000004</v>
      </c>
    </row>
    <row r="335" spans="1:474" x14ac:dyDescent="0.25">
      <c r="A335" s="26"/>
      <c r="B335" s="48" t="s">
        <v>325</v>
      </c>
      <c r="C335" s="23"/>
      <c r="D335" s="49">
        <v>0</v>
      </c>
      <c r="E335" s="23"/>
      <c r="F335" s="50">
        <v>0</v>
      </c>
      <c r="G335" s="169"/>
      <c r="H335" s="169"/>
      <c r="I335" s="169"/>
      <c r="J335" s="169"/>
      <c r="K335" s="169"/>
      <c r="L335" s="169"/>
      <c r="M335" s="169"/>
      <c r="N335" s="169"/>
      <c r="O335" s="169"/>
      <c r="P335" s="207"/>
      <c r="Q335" s="207"/>
      <c r="R335" s="169"/>
      <c r="S335" s="169"/>
      <c r="T335" s="169"/>
      <c r="U335" s="208">
        <v>0</v>
      </c>
      <c r="V335" s="207">
        <v>0</v>
      </c>
      <c r="W335" s="169"/>
      <c r="X335" s="169"/>
      <c r="Y335" s="169"/>
      <c r="Z335" s="169"/>
      <c r="AA335" s="169"/>
      <c r="AB335" s="169"/>
      <c r="AC335" s="169"/>
      <c r="AD335" s="180"/>
      <c r="AE335" s="207">
        <f t="shared" si="49"/>
        <v>0</v>
      </c>
    </row>
    <row r="336" spans="1:474" x14ac:dyDescent="0.25">
      <c r="A336" s="26"/>
      <c r="B336" s="48" t="s">
        <v>326</v>
      </c>
      <c r="C336" s="23"/>
      <c r="D336" s="49">
        <v>10</v>
      </c>
      <c r="E336" s="23"/>
      <c r="F336" s="50">
        <v>399.76</v>
      </c>
      <c r="G336" s="169"/>
      <c r="H336" s="169"/>
      <c r="I336" s="169"/>
      <c r="J336" s="169"/>
      <c r="K336" s="169"/>
      <c r="L336" s="169"/>
      <c r="M336" s="169"/>
      <c r="N336" s="169"/>
      <c r="O336" s="169"/>
      <c r="P336" s="207"/>
      <c r="Q336" s="207"/>
      <c r="R336" s="169"/>
      <c r="S336" s="169"/>
      <c r="T336" s="169"/>
      <c r="U336" s="208">
        <v>10</v>
      </c>
      <c r="V336" s="207">
        <v>399.76</v>
      </c>
      <c r="W336" s="169"/>
      <c r="X336" s="169"/>
      <c r="Y336" s="169"/>
      <c r="Z336" s="169"/>
      <c r="AA336" s="169"/>
      <c r="AB336" s="169"/>
      <c r="AC336" s="169"/>
      <c r="AD336" s="180"/>
      <c r="AE336" s="207">
        <f t="shared" si="49"/>
        <v>399.76</v>
      </c>
    </row>
    <row r="337" spans="1:31" x14ac:dyDescent="0.25">
      <c r="A337" s="26"/>
      <c r="B337" s="48" t="s">
        <v>327</v>
      </c>
      <c r="C337" s="23"/>
      <c r="D337" s="49">
        <v>0</v>
      </c>
      <c r="E337" s="23"/>
      <c r="F337" s="50">
        <v>0</v>
      </c>
      <c r="G337" s="169"/>
      <c r="H337" s="169"/>
      <c r="I337" s="169"/>
      <c r="J337" s="169"/>
      <c r="K337" s="169"/>
      <c r="L337" s="169"/>
      <c r="M337" s="169"/>
      <c r="N337" s="169"/>
      <c r="O337" s="169"/>
      <c r="P337" s="207"/>
      <c r="Q337" s="207"/>
      <c r="R337" s="169"/>
      <c r="S337" s="169"/>
      <c r="T337" s="169"/>
      <c r="U337" s="208">
        <v>0</v>
      </c>
      <c r="V337" s="207">
        <v>0</v>
      </c>
      <c r="W337" s="169"/>
      <c r="X337" s="169"/>
      <c r="Y337" s="169"/>
      <c r="Z337" s="169"/>
      <c r="AA337" s="169"/>
      <c r="AB337" s="169"/>
      <c r="AC337" s="169"/>
      <c r="AD337" s="180"/>
      <c r="AE337" s="207">
        <f t="shared" si="49"/>
        <v>0</v>
      </c>
    </row>
    <row r="338" spans="1:31" x14ac:dyDescent="0.25">
      <c r="A338" s="26"/>
      <c r="B338" s="48" t="s">
        <v>328</v>
      </c>
      <c r="C338" s="23"/>
      <c r="D338" s="49">
        <v>0</v>
      </c>
      <c r="E338" s="23"/>
      <c r="F338" s="50">
        <v>0</v>
      </c>
      <c r="G338" s="169"/>
      <c r="H338" s="169"/>
      <c r="I338" s="169"/>
      <c r="J338" s="169"/>
      <c r="K338" s="169"/>
      <c r="L338" s="169"/>
      <c r="M338" s="169"/>
      <c r="N338" s="169"/>
      <c r="O338" s="169"/>
      <c r="P338" s="207"/>
      <c r="Q338" s="207"/>
      <c r="R338" s="169"/>
      <c r="S338" s="169"/>
      <c r="T338" s="169"/>
      <c r="U338" s="208">
        <v>0</v>
      </c>
      <c r="V338" s="207">
        <v>0</v>
      </c>
      <c r="W338" s="169"/>
      <c r="X338" s="169"/>
      <c r="Y338" s="169"/>
      <c r="Z338" s="169"/>
      <c r="AA338" s="169"/>
      <c r="AB338" s="169"/>
      <c r="AC338" s="169"/>
      <c r="AD338" s="180"/>
      <c r="AE338" s="207">
        <f t="shared" si="49"/>
        <v>0</v>
      </c>
    </row>
    <row r="339" spans="1:31" x14ac:dyDescent="0.25">
      <c r="A339" s="26"/>
      <c r="B339" s="48" t="s">
        <v>329</v>
      </c>
      <c r="C339" s="23"/>
      <c r="D339" s="49">
        <v>1</v>
      </c>
      <c r="E339" s="23"/>
      <c r="F339" s="58">
        <v>1757.61</v>
      </c>
      <c r="G339" s="169"/>
      <c r="H339" s="169"/>
      <c r="I339" s="169"/>
      <c r="J339" s="169"/>
      <c r="K339" s="169"/>
      <c r="L339" s="169"/>
      <c r="M339" s="169"/>
      <c r="N339" s="169"/>
      <c r="O339" s="169"/>
      <c r="P339" s="207"/>
      <c r="Q339" s="207"/>
      <c r="R339" s="169"/>
      <c r="S339" s="169"/>
      <c r="T339" s="169"/>
      <c r="U339" s="208">
        <v>1</v>
      </c>
      <c r="V339" s="207">
        <v>1757.61</v>
      </c>
      <c r="W339" s="169"/>
      <c r="X339" s="169"/>
      <c r="Y339" s="169"/>
      <c r="Z339" s="169"/>
      <c r="AA339" s="169"/>
      <c r="AB339" s="169"/>
      <c r="AC339" s="169"/>
      <c r="AD339" s="180"/>
      <c r="AE339" s="207">
        <f t="shared" si="49"/>
        <v>1757.61</v>
      </c>
    </row>
    <row r="340" spans="1:31" x14ac:dyDescent="0.25">
      <c r="A340" s="26"/>
      <c r="B340" s="48" t="s">
        <v>330</v>
      </c>
      <c r="C340" s="23"/>
      <c r="D340" s="49">
        <v>29</v>
      </c>
      <c r="E340" s="23"/>
      <c r="F340" s="50">
        <v>742.9918672</v>
      </c>
      <c r="G340" s="169"/>
      <c r="H340" s="169"/>
      <c r="I340" s="169"/>
      <c r="J340" s="169"/>
      <c r="K340" s="169"/>
      <c r="L340" s="169"/>
      <c r="M340" s="169"/>
      <c r="N340" s="169"/>
      <c r="O340" s="169">
        <v>16</v>
      </c>
      <c r="P340" s="207">
        <v>392.04</v>
      </c>
      <c r="Q340" s="207"/>
      <c r="R340" s="169"/>
      <c r="S340" s="169"/>
      <c r="T340" s="169"/>
      <c r="U340" s="208">
        <v>13</v>
      </c>
      <c r="V340" s="207">
        <v>350.95186719999998</v>
      </c>
      <c r="W340" s="169"/>
      <c r="X340" s="169"/>
      <c r="Y340" s="169"/>
      <c r="Z340" s="169"/>
      <c r="AA340" s="169"/>
      <c r="AB340" s="169"/>
      <c r="AC340" s="169"/>
      <c r="AD340" s="180"/>
      <c r="AE340" s="207">
        <f t="shared" si="49"/>
        <v>742.9918672</v>
      </c>
    </row>
    <row r="341" spans="1:31" x14ac:dyDescent="0.25">
      <c r="A341" s="26"/>
      <c r="B341" s="48" t="s">
        <v>331</v>
      </c>
      <c r="C341" s="23"/>
      <c r="D341" s="49">
        <v>100</v>
      </c>
      <c r="E341" s="23"/>
      <c r="F341" s="50">
        <v>4612.28</v>
      </c>
      <c r="G341" s="169"/>
      <c r="H341" s="169"/>
      <c r="I341" s="169"/>
      <c r="J341" s="169"/>
      <c r="K341" s="169"/>
      <c r="L341" s="169"/>
      <c r="M341" s="169"/>
      <c r="N341" s="169"/>
      <c r="O341" s="169">
        <v>12</v>
      </c>
      <c r="P341" s="207">
        <v>361.92</v>
      </c>
      <c r="Q341" s="207"/>
      <c r="R341" s="169"/>
      <c r="S341" s="169"/>
      <c r="T341" s="169"/>
      <c r="U341" s="208">
        <v>88</v>
      </c>
      <c r="V341" s="207">
        <v>4250.3599999999997</v>
      </c>
      <c r="W341" s="169"/>
      <c r="X341" s="169"/>
      <c r="Y341" s="169"/>
      <c r="Z341" s="169"/>
      <c r="AA341" s="169"/>
      <c r="AB341" s="169"/>
      <c r="AC341" s="169"/>
      <c r="AD341" s="180"/>
      <c r="AE341" s="207">
        <f t="shared" si="49"/>
        <v>4612.28</v>
      </c>
    </row>
    <row r="342" spans="1:31" x14ac:dyDescent="0.25">
      <c r="A342" s="26"/>
      <c r="B342" s="48" t="s">
        <v>332</v>
      </c>
      <c r="C342" s="23"/>
      <c r="D342" s="49">
        <v>44</v>
      </c>
      <c r="E342" s="23"/>
      <c r="F342" s="50">
        <v>660.99039999999991</v>
      </c>
      <c r="G342" s="169"/>
      <c r="H342" s="169"/>
      <c r="I342" s="169"/>
      <c r="J342" s="169"/>
      <c r="K342" s="169"/>
      <c r="L342" s="169"/>
      <c r="M342" s="169"/>
      <c r="N342" s="169"/>
      <c r="O342" s="169">
        <v>44</v>
      </c>
      <c r="P342" s="207">
        <v>561.39</v>
      </c>
      <c r="Q342" s="207"/>
      <c r="R342" s="169"/>
      <c r="S342" s="169"/>
      <c r="T342" s="169"/>
      <c r="U342" s="208">
        <v>0</v>
      </c>
      <c r="V342" s="207">
        <v>99.600399999999922</v>
      </c>
      <c r="W342" s="169"/>
      <c r="X342" s="169"/>
      <c r="Y342" s="169"/>
      <c r="Z342" s="169"/>
      <c r="AA342" s="169"/>
      <c r="AB342" s="169"/>
      <c r="AC342" s="169"/>
      <c r="AD342" s="180"/>
      <c r="AE342" s="207">
        <f t="shared" si="49"/>
        <v>660.99039999999991</v>
      </c>
    </row>
    <row r="343" spans="1:31" x14ac:dyDescent="0.25">
      <c r="A343" s="26"/>
      <c r="B343" s="48" t="s">
        <v>333</v>
      </c>
      <c r="C343" s="23"/>
      <c r="D343" s="57">
        <v>81</v>
      </c>
      <c r="E343" s="23"/>
      <c r="F343" s="50">
        <v>4226.8253999999997</v>
      </c>
      <c r="G343" s="169"/>
      <c r="H343" s="169"/>
      <c r="I343" s="169"/>
      <c r="J343" s="169"/>
      <c r="K343" s="169"/>
      <c r="L343" s="169"/>
      <c r="M343" s="169"/>
      <c r="N343" s="169"/>
      <c r="O343" s="169">
        <v>68</v>
      </c>
      <c r="P343" s="207">
        <v>2098.56</v>
      </c>
      <c r="Q343" s="207"/>
      <c r="R343" s="169"/>
      <c r="S343" s="169"/>
      <c r="T343" s="169"/>
      <c r="U343" s="208">
        <v>13</v>
      </c>
      <c r="V343" s="207">
        <v>2128.2653999999998</v>
      </c>
      <c r="W343" s="169"/>
      <c r="X343" s="169"/>
      <c r="Y343" s="169"/>
      <c r="Z343" s="169"/>
      <c r="AA343" s="169"/>
      <c r="AB343" s="169"/>
      <c r="AC343" s="169"/>
      <c r="AD343" s="180"/>
      <c r="AE343" s="207">
        <f t="shared" si="49"/>
        <v>4226.8253999999997</v>
      </c>
    </row>
    <row r="344" spans="1:31" x14ac:dyDescent="0.25">
      <c r="A344" s="26"/>
      <c r="B344" s="48" t="s">
        <v>334</v>
      </c>
      <c r="C344" s="23"/>
      <c r="D344" s="49">
        <v>0</v>
      </c>
      <c r="E344" s="23"/>
      <c r="F344" s="50">
        <v>0</v>
      </c>
      <c r="G344" s="169"/>
      <c r="H344" s="169"/>
      <c r="I344" s="169"/>
      <c r="J344" s="169"/>
      <c r="K344" s="169"/>
      <c r="L344" s="169"/>
      <c r="M344" s="169"/>
      <c r="N344" s="169"/>
      <c r="O344" s="169"/>
      <c r="P344" s="207"/>
      <c r="Q344" s="207"/>
      <c r="R344" s="169"/>
      <c r="S344" s="169"/>
      <c r="T344" s="169"/>
      <c r="U344" s="208">
        <v>0</v>
      </c>
      <c r="V344" s="207">
        <v>0</v>
      </c>
      <c r="W344" s="169"/>
      <c r="X344" s="169"/>
      <c r="Y344" s="169"/>
      <c r="Z344" s="169"/>
      <c r="AA344" s="169"/>
      <c r="AB344" s="169"/>
      <c r="AC344" s="169"/>
      <c r="AD344" s="180"/>
      <c r="AE344" s="207">
        <f t="shared" si="49"/>
        <v>0</v>
      </c>
    </row>
    <row r="345" spans="1:31" x14ac:dyDescent="0.25">
      <c r="A345" s="26"/>
      <c r="B345" s="48" t="s">
        <v>335</v>
      </c>
      <c r="C345" s="23"/>
      <c r="D345" s="57">
        <v>90</v>
      </c>
      <c r="E345" s="23"/>
      <c r="F345" s="58">
        <f>13257.661376+6056.34-667.58</f>
        <v>18646.421375999998</v>
      </c>
      <c r="G345" s="199"/>
      <c r="H345" s="199"/>
      <c r="I345" s="199"/>
      <c r="J345" s="199"/>
      <c r="K345" s="199"/>
      <c r="L345" s="199"/>
      <c r="M345" s="199"/>
      <c r="N345" s="199"/>
      <c r="O345" s="199">
        <v>90</v>
      </c>
      <c r="P345" s="215">
        <v>19314</v>
      </c>
      <c r="Q345" s="207"/>
      <c r="R345" s="169"/>
      <c r="S345" s="169"/>
      <c r="T345" s="169"/>
      <c r="U345" s="208">
        <v>0</v>
      </c>
      <c r="V345" s="207">
        <v>-667.57862400000158</v>
      </c>
      <c r="W345" s="169"/>
      <c r="X345" s="169"/>
      <c r="Y345" s="169"/>
      <c r="Z345" s="169"/>
      <c r="AA345" s="169"/>
      <c r="AB345" s="169"/>
      <c r="AC345" s="169"/>
      <c r="AD345" s="180"/>
      <c r="AE345" s="207">
        <f t="shared" si="49"/>
        <v>18646.421375999998</v>
      </c>
    </row>
    <row r="346" spans="1:31" x14ac:dyDescent="0.25">
      <c r="A346" s="26"/>
      <c r="B346" s="48" t="s">
        <v>336</v>
      </c>
      <c r="C346" s="23"/>
      <c r="D346" s="49">
        <v>10</v>
      </c>
      <c r="E346" s="23"/>
      <c r="F346" s="50">
        <v>125</v>
      </c>
      <c r="G346" s="169"/>
      <c r="H346" s="169"/>
      <c r="I346" s="169"/>
      <c r="J346" s="169"/>
      <c r="K346" s="169"/>
      <c r="L346" s="169"/>
      <c r="M346" s="169"/>
      <c r="N346" s="169"/>
      <c r="O346" s="169">
        <v>10</v>
      </c>
      <c r="P346" s="207">
        <v>95.7</v>
      </c>
      <c r="Q346" s="207"/>
      <c r="R346" s="169"/>
      <c r="S346" s="169"/>
      <c r="T346" s="169"/>
      <c r="U346" s="208">
        <v>0</v>
      </c>
      <c r="V346" s="207">
        <v>29.299999999999997</v>
      </c>
      <c r="W346" s="169"/>
      <c r="X346" s="169"/>
      <c r="Y346" s="169"/>
      <c r="Z346" s="169"/>
      <c r="AA346" s="169"/>
      <c r="AB346" s="169"/>
      <c r="AC346" s="169"/>
      <c r="AD346" s="180"/>
      <c r="AE346" s="207">
        <f t="shared" si="49"/>
        <v>125</v>
      </c>
    </row>
    <row r="347" spans="1:31" x14ac:dyDescent="0.25">
      <c r="A347" s="26"/>
      <c r="B347" s="48" t="s">
        <v>337</v>
      </c>
      <c r="C347" s="23"/>
      <c r="D347" s="49">
        <v>41</v>
      </c>
      <c r="E347" s="23"/>
      <c r="F347" s="50">
        <v>1090.8014000000001</v>
      </c>
      <c r="G347" s="169"/>
      <c r="H347" s="169"/>
      <c r="I347" s="169"/>
      <c r="J347" s="169"/>
      <c r="K347" s="169"/>
      <c r="L347" s="169"/>
      <c r="M347" s="169"/>
      <c r="N347" s="169"/>
      <c r="O347" s="169">
        <v>33</v>
      </c>
      <c r="P347" s="207">
        <v>880.44</v>
      </c>
      <c r="Q347" s="207"/>
      <c r="R347" s="169"/>
      <c r="S347" s="169"/>
      <c r="T347" s="169"/>
      <c r="U347" s="208">
        <v>8</v>
      </c>
      <c r="V347" s="207">
        <v>210.3614</v>
      </c>
      <c r="W347" s="169"/>
      <c r="X347" s="169"/>
      <c r="Y347" s="169"/>
      <c r="Z347" s="169"/>
      <c r="AA347" s="169"/>
      <c r="AB347" s="169"/>
      <c r="AC347" s="169"/>
      <c r="AD347" s="180"/>
      <c r="AE347" s="207">
        <f t="shared" si="49"/>
        <v>1090.8014000000001</v>
      </c>
    </row>
    <row r="348" spans="1:31" x14ac:dyDescent="0.25">
      <c r="A348" s="26"/>
      <c r="B348" s="48" t="s">
        <v>338</v>
      </c>
      <c r="C348" s="23"/>
      <c r="D348" s="57">
        <v>216</v>
      </c>
      <c r="E348" s="23"/>
      <c r="F348" s="50">
        <f>26960.9239104-19382.04-4979.9</f>
        <v>2598.9839104000002</v>
      </c>
      <c r="G348" s="169"/>
      <c r="H348" s="169"/>
      <c r="I348" s="169"/>
      <c r="J348" s="169"/>
      <c r="K348" s="169"/>
      <c r="L348" s="169"/>
      <c r="M348" s="169"/>
      <c r="N348" s="169"/>
      <c r="O348" s="169">
        <v>64</v>
      </c>
      <c r="P348" s="207">
        <v>2598.98</v>
      </c>
      <c r="Q348" s="207"/>
      <c r="R348" s="169"/>
      <c r="S348" s="169"/>
      <c r="T348" s="169"/>
      <c r="U348" s="208">
        <v>152</v>
      </c>
      <c r="V348" s="207">
        <v>3.9104000002225803E-3</v>
      </c>
      <c r="W348" s="169"/>
      <c r="X348" s="169"/>
      <c r="Y348" s="169"/>
      <c r="Z348" s="169"/>
      <c r="AA348" s="169"/>
      <c r="AB348" s="169"/>
      <c r="AC348" s="169"/>
      <c r="AD348" s="180"/>
      <c r="AE348" s="207">
        <f t="shared" si="49"/>
        <v>2598.9839104000002</v>
      </c>
    </row>
    <row r="349" spans="1:31" x14ac:dyDescent="0.25">
      <c r="A349" s="26"/>
      <c r="B349" s="48" t="s">
        <v>339</v>
      </c>
      <c r="C349" s="23"/>
      <c r="D349" s="49">
        <v>6</v>
      </c>
      <c r="E349" s="23"/>
      <c r="F349" s="50">
        <v>1031.6582496000001</v>
      </c>
      <c r="G349" s="169"/>
      <c r="H349" s="169"/>
      <c r="I349" s="169"/>
      <c r="J349" s="169"/>
      <c r="K349" s="169"/>
      <c r="L349" s="169"/>
      <c r="M349" s="169"/>
      <c r="N349" s="169"/>
      <c r="O349" s="169">
        <v>6</v>
      </c>
      <c r="P349" s="207">
        <v>883.22</v>
      </c>
      <c r="Q349" s="207"/>
      <c r="R349" s="169"/>
      <c r="S349" s="169"/>
      <c r="T349" s="169"/>
      <c r="U349" s="208">
        <v>0</v>
      </c>
      <c r="V349" s="207">
        <v>148.43824960000006</v>
      </c>
      <c r="W349" s="169"/>
      <c r="X349" s="169"/>
      <c r="Y349" s="169"/>
      <c r="Z349" s="169"/>
      <c r="AA349" s="169"/>
      <c r="AB349" s="169"/>
      <c r="AC349" s="169"/>
      <c r="AD349" s="180"/>
      <c r="AE349" s="207">
        <f t="shared" si="49"/>
        <v>1031.6582496000001</v>
      </c>
    </row>
    <row r="350" spans="1:31" x14ac:dyDescent="0.25">
      <c r="A350" s="26"/>
      <c r="B350" s="48" t="s">
        <v>340</v>
      </c>
      <c r="C350" s="23"/>
      <c r="D350" s="49">
        <v>40</v>
      </c>
      <c r="E350" s="23"/>
      <c r="F350" s="58">
        <f>788.74+742.46</f>
        <v>1531.2</v>
      </c>
      <c r="G350" s="199"/>
      <c r="H350" s="199"/>
      <c r="I350" s="199"/>
      <c r="J350" s="199"/>
      <c r="K350" s="199"/>
      <c r="L350" s="199"/>
      <c r="M350" s="199"/>
      <c r="N350" s="199"/>
      <c r="O350" s="199">
        <v>40</v>
      </c>
      <c r="P350" s="215">
        <v>1531.2</v>
      </c>
      <c r="Q350" s="207"/>
      <c r="R350" s="169"/>
      <c r="S350" s="169"/>
      <c r="T350" s="169"/>
      <c r="U350" s="208">
        <v>0</v>
      </c>
      <c r="V350" s="207">
        <v>0</v>
      </c>
      <c r="W350" s="169"/>
      <c r="X350" s="169"/>
      <c r="Y350" s="169"/>
      <c r="Z350" s="169"/>
      <c r="AA350" s="169"/>
      <c r="AB350" s="169"/>
      <c r="AC350" s="169"/>
      <c r="AD350" s="180"/>
      <c r="AE350" s="207">
        <f t="shared" si="49"/>
        <v>1531.2</v>
      </c>
    </row>
    <row r="351" spans="1:31" x14ac:dyDescent="0.25">
      <c r="A351" s="26"/>
      <c r="B351" s="48" t="s">
        <v>341</v>
      </c>
      <c r="C351" s="23"/>
      <c r="D351" s="57">
        <v>56</v>
      </c>
      <c r="E351" s="23"/>
      <c r="F351" s="58">
        <f>3688+7050.4</f>
        <v>10738.4</v>
      </c>
      <c r="G351" s="199"/>
      <c r="H351" s="199"/>
      <c r="I351" s="199"/>
      <c r="J351" s="199"/>
      <c r="K351" s="199"/>
      <c r="L351" s="199"/>
      <c r="M351" s="199"/>
      <c r="N351" s="199"/>
      <c r="O351" s="199">
        <v>56</v>
      </c>
      <c r="P351" s="215">
        <v>10718.4</v>
      </c>
      <c r="Q351" s="207"/>
      <c r="R351" s="169"/>
      <c r="S351" s="169"/>
      <c r="T351" s="169"/>
      <c r="U351" s="208">
        <v>0</v>
      </c>
      <c r="V351" s="207">
        <v>20</v>
      </c>
      <c r="W351" s="169"/>
      <c r="X351" s="169"/>
      <c r="Y351" s="169"/>
      <c r="Z351" s="169"/>
      <c r="AA351" s="169"/>
      <c r="AB351" s="169"/>
      <c r="AC351" s="169"/>
      <c r="AD351" s="180"/>
      <c r="AE351" s="207">
        <f t="shared" si="49"/>
        <v>10738.4</v>
      </c>
    </row>
    <row r="352" spans="1:31" x14ac:dyDescent="0.25">
      <c r="A352" s="26"/>
      <c r="B352" s="48" t="s">
        <v>342</v>
      </c>
      <c r="C352" s="23"/>
      <c r="D352" s="49">
        <v>3</v>
      </c>
      <c r="E352" s="23"/>
      <c r="F352" s="50">
        <v>2810.3999999999996</v>
      </c>
      <c r="G352" s="169"/>
      <c r="H352" s="169"/>
      <c r="I352" s="169"/>
      <c r="J352" s="169"/>
      <c r="K352" s="169"/>
      <c r="L352" s="169"/>
      <c r="M352" s="169"/>
      <c r="N352" s="169"/>
      <c r="O352" s="169">
        <v>3</v>
      </c>
      <c r="P352" s="207">
        <v>2157.6</v>
      </c>
      <c r="Q352" s="207"/>
      <c r="R352" s="169"/>
      <c r="S352" s="169"/>
      <c r="T352" s="169"/>
      <c r="U352" s="208">
        <v>0</v>
      </c>
      <c r="V352" s="207">
        <v>652.79999999999973</v>
      </c>
      <c r="W352" s="169"/>
      <c r="X352" s="169"/>
      <c r="Y352" s="169"/>
      <c r="Z352" s="169"/>
      <c r="AA352" s="169"/>
      <c r="AB352" s="169"/>
      <c r="AC352" s="169"/>
      <c r="AD352" s="180"/>
      <c r="AE352" s="207">
        <f t="shared" si="49"/>
        <v>2810.3999999999996</v>
      </c>
    </row>
    <row r="353" spans="1:31" x14ac:dyDescent="0.25">
      <c r="A353" s="26"/>
      <c r="B353" s="48" t="s">
        <v>343</v>
      </c>
      <c r="C353" s="23"/>
      <c r="D353" s="57">
        <v>32</v>
      </c>
      <c r="E353" s="23"/>
      <c r="F353" s="50">
        <v>3499.2918655999997</v>
      </c>
      <c r="G353" s="169"/>
      <c r="H353" s="169"/>
      <c r="I353" s="169"/>
      <c r="J353" s="169"/>
      <c r="K353" s="169"/>
      <c r="L353" s="169"/>
      <c r="M353" s="169"/>
      <c r="N353" s="169"/>
      <c r="O353" s="169">
        <v>32</v>
      </c>
      <c r="P353" s="207">
        <v>3299.04</v>
      </c>
      <c r="Q353" s="207"/>
      <c r="R353" s="169"/>
      <c r="S353" s="169"/>
      <c r="T353" s="169"/>
      <c r="U353" s="208">
        <v>0</v>
      </c>
      <c r="V353" s="207">
        <v>200.25186559999975</v>
      </c>
      <c r="W353" s="169"/>
      <c r="X353" s="169"/>
      <c r="Y353" s="169"/>
      <c r="Z353" s="169"/>
      <c r="AA353" s="169"/>
      <c r="AB353" s="169"/>
      <c r="AC353" s="169"/>
      <c r="AD353" s="180"/>
      <c r="AE353" s="207">
        <f t="shared" si="49"/>
        <v>3499.2918655999997</v>
      </c>
    </row>
    <row r="354" spans="1:31" x14ac:dyDescent="0.25">
      <c r="A354" s="26"/>
      <c r="B354" s="48" t="s">
        <v>344</v>
      </c>
      <c r="C354" s="23"/>
      <c r="D354" s="49">
        <v>37</v>
      </c>
      <c r="E354" s="23"/>
      <c r="F354" s="50">
        <f>5397.570432-453.18</f>
        <v>4944.3904320000001</v>
      </c>
      <c r="G354" s="169"/>
      <c r="H354" s="169"/>
      <c r="I354" s="169"/>
      <c r="J354" s="169"/>
      <c r="K354" s="169"/>
      <c r="L354" s="169"/>
      <c r="M354" s="169"/>
      <c r="N354" s="169"/>
      <c r="O354" s="169">
        <v>37</v>
      </c>
      <c r="P354" s="207">
        <v>1137.3800000000001</v>
      </c>
      <c r="Q354" s="207"/>
      <c r="R354" s="169"/>
      <c r="S354" s="169"/>
      <c r="T354" s="169"/>
      <c r="U354" s="208">
        <v>0</v>
      </c>
      <c r="V354" s="207">
        <v>3807.010432</v>
      </c>
      <c r="W354" s="169"/>
      <c r="X354" s="169"/>
      <c r="Y354" s="169"/>
      <c r="Z354" s="169"/>
      <c r="AA354" s="169"/>
      <c r="AB354" s="169"/>
      <c r="AC354" s="169"/>
      <c r="AD354" s="180"/>
      <c r="AE354" s="207">
        <f t="shared" si="49"/>
        <v>4944.3904320000001</v>
      </c>
    </row>
    <row r="355" spans="1:31" x14ac:dyDescent="0.25">
      <c r="A355" s="26"/>
      <c r="B355" s="48" t="s">
        <v>345</v>
      </c>
      <c r="C355" s="23"/>
      <c r="D355" s="49">
        <v>90</v>
      </c>
      <c r="E355" s="23"/>
      <c r="F355" s="50">
        <f>3045.348-3045.35</f>
        <v>-1.9999999999527063E-3</v>
      </c>
      <c r="G355" s="169"/>
      <c r="H355" s="169"/>
      <c r="I355" s="169"/>
      <c r="J355" s="169"/>
      <c r="K355" s="169"/>
      <c r="L355" s="169"/>
      <c r="M355" s="169"/>
      <c r="N355" s="169"/>
      <c r="O355" s="169"/>
      <c r="P355" s="207"/>
      <c r="Q355" s="207"/>
      <c r="R355" s="169"/>
      <c r="S355" s="169"/>
      <c r="T355" s="169"/>
      <c r="U355" s="208">
        <v>90</v>
      </c>
      <c r="V355" s="207">
        <v>-1.9999999999527063E-3</v>
      </c>
      <c r="W355" s="169"/>
      <c r="X355" s="169"/>
      <c r="Y355" s="169"/>
      <c r="Z355" s="169"/>
      <c r="AA355" s="169"/>
      <c r="AB355" s="169"/>
      <c r="AC355" s="169"/>
      <c r="AD355" s="180"/>
      <c r="AE355" s="207">
        <f t="shared" si="49"/>
        <v>-1.9999999999527063E-3</v>
      </c>
    </row>
    <row r="356" spans="1:31" x14ac:dyDescent="0.25">
      <c r="A356" s="26"/>
      <c r="B356" s="48" t="s">
        <v>346</v>
      </c>
      <c r="C356" s="23"/>
      <c r="D356" s="49">
        <v>4</v>
      </c>
      <c r="E356" s="23"/>
      <c r="F356" s="50">
        <f>1527.9984-700</f>
        <v>827.99839999999995</v>
      </c>
      <c r="G356" s="169"/>
      <c r="H356" s="169"/>
      <c r="I356" s="169"/>
      <c r="J356" s="169"/>
      <c r="K356" s="169"/>
      <c r="L356" s="169"/>
      <c r="M356" s="169"/>
      <c r="N356" s="169"/>
      <c r="O356" s="169">
        <v>2</v>
      </c>
      <c r="P356" s="207">
        <v>812</v>
      </c>
      <c r="Q356" s="207"/>
      <c r="R356" s="169"/>
      <c r="S356" s="169"/>
      <c r="T356" s="169"/>
      <c r="U356" s="208">
        <v>2</v>
      </c>
      <c r="V356" s="207">
        <v>15.998399999999947</v>
      </c>
      <c r="W356" s="169"/>
      <c r="X356" s="169"/>
      <c r="Y356" s="169"/>
      <c r="Z356" s="169"/>
      <c r="AA356" s="169"/>
      <c r="AB356" s="169"/>
      <c r="AC356" s="169"/>
      <c r="AD356" s="180"/>
      <c r="AE356" s="207">
        <f t="shared" si="49"/>
        <v>827.99839999999995</v>
      </c>
    </row>
    <row r="357" spans="1:31" x14ac:dyDescent="0.25">
      <c r="A357" s="26"/>
      <c r="B357" s="48" t="s">
        <v>347</v>
      </c>
      <c r="C357" s="23"/>
      <c r="D357" s="49">
        <v>15</v>
      </c>
      <c r="E357" s="23"/>
      <c r="F357" s="50">
        <v>256.5</v>
      </c>
      <c r="G357" s="169"/>
      <c r="H357" s="169"/>
      <c r="I357" s="169"/>
      <c r="J357" s="169"/>
      <c r="K357" s="169"/>
      <c r="L357" s="169"/>
      <c r="M357" s="169"/>
      <c r="N357" s="169"/>
      <c r="O357" s="169"/>
      <c r="P357" s="207"/>
      <c r="Q357" s="207"/>
      <c r="R357" s="169"/>
      <c r="S357" s="169"/>
      <c r="T357" s="169"/>
      <c r="U357" s="208">
        <v>15</v>
      </c>
      <c r="V357" s="207">
        <v>256.5</v>
      </c>
      <c r="W357" s="169"/>
      <c r="X357" s="169"/>
      <c r="Y357" s="169"/>
      <c r="Z357" s="169"/>
      <c r="AA357" s="169"/>
      <c r="AB357" s="169"/>
      <c r="AC357" s="169"/>
      <c r="AD357" s="180"/>
      <c r="AE357" s="207">
        <f t="shared" si="49"/>
        <v>256.5</v>
      </c>
    </row>
    <row r="358" spans="1:31" x14ac:dyDescent="0.25">
      <c r="A358" s="26"/>
      <c r="B358" s="48" t="s">
        <v>348</v>
      </c>
      <c r="C358" s="23"/>
      <c r="D358" s="49">
        <v>0</v>
      </c>
      <c r="E358" s="23"/>
      <c r="F358" s="50">
        <v>0</v>
      </c>
      <c r="G358" s="169"/>
      <c r="H358" s="169"/>
      <c r="I358" s="169"/>
      <c r="J358" s="169"/>
      <c r="K358" s="169"/>
      <c r="L358" s="169"/>
      <c r="M358" s="169"/>
      <c r="N358" s="169"/>
      <c r="O358" s="169"/>
      <c r="P358" s="207"/>
      <c r="Q358" s="207"/>
      <c r="R358" s="169"/>
      <c r="S358" s="169"/>
      <c r="T358" s="169"/>
      <c r="U358" s="208">
        <v>0</v>
      </c>
      <c r="V358" s="207">
        <v>0</v>
      </c>
      <c r="W358" s="169"/>
      <c r="X358" s="169"/>
      <c r="Y358" s="169"/>
      <c r="Z358" s="169"/>
      <c r="AA358" s="169"/>
      <c r="AB358" s="169"/>
      <c r="AC358" s="169"/>
      <c r="AD358" s="180"/>
      <c r="AE358" s="207">
        <f t="shared" si="49"/>
        <v>0</v>
      </c>
    </row>
    <row r="359" spans="1:31" x14ac:dyDescent="0.25">
      <c r="A359" s="26"/>
      <c r="B359" s="48" t="s">
        <v>349</v>
      </c>
      <c r="C359" s="23"/>
      <c r="D359" s="49">
        <v>0</v>
      </c>
      <c r="E359" s="23"/>
      <c r="F359" s="50">
        <v>0</v>
      </c>
      <c r="G359" s="169"/>
      <c r="H359" s="169"/>
      <c r="I359" s="169"/>
      <c r="J359" s="169"/>
      <c r="K359" s="169"/>
      <c r="L359" s="169"/>
      <c r="M359" s="169"/>
      <c r="N359" s="169"/>
      <c r="O359" s="169"/>
      <c r="P359" s="207"/>
      <c r="Q359" s="207"/>
      <c r="R359" s="169"/>
      <c r="S359" s="169"/>
      <c r="T359" s="169"/>
      <c r="U359" s="208">
        <v>0</v>
      </c>
      <c r="V359" s="207">
        <v>0</v>
      </c>
      <c r="W359" s="169"/>
      <c r="X359" s="169"/>
      <c r="Y359" s="169"/>
      <c r="Z359" s="169"/>
      <c r="AA359" s="169"/>
      <c r="AB359" s="169"/>
      <c r="AC359" s="169"/>
      <c r="AD359" s="180"/>
      <c r="AE359" s="207">
        <f t="shared" ref="AE359:AE390" si="50">H359+J359+L359+N359+P359+R359+T359+V359+X359+Z359+AB359+AD359</f>
        <v>0</v>
      </c>
    </row>
    <row r="360" spans="1:31" x14ac:dyDescent="0.25">
      <c r="A360" s="26"/>
      <c r="B360" s="48" t="s">
        <v>350</v>
      </c>
      <c r="C360" s="23"/>
      <c r="D360" s="49">
        <v>0</v>
      </c>
      <c r="E360" s="23"/>
      <c r="F360" s="50">
        <v>0</v>
      </c>
      <c r="G360" s="169"/>
      <c r="H360" s="169"/>
      <c r="I360" s="169"/>
      <c r="J360" s="169"/>
      <c r="K360" s="169"/>
      <c r="L360" s="169"/>
      <c r="M360" s="169"/>
      <c r="N360" s="169"/>
      <c r="O360" s="169"/>
      <c r="P360" s="207"/>
      <c r="Q360" s="207"/>
      <c r="R360" s="169"/>
      <c r="S360" s="169"/>
      <c r="T360" s="169"/>
      <c r="U360" s="208">
        <v>0</v>
      </c>
      <c r="V360" s="207">
        <v>0</v>
      </c>
      <c r="W360" s="169"/>
      <c r="X360" s="169"/>
      <c r="Y360" s="169"/>
      <c r="Z360" s="169"/>
      <c r="AA360" s="169"/>
      <c r="AB360" s="169"/>
      <c r="AC360" s="169"/>
      <c r="AD360" s="180"/>
      <c r="AE360" s="207">
        <f t="shared" si="50"/>
        <v>0</v>
      </c>
    </row>
    <row r="361" spans="1:31" x14ac:dyDescent="0.25">
      <c r="A361" s="26"/>
      <c r="B361" s="48" t="s">
        <v>351</v>
      </c>
      <c r="C361" s="23"/>
      <c r="D361" s="49">
        <v>15</v>
      </c>
      <c r="E361" s="23"/>
      <c r="F361" s="58">
        <f>296.2616+333.79</f>
        <v>630.05160000000001</v>
      </c>
      <c r="G361" s="199"/>
      <c r="H361" s="199"/>
      <c r="I361" s="199"/>
      <c r="J361" s="199"/>
      <c r="K361" s="199"/>
      <c r="L361" s="199"/>
      <c r="M361" s="199"/>
      <c r="N361" s="199"/>
      <c r="O361" s="199">
        <v>15</v>
      </c>
      <c r="P361" s="215">
        <v>630.04999999999995</v>
      </c>
      <c r="Q361" s="207"/>
      <c r="R361" s="169"/>
      <c r="S361" s="169"/>
      <c r="T361" s="169"/>
      <c r="U361" s="208">
        <v>0</v>
      </c>
      <c r="V361" s="207">
        <v>1.6000000000531145E-3</v>
      </c>
      <c r="W361" s="169"/>
      <c r="X361" s="169"/>
      <c r="Y361" s="169"/>
      <c r="Z361" s="169"/>
      <c r="AA361" s="169"/>
      <c r="AB361" s="169"/>
      <c r="AC361" s="169"/>
      <c r="AD361" s="180"/>
      <c r="AE361" s="207">
        <f t="shared" si="50"/>
        <v>630.05160000000001</v>
      </c>
    </row>
    <row r="362" spans="1:31" x14ac:dyDescent="0.25">
      <c r="A362" s="26"/>
      <c r="B362" s="48" t="s">
        <v>352</v>
      </c>
      <c r="C362" s="23"/>
      <c r="D362" s="49">
        <v>120</v>
      </c>
      <c r="E362" s="23"/>
      <c r="F362" s="58">
        <f>7964.88+178.32</f>
        <v>8143.2</v>
      </c>
      <c r="G362" s="199"/>
      <c r="H362" s="199"/>
      <c r="I362" s="199"/>
      <c r="J362" s="199"/>
      <c r="K362" s="199"/>
      <c r="L362" s="199"/>
      <c r="M362" s="199"/>
      <c r="N362" s="199"/>
      <c r="O362" s="199">
        <v>90</v>
      </c>
      <c r="P362" s="215">
        <v>8143.2</v>
      </c>
      <c r="Q362" s="207"/>
      <c r="R362" s="169"/>
      <c r="S362" s="169"/>
      <c r="T362" s="169"/>
      <c r="U362" s="208">
        <v>30</v>
      </c>
      <c r="V362" s="207">
        <v>0</v>
      </c>
      <c r="W362" s="169"/>
      <c r="X362" s="169"/>
      <c r="Y362" s="169"/>
      <c r="Z362" s="169"/>
      <c r="AA362" s="169"/>
      <c r="AB362" s="169"/>
      <c r="AC362" s="169"/>
      <c r="AD362" s="180"/>
      <c r="AE362" s="207">
        <f t="shared" si="50"/>
        <v>8143.2</v>
      </c>
    </row>
    <row r="363" spans="1:31" x14ac:dyDescent="0.25">
      <c r="A363" s="26"/>
      <c r="B363" s="48" t="s">
        <v>353</v>
      </c>
      <c r="C363" s="23"/>
      <c r="D363" s="57">
        <v>81</v>
      </c>
      <c r="E363" s="23"/>
      <c r="F363" s="50">
        <f>3183.367312+4979.9+453.18</f>
        <v>8616.4473120000002</v>
      </c>
      <c r="G363" s="169"/>
      <c r="H363" s="169"/>
      <c r="I363" s="169"/>
      <c r="J363" s="169"/>
      <c r="K363" s="169"/>
      <c r="L363" s="169"/>
      <c r="M363" s="169"/>
      <c r="N363" s="169"/>
      <c r="O363" s="169">
        <v>183</v>
      </c>
      <c r="P363" s="207">
        <v>8616.4500000000007</v>
      </c>
      <c r="Q363" s="207"/>
      <c r="R363" s="169"/>
      <c r="S363" s="169"/>
      <c r="T363" s="169"/>
      <c r="U363" s="208">
        <v>-102</v>
      </c>
      <c r="V363" s="207">
        <v>-2.68800000048941E-3</v>
      </c>
      <c r="W363" s="169"/>
      <c r="X363" s="169"/>
      <c r="Y363" s="169"/>
      <c r="Z363" s="169"/>
      <c r="AA363" s="169"/>
      <c r="AB363" s="169"/>
      <c r="AC363" s="169"/>
      <c r="AD363" s="180"/>
      <c r="AE363" s="207">
        <f t="shared" si="50"/>
        <v>8616.4473120000002</v>
      </c>
    </row>
    <row r="364" spans="1:31" x14ac:dyDescent="0.25">
      <c r="A364" s="26"/>
      <c r="B364" s="48" t="s">
        <v>354</v>
      </c>
      <c r="C364" s="23"/>
      <c r="D364" s="49">
        <v>120</v>
      </c>
      <c r="E364" s="23"/>
      <c r="F364" s="50">
        <f>37336.86-7050.4+333.79-178.32-367.6-19425.53</f>
        <v>10648.800000000003</v>
      </c>
      <c r="G364" s="169"/>
      <c r="H364" s="169"/>
      <c r="I364" s="169"/>
      <c r="J364" s="169"/>
      <c r="K364" s="169"/>
      <c r="L364" s="169"/>
      <c r="M364" s="169"/>
      <c r="N364" s="169"/>
      <c r="O364" s="169">
        <v>90</v>
      </c>
      <c r="P364" s="207">
        <v>10648.8</v>
      </c>
      <c r="Q364" s="207"/>
      <c r="R364" s="169"/>
      <c r="S364" s="169"/>
      <c r="T364" s="169"/>
      <c r="U364" s="208">
        <v>30</v>
      </c>
      <c r="V364" s="207">
        <v>0</v>
      </c>
      <c r="W364" s="169"/>
      <c r="X364" s="169"/>
      <c r="Y364" s="169"/>
      <c r="Z364" s="169"/>
      <c r="AA364" s="169"/>
      <c r="AB364" s="169"/>
      <c r="AC364" s="169"/>
      <c r="AD364" s="180"/>
      <c r="AE364" s="207">
        <f t="shared" si="50"/>
        <v>10648.8</v>
      </c>
    </row>
    <row r="365" spans="1:31" x14ac:dyDescent="0.25">
      <c r="A365" s="26"/>
      <c r="B365" s="48" t="s">
        <v>355</v>
      </c>
      <c r="C365" s="23"/>
      <c r="D365" s="49">
        <v>20</v>
      </c>
      <c r="E365" s="23"/>
      <c r="F365" s="50">
        <f>931.6+367.6</f>
        <v>1299.2</v>
      </c>
      <c r="G365" s="169"/>
      <c r="H365" s="169"/>
      <c r="I365" s="169"/>
      <c r="J365" s="169"/>
      <c r="K365" s="169"/>
      <c r="L365" s="169"/>
      <c r="M365" s="169"/>
      <c r="N365" s="169"/>
      <c r="O365" s="169">
        <v>20</v>
      </c>
      <c r="P365" s="207">
        <v>1299.2</v>
      </c>
      <c r="Q365" s="207"/>
      <c r="R365" s="169"/>
      <c r="S365" s="169"/>
      <c r="T365" s="169"/>
      <c r="U365" s="208">
        <v>0</v>
      </c>
      <c r="V365" s="207">
        <v>0</v>
      </c>
      <c r="W365" s="169"/>
      <c r="X365" s="169"/>
      <c r="Y365" s="169"/>
      <c r="Z365" s="169"/>
      <c r="AA365" s="169"/>
      <c r="AB365" s="169"/>
      <c r="AC365" s="169"/>
      <c r="AD365" s="180"/>
      <c r="AE365" s="207">
        <f t="shared" si="50"/>
        <v>1299.2</v>
      </c>
    </row>
    <row r="366" spans="1:31" x14ac:dyDescent="0.25">
      <c r="A366" s="26"/>
      <c r="B366" s="48" t="s">
        <v>356</v>
      </c>
      <c r="C366" s="23"/>
      <c r="D366" s="49">
        <v>0</v>
      </c>
      <c r="E366" s="23"/>
      <c r="F366" s="50">
        <v>0</v>
      </c>
      <c r="G366" s="169"/>
      <c r="H366" s="169"/>
      <c r="I366" s="169"/>
      <c r="J366" s="169"/>
      <c r="K366" s="169"/>
      <c r="L366" s="169"/>
      <c r="M366" s="169"/>
      <c r="N366" s="169"/>
      <c r="O366" s="169"/>
      <c r="P366" s="207"/>
      <c r="Q366" s="207"/>
      <c r="R366" s="169"/>
      <c r="S366" s="169"/>
      <c r="T366" s="169"/>
      <c r="U366" s="208">
        <v>0</v>
      </c>
      <c r="V366" s="207">
        <v>0</v>
      </c>
      <c r="W366" s="169"/>
      <c r="X366" s="169"/>
      <c r="Y366" s="169"/>
      <c r="Z366" s="169"/>
      <c r="AA366" s="169"/>
      <c r="AB366" s="169"/>
      <c r="AC366" s="169"/>
      <c r="AD366" s="180"/>
      <c r="AE366" s="207">
        <f t="shared" si="50"/>
        <v>0</v>
      </c>
    </row>
    <row r="367" spans="1:31" x14ac:dyDescent="0.25">
      <c r="A367" s="26"/>
      <c r="B367" s="48" t="s">
        <v>357</v>
      </c>
      <c r="C367" s="23"/>
      <c r="D367" s="57">
        <v>163</v>
      </c>
      <c r="E367" s="23"/>
      <c r="F367" s="50">
        <f>23369.3896-6056.34-742.46-2358.77-2055.65</f>
        <v>12156.169599999999</v>
      </c>
      <c r="G367" s="169"/>
      <c r="H367" s="169"/>
      <c r="I367" s="169"/>
      <c r="J367" s="169"/>
      <c r="K367" s="169"/>
      <c r="L367" s="169"/>
      <c r="M367" s="169"/>
      <c r="N367" s="169"/>
      <c r="O367" s="169">
        <v>113</v>
      </c>
      <c r="P367" s="207">
        <v>12059.36</v>
      </c>
      <c r="Q367" s="207"/>
      <c r="R367" s="169"/>
      <c r="S367" s="169"/>
      <c r="T367" s="169"/>
      <c r="U367" s="208">
        <v>50</v>
      </c>
      <c r="V367" s="207">
        <v>96.809599999998682</v>
      </c>
      <c r="W367" s="169"/>
      <c r="X367" s="169"/>
      <c r="Y367" s="169"/>
      <c r="Z367" s="169"/>
      <c r="AA367" s="169"/>
      <c r="AB367" s="169"/>
      <c r="AC367" s="169"/>
      <c r="AD367" s="180"/>
      <c r="AE367" s="207">
        <f t="shared" si="50"/>
        <v>12156.169599999999</v>
      </c>
    </row>
    <row r="368" spans="1:31" x14ac:dyDescent="0.25">
      <c r="A368" s="26"/>
      <c r="B368" s="48" t="s">
        <v>358</v>
      </c>
      <c r="C368" s="23"/>
      <c r="D368" s="49">
        <v>20</v>
      </c>
      <c r="E368" s="23"/>
      <c r="F368" s="50">
        <f>931.4-278-500</f>
        <v>153.39999999999998</v>
      </c>
      <c r="G368" s="169"/>
      <c r="H368" s="169"/>
      <c r="I368" s="169"/>
      <c r="J368" s="169"/>
      <c r="K368" s="169"/>
      <c r="L368" s="169"/>
      <c r="M368" s="169"/>
      <c r="N368" s="169"/>
      <c r="O368" s="169">
        <v>4</v>
      </c>
      <c r="P368" s="207">
        <v>122.96</v>
      </c>
      <c r="Q368" s="207"/>
      <c r="R368" s="169"/>
      <c r="S368" s="169"/>
      <c r="T368" s="169"/>
      <c r="U368" s="208">
        <v>16</v>
      </c>
      <c r="V368" s="207">
        <v>30.439999999999984</v>
      </c>
      <c r="W368" s="169"/>
      <c r="X368" s="169"/>
      <c r="Y368" s="169"/>
      <c r="Z368" s="169"/>
      <c r="AA368" s="169"/>
      <c r="AB368" s="169"/>
      <c r="AC368" s="169"/>
      <c r="AD368" s="180"/>
      <c r="AE368" s="207">
        <f t="shared" si="50"/>
        <v>153.39999999999998</v>
      </c>
    </row>
    <row r="369" spans="1:31" x14ac:dyDescent="0.25">
      <c r="A369" s="26"/>
      <c r="B369" s="48" t="s">
        <v>359</v>
      </c>
      <c r="C369" s="23"/>
      <c r="D369" s="49">
        <v>4</v>
      </c>
      <c r="E369" s="23"/>
      <c r="F369" s="50">
        <v>82</v>
      </c>
      <c r="G369" s="169"/>
      <c r="H369" s="169"/>
      <c r="I369" s="169"/>
      <c r="J369" s="169"/>
      <c r="K369" s="169"/>
      <c r="L369" s="169"/>
      <c r="M369" s="169"/>
      <c r="N369" s="169"/>
      <c r="O369" s="169">
        <v>4</v>
      </c>
      <c r="P369" s="207">
        <v>38</v>
      </c>
      <c r="Q369" s="207"/>
      <c r="R369" s="169"/>
      <c r="S369" s="169"/>
      <c r="T369" s="169"/>
      <c r="U369" s="208">
        <v>0</v>
      </c>
      <c r="V369" s="207">
        <v>44</v>
      </c>
      <c r="W369" s="169"/>
      <c r="X369" s="169"/>
      <c r="Y369" s="169"/>
      <c r="Z369" s="169"/>
      <c r="AA369" s="169"/>
      <c r="AB369" s="169"/>
      <c r="AC369" s="169"/>
      <c r="AD369" s="180"/>
      <c r="AE369" s="207">
        <f t="shared" si="50"/>
        <v>82</v>
      </c>
    </row>
    <row r="370" spans="1:31" x14ac:dyDescent="0.25">
      <c r="A370" s="26"/>
      <c r="B370" s="48" t="s">
        <v>360</v>
      </c>
      <c r="C370" s="23"/>
      <c r="D370" s="49">
        <v>35</v>
      </c>
      <c r="E370" s="23"/>
      <c r="F370" s="58">
        <f>745.970896+2358.77</f>
        <v>3104.7408960000002</v>
      </c>
      <c r="G370" s="199"/>
      <c r="H370" s="199"/>
      <c r="I370" s="199"/>
      <c r="J370" s="199"/>
      <c r="K370" s="199"/>
      <c r="L370" s="199"/>
      <c r="M370" s="199"/>
      <c r="N370" s="199"/>
      <c r="O370" s="199">
        <v>101</v>
      </c>
      <c r="P370" s="215">
        <v>3104.74</v>
      </c>
      <c r="Q370" s="207"/>
      <c r="R370" s="169"/>
      <c r="S370" s="169"/>
      <c r="T370" s="169"/>
      <c r="U370" s="208">
        <v>-66</v>
      </c>
      <c r="V370" s="207">
        <v>8.9600000046630157E-4</v>
      </c>
      <c r="W370" s="169"/>
      <c r="X370" s="169"/>
      <c r="Y370" s="169"/>
      <c r="Z370" s="169"/>
      <c r="AA370" s="169"/>
      <c r="AB370" s="169"/>
      <c r="AC370" s="169"/>
      <c r="AD370" s="180"/>
      <c r="AE370" s="207">
        <f t="shared" si="50"/>
        <v>3104.7408960000002</v>
      </c>
    </row>
    <row r="371" spans="1:31" x14ac:dyDescent="0.25">
      <c r="A371" s="26"/>
      <c r="B371" s="48" t="s">
        <v>361</v>
      </c>
      <c r="C371" s="23"/>
      <c r="D371" s="49">
        <v>2</v>
      </c>
      <c r="E371" s="23"/>
      <c r="F371" s="58">
        <f>38.8067328+65.59</f>
        <v>104.3967328</v>
      </c>
      <c r="G371" s="199"/>
      <c r="H371" s="199"/>
      <c r="I371" s="199"/>
      <c r="J371" s="199"/>
      <c r="K371" s="199"/>
      <c r="L371" s="199"/>
      <c r="M371" s="199"/>
      <c r="N371" s="199"/>
      <c r="O371" s="199">
        <v>2</v>
      </c>
      <c r="P371" s="215">
        <v>104.4</v>
      </c>
      <c r="Q371" s="207"/>
      <c r="R371" s="169"/>
      <c r="S371" s="169"/>
      <c r="T371" s="169"/>
      <c r="U371" s="208">
        <v>0</v>
      </c>
      <c r="V371" s="207">
        <v>-3.2672000000104617E-3</v>
      </c>
      <c r="W371" s="169"/>
      <c r="X371" s="169"/>
      <c r="Y371" s="169"/>
      <c r="Z371" s="169"/>
      <c r="AA371" s="169"/>
      <c r="AB371" s="169"/>
      <c r="AC371" s="169"/>
      <c r="AD371" s="180"/>
      <c r="AE371" s="207">
        <f t="shared" si="50"/>
        <v>104.3967328</v>
      </c>
    </row>
    <row r="372" spans="1:31" x14ac:dyDescent="0.25">
      <c r="A372" s="26"/>
      <c r="B372" s="48" t="s">
        <v>362</v>
      </c>
      <c r="C372" s="23"/>
      <c r="D372" s="49">
        <v>150</v>
      </c>
      <c r="E372" s="23"/>
      <c r="F372" s="50">
        <f>2229.4828704-93.4-65.59-331.28</f>
        <v>1739.2128703999999</v>
      </c>
      <c r="G372" s="169"/>
      <c r="H372" s="169"/>
      <c r="I372" s="169"/>
      <c r="J372" s="169"/>
      <c r="K372" s="169"/>
      <c r="L372" s="169"/>
      <c r="M372" s="169"/>
      <c r="N372" s="169"/>
      <c r="O372" s="169">
        <v>150</v>
      </c>
      <c r="P372" s="207">
        <v>1719.12</v>
      </c>
      <c r="Q372" s="207"/>
      <c r="R372" s="169"/>
      <c r="S372" s="169"/>
      <c r="T372" s="169"/>
      <c r="U372" s="208">
        <v>0</v>
      </c>
      <c r="V372" s="207">
        <v>20.092870400000038</v>
      </c>
      <c r="W372" s="169"/>
      <c r="X372" s="169"/>
      <c r="Y372" s="169"/>
      <c r="Z372" s="169"/>
      <c r="AA372" s="169"/>
      <c r="AB372" s="169"/>
      <c r="AC372" s="169"/>
      <c r="AD372" s="180"/>
      <c r="AE372" s="207">
        <f t="shared" si="50"/>
        <v>1739.2128703999999</v>
      </c>
    </row>
    <row r="373" spans="1:31" x14ac:dyDescent="0.25">
      <c r="A373" s="26"/>
      <c r="B373" s="48" t="s">
        <v>363</v>
      </c>
      <c r="C373" s="23"/>
      <c r="D373" s="49">
        <v>44</v>
      </c>
      <c r="E373" s="23"/>
      <c r="F373" s="58">
        <f>815.1088+93.4</f>
        <v>908.50879999999995</v>
      </c>
      <c r="G373" s="199"/>
      <c r="H373" s="199"/>
      <c r="I373" s="199"/>
      <c r="J373" s="199"/>
      <c r="K373" s="199"/>
      <c r="L373" s="199"/>
      <c r="M373" s="199"/>
      <c r="N373" s="199"/>
      <c r="O373" s="199">
        <v>44</v>
      </c>
      <c r="P373" s="215">
        <v>908.51</v>
      </c>
      <c r="Q373" s="207"/>
      <c r="R373" s="169"/>
      <c r="S373" s="169"/>
      <c r="T373" s="169"/>
      <c r="U373" s="208">
        <v>0</v>
      </c>
      <c r="V373" s="207">
        <v>-1.2000000000398359E-3</v>
      </c>
      <c r="W373" s="169"/>
      <c r="X373" s="169"/>
      <c r="Y373" s="169"/>
      <c r="Z373" s="169"/>
      <c r="AA373" s="169"/>
      <c r="AB373" s="169"/>
      <c r="AC373" s="169"/>
      <c r="AD373" s="180"/>
      <c r="AE373" s="207">
        <f t="shared" si="50"/>
        <v>908.50879999999995</v>
      </c>
    </row>
    <row r="374" spans="1:31" x14ac:dyDescent="0.25">
      <c r="A374" s="26"/>
      <c r="B374" s="48" t="s">
        <v>364</v>
      </c>
      <c r="C374" s="23"/>
      <c r="D374" s="57">
        <v>93</v>
      </c>
      <c r="E374" s="23"/>
      <c r="F374" s="58">
        <f>13677.9648+19382.04</f>
        <v>33060.004800000002</v>
      </c>
      <c r="G374" s="199"/>
      <c r="H374" s="199"/>
      <c r="I374" s="199"/>
      <c r="J374" s="199"/>
      <c r="K374" s="199"/>
      <c r="L374" s="199"/>
      <c r="M374" s="199"/>
      <c r="N374" s="199"/>
      <c r="O374" s="199">
        <v>114</v>
      </c>
      <c r="P374" s="215">
        <v>33060</v>
      </c>
      <c r="Q374" s="207"/>
      <c r="R374" s="169"/>
      <c r="S374" s="169"/>
      <c r="T374" s="169"/>
      <c r="U374" s="208">
        <v>-21</v>
      </c>
      <c r="V374" s="207">
        <v>4.8000000024330802E-3</v>
      </c>
      <c r="W374" s="169"/>
      <c r="X374" s="169"/>
      <c r="Y374" s="169"/>
      <c r="Z374" s="169"/>
      <c r="AA374" s="169"/>
      <c r="AB374" s="169"/>
      <c r="AC374" s="169"/>
      <c r="AD374" s="180"/>
      <c r="AE374" s="207">
        <f t="shared" si="50"/>
        <v>33060.004800000002</v>
      </c>
    </row>
    <row r="375" spans="1:31" x14ac:dyDescent="0.25">
      <c r="A375" s="26"/>
      <c r="B375" s="48" t="s">
        <v>365</v>
      </c>
      <c r="C375" s="23"/>
      <c r="D375" s="49">
        <v>10</v>
      </c>
      <c r="E375" s="23"/>
      <c r="F375" s="50">
        <v>258.44799999999998</v>
      </c>
      <c r="G375" s="169"/>
      <c r="H375" s="169"/>
      <c r="I375" s="169"/>
      <c r="J375" s="169"/>
      <c r="K375" s="169"/>
      <c r="L375" s="169"/>
      <c r="M375" s="169"/>
      <c r="N375" s="169"/>
      <c r="O375" s="169">
        <v>10</v>
      </c>
      <c r="P375" s="207">
        <v>113.68</v>
      </c>
      <c r="Q375" s="207"/>
      <c r="R375" s="169"/>
      <c r="S375" s="169"/>
      <c r="T375" s="169"/>
      <c r="U375" s="208">
        <v>0</v>
      </c>
      <c r="V375" s="207">
        <v>144.76799999999997</v>
      </c>
      <c r="W375" s="169"/>
      <c r="X375" s="169"/>
      <c r="Y375" s="169"/>
      <c r="Z375" s="169"/>
      <c r="AA375" s="169"/>
      <c r="AB375" s="169"/>
      <c r="AC375" s="169"/>
      <c r="AD375" s="180"/>
      <c r="AE375" s="207">
        <f t="shared" si="50"/>
        <v>258.44799999999998</v>
      </c>
    </row>
    <row r="376" spans="1:31" x14ac:dyDescent="0.25">
      <c r="A376" s="26"/>
      <c r="B376" s="48" t="s">
        <v>366</v>
      </c>
      <c r="C376" s="23"/>
      <c r="D376" s="49">
        <v>144</v>
      </c>
      <c r="E376" s="23"/>
      <c r="F376" s="58">
        <f>808.282848+278</f>
        <v>1086.2828479999998</v>
      </c>
      <c r="G376" s="199"/>
      <c r="H376" s="199"/>
      <c r="I376" s="199"/>
      <c r="J376" s="199"/>
      <c r="K376" s="199"/>
      <c r="L376" s="199"/>
      <c r="M376" s="199"/>
      <c r="N376" s="199"/>
      <c r="O376" s="199">
        <v>144</v>
      </c>
      <c r="P376" s="215">
        <f>968.83+117.45</f>
        <v>1086.28</v>
      </c>
      <c r="Q376" s="207"/>
      <c r="R376" s="169"/>
      <c r="S376" s="169"/>
      <c r="T376" s="169"/>
      <c r="U376" s="208">
        <v>0</v>
      </c>
      <c r="V376" s="207">
        <v>2.8479999998580752E-3</v>
      </c>
      <c r="W376" s="169"/>
      <c r="X376" s="169"/>
      <c r="Y376" s="169"/>
      <c r="Z376" s="169"/>
      <c r="AA376" s="169"/>
      <c r="AB376" s="169"/>
      <c r="AC376" s="169"/>
      <c r="AD376" s="180"/>
      <c r="AE376" s="207">
        <f t="shared" si="50"/>
        <v>1086.2828479999998</v>
      </c>
    </row>
    <row r="377" spans="1:31" x14ac:dyDescent="0.25">
      <c r="A377" s="26"/>
      <c r="B377" s="48" t="s">
        <v>367</v>
      </c>
      <c r="C377" s="23"/>
      <c r="D377" s="57">
        <v>35</v>
      </c>
      <c r="E377" s="23"/>
      <c r="F377" s="50">
        <v>7832.9339999999993</v>
      </c>
      <c r="G377" s="169"/>
      <c r="H377" s="169"/>
      <c r="I377" s="169"/>
      <c r="J377" s="169"/>
      <c r="K377" s="169"/>
      <c r="L377" s="169"/>
      <c r="M377" s="169"/>
      <c r="N377" s="169"/>
      <c r="O377" s="169">
        <v>35</v>
      </c>
      <c r="P377" s="207">
        <v>7632.8</v>
      </c>
      <c r="Q377" s="207"/>
      <c r="R377" s="169"/>
      <c r="S377" s="169"/>
      <c r="T377" s="169"/>
      <c r="U377" s="208">
        <v>0</v>
      </c>
      <c r="V377" s="207">
        <v>200.13399999999911</v>
      </c>
      <c r="W377" s="169"/>
      <c r="X377" s="169"/>
      <c r="Y377" s="169"/>
      <c r="Z377" s="169"/>
      <c r="AA377" s="169"/>
      <c r="AB377" s="169"/>
      <c r="AC377" s="169"/>
      <c r="AD377" s="180"/>
      <c r="AE377" s="207">
        <f t="shared" si="50"/>
        <v>7832.9339999999993</v>
      </c>
    </row>
    <row r="378" spans="1:31" x14ac:dyDescent="0.25">
      <c r="A378" s="26"/>
      <c r="B378" s="48" t="s">
        <v>368</v>
      </c>
      <c r="C378" s="23"/>
      <c r="D378" s="49">
        <v>0</v>
      </c>
      <c r="E378" s="23"/>
      <c r="F378" s="50">
        <v>0</v>
      </c>
      <c r="G378" s="169"/>
      <c r="H378" s="169"/>
      <c r="I378" s="169"/>
      <c r="J378" s="169"/>
      <c r="K378" s="169"/>
      <c r="L378" s="169"/>
      <c r="M378" s="169"/>
      <c r="N378" s="169"/>
      <c r="O378" s="169"/>
      <c r="P378" s="207"/>
      <c r="Q378" s="207"/>
      <c r="R378" s="169"/>
      <c r="S378" s="169"/>
      <c r="T378" s="169"/>
      <c r="U378" s="208">
        <v>0</v>
      </c>
      <c r="V378" s="207">
        <v>0</v>
      </c>
      <c r="W378" s="169"/>
      <c r="X378" s="169"/>
      <c r="Y378" s="169"/>
      <c r="Z378" s="169"/>
      <c r="AA378" s="169"/>
      <c r="AB378" s="169"/>
      <c r="AC378" s="169"/>
      <c r="AD378" s="180"/>
      <c r="AE378" s="207">
        <f t="shared" si="50"/>
        <v>0</v>
      </c>
    </row>
    <row r="379" spans="1:31" x14ac:dyDescent="0.25">
      <c r="A379" s="26"/>
      <c r="B379" s="61" t="s">
        <v>369</v>
      </c>
      <c r="C379" s="23"/>
      <c r="D379" s="49">
        <v>12</v>
      </c>
      <c r="E379" s="23"/>
      <c r="F379" s="58">
        <f>3439.68768+700+3045.35+700+413.14</f>
        <v>8298.1776799999989</v>
      </c>
      <c r="G379" s="199"/>
      <c r="H379" s="199"/>
      <c r="I379" s="199"/>
      <c r="J379" s="199"/>
      <c r="K379" s="199"/>
      <c r="L379" s="199"/>
      <c r="M379" s="199"/>
      <c r="N379" s="199"/>
      <c r="O379" s="199">
        <v>12</v>
      </c>
      <c r="P379" s="215">
        <f>1670.4+2683.78+3944</f>
        <v>8298.18</v>
      </c>
      <c r="Q379" s="207"/>
      <c r="R379" s="169"/>
      <c r="S379" s="169"/>
      <c r="T379" s="169"/>
      <c r="U379" s="208">
        <v>0</v>
      </c>
      <c r="V379" s="207">
        <v>-2.3200000014185207E-3</v>
      </c>
      <c r="W379" s="169"/>
      <c r="X379" s="169"/>
      <c r="Y379" s="169"/>
      <c r="Z379" s="169"/>
      <c r="AA379" s="169"/>
      <c r="AB379" s="169"/>
      <c r="AC379" s="169"/>
      <c r="AD379" s="180"/>
      <c r="AE379" s="207">
        <f t="shared" si="50"/>
        <v>8298.1776799999989</v>
      </c>
    </row>
    <row r="380" spans="1:31" x14ac:dyDescent="0.25">
      <c r="A380" s="26"/>
      <c r="B380" s="48" t="s">
        <v>370</v>
      </c>
      <c r="C380" s="23"/>
      <c r="D380" s="49">
        <v>0</v>
      </c>
      <c r="E380" s="23"/>
      <c r="F380" s="50">
        <v>0</v>
      </c>
      <c r="G380" s="169"/>
      <c r="H380" s="169"/>
      <c r="I380" s="169"/>
      <c r="J380" s="169"/>
      <c r="K380" s="169"/>
      <c r="L380" s="169"/>
      <c r="M380" s="169"/>
      <c r="N380" s="169"/>
      <c r="O380" s="169"/>
      <c r="P380" s="207"/>
      <c r="Q380" s="207"/>
      <c r="R380" s="169"/>
      <c r="S380" s="169"/>
      <c r="T380" s="169"/>
      <c r="U380" s="208">
        <v>0</v>
      </c>
      <c r="V380" s="207">
        <v>0</v>
      </c>
      <c r="W380" s="169"/>
      <c r="X380" s="169"/>
      <c r="Y380" s="169"/>
      <c r="Z380" s="169"/>
      <c r="AA380" s="169"/>
      <c r="AB380" s="169"/>
      <c r="AC380" s="169"/>
      <c r="AD380" s="180"/>
      <c r="AE380" s="207">
        <f t="shared" si="50"/>
        <v>0</v>
      </c>
    </row>
    <row r="381" spans="1:31" x14ac:dyDescent="0.25">
      <c r="A381" s="26"/>
      <c r="B381" s="48" t="s">
        <v>371</v>
      </c>
      <c r="C381" s="23"/>
      <c r="D381" s="57">
        <v>2</v>
      </c>
      <c r="E381" s="23"/>
      <c r="F381" s="50">
        <v>201.54</v>
      </c>
      <c r="G381" s="169"/>
      <c r="H381" s="169"/>
      <c r="I381" s="169"/>
      <c r="J381" s="169"/>
      <c r="K381" s="169"/>
      <c r="L381" s="169"/>
      <c r="M381" s="169"/>
      <c r="N381" s="169"/>
      <c r="O381" s="169"/>
      <c r="P381" s="207"/>
      <c r="Q381" s="207"/>
      <c r="R381" s="169"/>
      <c r="S381" s="169"/>
      <c r="T381" s="169"/>
      <c r="U381" s="208">
        <v>2</v>
      </c>
      <c r="V381" s="207">
        <v>201.54</v>
      </c>
      <c r="W381" s="169"/>
      <c r="X381" s="169"/>
      <c r="Y381" s="169"/>
      <c r="Z381" s="169"/>
      <c r="AA381" s="169"/>
      <c r="AB381" s="169"/>
      <c r="AC381" s="169"/>
      <c r="AD381" s="180"/>
      <c r="AE381" s="207">
        <f t="shared" si="50"/>
        <v>201.54</v>
      </c>
    </row>
    <row r="382" spans="1:31" x14ac:dyDescent="0.25">
      <c r="A382" s="26"/>
      <c r="B382" s="48" t="s">
        <v>372</v>
      </c>
      <c r="C382" s="23"/>
      <c r="D382" s="49">
        <v>0</v>
      </c>
      <c r="E382" s="23"/>
      <c r="F382" s="50">
        <v>0</v>
      </c>
      <c r="G382" s="169"/>
      <c r="H382" s="169"/>
      <c r="I382" s="169"/>
      <c r="J382" s="169"/>
      <c r="K382" s="169"/>
      <c r="L382" s="169"/>
      <c r="M382" s="169"/>
      <c r="N382" s="169"/>
      <c r="O382" s="169"/>
      <c r="P382" s="207"/>
      <c r="Q382" s="207"/>
      <c r="R382" s="169"/>
      <c r="S382" s="169"/>
      <c r="T382" s="169"/>
      <c r="U382" s="208">
        <v>0</v>
      </c>
      <c r="V382" s="207">
        <v>0</v>
      </c>
      <c r="W382" s="169"/>
      <c r="X382" s="169"/>
      <c r="Y382" s="169"/>
      <c r="Z382" s="169"/>
      <c r="AA382" s="169"/>
      <c r="AB382" s="169"/>
      <c r="AC382" s="169"/>
      <c r="AD382" s="180"/>
      <c r="AE382" s="207">
        <f t="shared" si="50"/>
        <v>0</v>
      </c>
    </row>
    <row r="383" spans="1:31" x14ac:dyDescent="0.25">
      <c r="A383" s="26"/>
      <c r="B383" s="48" t="s">
        <v>373</v>
      </c>
      <c r="C383" s="23"/>
      <c r="D383" s="57">
        <v>386</v>
      </c>
      <c r="E383" s="23"/>
      <c r="F383" s="58">
        <f>3070.84448+1064.88+500+630+331.28</f>
        <v>5597.0044800000005</v>
      </c>
      <c r="G383" s="199"/>
      <c r="H383" s="199"/>
      <c r="I383" s="199"/>
      <c r="J383" s="199"/>
      <c r="K383" s="199"/>
      <c r="L383" s="199"/>
      <c r="M383" s="199"/>
      <c r="N383" s="199"/>
      <c r="O383" s="199">
        <v>386</v>
      </c>
      <c r="P383" s="215">
        <v>5597</v>
      </c>
      <c r="Q383" s="207"/>
      <c r="R383" s="169"/>
      <c r="S383" s="169"/>
      <c r="T383" s="169"/>
      <c r="U383" s="208">
        <v>0</v>
      </c>
      <c r="V383" s="207">
        <v>4.4800000005125185E-3</v>
      </c>
      <c r="W383" s="169"/>
      <c r="X383" s="169"/>
      <c r="Y383" s="169"/>
      <c r="Z383" s="169"/>
      <c r="AA383" s="169"/>
      <c r="AB383" s="169"/>
      <c r="AC383" s="169"/>
      <c r="AD383" s="180"/>
      <c r="AE383" s="207">
        <f t="shared" si="50"/>
        <v>5597.0044800000005</v>
      </c>
    </row>
    <row r="384" spans="1:31" x14ac:dyDescent="0.25">
      <c r="A384" s="26"/>
      <c r="B384" s="48" t="s">
        <v>374</v>
      </c>
      <c r="C384" s="23"/>
      <c r="D384" s="49">
        <v>18</v>
      </c>
      <c r="E384" s="23"/>
      <c r="F384" s="50">
        <f>1064.88-1064.88</f>
        <v>0</v>
      </c>
      <c r="G384" s="169"/>
      <c r="H384" s="169"/>
      <c r="I384" s="169"/>
      <c r="J384" s="169"/>
      <c r="K384" s="169"/>
      <c r="L384" s="169"/>
      <c r="M384" s="169"/>
      <c r="N384" s="169"/>
      <c r="O384" s="169"/>
      <c r="P384" s="207"/>
      <c r="Q384" s="207"/>
      <c r="R384" s="169"/>
      <c r="S384" s="169"/>
      <c r="T384" s="169"/>
      <c r="U384" s="208">
        <v>18</v>
      </c>
      <c r="V384" s="207">
        <v>0</v>
      </c>
      <c r="W384" s="169"/>
      <c r="X384" s="169"/>
      <c r="Y384" s="169"/>
      <c r="Z384" s="169"/>
      <c r="AA384" s="169"/>
      <c r="AB384" s="169"/>
      <c r="AC384" s="169"/>
      <c r="AD384" s="180"/>
      <c r="AE384" s="207">
        <f t="shared" si="50"/>
        <v>0</v>
      </c>
    </row>
    <row r="385" spans="1:31" x14ac:dyDescent="0.25">
      <c r="A385" s="26"/>
      <c r="B385" s="48" t="s">
        <v>375</v>
      </c>
      <c r="C385" s="23"/>
      <c r="D385" s="49">
        <v>0</v>
      </c>
      <c r="E385" s="23"/>
      <c r="F385" s="50">
        <v>0</v>
      </c>
      <c r="G385" s="169"/>
      <c r="H385" s="169"/>
      <c r="I385" s="169"/>
      <c r="J385" s="169"/>
      <c r="K385" s="169"/>
      <c r="L385" s="169"/>
      <c r="M385" s="169"/>
      <c r="N385" s="169"/>
      <c r="O385" s="169"/>
      <c r="P385" s="207"/>
      <c r="Q385" s="207"/>
      <c r="R385" s="169"/>
      <c r="S385" s="169"/>
      <c r="T385" s="169"/>
      <c r="U385" s="208">
        <v>0</v>
      </c>
      <c r="V385" s="207">
        <v>0</v>
      </c>
      <c r="W385" s="169"/>
      <c r="X385" s="169"/>
      <c r="Y385" s="169"/>
      <c r="Z385" s="169"/>
      <c r="AA385" s="169"/>
      <c r="AB385" s="169"/>
      <c r="AC385" s="169"/>
      <c r="AD385" s="180"/>
      <c r="AE385" s="207">
        <f t="shared" si="50"/>
        <v>0</v>
      </c>
    </row>
    <row r="386" spans="1:31" x14ac:dyDescent="0.25">
      <c r="A386" s="26"/>
      <c r="B386" s="48" t="s">
        <v>376</v>
      </c>
      <c r="C386" s="23"/>
      <c r="D386" s="49">
        <v>0</v>
      </c>
      <c r="E386" s="23"/>
      <c r="F386" s="50">
        <v>0</v>
      </c>
      <c r="G386" s="169"/>
      <c r="H386" s="169"/>
      <c r="I386" s="169"/>
      <c r="J386" s="169"/>
      <c r="K386" s="169"/>
      <c r="L386" s="169"/>
      <c r="M386" s="169"/>
      <c r="N386" s="169"/>
      <c r="O386" s="169"/>
      <c r="P386" s="207"/>
      <c r="Q386" s="207"/>
      <c r="R386" s="169"/>
      <c r="S386" s="169"/>
      <c r="T386" s="169"/>
      <c r="U386" s="208">
        <v>0</v>
      </c>
      <c r="V386" s="207">
        <v>0</v>
      </c>
      <c r="W386" s="169"/>
      <c r="X386" s="169"/>
      <c r="Y386" s="169"/>
      <c r="Z386" s="169"/>
      <c r="AA386" s="169"/>
      <c r="AB386" s="169"/>
      <c r="AC386" s="169"/>
      <c r="AD386" s="180"/>
      <c r="AE386" s="207">
        <f t="shared" si="50"/>
        <v>0</v>
      </c>
    </row>
    <row r="387" spans="1:31" x14ac:dyDescent="0.25">
      <c r="A387" s="26"/>
      <c r="B387" s="48" t="s">
        <v>377</v>
      </c>
      <c r="C387" s="23"/>
      <c r="D387" s="57">
        <v>751</v>
      </c>
      <c r="E387" s="23"/>
      <c r="F387" s="58">
        <f>13496.091184+19425.53+897.83</f>
        <v>33819.451184000005</v>
      </c>
      <c r="G387" s="199"/>
      <c r="H387" s="199"/>
      <c r="I387" s="199"/>
      <c r="J387" s="199"/>
      <c r="K387" s="199"/>
      <c r="L387" s="199"/>
      <c r="M387" s="199"/>
      <c r="N387" s="199"/>
      <c r="O387" s="199">
        <v>751</v>
      </c>
      <c r="P387" s="215">
        <f>24131.13+9688.32</f>
        <v>33819.449999999997</v>
      </c>
      <c r="Q387" s="207"/>
      <c r="R387" s="169"/>
      <c r="S387" s="169"/>
      <c r="T387" s="169"/>
      <c r="U387" s="208">
        <v>0</v>
      </c>
      <c r="V387" s="207">
        <v>1.1840000079246238E-3</v>
      </c>
      <c r="W387" s="169"/>
      <c r="X387" s="169"/>
      <c r="Y387" s="169"/>
      <c r="Z387" s="169"/>
      <c r="AA387" s="169"/>
      <c r="AB387" s="169"/>
      <c r="AC387" s="169"/>
      <c r="AD387" s="180"/>
      <c r="AE387" s="207">
        <f t="shared" si="50"/>
        <v>33819.451184000005</v>
      </c>
    </row>
    <row r="388" spans="1:31" x14ac:dyDescent="0.25">
      <c r="A388" s="26"/>
      <c r="B388" s="48" t="s">
        <v>378</v>
      </c>
      <c r="C388" s="23"/>
      <c r="D388" s="49">
        <v>93</v>
      </c>
      <c r="E388" s="23"/>
      <c r="F388" s="50">
        <f>3805.144-897.83-630</f>
        <v>2277.3139999999999</v>
      </c>
      <c r="G388" s="169"/>
      <c r="H388" s="169"/>
      <c r="I388" s="169"/>
      <c r="J388" s="169"/>
      <c r="K388" s="169"/>
      <c r="L388" s="169"/>
      <c r="M388" s="169"/>
      <c r="N388" s="169"/>
      <c r="O388" s="169">
        <v>70</v>
      </c>
      <c r="P388" s="207">
        <v>2273.6</v>
      </c>
      <c r="Q388" s="207"/>
      <c r="R388" s="169"/>
      <c r="S388" s="169"/>
      <c r="T388" s="169"/>
      <c r="U388" s="208">
        <v>23</v>
      </c>
      <c r="V388" s="207">
        <v>3.7139999999999418</v>
      </c>
      <c r="W388" s="169"/>
      <c r="X388" s="169"/>
      <c r="Y388" s="169"/>
      <c r="Z388" s="169"/>
      <c r="AA388" s="169"/>
      <c r="AB388" s="169"/>
      <c r="AC388" s="169"/>
      <c r="AD388" s="180"/>
      <c r="AE388" s="207">
        <f t="shared" si="50"/>
        <v>2277.3139999999999</v>
      </c>
    </row>
    <row r="389" spans="1:31" x14ac:dyDescent="0.25">
      <c r="A389" s="26"/>
      <c r="B389" s="48" t="s">
        <v>379</v>
      </c>
      <c r="C389" s="23"/>
      <c r="D389" s="57">
        <v>310</v>
      </c>
      <c r="E389" s="23"/>
      <c r="F389" s="58">
        <f>13694.8292+2055.65</f>
        <v>15750.4792</v>
      </c>
      <c r="G389" s="199"/>
      <c r="H389" s="199"/>
      <c r="I389" s="199"/>
      <c r="J389" s="199"/>
      <c r="K389" s="199"/>
      <c r="L389" s="199"/>
      <c r="M389" s="199"/>
      <c r="N389" s="199"/>
      <c r="O389" s="199">
        <v>310</v>
      </c>
      <c r="P389" s="215">
        <v>15750.48</v>
      </c>
      <c r="Q389" s="207"/>
      <c r="R389" s="169"/>
      <c r="S389" s="169"/>
      <c r="T389" s="169"/>
      <c r="U389" s="208">
        <v>0</v>
      </c>
      <c r="V389" s="207">
        <v>-7.9999999979918357E-4</v>
      </c>
      <c r="W389" s="169"/>
      <c r="X389" s="169"/>
      <c r="Y389" s="169"/>
      <c r="Z389" s="169"/>
      <c r="AA389" s="169"/>
      <c r="AB389" s="169"/>
      <c r="AC389" s="169"/>
      <c r="AD389" s="180"/>
      <c r="AE389" s="207">
        <f t="shared" si="50"/>
        <v>15750.4792</v>
      </c>
    </row>
    <row r="390" spans="1:31" x14ac:dyDescent="0.25">
      <c r="A390" s="26"/>
      <c r="B390" s="48" t="s">
        <v>380</v>
      </c>
      <c r="C390" s="23"/>
      <c r="D390" s="49">
        <v>0</v>
      </c>
      <c r="E390" s="23"/>
      <c r="F390" s="50">
        <v>0</v>
      </c>
      <c r="G390" s="169"/>
      <c r="H390" s="169"/>
      <c r="I390" s="169"/>
      <c r="J390" s="169"/>
      <c r="K390" s="169"/>
      <c r="L390" s="169"/>
      <c r="M390" s="169"/>
      <c r="N390" s="169"/>
      <c r="O390" s="169"/>
      <c r="P390" s="207"/>
      <c r="Q390" s="207"/>
      <c r="R390" s="169"/>
      <c r="S390" s="169"/>
      <c r="T390" s="169"/>
      <c r="U390" s="208">
        <v>0</v>
      </c>
      <c r="V390" s="207">
        <v>0</v>
      </c>
      <c r="W390" s="169"/>
      <c r="X390" s="169"/>
      <c r="Y390" s="169"/>
      <c r="Z390" s="169"/>
      <c r="AA390" s="169"/>
      <c r="AB390" s="169"/>
      <c r="AC390" s="169"/>
      <c r="AD390" s="180"/>
      <c r="AE390" s="207">
        <f t="shared" si="50"/>
        <v>0</v>
      </c>
    </row>
    <row r="391" spans="1:31" x14ac:dyDescent="0.25">
      <c r="A391" s="26"/>
      <c r="B391" s="48" t="s">
        <v>381</v>
      </c>
      <c r="C391" s="23"/>
      <c r="D391" s="49">
        <v>3</v>
      </c>
      <c r="E391" s="23"/>
      <c r="F391" s="50">
        <f>1767-346.08</f>
        <v>1420.92</v>
      </c>
      <c r="G391" s="169"/>
      <c r="H391" s="169"/>
      <c r="I391" s="169"/>
      <c r="J391" s="169"/>
      <c r="K391" s="169"/>
      <c r="L391" s="169"/>
      <c r="M391" s="169"/>
      <c r="N391" s="169"/>
      <c r="O391" s="169">
        <v>3</v>
      </c>
      <c r="P391" s="207">
        <v>1183.2</v>
      </c>
      <c r="Q391" s="207"/>
      <c r="R391" s="169"/>
      <c r="S391" s="169"/>
      <c r="T391" s="169"/>
      <c r="U391" s="208">
        <v>0</v>
      </c>
      <c r="V391" s="207">
        <v>237.72000000000003</v>
      </c>
      <c r="W391" s="169"/>
      <c r="X391" s="169"/>
      <c r="Y391" s="169"/>
      <c r="Z391" s="169"/>
      <c r="AA391" s="169"/>
      <c r="AB391" s="169"/>
      <c r="AC391" s="169"/>
      <c r="AD391" s="180"/>
      <c r="AE391" s="207">
        <f t="shared" ref="AE391:AE422" si="51">H391+J391+L391+N391+P391+R391+T391+V391+X391+Z391+AB391+AD391</f>
        <v>1420.92</v>
      </c>
    </row>
    <row r="392" spans="1:31" x14ac:dyDescent="0.25">
      <c r="A392" s="26"/>
      <c r="B392" s="48" t="s">
        <v>382</v>
      </c>
      <c r="C392" s="23"/>
      <c r="D392" s="57">
        <v>43</v>
      </c>
      <c r="E392" s="23"/>
      <c r="F392" s="50">
        <f>1599.24+346.08</f>
        <v>1945.32</v>
      </c>
      <c r="G392" s="169"/>
      <c r="H392" s="169"/>
      <c r="I392" s="169"/>
      <c r="J392" s="169"/>
      <c r="K392" s="169"/>
      <c r="L392" s="169"/>
      <c r="M392" s="169"/>
      <c r="N392" s="169"/>
      <c r="O392" s="169">
        <v>43</v>
      </c>
      <c r="P392" s="207">
        <v>1945.32</v>
      </c>
      <c r="Q392" s="207"/>
      <c r="R392" s="169"/>
      <c r="S392" s="169"/>
      <c r="T392" s="169"/>
      <c r="U392" s="208">
        <v>0</v>
      </c>
      <c r="V392" s="207">
        <v>0</v>
      </c>
      <c r="W392" s="169"/>
      <c r="X392" s="169"/>
      <c r="Y392" s="169"/>
      <c r="Z392" s="169"/>
      <c r="AA392" s="169"/>
      <c r="AB392" s="169"/>
      <c r="AC392" s="169"/>
      <c r="AD392" s="180"/>
      <c r="AE392" s="207">
        <f t="shared" si="51"/>
        <v>1945.32</v>
      </c>
    </row>
    <row r="393" spans="1:31" x14ac:dyDescent="0.25">
      <c r="A393" s="26"/>
      <c r="B393" s="48" t="s">
        <v>383</v>
      </c>
      <c r="C393" s="23"/>
      <c r="D393" s="57">
        <v>29</v>
      </c>
      <c r="E393" s="23"/>
      <c r="F393" s="50">
        <f>2141.264-688</f>
        <v>1453.2640000000001</v>
      </c>
      <c r="G393" s="169"/>
      <c r="H393" s="169"/>
      <c r="I393" s="169"/>
      <c r="J393" s="169"/>
      <c r="K393" s="169"/>
      <c r="L393" s="169"/>
      <c r="M393" s="169"/>
      <c r="N393" s="169"/>
      <c r="O393" s="169">
        <f>17+2</f>
        <v>19</v>
      </c>
      <c r="P393" s="207">
        <f>1167.42+184.81</f>
        <v>1352.23</v>
      </c>
      <c r="Q393" s="207"/>
      <c r="R393" s="169"/>
      <c r="S393" s="169"/>
      <c r="T393" s="169"/>
      <c r="U393" s="208">
        <v>10</v>
      </c>
      <c r="V393" s="207">
        <v>101.03400000000011</v>
      </c>
      <c r="W393" s="169"/>
      <c r="X393" s="169"/>
      <c r="Y393" s="169"/>
      <c r="Z393" s="169"/>
      <c r="AA393" s="169"/>
      <c r="AB393" s="169"/>
      <c r="AC393" s="169"/>
      <c r="AD393" s="180"/>
      <c r="AE393" s="207">
        <f t="shared" si="51"/>
        <v>1453.2640000000001</v>
      </c>
    </row>
    <row r="394" spans="1:31" x14ac:dyDescent="0.25">
      <c r="A394" s="26"/>
      <c r="B394" s="48" t="s">
        <v>384</v>
      </c>
      <c r="C394" s="23"/>
      <c r="D394" s="49">
        <v>85</v>
      </c>
      <c r="E394" s="23"/>
      <c r="F394" s="58">
        <f>672.684+688</f>
        <v>1360.684</v>
      </c>
      <c r="G394" s="199"/>
      <c r="H394" s="199"/>
      <c r="I394" s="199"/>
      <c r="J394" s="199"/>
      <c r="K394" s="199"/>
      <c r="L394" s="199"/>
      <c r="M394" s="199"/>
      <c r="N394" s="199"/>
      <c r="O394" s="199">
        <v>85</v>
      </c>
      <c r="P394" s="215">
        <v>1360.68</v>
      </c>
      <c r="Q394" s="207"/>
      <c r="R394" s="169"/>
      <c r="S394" s="169"/>
      <c r="T394" s="169"/>
      <c r="U394" s="208">
        <v>0</v>
      </c>
      <c r="V394" s="207">
        <v>3.9999999999054126E-3</v>
      </c>
      <c r="W394" s="169"/>
      <c r="X394" s="169"/>
      <c r="Y394" s="169"/>
      <c r="Z394" s="169"/>
      <c r="AA394" s="169"/>
      <c r="AB394" s="169"/>
      <c r="AC394" s="169"/>
      <c r="AD394" s="180"/>
      <c r="AE394" s="207">
        <f t="shared" si="51"/>
        <v>1360.684</v>
      </c>
    </row>
    <row r="395" spans="1:31" x14ac:dyDescent="0.25">
      <c r="A395" s="26"/>
      <c r="B395" s="48" t="s">
        <v>385</v>
      </c>
      <c r="C395" s="23"/>
      <c r="D395" s="49">
        <v>50</v>
      </c>
      <c r="E395" s="23"/>
      <c r="F395" s="50">
        <f>3000-2157.69-413.14</f>
        <v>429.16999999999996</v>
      </c>
      <c r="G395" s="169"/>
      <c r="H395" s="169"/>
      <c r="I395" s="169"/>
      <c r="J395" s="169"/>
      <c r="K395" s="169"/>
      <c r="L395" s="169"/>
      <c r="M395" s="169"/>
      <c r="N395" s="169"/>
      <c r="O395" s="169"/>
      <c r="P395" s="207"/>
      <c r="Q395" s="207"/>
      <c r="R395" s="169"/>
      <c r="S395" s="169"/>
      <c r="T395" s="169"/>
      <c r="U395" s="208">
        <v>50</v>
      </c>
      <c r="V395" s="207">
        <v>429.16999999999996</v>
      </c>
      <c r="W395" s="169"/>
      <c r="X395" s="169"/>
      <c r="Y395" s="169"/>
      <c r="Z395" s="169"/>
      <c r="AA395" s="169"/>
      <c r="AB395" s="169"/>
      <c r="AC395" s="169"/>
      <c r="AD395" s="180"/>
      <c r="AE395" s="207">
        <f t="shared" si="51"/>
        <v>429.16999999999996</v>
      </c>
    </row>
    <row r="396" spans="1:31" x14ac:dyDescent="0.25">
      <c r="A396" s="26"/>
      <c r="B396" s="48" t="s">
        <v>386</v>
      </c>
      <c r="C396" s="23"/>
      <c r="D396" s="49">
        <v>0</v>
      </c>
      <c r="E396" s="23"/>
      <c r="F396" s="50">
        <v>0</v>
      </c>
      <c r="G396" s="169"/>
      <c r="H396" s="169"/>
      <c r="I396" s="169"/>
      <c r="J396" s="169"/>
      <c r="K396" s="169"/>
      <c r="L396" s="169"/>
      <c r="M396" s="169"/>
      <c r="N396" s="169"/>
      <c r="O396" s="169"/>
      <c r="P396" s="207"/>
      <c r="Q396" s="207"/>
      <c r="R396" s="169"/>
      <c r="S396" s="169"/>
      <c r="T396" s="169"/>
      <c r="U396" s="208">
        <v>0</v>
      </c>
      <c r="V396" s="207">
        <v>0</v>
      </c>
      <c r="W396" s="169"/>
      <c r="X396" s="169"/>
      <c r="Y396" s="169"/>
      <c r="Z396" s="169"/>
      <c r="AA396" s="169"/>
      <c r="AB396" s="169"/>
      <c r="AC396" s="169"/>
      <c r="AD396" s="180"/>
      <c r="AE396" s="207">
        <f t="shared" si="51"/>
        <v>0</v>
      </c>
    </row>
    <row r="397" spans="1:31" x14ac:dyDescent="0.25">
      <c r="A397" s="26"/>
      <c r="B397" s="48" t="s">
        <v>387</v>
      </c>
      <c r="C397" s="23"/>
      <c r="D397" s="57">
        <v>32</v>
      </c>
      <c r="E397" s="23"/>
      <c r="F397" s="50">
        <f>2905.9064-1100</f>
        <v>1805.9063999999998</v>
      </c>
      <c r="G397" s="169"/>
      <c r="H397" s="169"/>
      <c r="I397" s="169"/>
      <c r="J397" s="169"/>
      <c r="K397" s="169"/>
      <c r="L397" s="169"/>
      <c r="M397" s="169"/>
      <c r="N397" s="169"/>
      <c r="O397" s="169">
        <v>20</v>
      </c>
      <c r="P397" s="207">
        <v>1755.66</v>
      </c>
      <c r="Q397" s="207"/>
      <c r="R397" s="169"/>
      <c r="S397" s="169"/>
      <c r="T397" s="169"/>
      <c r="U397" s="208">
        <v>12</v>
      </c>
      <c r="V397" s="207">
        <v>50.246399999999767</v>
      </c>
      <c r="W397" s="169"/>
      <c r="X397" s="169"/>
      <c r="Y397" s="169"/>
      <c r="Z397" s="169"/>
      <c r="AA397" s="169"/>
      <c r="AB397" s="169"/>
      <c r="AC397" s="169"/>
      <c r="AD397" s="180"/>
      <c r="AE397" s="207">
        <f t="shared" si="51"/>
        <v>1805.9063999999998</v>
      </c>
    </row>
    <row r="398" spans="1:31" x14ac:dyDescent="0.25">
      <c r="A398" s="26"/>
      <c r="B398" s="48" t="s">
        <v>388</v>
      </c>
      <c r="C398" s="23"/>
      <c r="D398" s="49">
        <v>24</v>
      </c>
      <c r="E398" s="23"/>
      <c r="F398" s="50">
        <v>348.27839999999998</v>
      </c>
      <c r="G398" s="169"/>
      <c r="H398" s="169"/>
      <c r="I398" s="169"/>
      <c r="J398" s="169"/>
      <c r="K398" s="169"/>
      <c r="L398" s="169"/>
      <c r="M398" s="169"/>
      <c r="N398" s="169"/>
      <c r="O398" s="169">
        <v>24</v>
      </c>
      <c r="P398" s="207">
        <v>264.48</v>
      </c>
      <c r="Q398" s="207"/>
      <c r="R398" s="169"/>
      <c r="S398" s="169"/>
      <c r="T398" s="169"/>
      <c r="U398" s="208">
        <v>0</v>
      </c>
      <c r="V398" s="207">
        <v>83.798399999999958</v>
      </c>
      <c r="W398" s="169"/>
      <c r="X398" s="169"/>
      <c r="Y398" s="169"/>
      <c r="Z398" s="169"/>
      <c r="AA398" s="169"/>
      <c r="AB398" s="169"/>
      <c r="AC398" s="169"/>
      <c r="AD398" s="180"/>
      <c r="AE398" s="207">
        <f t="shared" si="51"/>
        <v>348.27839999999998</v>
      </c>
    </row>
    <row r="399" spans="1:31" x14ac:dyDescent="0.25">
      <c r="A399" s="26"/>
      <c r="B399" s="48" t="s">
        <v>389</v>
      </c>
      <c r="C399" s="23"/>
      <c r="D399" s="49">
        <v>0</v>
      </c>
      <c r="E399" s="23"/>
      <c r="F399" s="50">
        <v>0</v>
      </c>
      <c r="G399" s="169"/>
      <c r="H399" s="169"/>
      <c r="I399" s="169"/>
      <c r="J399" s="169"/>
      <c r="K399" s="169"/>
      <c r="L399" s="169"/>
      <c r="M399" s="169"/>
      <c r="N399" s="169"/>
      <c r="O399" s="169"/>
      <c r="P399" s="207"/>
      <c r="Q399" s="207"/>
      <c r="R399" s="169"/>
      <c r="S399" s="169"/>
      <c r="T399" s="169"/>
      <c r="U399" s="208">
        <v>0</v>
      </c>
      <c r="V399" s="207">
        <v>0</v>
      </c>
      <c r="W399" s="169"/>
      <c r="X399" s="169"/>
      <c r="Y399" s="169"/>
      <c r="Z399" s="169"/>
      <c r="AA399" s="169"/>
      <c r="AB399" s="169"/>
      <c r="AC399" s="169"/>
      <c r="AD399" s="180"/>
      <c r="AE399" s="207">
        <f t="shared" si="51"/>
        <v>0</v>
      </c>
    </row>
    <row r="400" spans="1:31" x14ac:dyDescent="0.25">
      <c r="A400" s="26"/>
      <c r="B400" s="48" t="s">
        <v>390</v>
      </c>
      <c r="C400" s="23"/>
      <c r="D400" s="49">
        <v>0</v>
      </c>
      <c r="E400" s="23"/>
      <c r="F400" s="50">
        <v>0</v>
      </c>
      <c r="G400" s="169"/>
      <c r="H400" s="169"/>
      <c r="I400" s="169"/>
      <c r="J400" s="169"/>
      <c r="K400" s="169"/>
      <c r="L400" s="169"/>
      <c r="M400" s="169"/>
      <c r="N400" s="169"/>
      <c r="O400" s="169"/>
      <c r="P400" s="207"/>
      <c r="Q400" s="207"/>
      <c r="R400" s="169"/>
      <c r="S400" s="169"/>
      <c r="T400" s="169"/>
      <c r="U400" s="208">
        <v>0</v>
      </c>
      <c r="V400" s="207">
        <v>0</v>
      </c>
      <c r="W400" s="169"/>
      <c r="X400" s="169"/>
      <c r="Y400" s="169"/>
      <c r="Z400" s="169"/>
      <c r="AA400" s="169"/>
      <c r="AB400" s="169"/>
      <c r="AC400" s="169"/>
      <c r="AD400" s="180"/>
      <c r="AE400" s="207">
        <f t="shared" si="51"/>
        <v>0</v>
      </c>
    </row>
    <row r="401" spans="1:31" x14ac:dyDescent="0.25">
      <c r="A401" s="26"/>
      <c r="B401" s="48" t="s">
        <v>391</v>
      </c>
      <c r="C401" s="23"/>
      <c r="D401" s="49">
        <v>40</v>
      </c>
      <c r="E401" s="23"/>
      <c r="F401" s="58">
        <f>1108.8+399.2</f>
        <v>1508</v>
      </c>
      <c r="G401" s="199"/>
      <c r="H401" s="199"/>
      <c r="I401" s="199"/>
      <c r="J401" s="199"/>
      <c r="K401" s="199"/>
      <c r="L401" s="199"/>
      <c r="M401" s="199"/>
      <c r="N401" s="199"/>
      <c r="O401" s="199">
        <v>40</v>
      </c>
      <c r="P401" s="215">
        <v>1508</v>
      </c>
      <c r="Q401" s="207"/>
      <c r="R401" s="169"/>
      <c r="S401" s="169"/>
      <c r="T401" s="169"/>
      <c r="U401" s="208">
        <v>0</v>
      </c>
      <c r="V401" s="207">
        <v>0</v>
      </c>
      <c r="W401" s="169"/>
      <c r="X401" s="169"/>
      <c r="Y401" s="169"/>
      <c r="Z401" s="169"/>
      <c r="AA401" s="169"/>
      <c r="AB401" s="169"/>
      <c r="AC401" s="169"/>
      <c r="AD401" s="180"/>
      <c r="AE401" s="207">
        <f t="shared" si="51"/>
        <v>1508</v>
      </c>
    </row>
    <row r="402" spans="1:31" x14ac:dyDescent="0.25">
      <c r="A402" s="26"/>
      <c r="B402" s="48" t="s">
        <v>392</v>
      </c>
      <c r="C402" s="23"/>
      <c r="D402" s="57">
        <v>25</v>
      </c>
      <c r="E402" s="23"/>
      <c r="F402" s="50">
        <f>1208.994-365.76-399.2</f>
        <v>444.03399999999993</v>
      </c>
      <c r="G402" s="169"/>
      <c r="H402" s="169"/>
      <c r="I402" s="169"/>
      <c r="J402" s="169"/>
      <c r="K402" s="169"/>
      <c r="L402" s="169"/>
      <c r="M402" s="169"/>
      <c r="N402" s="169"/>
      <c r="O402" s="169">
        <f>1+4</f>
        <v>5</v>
      </c>
      <c r="P402" s="207">
        <f>285.36+32.48</f>
        <v>317.84000000000003</v>
      </c>
      <c r="Q402" s="207"/>
      <c r="R402" s="169"/>
      <c r="S402" s="169"/>
      <c r="T402" s="169"/>
      <c r="U402" s="208">
        <v>20</v>
      </c>
      <c r="V402" s="207">
        <v>126.1939999999999</v>
      </c>
      <c r="W402" s="169"/>
      <c r="X402" s="169"/>
      <c r="Y402" s="169"/>
      <c r="Z402" s="169"/>
      <c r="AA402" s="169"/>
      <c r="AB402" s="169"/>
      <c r="AC402" s="169"/>
      <c r="AD402" s="180"/>
      <c r="AE402" s="207">
        <f t="shared" si="51"/>
        <v>444.03399999999993</v>
      </c>
    </row>
    <row r="403" spans="1:31" x14ac:dyDescent="0.25">
      <c r="A403" s="26"/>
      <c r="B403" s="48" t="s">
        <v>393</v>
      </c>
      <c r="C403" s="23"/>
      <c r="D403" s="57">
        <v>6</v>
      </c>
      <c r="E403" s="23"/>
      <c r="F403" s="58">
        <f>146.7+365.76</f>
        <v>512.46</v>
      </c>
      <c r="G403" s="199"/>
      <c r="H403" s="199"/>
      <c r="I403" s="199"/>
      <c r="J403" s="199"/>
      <c r="K403" s="199"/>
      <c r="L403" s="199"/>
      <c r="M403" s="199"/>
      <c r="N403" s="199"/>
      <c r="O403" s="199">
        <v>6</v>
      </c>
      <c r="P403" s="215">
        <v>512.46</v>
      </c>
      <c r="Q403" s="207"/>
      <c r="R403" s="169"/>
      <c r="S403" s="169"/>
      <c r="T403" s="169"/>
      <c r="U403" s="208">
        <v>0</v>
      </c>
      <c r="V403" s="207">
        <v>0</v>
      </c>
      <c r="W403" s="169"/>
      <c r="X403" s="169"/>
      <c r="Y403" s="169"/>
      <c r="Z403" s="169"/>
      <c r="AA403" s="169"/>
      <c r="AB403" s="169"/>
      <c r="AC403" s="169"/>
      <c r="AD403" s="180"/>
      <c r="AE403" s="207">
        <f t="shared" si="51"/>
        <v>512.46</v>
      </c>
    </row>
    <row r="404" spans="1:31" x14ac:dyDescent="0.25">
      <c r="A404" s="26"/>
      <c r="B404" s="48" t="s">
        <v>394</v>
      </c>
      <c r="C404" s="23"/>
      <c r="D404" s="49">
        <v>0</v>
      </c>
      <c r="E404" s="23"/>
      <c r="F404" s="50">
        <v>0</v>
      </c>
      <c r="G404" s="169"/>
      <c r="H404" s="169"/>
      <c r="I404" s="169"/>
      <c r="J404" s="169"/>
      <c r="K404" s="169"/>
      <c r="L404" s="169"/>
      <c r="M404" s="169"/>
      <c r="N404" s="169"/>
      <c r="O404" s="169"/>
      <c r="P404" s="207"/>
      <c r="Q404" s="207"/>
      <c r="R404" s="169"/>
      <c r="S404" s="169"/>
      <c r="T404" s="169"/>
      <c r="U404" s="208">
        <v>0</v>
      </c>
      <c r="V404" s="207">
        <v>0</v>
      </c>
      <c r="W404" s="169"/>
      <c r="X404" s="169"/>
      <c r="Y404" s="169"/>
      <c r="Z404" s="169"/>
      <c r="AA404" s="169"/>
      <c r="AB404" s="169"/>
      <c r="AC404" s="169"/>
      <c r="AD404" s="180"/>
      <c r="AE404" s="207">
        <f t="shared" si="51"/>
        <v>0</v>
      </c>
    </row>
    <row r="405" spans="1:31" x14ac:dyDescent="0.25">
      <c r="A405" s="26"/>
      <c r="B405" s="48" t="s">
        <v>395</v>
      </c>
      <c r="C405" s="23"/>
      <c r="D405" s="57">
        <v>65</v>
      </c>
      <c r="E405" s="23"/>
      <c r="F405" s="58">
        <f>1102.96+12.96</f>
        <v>1115.92</v>
      </c>
      <c r="G405" s="199"/>
      <c r="H405" s="199"/>
      <c r="I405" s="199"/>
      <c r="J405" s="199"/>
      <c r="K405" s="199"/>
      <c r="L405" s="199"/>
      <c r="M405" s="199"/>
      <c r="N405" s="199"/>
      <c r="O405" s="199">
        <v>65</v>
      </c>
      <c r="P405" s="215">
        <v>1115.92</v>
      </c>
      <c r="Q405" s="207"/>
      <c r="R405" s="169"/>
      <c r="S405" s="169"/>
      <c r="T405" s="169"/>
      <c r="U405" s="208">
        <v>0</v>
      </c>
      <c r="V405" s="207">
        <v>0</v>
      </c>
      <c r="W405" s="169"/>
      <c r="X405" s="169"/>
      <c r="Y405" s="169"/>
      <c r="Z405" s="169"/>
      <c r="AA405" s="169"/>
      <c r="AB405" s="169"/>
      <c r="AC405" s="169"/>
      <c r="AD405" s="180"/>
      <c r="AE405" s="207">
        <f t="shared" si="51"/>
        <v>1115.92</v>
      </c>
    </row>
    <row r="406" spans="1:31" x14ac:dyDescent="0.25">
      <c r="A406" s="26"/>
      <c r="B406" s="48" t="s">
        <v>396</v>
      </c>
      <c r="C406" s="23"/>
      <c r="D406" s="57">
        <v>21</v>
      </c>
      <c r="E406" s="23"/>
      <c r="F406" s="50">
        <f>1949.58-12.96</f>
        <v>1936.62</v>
      </c>
      <c r="G406" s="169"/>
      <c r="H406" s="169"/>
      <c r="I406" s="169"/>
      <c r="J406" s="169"/>
      <c r="K406" s="169"/>
      <c r="L406" s="169"/>
      <c r="M406" s="169"/>
      <c r="N406" s="169"/>
      <c r="O406" s="169">
        <v>21</v>
      </c>
      <c r="P406" s="207">
        <v>1441.71</v>
      </c>
      <c r="Q406" s="207"/>
      <c r="R406" s="169"/>
      <c r="S406" s="169"/>
      <c r="T406" s="169"/>
      <c r="U406" s="208">
        <v>0</v>
      </c>
      <c r="V406" s="207">
        <v>494.90999999999985</v>
      </c>
      <c r="W406" s="169"/>
      <c r="X406" s="169"/>
      <c r="Y406" s="169"/>
      <c r="Z406" s="169"/>
      <c r="AA406" s="169"/>
      <c r="AB406" s="169"/>
      <c r="AC406" s="169"/>
      <c r="AD406" s="180"/>
      <c r="AE406" s="207">
        <f t="shared" si="51"/>
        <v>1936.62</v>
      </c>
    </row>
    <row r="407" spans="1:31" x14ac:dyDescent="0.25">
      <c r="A407" s="26"/>
      <c r="B407" s="48" t="s">
        <v>397</v>
      </c>
      <c r="C407" s="23"/>
      <c r="D407" s="49">
        <v>380</v>
      </c>
      <c r="E407" s="23"/>
      <c r="F407" s="50">
        <v>4696.8852480000005</v>
      </c>
      <c r="G407" s="169"/>
      <c r="H407" s="169"/>
      <c r="I407" s="169"/>
      <c r="J407" s="169"/>
      <c r="K407" s="169"/>
      <c r="L407" s="169"/>
      <c r="M407" s="169"/>
      <c r="N407" s="169"/>
      <c r="O407" s="169">
        <v>380</v>
      </c>
      <c r="P407" s="207">
        <v>4362.92</v>
      </c>
      <c r="Q407" s="207"/>
      <c r="R407" s="169"/>
      <c r="S407" s="169"/>
      <c r="T407" s="169"/>
      <c r="U407" s="208">
        <v>0</v>
      </c>
      <c r="V407" s="207">
        <v>333.96524800000043</v>
      </c>
      <c r="W407" s="169"/>
      <c r="X407" s="169"/>
      <c r="Y407" s="169"/>
      <c r="Z407" s="169"/>
      <c r="AA407" s="169"/>
      <c r="AB407" s="169"/>
      <c r="AC407" s="169"/>
      <c r="AD407" s="180"/>
      <c r="AE407" s="207">
        <f t="shared" si="51"/>
        <v>4696.8852480000005</v>
      </c>
    </row>
    <row r="408" spans="1:31" x14ac:dyDescent="0.25">
      <c r="A408" s="26"/>
      <c r="B408" s="48" t="s">
        <v>398</v>
      </c>
      <c r="C408" s="23"/>
      <c r="D408" s="49">
        <v>54</v>
      </c>
      <c r="E408" s="23"/>
      <c r="F408" s="50">
        <f>9486.868-3348.15</f>
        <v>6138.7180000000008</v>
      </c>
      <c r="G408" s="169"/>
      <c r="H408" s="169"/>
      <c r="I408" s="169"/>
      <c r="J408" s="169"/>
      <c r="K408" s="169"/>
      <c r="L408" s="169"/>
      <c r="M408" s="169"/>
      <c r="N408" s="169"/>
      <c r="O408" s="169">
        <v>54</v>
      </c>
      <c r="P408" s="207">
        <v>6138.72</v>
      </c>
      <c r="Q408" s="207"/>
      <c r="R408" s="169"/>
      <c r="S408" s="169"/>
      <c r="T408" s="169"/>
      <c r="U408" s="208">
        <v>0</v>
      </c>
      <c r="V408" s="207">
        <v>-1.9999999994979589E-3</v>
      </c>
      <c r="W408" s="169"/>
      <c r="X408" s="169"/>
      <c r="Y408" s="169"/>
      <c r="Z408" s="169"/>
      <c r="AA408" s="169"/>
      <c r="AB408" s="169"/>
      <c r="AC408" s="169"/>
      <c r="AD408" s="180"/>
      <c r="AE408" s="207">
        <f t="shared" si="51"/>
        <v>6138.7180000000008</v>
      </c>
    </row>
    <row r="409" spans="1:31" x14ac:dyDescent="0.25">
      <c r="A409" s="26"/>
      <c r="B409" s="48" t="s">
        <v>399</v>
      </c>
      <c r="C409" s="23"/>
      <c r="D409" s="49">
        <v>0</v>
      </c>
      <c r="E409" s="23"/>
      <c r="F409" s="50">
        <v>0</v>
      </c>
      <c r="G409" s="169"/>
      <c r="H409" s="169"/>
      <c r="I409" s="169"/>
      <c r="J409" s="169"/>
      <c r="K409" s="169"/>
      <c r="L409" s="169"/>
      <c r="M409" s="169"/>
      <c r="N409" s="169"/>
      <c r="O409" s="169"/>
      <c r="P409" s="207"/>
      <c r="Q409" s="207"/>
      <c r="R409" s="169"/>
      <c r="S409" s="169"/>
      <c r="T409" s="169"/>
      <c r="U409" s="208">
        <v>0</v>
      </c>
      <c r="V409" s="207">
        <v>0</v>
      </c>
      <c r="W409" s="169"/>
      <c r="X409" s="169"/>
      <c r="Y409" s="169"/>
      <c r="Z409" s="169"/>
      <c r="AA409" s="169"/>
      <c r="AB409" s="169"/>
      <c r="AC409" s="169"/>
      <c r="AD409" s="180"/>
      <c r="AE409" s="207">
        <f t="shared" si="51"/>
        <v>0</v>
      </c>
    </row>
    <row r="410" spans="1:31" x14ac:dyDescent="0.25">
      <c r="A410" s="26"/>
      <c r="B410" s="48" t="s">
        <v>400</v>
      </c>
      <c r="C410" s="23"/>
      <c r="D410" s="49">
        <v>0</v>
      </c>
      <c r="E410" s="23"/>
      <c r="F410" s="50">
        <v>0</v>
      </c>
      <c r="G410" s="169"/>
      <c r="H410" s="169"/>
      <c r="I410" s="169"/>
      <c r="J410" s="169"/>
      <c r="K410" s="169"/>
      <c r="L410" s="169"/>
      <c r="M410" s="169"/>
      <c r="N410" s="169"/>
      <c r="O410" s="169"/>
      <c r="P410" s="207"/>
      <c r="Q410" s="207"/>
      <c r="R410" s="169"/>
      <c r="S410" s="169"/>
      <c r="T410" s="169"/>
      <c r="U410" s="208">
        <v>0</v>
      </c>
      <c r="V410" s="207">
        <v>0</v>
      </c>
      <c r="W410" s="169"/>
      <c r="X410" s="169"/>
      <c r="Y410" s="169"/>
      <c r="Z410" s="169"/>
      <c r="AA410" s="169"/>
      <c r="AB410" s="169"/>
      <c r="AC410" s="169"/>
      <c r="AD410" s="180"/>
      <c r="AE410" s="207">
        <f t="shared" si="51"/>
        <v>0</v>
      </c>
    </row>
    <row r="411" spans="1:31" x14ac:dyDescent="0.25">
      <c r="A411" s="26"/>
      <c r="B411" s="48" t="s">
        <v>401</v>
      </c>
      <c r="C411" s="23"/>
      <c r="D411" s="57">
        <v>102</v>
      </c>
      <c r="E411" s="23"/>
      <c r="F411" s="58">
        <f>16162.5529312+3348.15+2182.81+1079.2+1100+2157.69</f>
        <v>26030.402931200002</v>
      </c>
      <c r="G411" s="199"/>
      <c r="H411" s="199"/>
      <c r="I411" s="199"/>
      <c r="J411" s="199"/>
      <c r="K411" s="199"/>
      <c r="L411" s="199"/>
      <c r="M411" s="199"/>
      <c r="N411" s="199"/>
      <c r="O411" s="199">
        <v>102</v>
      </c>
      <c r="P411" s="215">
        <v>26030.400000000001</v>
      </c>
      <c r="Q411" s="207"/>
      <c r="R411" s="169"/>
      <c r="S411" s="169"/>
      <c r="T411" s="169"/>
      <c r="U411" s="208">
        <v>0</v>
      </c>
      <c r="V411" s="207">
        <v>2.9312000006029848E-3</v>
      </c>
      <c r="W411" s="169"/>
      <c r="X411" s="169"/>
      <c r="Y411" s="169"/>
      <c r="Z411" s="169"/>
      <c r="AA411" s="169"/>
      <c r="AB411" s="169"/>
      <c r="AC411" s="169"/>
      <c r="AD411" s="180"/>
      <c r="AE411" s="207">
        <f t="shared" si="51"/>
        <v>26030.402931200002</v>
      </c>
    </row>
    <row r="412" spans="1:31" x14ac:dyDescent="0.25">
      <c r="A412" s="26"/>
      <c r="B412" s="48" t="s">
        <v>402</v>
      </c>
      <c r="C412" s="23"/>
      <c r="D412" s="57">
        <v>18</v>
      </c>
      <c r="E412" s="23"/>
      <c r="F412" s="50">
        <v>838.43999999999994</v>
      </c>
      <c r="G412" s="169"/>
      <c r="H412" s="169"/>
      <c r="I412" s="169"/>
      <c r="J412" s="169"/>
      <c r="K412" s="169"/>
      <c r="L412" s="169"/>
      <c r="M412" s="169"/>
      <c r="N412" s="169"/>
      <c r="O412" s="169">
        <v>18</v>
      </c>
      <c r="P412" s="207">
        <v>476.06</v>
      </c>
      <c r="Q412" s="207"/>
      <c r="R412" s="169"/>
      <c r="S412" s="169"/>
      <c r="T412" s="169"/>
      <c r="U412" s="208">
        <v>0</v>
      </c>
      <c r="V412" s="207">
        <v>362.37999999999994</v>
      </c>
      <c r="W412" s="169"/>
      <c r="X412" s="169"/>
      <c r="Y412" s="169"/>
      <c r="Z412" s="169"/>
      <c r="AA412" s="169"/>
      <c r="AB412" s="169"/>
      <c r="AC412" s="169"/>
      <c r="AD412" s="180"/>
      <c r="AE412" s="207">
        <f t="shared" si="51"/>
        <v>838.43999999999994</v>
      </c>
    </row>
    <row r="413" spans="1:31" x14ac:dyDescent="0.25">
      <c r="A413" s="26"/>
      <c r="B413" s="48" t="s">
        <v>403</v>
      </c>
      <c r="C413" s="23"/>
      <c r="D413" s="57">
        <v>85</v>
      </c>
      <c r="E413" s="23"/>
      <c r="F413" s="50">
        <v>3309.5603999999998</v>
      </c>
      <c r="G413" s="169"/>
      <c r="H413" s="169"/>
      <c r="I413" s="169"/>
      <c r="J413" s="169"/>
      <c r="K413" s="169"/>
      <c r="L413" s="169"/>
      <c r="M413" s="169"/>
      <c r="N413" s="169"/>
      <c r="O413" s="169">
        <v>19</v>
      </c>
      <c r="P413" s="207">
        <v>2821.12</v>
      </c>
      <c r="Q413" s="207"/>
      <c r="R413" s="169"/>
      <c r="S413" s="169"/>
      <c r="T413" s="169"/>
      <c r="U413" s="208">
        <v>66</v>
      </c>
      <c r="V413" s="207">
        <v>488.44039999999995</v>
      </c>
      <c r="W413" s="169"/>
      <c r="X413" s="169"/>
      <c r="Y413" s="169"/>
      <c r="Z413" s="169"/>
      <c r="AA413" s="169"/>
      <c r="AB413" s="169"/>
      <c r="AC413" s="169"/>
      <c r="AD413" s="180"/>
      <c r="AE413" s="207">
        <f t="shared" si="51"/>
        <v>3309.5603999999998</v>
      </c>
    </row>
    <row r="414" spans="1:31" x14ac:dyDescent="0.25">
      <c r="A414" s="26"/>
      <c r="B414" s="48" t="s">
        <v>404</v>
      </c>
      <c r="C414" s="23"/>
      <c r="D414" s="49">
        <v>5</v>
      </c>
      <c r="E414" s="23"/>
      <c r="F414" s="50">
        <v>271.39999999999998</v>
      </c>
      <c r="G414" s="169"/>
      <c r="H414" s="169"/>
      <c r="I414" s="169"/>
      <c r="J414" s="169"/>
      <c r="K414" s="169"/>
      <c r="L414" s="169"/>
      <c r="M414" s="169"/>
      <c r="N414" s="169"/>
      <c r="O414" s="169"/>
      <c r="P414" s="207"/>
      <c r="Q414" s="207"/>
      <c r="R414" s="169"/>
      <c r="S414" s="169"/>
      <c r="T414" s="169"/>
      <c r="U414" s="208">
        <v>5</v>
      </c>
      <c r="V414" s="207">
        <v>271.39999999999998</v>
      </c>
      <c r="W414" s="169"/>
      <c r="X414" s="169"/>
      <c r="Y414" s="169"/>
      <c r="Z414" s="169"/>
      <c r="AA414" s="169"/>
      <c r="AB414" s="169"/>
      <c r="AC414" s="169"/>
      <c r="AD414" s="180"/>
      <c r="AE414" s="207">
        <f t="shared" si="51"/>
        <v>271.39999999999998</v>
      </c>
    </row>
    <row r="415" spans="1:31" x14ac:dyDescent="0.25">
      <c r="A415" s="26"/>
      <c r="B415" s="48" t="s">
        <v>405</v>
      </c>
      <c r="C415" s="23"/>
      <c r="D415" s="49">
        <v>40</v>
      </c>
      <c r="E415" s="23"/>
      <c r="F415" s="50">
        <v>2059.1945711999997</v>
      </c>
      <c r="G415" s="169"/>
      <c r="H415" s="169"/>
      <c r="I415" s="169"/>
      <c r="J415" s="169"/>
      <c r="K415" s="169"/>
      <c r="L415" s="169"/>
      <c r="M415" s="169"/>
      <c r="N415" s="169"/>
      <c r="O415" s="169">
        <v>25</v>
      </c>
      <c r="P415" s="207">
        <v>1914</v>
      </c>
      <c r="Q415" s="207"/>
      <c r="R415" s="169"/>
      <c r="S415" s="169"/>
      <c r="T415" s="169"/>
      <c r="U415" s="208">
        <v>15</v>
      </c>
      <c r="V415" s="207">
        <v>145.1945711999997</v>
      </c>
      <c r="W415" s="169"/>
      <c r="X415" s="169"/>
      <c r="Y415" s="169"/>
      <c r="Z415" s="169"/>
      <c r="AA415" s="169"/>
      <c r="AB415" s="169"/>
      <c r="AC415" s="169"/>
      <c r="AD415" s="180"/>
      <c r="AE415" s="207">
        <f t="shared" si="51"/>
        <v>2059.1945711999997</v>
      </c>
    </row>
    <row r="416" spans="1:31" x14ac:dyDescent="0.25">
      <c r="A416" s="26"/>
      <c r="B416" s="48" t="s">
        <v>406</v>
      </c>
      <c r="C416" s="23"/>
      <c r="D416" s="49">
        <v>0</v>
      </c>
      <c r="E416" s="23"/>
      <c r="F416" s="50">
        <f>3422.832-1240.02-2182.81</f>
        <v>1.9999999999527063E-3</v>
      </c>
      <c r="G416" s="169"/>
      <c r="H416" s="169"/>
      <c r="I416" s="169"/>
      <c r="J416" s="169"/>
      <c r="K416" s="169"/>
      <c r="L416" s="169"/>
      <c r="M416" s="169"/>
      <c r="N416" s="169"/>
      <c r="O416" s="169"/>
      <c r="P416" s="207"/>
      <c r="Q416" s="207"/>
      <c r="R416" s="169"/>
      <c r="S416" s="169"/>
      <c r="T416" s="169"/>
      <c r="U416" s="208">
        <v>0</v>
      </c>
      <c r="V416" s="207">
        <v>1.9999999999527063E-3</v>
      </c>
      <c r="W416" s="169"/>
      <c r="X416" s="169"/>
      <c r="Y416" s="169"/>
      <c r="Z416" s="169"/>
      <c r="AA416" s="169"/>
      <c r="AB416" s="169"/>
      <c r="AC416" s="169"/>
      <c r="AD416" s="180"/>
      <c r="AE416" s="207">
        <f t="shared" si="51"/>
        <v>1.9999999999527063E-3</v>
      </c>
    </row>
    <row r="417" spans="1:474" x14ac:dyDescent="0.25">
      <c r="A417" s="26"/>
      <c r="B417" s="48" t="s">
        <v>407</v>
      </c>
      <c r="C417" s="23"/>
      <c r="D417" s="57">
        <v>68</v>
      </c>
      <c r="E417" s="23"/>
      <c r="F417" s="50">
        <v>1494.7432783999998</v>
      </c>
      <c r="G417" s="169"/>
      <c r="H417" s="169"/>
      <c r="I417" s="169"/>
      <c r="J417" s="169"/>
      <c r="K417" s="169"/>
      <c r="L417" s="169"/>
      <c r="M417" s="169"/>
      <c r="N417" s="169"/>
      <c r="O417" s="169">
        <v>53</v>
      </c>
      <c r="P417" s="207">
        <v>909.9</v>
      </c>
      <c r="Q417" s="207"/>
      <c r="R417" s="169"/>
      <c r="S417" s="169"/>
      <c r="T417" s="169"/>
      <c r="U417" s="208">
        <v>15</v>
      </c>
      <c r="V417" s="207">
        <v>584.8432783999998</v>
      </c>
      <c r="W417" s="169"/>
      <c r="X417" s="169"/>
      <c r="Y417" s="169"/>
      <c r="Z417" s="169"/>
      <c r="AA417" s="169"/>
      <c r="AB417" s="169"/>
      <c r="AC417" s="169"/>
      <c r="AD417" s="180"/>
      <c r="AE417" s="207">
        <f t="shared" si="51"/>
        <v>1494.7432783999998</v>
      </c>
    </row>
    <row r="418" spans="1:474" x14ac:dyDescent="0.25">
      <c r="A418" s="26"/>
      <c r="B418" s="48" t="s">
        <v>408</v>
      </c>
      <c r="C418" s="23"/>
      <c r="D418" s="49">
        <v>2</v>
      </c>
      <c r="E418" s="23"/>
      <c r="F418" s="58">
        <f>87.2600256+25.96</f>
        <v>113.22002560000001</v>
      </c>
      <c r="G418" s="199"/>
      <c r="H418" s="199"/>
      <c r="I418" s="199"/>
      <c r="J418" s="199"/>
      <c r="K418" s="199"/>
      <c r="L418" s="199"/>
      <c r="M418" s="199"/>
      <c r="N418" s="199"/>
      <c r="O418" s="199">
        <v>2</v>
      </c>
      <c r="P418" s="215">
        <v>113.22</v>
      </c>
      <c r="Q418" s="207"/>
      <c r="R418" s="169"/>
      <c r="S418" s="169"/>
      <c r="T418" s="169"/>
      <c r="U418" s="208">
        <v>0</v>
      </c>
      <c r="V418" s="207">
        <v>2.5600000014947E-5</v>
      </c>
      <c r="W418" s="169"/>
      <c r="X418" s="169"/>
      <c r="Y418" s="169"/>
      <c r="Z418" s="169"/>
      <c r="AA418" s="169"/>
      <c r="AB418" s="169"/>
      <c r="AC418" s="169"/>
      <c r="AD418" s="180"/>
      <c r="AE418" s="207">
        <f t="shared" si="51"/>
        <v>113.22002560000001</v>
      </c>
    </row>
    <row r="419" spans="1:474" x14ac:dyDescent="0.25">
      <c r="A419" s="26"/>
      <c r="B419" s="48" t="s">
        <v>409</v>
      </c>
      <c r="C419" s="23"/>
      <c r="D419" s="49">
        <v>4</v>
      </c>
      <c r="E419" s="23"/>
      <c r="F419" s="50">
        <f>1527.9984-25.96-700</f>
        <v>802.03839999999991</v>
      </c>
      <c r="G419" s="169"/>
      <c r="H419" s="169"/>
      <c r="I419" s="169"/>
      <c r="J419" s="169"/>
      <c r="K419" s="169"/>
      <c r="L419" s="169"/>
      <c r="M419" s="169"/>
      <c r="N419" s="169"/>
      <c r="O419" s="169">
        <v>2</v>
      </c>
      <c r="P419" s="207">
        <v>800.4</v>
      </c>
      <c r="Q419" s="207"/>
      <c r="R419" s="169"/>
      <c r="S419" s="169"/>
      <c r="T419" s="169"/>
      <c r="U419" s="208">
        <v>2</v>
      </c>
      <c r="V419" s="207">
        <v>1.6383999999999332</v>
      </c>
      <c r="W419" s="169"/>
      <c r="X419" s="169"/>
      <c r="Y419" s="169"/>
      <c r="Z419" s="169"/>
      <c r="AA419" s="169"/>
      <c r="AB419" s="169"/>
      <c r="AC419" s="169"/>
      <c r="AD419" s="180"/>
      <c r="AE419" s="207">
        <f t="shared" si="51"/>
        <v>802.03839999999991</v>
      </c>
    </row>
    <row r="420" spans="1:474" x14ac:dyDescent="0.25">
      <c r="A420" s="26"/>
      <c r="B420" s="48" t="s">
        <v>410</v>
      </c>
      <c r="C420" s="23"/>
      <c r="D420" s="49">
        <v>0</v>
      </c>
      <c r="E420" s="23"/>
      <c r="F420" s="50">
        <v>0</v>
      </c>
      <c r="G420" s="169"/>
      <c r="H420" s="169"/>
      <c r="I420" s="169"/>
      <c r="J420" s="169"/>
      <c r="K420" s="169"/>
      <c r="L420" s="169"/>
      <c r="M420" s="169"/>
      <c r="N420" s="169"/>
      <c r="O420" s="169"/>
      <c r="P420" s="207"/>
      <c r="Q420" s="207"/>
      <c r="R420" s="169"/>
      <c r="S420" s="169"/>
      <c r="T420" s="169"/>
      <c r="U420" s="208">
        <v>0</v>
      </c>
      <c r="V420" s="207">
        <v>0</v>
      </c>
      <c r="W420" s="169"/>
      <c r="X420" s="169"/>
      <c r="Y420" s="169"/>
      <c r="Z420" s="169"/>
      <c r="AA420" s="169"/>
      <c r="AB420" s="169"/>
      <c r="AC420" s="169"/>
      <c r="AD420" s="180"/>
      <c r="AE420" s="207">
        <f t="shared" si="51"/>
        <v>0</v>
      </c>
    </row>
    <row r="421" spans="1:474" x14ac:dyDescent="0.25">
      <c r="A421" s="26"/>
      <c r="B421" s="48" t="s">
        <v>411</v>
      </c>
      <c r="C421" s="23"/>
      <c r="D421" s="49">
        <v>24</v>
      </c>
      <c r="E421" s="23"/>
      <c r="F421" s="50">
        <v>383.35679999999996</v>
      </c>
      <c r="G421" s="169"/>
      <c r="H421" s="169"/>
      <c r="I421" s="169"/>
      <c r="J421" s="169"/>
      <c r="K421" s="169"/>
      <c r="L421" s="169"/>
      <c r="M421" s="169"/>
      <c r="N421" s="169"/>
      <c r="O421" s="169"/>
      <c r="P421" s="207"/>
      <c r="Q421" s="207"/>
      <c r="R421" s="169"/>
      <c r="S421" s="169"/>
      <c r="T421" s="169"/>
      <c r="U421" s="208">
        <v>24</v>
      </c>
      <c r="V421" s="207">
        <v>383.35679999999996</v>
      </c>
      <c r="W421" s="169"/>
      <c r="X421" s="169"/>
      <c r="Y421" s="169"/>
      <c r="Z421" s="169"/>
      <c r="AA421" s="169"/>
      <c r="AB421" s="169"/>
      <c r="AC421" s="169"/>
      <c r="AD421" s="180"/>
      <c r="AE421" s="207">
        <f t="shared" si="51"/>
        <v>383.35679999999996</v>
      </c>
    </row>
    <row r="422" spans="1:474" x14ac:dyDescent="0.25">
      <c r="A422" s="26"/>
      <c r="B422" s="48" t="s">
        <v>412</v>
      </c>
      <c r="C422" s="23"/>
      <c r="D422" s="57">
        <v>89</v>
      </c>
      <c r="E422" s="23"/>
      <c r="F422" s="50">
        <v>5058.3427264000002</v>
      </c>
      <c r="G422" s="169"/>
      <c r="H422" s="169"/>
      <c r="I422" s="169"/>
      <c r="J422" s="169"/>
      <c r="K422" s="169"/>
      <c r="L422" s="169"/>
      <c r="M422" s="169"/>
      <c r="N422" s="169"/>
      <c r="O422" s="169">
        <v>89</v>
      </c>
      <c r="P422" s="207">
        <v>4802.3999999999996</v>
      </c>
      <c r="Q422" s="207"/>
      <c r="R422" s="169"/>
      <c r="S422" s="169"/>
      <c r="T422" s="169"/>
      <c r="U422" s="208">
        <v>0</v>
      </c>
      <c r="V422" s="207">
        <v>255.94272640000054</v>
      </c>
      <c r="W422" s="169"/>
      <c r="X422" s="169"/>
      <c r="Y422" s="169"/>
      <c r="Z422" s="169"/>
      <c r="AA422" s="169"/>
      <c r="AB422" s="169"/>
      <c r="AC422" s="169"/>
      <c r="AD422" s="180"/>
      <c r="AE422" s="207">
        <f t="shared" si="51"/>
        <v>5058.3427264000002</v>
      </c>
    </row>
    <row r="423" spans="1:474" x14ac:dyDescent="0.25">
      <c r="A423" s="26"/>
      <c r="B423" s="48" t="s">
        <v>413</v>
      </c>
      <c r="C423" s="23"/>
      <c r="D423" s="49">
        <v>20</v>
      </c>
      <c r="E423" s="23"/>
      <c r="F423" s="50">
        <f>1299.6-1079.2</f>
        <v>220.39999999999986</v>
      </c>
      <c r="G423" s="169"/>
      <c r="H423" s="169"/>
      <c r="I423" s="169"/>
      <c r="J423" s="169"/>
      <c r="K423" s="169"/>
      <c r="L423" s="169"/>
      <c r="M423" s="169"/>
      <c r="N423" s="169"/>
      <c r="O423" s="169">
        <v>2</v>
      </c>
      <c r="P423" s="207">
        <v>220.4</v>
      </c>
      <c r="Q423" s="207"/>
      <c r="R423" s="169"/>
      <c r="S423" s="169"/>
      <c r="T423" s="169"/>
      <c r="U423" s="208">
        <v>18</v>
      </c>
      <c r="V423" s="207">
        <v>0</v>
      </c>
      <c r="W423" s="169"/>
      <c r="X423" s="169"/>
      <c r="Y423" s="169"/>
      <c r="Z423" s="169"/>
      <c r="AA423" s="169"/>
      <c r="AB423" s="169"/>
      <c r="AC423" s="169"/>
      <c r="AD423" s="180"/>
      <c r="AE423" s="207">
        <f t="shared" ref="AE423:AE425" si="52">H423+J423+L423+N423+P423+R423+T423+V423+X423+Z423+AB423+AD423</f>
        <v>220.4</v>
      </c>
    </row>
    <row r="424" spans="1:474" x14ac:dyDescent="0.25">
      <c r="A424" s="26"/>
      <c r="B424" s="48" t="s">
        <v>414</v>
      </c>
      <c r="C424" s="23"/>
      <c r="D424" s="57">
        <v>17</v>
      </c>
      <c r="E424" s="23"/>
      <c r="F424" s="58">
        <f>988.3420608+1240.02</f>
        <v>2228.3620608000001</v>
      </c>
      <c r="G424" s="199"/>
      <c r="H424" s="199"/>
      <c r="I424" s="199"/>
      <c r="J424" s="199"/>
      <c r="K424" s="199"/>
      <c r="L424" s="199"/>
      <c r="M424" s="199"/>
      <c r="N424" s="199"/>
      <c r="O424" s="199">
        <v>17</v>
      </c>
      <c r="P424" s="215">
        <v>2228.36</v>
      </c>
      <c r="Q424" s="207"/>
      <c r="R424" s="169"/>
      <c r="S424" s="169"/>
      <c r="T424" s="169"/>
      <c r="U424" s="208">
        <v>0</v>
      </c>
      <c r="V424" s="207">
        <v>2.0607999999811E-3</v>
      </c>
      <c r="W424" s="169"/>
      <c r="X424" s="169"/>
      <c r="Y424" s="169"/>
      <c r="Z424" s="169"/>
      <c r="AA424" s="169"/>
      <c r="AB424" s="169"/>
      <c r="AC424" s="169"/>
      <c r="AD424" s="180"/>
      <c r="AE424" s="207">
        <f t="shared" si="52"/>
        <v>2228.3620608000001</v>
      </c>
    </row>
    <row r="425" spans="1:474" x14ac:dyDescent="0.25">
      <c r="A425" s="26"/>
      <c r="B425" s="48"/>
      <c r="C425" s="23"/>
      <c r="D425" s="49">
        <v>0</v>
      </c>
      <c r="E425" s="23"/>
      <c r="F425" s="50">
        <v>0</v>
      </c>
      <c r="G425" s="169"/>
      <c r="H425" s="169"/>
      <c r="I425" s="169"/>
      <c r="J425" s="169"/>
      <c r="K425" s="169"/>
      <c r="L425" s="169"/>
      <c r="M425" s="169"/>
      <c r="N425" s="169"/>
      <c r="O425" s="169"/>
      <c r="P425" s="207"/>
      <c r="Q425" s="207"/>
      <c r="R425" s="169"/>
      <c r="S425" s="169"/>
      <c r="T425" s="169"/>
      <c r="U425" s="208">
        <v>0</v>
      </c>
      <c r="V425" s="207">
        <v>0</v>
      </c>
      <c r="W425" s="169"/>
      <c r="X425" s="169"/>
      <c r="Y425" s="169"/>
      <c r="Z425" s="169"/>
      <c r="AA425" s="169"/>
      <c r="AB425" s="169"/>
      <c r="AC425" s="169"/>
      <c r="AD425" s="180"/>
      <c r="AE425" s="207">
        <f t="shared" si="52"/>
        <v>0</v>
      </c>
    </row>
    <row r="426" spans="1:474" s="19" customFormat="1" x14ac:dyDescent="0.25">
      <c r="A426" s="85">
        <v>21602</v>
      </c>
      <c r="B426" s="16" t="s">
        <v>415</v>
      </c>
      <c r="C426" s="16"/>
      <c r="D426" s="16"/>
      <c r="E426" s="16"/>
      <c r="F426" s="86">
        <v>247776.59798559998</v>
      </c>
      <c r="G426" s="173">
        <f>SUM(G427:G445)</f>
        <v>0</v>
      </c>
      <c r="H426" s="173">
        <f t="shared" ref="H426:AE426" si="53">SUM(H427:H445)</f>
        <v>0</v>
      </c>
      <c r="I426" s="173">
        <f t="shared" si="53"/>
        <v>0</v>
      </c>
      <c r="J426" s="173">
        <f t="shared" si="53"/>
        <v>0</v>
      </c>
      <c r="K426" s="173">
        <f t="shared" si="53"/>
        <v>0</v>
      </c>
      <c r="L426" s="173">
        <f t="shared" si="53"/>
        <v>0</v>
      </c>
      <c r="M426" s="173">
        <f t="shared" si="53"/>
        <v>0</v>
      </c>
      <c r="N426" s="173">
        <f t="shared" si="53"/>
        <v>0</v>
      </c>
      <c r="O426" s="173">
        <f t="shared" si="53"/>
        <v>510</v>
      </c>
      <c r="P426" s="184">
        <f t="shared" si="53"/>
        <v>222599.21000000002</v>
      </c>
      <c r="Q426" s="173">
        <f t="shared" si="53"/>
        <v>0</v>
      </c>
      <c r="R426" s="173">
        <f t="shared" si="53"/>
        <v>0</v>
      </c>
      <c r="S426" s="173">
        <v>0</v>
      </c>
      <c r="T426" s="173">
        <v>0</v>
      </c>
      <c r="U426" s="173">
        <v>220</v>
      </c>
      <c r="V426" s="184">
        <v>25177.387985600002</v>
      </c>
      <c r="W426" s="173">
        <f t="shared" si="53"/>
        <v>0</v>
      </c>
      <c r="X426" s="173">
        <f t="shared" si="53"/>
        <v>0</v>
      </c>
      <c r="Y426" s="173">
        <f t="shared" si="53"/>
        <v>0</v>
      </c>
      <c r="Z426" s="173">
        <f t="shared" si="53"/>
        <v>0</v>
      </c>
      <c r="AA426" s="173">
        <f t="shared" si="53"/>
        <v>0</v>
      </c>
      <c r="AB426" s="173">
        <f t="shared" si="53"/>
        <v>0</v>
      </c>
      <c r="AC426" s="173">
        <f t="shared" si="53"/>
        <v>0</v>
      </c>
      <c r="AD426" s="179">
        <f t="shared" si="53"/>
        <v>0</v>
      </c>
      <c r="AE426" s="204">
        <f t="shared" si="53"/>
        <v>247776.59798559998</v>
      </c>
      <c r="AF426" s="104"/>
      <c r="AG426" s="104"/>
      <c r="AH426" s="104"/>
      <c r="AI426" s="104"/>
      <c r="AJ426" s="104"/>
      <c r="AK426" s="104"/>
      <c r="AL426" s="104"/>
      <c r="AM426" s="104"/>
      <c r="AN426" s="104"/>
      <c r="AO426" s="104"/>
      <c r="AP426" s="104"/>
      <c r="AQ426" s="104"/>
      <c r="AR426" s="104"/>
      <c r="AS426" s="104"/>
      <c r="AT426" s="104"/>
      <c r="AU426" s="104"/>
      <c r="AV426" s="104"/>
      <c r="AW426" s="104"/>
      <c r="AX426" s="104"/>
      <c r="AY426" s="104"/>
      <c r="AZ426" s="104"/>
      <c r="BA426" s="104"/>
      <c r="BB426" s="104"/>
      <c r="BC426" s="104"/>
      <c r="BD426" s="104"/>
      <c r="BE426" s="104"/>
      <c r="BF426" s="104"/>
      <c r="BG426" s="104"/>
      <c r="BH426" s="104"/>
      <c r="BI426" s="104"/>
      <c r="BJ426" s="104"/>
      <c r="BK426" s="104"/>
      <c r="BL426" s="104"/>
      <c r="BM426" s="104"/>
      <c r="BN426" s="104"/>
      <c r="BO426" s="104"/>
      <c r="BP426" s="104"/>
      <c r="BQ426" s="104"/>
      <c r="BR426" s="104"/>
      <c r="GM426" s="104"/>
      <c r="GN426" s="104"/>
      <c r="GO426" s="104"/>
      <c r="GP426" s="104"/>
      <c r="GQ426" s="104"/>
      <c r="GR426" s="104"/>
      <c r="GS426" s="104"/>
      <c r="GT426" s="104"/>
      <c r="GU426" s="104"/>
      <c r="GV426" s="104"/>
      <c r="GW426" s="104"/>
      <c r="GX426" s="104"/>
      <c r="GY426" s="104"/>
      <c r="GZ426" s="104"/>
      <c r="HA426" s="104"/>
      <c r="HB426" s="104"/>
      <c r="HC426" s="104"/>
      <c r="HD426" s="104"/>
      <c r="HE426" s="104"/>
      <c r="HF426" s="104"/>
      <c r="HG426" s="104"/>
      <c r="HH426" s="104"/>
      <c r="HI426" s="104"/>
      <c r="HJ426" s="104"/>
      <c r="HK426" s="104"/>
      <c r="HL426" s="104"/>
      <c r="HM426" s="104"/>
      <c r="HN426" s="104"/>
      <c r="HO426" s="104"/>
      <c r="HP426" s="104"/>
      <c r="HQ426" s="104"/>
      <c r="HR426" s="104"/>
      <c r="HS426" s="104"/>
      <c r="HT426" s="104"/>
      <c r="HU426" s="104"/>
      <c r="HV426" s="104"/>
      <c r="HW426" s="104"/>
      <c r="HX426" s="104"/>
      <c r="HY426" s="104"/>
      <c r="HZ426" s="104"/>
      <c r="IA426" s="104"/>
      <c r="IB426" s="104"/>
      <c r="IC426" s="104"/>
      <c r="ID426" s="104"/>
      <c r="IE426" s="104"/>
      <c r="IF426" s="104"/>
      <c r="IG426" s="104"/>
      <c r="IH426" s="104"/>
      <c r="II426" s="104"/>
      <c r="IJ426" s="104"/>
      <c r="IK426" s="104"/>
      <c r="IL426" s="104"/>
      <c r="IM426" s="104"/>
      <c r="IN426" s="104"/>
      <c r="IO426" s="104"/>
      <c r="IP426" s="104"/>
      <c r="IQ426" s="104"/>
      <c r="IR426" s="104"/>
      <c r="IS426" s="104"/>
      <c r="IT426" s="104"/>
      <c r="IU426" s="104"/>
      <c r="IV426" s="104"/>
      <c r="IW426" s="104"/>
      <c r="IX426" s="104"/>
      <c r="IY426" s="104"/>
      <c r="IZ426" s="104"/>
      <c r="JA426" s="104"/>
      <c r="JB426" s="104"/>
      <c r="JC426" s="104"/>
      <c r="JD426" s="104"/>
      <c r="JE426" s="104"/>
      <c r="JF426" s="104"/>
      <c r="JG426" s="104"/>
      <c r="JH426" s="104"/>
      <c r="JI426" s="104"/>
      <c r="JJ426" s="104"/>
      <c r="JK426" s="104"/>
      <c r="JL426" s="104"/>
      <c r="JM426" s="104"/>
      <c r="JN426" s="104"/>
      <c r="JO426" s="104"/>
      <c r="JP426" s="104"/>
      <c r="JQ426" s="104"/>
      <c r="JR426" s="104"/>
      <c r="JS426" s="104"/>
      <c r="JT426" s="104"/>
      <c r="JU426" s="104"/>
      <c r="JV426" s="104"/>
      <c r="JW426" s="104"/>
      <c r="JX426" s="104"/>
      <c r="JY426" s="104"/>
      <c r="JZ426" s="104"/>
      <c r="KA426" s="104"/>
      <c r="KB426" s="104"/>
      <c r="KC426" s="104"/>
      <c r="KD426" s="104"/>
      <c r="KE426" s="104"/>
      <c r="KF426" s="104"/>
      <c r="KG426" s="104"/>
      <c r="KH426" s="104"/>
      <c r="KI426" s="104"/>
      <c r="KJ426" s="104"/>
      <c r="KK426" s="104"/>
      <c r="KL426" s="104"/>
      <c r="KM426" s="104"/>
      <c r="KN426" s="104"/>
      <c r="KO426" s="104"/>
      <c r="KP426" s="104"/>
      <c r="KQ426" s="104"/>
      <c r="KR426" s="104"/>
      <c r="KS426" s="104"/>
      <c r="KT426" s="104"/>
      <c r="KU426" s="104"/>
      <c r="KV426" s="104"/>
      <c r="KW426" s="104"/>
      <c r="KX426" s="104"/>
      <c r="KY426" s="104"/>
      <c r="KZ426" s="104"/>
      <c r="LA426" s="104"/>
      <c r="LB426" s="104"/>
      <c r="LC426" s="104"/>
      <c r="LD426" s="104"/>
      <c r="LE426" s="104"/>
      <c r="LF426" s="104"/>
      <c r="LG426" s="104"/>
      <c r="LH426" s="104"/>
      <c r="LI426" s="104"/>
      <c r="LJ426" s="104"/>
      <c r="LK426" s="104"/>
      <c r="LL426" s="104"/>
      <c r="LM426" s="104"/>
      <c r="LN426" s="104"/>
      <c r="LO426" s="104"/>
      <c r="LP426" s="104"/>
      <c r="LQ426" s="104"/>
      <c r="LR426" s="104"/>
      <c r="LS426" s="104"/>
      <c r="LT426" s="104"/>
      <c r="LU426" s="104"/>
      <c r="LV426" s="104"/>
      <c r="LW426" s="104"/>
      <c r="LX426" s="104"/>
      <c r="LY426" s="104"/>
      <c r="LZ426" s="104"/>
      <c r="MA426" s="104"/>
      <c r="MB426" s="104"/>
      <c r="MC426" s="104"/>
      <c r="MD426" s="104"/>
      <c r="ME426" s="104"/>
      <c r="MF426" s="104"/>
      <c r="MG426" s="104"/>
      <c r="MH426" s="104"/>
      <c r="MI426" s="104"/>
      <c r="MJ426" s="104"/>
      <c r="MK426" s="104"/>
      <c r="ML426" s="104"/>
      <c r="MM426" s="104"/>
      <c r="MN426" s="104"/>
      <c r="MO426" s="104"/>
      <c r="MP426" s="104"/>
      <c r="MQ426" s="104"/>
      <c r="MR426" s="104"/>
      <c r="MS426" s="104"/>
      <c r="MT426" s="104"/>
      <c r="MU426" s="104"/>
      <c r="MV426" s="104"/>
      <c r="MW426" s="104"/>
      <c r="MX426" s="104"/>
      <c r="MY426" s="104"/>
      <c r="MZ426" s="104"/>
      <c r="NA426" s="104"/>
      <c r="NB426" s="104"/>
      <c r="NC426" s="104"/>
      <c r="ND426" s="104"/>
      <c r="NE426" s="104"/>
      <c r="NF426" s="104"/>
      <c r="NG426" s="104"/>
      <c r="NH426" s="104"/>
      <c r="NI426" s="104"/>
      <c r="NJ426" s="104"/>
      <c r="NK426" s="104"/>
      <c r="NL426" s="104"/>
      <c r="NM426" s="104"/>
      <c r="NN426" s="104"/>
      <c r="NO426" s="104"/>
      <c r="NP426" s="104"/>
      <c r="NQ426" s="104"/>
      <c r="NR426" s="104"/>
      <c r="NS426" s="104"/>
      <c r="NT426" s="104"/>
      <c r="NU426" s="104"/>
      <c r="NV426" s="104"/>
      <c r="NW426" s="104"/>
      <c r="NX426" s="104"/>
      <c r="NY426" s="104"/>
      <c r="NZ426" s="104"/>
      <c r="OA426" s="104"/>
      <c r="OB426" s="104"/>
      <c r="OC426" s="104"/>
      <c r="OD426" s="104"/>
      <c r="OE426" s="104"/>
      <c r="OF426" s="104"/>
      <c r="OG426" s="104"/>
      <c r="OH426" s="104"/>
      <c r="OI426" s="104"/>
      <c r="OJ426" s="104"/>
      <c r="OK426" s="104"/>
      <c r="OL426" s="104"/>
      <c r="OM426" s="104"/>
      <c r="ON426" s="104"/>
      <c r="OO426" s="104"/>
      <c r="OP426" s="104"/>
      <c r="OQ426" s="104"/>
      <c r="OR426" s="104"/>
      <c r="OS426" s="104"/>
      <c r="OT426" s="104"/>
      <c r="OU426" s="104"/>
      <c r="OV426" s="104"/>
      <c r="OW426" s="104"/>
      <c r="OX426" s="104"/>
      <c r="OY426" s="104"/>
      <c r="OZ426" s="104"/>
      <c r="PA426" s="104"/>
      <c r="PB426" s="104"/>
      <c r="PC426" s="104"/>
      <c r="PD426" s="104"/>
      <c r="PE426" s="104"/>
      <c r="PF426" s="104"/>
      <c r="PG426" s="104"/>
      <c r="PH426" s="104"/>
      <c r="PI426" s="104"/>
      <c r="PJ426" s="104"/>
      <c r="PK426" s="104"/>
      <c r="PL426" s="104"/>
      <c r="PM426" s="104"/>
      <c r="PN426" s="104"/>
      <c r="PO426" s="104"/>
      <c r="PP426" s="104"/>
      <c r="PQ426" s="104"/>
      <c r="PR426" s="104"/>
      <c r="PS426" s="104"/>
      <c r="PT426" s="104"/>
      <c r="PU426" s="104"/>
      <c r="PV426" s="104"/>
      <c r="PW426" s="104"/>
      <c r="PX426" s="104"/>
      <c r="PY426" s="104"/>
      <c r="PZ426" s="104"/>
      <c r="QA426" s="104"/>
      <c r="QB426" s="104"/>
      <c r="QC426" s="104"/>
      <c r="QD426" s="104"/>
      <c r="QE426" s="104"/>
      <c r="QF426" s="104"/>
      <c r="QG426" s="104"/>
      <c r="QH426" s="104"/>
      <c r="QI426" s="104"/>
      <c r="QJ426" s="104"/>
      <c r="QK426" s="104"/>
      <c r="QL426" s="104"/>
      <c r="QM426" s="104"/>
      <c r="QN426" s="104"/>
      <c r="QO426" s="104"/>
      <c r="QP426" s="104"/>
      <c r="QQ426" s="104"/>
      <c r="QR426" s="104"/>
      <c r="QS426" s="104"/>
      <c r="QT426" s="104"/>
      <c r="QU426" s="104"/>
      <c r="QV426" s="104"/>
      <c r="QW426" s="104"/>
      <c r="QX426" s="104"/>
      <c r="QY426" s="104"/>
      <c r="QZ426" s="104"/>
      <c r="RA426" s="104"/>
      <c r="RB426" s="104"/>
      <c r="RC426" s="104"/>
      <c r="RD426" s="104"/>
      <c r="RE426" s="104"/>
      <c r="RF426" s="104"/>
    </row>
    <row r="427" spans="1:474" x14ac:dyDescent="0.25">
      <c r="A427" s="26"/>
      <c r="B427" s="48" t="s">
        <v>416</v>
      </c>
      <c r="C427" s="23"/>
      <c r="D427" s="49">
        <v>7</v>
      </c>
      <c r="E427" s="23"/>
      <c r="F427" s="50">
        <v>1636.32</v>
      </c>
      <c r="G427" s="169"/>
      <c r="H427" s="169"/>
      <c r="I427" s="169"/>
      <c r="J427" s="169"/>
      <c r="K427" s="169"/>
      <c r="L427" s="169"/>
      <c r="M427" s="169"/>
      <c r="N427" s="169"/>
      <c r="O427" s="169"/>
      <c r="P427" s="207"/>
      <c r="Q427" s="207"/>
      <c r="R427" s="169"/>
      <c r="S427" s="169"/>
      <c r="T427" s="169"/>
      <c r="U427" s="208">
        <v>7</v>
      </c>
      <c r="V427" s="207">
        <v>1636.32</v>
      </c>
      <c r="W427" s="169"/>
      <c r="X427" s="169"/>
      <c r="Y427" s="169"/>
      <c r="Z427" s="169"/>
      <c r="AA427" s="169"/>
      <c r="AB427" s="169"/>
      <c r="AC427" s="169"/>
      <c r="AD427" s="180"/>
      <c r="AE427" s="207">
        <f t="shared" ref="AE427:AE445" si="54">H427+J427+L427+N427+P427+R427+T427+V427+X427+Z427+AB427+AD427</f>
        <v>1636.32</v>
      </c>
    </row>
    <row r="428" spans="1:474" x14ac:dyDescent="0.25">
      <c r="A428" s="26"/>
      <c r="B428" s="48" t="s">
        <v>417</v>
      </c>
      <c r="C428" s="23"/>
      <c r="D428" s="49">
        <v>30</v>
      </c>
      <c r="E428" s="23"/>
      <c r="F428" s="50">
        <f>2296.8-469.8-1699.95-30</f>
        <v>97.050000000000182</v>
      </c>
      <c r="G428" s="169"/>
      <c r="H428" s="169"/>
      <c r="I428" s="169"/>
      <c r="J428" s="169"/>
      <c r="K428" s="169"/>
      <c r="L428" s="169"/>
      <c r="M428" s="169"/>
      <c r="N428" s="169"/>
      <c r="O428" s="169"/>
      <c r="P428" s="207"/>
      <c r="Q428" s="207"/>
      <c r="R428" s="169"/>
      <c r="S428" s="169"/>
      <c r="T428" s="169"/>
      <c r="U428" s="208">
        <v>30</v>
      </c>
      <c r="V428" s="207">
        <v>97.050000000000182</v>
      </c>
      <c r="W428" s="169"/>
      <c r="X428" s="169"/>
      <c r="Y428" s="169"/>
      <c r="Z428" s="169"/>
      <c r="AA428" s="169"/>
      <c r="AB428" s="169"/>
      <c r="AC428" s="169"/>
      <c r="AD428" s="180"/>
      <c r="AE428" s="207">
        <f t="shared" si="54"/>
        <v>97.050000000000182</v>
      </c>
    </row>
    <row r="429" spans="1:474" x14ac:dyDescent="0.25">
      <c r="A429" s="26"/>
      <c r="B429" s="48" t="s">
        <v>418</v>
      </c>
      <c r="C429" s="23"/>
      <c r="D429" s="49">
        <v>15</v>
      </c>
      <c r="E429" s="23"/>
      <c r="F429" s="58">
        <f>1531.2+469.8</f>
        <v>2001</v>
      </c>
      <c r="G429" s="199"/>
      <c r="H429" s="199"/>
      <c r="I429" s="199"/>
      <c r="J429" s="199"/>
      <c r="K429" s="199"/>
      <c r="L429" s="199"/>
      <c r="M429" s="199"/>
      <c r="N429" s="199"/>
      <c r="O429" s="199">
        <v>15</v>
      </c>
      <c r="P429" s="215">
        <v>2001</v>
      </c>
      <c r="Q429" s="207"/>
      <c r="R429" s="169"/>
      <c r="S429" s="169"/>
      <c r="T429" s="169"/>
      <c r="U429" s="208">
        <v>0</v>
      </c>
      <c r="V429" s="207">
        <v>0</v>
      </c>
      <c r="W429" s="169"/>
      <c r="X429" s="169"/>
      <c r="Y429" s="169"/>
      <c r="Z429" s="169"/>
      <c r="AA429" s="169"/>
      <c r="AB429" s="169"/>
      <c r="AC429" s="169"/>
      <c r="AD429" s="180"/>
      <c r="AE429" s="207">
        <f t="shared" si="54"/>
        <v>2001</v>
      </c>
    </row>
    <row r="430" spans="1:474" x14ac:dyDescent="0.25">
      <c r="A430" s="26"/>
      <c r="B430" s="48" t="s">
        <v>419</v>
      </c>
      <c r="C430" s="23"/>
      <c r="D430" s="57">
        <v>15</v>
      </c>
      <c r="E430" s="23"/>
      <c r="F430" s="58">
        <f>1519.35+1669.65+30</f>
        <v>3219</v>
      </c>
      <c r="G430" s="199"/>
      <c r="H430" s="199"/>
      <c r="I430" s="199"/>
      <c r="J430" s="199"/>
      <c r="K430" s="199"/>
      <c r="L430" s="199"/>
      <c r="M430" s="199"/>
      <c r="N430" s="199"/>
      <c r="O430" s="199">
        <v>15</v>
      </c>
      <c r="P430" s="215">
        <v>3219</v>
      </c>
      <c r="Q430" s="207"/>
      <c r="R430" s="169"/>
      <c r="S430" s="169"/>
      <c r="T430" s="169"/>
      <c r="U430" s="208">
        <v>0</v>
      </c>
      <c r="V430" s="207">
        <v>0</v>
      </c>
      <c r="W430" s="169"/>
      <c r="X430" s="169"/>
      <c r="Y430" s="169"/>
      <c r="Z430" s="169"/>
      <c r="AA430" s="169"/>
      <c r="AB430" s="169"/>
      <c r="AC430" s="169"/>
      <c r="AD430" s="180"/>
      <c r="AE430" s="207">
        <f t="shared" si="54"/>
        <v>3219</v>
      </c>
    </row>
    <row r="431" spans="1:474" x14ac:dyDescent="0.25">
      <c r="A431" s="26"/>
      <c r="B431" s="48" t="s">
        <v>420</v>
      </c>
      <c r="C431" s="23"/>
      <c r="D431" s="49">
        <v>0</v>
      </c>
      <c r="E431" s="23"/>
      <c r="F431" s="50">
        <v>0</v>
      </c>
      <c r="G431" s="169"/>
      <c r="H431" s="169"/>
      <c r="I431" s="169"/>
      <c r="J431" s="169"/>
      <c r="K431" s="169"/>
      <c r="L431" s="169"/>
      <c r="M431" s="169"/>
      <c r="N431" s="169"/>
      <c r="O431" s="169"/>
      <c r="P431" s="207"/>
      <c r="Q431" s="207"/>
      <c r="R431" s="169"/>
      <c r="S431" s="169"/>
      <c r="T431" s="169"/>
      <c r="U431" s="208">
        <v>0</v>
      </c>
      <c r="V431" s="207">
        <v>0</v>
      </c>
      <c r="W431" s="169"/>
      <c r="X431" s="169"/>
      <c r="Y431" s="169"/>
      <c r="Z431" s="169"/>
      <c r="AA431" s="169"/>
      <c r="AB431" s="169"/>
      <c r="AC431" s="169"/>
      <c r="AD431" s="180"/>
      <c r="AE431" s="207">
        <f t="shared" si="54"/>
        <v>0</v>
      </c>
    </row>
    <row r="432" spans="1:474" x14ac:dyDescent="0.25">
      <c r="A432" s="26"/>
      <c r="B432" s="48" t="s">
        <v>421</v>
      </c>
      <c r="C432" s="23"/>
      <c r="D432" s="49">
        <v>352</v>
      </c>
      <c r="E432" s="23"/>
      <c r="F432" s="50">
        <f>105725.3099728+25724.16+12576.13</f>
        <v>144025.5999728</v>
      </c>
      <c r="G432" s="169"/>
      <c r="H432" s="169"/>
      <c r="I432" s="169"/>
      <c r="J432" s="169"/>
      <c r="K432" s="169"/>
      <c r="L432" s="169"/>
      <c r="M432" s="169"/>
      <c r="N432" s="169"/>
      <c r="O432" s="169"/>
      <c r="P432" s="207">
        <v>144025.60000000001</v>
      </c>
      <c r="Q432" s="207"/>
      <c r="R432" s="169"/>
      <c r="S432" s="169"/>
      <c r="T432" s="169"/>
      <c r="U432" s="208">
        <v>0</v>
      </c>
      <c r="V432" s="207">
        <v>-2.7200003387406468E-5</v>
      </c>
      <c r="W432" s="169"/>
      <c r="X432" s="169"/>
      <c r="Y432" s="169"/>
      <c r="Z432" s="169"/>
      <c r="AA432" s="169"/>
      <c r="AB432" s="169"/>
      <c r="AC432" s="169"/>
      <c r="AD432" s="180"/>
      <c r="AE432" s="207">
        <f t="shared" si="54"/>
        <v>144025.5999728</v>
      </c>
    </row>
    <row r="433" spans="1:474" x14ac:dyDescent="0.25">
      <c r="A433" s="26"/>
      <c r="B433" s="48" t="s">
        <v>422</v>
      </c>
      <c r="C433" s="23"/>
      <c r="D433" s="49">
        <v>0</v>
      </c>
      <c r="E433" s="23"/>
      <c r="F433" s="50">
        <v>0</v>
      </c>
      <c r="G433" s="169"/>
      <c r="H433" s="169"/>
      <c r="I433" s="169"/>
      <c r="J433" s="169"/>
      <c r="K433" s="169"/>
      <c r="L433" s="169"/>
      <c r="M433" s="169"/>
      <c r="N433" s="169"/>
      <c r="O433" s="169"/>
      <c r="P433" s="207"/>
      <c r="Q433" s="207"/>
      <c r="R433" s="169"/>
      <c r="S433" s="169"/>
      <c r="T433" s="169"/>
      <c r="U433" s="208">
        <v>0</v>
      </c>
      <c r="V433" s="207">
        <v>0</v>
      </c>
      <c r="W433" s="169"/>
      <c r="X433" s="169"/>
      <c r="Y433" s="169"/>
      <c r="Z433" s="169"/>
      <c r="AA433" s="169"/>
      <c r="AB433" s="169"/>
      <c r="AC433" s="169"/>
      <c r="AD433" s="180"/>
      <c r="AE433" s="207">
        <f t="shared" si="54"/>
        <v>0</v>
      </c>
    </row>
    <row r="434" spans="1:474" x14ac:dyDescent="0.25">
      <c r="A434" s="26"/>
      <c r="B434" s="48" t="s">
        <v>423</v>
      </c>
      <c r="C434" s="23"/>
      <c r="D434" s="49">
        <v>36</v>
      </c>
      <c r="E434" s="23"/>
      <c r="F434" s="50">
        <f>25724.16-25693.86</f>
        <v>30.299999999999272</v>
      </c>
      <c r="G434" s="169"/>
      <c r="H434" s="169"/>
      <c r="I434" s="169"/>
      <c r="J434" s="169"/>
      <c r="K434" s="169"/>
      <c r="L434" s="169"/>
      <c r="M434" s="169"/>
      <c r="N434" s="169"/>
      <c r="O434" s="169"/>
      <c r="P434" s="207"/>
      <c r="Q434" s="207"/>
      <c r="R434" s="169"/>
      <c r="S434" s="169"/>
      <c r="T434" s="169"/>
      <c r="U434" s="208">
        <v>36</v>
      </c>
      <c r="V434" s="207">
        <v>30.299999999999272</v>
      </c>
      <c r="W434" s="169"/>
      <c r="X434" s="169"/>
      <c r="Y434" s="169"/>
      <c r="Z434" s="169"/>
      <c r="AA434" s="169"/>
      <c r="AB434" s="169"/>
      <c r="AC434" s="169"/>
      <c r="AD434" s="180"/>
      <c r="AE434" s="207">
        <f t="shared" si="54"/>
        <v>30.299999999999272</v>
      </c>
    </row>
    <row r="435" spans="1:474" x14ac:dyDescent="0.25">
      <c r="A435" s="26"/>
      <c r="B435" s="48" t="s">
        <v>424</v>
      </c>
      <c r="C435" s="23"/>
      <c r="D435" s="49">
        <v>105</v>
      </c>
      <c r="E435" s="23"/>
      <c r="F435" s="50">
        <v>33408.94</v>
      </c>
      <c r="G435" s="169"/>
      <c r="H435" s="169"/>
      <c r="I435" s="169"/>
      <c r="J435" s="169"/>
      <c r="K435" s="169"/>
      <c r="L435" s="169"/>
      <c r="M435" s="169"/>
      <c r="N435" s="169"/>
      <c r="O435" s="169">
        <v>100</v>
      </c>
      <c r="P435" s="207">
        <f>24186+9222</f>
        <v>33408</v>
      </c>
      <c r="Q435" s="207"/>
      <c r="R435" s="169"/>
      <c r="S435" s="169"/>
      <c r="T435" s="169"/>
      <c r="U435" s="208">
        <v>5</v>
      </c>
      <c r="V435" s="207">
        <v>0.94000000000232831</v>
      </c>
      <c r="W435" s="169"/>
      <c r="X435" s="169"/>
      <c r="Y435" s="169"/>
      <c r="Z435" s="169"/>
      <c r="AA435" s="169"/>
      <c r="AB435" s="169"/>
      <c r="AC435" s="169"/>
      <c r="AD435" s="180"/>
      <c r="AE435" s="207">
        <f t="shared" si="54"/>
        <v>33408.94</v>
      </c>
    </row>
    <row r="436" spans="1:474" x14ac:dyDescent="0.25">
      <c r="A436" s="26"/>
      <c r="B436" s="48" t="s">
        <v>425</v>
      </c>
      <c r="C436" s="23"/>
      <c r="D436" s="49">
        <v>88</v>
      </c>
      <c r="E436" s="23"/>
      <c r="F436" s="50">
        <f>32047.79-12576.13-1823.1-47.26</f>
        <v>17601.300000000007</v>
      </c>
      <c r="G436" s="169"/>
      <c r="H436" s="169"/>
      <c r="I436" s="169"/>
      <c r="J436" s="169"/>
      <c r="K436" s="169"/>
      <c r="L436" s="169"/>
      <c r="M436" s="169"/>
      <c r="N436" s="169"/>
      <c r="O436" s="169"/>
      <c r="P436" s="207"/>
      <c r="Q436" s="207"/>
      <c r="R436" s="169"/>
      <c r="S436" s="169"/>
      <c r="T436" s="169"/>
      <c r="U436" s="208">
        <v>88</v>
      </c>
      <c r="V436" s="207">
        <v>17601.300000000007</v>
      </c>
      <c r="W436" s="169"/>
      <c r="X436" s="169"/>
      <c r="Y436" s="169"/>
      <c r="Z436" s="169"/>
      <c r="AA436" s="169"/>
      <c r="AB436" s="169"/>
      <c r="AC436" s="169"/>
      <c r="AD436" s="180"/>
      <c r="AE436" s="207">
        <f t="shared" si="54"/>
        <v>17601.300000000007</v>
      </c>
    </row>
    <row r="437" spans="1:474" x14ac:dyDescent="0.25">
      <c r="A437" s="26"/>
      <c r="B437" s="48" t="s">
        <v>426</v>
      </c>
      <c r="C437" s="23"/>
      <c r="D437" s="49">
        <v>0</v>
      </c>
      <c r="E437" s="23"/>
      <c r="F437" s="50">
        <v>0</v>
      </c>
      <c r="G437" s="169"/>
      <c r="H437" s="169"/>
      <c r="I437" s="169"/>
      <c r="J437" s="169"/>
      <c r="K437" s="169"/>
      <c r="L437" s="169"/>
      <c r="M437" s="169"/>
      <c r="N437" s="169"/>
      <c r="O437" s="169"/>
      <c r="P437" s="207"/>
      <c r="Q437" s="207"/>
      <c r="R437" s="169"/>
      <c r="S437" s="169"/>
      <c r="T437" s="169"/>
      <c r="U437" s="208">
        <v>0</v>
      </c>
      <c r="V437" s="207">
        <v>0</v>
      </c>
      <c r="W437" s="169"/>
      <c r="X437" s="169"/>
      <c r="Y437" s="169"/>
      <c r="Z437" s="169"/>
      <c r="AA437" s="169"/>
      <c r="AB437" s="169"/>
      <c r="AC437" s="169"/>
      <c r="AD437" s="180"/>
      <c r="AE437" s="207">
        <f t="shared" si="54"/>
        <v>0</v>
      </c>
    </row>
    <row r="438" spans="1:474" x14ac:dyDescent="0.25">
      <c r="A438" s="26"/>
      <c r="B438" s="48" t="s">
        <v>427</v>
      </c>
      <c r="C438" s="23"/>
      <c r="D438" s="49">
        <v>48</v>
      </c>
      <c r="E438" s="23"/>
      <c r="F438" s="50">
        <v>2071.8527999999997</v>
      </c>
      <c r="G438" s="169"/>
      <c r="H438" s="169"/>
      <c r="I438" s="169"/>
      <c r="J438" s="169"/>
      <c r="K438" s="169"/>
      <c r="L438" s="169"/>
      <c r="M438" s="169"/>
      <c r="N438" s="169"/>
      <c r="O438" s="169">
        <v>23</v>
      </c>
      <c r="P438" s="207">
        <v>1325.73</v>
      </c>
      <c r="Q438" s="207"/>
      <c r="R438" s="169"/>
      <c r="S438" s="169"/>
      <c r="T438" s="169"/>
      <c r="U438" s="208">
        <v>25</v>
      </c>
      <c r="V438" s="207">
        <v>746.12279999999964</v>
      </c>
      <c r="W438" s="169"/>
      <c r="X438" s="169"/>
      <c r="Y438" s="169"/>
      <c r="Z438" s="169"/>
      <c r="AA438" s="169"/>
      <c r="AB438" s="169"/>
      <c r="AC438" s="169"/>
      <c r="AD438" s="180"/>
      <c r="AE438" s="207">
        <f t="shared" si="54"/>
        <v>2071.8527999999997</v>
      </c>
    </row>
    <row r="439" spans="1:474" x14ac:dyDescent="0.25">
      <c r="A439" s="26"/>
      <c r="B439" s="48" t="s">
        <v>428</v>
      </c>
      <c r="C439" s="23"/>
      <c r="D439" s="49">
        <v>42</v>
      </c>
      <c r="E439" s="23"/>
      <c r="F439" s="220">
        <f>5192.5776+1823.1</f>
        <v>7015.6775999999991</v>
      </c>
      <c r="G439" s="218"/>
      <c r="H439" s="218"/>
      <c r="I439" s="218"/>
      <c r="J439" s="218"/>
      <c r="K439" s="218"/>
      <c r="L439" s="218"/>
      <c r="M439" s="218"/>
      <c r="N439" s="218"/>
      <c r="O439" s="218">
        <v>42</v>
      </c>
      <c r="P439" s="219">
        <v>7015.68</v>
      </c>
      <c r="Q439" s="207"/>
      <c r="R439" s="169"/>
      <c r="S439" s="169"/>
      <c r="T439" s="169"/>
      <c r="U439" s="208">
        <v>0</v>
      </c>
      <c r="V439" s="207">
        <v>-2.4000000012165401E-3</v>
      </c>
      <c r="W439" s="169"/>
      <c r="X439" s="169"/>
      <c r="Y439" s="169"/>
      <c r="Z439" s="169"/>
      <c r="AA439" s="169"/>
      <c r="AB439" s="169"/>
      <c r="AC439" s="169"/>
      <c r="AD439" s="180"/>
      <c r="AE439" s="207">
        <f t="shared" si="54"/>
        <v>7015.6775999999991</v>
      </c>
    </row>
    <row r="440" spans="1:474" x14ac:dyDescent="0.25">
      <c r="A440" s="26"/>
      <c r="B440" s="48" t="s">
        <v>429</v>
      </c>
      <c r="C440" s="23"/>
      <c r="D440" s="49">
        <v>6</v>
      </c>
      <c r="E440" s="23"/>
      <c r="F440" s="220">
        <f>843.6216+47.26</f>
        <v>890.88159999999993</v>
      </c>
      <c r="G440" s="218"/>
      <c r="H440" s="218"/>
      <c r="I440" s="218"/>
      <c r="J440" s="218"/>
      <c r="K440" s="218"/>
      <c r="L440" s="218"/>
      <c r="M440" s="218"/>
      <c r="N440" s="218"/>
      <c r="O440" s="218">
        <v>6</v>
      </c>
      <c r="P440" s="219">
        <v>890.88</v>
      </c>
      <c r="Q440" s="207"/>
      <c r="R440" s="169"/>
      <c r="S440" s="169"/>
      <c r="T440" s="169"/>
      <c r="U440" s="208">
        <v>0</v>
      </c>
      <c r="V440" s="207">
        <v>1.5999999999394277E-3</v>
      </c>
      <c r="W440" s="169"/>
      <c r="X440" s="169"/>
      <c r="Y440" s="169"/>
      <c r="Z440" s="169"/>
      <c r="AA440" s="169"/>
      <c r="AB440" s="169"/>
      <c r="AC440" s="169"/>
      <c r="AD440" s="180"/>
      <c r="AE440" s="207">
        <f t="shared" si="54"/>
        <v>890.88159999999993</v>
      </c>
    </row>
    <row r="441" spans="1:474" x14ac:dyDescent="0.25">
      <c r="A441" s="26"/>
      <c r="B441" s="48" t="s">
        <v>430</v>
      </c>
      <c r="C441" s="23"/>
      <c r="D441" s="49">
        <v>88</v>
      </c>
      <c r="E441" s="23"/>
      <c r="F441" s="50">
        <f>23862.1760128-6736</f>
        <v>17126.176012799999</v>
      </c>
      <c r="G441" s="169"/>
      <c r="H441" s="169"/>
      <c r="I441" s="169"/>
      <c r="J441" s="169"/>
      <c r="K441" s="169"/>
      <c r="L441" s="169"/>
      <c r="M441" s="169"/>
      <c r="N441" s="169"/>
      <c r="O441" s="169">
        <f>39+20</f>
        <v>59</v>
      </c>
      <c r="P441" s="207">
        <f>4825.6+9183.72</f>
        <v>14009.32</v>
      </c>
      <c r="Q441" s="207"/>
      <c r="R441" s="169"/>
      <c r="S441" s="169"/>
      <c r="T441" s="169"/>
      <c r="U441" s="208">
        <v>29</v>
      </c>
      <c r="V441" s="207">
        <v>3116.856012799999</v>
      </c>
      <c r="W441" s="169"/>
      <c r="X441" s="169"/>
      <c r="Y441" s="169"/>
      <c r="Z441" s="169"/>
      <c r="AA441" s="169"/>
      <c r="AB441" s="169"/>
      <c r="AC441" s="169"/>
      <c r="AD441" s="180"/>
      <c r="AE441" s="207">
        <f t="shared" si="54"/>
        <v>17126.176012799999</v>
      </c>
    </row>
    <row r="442" spans="1:474" x14ac:dyDescent="0.25">
      <c r="A442" s="26"/>
      <c r="B442" s="48" t="s">
        <v>431</v>
      </c>
      <c r="C442" s="23"/>
      <c r="D442" s="49">
        <v>0</v>
      </c>
      <c r="E442" s="23"/>
      <c r="F442" s="50">
        <v>0</v>
      </c>
      <c r="G442" s="169"/>
      <c r="H442" s="169"/>
      <c r="I442" s="169"/>
      <c r="J442" s="169"/>
      <c r="K442" s="169"/>
      <c r="L442" s="169"/>
      <c r="M442" s="169"/>
      <c r="N442" s="169"/>
      <c r="O442" s="169"/>
      <c r="P442" s="207"/>
      <c r="Q442" s="207"/>
      <c r="R442" s="169"/>
      <c r="S442" s="169"/>
      <c r="T442" s="169"/>
      <c r="U442" s="208">
        <v>0</v>
      </c>
      <c r="V442" s="207">
        <v>0</v>
      </c>
      <c r="W442" s="169"/>
      <c r="X442" s="169"/>
      <c r="Y442" s="169"/>
      <c r="Z442" s="169"/>
      <c r="AA442" s="169"/>
      <c r="AB442" s="169"/>
      <c r="AC442" s="169"/>
      <c r="AD442" s="180"/>
      <c r="AE442" s="207">
        <f t="shared" si="54"/>
        <v>0</v>
      </c>
    </row>
    <row r="443" spans="1:474" x14ac:dyDescent="0.25">
      <c r="A443" s="26"/>
      <c r="B443" s="48" t="s">
        <v>432</v>
      </c>
      <c r="C443" s="23"/>
      <c r="D443" s="49">
        <v>100</v>
      </c>
      <c r="E443" s="23"/>
      <c r="F443" s="50">
        <f>2486+6736</f>
        <v>9222</v>
      </c>
      <c r="G443" s="169"/>
      <c r="H443" s="169"/>
      <c r="I443" s="169"/>
      <c r="J443" s="169"/>
      <c r="K443" s="169"/>
      <c r="L443" s="169"/>
      <c r="M443" s="169"/>
      <c r="N443" s="169"/>
      <c r="O443" s="169">
        <v>100</v>
      </c>
      <c r="P443" s="207">
        <v>9222</v>
      </c>
      <c r="Q443" s="207"/>
      <c r="R443" s="169"/>
      <c r="S443" s="169"/>
      <c r="T443" s="169"/>
      <c r="U443" s="208">
        <v>0</v>
      </c>
      <c r="V443" s="207">
        <v>0</v>
      </c>
      <c r="W443" s="169"/>
      <c r="X443" s="169"/>
      <c r="Y443" s="169"/>
      <c r="Z443" s="169"/>
      <c r="AA443" s="169"/>
      <c r="AB443" s="169"/>
      <c r="AC443" s="169"/>
      <c r="AD443" s="180"/>
      <c r="AE443" s="207">
        <f t="shared" si="54"/>
        <v>9222</v>
      </c>
    </row>
    <row r="444" spans="1:474" x14ac:dyDescent="0.25">
      <c r="A444" s="26"/>
      <c r="B444" s="48" t="s">
        <v>433</v>
      </c>
      <c r="C444" s="23"/>
      <c r="D444" s="49">
        <v>150</v>
      </c>
      <c r="E444" s="23"/>
      <c r="F444" s="50">
        <v>9430.5</v>
      </c>
      <c r="G444" s="169"/>
      <c r="H444" s="169"/>
      <c r="I444" s="169"/>
      <c r="J444" s="169"/>
      <c r="K444" s="169"/>
      <c r="L444" s="169"/>
      <c r="M444" s="169"/>
      <c r="N444" s="169"/>
      <c r="O444" s="169">
        <v>150</v>
      </c>
      <c r="P444" s="207">
        <v>7482</v>
      </c>
      <c r="Q444" s="207"/>
      <c r="R444" s="169"/>
      <c r="S444" s="169"/>
      <c r="T444" s="169"/>
      <c r="U444" s="208">
        <v>0</v>
      </c>
      <c r="V444" s="207">
        <v>1948.5</v>
      </c>
      <c r="W444" s="169"/>
      <c r="X444" s="169"/>
      <c r="Y444" s="169"/>
      <c r="Z444" s="169"/>
      <c r="AA444" s="169"/>
      <c r="AB444" s="169"/>
      <c r="AC444" s="169"/>
      <c r="AD444" s="180"/>
      <c r="AE444" s="207">
        <f t="shared" si="54"/>
        <v>9430.5</v>
      </c>
    </row>
    <row r="445" spans="1:474" x14ac:dyDescent="0.25">
      <c r="A445" s="26"/>
      <c r="B445" s="48"/>
      <c r="C445" s="23"/>
      <c r="D445" s="49">
        <v>0</v>
      </c>
      <c r="E445" s="23"/>
      <c r="F445" s="50">
        <v>0</v>
      </c>
      <c r="G445" s="169"/>
      <c r="H445" s="169"/>
      <c r="I445" s="169"/>
      <c r="J445" s="169"/>
      <c r="K445" s="169"/>
      <c r="L445" s="169"/>
      <c r="M445" s="169"/>
      <c r="N445" s="169"/>
      <c r="O445" s="169"/>
      <c r="P445" s="207"/>
      <c r="Q445" s="169"/>
      <c r="R445" s="169"/>
      <c r="S445" s="169"/>
      <c r="T445" s="169"/>
      <c r="U445" s="208">
        <v>0</v>
      </c>
      <c r="V445" s="207">
        <v>0</v>
      </c>
      <c r="W445" s="169"/>
      <c r="X445" s="169"/>
      <c r="Y445" s="169"/>
      <c r="Z445" s="169"/>
      <c r="AA445" s="169"/>
      <c r="AB445" s="169"/>
      <c r="AC445" s="169"/>
      <c r="AD445" s="180"/>
      <c r="AE445" s="207">
        <f t="shared" si="54"/>
        <v>0</v>
      </c>
    </row>
    <row r="446" spans="1:474" s="19" customFormat="1" x14ac:dyDescent="0.25">
      <c r="A446" s="15">
        <v>21603</v>
      </c>
      <c r="B446" s="67" t="s">
        <v>434</v>
      </c>
      <c r="C446" s="15"/>
      <c r="D446" s="15"/>
      <c r="E446" s="84">
        <f>SUM(E447:E452)</f>
        <v>0</v>
      </c>
      <c r="F446" s="83">
        <f t="shared" ref="F446:AE446" si="55">SUM(F447:F452)</f>
        <v>7806.4800000000005</v>
      </c>
      <c r="G446" s="84">
        <f t="shared" si="55"/>
        <v>0</v>
      </c>
      <c r="H446" s="84">
        <f t="shared" si="55"/>
        <v>0</v>
      </c>
      <c r="I446" s="84">
        <f t="shared" si="55"/>
        <v>0</v>
      </c>
      <c r="J446" s="84">
        <f t="shared" si="55"/>
        <v>0</v>
      </c>
      <c r="K446" s="84">
        <f t="shared" si="55"/>
        <v>0</v>
      </c>
      <c r="L446" s="84">
        <f t="shared" si="55"/>
        <v>0</v>
      </c>
      <c r="M446" s="84">
        <f t="shared" si="55"/>
        <v>0</v>
      </c>
      <c r="N446" s="84">
        <f t="shared" si="55"/>
        <v>0</v>
      </c>
      <c r="O446" s="84">
        <f t="shared" si="55"/>
        <v>0</v>
      </c>
      <c r="P446" s="84">
        <f t="shared" si="55"/>
        <v>0</v>
      </c>
      <c r="Q446" s="84">
        <f t="shared" si="55"/>
        <v>0</v>
      </c>
      <c r="R446" s="84">
        <f t="shared" si="55"/>
        <v>0</v>
      </c>
      <c r="S446" s="84">
        <v>0</v>
      </c>
      <c r="T446" s="84">
        <v>0</v>
      </c>
      <c r="U446" s="84">
        <v>272</v>
      </c>
      <c r="V446" s="84">
        <v>7806.4800000000005</v>
      </c>
      <c r="W446" s="84">
        <f t="shared" si="55"/>
        <v>0</v>
      </c>
      <c r="X446" s="84">
        <f t="shared" si="55"/>
        <v>0</v>
      </c>
      <c r="Y446" s="84">
        <f t="shared" si="55"/>
        <v>0</v>
      </c>
      <c r="Z446" s="84">
        <f t="shared" si="55"/>
        <v>0</v>
      </c>
      <c r="AA446" s="84">
        <f t="shared" si="55"/>
        <v>0</v>
      </c>
      <c r="AB446" s="84">
        <f t="shared" si="55"/>
        <v>0</v>
      </c>
      <c r="AC446" s="84">
        <f t="shared" si="55"/>
        <v>0</v>
      </c>
      <c r="AD446" s="83">
        <f t="shared" si="55"/>
        <v>0</v>
      </c>
      <c r="AE446" s="83">
        <f t="shared" si="55"/>
        <v>7806.4800000000005</v>
      </c>
      <c r="AF446" s="104"/>
      <c r="AG446" s="104"/>
      <c r="AH446" s="104"/>
      <c r="AI446" s="104"/>
      <c r="AJ446" s="104"/>
      <c r="AK446" s="104"/>
      <c r="AL446" s="104"/>
      <c r="AM446" s="104"/>
      <c r="AN446" s="104"/>
      <c r="AO446" s="104"/>
      <c r="AP446" s="104"/>
      <c r="AQ446" s="104"/>
      <c r="AR446" s="104"/>
      <c r="AS446" s="104"/>
      <c r="AT446" s="104"/>
      <c r="AU446" s="104"/>
      <c r="AV446" s="104"/>
      <c r="AW446" s="104"/>
      <c r="AX446" s="104"/>
      <c r="AY446" s="104"/>
      <c r="AZ446" s="104"/>
      <c r="BA446" s="104"/>
      <c r="BB446" s="104"/>
      <c r="BC446" s="104"/>
      <c r="BD446" s="104"/>
      <c r="BE446" s="104"/>
      <c r="BF446" s="104"/>
      <c r="BG446" s="104"/>
      <c r="BH446" s="104"/>
      <c r="BI446" s="104"/>
      <c r="BJ446" s="104"/>
      <c r="BK446" s="104"/>
      <c r="BL446" s="104"/>
      <c r="BM446" s="104"/>
      <c r="BN446" s="104"/>
      <c r="BO446" s="104"/>
      <c r="BP446" s="104"/>
      <c r="BQ446" s="104"/>
      <c r="BR446" s="104"/>
      <c r="GM446" s="104"/>
      <c r="GN446" s="104"/>
      <c r="GO446" s="104"/>
      <c r="GP446" s="104"/>
      <c r="GQ446" s="104"/>
      <c r="GR446" s="104"/>
      <c r="GS446" s="104"/>
      <c r="GT446" s="104"/>
      <c r="GU446" s="104"/>
      <c r="GV446" s="104"/>
      <c r="GW446" s="104"/>
      <c r="GX446" s="104"/>
      <c r="GY446" s="104"/>
      <c r="GZ446" s="104"/>
      <c r="HA446" s="104"/>
      <c r="HB446" s="104"/>
      <c r="HC446" s="104"/>
      <c r="HD446" s="104"/>
      <c r="HE446" s="104"/>
      <c r="HF446" s="104"/>
      <c r="HG446" s="104"/>
      <c r="HH446" s="104"/>
      <c r="HI446" s="104"/>
      <c r="HJ446" s="104"/>
      <c r="HK446" s="104"/>
      <c r="HL446" s="104"/>
      <c r="HM446" s="104"/>
      <c r="HN446" s="104"/>
      <c r="HO446" s="104"/>
      <c r="HP446" s="104"/>
      <c r="HQ446" s="104"/>
      <c r="HR446" s="104"/>
      <c r="HS446" s="104"/>
      <c r="HT446" s="104"/>
      <c r="HU446" s="104"/>
      <c r="HV446" s="104"/>
      <c r="HW446" s="104"/>
      <c r="HX446" s="104"/>
      <c r="HY446" s="104"/>
      <c r="HZ446" s="104"/>
      <c r="IA446" s="104"/>
      <c r="IB446" s="104"/>
      <c r="IC446" s="104"/>
      <c r="ID446" s="104"/>
      <c r="IE446" s="104"/>
      <c r="IF446" s="104"/>
      <c r="IG446" s="104"/>
      <c r="IH446" s="104"/>
      <c r="II446" s="104"/>
      <c r="IJ446" s="104"/>
      <c r="IK446" s="104"/>
      <c r="IL446" s="104"/>
      <c r="IM446" s="104"/>
      <c r="IN446" s="104"/>
      <c r="IO446" s="104"/>
      <c r="IP446" s="104"/>
      <c r="IQ446" s="104"/>
      <c r="IR446" s="104"/>
      <c r="IS446" s="104"/>
      <c r="IT446" s="104"/>
      <c r="IU446" s="104"/>
      <c r="IV446" s="104"/>
      <c r="IW446" s="104"/>
      <c r="IX446" s="104"/>
      <c r="IY446" s="104"/>
      <c r="IZ446" s="104"/>
      <c r="JA446" s="104"/>
      <c r="JB446" s="104"/>
      <c r="JC446" s="104"/>
      <c r="JD446" s="104"/>
      <c r="JE446" s="104"/>
      <c r="JF446" s="104"/>
      <c r="JG446" s="104"/>
      <c r="JH446" s="104"/>
      <c r="JI446" s="104"/>
      <c r="JJ446" s="104"/>
      <c r="JK446" s="104"/>
      <c r="JL446" s="104"/>
      <c r="JM446" s="104"/>
      <c r="JN446" s="104"/>
      <c r="JO446" s="104"/>
      <c r="JP446" s="104"/>
      <c r="JQ446" s="104"/>
      <c r="JR446" s="104"/>
      <c r="JS446" s="104"/>
      <c r="JT446" s="104"/>
      <c r="JU446" s="104"/>
      <c r="JV446" s="104"/>
      <c r="JW446" s="104"/>
      <c r="JX446" s="104"/>
      <c r="JY446" s="104"/>
      <c r="JZ446" s="104"/>
      <c r="KA446" s="104"/>
      <c r="KB446" s="104"/>
      <c r="KC446" s="104"/>
      <c r="KD446" s="104"/>
      <c r="KE446" s="104"/>
      <c r="KF446" s="104"/>
      <c r="KG446" s="104"/>
      <c r="KH446" s="104"/>
      <c r="KI446" s="104"/>
      <c r="KJ446" s="104"/>
      <c r="KK446" s="104"/>
      <c r="KL446" s="104"/>
      <c r="KM446" s="104"/>
      <c r="KN446" s="104"/>
      <c r="KO446" s="104"/>
      <c r="KP446" s="104"/>
      <c r="KQ446" s="104"/>
      <c r="KR446" s="104"/>
      <c r="KS446" s="104"/>
      <c r="KT446" s="104"/>
      <c r="KU446" s="104"/>
      <c r="KV446" s="104"/>
      <c r="KW446" s="104"/>
      <c r="KX446" s="104"/>
      <c r="KY446" s="104"/>
      <c r="KZ446" s="104"/>
      <c r="LA446" s="104"/>
      <c r="LB446" s="104"/>
      <c r="LC446" s="104"/>
      <c r="LD446" s="104"/>
      <c r="LE446" s="104"/>
      <c r="LF446" s="104"/>
      <c r="LG446" s="104"/>
      <c r="LH446" s="104"/>
      <c r="LI446" s="104"/>
      <c r="LJ446" s="104"/>
      <c r="LK446" s="104"/>
      <c r="LL446" s="104"/>
      <c r="LM446" s="104"/>
      <c r="LN446" s="104"/>
      <c r="LO446" s="104"/>
      <c r="LP446" s="104"/>
      <c r="LQ446" s="104"/>
      <c r="LR446" s="104"/>
      <c r="LS446" s="104"/>
      <c r="LT446" s="104"/>
      <c r="LU446" s="104"/>
      <c r="LV446" s="104"/>
      <c r="LW446" s="104"/>
      <c r="LX446" s="104"/>
      <c r="LY446" s="104"/>
      <c r="LZ446" s="104"/>
      <c r="MA446" s="104"/>
      <c r="MB446" s="104"/>
      <c r="MC446" s="104"/>
      <c r="MD446" s="104"/>
      <c r="ME446" s="104"/>
      <c r="MF446" s="104"/>
      <c r="MG446" s="104"/>
      <c r="MH446" s="104"/>
      <c r="MI446" s="104"/>
      <c r="MJ446" s="104"/>
      <c r="MK446" s="104"/>
      <c r="ML446" s="104"/>
      <c r="MM446" s="104"/>
      <c r="MN446" s="104"/>
      <c r="MO446" s="104"/>
      <c r="MP446" s="104"/>
      <c r="MQ446" s="104"/>
      <c r="MR446" s="104"/>
      <c r="MS446" s="104"/>
      <c r="MT446" s="104"/>
      <c r="MU446" s="104"/>
      <c r="MV446" s="104"/>
      <c r="MW446" s="104"/>
      <c r="MX446" s="104"/>
      <c r="MY446" s="104"/>
      <c r="MZ446" s="104"/>
      <c r="NA446" s="104"/>
      <c r="NB446" s="104"/>
      <c r="NC446" s="104"/>
      <c r="ND446" s="104"/>
      <c r="NE446" s="104"/>
      <c r="NF446" s="104"/>
      <c r="NG446" s="104"/>
      <c r="NH446" s="104"/>
      <c r="NI446" s="104"/>
      <c r="NJ446" s="104"/>
      <c r="NK446" s="104"/>
      <c r="NL446" s="104"/>
      <c r="NM446" s="104"/>
      <c r="NN446" s="104"/>
      <c r="NO446" s="104"/>
      <c r="NP446" s="104"/>
      <c r="NQ446" s="104"/>
      <c r="NR446" s="104"/>
      <c r="NS446" s="104"/>
      <c r="NT446" s="104"/>
      <c r="NU446" s="104"/>
      <c r="NV446" s="104"/>
      <c r="NW446" s="104"/>
      <c r="NX446" s="104"/>
      <c r="NY446" s="104"/>
      <c r="NZ446" s="104"/>
      <c r="OA446" s="104"/>
      <c r="OB446" s="104"/>
      <c r="OC446" s="104"/>
      <c r="OD446" s="104"/>
      <c r="OE446" s="104"/>
      <c r="OF446" s="104"/>
      <c r="OG446" s="104"/>
      <c r="OH446" s="104"/>
      <c r="OI446" s="104"/>
      <c r="OJ446" s="104"/>
      <c r="OK446" s="104"/>
      <c r="OL446" s="104"/>
      <c r="OM446" s="104"/>
      <c r="ON446" s="104"/>
      <c r="OO446" s="104"/>
      <c r="OP446" s="104"/>
      <c r="OQ446" s="104"/>
      <c r="OR446" s="104"/>
      <c r="OS446" s="104"/>
      <c r="OT446" s="104"/>
      <c r="OU446" s="104"/>
      <c r="OV446" s="104"/>
      <c r="OW446" s="104"/>
      <c r="OX446" s="104"/>
      <c r="OY446" s="104"/>
      <c r="OZ446" s="104"/>
      <c r="PA446" s="104"/>
      <c r="PB446" s="104"/>
      <c r="PC446" s="104"/>
      <c r="PD446" s="104"/>
      <c r="PE446" s="104"/>
      <c r="PF446" s="104"/>
      <c r="PG446" s="104"/>
      <c r="PH446" s="104"/>
      <c r="PI446" s="104"/>
      <c r="PJ446" s="104"/>
      <c r="PK446" s="104"/>
      <c r="PL446" s="104"/>
      <c r="PM446" s="104"/>
      <c r="PN446" s="104"/>
      <c r="PO446" s="104"/>
      <c r="PP446" s="104"/>
      <c r="PQ446" s="104"/>
      <c r="PR446" s="104"/>
      <c r="PS446" s="104"/>
      <c r="PT446" s="104"/>
      <c r="PU446" s="104"/>
      <c r="PV446" s="104"/>
      <c r="PW446" s="104"/>
      <c r="PX446" s="104"/>
      <c r="PY446" s="104"/>
      <c r="PZ446" s="104"/>
      <c r="QA446" s="104"/>
      <c r="QB446" s="104"/>
      <c r="QC446" s="104"/>
      <c r="QD446" s="104"/>
      <c r="QE446" s="104"/>
      <c r="QF446" s="104"/>
      <c r="QG446" s="104"/>
      <c r="QH446" s="104"/>
      <c r="QI446" s="104"/>
      <c r="QJ446" s="104"/>
      <c r="QK446" s="104"/>
      <c r="QL446" s="104"/>
      <c r="QM446" s="104"/>
      <c r="QN446" s="104"/>
      <c r="QO446" s="104"/>
      <c r="QP446" s="104"/>
      <c r="QQ446" s="104"/>
      <c r="QR446" s="104"/>
      <c r="QS446" s="104"/>
      <c r="QT446" s="104"/>
      <c r="QU446" s="104"/>
      <c r="QV446" s="104"/>
      <c r="QW446" s="104"/>
      <c r="QX446" s="104"/>
      <c r="QY446" s="104"/>
      <c r="QZ446" s="104"/>
      <c r="RA446" s="104"/>
      <c r="RB446" s="104"/>
      <c r="RC446" s="104"/>
      <c r="RD446" s="104"/>
      <c r="RE446" s="104"/>
      <c r="RF446" s="104"/>
    </row>
    <row r="447" spans="1:474" x14ac:dyDescent="0.25">
      <c r="A447" s="26"/>
      <c r="B447" s="48" t="s">
        <v>435</v>
      </c>
      <c r="C447" s="23"/>
      <c r="D447" s="49">
        <v>14</v>
      </c>
      <c r="E447" s="23"/>
      <c r="F447" s="23">
        <v>1120</v>
      </c>
      <c r="G447" s="169"/>
      <c r="H447" s="169"/>
      <c r="I447" s="169"/>
      <c r="J447" s="169"/>
      <c r="K447" s="169"/>
      <c r="L447" s="169"/>
      <c r="M447" s="169"/>
      <c r="N447" s="169"/>
      <c r="O447" s="169"/>
      <c r="P447" s="207"/>
      <c r="Q447" s="169"/>
      <c r="R447" s="169"/>
      <c r="S447" s="169"/>
      <c r="T447" s="169"/>
      <c r="U447" s="208">
        <v>14</v>
      </c>
      <c r="V447" s="207">
        <v>1120</v>
      </c>
      <c r="W447" s="169"/>
      <c r="X447" s="169"/>
      <c r="Y447" s="169"/>
      <c r="Z447" s="169"/>
      <c r="AA447" s="169"/>
      <c r="AB447" s="169"/>
      <c r="AC447" s="169"/>
      <c r="AD447" s="169"/>
      <c r="AE447" s="207">
        <f t="shared" ref="AE447:AE452" si="56">H447+J447+L447+N447+P447+R447+T447+V447+X447+Z447+AB447+AD447</f>
        <v>1120</v>
      </c>
    </row>
    <row r="448" spans="1:474" x14ac:dyDescent="0.25">
      <c r="A448" s="26"/>
      <c r="B448" s="48" t="s">
        <v>436</v>
      </c>
      <c r="C448" s="23"/>
      <c r="D448" s="49">
        <v>21</v>
      </c>
      <c r="E448" s="23"/>
      <c r="F448" s="23">
        <v>2170.48</v>
      </c>
      <c r="G448" s="169"/>
      <c r="H448" s="169"/>
      <c r="I448" s="169"/>
      <c r="J448" s="169"/>
      <c r="K448" s="169"/>
      <c r="L448" s="169"/>
      <c r="M448" s="169"/>
      <c r="N448" s="169"/>
      <c r="O448" s="169"/>
      <c r="P448" s="207"/>
      <c r="Q448" s="169"/>
      <c r="R448" s="169"/>
      <c r="S448" s="169"/>
      <c r="T448" s="169"/>
      <c r="U448" s="208">
        <v>21</v>
      </c>
      <c r="V448" s="207">
        <v>2170.48</v>
      </c>
      <c r="W448" s="169"/>
      <c r="X448" s="169"/>
      <c r="Y448" s="169"/>
      <c r="Z448" s="169"/>
      <c r="AA448" s="169"/>
      <c r="AB448" s="169"/>
      <c r="AC448" s="169"/>
      <c r="AD448" s="169"/>
      <c r="AE448" s="207">
        <f t="shared" si="56"/>
        <v>2170.48</v>
      </c>
    </row>
    <row r="449" spans="1:474" x14ac:dyDescent="0.25">
      <c r="A449" s="26"/>
      <c r="B449" s="48" t="s">
        <v>437</v>
      </c>
      <c r="C449" s="23"/>
      <c r="D449" s="57">
        <v>162</v>
      </c>
      <c r="E449" s="23"/>
      <c r="F449" s="23">
        <v>2974.7</v>
      </c>
      <c r="G449" s="169"/>
      <c r="H449" s="169"/>
      <c r="I449" s="169"/>
      <c r="J449" s="169"/>
      <c r="K449" s="169"/>
      <c r="L449" s="169"/>
      <c r="M449" s="169"/>
      <c r="N449" s="169"/>
      <c r="O449" s="169"/>
      <c r="P449" s="207"/>
      <c r="Q449" s="169"/>
      <c r="R449" s="169"/>
      <c r="S449" s="169"/>
      <c r="T449" s="169"/>
      <c r="U449" s="208">
        <v>162</v>
      </c>
      <c r="V449" s="207">
        <v>2974.7</v>
      </c>
      <c r="W449" s="169"/>
      <c r="X449" s="169"/>
      <c r="Y449" s="169"/>
      <c r="Z449" s="169"/>
      <c r="AA449" s="169"/>
      <c r="AB449" s="169"/>
      <c r="AC449" s="169"/>
      <c r="AD449" s="169"/>
      <c r="AE449" s="207">
        <f t="shared" si="56"/>
        <v>2974.7</v>
      </c>
    </row>
    <row r="450" spans="1:474" x14ac:dyDescent="0.25">
      <c r="A450" s="26"/>
      <c r="B450" s="48" t="s">
        <v>438</v>
      </c>
      <c r="C450" s="23"/>
      <c r="D450" s="49">
        <v>55</v>
      </c>
      <c r="E450" s="23"/>
      <c r="F450" s="23">
        <v>1052.3</v>
      </c>
      <c r="G450" s="169"/>
      <c r="H450" s="169"/>
      <c r="I450" s="169"/>
      <c r="J450" s="169"/>
      <c r="K450" s="169"/>
      <c r="L450" s="169"/>
      <c r="M450" s="169"/>
      <c r="N450" s="169"/>
      <c r="O450" s="169"/>
      <c r="P450" s="207"/>
      <c r="Q450" s="169"/>
      <c r="R450" s="169"/>
      <c r="S450" s="169"/>
      <c r="T450" s="169"/>
      <c r="U450" s="208">
        <v>55</v>
      </c>
      <c r="V450" s="207">
        <v>1052.3</v>
      </c>
      <c r="W450" s="169"/>
      <c r="X450" s="169"/>
      <c r="Y450" s="169"/>
      <c r="Z450" s="169"/>
      <c r="AA450" s="169"/>
      <c r="AB450" s="169"/>
      <c r="AC450" s="169"/>
      <c r="AD450" s="169"/>
      <c r="AE450" s="207">
        <f t="shared" si="56"/>
        <v>1052.3</v>
      </c>
    </row>
    <row r="451" spans="1:474" x14ac:dyDescent="0.25">
      <c r="A451" s="26"/>
      <c r="B451" s="48" t="s">
        <v>439</v>
      </c>
      <c r="C451" s="23"/>
      <c r="D451" s="49">
        <v>20</v>
      </c>
      <c r="E451" s="23"/>
      <c r="F451" s="23">
        <v>489</v>
      </c>
      <c r="G451" s="169"/>
      <c r="H451" s="169"/>
      <c r="I451" s="169"/>
      <c r="J451" s="169"/>
      <c r="K451" s="169"/>
      <c r="L451" s="169"/>
      <c r="M451" s="169"/>
      <c r="N451" s="169"/>
      <c r="O451" s="169"/>
      <c r="P451" s="207"/>
      <c r="Q451" s="169"/>
      <c r="R451" s="169"/>
      <c r="S451" s="169"/>
      <c r="T451" s="169"/>
      <c r="U451" s="208">
        <v>20</v>
      </c>
      <c r="V451" s="207">
        <v>489</v>
      </c>
      <c r="W451" s="169"/>
      <c r="X451" s="169"/>
      <c r="Y451" s="169"/>
      <c r="Z451" s="169"/>
      <c r="AA451" s="169"/>
      <c r="AB451" s="169"/>
      <c r="AC451" s="169"/>
      <c r="AD451" s="169"/>
      <c r="AE451" s="207">
        <f t="shared" si="56"/>
        <v>489</v>
      </c>
    </row>
    <row r="452" spans="1:474" x14ac:dyDescent="0.25">
      <c r="A452" s="26"/>
      <c r="B452" s="48"/>
      <c r="C452" s="23"/>
      <c r="D452" s="49">
        <v>0</v>
      </c>
      <c r="E452" s="23"/>
      <c r="F452" s="23">
        <v>0</v>
      </c>
      <c r="G452" s="169"/>
      <c r="H452" s="169"/>
      <c r="I452" s="169"/>
      <c r="J452" s="169"/>
      <c r="K452" s="169"/>
      <c r="L452" s="169"/>
      <c r="M452" s="169"/>
      <c r="N452" s="169"/>
      <c r="O452" s="169"/>
      <c r="P452" s="207"/>
      <c r="Q452" s="169"/>
      <c r="R452" s="169"/>
      <c r="S452" s="169"/>
      <c r="T452" s="169"/>
      <c r="U452" s="208">
        <v>0</v>
      </c>
      <c r="V452" s="207">
        <v>0</v>
      </c>
      <c r="W452" s="169"/>
      <c r="X452" s="169"/>
      <c r="Y452" s="169"/>
      <c r="Z452" s="169"/>
      <c r="AA452" s="169"/>
      <c r="AB452" s="169"/>
      <c r="AC452" s="169"/>
      <c r="AD452" s="169"/>
      <c r="AE452" s="207">
        <f t="shared" si="56"/>
        <v>0</v>
      </c>
    </row>
    <row r="453" spans="1:474" s="14" customFormat="1" x14ac:dyDescent="0.25">
      <c r="A453" s="11">
        <v>217</v>
      </c>
      <c r="B453" s="79" t="s">
        <v>440</v>
      </c>
      <c r="C453" s="11"/>
      <c r="D453" s="11"/>
      <c r="E453" s="11"/>
      <c r="F453" s="13">
        <v>261850.3579999998</v>
      </c>
      <c r="G453" s="171">
        <f>G454+G749</f>
        <v>0</v>
      </c>
      <c r="H453" s="171">
        <f t="shared" ref="H453:AD453" si="57">H454+H749</f>
        <v>0</v>
      </c>
      <c r="I453" s="171">
        <f t="shared" si="57"/>
        <v>0</v>
      </c>
      <c r="J453" s="171">
        <f t="shared" si="57"/>
        <v>0</v>
      </c>
      <c r="K453" s="171">
        <f t="shared" si="57"/>
        <v>0</v>
      </c>
      <c r="L453" s="171">
        <f t="shared" si="57"/>
        <v>0</v>
      </c>
      <c r="M453" s="171">
        <f t="shared" si="57"/>
        <v>0</v>
      </c>
      <c r="N453" s="171">
        <f t="shared" si="57"/>
        <v>0</v>
      </c>
      <c r="O453" s="171">
        <f t="shared" si="57"/>
        <v>21</v>
      </c>
      <c r="P453" s="185">
        <f t="shared" si="57"/>
        <v>1317.33</v>
      </c>
      <c r="Q453" s="171"/>
      <c r="R453" s="171">
        <f t="shared" si="57"/>
        <v>167446.69799999989</v>
      </c>
      <c r="S453" s="171">
        <v>0</v>
      </c>
      <c r="T453" s="171">
        <v>0</v>
      </c>
      <c r="U453" s="171">
        <v>19122</v>
      </c>
      <c r="V453" s="185">
        <v>93918.248399999793</v>
      </c>
      <c r="W453" s="171">
        <f t="shared" si="57"/>
        <v>0</v>
      </c>
      <c r="X453" s="171">
        <f t="shared" si="57"/>
        <v>0</v>
      </c>
      <c r="Y453" s="171">
        <f t="shared" si="57"/>
        <v>0</v>
      </c>
      <c r="Z453" s="171">
        <f t="shared" si="57"/>
        <v>0</v>
      </c>
      <c r="AA453" s="171">
        <f t="shared" si="57"/>
        <v>0</v>
      </c>
      <c r="AB453" s="171">
        <f t="shared" si="57"/>
        <v>0</v>
      </c>
      <c r="AC453" s="171">
        <f t="shared" si="57"/>
        <v>0</v>
      </c>
      <c r="AD453" s="181">
        <f t="shared" si="57"/>
        <v>0</v>
      </c>
      <c r="AE453" s="201">
        <f t="shared" ref="AE453" si="58">AE454+AE749</f>
        <v>261850.3579999998</v>
      </c>
      <c r="AF453" s="104"/>
      <c r="AG453" s="104"/>
      <c r="AH453" s="104"/>
      <c r="AI453" s="104"/>
      <c r="AJ453" s="104"/>
      <c r="AK453" s="104"/>
      <c r="AL453" s="104"/>
      <c r="AM453" s="104"/>
      <c r="AN453" s="104"/>
      <c r="AO453" s="104"/>
      <c r="AP453" s="104"/>
      <c r="AQ453" s="104"/>
      <c r="AR453" s="104"/>
      <c r="AS453" s="104"/>
      <c r="AT453" s="104"/>
      <c r="AU453" s="104"/>
      <c r="AV453" s="104"/>
      <c r="AW453" s="104"/>
      <c r="AX453" s="104"/>
      <c r="AY453" s="104"/>
      <c r="AZ453" s="104"/>
      <c r="BA453" s="104"/>
      <c r="BB453" s="104"/>
      <c r="BC453" s="104"/>
      <c r="BD453" s="104"/>
      <c r="BE453" s="104"/>
      <c r="BF453" s="104"/>
      <c r="BG453" s="104"/>
      <c r="BH453" s="104"/>
      <c r="BI453" s="104"/>
      <c r="BJ453" s="104"/>
      <c r="BK453" s="104"/>
      <c r="BL453" s="104"/>
      <c r="BM453" s="104"/>
      <c r="BN453" s="104"/>
      <c r="BO453" s="104"/>
      <c r="BP453" s="104"/>
      <c r="BQ453" s="104"/>
      <c r="BR453" s="104"/>
      <c r="GM453" s="104"/>
      <c r="GN453" s="104"/>
      <c r="GO453" s="104"/>
      <c r="GP453" s="104"/>
      <c r="GQ453" s="104"/>
      <c r="GR453" s="104"/>
      <c r="GS453" s="104"/>
      <c r="GT453" s="104"/>
      <c r="GU453" s="104"/>
      <c r="GV453" s="104"/>
      <c r="GW453" s="104"/>
      <c r="GX453" s="104"/>
      <c r="GY453" s="104"/>
      <c r="GZ453" s="104"/>
      <c r="HA453" s="104"/>
      <c r="HB453" s="104"/>
      <c r="HC453" s="104"/>
      <c r="HD453" s="104"/>
      <c r="HE453" s="104"/>
      <c r="HF453" s="104"/>
      <c r="HG453" s="104"/>
      <c r="HH453" s="104"/>
      <c r="HI453" s="104"/>
      <c r="HJ453" s="104"/>
      <c r="HK453" s="104"/>
      <c r="HL453" s="104"/>
      <c r="HM453" s="104"/>
      <c r="HN453" s="104"/>
      <c r="HO453" s="104"/>
      <c r="HP453" s="104"/>
      <c r="HQ453" s="104"/>
      <c r="HR453" s="104"/>
      <c r="HS453" s="104"/>
      <c r="HT453" s="104"/>
      <c r="HU453" s="104"/>
      <c r="HV453" s="104"/>
      <c r="HW453" s="104"/>
      <c r="HX453" s="104"/>
      <c r="HY453" s="104"/>
      <c r="HZ453" s="104"/>
      <c r="IA453" s="104"/>
      <c r="IB453" s="104"/>
      <c r="IC453" s="104"/>
      <c r="ID453" s="104"/>
      <c r="IE453" s="104"/>
      <c r="IF453" s="104"/>
      <c r="IG453" s="104"/>
      <c r="IH453" s="104"/>
      <c r="II453" s="104"/>
      <c r="IJ453" s="104"/>
      <c r="IK453" s="104"/>
      <c r="IL453" s="104"/>
      <c r="IM453" s="104"/>
      <c r="IN453" s="104"/>
      <c r="IO453" s="104"/>
      <c r="IP453" s="104"/>
      <c r="IQ453" s="104"/>
      <c r="IR453" s="104"/>
      <c r="IS453" s="104"/>
      <c r="IT453" s="104"/>
      <c r="IU453" s="104"/>
      <c r="IV453" s="104"/>
      <c r="IW453" s="104"/>
      <c r="IX453" s="104"/>
      <c r="IY453" s="104"/>
      <c r="IZ453" s="104"/>
      <c r="JA453" s="104"/>
      <c r="JB453" s="104"/>
      <c r="JC453" s="104"/>
      <c r="JD453" s="104"/>
      <c r="JE453" s="104"/>
      <c r="JF453" s="104"/>
      <c r="JG453" s="104"/>
      <c r="JH453" s="104"/>
      <c r="JI453" s="104"/>
      <c r="JJ453" s="104"/>
      <c r="JK453" s="104"/>
      <c r="JL453" s="104"/>
      <c r="JM453" s="104"/>
      <c r="JN453" s="104"/>
      <c r="JO453" s="104"/>
      <c r="JP453" s="104"/>
      <c r="JQ453" s="104"/>
      <c r="JR453" s="104"/>
      <c r="JS453" s="104"/>
      <c r="JT453" s="104"/>
      <c r="JU453" s="104"/>
      <c r="JV453" s="104"/>
      <c r="JW453" s="104"/>
      <c r="JX453" s="104"/>
      <c r="JY453" s="104"/>
      <c r="JZ453" s="104"/>
      <c r="KA453" s="104"/>
      <c r="KB453" s="104"/>
      <c r="KC453" s="104"/>
      <c r="KD453" s="104"/>
      <c r="KE453" s="104"/>
      <c r="KF453" s="104"/>
      <c r="KG453" s="104"/>
      <c r="KH453" s="104"/>
      <c r="KI453" s="104"/>
      <c r="KJ453" s="104"/>
      <c r="KK453" s="104"/>
      <c r="KL453" s="104"/>
      <c r="KM453" s="104"/>
      <c r="KN453" s="104"/>
      <c r="KO453" s="104"/>
      <c r="KP453" s="104"/>
      <c r="KQ453" s="104"/>
      <c r="KR453" s="104"/>
      <c r="KS453" s="104"/>
      <c r="KT453" s="104"/>
      <c r="KU453" s="104"/>
      <c r="KV453" s="104"/>
      <c r="KW453" s="104"/>
      <c r="KX453" s="104"/>
      <c r="KY453" s="104"/>
      <c r="KZ453" s="104"/>
      <c r="LA453" s="104"/>
      <c r="LB453" s="104"/>
      <c r="LC453" s="104"/>
      <c r="LD453" s="104"/>
      <c r="LE453" s="104"/>
      <c r="LF453" s="104"/>
      <c r="LG453" s="104"/>
      <c r="LH453" s="104"/>
      <c r="LI453" s="104"/>
      <c r="LJ453" s="104"/>
      <c r="LK453" s="104"/>
      <c r="LL453" s="104"/>
      <c r="LM453" s="104"/>
      <c r="LN453" s="104"/>
      <c r="LO453" s="104"/>
      <c r="LP453" s="104"/>
      <c r="LQ453" s="104"/>
      <c r="LR453" s="104"/>
      <c r="LS453" s="104"/>
      <c r="LT453" s="104"/>
      <c r="LU453" s="104"/>
      <c r="LV453" s="104"/>
      <c r="LW453" s="104"/>
      <c r="LX453" s="104"/>
      <c r="LY453" s="104"/>
      <c r="LZ453" s="104"/>
      <c r="MA453" s="104"/>
      <c r="MB453" s="104"/>
      <c r="MC453" s="104"/>
      <c r="MD453" s="104"/>
      <c r="ME453" s="104"/>
      <c r="MF453" s="104"/>
      <c r="MG453" s="104"/>
      <c r="MH453" s="104"/>
      <c r="MI453" s="104"/>
      <c r="MJ453" s="104"/>
      <c r="MK453" s="104"/>
      <c r="ML453" s="104"/>
      <c r="MM453" s="104"/>
      <c r="MN453" s="104"/>
      <c r="MO453" s="104"/>
      <c r="MP453" s="104"/>
      <c r="MQ453" s="104"/>
      <c r="MR453" s="104"/>
      <c r="MS453" s="104"/>
      <c r="MT453" s="104"/>
      <c r="MU453" s="104"/>
      <c r="MV453" s="104"/>
      <c r="MW453" s="104"/>
      <c r="MX453" s="104"/>
      <c r="MY453" s="104"/>
      <c r="MZ453" s="104"/>
      <c r="NA453" s="104"/>
      <c r="NB453" s="104"/>
      <c r="NC453" s="104"/>
      <c r="ND453" s="104"/>
      <c r="NE453" s="104"/>
      <c r="NF453" s="104"/>
      <c r="NG453" s="104"/>
      <c r="NH453" s="104"/>
      <c r="NI453" s="104"/>
      <c r="NJ453" s="104"/>
      <c r="NK453" s="104"/>
      <c r="NL453" s="104"/>
      <c r="NM453" s="104"/>
      <c r="NN453" s="104"/>
      <c r="NO453" s="104"/>
      <c r="NP453" s="104"/>
      <c r="NQ453" s="104"/>
      <c r="NR453" s="104"/>
      <c r="NS453" s="104"/>
      <c r="NT453" s="104"/>
      <c r="NU453" s="104"/>
      <c r="NV453" s="104"/>
      <c r="NW453" s="104"/>
      <c r="NX453" s="104"/>
      <c r="NY453" s="104"/>
      <c r="NZ453" s="104"/>
      <c r="OA453" s="104"/>
      <c r="OB453" s="104"/>
      <c r="OC453" s="104"/>
      <c r="OD453" s="104"/>
      <c r="OE453" s="104"/>
      <c r="OF453" s="104"/>
      <c r="OG453" s="104"/>
      <c r="OH453" s="104"/>
      <c r="OI453" s="104"/>
      <c r="OJ453" s="104"/>
      <c r="OK453" s="104"/>
      <c r="OL453" s="104"/>
      <c r="OM453" s="104"/>
      <c r="ON453" s="104"/>
      <c r="OO453" s="104"/>
      <c r="OP453" s="104"/>
      <c r="OQ453" s="104"/>
      <c r="OR453" s="104"/>
      <c r="OS453" s="104"/>
      <c r="OT453" s="104"/>
      <c r="OU453" s="104"/>
      <c r="OV453" s="104"/>
      <c r="OW453" s="104"/>
      <c r="OX453" s="104"/>
      <c r="OY453" s="104"/>
      <c r="OZ453" s="104"/>
      <c r="PA453" s="104"/>
      <c r="PB453" s="104"/>
      <c r="PC453" s="104"/>
      <c r="PD453" s="104"/>
      <c r="PE453" s="104"/>
      <c r="PF453" s="104"/>
      <c r="PG453" s="104"/>
      <c r="PH453" s="104"/>
      <c r="PI453" s="104"/>
      <c r="PJ453" s="104"/>
      <c r="PK453" s="104"/>
      <c r="PL453" s="104"/>
      <c r="PM453" s="104"/>
      <c r="PN453" s="104"/>
      <c r="PO453" s="104"/>
      <c r="PP453" s="104"/>
      <c r="PQ453" s="104"/>
      <c r="PR453" s="104"/>
      <c r="PS453" s="104"/>
      <c r="PT453" s="104"/>
      <c r="PU453" s="104"/>
      <c r="PV453" s="104"/>
      <c r="PW453" s="104"/>
      <c r="PX453" s="104"/>
      <c r="PY453" s="104"/>
      <c r="PZ453" s="104"/>
      <c r="QA453" s="104"/>
      <c r="QB453" s="104"/>
      <c r="QC453" s="104"/>
      <c r="QD453" s="104"/>
      <c r="QE453" s="104"/>
      <c r="QF453" s="104"/>
      <c r="QG453" s="104"/>
      <c r="QH453" s="104"/>
      <c r="QI453" s="104"/>
      <c r="QJ453" s="104"/>
      <c r="QK453" s="104"/>
      <c r="QL453" s="104"/>
      <c r="QM453" s="104"/>
      <c r="QN453" s="104"/>
      <c r="QO453" s="104"/>
      <c r="QP453" s="104"/>
      <c r="QQ453" s="104"/>
      <c r="QR453" s="104"/>
      <c r="QS453" s="104"/>
      <c r="QT453" s="104"/>
      <c r="QU453" s="104"/>
      <c r="QV453" s="104"/>
      <c r="QW453" s="104"/>
      <c r="QX453" s="104"/>
      <c r="QY453" s="104"/>
      <c r="QZ453" s="104"/>
      <c r="RA453" s="104"/>
      <c r="RB453" s="104"/>
      <c r="RC453" s="104"/>
      <c r="RD453" s="104"/>
      <c r="RE453" s="104"/>
      <c r="RF453" s="104"/>
    </row>
    <row r="454" spans="1:474" s="19" customFormat="1" x14ac:dyDescent="0.25">
      <c r="A454" s="15">
        <v>21701</v>
      </c>
      <c r="B454" s="67" t="s">
        <v>441</v>
      </c>
      <c r="C454" s="67"/>
      <c r="D454" s="67"/>
      <c r="E454" s="67"/>
      <c r="F454" s="81">
        <v>253387.05799999982</v>
      </c>
      <c r="G454" s="173">
        <f>SUM(G455:G748)</f>
        <v>0</v>
      </c>
      <c r="H454" s="173">
        <f t="shared" ref="H454:AD454" si="59">SUM(H455:H748)</f>
        <v>0</v>
      </c>
      <c r="I454" s="173">
        <f t="shared" si="59"/>
        <v>0</v>
      </c>
      <c r="J454" s="173">
        <f t="shared" si="59"/>
        <v>0</v>
      </c>
      <c r="K454" s="173">
        <f t="shared" si="59"/>
        <v>0</v>
      </c>
      <c r="L454" s="173">
        <f t="shared" si="59"/>
        <v>0</v>
      </c>
      <c r="M454" s="173">
        <f t="shared" si="59"/>
        <v>0</v>
      </c>
      <c r="N454" s="173">
        <f t="shared" si="59"/>
        <v>0</v>
      </c>
      <c r="O454" s="173">
        <f t="shared" si="59"/>
        <v>21</v>
      </c>
      <c r="P454" s="184">
        <f>SUM(P455:P748)</f>
        <v>1317.33</v>
      </c>
      <c r="Q454" s="173"/>
      <c r="R454" s="184">
        <f>SUM(R455:R748)</f>
        <v>167446.69799999989</v>
      </c>
      <c r="S454" s="173">
        <v>0</v>
      </c>
      <c r="T454" s="173">
        <v>0</v>
      </c>
      <c r="U454" s="173">
        <v>19100</v>
      </c>
      <c r="V454" s="184">
        <f>SUM(V455:V748)</f>
        <v>84623.029999999955</v>
      </c>
      <c r="W454" s="173">
        <f t="shared" si="59"/>
        <v>0</v>
      </c>
      <c r="X454" s="173">
        <f t="shared" si="59"/>
        <v>0</v>
      </c>
      <c r="Y454" s="173">
        <f t="shared" si="59"/>
        <v>0</v>
      </c>
      <c r="Z454" s="173">
        <f t="shared" si="59"/>
        <v>0</v>
      </c>
      <c r="AA454" s="173">
        <f t="shared" si="59"/>
        <v>0</v>
      </c>
      <c r="AB454" s="173">
        <f t="shared" si="59"/>
        <v>0</v>
      </c>
      <c r="AC454" s="173">
        <f t="shared" si="59"/>
        <v>0</v>
      </c>
      <c r="AD454" s="179">
        <f t="shared" si="59"/>
        <v>0</v>
      </c>
      <c r="AE454" s="204">
        <f t="shared" ref="AE454" si="60">SUM(AE455:AE748)</f>
        <v>253387.05799999982</v>
      </c>
      <c r="AF454" s="104"/>
      <c r="AG454" s="104"/>
      <c r="AH454" s="104"/>
      <c r="AI454" s="104"/>
      <c r="AJ454" s="104"/>
      <c r="AK454" s="104"/>
      <c r="AL454" s="104"/>
      <c r="AM454" s="104"/>
      <c r="AN454" s="104"/>
      <c r="AO454" s="104"/>
      <c r="AP454" s="104"/>
      <c r="AQ454" s="104"/>
      <c r="AR454" s="104"/>
      <c r="AS454" s="104"/>
      <c r="AT454" s="104"/>
      <c r="AU454" s="104"/>
      <c r="AV454" s="104"/>
      <c r="AW454" s="104"/>
      <c r="AX454" s="104"/>
      <c r="AY454" s="104"/>
      <c r="AZ454" s="104"/>
      <c r="BA454" s="104"/>
      <c r="BB454" s="104"/>
      <c r="BC454" s="104"/>
      <c r="BD454" s="104"/>
      <c r="BE454" s="104"/>
      <c r="BF454" s="104"/>
      <c r="BG454" s="104"/>
      <c r="BH454" s="104"/>
      <c r="BI454" s="104"/>
      <c r="BJ454" s="104"/>
      <c r="BK454" s="104"/>
      <c r="BL454" s="104"/>
      <c r="BM454" s="104"/>
      <c r="BN454" s="104"/>
      <c r="BO454" s="104"/>
      <c r="BP454" s="104"/>
      <c r="BQ454" s="104"/>
      <c r="BR454" s="104"/>
      <c r="GM454" s="104"/>
      <c r="GN454" s="104"/>
      <c r="GO454" s="104"/>
      <c r="GP454" s="104"/>
      <c r="GQ454" s="104"/>
      <c r="GR454" s="104"/>
      <c r="GS454" s="104"/>
      <c r="GT454" s="104"/>
      <c r="GU454" s="104"/>
      <c r="GV454" s="104"/>
      <c r="GW454" s="104"/>
      <c r="GX454" s="104"/>
      <c r="GY454" s="104"/>
      <c r="GZ454" s="104"/>
      <c r="HA454" s="104"/>
      <c r="HB454" s="104"/>
      <c r="HC454" s="104"/>
      <c r="HD454" s="104"/>
      <c r="HE454" s="104"/>
      <c r="HF454" s="104"/>
      <c r="HG454" s="104"/>
      <c r="HH454" s="104"/>
      <c r="HI454" s="104"/>
      <c r="HJ454" s="104"/>
      <c r="HK454" s="104"/>
      <c r="HL454" s="104"/>
      <c r="HM454" s="104"/>
      <c r="HN454" s="104"/>
      <c r="HO454" s="104"/>
      <c r="HP454" s="104"/>
      <c r="HQ454" s="104"/>
      <c r="HR454" s="104"/>
      <c r="HS454" s="104"/>
      <c r="HT454" s="104"/>
      <c r="HU454" s="104"/>
      <c r="HV454" s="104"/>
      <c r="HW454" s="104"/>
      <c r="HX454" s="104"/>
      <c r="HY454" s="104"/>
      <c r="HZ454" s="104"/>
      <c r="IA454" s="104"/>
      <c r="IB454" s="104"/>
      <c r="IC454" s="104"/>
      <c r="ID454" s="104"/>
      <c r="IE454" s="104"/>
      <c r="IF454" s="104"/>
      <c r="IG454" s="104"/>
      <c r="IH454" s="104"/>
      <c r="II454" s="104"/>
      <c r="IJ454" s="104"/>
      <c r="IK454" s="104"/>
      <c r="IL454" s="104"/>
      <c r="IM454" s="104"/>
      <c r="IN454" s="104"/>
      <c r="IO454" s="104"/>
      <c r="IP454" s="104"/>
      <c r="IQ454" s="104"/>
      <c r="IR454" s="104"/>
      <c r="IS454" s="104"/>
      <c r="IT454" s="104"/>
      <c r="IU454" s="104"/>
      <c r="IV454" s="104"/>
      <c r="IW454" s="104"/>
      <c r="IX454" s="104"/>
      <c r="IY454" s="104"/>
      <c r="IZ454" s="104"/>
      <c r="JA454" s="104"/>
      <c r="JB454" s="104"/>
      <c r="JC454" s="104"/>
      <c r="JD454" s="104"/>
      <c r="JE454" s="104"/>
      <c r="JF454" s="104"/>
      <c r="JG454" s="104"/>
      <c r="JH454" s="104"/>
      <c r="JI454" s="104"/>
      <c r="JJ454" s="104"/>
      <c r="JK454" s="104"/>
      <c r="JL454" s="104"/>
      <c r="JM454" s="104"/>
      <c r="JN454" s="104"/>
      <c r="JO454" s="104"/>
      <c r="JP454" s="104"/>
      <c r="JQ454" s="104"/>
      <c r="JR454" s="104"/>
      <c r="JS454" s="104"/>
      <c r="JT454" s="104"/>
      <c r="JU454" s="104"/>
      <c r="JV454" s="104"/>
      <c r="JW454" s="104"/>
      <c r="JX454" s="104"/>
      <c r="JY454" s="104"/>
      <c r="JZ454" s="104"/>
      <c r="KA454" s="104"/>
      <c r="KB454" s="104"/>
      <c r="KC454" s="104"/>
      <c r="KD454" s="104"/>
      <c r="KE454" s="104"/>
      <c r="KF454" s="104"/>
      <c r="KG454" s="104"/>
      <c r="KH454" s="104"/>
      <c r="KI454" s="104"/>
      <c r="KJ454" s="104"/>
      <c r="KK454" s="104"/>
      <c r="KL454" s="104"/>
      <c r="KM454" s="104"/>
      <c r="KN454" s="104"/>
      <c r="KO454" s="104"/>
      <c r="KP454" s="104"/>
      <c r="KQ454" s="104"/>
      <c r="KR454" s="104"/>
      <c r="KS454" s="104"/>
      <c r="KT454" s="104"/>
      <c r="KU454" s="104"/>
      <c r="KV454" s="104"/>
      <c r="KW454" s="104"/>
      <c r="KX454" s="104"/>
      <c r="KY454" s="104"/>
      <c r="KZ454" s="104"/>
      <c r="LA454" s="104"/>
      <c r="LB454" s="104"/>
      <c r="LC454" s="104"/>
      <c r="LD454" s="104"/>
      <c r="LE454" s="104"/>
      <c r="LF454" s="104"/>
      <c r="LG454" s="104"/>
      <c r="LH454" s="104"/>
      <c r="LI454" s="104"/>
      <c r="LJ454" s="104"/>
      <c r="LK454" s="104"/>
      <c r="LL454" s="104"/>
      <c r="LM454" s="104"/>
      <c r="LN454" s="104"/>
      <c r="LO454" s="104"/>
      <c r="LP454" s="104"/>
      <c r="LQ454" s="104"/>
      <c r="LR454" s="104"/>
      <c r="LS454" s="104"/>
      <c r="LT454" s="104"/>
      <c r="LU454" s="104"/>
      <c r="LV454" s="104"/>
      <c r="LW454" s="104"/>
      <c r="LX454" s="104"/>
      <c r="LY454" s="104"/>
      <c r="LZ454" s="104"/>
      <c r="MA454" s="104"/>
      <c r="MB454" s="104"/>
      <c r="MC454" s="104"/>
      <c r="MD454" s="104"/>
      <c r="ME454" s="104"/>
      <c r="MF454" s="104"/>
      <c r="MG454" s="104"/>
      <c r="MH454" s="104"/>
      <c r="MI454" s="104"/>
      <c r="MJ454" s="104"/>
      <c r="MK454" s="104"/>
      <c r="ML454" s="104"/>
      <c r="MM454" s="104"/>
      <c r="MN454" s="104"/>
      <c r="MO454" s="104"/>
      <c r="MP454" s="104"/>
      <c r="MQ454" s="104"/>
      <c r="MR454" s="104"/>
      <c r="MS454" s="104"/>
      <c r="MT454" s="104"/>
      <c r="MU454" s="104"/>
      <c r="MV454" s="104"/>
      <c r="MW454" s="104"/>
      <c r="MX454" s="104"/>
      <c r="MY454" s="104"/>
      <c r="MZ454" s="104"/>
      <c r="NA454" s="104"/>
      <c r="NB454" s="104"/>
      <c r="NC454" s="104"/>
      <c r="ND454" s="104"/>
      <c r="NE454" s="104"/>
      <c r="NF454" s="104"/>
      <c r="NG454" s="104"/>
      <c r="NH454" s="104"/>
      <c r="NI454" s="104"/>
      <c r="NJ454" s="104"/>
      <c r="NK454" s="104"/>
      <c r="NL454" s="104"/>
      <c r="NM454" s="104"/>
      <c r="NN454" s="104"/>
      <c r="NO454" s="104"/>
      <c r="NP454" s="104"/>
      <c r="NQ454" s="104"/>
      <c r="NR454" s="104"/>
      <c r="NS454" s="104"/>
      <c r="NT454" s="104"/>
      <c r="NU454" s="104"/>
      <c r="NV454" s="104"/>
      <c r="NW454" s="104"/>
      <c r="NX454" s="104"/>
      <c r="NY454" s="104"/>
      <c r="NZ454" s="104"/>
      <c r="OA454" s="104"/>
      <c r="OB454" s="104"/>
      <c r="OC454" s="104"/>
      <c r="OD454" s="104"/>
      <c r="OE454" s="104"/>
      <c r="OF454" s="104"/>
      <c r="OG454" s="104"/>
      <c r="OH454" s="104"/>
      <c r="OI454" s="104"/>
      <c r="OJ454" s="104"/>
      <c r="OK454" s="104"/>
      <c r="OL454" s="104"/>
      <c r="OM454" s="104"/>
      <c r="ON454" s="104"/>
      <c r="OO454" s="104"/>
      <c r="OP454" s="104"/>
      <c r="OQ454" s="104"/>
      <c r="OR454" s="104"/>
      <c r="OS454" s="104"/>
      <c r="OT454" s="104"/>
      <c r="OU454" s="104"/>
      <c r="OV454" s="104"/>
      <c r="OW454" s="104"/>
      <c r="OX454" s="104"/>
      <c r="OY454" s="104"/>
      <c r="OZ454" s="104"/>
      <c r="PA454" s="104"/>
      <c r="PB454" s="104"/>
      <c r="PC454" s="104"/>
      <c r="PD454" s="104"/>
      <c r="PE454" s="104"/>
      <c r="PF454" s="104"/>
      <c r="PG454" s="104"/>
      <c r="PH454" s="104"/>
      <c r="PI454" s="104"/>
      <c r="PJ454" s="104"/>
      <c r="PK454" s="104"/>
      <c r="PL454" s="104"/>
      <c r="PM454" s="104"/>
      <c r="PN454" s="104"/>
      <c r="PO454" s="104"/>
      <c r="PP454" s="104"/>
      <c r="PQ454" s="104"/>
      <c r="PR454" s="104"/>
      <c r="PS454" s="104"/>
      <c r="PT454" s="104"/>
      <c r="PU454" s="104"/>
      <c r="PV454" s="104"/>
      <c r="PW454" s="104"/>
      <c r="PX454" s="104"/>
      <c r="PY454" s="104"/>
      <c r="PZ454" s="104"/>
      <c r="QA454" s="104"/>
      <c r="QB454" s="104"/>
      <c r="QC454" s="104"/>
      <c r="QD454" s="104"/>
      <c r="QE454" s="104"/>
      <c r="QF454" s="104"/>
      <c r="QG454" s="104"/>
      <c r="QH454" s="104"/>
      <c r="QI454" s="104"/>
      <c r="QJ454" s="104"/>
      <c r="QK454" s="104"/>
      <c r="QL454" s="104"/>
      <c r="QM454" s="104"/>
      <c r="QN454" s="104"/>
      <c r="QO454" s="104"/>
      <c r="QP454" s="104"/>
      <c r="QQ454" s="104"/>
      <c r="QR454" s="104"/>
      <c r="QS454" s="104"/>
      <c r="QT454" s="104"/>
      <c r="QU454" s="104"/>
      <c r="QV454" s="104"/>
      <c r="QW454" s="104"/>
      <c r="QX454" s="104"/>
      <c r="QY454" s="104"/>
      <c r="QZ454" s="104"/>
      <c r="RA454" s="104"/>
      <c r="RB454" s="104"/>
      <c r="RC454" s="104"/>
      <c r="RD454" s="104"/>
      <c r="RE454" s="104"/>
      <c r="RF454" s="104"/>
    </row>
    <row r="455" spans="1:474" x14ac:dyDescent="0.25">
      <c r="A455" s="26"/>
      <c r="B455" s="48" t="s">
        <v>442</v>
      </c>
      <c r="C455" s="23"/>
      <c r="D455" s="49">
        <v>148</v>
      </c>
      <c r="E455" s="23"/>
      <c r="F455" s="50">
        <v>10728.8</v>
      </c>
      <c r="G455" s="169"/>
      <c r="H455" s="169"/>
      <c r="I455" s="169"/>
      <c r="J455" s="169"/>
      <c r="K455" s="169"/>
      <c r="L455" s="169"/>
      <c r="M455" s="169"/>
      <c r="N455" s="169"/>
      <c r="O455" s="169"/>
      <c r="P455" s="207"/>
      <c r="Q455" s="207">
        <v>148</v>
      </c>
      <c r="R455" s="207">
        <v>10728.8</v>
      </c>
      <c r="S455" s="169"/>
      <c r="T455" s="169"/>
      <c r="U455" s="169"/>
      <c r="V455" s="207"/>
      <c r="W455" s="169"/>
      <c r="X455" s="169"/>
      <c r="Y455" s="169"/>
      <c r="Z455" s="169"/>
      <c r="AA455" s="169"/>
      <c r="AB455" s="169"/>
      <c r="AC455" s="169"/>
      <c r="AD455" s="180"/>
      <c r="AE455" s="207">
        <f t="shared" ref="AE455:AE518" si="61">H455+J455+L455+N455+P455+R455+T455+V455+X455+Z455+AB455+AD455</f>
        <v>10728.8</v>
      </c>
    </row>
    <row r="456" spans="1:474" x14ac:dyDescent="0.25">
      <c r="A456" s="26"/>
      <c r="B456" s="48" t="s">
        <v>443</v>
      </c>
      <c r="C456" s="23"/>
      <c r="D456" s="49">
        <v>5</v>
      </c>
      <c r="E456" s="23"/>
      <c r="F456" s="50">
        <v>513.65</v>
      </c>
      <c r="G456" s="169"/>
      <c r="H456" s="169"/>
      <c r="I456" s="169"/>
      <c r="J456" s="169"/>
      <c r="K456" s="169"/>
      <c r="L456" s="169"/>
      <c r="M456" s="169"/>
      <c r="N456" s="169"/>
      <c r="O456" s="169"/>
      <c r="P456" s="207"/>
      <c r="Q456" s="207">
        <v>5</v>
      </c>
      <c r="R456" s="207">
        <v>513.65</v>
      </c>
      <c r="S456" s="169"/>
      <c r="T456" s="169"/>
      <c r="U456" s="169"/>
      <c r="V456" s="207"/>
      <c r="W456" s="169"/>
      <c r="X456" s="169"/>
      <c r="Y456" s="169"/>
      <c r="Z456" s="169"/>
      <c r="AA456" s="169"/>
      <c r="AB456" s="169"/>
      <c r="AC456" s="169"/>
      <c r="AD456" s="180"/>
      <c r="AE456" s="207">
        <f t="shared" si="61"/>
        <v>513.65</v>
      </c>
    </row>
    <row r="457" spans="1:474" x14ac:dyDescent="0.25">
      <c r="A457" s="26"/>
      <c r="B457" s="48" t="s">
        <v>444</v>
      </c>
      <c r="C457" s="23"/>
      <c r="D457" s="49">
        <v>5</v>
      </c>
      <c r="E457" s="23"/>
      <c r="F457" s="50">
        <v>485</v>
      </c>
      <c r="G457" s="169"/>
      <c r="H457" s="169"/>
      <c r="I457" s="169"/>
      <c r="J457" s="169"/>
      <c r="K457" s="169"/>
      <c r="L457" s="169"/>
      <c r="M457" s="169"/>
      <c r="N457" s="169"/>
      <c r="O457" s="169"/>
      <c r="P457" s="207"/>
      <c r="Q457" s="207">
        <v>5</v>
      </c>
      <c r="R457" s="207">
        <v>485</v>
      </c>
      <c r="S457" s="169"/>
      <c r="T457" s="169"/>
      <c r="U457" s="169"/>
      <c r="V457" s="207"/>
      <c r="W457" s="169"/>
      <c r="X457" s="169"/>
      <c r="Y457" s="169"/>
      <c r="Z457" s="169"/>
      <c r="AA457" s="169"/>
      <c r="AB457" s="169"/>
      <c r="AC457" s="169"/>
      <c r="AD457" s="180"/>
      <c r="AE457" s="207">
        <f t="shared" si="61"/>
        <v>485</v>
      </c>
    </row>
    <row r="458" spans="1:474" x14ac:dyDescent="0.25">
      <c r="A458" s="26"/>
      <c r="B458" s="48" t="s">
        <v>445</v>
      </c>
      <c r="C458" s="23"/>
      <c r="D458" s="49">
        <v>5</v>
      </c>
      <c r="E458" s="23"/>
      <c r="F458" s="50">
        <v>268.75</v>
      </c>
      <c r="G458" s="169"/>
      <c r="H458" s="169"/>
      <c r="I458" s="169"/>
      <c r="J458" s="169"/>
      <c r="K458" s="169"/>
      <c r="L458" s="169"/>
      <c r="M458" s="169"/>
      <c r="N458" s="169"/>
      <c r="O458" s="169"/>
      <c r="P458" s="207"/>
      <c r="Q458" s="207">
        <v>5</v>
      </c>
      <c r="R458" s="207">
        <v>268.75</v>
      </c>
      <c r="S458" s="169"/>
      <c r="T458" s="169"/>
      <c r="U458" s="169"/>
      <c r="V458" s="207"/>
      <c r="W458" s="169"/>
      <c r="X458" s="169"/>
      <c r="Y458" s="169"/>
      <c r="Z458" s="169"/>
      <c r="AA458" s="169"/>
      <c r="AB458" s="169"/>
      <c r="AC458" s="169"/>
      <c r="AD458" s="180"/>
      <c r="AE458" s="207">
        <f t="shared" si="61"/>
        <v>268.75</v>
      </c>
    </row>
    <row r="459" spans="1:474" x14ac:dyDescent="0.25">
      <c r="A459" s="26"/>
      <c r="B459" s="48" t="s">
        <v>446</v>
      </c>
      <c r="C459" s="23"/>
      <c r="D459" s="49">
        <v>5</v>
      </c>
      <c r="E459" s="23"/>
      <c r="F459" s="50">
        <v>1205.8</v>
      </c>
      <c r="G459" s="169"/>
      <c r="H459" s="169"/>
      <c r="I459" s="169"/>
      <c r="J459" s="169"/>
      <c r="K459" s="169"/>
      <c r="L459" s="169"/>
      <c r="M459" s="169"/>
      <c r="N459" s="169"/>
      <c r="O459" s="169"/>
      <c r="P459" s="207"/>
      <c r="Q459" s="207">
        <v>5</v>
      </c>
      <c r="R459" s="207">
        <v>1205.8</v>
      </c>
      <c r="S459" s="169"/>
      <c r="T459" s="169"/>
      <c r="U459" s="169"/>
      <c r="V459" s="207"/>
      <c r="W459" s="169"/>
      <c r="X459" s="169"/>
      <c r="Y459" s="169"/>
      <c r="Z459" s="169"/>
      <c r="AA459" s="169"/>
      <c r="AB459" s="169"/>
      <c r="AC459" s="169"/>
      <c r="AD459" s="180"/>
      <c r="AE459" s="207">
        <f t="shared" si="61"/>
        <v>1205.8</v>
      </c>
    </row>
    <row r="460" spans="1:474" x14ac:dyDescent="0.25">
      <c r="A460" s="26"/>
      <c r="B460" s="48" t="s">
        <v>447</v>
      </c>
      <c r="C460" s="23"/>
      <c r="D460" s="49">
        <v>20</v>
      </c>
      <c r="E460" s="23"/>
      <c r="F460" s="50">
        <v>826.80000000000007</v>
      </c>
      <c r="G460" s="169"/>
      <c r="H460" s="169"/>
      <c r="I460" s="169"/>
      <c r="J460" s="169"/>
      <c r="K460" s="169"/>
      <c r="L460" s="169"/>
      <c r="M460" s="169"/>
      <c r="N460" s="169"/>
      <c r="O460" s="169"/>
      <c r="P460" s="207"/>
      <c r="Q460" s="207">
        <v>20</v>
      </c>
      <c r="R460" s="207">
        <v>826.80000000000007</v>
      </c>
      <c r="S460" s="169"/>
      <c r="T460" s="169"/>
      <c r="U460" s="169"/>
      <c r="V460" s="207"/>
      <c r="W460" s="169"/>
      <c r="X460" s="169"/>
      <c r="Y460" s="169"/>
      <c r="Z460" s="169"/>
      <c r="AA460" s="169"/>
      <c r="AB460" s="169"/>
      <c r="AC460" s="169"/>
      <c r="AD460" s="180"/>
      <c r="AE460" s="207">
        <f t="shared" si="61"/>
        <v>826.80000000000007</v>
      </c>
    </row>
    <row r="461" spans="1:474" x14ac:dyDescent="0.25">
      <c r="A461" s="26"/>
      <c r="B461" s="48" t="s">
        <v>448</v>
      </c>
      <c r="C461" s="23"/>
      <c r="D461" s="49">
        <v>30</v>
      </c>
      <c r="E461" s="23"/>
      <c r="F461" s="50">
        <v>356.4</v>
      </c>
      <c r="G461" s="169"/>
      <c r="H461" s="169"/>
      <c r="I461" s="169"/>
      <c r="J461" s="169"/>
      <c r="K461" s="169"/>
      <c r="L461" s="169"/>
      <c r="M461" s="169"/>
      <c r="N461" s="169"/>
      <c r="O461" s="169"/>
      <c r="P461" s="207"/>
      <c r="Q461" s="207">
        <v>30</v>
      </c>
      <c r="R461" s="207">
        <v>356.4</v>
      </c>
      <c r="S461" s="169"/>
      <c r="T461" s="169"/>
      <c r="U461" s="169"/>
      <c r="V461" s="207"/>
      <c r="W461" s="169"/>
      <c r="X461" s="169"/>
      <c r="Y461" s="169"/>
      <c r="Z461" s="169"/>
      <c r="AA461" s="169"/>
      <c r="AB461" s="169"/>
      <c r="AC461" s="169"/>
      <c r="AD461" s="180"/>
      <c r="AE461" s="207">
        <f t="shared" si="61"/>
        <v>356.4</v>
      </c>
    </row>
    <row r="462" spans="1:474" x14ac:dyDescent="0.25">
      <c r="A462" s="26"/>
      <c r="B462" s="48" t="s">
        <v>449</v>
      </c>
      <c r="C462" s="23"/>
      <c r="D462" s="49">
        <v>30</v>
      </c>
      <c r="E462" s="23"/>
      <c r="F462" s="50">
        <v>356.4</v>
      </c>
      <c r="G462" s="169"/>
      <c r="H462" s="169"/>
      <c r="I462" s="169"/>
      <c r="J462" s="169"/>
      <c r="K462" s="169"/>
      <c r="L462" s="169"/>
      <c r="M462" s="169"/>
      <c r="N462" s="169"/>
      <c r="O462" s="169"/>
      <c r="P462" s="207"/>
      <c r="Q462" s="207">
        <v>30</v>
      </c>
      <c r="R462" s="207">
        <v>356.4</v>
      </c>
      <c r="S462" s="169"/>
      <c r="T462" s="169"/>
      <c r="U462" s="169"/>
      <c r="V462" s="207"/>
      <c r="W462" s="169"/>
      <c r="X462" s="169"/>
      <c r="Y462" s="169"/>
      <c r="Z462" s="169"/>
      <c r="AA462" s="169"/>
      <c r="AB462" s="169"/>
      <c r="AC462" s="169"/>
      <c r="AD462" s="180"/>
      <c r="AE462" s="207">
        <f t="shared" si="61"/>
        <v>356.4</v>
      </c>
    </row>
    <row r="463" spans="1:474" x14ac:dyDescent="0.25">
      <c r="A463" s="26"/>
      <c r="B463" s="48" t="s">
        <v>450</v>
      </c>
      <c r="C463" s="23"/>
      <c r="D463" s="49">
        <v>30</v>
      </c>
      <c r="E463" s="23"/>
      <c r="F463" s="50">
        <v>356.4</v>
      </c>
      <c r="G463" s="169"/>
      <c r="H463" s="169"/>
      <c r="I463" s="169"/>
      <c r="J463" s="169"/>
      <c r="K463" s="169"/>
      <c r="L463" s="169"/>
      <c r="M463" s="169"/>
      <c r="N463" s="169"/>
      <c r="O463" s="169"/>
      <c r="P463" s="207"/>
      <c r="Q463" s="207">
        <v>30</v>
      </c>
      <c r="R463" s="207">
        <v>356.4</v>
      </c>
      <c r="S463" s="169"/>
      <c r="T463" s="169"/>
      <c r="U463" s="169"/>
      <c r="V463" s="207"/>
      <c r="W463" s="169"/>
      <c r="X463" s="169"/>
      <c r="Y463" s="169"/>
      <c r="Z463" s="169"/>
      <c r="AA463" s="169"/>
      <c r="AB463" s="169"/>
      <c r="AC463" s="169"/>
      <c r="AD463" s="180"/>
      <c r="AE463" s="207">
        <f t="shared" si="61"/>
        <v>356.4</v>
      </c>
    </row>
    <row r="464" spans="1:474" x14ac:dyDescent="0.25">
      <c r="A464" s="26"/>
      <c r="B464" s="48" t="s">
        <v>451</v>
      </c>
      <c r="C464" s="23"/>
      <c r="D464" s="49">
        <v>30</v>
      </c>
      <c r="E464" s="23"/>
      <c r="F464" s="50">
        <v>356.4</v>
      </c>
      <c r="G464" s="169"/>
      <c r="H464" s="169"/>
      <c r="I464" s="169"/>
      <c r="J464" s="169"/>
      <c r="K464" s="169"/>
      <c r="L464" s="169"/>
      <c r="M464" s="169"/>
      <c r="N464" s="169"/>
      <c r="O464" s="169"/>
      <c r="P464" s="207"/>
      <c r="Q464" s="207">
        <v>30</v>
      </c>
      <c r="R464" s="207">
        <v>356.4</v>
      </c>
      <c r="S464" s="169"/>
      <c r="T464" s="169"/>
      <c r="U464" s="169"/>
      <c r="V464" s="207"/>
      <c r="W464" s="169"/>
      <c r="X464" s="169"/>
      <c r="Y464" s="169"/>
      <c r="Z464" s="169"/>
      <c r="AA464" s="169"/>
      <c r="AB464" s="169"/>
      <c r="AC464" s="169"/>
      <c r="AD464" s="180"/>
      <c r="AE464" s="207">
        <f t="shared" si="61"/>
        <v>356.4</v>
      </c>
    </row>
    <row r="465" spans="1:31" x14ac:dyDescent="0.25">
      <c r="A465" s="26"/>
      <c r="B465" s="48" t="s">
        <v>452</v>
      </c>
      <c r="C465" s="23"/>
      <c r="D465" s="49">
        <v>30</v>
      </c>
      <c r="E465" s="23"/>
      <c r="F465" s="50">
        <v>356.4</v>
      </c>
      <c r="G465" s="169"/>
      <c r="H465" s="169"/>
      <c r="I465" s="169"/>
      <c r="J465" s="169"/>
      <c r="K465" s="169"/>
      <c r="L465" s="169"/>
      <c r="M465" s="169"/>
      <c r="N465" s="169"/>
      <c r="O465" s="169"/>
      <c r="P465" s="207"/>
      <c r="Q465" s="207">
        <v>30</v>
      </c>
      <c r="R465" s="207">
        <v>356.4</v>
      </c>
      <c r="S465" s="169"/>
      <c r="T465" s="169"/>
      <c r="U465" s="169"/>
      <c r="V465" s="207"/>
      <c r="W465" s="169"/>
      <c r="X465" s="169"/>
      <c r="Y465" s="169"/>
      <c r="Z465" s="169"/>
      <c r="AA465" s="169"/>
      <c r="AB465" s="169"/>
      <c r="AC465" s="169"/>
      <c r="AD465" s="180"/>
      <c r="AE465" s="207">
        <f t="shared" si="61"/>
        <v>356.4</v>
      </c>
    </row>
    <row r="466" spans="1:31" x14ac:dyDescent="0.25">
      <c r="A466" s="26"/>
      <c r="B466" s="48" t="s">
        <v>453</v>
      </c>
      <c r="C466" s="23"/>
      <c r="D466" s="49">
        <v>30</v>
      </c>
      <c r="E466" s="23"/>
      <c r="F466" s="50">
        <v>356.4</v>
      </c>
      <c r="G466" s="169"/>
      <c r="H466" s="169"/>
      <c r="I466" s="169"/>
      <c r="J466" s="169"/>
      <c r="K466" s="169"/>
      <c r="L466" s="169"/>
      <c r="M466" s="169"/>
      <c r="N466" s="169"/>
      <c r="O466" s="169"/>
      <c r="P466" s="207"/>
      <c r="Q466" s="207">
        <v>30</v>
      </c>
      <c r="R466" s="207">
        <v>356.4</v>
      </c>
      <c r="S466" s="169"/>
      <c r="T466" s="169"/>
      <c r="U466" s="169"/>
      <c r="V466" s="207"/>
      <c r="W466" s="169"/>
      <c r="X466" s="169"/>
      <c r="Y466" s="169"/>
      <c r="Z466" s="169"/>
      <c r="AA466" s="169"/>
      <c r="AB466" s="169"/>
      <c r="AC466" s="169"/>
      <c r="AD466" s="180"/>
      <c r="AE466" s="207">
        <f t="shared" si="61"/>
        <v>356.4</v>
      </c>
    </row>
    <row r="467" spans="1:31" x14ac:dyDescent="0.25">
      <c r="A467" s="26"/>
      <c r="B467" s="48" t="s">
        <v>454</v>
      </c>
      <c r="C467" s="23"/>
      <c r="D467" s="49">
        <v>30</v>
      </c>
      <c r="E467" s="23"/>
      <c r="F467" s="50">
        <v>356.4</v>
      </c>
      <c r="G467" s="169"/>
      <c r="H467" s="169"/>
      <c r="I467" s="169"/>
      <c r="J467" s="169"/>
      <c r="K467" s="169"/>
      <c r="L467" s="169"/>
      <c r="M467" s="169"/>
      <c r="N467" s="169"/>
      <c r="O467" s="169"/>
      <c r="P467" s="207"/>
      <c r="Q467" s="207">
        <v>30</v>
      </c>
      <c r="R467" s="207">
        <v>356.4</v>
      </c>
      <c r="S467" s="169"/>
      <c r="T467" s="169"/>
      <c r="U467" s="169"/>
      <c r="V467" s="207"/>
      <c r="W467" s="169"/>
      <c r="X467" s="169"/>
      <c r="Y467" s="169"/>
      <c r="Z467" s="169"/>
      <c r="AA467" s="169"/>
      <c r="AB467" s="169"/>
      <c r="AC467" s="169"/>
      <c r="AD467" s="180"/>
      <c r="AE467" s="207">
        <f t="shared" si="61"/>
        <v>356.4</v>
      </c>
    </row>
    <row r="468" spans="1:31" x14ac:dyDescent="0.25">
      <c r="A468" s="26"/>
      <c r="B468" s="48" t="s">
        <v>455</v>
      </c>
      <c r="C468" s="23"/>
      <c r="D468" s="49">
        <v>30</v>
      </c>
      <c r="E468" s="23"/>
      <c r="F468" s="50">
        <v>356.4</v>
      </c>
      <c r="G468" s="169"/>
      <c r="H468" s="169"/>
      <c r="I468" s="169"/>
      <c r="J468" s="169"/>
      <c r="K468" s="169"/>
      <c r="L468" s="169"/>
      <c r="M468" s="169"/>
      <c r="N468" s="169"/>
      <c r="O468" s="169"/>
      <c r="P468" s="207"/>
      <c r="Q468" s="207">
        <v>30</v>
      </c>
      <c r="R468" s="207">
        <v>356.4</v>
      </c>
      <c r="S468" s="169"/>
      <c r="T468" s="169"/>
      <c r="U468" s="169"/>
      <c r="V468" s="207"/>
      <c r="W468" s="169"/>
      <c r="X468" s="169"/>
      <c r="Y468" s="169"/>
      <c r="Z468" s="169"/>
      <c r="AA468" s="169"/>
      <c r="AB468" s="169"/>
      <c r="AC468" s="169"/>
      <c r="AD468" s="180"/>
      <c r="AE468" s="207">
        <f t="shared" si="61"/>
        <v>356.4</v>
      </c>
    </row>
    <row r="469" spans="1:31" x14ac:dyDescent="0.25">
      <c r="A469" s="26"/>
      <c r="B469" s="48" t="s">
        <v>456</v>
      </c>
      <c r="C469" s="23"/>
      <c r="D469" s="49">
        <v>30</v>
      </c>
      <c r="E469" s="23"/>
      <c r="F469" s="50">
        <v>356.4</v>
      </c>
      <c r="G469" s="169"/>
      <c r="H469" s="169"/>
      <c r="I469" s="169"/>
      <c r="J469" s="169"/>
      <c r="K469" s="169"/>
      <c r="L469" s="169"/>
      <c r="M469" s="169"/>
      <c r="N469" s="169"/>
      <c r="O469" s="169"/>
      <c r="P469" s="207"/>
      <c r="Q469" s="207">
        <v>30</v>
      </c>
      <c r="R469" s="207">
        <v>356.4</v>
      </c>
      <c r="S469" s="169"/>
      <c r="T469" s="169"/>
      <c r="U469" s="169"/>
      <c r="V469" s="207"/>
      <c r="W469" s="169"/>
      <c r="X469" s="169"/>
      <c r="Y469" s="169"/>
      <c r="Z469" s="169"/>
      <c r="AA469" s="169"/>
      <c r="AB469" s="169"/>
      <c r="AC469" s="169"/>
      <c r="AD469" s="180"/>
      <c r="AE469" s="207">
        <f t="shared" si="61"/>
        <v>356.4</v>
      </c>
    </row>
    <row r="470" spans="1:31" x14ac:dyDescent="0.25">
      <c r="A470" s="26"/>
      <c r="B470" s="48" t="s">
        <v>457</v>
      </c>
      <c r="C470" s="23"/>
      <c r="D470" s="49">
        <v>30</v>
      </c>
      <c r="E470" s="23"/>
      <c r="F470" s="50">
        <v>356.4</v>
      </c>
      <c r="G470" s="169"/>
      <c r="H470" s="169"/>
      <c r="I470" s="169"/>
      <c r="J470" s="169"/>
      <c r="K470" s="169"/>
      <c r="L470" s="169"/>
      <c r="M470" s="169"/>
      <c r="N470" s="169"/>
      <c r="O470" s="169"/>
      <c r="P470" s="207"/>
      <c r="Q470" s="207">
        <v>30</v>
      </c>
      <c r="R470" s="207">
        <v>356.4</v>
      </c>
      <c r="S470" s="169"/>
      <c r="T470" s="169"/>
      <c r="U470" s="169"/>
      <c r="V470" s="207"/>
      <c r="W470" s="169"/>
      <c r="X470" s="169"/>
      <c r="Y470" s="169"/>
      <c r="Z470" s="169"/>
      <c r="AA470" s="169"/>
      <c r="AB470" s="169"/>
      <c r="AC470" s="169"/>
      <c r="AD470" s="180"/>
      <c r="AE470" s="207">
        <f t="shared" si="61"/>
        <v>356.4</v>
      </c>
    </row>
    <row r="471" spans="1:31" x14ac:dyDescent="0.25">
      <c r="A471" s="26"/>
      <c r="B471" s="48" t="s">
        <v>458</v>
      </c>
      <c r="C471" s="23"/>
      <c r="D471" s="49">
        <v>30</v>
      </c>
      <c r="E471" s="23"/>
      <c r="F471" s="50">
        <v>356.4</v>
      </c>
      <c r="G471" s="169"/>
      <c r="H471" s="169"/>
      <c r="I471" s="169"/>
      <c r="J471" s="169"/>
      <c r="K471" s="169"/>
      <c r="L471" s="169"/>
      <c r="M471" s="169"/>
      <c r="N471" s="169"/>
      <c r="O471" s="169"/>
      <c r="P471" s="207"/>
      <c r="Q471" s="207">
        <v>30</v>
      </c>
      <c r="R471" s="207">
        <v>356.4</v>
      </c>
      <c r="S471" s="169"/>
      <c r="T471" s="169"/>
      <c r="U471" s="169"/>
      <c r="V471" s="207"/>
      <c r="W471" s="169"/>
      <c r="X471" s="169"/>
      <c r="Y471" s="169"/>
      <c r="Z471" s="169"/>
      <c r="AA471" s="169"/>
      <c r="AB471" s="169"/>
      <c r="AC471" s="169"/>
      <c r="AD471" s="180"/>
      <c r="AE471" s="207">
        <f t="shared" si="61"/>
        <v>356.4</v>
      </c>
    </row>
    <row r="472" spans="1:31" x14ac:dyDescent="0.25">
      <c r="A472" s="26"/>
      <c r="B472" s="48" t="s">
        <v>459</v>
      </c>
      <c r="C472" s="23"/>
      <c r="D472" s="49">
        <v>30</v>
      </c>
      <c r="E472" s="23"/>
      <c r="F472" s="50">
        <v>356.4</v>
      </c>
      <c r="G472" s="169"/>
      <c r="H472" s="169"/>
      <c r="I472" s="169"/>
      <c r="J472" s="169"/>
      <c r="K472" s="169"/>
      <c r="L472" s="169"/>
      <c r="M472" s="169"/>
      <c r="N472" s="169"/>
      <c r="O472" s="169"/>
      <c r="P472" s="207"/>
      <c r="Q472" s="207">
        <v>30</v>
      </c>
      <c r="R472" s="207">
        <v>356.4</v>
      </c>
      <c r="S472" s="169"/>
      <c r="T472" s="169"/>
      <c r="U472" s="169"/>
      <c r="V472" s="207"/>
      <c r="W472" s="169"/>
      <c r="X472" s="169"/>
      <c r="Y472" s="169"/>
      <c r="Z472" s="169"/>
      <c r="AA472" s="169"/>
      <c r="AB472" s="169"/>
      <c r="AC472" s="169"/>
      <c r="AD472" s="180"/>
      <c r="AE472" s="207">
        <f t="shared" si="61"/>
        <v>356.4</v>
      </c>
    </row>
    <row r="473" spans="1:31" x14ac:dyDescent="0.25">
      <c r="A473" s="26"/>
      <c r="B473" s="48" t="s">
        <v>460</v>
      </c>
      <c r="C473" s="23"/>
      <c r="D473" s="49">
        <v>30</v>
      </c>
      <c r="E473" s="23"/>
      <c r="F473" s="50">
        <v>356.4</v>
      </c>
      <c r="G473" s="169"/>
      <c r="H473" s="169"/>
      <c r="I473" s="169"/>
      <c r="J473" s="169"/>
      <c r="K473" s="169"/>
      <c r="L473" s="169"/>
      <c r="M473" s="169"/>
      <c r="N473" s="169"/>
      <c r="O473" s="169"/>
      <c r="P473" s="207"/>
      <c r="Q473" s="207">
        <v>30</v>
      </c>
      <c r="R473" s="207">
        <v>356.4</v>
      </c>
      <c r="S473" s="169"/>
      <c r="T473" s="169"/>
      <c r="U473" s="169"/>
      <c r="V473" s="207"/>
      <c r="W473" s="169"/>
      <c r="X473" s="169"/>
      <c r="Y473" s="169"/>
      <c r="Z473" s="169"/>
      <c r="AA473" s="169"/>
      <c r="AB473" s="169"/>
      <c r="AC473" s="169"/>
      <c r="AD473" s="180"/>
      <c r="AE473" s="207">
        <f t="shared" si="61"/>
        <v>356.4</v>
      </c>
    </row>
    <row r="474" spans="1:31" x14ac:dyDescent="0.25">
      <c r="A474" s="26"/>
      <c r="B474" s="48" t="s">
        <v>461</v>
      </c>
      <c r="C474" s="23"/>
      <c r="D474" s="49">
        <v>2</v>
      </c>
      <c r="E474" s="23"/>
      <c r="F474" s="50">
        <v>225.72</v>
      </c>
      <c r="G474" s="169"/>
      <c r="H474" s="169"/>
      <c r="I474" s="169"/>
      <c r="J474" s="169"/>
      <c r="K474" s="169"/>
      <c r="L474" s="169"/>
      <c r="M474" s="169"/>
      <c r="N474" s="169"/>
      <c r="O474" s="169"/>
      <c r="P474" s="207"/>
      <c r="Q474" s="207">
        <v>2</v>
      </c>
      <c r="R474" s="207">
        <v>225.72</v>
      </c>
      <c r="S474" s="169"/>
      <c r="T474" s="169"/>
      <c r="U474" s="169"/>
      <c r="V474" s="207"/>
      <c r="W474" s="169"/>
      <c r="X474" s="169"/>
      <c r="Y474" s="169"/>
      <c r="Z474" s="169"/>
      <c r="AA474" s="169"/>
      <c r="AB474" s="169"/>
      <c r="AC474" s="169"/>
      <c r="AD474" s="180"/>
      <c r="AE474" s="207">
        <f t="shared" si="61"/>
        <v>225.72</v>
      </c>
    </row>
    <row r="475" spans="1:31" x14ac:dyDescent="0.25">
      <c r="A475" s="26"/>
      <c r="B475" s="48" t="s">
        <v>462</v>
      </c>
      <c r="C475" s="23"/>
      <c r="D475" s="49">
        <v>2</v>
      </c>
      <c r="E475" s="23"/>
      <c r="F475" s="50">
        <v>376.88</v>
      </c>
      <c r="G475" s="169"/>
      <c r="H475" s="169"/>
      <c r="I475" s="169"/>
      <c r="J475" s="169"/>
      <c r="K475" s="169"/>
      <c r="L475" s="169"/>
      <c r="M475" s="169"/>
      <c r="N475" s="169"/>
      <c r="O475" s="169"/>
      <c r="P475" s="207"/>
      <c r="Q475" s="207">
        <v>2</v>
      </c>
      <c r="R475" s="207">
        <v>376.88</v>
      </c>
      <c r="S475" s="169"/>
      <c r="T475" s="169"/>
      <c r="U475" s="169"/>
      <c r="V475" s="207"/>
      <c r="W475" s="169"/>
      <c r="X475" s="169"/>
      <c r="Y475" s="169"/>
      <c r="Z475" s="169"/>
      <c r="AA475" s="169"/>
      <c r="AB475" s="169"/>
      <c r="AC475" s="169"/>
      <c r="AD475" s="180"/>
      <c r="AE475" s="207">
        <f t="shared" si="61"/>
        <v>376.88</v>
      </c>
    </row>
    <row r="476" spans="1:31" x14ac:dyDescent="0.25">
      <c r="A476" s="26"/>
      <c r="B476" s="48" t="s">
        <v>47</v>
      </c>
      <c r="C476" s="23"/>
      <c r="D476" s="49">
        <v>10</v>
      </c>
      <c r="E476" s="23"/>
      <c r="F476" s="50">
        <v>425.90000000000009</v>
      </c>
      <c r="G476" s="169"/>
      <c r="H476" s="169"/>
      <c r="I476" s="169"/>
      <c r="J476" s="169"/>
      <c r="K476" s="169"/>
      <c r="L476" s="169"/>
      <c r="M476" s="169"/>
      <c r="N476" s="169"/>
      <c r="O476" s="169"/>
      <c r="P476" s="207"/>
      <c r="Q476" s="207">
        <v>10</v>
      </c>
      <c r="R476" s="207">
        <v>425.90000000000009</v>
      </c>
      <c r="S476" s="169"/>
      <c r="T476" s="169"/>
      <c r="U476" s="169"/>
      <c r="V476" s="207"/>
      <c r="W476" s="169"/>
      <c r="X476" s="169"/>
      <c r="Y476" s="169"/>
      <c r="Z476" s="169"/>
      <c r="AA476" s="169"/>
      <c r="AB476" s="169"/>
      <c r="AC476" s="169"/>
      <c r="AD476" s="180"/>
      <c r="AE476" s="207">
        <f t="shared" si="61"/>
        <v>425.90000000000009</v>
      </c>
    </row>
    <row r="477" spans="1:31" x14ac:dyDescent="0.25">
      <c r="A477" s="26"/>
      <c r="B477" s="48" t="s">
        <v>48</v>
      </c>
      <c r="C477" s="23"/>
      <c r="D477" s="49">
        <v>10</v>
      </c>
      <c r="E477" s="23"/>
      <c r="F477" s="50">
        <v>425.90000000000009</v>
      </c>
      <c r="G477" s="169"/>
      <c r="H477" s="169"/>
      <c r="I477" s="169"/>
      <c r="J477" s="169"/>
      <c r="K477" s="169"/>
      <c r="L477" s="169"/>
      <c r="M477" s="169"/>
      <c r="N477" s="169"/>
      <c r="O477" s="169"/>
      <c r="P477" s="207"/>
      <c r="Q477" s="207">
        <v>10</v>
      </c>
      <c r="R477" s="207">
        <v>425.90000000000009</v>
      </c>
      <c r="S477" s="169"/>
      <c r="T477" s="169"/>
      <c r="U477" s="169"/>
      <c r="V477" s="207"/>
      <c r="W477" s="169"/>
      <c r="X477" s="169"/>
      <c r="Y477" s="169"/>
      <c r="Z477" s="169"/>
      <c r="AA477" s="169"/>
      <c r="AB477" s="169"/>
      <c r="AC477" s="169"/>
      <c r="AD477" s="180"/>
      <c r="AE477" s="207">
        <f t="shared" si="61"/>
        <v>425.90000000000009</v>
      </c>
    </row>
    <row r="478" spans="1:31" x14ac:dyDescent="0.25">
      <c r="A478" s="26"/>
      <c r="B478" s="48" t="s">
        <v>51</v>
      </c>
      <c r="C478" s="23"/>
      <c r="D478" s="49">
        <v>150</v>
      </c>
      <c r="E478" s="23"/>
      <c r="F478" s="50">
        <v>768</v>
      </c>
      <c r="G478" s="169"/>
      <c r="H478" s="169"/>
      <c r="I478" s="169"/>
      <c r="J478" s="169"/>
      <c r="K478" s="169"/>
      <c r="L478" s="169"/>
      <c r="M478" s="169"/>
      <c r="N478" s="169"/>
      <c r="O478" s="169"/>
      <c r="P478" s="207"/>
      <c r="Q478" s="207">
        <v>150</v>
      </c>
      <c r="R478" s="207">
        <v>768</v>
      </c>
      <c r="S478" s="169"/>
      <c r="T478" s="169"/>
      <c r="U478" s="169"/>
      <c r="V478" s="207"/>
      <c r="W478" s="169"/>
      <c r="X478" s="169"/>
      <c r="Y478" s="169"/>
      <c r="Z478" s="169"/>
      <c r="AA478" s="169"/>
      <c r="AB478" s="169"/>
      <c r="AC478" s="169"/>
      <c r="AD478" s="180"/>
      <c r="AE478" s="207">
        <f t="shared" si="61"/>
        <v>768</v>
      </c>
    </row>
    <row r="479" spans="1:31" x14ac:dyDescent="0.25">
      <c r="A479" s="26"/>
      <c r="B479" s="48" t="s">
        <v>463</v>
      </c>
      <c r="C479" s="23"/>
      <c r="D479" s="49">
        <v>6</v>
      </c>
      <c r="E479" s="23"/>
      <c r="F479" s="50">
        <v>74.52</v>
      </c>
      <c r="G479" s="169"/>
      <c r="H479" s="169"/>
      <c r="I479" s="169"/>
      <c r="J479" s="169"/>
      <c r="K479" s="169"/>
      <c r="L479" s="169"/>
      <c r="M479" s="169"/>
      <c r="N479" s="169"/>
      <c r="O479" s="169"/>
      <c r="P479" s="207"/>
      <c r="Q479" s="207">
        <v>6</v>
      </c>
      <c r="R479" s="207">
        <v>74.52</v>
      </c>
      <c r="S479" s="169"/>
      <c r="T479" s="169"/>
      <c r="U479" s="169"/>
      <c r="V479" s="207"/>
      <c r="W479" s="169"/>
      <c r="X479" s="169"/>
      <c r="Y479" s="169"/>
      <c r="Z479" s="169"/>
      <c r="AA479" s="169"/>
      <c r="AB479" s="169"/>
      <c r="AC479" s="169"/>
      <c r="AD479" s="180"/>
      <c r="AE479" s="207">
        <f t="shared" si="61"/>
        <v>74.52</v>
      </c>
    </row>
    <row r="480" spans="1:31" x14ac:dyDescent="0.25">
      <c r="A480" s="26"/>
      <c r="B480" s="48" t="s">
        <v>464</v>
      </c>
      <c r="C480" s="23"/>
      <c r="D480" s="49">
        <v>2</v>
      </c>
      <c r="E480" s="23"/>
      <c r="F480" s="50">
        <v>482.32</v>
      </c>
      <c r="G480" s="169"/>
      <c r="H480" s="169"/>
      <c r="I480" s="169"/>
      <c r="J480" s="169"/>
      <c r="K480" s="169"/>
      <c r="L480" s="169"/>
      <c r="M480" s="169"/>
      <c r="N480" s="169"/>
      <c r="O480" s="169"/>
      <c r="P480" s="207"/>
      <c r="Q480" s="207">
        <v>2</v>
      </c>
      <c r="R480" s="207">
        <v>482.32</v>
      </c>
      <c r="S480" s="169"/>
      <c r="T480" s="169"/>
      <c r="U480" s="169"/>
      <c r="V480" s="207"/>
      <c r="W480" s="169"/>
      <c r="X480" s="169"/>
      <c r="Y480" s="169"/>
      <c r="Z480" s="169"/>
      <c r="AA480" s="169"/>
      <c r="AB480" s="169"/>
      <c r="AC480" s="169"/>
      <c r="AD480" s="180"/>
      <c r="AE480" s="207">
        <f t="shared" si="61"/>
        <v>482.32</v>
      </c>
    </row>
    <row r="481" spans="1:31" x14ac:dyDescent="0.25">
      <c r="A481" s="26"/>
      <c r="B481" s="48" t="s">
        <v>465</v>
      </c>
      <c r="C481" s="23"/>
      <c r="D481" s="49">
        <v>2</v>
      </c>
      <c r="E481" s="23"/>
      <c r="F481" s="50">
        <v>234.28</v>
      </c>
      <c r="G481" s="169"/>
      <c r="H481" s="169"/>
      <c r="I481" s="169"/>
      <c r="J481" s="169"/>
      <c r="K481" s="169"/>
      <c r="L481" s="169"/>
      <c r="M481" s="169"/>
      <c r="N481" s="169"/>
      <c r="O481" s="169"/>
      <c r="P481" s="207"/>
      <c r="Q481" s="207">
        <v>2</v>
      </c>
      <c r="R481" s="207">
        <v>234.28</v>
      </c>
      <c r="S481" s="169"/>
      <c r="T481" s="169"/>
      <c r="U481" s="169"/>
      <c r="V481" s="207"/>
      <c r="W481" s="169"/>
      <c r="X481" s="169"/>
      <c r="Y481" s="169"/>
      <c r="Z481" s="169"/>
      <c r="AA481" s="169"/>
      <c r="AB481" s="169"/>
      <c r="AC481" s="169"/>
      <c r="AD481" s="180"/>
      <c r="AE481" s="207">
        <f t="shared" si="61"/>
        <v>234.28</v>
      </c>
    </row>
    <row r="482" spans="1:31" x14ac:dyDescent="0.25">
      <c r="A482" s="26"/>
      <c r="B482" s="48" t="s">
        <v>466</v>
      </c>
      <c r="C482" s="23"/>
      <c r="D482" s="49">
        <v>10</v>
      </c>
      <c r="E482" s="23"/>
      <c r="F482" s="50">
        <v>275.59999999999997</v>
      </c>
      <c r="G482" s="169"/>
      <c r="H482" s="169"/>
      <c r="I482" s="169"/>
      <c r="J482" s="169"/>
      <c r="K482" s="169"/>
      <c r="L482" s="169"/>
      <c r="M482" s="169"/>
      <c r="N482" s="169"/>
      <c r="O482" s="169"/>
      <c r="P482" s="207"/>
      <c r="Q482" s="207">
        <v>10</v>
      </c>
      <c r="R482" s="207">
        <v>275.59999999999997</v>
      </c>
      <c r="S482" s="169"/>
      <c r="T482" s="169"/>
      <c r="U482" s="169"/>
      <c r="V482" s="207"/>
      <c r="W482" s="169"/>
      <c r="X482" s="169"/>
      <c r="Y482" s="169"/>
      <c r="Z482" s="169"/>
      <c r="AA482" s="169"/>
      <c r="AB482" s="169"/>
      <c r="AC482" s="169"/>
      <c r="AD482" s="180"/>
      <c r="AE482" s="207">
        <f t="shared" si="61"/>
        <v>275.59999999999997</v>
      </c>
    </row>
    <row r="483" spans="1:31" x14ac:dyDescent="0.25">
      <c r="A483" s="26"/>
      <c r="B483" s="48" t="s">
        <v>467</v>
      </c>
      <c r="C483" s="23"/>
      <c r="D483" s="49">
        <v>2</v>
      </c>
      <c r="E483" s="23"/>
      <c r="F483" s="50">
        <v>110.24</v>
      </c>
      <c r="G483" s="169"/>
      <c r="H483" s="169"/>
      <c r="I483" s="169"/>
      <c r="J483" s="169"/>
      <c r="K483" s="169"/>
      <c r="L483" s="169"/>
      <c r="M483" s="169"/>
      <c r="N483" s="169"/>
      <c r="O483" s="169"/>
      <c r="P483" s="207"/>
      <c r="Q483" s="207">
        <v>2</v>
      </c>
      <c r="R483" s="207">
        <v>110.24</v>
      </c>
      <c r="S483" s="169"/>
      <c r="T483" s="169"/>
      <c r="U483" s="169"/>
      <c r="V483" s="207"/>
      <c r="W483" s="169"/>
      <c r="X483" s="169"/>
      <c r="Y483" s="169"/>
      <c r="Z483" s="169"/>
      <c r="AA483" s="169"/>
      <c r="AB483" s="169"/>
      <c r="AC483" s="169"/>
      <c r="AD483" s="180"/>
      <c r="AE483" s="207">
        <f t="shared" si="61"/>
        <v>110.24</v>
      </c>
    </row>
    <row r="484" spans="1:31" x14ac:dyDescent="0.25">
      <c r="A484" s="26"/>
      <c r="B484" s="48" t="s">
        <v>468</v>
      </c>
      <c r="C484" s="23"/>
      <c r="D484" s="49">
        <v>2</v>
      </c>
      <c r="E484" s="23"/>
      <c r="F484" s="50">
        <v>440.98</v>
      </c>
      <c r="G484" s="169"/>
      <c r="H484" s="169"/>
      <c r="I484" s="169"/>
      <c r="J484" s="169"/>
      <c r="K484" s="169"/>
      <c r="L484" s="169"/>
      <c r="M484" s="169"/>
      <c r="N484" s="169"/>
      <c r="O484" s="169"/>
      <c r="P484" s="207"/>
      <c r="Q484" s="207">
        <v>2</v>
      </c>
      <c r="R484" s="207">
        <v>440.98</v>
      </c>
      <c r="S484" s="169"/>
      <c r="T484" s="169"/>
      <c r="U484" s="169"/>
      <c r="V484" s="207"/>
      <c r="W484" s="169"/>
      <c r="X484" s="169"/>
      <c r="Y484" s="169"/>
      <c r="Z484" s="169"/>
      <c r="AA484" s="169"/>
      <c r="AB484" s="169"/>
      <c r="AC484" s="169"/>
      <c r="AD484" s="180"/>
      <c r="AE484" s="207">
        <f t="shared" si="61"/>
        <v>440.98</v>
      </c>
    </row>
    <row r="485" spans="1:31" x14ac:dyDescent="0.25">
      <c r="A485" s="26"/>
      <c r="B485" s="48" t="s">
        <v>66</v>
      </c>
      <c r="C485" s="23"/>
      <c r="D485" s="49">
        <v>3</v>
      </c>
      <c r="E485" s="23"/>
      <c r="F485" s="50">
        <v>66.78</v>
      </c>
      <c r="G485" s="169"/>
      <c r="H485" s="169"/>
      <c r="I485" s="169"/>
      <c r="J485" s="169"/>
      <c r="K485" s="169"/>
      <c r="L485" s="169"/>
      <c r="M485" s="169"/>
      <c r="N485" s="169"/>
      <c r="O485" s="169"/>
      <c r="P485" s="207"/>
      <c r="Q485" s="207">
        <v>3</v>
      </c>
      <c r="R485" s="207">
        <v>66.78</v>
      </c>
      <c r="S485" s="169"/>
      <c r="T485" s="169"/>
      <c r="U485" s="169"/>
      <c r="V485" s="207"/>
      <c r="W485" s="169"/>
      <c r="X485" s="169"/>
      <c r="Y485" s="169"/>
      <c r="Z485" s="169"/>
      <c r="AA485" s="169"/>
      <c r="AB485" s="169"/>
      <c r="AC485" s="169"/>
      <c r="AD485" s="180"/>
      <c r="AE485" s="207">
        <f t="shared" si="61"/>
        <v>66.78</v>
      </c>
    </row>
    <row r="486" spans="1:31" x14ac:dyDescent="0.25">
      <c r="A486" s="26"/>
      <c r="B486" s="48" t="s">
        <v>469</v>
      </c>
      <c r="C486" s="23"/>
      <c r="D486" s="49">
        <v>4</v>
      </c>
      <c r="E486" s="23"/>
      <c r="F486" s="50">
        <v>540.20000000000005</v>
      </c>
      <c r="G486" s="169"/>
      <c r="H486" s="169"/>
      <c r="I486" s="169"/>
      <c r="J486" s="169"/>
      <c r="K486" s="169"/>
      <c r="L486" s="169"/>
      <c r="M486" s="169"/>
      <c r="N486" s="169"/>
      <c r="O486" s="169"/>
      <c r="P486" s="207"/>
      <c r="Q486" s="207">
        <v>4</v>
      </c>
      <c r="R486" s="207">
        <v>540.20000000000005</v>
      </c>
      <c r="S486" s="169"/>
      <c r="T486" s="169"/>
      <c r="U486" s="169"/>
      <c r="V486" s="207"/>
      <c r="W486" s="169"/>
      <c r="X486" s="169"/>
      <c r="Y486" s="169"/>
      <c r="Z486" s="169"/>
      <c r="AA486" s="169"/>
      <c r="AB486" s="169"/>
      <c r="AC486" s="169"/>
      <c r="AD486" s="180"/>
      <c r="AE486" s="207">
        <f t="shared" si="61"/>
        <v>540.20000000000005</v>
      </c>
    </row>
    <row r="487" spans="1:31" x14ac:dyDescent="0.25">
      <c r="A487" s="26"/>
      <c r="B487" s="48" t="s">
        <v>67</v>
      </c>
      <c r="C487" s="23"/>
      <c r="D487" s="49">
        <v>15</v>
      </c>
      <c r="E487" s="23"/>
      <c r="F487" s="50">
        <v>1113.75</v>
      </c>
      <c r="G487" s="169"/>
      <c r="H487" s="169"/>
      <c r="I487" s="169"/>
      <c r="J487" s="169"/>
      <c r="K487" s="169"/>
      <c r="L487" s="169"/>
      <c r="M487" s="169"/>
      <c r="N487" s="169"/>
      <c r="O487" s="169"/>
      <c r="P487" s="207"/>
      <c r="Q487" s="207">
        <v>15</v>
      </c>
      <c r="R487" s="207">
        <v>1113.75</v>
      </c>
      <c r="S487" s="169"/>
      <c r="T487" s="169"/>
      <c r="U487" s="169"/>
      <c r="V487" s="207"/>
      <c r="W487" s="169"/>
      <c r="X487" s="169"/>
      <c r="Y487" s="169"/>
      <c r="Z487" s="169"/>
      <c r="AA487" s="169"/>
      <c r="AB487" s="169"/>
      <c r="AC487" s="169"/>
      <c r="AD487" s="180"/>
      <c r="AE487" s="207">
        <f t="shared" si="61"/>
        <v>1113.75</v>
      </c>
    </row>
    <row r="488" spans="1:31" x14ac:dyDescent="0.25">
      <c r="A488" s="26"/>
      <c r="B488" s="48" t="s">
        <v>470</v>
      </c>
      <c r="C488" s="23"/>
      <c r="D488" s="49">
        <v>30</v>
      </c>
      <c r="E488" s="23"/>
      <c r="F488" s="50">
        <v>1036.8000000000002</v>
      </c>
      <c r="G488" s="169"/>
      <c r="H488" s="169"/>
      <c r="I488" s="169"/>
      <c r="J488" s="169"/>
      <c r="K488" s="169"/>
      <c r="L488" s="169"/>
      <c r="M488" s="169"/>
      <c r="N488" s="169"/>
      <c r="O488" s="169"/>
      <c r="P488" s="207"/>
      <c r="Q488" s="207">
        <v>30</v>
      </c>
      <c r="R488" s="207">
        <v>1036.8000000000002</v>
      </c>
      <c r="S488" s="169"/>
      <c r="T488" s="169"/>
      <c r="U488" s="169"/>
      <c r="V488" s="207"/>
      <c r="W488" s="169"/>
      <c r="X488" s="169"/>
      <c r="Y488" s="169"/>
      <c r="Z488" s="169"/>
      <c r="AA488" s="169"/>
      <c r="AB488" s="169"/>
      <c r="AC488" s="169"/>
      <c r="AD488" s="180"/>
      <c r="AE488" s="207">
        <f t="shared" si="61"/>
        <v>1036.8000000000002</v>
      </c>
    </row>
    <row r="489" spans="1:31" x14ac:dyDescent="0.25">
      <c r="A489" s="26"/>
      <c r="B489" s="48" t="s">
        <v>471</v>
      </c>
      <c r="C489" s="23"/>
      <c r="D489" s="49">
        <v>30</v>
      </c>
      <c r="E489" s="23"/>
      <c r="F489" s="50">
        <v>1911.6000000000001</v>
      </c>
      <c r="G489" s="169"/>
      <c r="H489" s="169"/>
      <c r="I489" s="169"/>
      <c r="J489" s="169"/>
      <c r="K489" s="169"/>
      <c r="L489" s="169"/>
      <c r="M489" s="169"/>
      <c r="N489" s="169"/>
      <c r="O489" s="169"/>
      <c r="P489" s="207"/>
      <c r="Q489" s="207">
        <v>30</v>
      </c>
      <c r="R489" s="207">
        <v>1911.6000000000001</v>
      </c>
      <c r="S489" s="169"/>
      <c r="T489" s="169"/>
      <c r="U489" s="169"/>
      <c r="V489" s="207"/>
      <c r="W489" s="169"/>
      <c r="X489" s="169"/>
      <c r="Y489" s="169"/>
      <c r="Z489" s="169"/>
      <c r="AA489" s="169"/>
      <c r="AB489" s="169"/>
      <c r="AC489" s="169"/>
      <c r="AD489" s="180"/>
      <c r="AE489" s="207">
        <f t="shared" si="61"/>
        <v>1911.6000000000001</v>
      </c>
    </row>
    <row r="490" spans="1:31" x14ac:dyDescent="0.25">
      <c r="A490" s="26"/>
      <c r="B490" s="48" t="s">
        <v>472</v>
      </c>
      <c r="C490" s="23"/>
      <c r="D490" s="49">
        <v>30</v>
      </c>
      <c r="E490" s="23"/>
      <c r="F490" s="50">
        <v>2449.1999999999998</v>
      </c>
      <c r="G490" s="169"/>
      <c r="H490" s="169"/>
      <c r="I490" s="169"/>
      <c r="J490" s="169"/>
      <c r="K490" s="169"/>
      <c r="L490" s="169"/>
      <c r="M490" s="169"/>
      <c r="N490" s="169"/>
      <c r="O490" s="169"/>
      <c r="P490" s="207"/>
      <c r="Q490" s="207">
        <v>30</v>
      </c>
      <c r="R490" s="207">
        <v>2449.1999999999998</v>
      </c>
      <c r="S490" s="169"/>
      <c r="T490" s="169"/>
      <c r="U490" s="169"/>
      <c r="V490" s="207"/>
      <c r="W490" s="169"/>
      <c r="X490" s="169"/>
      <c r="Y490" s="169"/>
      <c r="Z490" s="169"/>
      <c r="AA490" s="169"/>
      <c r="AB490" s="169"/>
      <c r="AC490" s="169"/>
      <c r="AD490" s="180"/>
      <c r="AE490" s="207">
        <f t="shared" si="61"/>
        <v>2449.1999999999998</v>
      </c>
    </row>
    <row r="491" spans="1:31" x14ac:dyDescent="0.25">
      <c r="A491" s="26"/>
      <c r="B491" s="48" t="s">
        <v>69</v>
      </c>
      <c r="C491" s="23"/>
      <c r="D491" s="49">
        <v>30</v>
      </c>
      <c r="E491" s="23"/>
      <c r="F491" s="50">
        <v>1176</v>
      </c>
      <c r="G491" s="169"/>
      <c r="H491" s="169"/>
      <c r="I491" s="169"/>
      <c r="J491" s="169"/>
      <c r="K491" s="169"/>
      <c r="L491" s="169"/>
      <c r="M491" s="169"/>
      <c r="N491" s="169"/>
      <c r="O491" s="169"/>
      <c r="P491" s="207"/>
      <c r="Q491" s="207">
        <v>30</v>
      </c>
      <c r="R491" s="207">
        <v>1176</v>
      </c>
      <c r="S491" s="169"/>
      <c r="T491" s="169"/>
      <c r="U491" s="169"/>
      <c r="V491" s="207"/>
      <c r="W491" s="169"/>
      <c r="X491" s="169"/>
      <c r="Y491" s="169"/>
      <c r="Z491" s="169"/>
      <c r="AA491" s="169"/>
      <c r="AB491" s="169"/>
      <c r="AC491" s="169"/>
      <c r="AD491" s="180"/>
      <c r="AE491" s="207">
        <f t="shared" si="61"/>
        <v>1176</v>
      </c>
    </row>
    <row r="492" spans="1:31" x14ac:dyDescent="0.25">
      <c r="A492" s="26"/>
      <c r="B492" s="48" t="s">
        <v>71</v>
      </c>
      <c r="C492" s="23"/>
      <c r="D492" s="49">
        <v>30</v>
      </c>
      <c r="E492" s="23"/>
      <c r="F492" s="50">
        <v>616.5</v>
      </c>
      <c r="G492" s="169"/>
      <c r="H492" s="169"/>
      <c r="I492" s="169"/>
      <c r="J492" s="169"/>
      <c r="K492" s="169"/>
      <c r="L492" s="169"/>
      <c r="M492" s="169"/>
      <c r="N492" s="169"/>
      <c r="O492" s="169"/>
      <c r="P492" s="207"/>
      <c r="Q492" s="207">
        <v>30</v>
      </c>
      <c r="R492" s="207">
        <v>616.5</v>
      </c>
      <c r="S492" s="169"/>
      <c r="T492" s="169"/>
      <c r="U492" s="169"/>
      <c r="V492" s="207"/>
      <c r="W492" s="169"/>
      <c r="X492" s="169"/>
      <c r="Y492" s="169"/>
      <c r="Z492" s="169"/>
      <c r="AA492" s="169"/>
      <c r="AB492" s="169"/>
      <c r="AC492" s="169"/>
      <c r="AD492" s="180"/>
      <c r="AE492" s="207">
        <f t="shared" si="61"/>
        <v>616.5</v>
      </c>
    </row>
    <row r="493" spans="1:31" x14ac:dyDescent="0.25">
      <c r="A493" s="26"/>
      <c r="B493" s="48" t="s">
        <v>77</v>
      </c>
      <c r="C493" s="23"/>
      <c r="D493" s="49">
        <v>30</v>
      </c>
      <c r="E493" s="23"/>
      <c r="F493" s="50">
        <v>664.8</v>
      </c>
      <c r="G493" s="169"/>
      <c r="H493" s="169"/>
      <c r="I493" s="169"/>
      <c r="J493" s="169"/>
      <c r="K493" s="169"/>
      <c r="L493" s="169"/>
      <c r="M493" s="169"/>
      <c r="N493" s="169"/>
      <c r="O493" s="169"/>
      <c r="P493" s="207"/>
      <c r="Q493" s="207">
        <v>30</v>
      </c>
      <c r="R493" s="207">
        <v>664.8</v>
      </c>
      <c r="S493" s="169"/>
      <c r="T493" s="169"/>
      <c r="U493" s="169"/>
      <c r="V493" s="207"/>
      <c r="W493" s="169"/>
      <c r="X493" s="169"/>
      <c r="Y493" s="169"/>
      <c r="Z493" s="169"/>
      <c r="AA493" s="169"/>
      <c r="AB493" s="169"/>
      <c r="AC493" s="169"/>
      <c r="AD493" s="180"/>
      <c r="AE493" s="207">
        <f t="shared" si="61"/>
        <v>664.8</v>
      </c>
    </row>
    <row r="494" spans="1:31" x14ac:dyDescent="0.25">
      <c r="A494" s="26"/>
      <c r="B494" s="48" t="s">
        <v>473</v>
      </c>
      <c r="C494" s="23"/>
      <c r="D494" s="49">
        <v>5</v>
      </c>
      <c r="E494" s="23"/>
      <c r="F494" s="50">
        <v>723.5</v>
      </c>
      <c r="G494" s="169"/>
      <c r="H494" s="169"/>
      <c r="I494" s="169"/>
      <c r="J494" s="169"/>
      <c r="K494" s="169"/>
      <c r="L494" s="169"/>
      <c r="M494" s="169"/>
      <c r="N494" s="169"/>
      <c r="O494" s="169"/>
      <c r="P494" s="207"/>
      <c r="Q494" s="207">
        <v>5</v>
      </c>
      <c r="R494" s="207">
        <v>723.5</v>
      </c>
      <c r="S494" s="169"/>
      <c r="T494" s="169"/>
      <c r="U494" s="169"/>
      <c r="V494" s="207"/>
      <c r="W494" s="169"/>
      <c r="X494" s="169"/>
      <c r="Y494" s="169"/>
      <c r="Z494" s="169"/>
      <c r="AA494" s="169"/>
      <c r="AB494" s="169"/>
      <c r="AC494" s="169"/>
      <c r="AD494" s="180"/>
      <c r="AE494" s="207">
        <f t="shared" si="61"/>
        <v>723.5</v>
      </c>
    </row>
    <row r="495" spans="1:31" x14ac:dyDescent="0.25">
      <c r="A495" s="26"/>
      <c r="B495" s="48" t="s">
        <v>474</v>
      </c>
      <c r="C495" s="23"/>
      <c r="D495" s="49">
        <v>1</v>
      </c>
      <c r="E495" s="23"/>
      <c r="F495" s="50">
        <v>103.36</v>
      </c>
      <c r="G495" s="169"/>
      <c r="H495" s="169"/>
      <c r="I495" s="169"/>
      <c r="J495" s="169"/>
      <c r="K495" s="169"/>
      <c r="L495" s="169"/>
      <c r="M495" s="169"/>
      <c r="N495" s="169"/>
      <c r="O495" s="169"/>
      <c r="P495" s="207"/>
      <c r="Q495" s="207">
        <v>1</v>
      </c>
      <c r="R495" s="207">
        <v>103.36</v>
      </c>
      <c r="S495" s="169"/>
      <c r="T495" s="169"/>
      <c r="U495" s="169"/>
      <c r="V495" s="207"/>
      <c r="W495" s="169"/>
      <c r="X495" s="169"/>
      <c r="Y495" s="169"/>
      <c r="Z495" s="169"/>
      <c r="AA495" s="169"/>
      <c r="AB495" s="169"/>
      <c r="AC495" s="169"/>
      <c r="AD495" s="180"/>
      <c r="AE495" s="207">
        <f t="shared" si="61"/>
        <v>103.36</v>
      </c>
    </row>
    <row r="496" spans="1:31" x14ac:dyDescent="0.25">
      <c r="A496" s="26"/>
      <c r="B496" s="48" t="s">
        <v>475</v>
      </c>
      <c r="C496" s="23"/>
      <c r="D496" s="49">
        <v>15</v>
      </c>
      <c r="E496" s="23"/>
      <c r="F496" s="50">
        <v>249.45</v>
      </c>
      <c r="G496" s="169"/>
      <c r="H496" s="169"/>
      <c r="I496" s="169"/>
      <c r="J496" s="169"/>
      <c r="K496" s="169"/>
      <c r="L496" s="169"/>
      <c r="M496" s="169"/>
      <c r="N496" s="169"/>
      <c r="O496" s="169"/>
      <c r="P496" s="207"/>
      <c r="Q496" s="207">
        <v>15</v>
      </c>
      <c r="R496" s="207">
        <v>249.45</v>
      </c>
      <c r="S496" s="169"/>
      <c r="T496" s="169"/>
      <c r="U496" s="169"/>
      <c r="V496" s="207"/>
      <c r="W496" s="169"/>
      <c r="X496" s="169"/>
      <c r="Y496" s="169"/>
      <c r="Z496" s="169"/>
      <c r="AA496" s="169"/>
      <c r="AB496" s="169"/>
      <c r="AC496" s="169"/>
      <c r="AD496" s="180"/>
      <c r="AE496" s="207">
        <f t="shared" si="61"/>
        <v>249.45</v>
      </c>
    </row>
    <row r="497" spans="1:31" x14ac:dyDescent="0.25">
      <c r="A497" s="26"/>
      <c r="B497" s="48" t="s">
        <v>94</v>
      </c>
      <c r="C497" s="23"/>
      <c r="D497" s="49">
        <v>15</v>
      </c>
      <c r="E497" s="23"/>
      <c r="F497" s="50">
        <v>187.05</v>
      </c>
      <c r="G497" s="169"/>
      <c r="H497" s="169"/>
      <c r="I497" s="169"/>
      <c r="J497" s="169"/>
      <c r="K497" s="169"/>
      <c r="L497" s="169"/>
      <c r="M497" s="169"/>
      <c r="N497" s="169"/>
      <c r="O497" s="169"/>
      <c r="P497" s="207"/>
      <c r="Q497" s="207">
        <v>15</v>
      </c>
      <c r="R497" s="207">
        <v>187.05</v>
      </c>
      <c r="S497" s="169"/>
      <c r="T497" s="169"/>
      <c r="U497" s="169"/>
      <c r="V497" s="207"/>
      <c r="W497" s="169"/>
      <c r="X497" s="169"/>
      <c r="Y497" s="169"/>
      <c r="Z497" s="169"/>
      <c r="AA497" s="169"/>
      <c r="AB497" s="169"/>
      <c r="AC497" s="169"/>
      <c r="AD497" s="180"/>
      <c r="AE497" s="207">
        <f t="shared" si="61"/>
        <v>187.05</v>
      </c>
    </row>
    <row r="498" spans="1:31" x14ac:dyDescent="0.25">
      <c r="A498" s="26"/>
      <c r="B498" s="48" t="s">
        <v>476</v>
      </c>
      <c r="C498" s="23"/>
      <c r="D498" s="49">
        <v>150</v>
      </c>
      <c r="E498" s="23"/>
      <c r="F498" s="50">
        <v>7548</v>
      </c>
      <c r="G498" s="169"/>
      <c r="H498" s="169"/>
      <c r="I498" s="169"/>
      <c r="J498" s="169"/>
      <c r="K498" s="169"/>
      <c r="L498" s="169"/>
      <c r="M498" s="169"/>
      <c r="N498" s="169"/>
      <c r="O498" s="169"/>
      <c r="P498" s="207"/>
      <c r="Q498" s="207">
        <v>150</v>
      </c>
      <c r="R498" s="207">
        <v>7548</v>
      </c>
      <c r="S498" s="169"/>
      <c r="T498" s="169"/>
      <c r="U498" s="169"/>
      <c r="V498" s="207"/>
      <c r="W498" s="169"/>
      <c r="X498" s="169"/>
      <c r="Y498" s="169"/>
      <c r="Z498" s="169"/>
      <c r="AA498" s="169"/>
      <c r="AB498" s="169"/>
      <c r="AC498" s="169"/>
      <c r="AD498" s="180"/>
      <c r="AE498" s="207">
        <f t="shared" si="61"/>
        <v>7548</v>
      </c>
    </row>
    <row r="499" spans="1:31" x14ac:dyDescent="0.25">
      <c r="A499" s="26"/>
      <c r="B499" s="48" t="s">
        <v>477</v>
      </c>
      <c r="C499" s="23"/>
      <c r="D499" s="49">
        <v>8</v>
      </c>
      <c r="E499" s="23"/>
      <c r="F499" s="50">
        <v>870.96</v>
      </c>
      <c r="G499" s="169"/>
      <c r="H499" s="169"/>
      <c r="I499" s="169"/>
      <c r="J499" s="169"/>
      <c r="K499" s="169"/>
      <c r="L499" s="169"/>
      <c r="M499" s="169"/>
      <c r="N499" s="169"/>
      <c r="O499" s="169"/>
      <c r="P499" s="207"/>
      <c r="Q499" s="207">
        <v>8</v>
      </c>
      <c r="R499" s="207">
        <v>870.96</v>
      </c>
      <c r="S499" s="169"/>
      <c r="T499" s="169"/>
      <c r="U499" s="169"/>
      <c r="V499" s="207"/>
      <c r="W499" s="169"/>
      <c r="X499" s="169"/>
      <c r="Y499" s="169"/>
      <c r="Z499" s="169"/>
      <c r="AA499" s="169"/>
      <c r="AB499" s="169"/>
      <c r="AC499" s="169"/>
      <c r="AD499" s="180"/>
      <c r="AE499" s="207">
        <f t="shared" si="61"/>
        <v>870.96</v>
      </c>
    </row>
    <row r="500" spans="1:31" x14ac:dyDescent="0.25">
      <c r="A500" s="26"/>
      <c r="B500" s="48" t="s">
        <v>478</v>
      </c>
      <c r="C500" s="23"/>
      <c r="D500" s="49">
        <v>2</v>
      </c>
      <c r="E500" s="23"/>
      <c r="F500" s="50">
        <v>730.38</v>
      </c>
      <c r="G500" s="169"/>
      <c r="H500" s="169"/>
      <c r="I500" s="169"/>
      <c r="J500" s="169"/>
      <c r="K500" s="169"/>
      <c r="L500" s="169"/>
      <c r="M500" s="169"/>
      <c r="N500" s="169"/>
      <c r="O500" s="169"/>
      <c r="P500" s="207"/>
      <c r="Q500" s="207">
        <v>2</v>
      </c>
      <c r="R500" s="207">
        <v>730.38</v>
      </c>
      <c r="S500" s="169"/>
      <c r="T500" s="169"/>
      <c r="U500" s="169"/>
      <c r="V500" s="207"/>
      <c r="W500" s="169"/>
      <c r="X500" s="169"/>
      <c r="Y500" s="169"/>
      <c r="Z500" s="169"/>
      <c r="AA500" s="169"/>
      <c r="AB500" s="169"/>
      <c r="AC500" s="169"/>
      <c r="AD500" s="180"/>
      <c r="AE500" s="207">
        <f t="shared" si="61"/>
        <v>730.38</v>
      </c>
    </row>
    <row r="501" spans="1:31" x14ac:dyDescent="0.25">
      <c r="A501" s="26"/>
      <c r="B501" s="48" t="s">
        <v>479</v>
      </c>
      <c r="C501" s="23"/>
      <c r="D501" s="49">
        <v>10</v>
      </c>
      <c r="E501" s="23"/>
      <c r="F501" s="50">
        <v>1915.5</v>
      </c>
      <c r="G501" s="169"/>
      <c r="H501" s="169"/>
      <c r="I501" s="169"/>
      <c r="J501" s="169"/>
      <c r="K501" s="169"/>
      <c r="L501" s="169"/>
      <c r="M501" s="169"/>
      <c r="N501" s="169"/>
      <c r="O501" s="169"/>
      <c r="P501" s="207"/>
      <c r="Q501" s="207">
        <v>10</v>
      </c>
      <c r="R501" s="207">
        <v>1915.5</v>
      </c>
      <c r="S501" s="169"/>
      <c r="T501" s="169"/>
      <c r="U501" s="169"/>
      <c r="V501" s="207"/>
      <c r="W501" s="169"/>
      <c r="X501" s="169"/>
      <c r="Y501" s="169"/>
      <c r="Z501" s="169"/>
      <c r="AA501" s="169"/>
      <c r="AB501" s="169"/>
      <c r="AC501" s="169"/>
      <c r="AD501" s="180"/>
      <c r="AE501" s="207">
        <f t="shared" si="61"/>
        <v>1915.5</v>
      </c>
    </row>
    <row r="502" spans="1:31" x14ac:dyDescent="0.25">
      <c r="A502" s="26"/>
      <c r="B502" s="48" t="s">
        <v>100</v>
      </c>
      <c r="C502" s="23"/>
      <c r="D502" s="49">
        <v>10</v>
      </c>
      <c r="E502" s="23"/>
      <c r="F502" s="50">
        <v>105.7</v>
      </c>
      <c r="G502" s="169"/>
      <c r="H502" s="169"/>
      <c r="I502" s="169"/>
      <c r="J502" s="169"/>
      <c r="K502" s="169"/>
      <c r="L502" s="169"/>
      <c r="M502" s="169"/>
      <c r="N502" s="169"/>
      <c r="O502" s="169"/>
      <c r="P502" s="207"/>
      <c r="Q502" s="207">
        <v>10</v>
      </c>
      <c r="R502" s="207">
        <v>105.7</v>
      </c>
      <c r="S502" s="169"/>
      <c r="T502" s="169"/>
      <c r="U502" s="169"/>
      <c r="V502" s="207"/>
      <c r="W502" s="169"/>
      <c r="X502" s="169"/>
      <c r="Y502" s="169"/>
      <c r="Z502" s="169"/>
      <c r="AA502" s="169"/>
      <c r="AB502" s="169"/>
      <c r="AC502" s="169"/>
      <c r="AD502" s="180"/>
      <c r="AE502" s="207">
        <f t="shared" si="61"/>
        <v>105.7</v>
      </c>
    </row>
    <row r="503" spans="1:31" x14ac:dyDescent="0.25">
      <c r="A503" s="26"/>
      <c r="B503" s="48" t="s">
        <v>480</v>
      </c>
      <c r="C503" s="23"/>
      <c r="D503" s="49">
        <v>10</v>
      </c>
      <c r="E503" s="23"/>
      <c r="F503" s="50">
        <v>165.39999999999998</v>
      </c>
      <c r="G503" s="169"/>
      <c r="H503" s="169"/>
      <c r="I503" s="169"/>
      <c r="J503" s="169"/>
      <c r="K503" s="169"/>
      <c r="L503" s="169"/>
      <c r="M503" s="169"/>
      <c r="N503" s="169"/>
      <c r="O503" s="169"/>
      <c r="P503" s="207"/>
      <c r="Q503" s="207">
        <v>10</v>
      </c>
      <c r="R503" s="207">
        <v>165.39999999999998</v>
      </c>
      <c r="S503" s="169"/>
      <c r="T503" s="169"/>
      <c r="U503" s="169"/>
      <c r="V503" s="207"/>
      <c r="W503" s="169"/>
      <c r="X503" s="169"/>
      <c r="Y503" s="169"/>
      <c r="Z503" s="169"/>
      <c r="AA503" s="169"/>
      <c r="AB503" s="169"/>
      <c r="AC503" s="169"/>
      <c r="AD503" s="180"/>
      <c r="AE503" s="207">
        <f t="shared" si="61"/>
        <v>165.39999999999998</v>
      </c>
    </row>
    <row r="504" spans="1:31" x14ac:dyDescent="0.25">
      <c r="A504" s="26"/>
      <c r="B504" s="48" t="s">
        <v>481</v>
      </c>
      <c r="C504" s="23"/>
      <c r="D504" s="49">
        <v>40</v>
      </c>
      <c r="E504" s="23"/>
      <c r="F504" s="50">
        <v>1804</v>
      </c>
      <c r="G504" s="169"/>
      <c r="H504" s="169"/>
      <c r="I504" s="169"/>
      <c r="J504" s="169"/>
      <c r="K504" s="169"/>
      <c r="L504" s="169"/>
      <c r="M504" s="169"/>
      <c r="N504" s="169"/>
      <c r="O504" s="169"/>
      <c r="P504" s="207"/>
      <c r="Q504" s="207">
        <v>40</v>
      </c>
      <c r="R504" s="207">
        <v>1804</v>
      </c>
      <c r="S504" s="169"/>
      <c r="T504" s="169"/>
      <c r="U504" s="169"/>
      <c r="V504" s="207"/>
      <c r="W504" s="169"/>
      <c r="X504" s="169"/>
      <c r="Y504" s="169"/>
      <c r="Z504" s="169"/>
      <c r="AA504" s="169"/>
      <c r="AB504" s="169"/>
      <c r="AC504" s="169"/>
      <c r="AD504" s="180"/>
      <c r="AE504" s="207">
        <f t="shared" si="61"/>
        <v>1804</v>
      </c>
    </row>
    <row r="505" spans="1:31" x14ac:dyDescent="0.25">
      <c r="A505" s="26"/>
      <c r="B505" s="48" t="s">
        <v>482</v>
      </c>
      <c r="C505" s="23"/>
      <c r="D505" s="49">
        <v>40</v>
      </c>
      <c r="E505" s="23"/>
      <c r="F505" s="50">
        <v>1804</v>
      </c>
      <c r="G505" s="169"/>
      <c r="H505" s="169"/>
      <c r="I505" s="169"/>
      <c r="J505" s="169"/>
      <c r="K505" s="169"/>
      <c r="L505" s="169"/>
      <c r="M505" s="169"/>
      <c r="N505" s="169"/>
      <c r="O505" s="169"/>
      <c r="P505" s="207"/>
      <c r="Q505" s="207">
        <v>40</v>
      </c>
      <c r="R505" s="207">
        <v>1804</v>
      </c>
      <c r="S505" s="169"/>
      <c r="T505" s="169"/>
      <c r="U505" s="169"/>
      <c r="V505" s="207"/>
      <c r="W505" s="169"/>
      <c r="X505" s="169"/>
      <c r="Y505" s="169"/>
      <c r="Z505" s="169"/>
      <c r="AA505" s="169"/>
      <c r="AB505" s="169"/>
      <c r="AC505" s="169"/>
      <c r="AD505" s="180"/>
      <c r="AE505" s="207">
        <f t="shared" si="61"/>
        <v>1804</v>
      </c>
    </row>
    <row r="506" spans="1:31" x14ac:dyDescent="0.25">
      <c r="A506" s="26"/>
      <c r="B506" s="48" t="s">
        <v>483</v>
      </c>
      <c r="C506" s="23"/>
      <c r="D506" s="49">
        <v>40</v>
      </c>
      <c r="E506" s="23"/>
      <c r="F506" s="50">
        <v>1804</v>
      </c>
      <c r="G506" s="169"/>
      <c r="H506" s="169"/>
      <c r="I506" s="169"/>
      <c r="J506" s="169"/>
      <c r="K506" s="169"/>
      <c r="L506" s="169"/>
      <c r="M506" s="169"/>
      <c r="N506" s="169"/>
      <c r="O506" s="169"/>
      <c r="P506" s="207"/>
      <c r="Q506" s="207">
        <v>40</v>
      </c>
      <c r="R506" s="207">
        <v>1804</v>
      </c>
      <c r="S506" s="169"/>
      <c r="T506" s="169"/>
      <c r="U506" s="169"/>
      <c r="V506" s="207"/>
      <c r="W506" s="169"/>
      <c r="X506" s="169"/>
      <c r="Y506" s="169"/>
      <c r="Z506" s="169"/>
      <c r="AA506" s="169"/>
      <c r="AB506" s="169"/>
      <c r="AC506" s="169"/>
      <c r="AD506" s="180"/>
      <c r="AE506" s="207">
        <f t="shared" si="61"/>
        <v>1804</v>
      </c>
    </row>
    <row r="507" spans="1:31" x14ac:dyDescent="0.25">
      <c r="A507" s="26"/>
      <c r="B507" s="48" t="s">
        <v>484</v>
      </c>
      <c r="C507" s="23"/>
      <c r="D507" s="49">
        <v>40</v>
      </c>
      <c r="E507" s="23"/>
      <c r="F507" s="50">
        <v>1804</v>
      </c>
      <c r="G507" s="169"/>
      <c r="H507" s="169"/>
      <c r="I507" s="169"/>
      <c r="J507" s="169"/>
      <c r="K507" s="169"/>
      <c r="L507" s="169"/>
      <c r="M507" s="169"/>
      <c r="N507" s="169"/>
      <c r="O507" s="169"/>
      <c r="P507" s="207"/>
      <c r="Q507" s="207">
        <v>40</v>
      </c>
      <c r="R507" s="207">
        <v>1804</v>
      </c>
      <c r="S507" s="169"/>
      <c r="T507" s="169"/>
      <c r="U507" s="169"/>
      <c r="V507" s="207"/>
      <c r="W507" s="169"/>
      <c r="X507" s="169"/>
      <c r="Y507" s="169"/>
      <c r="Z507" s="169"/>
      <c r="AA507" s="169"/>
      <c r="AB507" s="169"/>
      <c r="AC507" s="169"/>
      <c r="AD507" s="180"/>
      <c r="AE507" s="207">
        <f t="shared" si="61"/>
        <v>1804</v>
      </c>
    </row>
    <row r="508" spans="1:31" x14ac:dyDescent="0.25">
      <c r="A508" s="26"/>
      <c r="B508" s="48" t="s">
        <v>485</v>
      </c>
      <c r="C508" s="23"/>
      <c r="D508" s="49">
        <v>40</v>
      </c>
      <c r="E508" s="23"/>
      <c r="F508" s="50">
        <v>1804</v>
      </c>
      <c r="G508" s="169"/>
      <c r="H508" s="169"/>
      <c r="I508" s="169"/>
      <c r="J508" s="169"/>
      <c r="K508" s="169"/>
      <c r="L508" s="169"/>
      <c r="M508" s="169"/>
      <c r="N508" s="169"/>
      <c r="O508" s="169"/>
      <c r="P508" s="207"/>
      <c r="Q508" s="207">
        <v>40</v>
      </c>
      <c r="R508" s="207">
        <v>1804</v>
      </c>
      <c r="S508" s="169"/>
      <c r="T508" s="169"/>
      <c r="U508" s="169"/>
      <c r="V508" s="207"/>
      <c r="W508" s="169"/>
      <c r="X508" s="169"/>
      <c r="Y508" s="169"/>
      <c r="Z508" s="169"/>
      <c r="AA508" s="169"/>
      <c r="AB508" s="169"/>
      <c r="AC508" s="169"/>
      <c r="AD508" s="180"/>
      <c r="AE508" s="207">
        <f t="shared" si="61"/>
        <v>1804</v>
      </c>
    </row>
    <row r="509" spans="1:31" x14ac:dyDescent="0.25">
      <c r="A509" s="26"/>
      <c r="B509" s="48" t="s">
        <v>486</v>
      </c>
      <c r="C509" s="23"/>
      <c r="D509" s="49">
        <v>40</v>
      </c>
      <c r="E509" s="23"/>
      <c r="F509" s="50">
        <v>1804</v>
      </c>
      <c r="G509" s="169"/>
      <c r="H509" s="169"/>
      <c r="I509" s="169"/>
      <c r="J509" s="169"/>
      <c r="K509" s="169"/>
      <c r="L509" s="169"/>
      <c r="M509" s="169"/>
      <c r="N509" s="169"/>
      <c r="O509" s="169"/>
      <c r="P509" s="207"/>
      <c r="Q509" s="207">
        <v>40</v>
      </c>
      <c r="R509" s="207">
        <v>1804</v>
      </c>
      <c r="S509" s="169"/>
      <c r="T509" s="169"/>
      <c r="U509" s="169"/>
      <c r="V509" s="207"/>
      <c r="W509" s="169"/>
      <c r="X509" s="169"/>
      <c r="Y509" s="169"/>
      <c r="Z509" s="169"/>
      <c r="AA509" s="169"/>
      <c r="AB509" s="169"/>
      <c r="AC509" s="169"/>
      <c r="AD509" s="180"/>
      <c r="AE509" s="207">
        <f t="shared" si="61"/>
        <v>1804</v>
      </c>
    </row>
    <row r="510" spans="1:31" x14ac:dyDescent="0.25">
      <c r="A510" s="26"/>
      <c r="B510" s="48" t="s">
        <v>487</v>
      </c>
      <c r="C510" s="23"/>
      <c r="D510" s="49">
        <v>40</v>
      </c>
      <c r="E510" s="23"/>
      <c r="F510" s="50">
        <v>1804</v>
      </c>
      <c r="G510" s="169"/>
      <c r="H510" s="169"/>
      <c r="I510" s="169"/>
      <c r="J510" s="169"/>
      <c r="K510" s="169"/>
      <c r="L510" s="169"/>
      <c r="M510" s="169"/>
      <c r="N510" s="169"/>
      <c r="O510" s="169"/>
      <c r="P510" s="207"/>
      <c r="Q510" s="207">
        <v>40</v>
      </c>
      <c r="R510" s="207">
        <v>1804</v>
      </c>
      <c r="S510" s="169"/>
      <c r="T510" s="169"/>
      <c r="U510" s="169"/>
      <c r="V510" s="207"/>
      <c r="W510" s="169"/>
      <c r="X510" s="169"/>
      <c r="Y510" s="169"/>
      <c r="Z510" s="169"/>
      <c r="AA510" s="169"/>
      <c r="AB510" s="169"/>
      <c r="AC510" s="169"/>
      <c r="AD510" s="180"/>
      <c r="AE510" s="207">
        <f t="shared" si="61"/>
        <v>1804</v>
      </c>
    </row>
    <row r="511" spans="1:31" x14ac:dyDescent="0.25">
      <c r="A511" s="26"/>
      <c r="B511" s="48" t="s">
        <v>488</v>
      </c>
      <c r="C511" s="23"/>
      <c r="D511" s="49">
        <v>40</v>
      </c>
      <c r="E511" s="23"/>
      <c r="F511" s="50">
        <v>1804</v>
      </c>
      <c r="G511" s="169"/>
      <c r="H511" s="169"/>
      <c r="I511" s="169"/>
      <c r="J511" s="169"/>
      <c r="K511" s="169"/>
      <c r="L511" s="169"/>
      <c r="M511" s="169"/>
      <c r="N511" s="169"/>
      <c r="O511" s="169"/>
      <c r="P511" s="207"/>
      <c r="Q511" s="207">
        <v>40</v>
      </c>
      <c r="R511" s="207">
        <v>1804</v>
      </c>
      <c r="S511" s="169"/>
      <c r="T511" s="169"/>
      <c r="U511" s="169"/>
      <c r="V511" s="207"/>
      <c r="W511" s="169"/>
      <c r="X511" s="169"/>
      <c r="Y511" s="169"/>
      <c r="Z511" s="169"/>
      <c r="AA511" s="169"/>
      <c r="AB511" s="169"/>
      <c r="AC511" s="169"/>
      <c r="AD511" s="180"/>
      <c r="AE511" s="207">
        <f t="shared" si="61"/>
        <v>1804</v>
      </c>
    </row>
    <row r="512" spans="1:31" x14ac:dyDescent="0.25">
      <c r="A512" s="26"/>
      <c r="B512" s="48" t="s">
        <v>489</v>
      </c>
      <c r="C512" s="23"/>
      <c r="D512" s="49">
        <v>40</v>
      </c>
      <c r="E512" s="23"/>
      <c r="F512" s="50">
        <v>1804</v>
      </c>
      <c r="G512" s="169"/>
      <c r="H512" s="169"/>
      <c r="I512" s="169"/>
      <c r="J512" s="169"/>
      <c r="K512" s="169"/>
      <c r="L512" s="169"/>
      <c r="M512" s="169"/>
      <c r="N512" s="169"/>
      <c r="O512" s="169"/>
      <c r="P512" s="207"/>
      <c r="Q512" s="207">
        <v>40</v>
      </c>
      <c r="R512" s="207">
        <v>1804</v>
      </c>
      <c r="S512" s="169"/>
      <c r="T512" s="169"/>
      <c r="U512" s="169"/>
      <c r="V512" s="207"/>
      <c r="W512" s="169"/>
      <c r="X512" s="169"/>
      <c r="Y512" s="169"/>
      <c r="Z512" s="169"/>
      <c r="AA512" s="169"/>
      <c r="AB512" s="169"/>
      <c r="AC512" s="169"/>
      <c r="AD512" s="180"/>
      <c r="AE512" s="207">
        <f t="shared" si="61"/>
        <v>1804</v>
      </c>
    </row>
    <row r="513" spans="1:31" x14ac:dyDescent="0.25">
      <c r="A513" s="26"/>
      <c r="B513" s="48" t="s">
        <v>490</v>
      </c>
      <c r="C513" s="23"/>
      <c r="D513" s="49">
        <v>40</v>
      </c>
      <c r="E513" s="23"/>
      <c r="F513" s="50">
        <v>1804</v>
      </c>
      <c r="G513" s="169"/>
      <c r="H513" s="169"/>
      <c r="I513" s="169"/>
      <c r="J513" s="169"/>
      <c r="K513" s="169"/>
      <c r="L513" s="169"/>
      <c r="M513" s="169"/>
      <c r="N513" s="169"/>
      <c r="O513" s="169"/>
      <c r="P513" s="207"/>
      <c r="Q513" s="207">
        <v>40</v>
      </c>
      <c r="R513" s="207">
        <v>1804</v>
      </c>
      <c r="S513" s="169"/>
      <c r="T513" s="169"/>
      <c r="U513" s="169"/>
      <c r="V513" s="207"/>
      <c r="W513" s="169"/>
      <c r="X513" s="169"/>
      <c r="Y513" s="169"/>
      <c r="Z513" s="169"/>
      <c r="AA513" s="169"/>
      <c r="AB513" s="169"/>
      <c r="AC513" s="169"/>
      <c r="AD513" s="180"/>
      <c r="AE513" s="207">
        <f t="shared" si="61"/>
        <v>1804</v>
      </c>
    </row>
    <row r="514" spans="1:31" x14ac:dyDescent="0.25">
      <c r="A514" s="26"/>
      <c r="B514" s="48" t="s">
        <v>491</v>
      </c>
      <c r="C514" s="23"/>
      <c r="D514" s="49">
        <v>60</v>
      </c>
      <c r="E514" s="23"/>
      <c r="F514" s="50">
        <v>2706</v>
      </c>
      <c r="G514" s="169"/>
      <c r="H514" s="169"/>
      <c r="I514" s="169"/>
      <c r="J514" s="169"/>
      <c r="K514" s="169"/>
      <c r="L514" s="169"/>
      <c r="M514" s="169"/>
      <c r="N514" s="169"/>
      <c r="O514" s="169"/>
      <c r="P514" s="207"/>
      <c r="Q514" s="207">
        <v>60</v>
      </c>
      <c r="R514" s="207">
        <v>2706</v>
      </c>
      <c r="S514" s="169"/>
      <c r="T514" s="169"/>
      <c r="U514" s="169"/>
      <c r="V514" s="207"/>
      <c r="W514" s="169"/>
      <c r="X514" s="169"/>
      <c r="Y514" s="169"/>
      <c r="Z514" s="169"/>
      <c r="AA514" s="169"/>
      <c r="AB514" s="169"/>
      <c r="AC514" s="169"/>
      <c r="AD514" s="180"/>
      <c r="AE514" s="207">
        <f t="shared" si="61"/>
        <v>2706</v>
      </c>
    </row>
    <row r="515" spans="1:31" x14ac:dyDescent="0.25">
      <c r="A515" s="26"/>
      <c r="B515" s="48" t="s">
        <v>492</v>
      </c>
      <c r="C515" s="23"/>
      <c r="D515" s="49">
        <v>50</v>
      </c>
      <c r="E515" s="23"/>
      <c r="F515" s="50">
        <v>2255</v>
      </c>
      <c r="G515" s="169"/>
      <c r="H515" s="169"/>
      <c r="I515" s="169"/>
      <c r="J515" s="169"/>
      <c r="K515" s="169"/>
      <c r="L515" s="169"/>
      <c r="M515" s="169"/>
      <c r="N515" s="169"/>
      <c r="O515" s="169"/>
      <c r="P515" s="207"/>
      <c r="Q515" s="207">
        <v>50</v>
      </c>
      <c r="R515" s="207">
        <v>2255</v>
      </c>
      <c r="S515" s="169"/>
      <c r="T515" s="169"/>
      <c r="U515" s="169"/>
      <c r="V515" s="207"/>
      <c r="W515" s="169"/>
      <c r="X515" s="169"/>
      <c r="Y515" s="169"/>
      <c r="Z515" s="169"/>
      <c r="AA515" s="169"/>
      <c r="AB515" s="169"/>
      <c r="AC515" s="169"/>
      <c r="AD515" s="180"/>
      <c r="AE515" s="207">
        <f t="shared" si="61"/>
        <v>2255</v>
      </c>
    </row>
    <row r="516" spans="1:31" x14ac:dyDescent="0.25">
      <c r="A516" s="26"/>
      <c r="B516" s="48" t="s">
        <v>493</v>
      </c>
      <c r="C516" s="23"/>
      <c r="D516" s="49">
        <v>50</v>
      </c>
      <c r="E516" s="23"/>
      <c r="F516" s="50">
        <v>2255</v>
      </c>
      <c r="G516" s="169"/>
      <c r="H516" s="169"/>
      <c r="I516" s="169"/>
      <c r="J516" s="169"/>
      <c r="K516" s="169"/>
      <c r="L516" s="169"/>
      <c r="M516" s="169"/>
      <c r="N516" s="169"/>
      <c r="O516" s="169"/>
      <c r="P516" s="207"/>
      <c r="Q516" s="207">
        <v>50</v>
      </c>
      <c r="R516" s="207">
        <v>2255</v>
      </c>
      <c r="S516" s="169"/>
      <c r="T516" s="169"/>
      <c r="U516" s="169"/>
      <c r="V516" s="207"/>
      <c r="W516" s="169"/>
      <c r="X516" s="169"/>
      <c r="Y516" s="169"/>
      <c r="Z516" s="169"/>
      <c r="AA516" s="169"/>
      <c r="AB516" s="169"/>
      <c r="AC516" s="169"/>
      <c r="AD516" s="180"/>
      <c r="AE516" s="207">
        <f t="shared" si="61"/>
        <v>2255</v>
      </c>
    </row>
    <row r="517" spans="1:31" x14ac:dyDescent="0.25">
      <c r="A517" s="26"/>
      <c r="B517" s="87" t="s">
        <v>494</v>
      </c>
      <c r="C517" s="88"/>
      <c r="D517" s="89">
        <v>150</v>
      </c>
      <c r="E517" s="88"/>
      <c r="F517" s="58">
        <v>577.67999999999995</v>
      </c>
      <c r="G517" s="169"/>
      <c r="H517" s="169"/>
      <c r="I517" s="169"/>
      <c r="J517" s="169"/>
      <c r="K517" s="169"/>
      <c r="L517" s="169"/>
      <c r="M517" s="169"/>
      <c r="N517" s="169"/>
      <c r="O517" s="169"/>
      <c r="P517" s="207"/>
      <c r="Q517" s="207">
        <v>150</v>
      </c>
      <c r="R517" s="207">
        <v>577.67999999999995</v>
      </c>
      <c r="S517" s="169"/>
      <c r="T517" s="169"/>
      <c r="U517" s="169"/>
      <c r="V517" s="207"/>
      <c r="W517" s="169"/>
      <c r="X517" s="169"/>
      <c r="Y517" s="169"/>
      <c r="Z517" s="169"/>
      <c r="AA517" s="169"/>
      <c r="AB517" s="169"/>
      <c r="AC517" s="169"/>
      <c r="AD517" s="180"/>
      <c r="AE517" s="207">
        <f t="shared" si="61"/>
        <v>577.67999999999995</v>
      </c>
    </row>
    <row r="518" spans="1:31" x14ac:dyDescent="0.25">
      <c r="A518" s="26"/>
      <c r="B518" s="48" t="s">
        <v>495</v>
      </c>
      <c r="C518" s="23"/>
      <c r="D518" s="49">
        <v>40</v>
      </c>
      <c r="E518" s="23"/>
      <c r="F518" s="50">
        <v>295.2</v>
      </c>
      <c r="G518" s="169"/>
      <c r="H518" s="169"/>
      <c r="I518" s="169"/>
      <c r="J518" s="169"/>
      <c r="K518" s="169"/>
      <c r="L518" s="169"/>
      <c r="M518" s="169"/>
      <c r="N518" s="169"/>
      <c r="O518" s="169"/>
      <c r="P518" s="207"/>
      <c r="Q518" s="207">
        <v>40</v>
      </c>
      <c r="R518" s="207">
        <v>295.2</v>
      </c>
      <c r="S518" s="169"/>
      <c r="T518" s="169"/>
      <c r="U518" s="169"/>
      <c r="V518" s="207"/>
      <c r="W518" s="169"/>
      <c r="X518" s="169"/>
      <c r="Y518" s="169"/>
      <c r="Z518" s="169"/>
      <c r="AA518" s="169"/>
      <c r="AB518" s="169"/>
      <c r="AC518" s="169"/>
      <c r="AD518" s="180"/>
      <c r="AE518" s="207">
        <f t="shared" si="61"/>
        <v>295.2</v>
      </c>
    </row>
    <row r="519" spans="1:31" x14ac:dyDescent="0.25">
      <c r="A519" s="26"/>
      <c r="B519" s="48" t="s">
        <v>496</v>
      </c>
      <c r="C519" s="23"/>
      <c r="D519" s="49">
        <v>20</v>
      </c>
      <c r="E519" s="23"/>
      <c r="F519" s="50">
        <v>147.6</v>
      </c>
      <c r="G519" s="169"/>
      <c r="H519" s="169"/>
      <c r="I519" s="169"/>
      <c r="J519" s="169"/>
      <c r="K519" s="169"/>
      <c r="L519" s="169"/>
      <c r="M519" s="169"/>
      <c r="N519" s="169"/>
      <c r="O519" s="169"/>
      <c r="P519" s="207"/>
      <c r="Q519" s="207">
        <v>20</v>
      </c>
      <c r="R519" s="207">
        <v>147.6</v>
      </c>
      <c r="S519" s="169"/>
      <c r="T519" s="169"/>
      <c r="U519" s="169"/>
      <c r="V519" s="207"/>
      <c r="W519" s="169"/>
      <c r="X519" s="169"/>
      <c r="Y519" s="169"/>
      <c r="Z519" s="169"/>
      <c r="AA519" s="169"/>
      <c r="AB519" s="169"/>
      <c r="AC519" s="169"/>
      <c r="AD519" s="180"/>
      <c r="AE519" s="207">
        <f t="shared" ref="AE519:AE582" si="62">H519+J519+L519+N519+P519+R519+T519+V519+X519+Z519+AB519+AD519</f>
        <v>147.6</v>
      </c>
    </row>
    <row r="520" spans="1:31" x14ac:dyDescent="0.25">
      <c r="A520" s="26"/>
      <c r="B520" s="48" t="s">
        <v>497</v>
      </c>
      <c r="C520" s="23"/>
      <c r="D520" s="49">
        <v>20</v>
      </c>
      <c r="E520" s="23"/>
      <c r="F520" s="50">
        <v>147.6</v>
      </c>
      <c r="G520" s="169"/>
      <c r="H520" s="169"/>
      <c r="I520" s="169"/>
      <c r="J520" s="169"/>
      <c r="K520" s="169"/>
      <c r="L520" s="169"/>
      <c r="M520" s="169"/>
      <c r="N520" s="169"/>
      <c r="O520" s="169"/>
      <c r="P520" s="207"/>
      <c r="Q520" s="207">
        <v>20</v>
      </c>
      <c r="R520" s="207">
        <v>147.6</v>
      </c>
      <c r="S520" s="169"/>
      <c r="T520" s="169"/>
      <c r="U520" s="169"/>
      <c r="V520" s="207"/>
      <c r="W520" s="169"/>
      <c r="X520" s="169"/>
      <c r="Y520" s="169"/>
      <c r="Z520" s="169"/>
      <c r="AA520" s="169"/>
      <c r="AB520" s="169"/>
      <c r="AC520" s="169"/>
      <c r="AD520" s="180"/>
      <c r="AE520" s="207">
        <f t="shared" si="62"/>
        <v>147.6</v>
      </c>
    </row>
    <row r="521" spans="1:31" x14ac:dyDescent="0.25">
      <c r="A521" s="26"/>
      <c r="B521" s="48" t="s">
        <v>498</v>
      </c>
      <c r="C521" s="23"/>
      <c r="D521" s="49">
        <v>20</v>
      </c>
      <c r="E521" s="23"/>
      <c r="F521" s="50">
        <v>147.6</v>
      </c>
      <c r="G521" s="169"/>
      <c r="H521" s="169"/>
      <c r="I521" s="169"/>
      <c r="J521" s="169"/>
      <c r="K521" s="169"/>
      <c r="L521" s="169"/>
      <c r="M521" s="169"/>
      <c r="N521" s="169"/>
      <c r="O521" s="169"/>
      <c r="P521" s="207"/>
      <c r="Q521" s="207">
        <v>20</v>
      </c>
      <c r="R521" s="207">
        <v>147.6</v>
      </c>
      <c r="S521" s="169"/>
      <c r="T521" s="169"/>
      <c r="U521" s="169"/>
      <c r="V521" s="207"/>
      <c r="W521" s="169"/>
      <c r="X521" s="169"/>
      <c r="Y521" s="169"/>
      <c r="Z521" s="169"/>
      <c r="AA521" s="169"/>
      <c r="AB521" s="169"/>
      <c r="AC521" s="169"/>
      <c r="AD521" s="180"/>
      <c r="AE521" s="207">
        <f t="shared" si="62"/>
        <v>147.6</v>
      </c>
    </row>
    <row r="522" spans="1:31" x14ac:dyDescent="0.25">
      <c r="A522" s="26"/>
      <c r="B522" s="48" t="s">
        <v>499</v>
      </c>
      <c r="C522" s="23"/>
      <c r="D522" s="49">
        <v>20</v>
      </c>
      <c r="E522" s="23"/>
      <c r="F522" s="50">
        <v>147.6</v>
      </c>
      <c r="G522" s="169"/>
      <c r="H522" s="169"/>
      <c r="I522" s="169"/>
      <c r="J522" s="169"/>
      <c r="K522" s="169"/>
      <c r="L522" s="169"/>
      <c r="M522" s="169"/>
      <c r="N522" s="169"/>
      <c r="O522" s="169"/>
      <c r="P522" s="207"/>
      <c r="Q522" s="207">
        <v>20</v>
      </c>
      <c r="R522" s="207">
        <v>147.6</v>
      </c>
      <c r="S522" s="169"/>
      <c r="T522" s="169"/>
      <c r="U522" s="169"/>
      <c r="V522" s="207"/>
      <c r="W522" s="169"/>
      <c r="X522" s="169"/>
      <c r="Y522" s="169"/>
      <c r="Z522" s="169"/>
      <c r="AA522" s="169"/>
      <c r="AB522" s="169"/>
      <c r="AC522" s="169"/>
      <c r="AD522" s="180"/>
      <c r="AE522" s="207">
        <f t="shared" si="62"/>
        <v>147.6</v>
      </c>
    </row>
    <row r="523" spans="1:31" x14ac:dyDescent="0.25">
      <c r="A523" s="26"/>
      <c r="B523" s="48" t="s">
        <v>500</v>
      </c>
      <c r="C523" s="23"/>
      <c r="D523" s="49">
        <v>20</v>
      </c>
      <c r="E523" s="23"/>
      <c r="F523" s="50">
        <v>147.6</v>
      </c>
      <c r="G523" s="169"/>
      <c r="H523" s="169"/>
      <c r="I523" s="169"/>
      <c r="J523" s="169"/>
      <c r="K523" s="169"/>
      <c r="L523" s="169"/>
      <c r="M523" s="169"/>
      <c r="N523" s="169"/>
      <c r="O523" s="169"/>
      <c r="P523" s="207"/>
      <c r="Q523" s="207">
        <v>20</v>
      </c>
      <c r="R523" s="207">
        <v>147.6</v>
      </c>
      <c r="S523" s="169"/>
      <c r="T523" s="169"/>
      <c r="U523" s="169"/>
      <c r="V523" s="207"/>
      <c r="W523" s="169"/>
      <c r="X523" s="169"/>
      <c r="Y523" s="169"/>
      <c r="Z523" s="169"/>
      <c r="AA523" s="169"/>
      <c r="AB523" s="169"/>
      <c r="AC523" s="169"/>
      <c r="AD523" s="180"/>
      <c r="AE523" s="207">
        <f t="shared" si="62"/>
        <v>147.6</v>
      </c>
    </row>
    <row r="524" spans="1:31" x14ac:dyDescent="0.25">
      <c r="A524" s="26"/>
      <c r="B524" s="48" t="s">
        <v>501</v>
      </c>
      <c r="C524" s="23"/>
      <c r="D524" s="49">
        <v>30</v>
      </c>
      <c r="E524" s="23"/>
      <c r="F524" s="50">
        <v>221.39999999999998</v>
      </c>
      <c r="G524" s="169"/>
      <c r="H524" s="169"/>
      <c r="I524" s="169"/>
      <c r="J524" s="169"/>
      <c r="K524" s="169"/>
      <c r="L524" s="169"/>
      <c r="M524" s="169"/>
      <c r="N524" s="169"/>
      <c r="O524" s="169"/>
      <c r="P524" s="207"/>
      <c r="Q524" s="207">
        <v>30</v>
      </c>
      <c r="R524" s="207">
        <v>221.39999999999998</v>
      </c>
      <c r="S524" s="169"/>
      <c r="T524" s="169"/>
      <c r="U524" s="169"/>
      <c r="V524" s="207"/>
      <c r="W524" s="169"/>
      <c r="X524" s="169"/>
      <c r="Y524" s="169"/>
      <c r="Z524" s="169"/>
      <c r="AA524" s="169"/>
      <c r="AB524" s="169"/>
      <c r="AC524" s="169"/>
      <c r="AD524" s="180"/>
      <c r="AE524" s="207">
        <f t="shared" si="62"/>
        <v>221.39999999999998</v>
      </c>
    </row>
    <row r="525" spans="1:31" x14ac:dyDescent="0.25">
      <c r="A525" s="26"/>
      <c r="B525" s="48" t="s">
        <v>502</v>
      </c>
      <c r="C525" s="23"/>
      <c r="D525" s="49">
        <v>20</v>
      </c>
      <c r="E525" s="23"/>
      <c r="F525" s="50">
        <v>147.6</v>
      </c>
      <c r="G525" s="169"/>
      <c r="H525" s="169"/>
      <c r="I525" s="169"/>
      <c r="J525" s="169"/>
      <c r="K525" s="169"/>
      <c r="L525" s="169"/>
      <c r="M525" s="169"/>
      <c r="N525" s="169"/>
      <c r="O525" s="169"/>
      <c r="P525" s="207"/>
      <c r="Q525" s="207">
        <v>20</v>
      </c>
      <c r="R525" s="207">
        <v>147.6</v>
      </c>
      <c r="S525" s="169"/>
      <c r="T525" s="169"/>
      <c r="U525" s="169"/>
      <c r="V525" s="207"/>
      <c r="W525" s="169"/>
      <c r="X525" s="169"/>
      <c r="Y525" s="169"/>
      <c r="Z525" s="169"/>
      <c r="AA525" s="169"/>
      <c r="AB525" s="169"/>
      <c r="AC525" s="169"/>
      <c r="AD525" s="180"/>
      <c r="AE525" s="207">
        <f t="shared" si="62"/>
        <v>147.6</v>
      </c>
    </row>
    <row r="526" spans="1:31" x14ac:dyDescent="0.25">
      <c r="A526" s="26"/>
      <c r="B526" s="48" t="s">
        <v>503</v>
      </c>
      <c r="C526" s="23"/>
      <c r="D526" s="49">
        <v>20</v>
      </c>
      <c r="E526" s="23"/>
      <c r="F526" s="50">
        <v>147.6</v>
      </c>
      <c r="G526" s="169"/>
      <c r="H526" s="169"/>
      <c r="I526" s="169"/>
      <c r="J526" s="169"/>
      <c r="K526" s="169"/>
      <c r="L526" s="169"/>
      <c r="M526" s="169"/>
      <c r="N526" s="169"/>
      <c r="O526" s="169"/>
      <c r="P526" s="207"/>
      <c r="Q526" s="207">
        <v>20</v>
      </c>
      <c r="R526" s="207">
        <v>147.6</v>
      </c>
      <c r="S526" s="169"/>
      <c r="T526" s="169"/>
      <c r="U526" s="169"/>
      <c r="V526" s="207"/>
      <c r="W526" s="169"/>
      <c r="X526" s="169"/>
      <c r="Y526" s="169"/>
      <c r="Z526" s="169"/>
      <c r="AA526" s="169"/>
      <c r="AB526" s="169"/>
      <c r="AC526" s="169"/>
      <c r="AD526" s="180"/>
      <c r="AE526" s="207">
        <f t="shared" si="62"/>
        <v>147.6</v>
      </c>
    </row>
    <row r="527" spans="1:31" x14ac:dyDescent="0.25">
      <c r="A527" s="26"/>
      <c r="B527" s="48" t="s">
        <v>504</v>
      </c>
      <c r="C527" s="23"/>
      <c r="D527" s="49">
        <v>20</v>
      </c>
      <c r="E527" s="23"/>
      <c r="F527" s="50">
        <v>147.6</v>
      </c>
      <c r="G527" s="169"/>
      <c r="H527" s="169"/>
      <c r="I527" s="169"/>
      <c r="J527" s="169"/>
      <c r="K527" s="169"/>
      <c r="L527" s="169"/>
      <c r="M527" s="169"/>
      <c r="N527" s="169"/>
      <c r="O527" s="169"/>
      <c r="P527" s="207"/>
      <c r="Q527" s="207">
        <v>20</v>
      </c>
      <c r="R527" s="207">
        <v>147.6</v>
      </c>
      <c r="S527" s="169"/>
      <c r="T527" s="169"/>
      <c r="U527" s="169"/>
      <c r="V527" s="207"/>
      <c r="W527" s="169"/>
      <c r="X527" s="169"/>
      <c r="Y527" s="169"/>
      <c r="Z527" s="169"/>
      <c r="AA527" s="169"/>
      <c r="AB527" s="169"/>
      <c r="AC527" s="169"/>
      <c r="AD527" s="180"/>
      <c r="AE527" s="207">
        <f t="shared" si="62"/>
        <v>147.6</v>
      </c>
    </row>
    <row r="528" spans="1:31" x14ac:dyDescent="0.25">
      <c r="A528" s="26"/>
      <c r="B528" s="48" t="s">
        <v>505</v>
      </c>
      <c r="C528" s="23"/>
      <c r="D528" s="49">
        <v>20</v>
      </c>
      <c r="E528" s="23"/>
      <c r="F528" s="50">
        <v>147.6</v>
      </c>
      <c r="G528" s="169"/>
      <c r="H528" s="169"/>
      <c r="I528" s="169"/>
      <c r="J528" s="169"/>
      <c r="K528" s="169"/>
      <c r="L528" s="169"/>
      <c r="M528" s="169"/>
      <c r="N528" s="169"/>
      <c r="O528" s="169"/>
      <c r="P528" s="207"/>
      <c r="Q528" s="207">
        <v>20</v>
      </c>
      <c r="R528" s="207">
        <v>147.6</v>
      </c>
      <c r="S528" s="169"/>
      <c r="T528" s="169"/>
      <c r="U528" s="169"/>
      <c r="V528" s="207"/>
      <c r="W528" s="169"/>
      <c r="X528" s="169"/>
      <c r="Y528" s="169"/>
      <c r="Z528" s="169"/>
      <c r="AA528" s="169"/>
      <c r="AB528" s="169"/>
      <c r="AC528" s="169"/>
      <c r="AD528" s="180"/>
      <c r="AE528" s="207">
        <f t="shared" si="62"/>
        <v>147.6</v>
      </c>
    </row>
    <row r="529" spans="1:31" x14ac:dyDescent="0.25">
      <c r="A529" s="26"/>
      <c r="B529" s="48" t="s">
        <v>506</v>
      </c>
      <c r="C529" s="23"/>
      <c r="D529" s="49">
        <v>30</v>
      </c>
      <c r="E529" s="23"/>
      <c r="F529" s="50">
        <v>221.39999999999998</v>
      </c>
      <c r="G529" s="169"/>
      <c r="H529" s="169"/>
      <c r="I529" s="169"/>
      <c r="J529" s="169"/>
      <c r="K529" s="169"/>
      <c r="L529" s="169"/>
      <c r="M529" s="169"/>
      <c r="N529" s="169"/>
      <c r="O529" s="169"/>
      <c r="P529" s="207"/>
      <c r="Q529" s="207">
        <v>30</v>
      </c>
      <c r="R529" s="207">
        <v>221.39999999999998</v>
      </c>
      <c r="S529" s="169"/>
      <c r="T529" s="169"/>
      <c r="U529" s="169"/>
      <c r="V529" s="207"/>
      <c r="W529" s="169"/>
      <c r="X529" s="169"/>
      <c r="Y529" s="169"/>
      <c r="Z529" s="169"/>
      <c r="AA529" s="169"/>
      <c r="AB529" s="169"/>
      <c r="AC529" s="169"/>
      <c r="AD529" s="180"/>
      <c r="AE529" s="207">
        <f t="shared" si="62"/>
        <v>221.39999999999998</v>
      </c>
    </row>
    <row r="530" spans="1:31" x14ac:dyDescent="0.25">
      <c r="A530" s="26"/>
      <c r="B530" s="48" t="s">
        <v>507</v>
      </c>
      <c r="C530" s="23"/>
      <c r="D530" s="49">
        <v>30</v>
      </c>
      <c r="E530" s="23"/>
      <c r="F530" s="50">
        <v>221.39999999999998</v>
      </c>
      <c r="G530" s="169"/>
      <c r="H530" s="169"/>
      <c r="I530" s="169"/>
      <c r="J530" s="169"/>
      <c r="K530" s="169"/>
      <c r="L530" s="169"/>
      <c r="M530" s="169"/>
      <c r="N530" s="169"/>
      <c r="O530" s="169"/>
      <c r="P530" s="207"/>
      <c r="Q530" s="207">
        <v>30</v>
      </c>
      <c r="R530" s="207">
        <v>221.39999999999998</v>
      </c>
      <c r="S530" s="169"/>
      <c r="T530" s="169"/>
      <c r="U530" s="169"/>
      <c r="V530" s="207"/>
      <c r="W530" s="169"/>
      <c r="X530" s="169"/>
      <c r="Y530" s="169"/>
      <c r="Z530" s="169"/>
      <c r="AA530" s="169"/>
      <c r="AB530" s="169"/>
      <c r="AC530" s="169"/>
      <c r="AD530" s="180"/>
      <c r="AE530" s="207">
        <f t="shared" si="62"/>
        <v>221.39999999999998</v>
      </c>
    </row>
    <row r="531" spans="1:31" x14ac:dyDescent="0.25">
      <c r="A531" s="26"/>
      <c r="B531" s="48" t="s">
        <v>508</v>
      </c>
      <c r="C531" s="23"/>
      <c r="D531" s="49">
        <v>20</v>
      </c>
      <c r="E531" s="23"/>
      <c r="F531" s="50">
        <v>147.6</v>
      </c>
      <c r="G531" s="169"/>
      <c r="H531" s="169"/>
      <c r="I531" s="169"/>
      <c r="J531" s="169"/>
      <c r="K531" s="169"/>
      <c r="L531" s="169"/>
      <c r="M531" s="169"/>
      <c r="N531" s="169"/>
      <c r="O531" s="169"/>
      <c r="P531" s="207"/>
      <c r="Q531" s="207">
        <v>20</v>
      </c>
      <c r="R531" s="207">
        <v>147.6</v>
      </c>
      <c r="S531" s="169"/>
      <c r="T531" s="169"/>
      <c r="U531" s="169"/>
      <c r="V531" s="207"/>
      <c r="W531" s="169"/>
      <c r="X531" s="169"/>
      <c r="Y531" s="169"/>
      <c r="Z531" s="169"/>
      <c r="AA531" s="169"/>
      <c r="AB531" s="169"/>
      <c r="AC531" s="169"/>
      <c r="AD531" s="180"/>
      <c r="AE531" s="207">
        <f t="shared" si="62"/>
        <v>147.6</v>
      </c>
    </row>
    <row r="532" spans="1:31" x14ac:dyDescent="0.25">
      <c r="A532" s="26"/>
      <c r="B532" s="48" t="s">
        <v>509</v>
      </c>
      <c r="C532" s="23"/>
      <c r="D532" s="49">
        <v>20</v>
      </c>
      <c r="E532" s="23"/>
      <c r="F532" s="50">
        <v>147.6</v>
      </c>
      <c r="G532" s="169"/>
      <c r="H532" s="169"/>
      <c r="I532" s="169"/>
      <c r="J532" s="169"/>
      <c r="K532" s="169"/>
      <c r="L532" s="169"/>
      <c r="M532" s="169"/>
      <c r="N532" s="169"/>
      <c r="O532" s="169"/>
      <c r="P532" s="207"/>
      <c r="Q532" s="207">
        <v>20</v>
      </c>
      <c r="R532" s="207">
        <v>147.6</v>
      </c>
      <c r="S532" s="169"/>
      <c r="T532" s="169"/>
      <c r="U532" s="169"/>
      <c r="V532" s="207"/>
      <c r="W532" s="169"/>
      <c r="X532" s="169"/>
      <c r="Y532" s="169"/>
      <c r="Z532" s="169"/>
      <c r="AA532" s="169"/>
      <c r="AB532" s="169"/>
      <c r="AC532" s="169"/>
      <c r="AD532" s="180"/>
      <c r="AE532" s="207">
        <f t="shared" si="62"/>
        <v>147.6</v>
      </c>
    </row>
    <row r="533" spans="1:31" x14ac:dyDescent="0.25">
      <c r="A533" s="26"/>
      <c r="B533" s="48" t="s">
        <v>510</v>
      </c>
      <c r="C533" s="23"/>
      <c r="D533" s="49">
        <v>30</v>
      </c>
      <c r="E533" s="23"/>
      <c r="F533" s="50">
        <v>221.39999999999998</v>
      </c>
      <c r="G533" s="169"/>
      <c r="H533" s="169"/>
      <c r="I533" s="169"/>
      <c r="J533" s="169"/>
      <c r="K533" s="169"/>
      <c r="L533" s="169"/>
      <c r="M533" s="169"/>
      <c r="N533" s="169"/>
      <c r="O533" s="169"/>
      <c r="P533" s="207"/>
      <c r="Q533" s="207">
        <v>30</v>
      </c>
      <c r="R533" s="207">
        <v>221.39999999999998</v>
      </c>
      <c r="S533" s="169"/>
      <c r="T533" s="169"/>
      <c r="U533" s="169"/>
      <c r="V533" s="207"/>
      <c r="W533" s="169"/>
      <c r="X533" s="169"/>
      <c r="Y533" s="169"/>
      <c r="Z533" s="169"/>
      <c r="AA533" s="169"/>
      <c r="AB533" s="169"/>
      <c r="AC533" s="169"/>
      <c r="AD533" s="180"/>
      <c r="AE533" s="207">
        <f t="shared" si="62"/>
        <v>221.39999999999998</v>
      </c>
    </row>
    <row r="534" spans="1:31" x14ac:dyDescent="0.25">
      <c r="A534" s="26"/>
      <c r="B534" s="48" t="s">
        <v>511</v>
      </c>
      <c r="C534" s="23"/>
      <c r="D534" s="49">
        <v>20</v>
      </c>
      <c r="E534" s="23"/>
      <c r="F534" s="50">
        <v>47.6</v>
      </c>
      <c r="G534" s="169"/>
      <c r="H534" s="169"/>
      <c r="I534" s="169"/>
      <c r="J534" s="169"/>
      <c r="K534" s="169"/>
      <c r="L534" s="169"/>
      <c r="M534" s="169"/>
      <c r="N534" s="169"/>
      <c r="O534" s="169"/>
      <c r="P534" s="207"/>
      <c r="Q534" s="207">
        <v>20</v>
      </c>
      <c r="R534" s="207">
        <v>47.6</v>
      </c>
      <c r="S534" s="169"/>
      <c r="T534" s="169"/>
      <c r="U534" s="169"/>
      <c r="V534" s="207"/>
      <c r="W534" s="169"/>
      <c r="X534" s="169"/>
      <c r="Y534" s="169"/>
      <c r="Z534" s="169"/>
      <c r="AA534" s="169"/>
      <c r="AB534" s="169"/>
      <c r="AC534" s="169"/>
      <c r="AD534" s="180"/>
      <c r="AE534" s="207">
        <f t="shared" si="62"/>
        <v>47.6</v>
      </c>
    </row>
    <row r="535" spans="1:31" x14ac:dyDescent="0.25">
      <c r="A535" s="26"/>
      <c r="B535" s="48" t="s">
        <v>512</v>
      </c>
      <c r="C535" s="23"/>
      <c r="D535" s="49">
        <v>20</v>
      </c>
      <c r="E535" s="23"/>
      <c r="F535" s="50">
        <v>47.6</v>
      </c>
      <c r="G535" s="169"/>
      <c r="H535" s="169"/>
      <c r="I535" s="169"/>
      <c r="J535" s="169"/>
      <c r="K535" s="169"/>
      <c r="L535" s="169"/>
      <c r="M535" s="169"/>
      <c r="N535" s="169"/>
      <c r="O535" s="169"/>
      <c r="P535" s="207"/>
      <c r="Q535" s="207">
        <v>20</v>
      </c>
      <c r="R535" s="207">
        <v>47.6</v>
      </c>
      <c r="S535" s="169"/>
      <c r="T535" s="169"/>
      <c r="U535" s="169"/>
      <c r="V535" s="207"/>
      <c r="W535" s="169"/>
      <c r="X535" s="169"/>
      <c r="Y535" s="169"/>
      <c r="Z535" s="169"/>
      <c r="AA535" s="169"/>
      <c r="AB535" s="169"/>
      <c r="AC535" s="169"/>
      <c r="AD535" s="180"/>
      <c r="AE535" s="207">
        <f t="shared" si="62"/>
        <v>47.6</v>
      </c>
    </row>
    <row r="536" spans="1:31" x14ac:dyDescent="0.25">
      <c r="A536" s="26"/>
      <c r="B536" s="48" t="s">
        <v>513</v>
      </c>
      <c r="C536" s="23"/>
      <c r="D536" s="49">
        <v>20</v>
      </c>
      <c r="E536" s="23"/>
      <c r="F536" s="50">
        <v>47.6</v>
      </c>
      <c r="G536" s="169"/>
      <c r="H536" s="169"/>
      <c r="I536" s="169"/>
      <c r="J536" s="169"/>
      <c r="K536" s="169"/>
      <c r="L536" s="169"/>
      <c r="M536" s="169"/>
      <c r="N536" s="169"/>
      <c r="O536" s="169"/>
      <c r="P536" s="207"/>
      <c r="Q536" s="207">
        <v>20</v>
      </c>
      <c r="R536" s="207">
        <v>47.6</v>
      </c>
      <c r="S536" s="169"/>
      <c r="T536" s="169"/>
      <c r="U536" s="169"/>
      <c r="V536" s="207"/>
      <c r="W536" s="169"/>
      <c r="X536" s="169"/>
      <c r="Y536" s="169"/>
      <c r="Z536" s="169"/>
      <c r="AA536" s="169"/>
      <c r="AB536" s="169"/>
      <c r="AC536" s="169"/>
      <c r="AD536" s="180"/>
      <c r="AE536" s="207">
        <f t="shared" si="62"/>
        <v>47.6</v>
      </c>
    </row>
    <row r="537" spans="1:31" x14ac:dyDescent="0.25">
      <c r="A537" s="26"/>
      <c r="B537" s="48" t="s">
        <v>514</v>
      </c>
      <c r="C537" s="23"/>
      <c r="D537" s="49">
        <v>20</v>
      </c>
      <c r="E537" s="23"/>
      <c r="F537" s="50">
        <v>47.6</v>
      </c>
      <c r="G537" s="169"/>
      <c r="H537" s="169"/>
      <c r="I537" s="169"/>
      <c r="J537" s="169"/>
      <c r="K537" s="169"/>
      <c r="L537" s="169"/>
      <c r="M537" s="169"/>
      <c r="N537" s="169"/>
      <c r="O537" s="169"/>
      <c r="P537" s="207"/>
      <c r="Q537" s="207">
        <v>20</v>
      </c>
      <c r="R537" s="207">
        <v>47.6</v>
      </c>
      <c r="S537" s="169"/>
      <c r="T537" s="169"/>
      <c r="U537" s="169"/>
      <c r="V537" s="207"/>
      <c r="W537" s="169"/>
      <c r="X537" s="169"/>
      <c r="Y537" s="169"/>
      <c r="Z537" s="169"/>
      <c r="AA537" s="169"/>
      <c r="AB537" s="169"/>
      <c r="AC537" s="169"/>
      <c r="AD537" s="180"/>
      <c r="AE537" s="207">
        <f t="shared" si="62"/>
        <v>47.6</v>
      </c>
    </row>
    <row r="538" spans="1:31" x14ac:dyDescent="0.25">
      <c r="A538" s="26"/>
      <c r="B538" s="48" t="s">
        <v>515</v>
      </c>
      <c r="C538" s="23"/>
      <c r="D538" s="49">
        <v>20</v>
      </c>
      <c r="E538" s="23"/>
      <c r="F538" s="50">
        <v>47.6</v>
      </c>
      <c r="G538" s="169"/>
      <c r="H538" s="169"/>
      <c r="I538" s="169"/>
      <c r="J538" s="169"/>
      <c r="K538" s="169"/>
      <c r="L538" s="169"/>
      <c r="M538" s="169"/>
      <c r="N538" s="169"/>
      <c r="O538" s="169"/>
      <c r="P538" s="207"/>
      <c r="Q538" s="207">
        <v>20</v>
      </c>
      <c r="R538" s="207">
        <v>47.6</v>
      </c>
      <c r="S538" s="169"/>
      <c r="T538" s="169"/>
      <c r="U538" s="169"/>
      <c r="V538" s="207"/>
      <c r="W538" s="169"/>
      <c r="X538" s="169"/>
      <c r="Y538" s="169"/>
      <c r="Z538" s="169"/>
      <c r="AA538" s="169"/>
      <c r="AB538" s="169"/>
      <c r="AC538" s="169"/>
      <c r="AD538" s="180"/>
      <c r="AE538" s="207">
        <f t="shared" si="62"/>
        <v>47.6</v>
      </c>
    </row>
    <row r="539" spans="1:31" x14ac:dyDescent="0.25">
      <c r="A539" s="26"/>
      <c r="B539" s="48" t="s">
        <v>516</v>
      </c>
      <c r="C539" s="23"/>
      <c r="D539" s="49">
        <v>30</v>
      </c>
      <c r="E539" s="23"/>
      <c r="F539" s="50">
        <v>71.400000000000006</v>
      </c>
      <c r="G539" s="169"/>
      <c r="H539" s="169"/>
      <c r="I539" s="169"/>
      <c r="J539" s="169"/>
      <c r="K539" s="169"/>
      <c r="L539" s="169"/>
      <c r="M539" s="169"/>
      <c r="N539" s="169"/>
      <c r="O539" s="169"/>
      <c r="P539" s="207"/>
      <c r="Q539" s="207">
        <v>30</v>
      </c>
      <c r="R539" s="207">
        <v>71.400000000000006</v>
      </c>
      <c r="S539" s="169"/>
      <c r="T539" s="169"/>
      <c r="U539" s="169"/>
      <c r="V539" s="207"/>
      <c r="W539" s="169"/>
      <c r="X539" s="169"/>
      <c r="Y539" s="169"/>
      <c r="Z539" s="169"/>
      <c r="AA539" s="169"/>
      <c r="AB539" s="169"/>
      <c r="AC539" s="169"/>
      <c r="AD539" s="180"/>
      <c r="AE539" s="207">
        <f t="shared" si="62"/>
        <v>71.400000000000006</v>
      </c>
    </row>
    <row r="540" spans="1:31" x14ac:dyDescent="0.25">
      <c r="A540" s="26"/>
      <c r="B540" s="48" t="s">
        <v>517</v>
      </c>
      <c r="C540" s="23"/>
      <c r="D540" s="49">
        <v>20</v>
      </c>
      <c r="E540" s="23"/>
      <c r="F540" s="50">
        <v>47.6</v>
      </c>
      <c r="G540" s="169"/>
      <c r="H540" s="169"/>
      <c r="I540" s="169"/>
      <c r="J540" s="169"/>
      <c r="K540" s="169"/>
      <c r="L540" s="169"/>
      <c r="M540" s="169"/>
      <c r="N540" s="169"/>
      <c r="O540" s="169"/>
      <c r="P540" s="207"/>
      <c r="Q540" s="207">
        <v>20</v>
      </c>
      <c r="R540" s="207">
        <v>47.6</v>
      </c>
      <c r="S540" s="169"/>
      <c r="T540" s="169"/>
      <c r="U540" s="169"/>
      <c r="V540" s="207"/>
      <c r="W540" s="169"/>
      <c r="X540" s="169"/>
      <c r="Y540" s="169"/>
      <c r="Z540" s="169"/>
      <c r="AA540" s="169"/>
      <c r="AB540" s="169"/>
      <c r="AC540" s="169"/>
      <c r="AD540" s="180"/>
      <c r="AE540" s="207">
        <f t="shared" si="62"/>
        <v>47.6</v>
      </c>
    </row>
    <row r="541" spans="1:31" x14ac:dyDescent="0.25">
      <c r="A541" s="26"/>
      <c r="B541" s="48" t="s">
        <v>518</v>
      </c>
      <c r="C541" s="23"/>
      <c r="D541" s="49">
        <v>20</v>
      </c>
      <c r="E541" s="23"/>
      <c r="F541" s="50">
        <v>47.6</v>
      </c>
      <c r="G541" s="169"/>
      <c r="H541" s="169"/>
      <c r="I541" s="169"/>
      <c r="J541" s="169"/>
      <c r="K541" s="169"/>
      <c r="L541" s="169"/>
      <c r="M541" s="169"/>
      <c r="N541" s="169"/>
      <c r="O541" s="169"/>
      <c r="P541" s="207"/>
      <c r="Q541" s="207">
        <v>20</v>
      </c>
      <c r="R541" s="207">
        <v>47.6</v>
      </c>
      <c r="S541" s="169"/>
      <c r="T541" s="169"/>
      <c r="U541" s="169"/>
      <c r="V541" s="207"/>
      <c r="W541" s="169"/>
      <c r="X541" s="169"/>
      <c r="Y541" s="169"/>
      <c r="Z541" s="169"/>
      <c r="AA541" s="169"/>
      <c r="AB541" s="169"/>
      <c r="AC541" s="169"/>
      <c r="AD541" s="180"/>
      <c r="AE541" s="207">
        <f t="shared" si="62"/>
        <v>47.6</v>
      </c>
    </row>
    <row r="542" spans="1:31" x14ac:dyDescent="0.25">
      <c r="A542" s="26"/>
      <c r="B542" s="48" t="s">
        <v>519</v>
      </c>
      <c r="C542" s="23"/>
      <c r="D542" s="49">
        <v>20</v>
      </c>
      <c r="E542" s="23"/>
      <c r="F542" s="50">
        <v>47.6</v>
      </c>
      <c r="G542" s="169"/>
      <c r="H542" s="169"/>
      <c r="I542" s="169"/>
      <c r="J542" s="169"/>
      <c r="K542" s="169"/>
      <c r="L542" s="169"/>
      <c r="M542" s="169"/>
      <c r="N542" s="169"/>
      <c r="O542" s="169"/>
      <c r="P542" s="207"/>
      <c r="Q542" s="207">
        <v>20</v>
      </c>
      <c r="R542" s="207">
        <v>47.6</v>
      </c>
      <c r="S542" s="169"/>
      <c r="T542" s="169"/>
      <c r="U542" s="169"/>
      <c r="V542" s="207"/>
      <c r="W542" s="169"/>
      <c r="X542" s="169"/>
      <c r="Y542" s="169"/>
      <c r="Z542" s="169"/>
      <c r="AA542" s="169"/>
      <c r="AB542" s="169"/>
      <c r="AC542" s="169"/>
      <c r="AD542" s="180"/>
      <c r="AE542" s="207">
        <f t="shared" si="62"/>
        <v>47.6</v>
      </c>
    </row>
    <row r="543" spans="1:31" x14ac:dyDescent="0.25">
      <c r="A543" s="26"/>
      <c r="B543" s="48" t="s">
        <v>520</v>
      </c>
      <c r="C543" s="23"/>
      <c r="D543" s="49">
        <v>20</v>
      </c>
      <c r="E543" s="23"/>
      <c r="F543" s="50">
        <v>47.6</v>
      </c>
      <c r="G543" s="169"/>
      <c r="H543" s="169"/>
      <c r="I543" s="169"/>
      <c r="J543" s="169"/>
      <c r="K543" s="169"/>
      <c r="L543" s="169"/>
      <c r="M543" s="169"/>
      <c r="N543" s="169"/>
      <c r="O543" s="169"/>
      <c r="P543" s="207"/>
      <c r="Q543" s="207">
        <v>20</v>
      </c>
      <c r="R543" s="207">
        <v>47.6</v>
      </c>
      <c r="S543" s="169"/>
      <c r="T543" s="169"/>
      <c r="U543" s="169"/>
      <c r="V543" s="207"/>
      <c r="W543" s="169"/>
      <c r="X543" s="169"/>
      <c r="Y543" s="169"/>
      <c r="Z543" s="169"/>
      <c r="AA543" s="169"/>
      <c r="AB543" s="169"/>
      <c r="AC543" s="169"/>
      <c r="AD543" s="180"/>
      <c r="AE543" s="207">
        <f t="shared" si="62"/>
        <v>47.6</v>
      </c>
    </row>
    <row r="544" spans="1:31" x14ac:dyDescent="0.25">
      <c r="A544" s="26"/>
      <c r="B544" s="48" t="s">
        <v>521</v>
      </c>
      <c r="C544" s="23"/>
      <c r="D544" s="49">
        <v>30</v>
      </c>
      <c r="E544" s="23"/>
      <c r="F544" s="50">
        <v>71.400000000000006</v>
      </c>
      <c r="G544" s="169"/>
      <c r="H544" s="169"/>
      <c r="I544" s="169"/>
      <c r="J544" s="169"/>
      <c r="K544" s="169"/>
      <c r="L544" s="169"/>
      <c r="M544" s="169"/>
      <c r="N544" s="169"/>
      <c r="O544" s="169"/>
      <c r="P544" s="207"/>
      <c r="Q544" s="207">
        <v>30</v>
      </c>
      <c r="R544" s="207">
        <v>71.400000000000006</v>
      </c>
      <c r="S544" s="169"/>
      <c r="T544" s="169"/>
      <c r="U544" s="169"/>
      <c r="V544" s="207"/>
      <c r="W544" s="169"/>
      <c r="X544" s="169"/>
      <c r="Y544" s="169"/>
      <c r="Z544" s="169"/>
      <c r="AA544" s="169"/>
      <c r="AB544" s="169"/>
      <c r="AC544" s="169"/>
      <c r="AD544" s="180"/>
      <c r="AE544" s="207">
        <f t="shared" si="62"/>
        <v>71.400000000000006</v>
      </c>
    </row>
    <row r="545" spans="1:31" x14ac:dyDescent="0.25">
      <c r="A545" s="26"/>
      <c r="B545" s="48" t="s">
        <v>522</v>
      </c>
      <c r="C545" s="23"/>
      <c r="D545" s="49">
        <v>60</v>
      </c>
      <c r="E545" s="23"/>
      <c r="F545" s="50">
        <v>142.80000000000001</v>
      </c>
      <c r="G545" s="169"/>
      <c r="H545" s="169"/>
      <c r="I545" s="169"/>
      <c r="J545" s="169"/>
      <c r="K545" s="169"/>
      <c r="L545" s="169"/>
      <c r="M545" s="169"/>
      <c r="N545" s="169"/>
      <c r="O545" s="169"/>
      <c r="P545" s="207"/>
      <c r="Q545" s="207">
        <v>60</v>
      </c>
      <c r="R545" s="207">
        <v>142.80000000000001</v>
      </c>
      <c r="S545" s="169"/>
      <c r="T545" s="169"/>
      <c r="U545" s="169"/>
      <c r="V545" s="207"/>
      <c r="W545" s="169"/>
      <c r="X545" s="169"/>
      <c r="Y545" s="169"/>
      <c r="Z545" s="169"/>
      <c r="AA545" s="169"/>
      <c r="AB545" s="169"/>
      <c r="AC545" s="169"/>
      <c r="AD545" s="180"/>
      <c r="AE545" s="207">
        <f t="shared" si="62"/>
        <v>142.80000000000001</v>
      </c>
    </row>
    <row r="546" spans="1:31" x14ac:dyDescent="0.25">
      <c r="A546" s="26"/>
      <c r="B546" s="48" t="s">
        <v>523</v>
      </c>
      <c r="C546" s="23"/>
      <c r="D546" s="49">
        <v>40</v>
      </c>
      <c r="E546" s="23"/>
      <c r="F546" s="50">
        <v>95.2</v>
      </c>
      <c r="G546" s="169"/>
      <c r="H546" s="169"/>
      <c r="I546" s="169"/>
      <c r="J546" s="169"/>
      <c r="K546" s="169"/>
      <c r="L546" s="169"/>
      <c r="M546" s="169"/>
      <c r="N546" s="169"/>
      <c r="O546" s="169"/>
      <c r="P546" s="207"/>
      <c r="Q546" s="207">
        <v>40</v>
      </c>
      <c r="R546" s="207">
        <v>95.2</v>
      </c>
      <c r="S546" s="169"/>
      <c r="T546" s="169"/>
      <c r="U546" s="169"/>
      <c r="V546" s="207"/>
      <c r="W546" s="169"/>
      <c r="X546" s="169"/>
      <c r="Y546" s="169"/>
      <c r="Z546" s="169"/>
      <c r="AA546" s="169"/>
      <c r="AB546" s="169"/>
      <c r="AC546" s="169"/>
      <c r="AD546" s="180"/>
      <c r="AE546" s="207">
        <f t="shared" si="62"/>
        <v>95.2</v>
      </c>
    </row>
    <row r="547" spans="1:31" x14ac:dyDescent="0.25">
      <c r="A547" s="26"/>
      <c r="B547" s="48" t="s">
        <v>524</v>
      </c>
      <c r="C547" s="23"/>
      <c r="D547" s="49">
        <v>40</v>
      </c>
      <c r="E547" s="23"/>
      <c r="F547" s="50">
        <v>95.2</v>
      </c>
      <c r="G547" s="169"/>
      <c r="H547" s="169"/>
      <c r="I547" s="169"/>
      <c r="J547" s="169"/>
      <c r="K547" s="169"/>
      <c r="L547" s="169"/>
      <c r="M547" s="169"/>
      <c r="N547" s="169"/>
      <c r="O547" s="169"/>
      <c r="P547" s="207"/>
      <c r="Q547" s="207">
        <v>40</v>
      </c>
      <c r="R547" s="207">
        <v>95.2</v>
      </c>
      <c r="S547" s="169"/>
      <c r="T547" s="169"/>
      <c r="U547" s="169"/>
      <c r="V547" s="207"/>
      <c r="W547" s="169"/>
      <c r="X547" s="169"/>
      <c r="Y547" s="169"/>
      <c r="Z547" s="169"/>
      <c r="AA547" s="169"/>
      <c r="AB547" s="169"/>
      <c r="AC547" s="169"/>
      <c r="AD547" s="180"/>
      <c r="AE547" s="207">
        <f t="shared" si="62"/>
        <v>95.2</v>
      </c>
    </row>
    <row r="548" spans="1:31" x14ac:dyDescent="0.25">
      <c r="A548" s="26"/>
      <c r="B548" s="48" t="s">
        <v>525</v>
      </c>
      <c r="C548" s="23"/>
      <c r="D548" s="49">
        <v>60</v>
      </c>
      <c r="E548" s="23"/>
      <c r="F548" s="50">
        <v>142.80000000000001</v>
      </c>
      <c r="G548" s="169"/>
      <c r="H548" s="169"/>
      <c r="I548" s="169"/>
      <c r="J548" s="169"/>
      <c r="K548" s="169"/>
      <c r="L548" s="169"/>
      <c r="M548" s="169"/>
      <c r="N548" s="169"/>
      <c r="O548" s="169"/>
      <c r="P548" s="207"/>
      <c r="Q548" s="207">
        <v>60</v>
      </c>
      <c r="R548" s="207">
        <v>142.80000000000001</v>
      </c>
      <c r="S548" s="169"/>
      <c r="T548" s="169"/>
      <c r="U548" s="169"/>
      <c r="V548" s="207"/>
      <c r="W548" s="169"/>
      <c r="X548" s="169"/>
      <c r="Y548" s="169"/>
      <c r="Z548" s="169"/>
      <c r="AA548" s="169"/>
      <c r="AB548" s="169"/>
      <c r="AC548" s="169"/>
      <c r="AD548" s="180"/>
      <c r="AE548" s="207">
        <f t="shared" si="62"/>
        <v>142.80000000000001</v>
      </c>
    </row>
    <row r="549" spans="1:31" x14ac:dyDescent="0.25">
      <c r="A549" s="26"/>
      <c r="B549" s="48" t="s">
        <v>526</v>
      </c>
      <c r="C549" s="23"/>
      <c r="D549" s="49">
        <v>10</v>
      </c>
      <c r="E549" s="23"/>
      <c r="F549" s="50">
        <v>806.4</v>
      </c>
      <c r="G549" s="169"/>
      <c r="H549" s="169"/>
      <c r="I549" s="169"/>
      <c r="J549" s="169"/>
      <c r="K549" s="169"/>
      <c r="L549" s="169"/>
      <c r="M549" s="169"/>
      <c r="N549" s="169"/>
      <c r="O549" s="169"/>
      <c r="P549" s="207"/>
      <c r="Q549" s="207">
        <v>10</v>
      </c>
      <c r="R549" s="207">
        <v>806.4</v>
      </c>
      <c r="S549" s="169"/>
      <c r="T549" s="169"/>
      <c r="U549" s="169"/>
      <c r="V549" s="207"/>
      <c r="W549" s="169"/>
      <c r="X549" s="169"/>
      <c r="Y549" s="169"/>
      <c r="Z549" s="169"/>
      <c r="AA549" s="169"/>
      <c r="AB549" s="169"/>
      <c r="AC549" s="169"/>
      <c r="AD549" s="180"/>
      <c r="AE549" s="207">
        <f t="shared" si="62"/>
        <v>806.4</v>
      </c>
    </row>
    <row r="550" spans="1:31" x14ac:dyDescent="0.25">
      <c r="A550" s="26"/>
      <c r="B550" s="48" t="s">
        <v>527</v>
      </c>
      <c r="C550" s="23"/>
      <c r="D550" s="49">
        <v>5</v>
      </c>
      <c r="E550" s="23"/>
      <c r="F550" s="50">
        <v>220.39999999999998</v>
      </c>
      <c r="G550" s="169"/>
      <c r="H550" s="169"/>
      <c r="I550" s="169"/>
      <c r="J550" s="169"/>
      <c r="K550" s="169"/>
      <c r="L550" s="169"/>
      <c r="M550" s="169"/>
      <c r="N550" s="169"/>
      <c r="O550" s="169"/>
      <c r="P550" s="207"/>
      <c r="Q550" s="207">
        <v>5</v>
      </c>
      <c r="R550" s="207">
        <v>220.39999999999998</v>
      </c>
      <c r="S550" s="169"/>
      <c r="T550" s="169"/>
      <c r="U550" s="169"/>
      <c r="V550" s="207"/>
      <c r="W550" s="169"/>
      <c r="X550" s="169"/>
      <c r="Y550" s="169"/>
      <c r="Z550" s="169"/>
      <c r="AA550" s="169"/>
      <c r="AB550" s="169"/>
      <c r="AC550" s="169"/>
      <c r="AD550" s="180"/>
      <c r="AE550" s="207">
        <f t="shared" si="62"/>
        <v>220.39999999999998</v>
      </c>
    </row>
    <row r="551" spans="1:31" x14ac:dyDescent="0.25">
      <c r="A551" s="26"/>
      <c r="B551" s="48" t="s">
        <v>528</v>
      </c>
      <c r="C551" s="23"/>
      <c r="D551" s="49">
        <v>2</v>
      </c>
      <c r="E551" s="23"/>
      <c r="F551" s="50">
        <v>909.54</v>
      </c>
      <c r="G551" s="169"/>
      <c r="H551" s="169"/>
      <c r="I551" s="169"/>
      <c r="J551" s="169"/>
      <c r="K551" s="169"/>
      <c r="L551" s="169"/>
      <c r="M551" s="169"/>
      <c r="N551" s="169"/>
      <c r="O551" s="169"/>
      <c r="P551" s="207"/>
      <c r="Q551" s="207">
        <v>2</v>
      </c>
      <c r="R551" s="207">
        <v>909.54</v>
      </c>
      <c r="S551" s="169"/>
      <c r="T551" s="169"/>
      <c r="U551" s="169"/>
      <c r="V551" s="207"/>
      <c r="W551" s="169"/>
      <c r="X551" s="169"/>
      <c r="Y551" s="169"/>
      <c r="Z551" s="169"/>
      <c r="AA551" s="169"/>
      <c r="AB551" s="169"/>
      <c r="AC551" s="169"/>
      <c r="AD551" s="180"/>
      <c r="AE551" s="207">
        <f t="shared" si="62"/>
        <v>909.54</v>
      </c>
    </row>
    <row r="552" spans="1:31" x14ac:dyDescent="0.25">
      <c r="A552" s="26"/>
      <c r="B552" s="48" t="s">
        <v>529</v>
      </c>
      <c r="C552" s="23"/>
      <c r="D552" s="49">
        <v>1</v>
      </c>
      <c r="E552" s="23"/>
      <c r="F552" s="50">
        <v>192.93</v>
      </c>
      <c r="G552" s="169"/>
      <c r="H552" s="169"/>
      <c r="I552" s="169"/>
      <c r="J552" s="169"/>
      <c r="K552" s="169"/>
      <c r="L552" s="169"/>
      <c r="M552" s="169"/>
      <c r="N552" s="169"/>
      <c r="O552" s="169"/>
      <c r="P552" s="207"/>
      <c r="Q552" s="207">
        <v>1</v>
      </c>
      <c r="R552" s="207">
        <v>192.93</v>
      </c>
      <c r="S552" s="169"/>
      <c r="T552" s="169"/>
      <c r="U552" s="169"/>
      <c r="V552" s="207"/>
      <c r="W552" s="169"/>
      <c r="X552" s="169"/>
      <c r="Y552" s="169"/>
      <c r="Z552" s="169"/>
      <c r="AA552" s="169"/>
      <c r="AB552" s="169"/>
      <c r="AC552" s="169"/>
      <c r="AD552" s="180"/>
      <c r="AE552" s="207">
        <f t="shared" si="62"/>
        <v>192.93</v>
      </c>
    </row>
    <row r="553" spans="1:31" x14ac:dyDescent="0.25">
      <c r="A553" s="26"/>
      <c r="B553" s="48" t="s">
        <v>530</v>
      </c>
      <c r="C553" s="23"/>
      <c r="D553" s="49">
        <v>2</v>
      </c>
      <c r="E553" s="23"/>
      <c r="F553" s="50">
        <v>964.66</v>
      </c>
      <c r="G553" s="169"/>
      <c r="H553" s="169"/>
      <c r="I553" s="169"/>
      <c r="J553" s="169"/>
      <c r="K553" s="169"/>
      <c r="L553" s="169"/>
      <c r="M553" s="169"/>
      <c r="N553" s="169"/>
      <c r="O553" s="169"/>
      <c r="P553" s="207"/>
      <c r="Q553" s="207">
        <v>2</v>
      </c>
      <c r="R553" s="207">
        <v>964.66</v>
      </c>
      <c r="S553" s="169"/>
      <c r="T553" s="169"/>
      <c r="U553" s="169"/>
      <c r="V553" s="207"/>
      <c r="W553" s="169"/>
      <c r="X553" s="169"/>
      <c r="Y553" s="169"/>
      <c r="Z553" s="169"/>
      <c r="AA553" s="169"/>
      <c r="AB553" s="169"/>
      <c r="AC553" s="169"/>
      <c r="AD553" s="180"/>
      <c r="AE553" s="207">
        <f t="shared" si="62"/>
        <v>964.66</v>
      </c>
    </row>
    <row r="554" spans="1:31" x14ac:dyDescent="0.25">
      <c r="A554" s="26"/>
      <c r="B554" s="48" t="s">
        <v>531</v>
      </c>
      <c r="C554" s="23"/>
      <c r="D554" s="49">
        <v>2</v>
      </c>
      <c r="E554" s="23"/>
      <c r="F554" s="50">
        <v>79.92</v>
      </c>
      <c r="G554" s="169"/>
      <c r="H554" s="169"/>
      <c r="I554" s="169"/>
      <c r="J554" s="169"/>
      <c r="K554" s="169"/>
      <c r="L554" s="169"/>
      <c r="M554" s="169"/>
      <c r="N554" s="169"/>
      <c r="O554" s="169"/>
      <c r="P554" s="207"/>
      <c r="Q554" s="207">
        <v>2</v>
      </c>
      <c r="R554" s="207">
        <v>79.92</v>
      </c>
      <c r="S554" s="169"/>
      <c r="T554" s="169"/>
      <c r="U554" s="169"/>
      <c r="V554" s="207"/>
      <c r="W554" s="169"/>
      <c r="X554" s="169"/>
      <c r="Y554" s="169"/>
      <c r="Z554" s="169"/>
      <c r="AA554" s="169"/>
      <c r="AB554" s="169"/>
      <c r="AC554" s="169"/>
      <c r="AD554" s="180"/>
      <c r="AE554" s="207">
        <f t="shared" si="62"/>
        <v>79.92</v>
      </c>
    </row>
    <row r="555" spans="1:31" x14ac:dyDescent="0.25">
      <c r="A555" s="26"/>
      <c r="B555" s="48" t="s">
        <v>532</v>
      </c>
      <c r="C555" s="23"/>
      <c r="D555" s="49">
        <v>50</v>
      </c>
      <c r="E555" s="23"/>
      <c r="F555" s="50">
        <v>2342.5</v>
      </c>
      <c r="G555" s="169"/>
      <c r="H555" s="169"/>
      <c r="I555" s="169"/>
      <c r="J555" s="169"/>
      <c r="K555" s="169"/>
      <c r="L555" s="169"/>
      <c r="M555" s="169"/>
      <c r="N555" s="169"/>
      <c r="O555" s="169"/>
      <c r="P555" s="207"/>
      <c r="Q555" s="207">
        <v>50</v>
      </c>
      <c r="R555" s="207">
        <v>2342.5</v>
      </c>
      <c r="S555" s="169"/>
      <c r="T555" s="169"/>
      <c r="U555" s="169"/>
      <c r="V555" s="207"/>
      <c r="W555" s="169"/>
      <c r="X555" s="169"/>
      <c r="Y555" s="169"/>
      <c r="Z555" s="169"/>
      <c r="AA555" s="169"/>
      <c r="AB555" s="169"/>
      <c r="AC555" s="169"/>
      <c r="AD555" s="180"/>
      <c r="AE555" s="207">
        <f t="shared" si="62"/>
        <v>2342.5</v>
      </c>
    </row>
    <row r="556" spans="1:31" x14ac:dyDescent="0.25">
      <c r="A556" s="26"/>
      <c r="B556" s="48" t="s">
        <v>533</v>
      </c>
      <c r="C556" s="23"/>
      <c r="D556" s="49">
        <v>2</v>
      </c>
      <c r="E556" s="23"/>
      <c r="F556" s="50">
        <v>154.34</v>
      </c>
      <c r="G556" s="169"/>
      <c r="H556" s="169"/>
      <c r="I556" s="169"/>
      <c r="J556" s="169"/>
      <c r="K556" s="169"/>
      <c r="L556" s="169"/>
      <c r="M556" s="169"/>
      <c r="N556" s="169"/>
      <c r="O556" s="169"/>
      <c r="P556" s="207"/>
      <c r="Q556" s="207">
        <v>2</v>
      </c>
      <c r="R556" s="207">
        <v>154.34</v>
      </c>
      <c r="S556" s="169"/>
      <c r="T556" s="169"/>
      <c r="U556" s="169"/>
      <c r="V556" s="207"/>
      <c r="W556" s="169"/>
      <c r="X556" s="169"/>
      <c r="Y556" s="169"/>
      <c r="Z556" s="169"/>
      <c r="AA556" s="169"/>
      <c r="AB556" s="169"/>
      <c r="AC556" s="169"/>
      <c r="AD556" s="180"/>
      <c r="AE556" s="207">
        <f t="shared" si="62"/>
        <v>154.34</v>
      </c>
    </row>
    <row r="557" spans="1:31" x14ac:dyDescent="0.25">
      <c r="A557" s="26"/>
      <c r="B557" s="48" t="s">
        <v>534</v>
      </c>
      <c r="C557" s="23"/>
      <c r="D557" s="49">
        <v>5</v>
      </c>
      <c r="E557" s="23"/>
      <c r="F557" s="50">
        <v>243.10000000000002</v>
      </c>
      <c r="G557" s="169"/>
      <c r="H557" s="169"/>
      <c r="I557" s="169"/>
      <c r="J557" s="169"/>
      <c r="K557" s="169"/>
      <c r="L557" s="169"/>
      <c r="M557" s="169"/>
      <c r="N557" s="169"/>
      <c r="O557" s="169"/>
      <c r="P557" s="207"/>
      <c r="Q557" s="207">
        <v>5</v>
      </c>
      <c r="R557" s="207">
        <v>243.10000000000002</v>
      </c>
      <c r="S557" s="169"/>
      <c r="T557" s="169"/>
      <c r="U557" s="169"/>
      <c r="V557" s="207"/>
      <c r="W557" s="169"/>
      <c r="X557" s="169"/>
      <c r="Y557" s="169"/>
      <c r="Z557" s="169"/>
      <c r="AA557" s="169"/>
      <c r="AB557" s="169"/>
      <c r="AC557" s="169"/>
      <c r="AD557" s="180"/>
      <c r="AE557" s="207">
        <f t="shared" si="62"/>
        <v>243.10000000000002</v>
      </c>
    </row>
    <row r="558" spans="1:31" x14ac:dyDescent="0.25">
      <c r="A558" s="26"/>
      <c r="B558" s="48" t="s">
        <v>535</v>
      </c>
      <c r="C558" s="23"/>
      <c r="D558" s="49">
        <v>5</v>
      </c>
      <c r="E558" s="23"/>
      <c r="F558" s="50">
        <v>243.10000000000002</v>
      </c>
      <c r="G558" s="169"/>
      <c r="H558" s="169"/>
      <c r="I558" s="169"/>
      <c r="J558" s="169"/>
      <c r="K558" s="169"/>
      <c r="L558" s="169"/>
      <c r="M558" s="169"/>
      <c r="N558" s="169"/>
      <c r="O558" s="169"/>
      <c r="P558" s="207"/>
      <c r="Q558" s="207">
        <v>5</v>
      </c>
      <c r="R558" s="207">
        <v>243.10000000000002</v>
      </c>
      <c r="S558" s="169"/>
      <c r="T558" s="169"/>
      <c r="U558" s="169"/>
      <c r="V558" s="207"/>
      <c r="W558" s="169"/>
      <c r="X558" s="169"/>
      <c r="Y558" s="169"/>
      <c r="Z558" s="169"/>
      <c r="AA558" s="169"/>
      <c r="AB558" s="169"/>
      <c r="AC558" s="169"/>
      <c r="AD558" s="180"/>
      <c r="AE558" s="207">
        <f t="shared" si="62"/>
        <v>243.10000000000002</v>
      </c>
    </row>
    <row r="559" spans="1:31" x14ac:dyDescent="0.25">
      <c r="A559" s="26"/>
      <c r="B559" s="48" t="s">
        <v>536</v>
      </c>
      <c r="C559" s="23"/>
      <c r="D559" s="49">
        <v>5</v>
      </c>
      <c r="E559" s="23"/>
      <c r="F559" s="50">
        <v>243.10000000000002</v>
      </c>
      <c r="G559" s="169"/>
      <c r="H559" s="169"/>
      <c r="I559" s="169"/>
      <c r="J559" s="169"/>
      <c r="K559" s="169"/>
      <c r="L559" s="169"/>
      <c r="M559" s="169"/>
      <c r="N559" s="169"/>
      <c r="O559" s="169"/>
      <c r="P559" s="207"/>
      <c r="Q559" s="207">
        <v>5</v>
      </c>
      <c r="R559" s="207">
        <v>243.10000000000002</v>
      </c>
      <c r="S559" s="169"/>
      <c r="T559" s="169"/>
      <c r="U559" s="169"/>
      <c r="V559" s="207"/>
      <c r="W559" s="169"/>
      <c r="X559" s="169"/>
      <c r="Y559" s="169"/>
      <c r="Z559" s="169"/>
      <c r="AA559" s="169"/>
      <c r="AB559" s="169"/>
      <c r="AC559" s="169"/>
      <c r="AD559" s="180"/>
      <c r="AE559" s="207">
        <f t="shared" si="62"/>
        <v>243.10000000000002</v>
      </c>
    </row>
    <row r="560" spans="1:31" x14ac:dyDescent="0.25">
      <c r="A560" s="26"/>
      <c r="B560" s="48" t="s">
        <v>537</v>
      </c>
      <c r="C560" s="23"/>
      <c r="D560" s="49">
        <v>5</v>
      </c>
      <c r="E560" s="23"/>
      <c r="F560" s="50">
        <v>243.10000000000002</v>
      </c>
      <c r="G560" s="169"/>
      <c r="H560" s="169"/>
      <c r="I560" s="169"/>
      <c r="J560" s="169"/>
      <c r="K560" s="169"/>
      <c r="L560" s="169"/>
      <c r="M560" s="169"/>
      <c r="N560" s="169"/>
      <c r="O560" s="169"/>
      <c r="P560" s="207"/>
      <c r="Q560" s="207">
        <v>5</v>
      </c>
      <c r="R560" s="207">
        <v>243.10000000000002</v>
      </c>
      <c r="S560" s="169"/>
      <c r="T560" s="169"/>
      <c r="U560" s="169"/>
      <c r="V560" s="207"/>
      <c r="W560" s="169"/>
      <c r="X560" s="169"/>
      <c r="Y560" s="169"/>
      <c r="Z560" s="169"/>
      <c r="AA560" s="169"/>
      <c r="AB560" s="169"/>
      <c r="AC560" s="169"/>
      <c r="AD560" s="180"/>
      <c r="AE560" s="207">
        <f t="shared" si="62"/>
        <v>243.10000000000002</v>
      </c>
    </row>
    <row r="561" spans="1:31" x14ac:dyDescent="0.25">
      <c r="A561" s="26"/>
      <c r="B561" s="48" t="s">
        <v>538</v>
      </c>
      <c r="C561" s="23"/>
      <c r="D561" s="49">
        <v>5</v>
      </c>
      <c r="E561" s="23"/>
      <c r="F561" s="50">
        <v>243.10000000000002</v>
      </c>
      <c r="G561" s="169"/>
      <c r="H561" s="169"/>
      <c r="I561" s="169"/>
      <c r="J561" s="169"/>
      <c r="K561" s="169"/>
      <c r="L561" s="169"/>
      <c r="M561" s="169"/>
      <c r="N561" s="169"/>
      <c r="O561" s="169"/>
      <c r="P561" s="207"/>
      <c r="Q561" s="207">
        <v>5</v>
      </c>
      <c r="R561" s="207">
        <v>243.10000000000002</v>
      </c>
      <c r="S561" s="169"/>
      <c r="T561" s="169"/>
      <c r="U561" s="169"/>
      <c r="V561" s="207"/>
      <c r="W561" s="169"/>
      <c r="X561" s="169"/>
      <c r="Y561" s="169"/>
      <c r="Z561" s="169"/>
      <c r="AA561" s="169"/>
      <c r="AB561" s="169"/>
      <c r="AC561" s="169"/>
      <c r="AD561" s="180"/>
      <c r="AE561" s="207">
        <f t="shared" si="62"/>
        <v>243.10000000000002</v>
      </c>
    </row>
    <row r="562" spans="1:31" x14ac:dyDescent="0.25">
      <c r="A562" s="26"/>
      <c r="B562" s="48" t="s">
        <v>539</v>
      </c>
      <c r="C562" s="23"/>
      <c r="D562" s="49">
        <v>5</v>
      </c>
      <c r="E562" s="23"/>
      <c r="F562" s="50">
        <v>243.10000000000002</v>
      </c>
      <c r="G562" s="169"/>
      <c r="H562" s="169"/>
      <c r="I562" s="169"/>
      <c r="J562" s="169"/>
      <c r="K562" s="169"/>
      <c r="L562" s="169"/>
      <c r="M562" s="169"/>
      <c r="N562" s="169"/>
      <c r="O562" s="169"/>
      <c r="P562" s="207"/>
      <c r="Q562" s="207">
        <v>5</v>
      </c>
      <c r="R562" s="207">
        <v>243.10000000000002</v>
      </c>
      <c r="S562" s="169"/>
      <c r="T562" s="169"/>
      <c r="U562" s="169"/>
      <c r="V562" s="207"/>
      <c r="W562" s="169"/>
      <c r="X562" s="169"/>
      <c r="Y562" s="169"/>
      <c r="Z562" s="169"/>
      <c r="AA562" s="169"/>
      <c r="AB562" s="169"/>
      <c r="AC562" s="169"/>
      <c r="AD562" s="180"/>
      <c r="AE562" s="207">
        <f t="shared" si="62"/>
        <v>243.10000000000002</v>
      </c>
    </row>
    <row r="563" spans="1:31" x14ac:dyDescent="0.25">
      <c r="A563" s="26"/>
      <c r="B563" s="48" t="s">
        <v>540</v>
      </c>
      <c r="C563" s="23"/>
      <c r="D563" s="49">
        <v>10</v>
      </c>
      <c r="E563" s="23"/>
      <c r="F563" s="50">
        <v>606.4</v>
      </c>
      <c r="G563" s="169"/>
      <c r="H563" s="169"/>
      <c r="I563" s="169"/>
      <c r="J563" s="169"/>
      <c r="K563" s="169"/>
      <c r="L563" s="169"/>
      <c r="M563" s="169"/>
      <c r="N563" s="169"/>
      <c r="O563" s="169"/>
      <c r="P563" s="207"/>
      <c r="Q563" s="207">
        <v>10</v>
      </c>
      <c r="R563" s="207">
        <v>606.4</v>
      </c>
      <c r="S563" s="169"/>
      <c r="T563" s="169"/>
      <c r="U563" s="169"/>
      <c r="V563" s="207"/>
      <c r="W563" s="169"/>
      <c r="X563" s="169"/>
      <c r="Y563" s="169"/>
      <c r="Z563" s="169"/>
      <c r="AA563" s="169"/>
      <c r="AB563" s="169"/>
      <c r="AC563" s="169"/>
      <c r="AD563" s="180"/>
      <c r="AE563" s="207">
        <f t="shared" si="62"/>
        <v>606.4</v>
      </c>
    </row>
    <row r="564" spans="1:31" x14ac:dyDescent="0.25">
      <c r="A564" s="26"/>
      <c r="B564" s="48" t="s">
        <v>541</v>
      </c>
      <c r="C564" s="23"/>
      <c r="D564" s="49">
        <v>12</v>
      </c>
      <c r="E564" s="23"/>
      <c r="F564" s="50">
        <v>744.12</v>
      </c>
      <c r="G564" s="169"/>
      <c r="H564" s="169"/>
      <c r="I564" s="169"/>
      <c r="J564" s="169"/>
      <c r="K564" s="169"/>
      <c r="L564" s="169"/>
      <c r="M564" s="169"/>
      <c r="N564" s="169"/>
      <c r="O564" s="169"/>
      <c r="P564" s="207"/>
      <c r="Q564" s="207">
        <v>12</v>
      </c>
      <c r="R564" s="207">
        <v>744.12</v>
      </c>
      <c r="S564" s="169"/>
      <c r="T564" s="169"/>
      <c r="U564" s="169"/>
      <c r="V564" s="207"/>
      <c r="W564" s="169"/>
      <c r="X564" s="169"/>
      <c r="Y564" s="169"/>
      <c r="Z564" s="169"/>
      <c r="AA564" s="169"/>
      <c r="AB564" s="169"/>
      <c r="AC564" s="169"/>
      <c r="AD564" s="180"/>
      <c r="AE564" s="207">
        <f t="shared" si="62"/>
        <v>744.12</v>
      </c>
    </row>
    <row r="565" spans="1:31" x14ac:dyDescent="0.25">
      <c r="A565" s="26"/>
      <c r="B565" s="48" t="s">
        <v>542</v>
      </c>
      <c r="C565" s="23"/>
      <c r="D565" s="49">
        <v>1</v>
      </c>
      <c r="E565" s="23"/>
      <c r="F565" s="50">
        <v>162.61000000000001</v>
      </c>
      <c r="G565" s="169"/>
      <c r="H565" s="169"/>
      <c r="I565" s="169"/>
      <c r="J565" s="169"/>
      <c r="K565" s="169"/>
      <c r="L565" s="169"/>
      <c r="M565" s="169"/>
      <c r="N565" s="169"/>
      <c r="O565" s="169"/>
      <c r="P565" s="207"/>
      <c r="Q565" s="207">
        <v>1</v>
      </c>
      <c r="R565" s="207">
        <v>162.61000000000001</v>
      </c>
      <c r="S565" s="169"/>
      <c r="T565" s="169"/>
      <c r="U565" s="169"/>
      <c r="V565" s="207"/>
      <c r="W565" s="169"/>
      <c r="X565" s="169"/>
      <c r="Y565" s="169"/>
      <c r="Z565" s="169"/>
      <c r="AA565" s="169"/>
      <c r="AB565" s="169"/>
      <c r="AC565" s="169"/>
      <c r="AD565" s="180"/>
      <c r="AE565" s="207">
        <f t="shared" si="62"/>
        <v>162.61000000000001</v>
      </c>
    </row>
    <row r="566" spans="1:31" x14ac:dyDescent="0.25">
      <c r="A566" s="26"/>
      <c r="B566" s="48" t="s">
        <v>543</v>
      </c>
      <c r="C566" s="23"/>
      <c r="D566" s="49">
        <v>2</v>
      </c>
      <c r="E566" s="23"/>
      <c r="F566" s="50">
        <v>791.02</v>
      </c>
      <c r="G566" s="169"/>
      <c r="H566" s="169"/>
      <c r="I566" s="169"/>
      <c r="J566" s="169"/>
      <c r="K566" s="169"/>
      <c r="L566" s="169"/>
      <c r="M566" s="169"/>
      <c r="N566" s="169"/>
      <c r="O566" s="169"/>
      <c r="P566" s="207"/>
      <c r="Q566" s="207">
        <v>2</v>
      </c>
      <c r="R566" s="207">
        <v>791.02</v>
      </c>
      <c r="S566" s="169"/>
      <c r="T566" s="169"/>
      <c r="U566" s="169"/>
      <c r="V566" s="207"/>
      <c r="W566" s="169"/>
      <c r="X566" s="169"/>
      <c r="Y566" s="169"/>
      <c r="Z566" s="169"/>
      <c r="AA566" s="169"/>
      <c r="AB566" s="169"/>
      <c r="AC566" s="169"/>
      <c r="AD566" s="180"/>
      <c r="AE566" s="207">
        <f t="shared" si="62"/>
        <v>791.02</v>
      </c>
    </row>
    <row r="567" spans="1:31" x14ac:dyDescent="0.25">
      <c r="A567" s="26"/>
      <c r="B567" s="48" t="s">
        <v>544</v>
      </c>
      <c r="C567" s="23"/>
      <c r="D567" s="49">
        <v>5</v>
      </c>
      <c r="E567" s="23"/>
      <c r="F567" s="50">
        <v>293.25</v>
      </c>
      <c r="G567" s="169"/>
      <c r="H567" s="169"/>
      <c r="I567" s="169"/>
      <c r="J567" s="169"/>
      <c r="K567" s="169"/>
      <c r="L567" s="169"/>
      <c r="M567" s="169"/>
      <c r="N567" s="169"/>
      <c r="O567" s="169"/>
      <c r="P567" s="207"/>
      <c r="Q567" s="207">
        <v>5</v>
      </c>
      <c r="R567" s="207">
        <v>293.25</v>
      </c>
      <c r="S567" s="169"/>
      <c r="T567" s="169"/>
      <c r="U567" s="169"/>
      <c r="V567" s="207"/>
      <c r="W567" s="169"/>
      <c r="X567" s="169"/>
      <c r="Y567" s="169"/>
      <c r="Z567" s="169"/>
      <c r="AA567" s="169"/>
      <c r="AB567" s="169"/>
      <c r="AC567" s="169"/>
      <c r="AD567" s="180"/>
      <c r="AE567" s="207">
        <f t="shared" si="62"/>
        <v>293.25</v>
      </c>
    </row>
    <row r="568" spans="1:31" x14ac:dyDescent="0.25">
      <c r="A568" s="26"/>
      <c r="B568" s="48" t="s">
        <v>545</v>
      </c>
      <c r="C568" s="23"/>
      <c r="D568" s="49">
        <v>22</v>
      </c>
      <c r="E568" s="23"/>
      <c r="F568" s="50">
        <v>2200</v>
      </c>
      <c r="G568" s="169"/>
      <c r="H568" s="169"/>
      <c r="I568" s="169"/>
      <c r="J568" s="169"/>
      <c r="K568" s="169"/>
      <c r="L568" s="169"/>
      <c r="M568" s="169"/>
      <c r="N568" s="169"/>
      <c r="O568" s="169"/>
      <c r="P568" s="207"/>
      <c r="Q568" s="207">
        <v>22</v>
      </c>
      <c r="R568" s="207">
        <v>2200</v>
      </c>
      <c r="S568" s="169"/>
      <c r="T568" s="169"/>
      <c r="U568" s="169"/>
      <c r="V568" s="207"/>
      <c r="W568" s="169"/>
      <c r="X568" s="169"/>
      <c r="Y568" s="169"/>
      <c r="Z568" s="169"/>
      <c r="AA568" s="169"/>
      <c r="AB568" s="169"/>
      <c r="AC568" s="169"/>
      <c r="AD568" s="180"/>
      <c r="AE568" s="207">
        <f t="shared" si="62"/>
        <v>2200</v>
      </c>
    </row>
    <row r="569" spans="1:31" x14ac:dyDescent="0.25">
      <c r="A569" s="26"/>
      <c r="B569" s="48" t="s">
        <v>114</v>
      </c>
      <c r="C569" s="23"/>
      <c r="D569" s="49">
        <v>150</v>
      </c>
      <c r="E569" s="23"/>
      <c r="F569" s="50">
        <v>4455</v>
      </c>
      <c r="G569" s="169"/>
      <c r="H569" s="169"/>
      <c r="I569" s="169"/>
      <c r="J569" s="169"/>
      <c r="K569" s="169"/>
      <c r="L569" s="169"/>
      <c r="M569" s="169"/>
      <c r="N569" s="169"/>
      <c r="O569" s="169"/>
      <c r="P569" s="207"/>
      <c r="Q569" s="207">
        <v>150</v>
      </c>
      <c r="R569" s="207">
        <v>4455</v>
      </c>
      <c r="S569" s="169"/>
      <c r="T569" s="169"/>
      <c r="U569" s="169"/>
      <c r="V569" s="207"/>
      <c r="W569" s="169"/>
      <c r="X569" s="169"/>
      <c r="Y569" s="169"/>
      <c r="Z569" s="169"/>
      <c r="AA569" s="169"/>
      <c r="AB569" s="169"/>
      <c r="AC569" s="169"/>
      <c r="AD569" s="180"/>
      <c r="AE569" s="207">
        <f t="shared" si="62"/>
        <v>4455</v>
      </c>
    </row>
    <row r="570" spans="1:31" x14ac:dyDescent="0.25">
      <c r="A570" s="26"/>
      <c r="B570" s="48" t="s">
        <v>546</v>
      </c>
      <c r="C570" s="23"/>
      <c r="D570" s="49">
        <v>25</v>
      </c>
      <c r="E570" s="23"/>
      <c r="F570" s="50">
        <v>1328.25</v>
      </c>
      <c r="G570" s="169"/>
      <c r="H570" s="169"/>
      <c r="I570" s="169"/>
      <c r="J570" s="169"/>
      <c r="K570" s="169"/>
      <c r="L570" s="169"/>
      <c r="M570" s="169"/>
      <c r="N570" s="169"/>
      <c r="O570" s="169"/>
      <c r="P570" s="207"/>
      <c r="Q570" s="207">
        <v>25</v>
      </c>
      <c r="R570" s="207">
        <v>1328.25</v>
      </c>
      <c r="S570" s="169"/>
      <c r="T570" s="169"/>
      <c r="U570" s="169"/>
      <c r="V570" s="207"/>
      <c r="W570" s="169"/>
      <c r="X570" s="169"/>
      <c r="Y570" s="169"/>
      <c r="Z570" s="169"/>
      <c r="AA570" s="169"/>
      <c r="AB570" s="169"/>
      <c r="AC570" s="169"/>
      <c r="AD570" s="180"/>
      <c r="AE570" s="207">
        <f t="shared" si="62"/>
        <v>1328.25</v>
      </c>
    </row>
    <row r="571" spans="1:31" x14ac:dyDescent="0.25">
      <c r="A571" s="26"/>
      <c r="B571" s="48" t="s">
        <v>117</v>
      </c>
      <c r="C571" s="23"/>
      <c r="D571" s="49">
        <v>5</v>
      </c>
      <c r="E571" s="23"/>
      <c r="F571" s="50">
        <v>70.7</v>
      </c>
      <c r="G571" s="169"/>
      <c r="H571" s="169"/>
      <c r="I571" s="169"/>
      <c r="J571" s="169"/>
      <c r="K571" s="169"/>
      <c r="L571" s="169"/>
      <c r="M571" s="169"/>
      <c r="N571" s="169"/>
      <c r="O571" s="169"/>
      <c r="P571" s="207"/>
      <c r="Q571" s="207">
        <v>5</v>
      </c>
      <c r="R571" s="207">
        <v>70.7</v>
      </c>
      <c r="S571" s="169"/>
      <c r="T571" s="169"/>
      <c r="U571" s="169"/>
      <c r="V571" s="207"/>
      <c r="W571" s="169"/>
      <c r="X571" s="169"/>
      <c r="Y571" s="169"/>
      <c r="Z571" s="169"/>
      <c r="AA571" s="169"/>
      <c r="AB571" s="169"/>
      <c r="AC571" s="169"/>
      <c r="AD571" s="180"/>
      <c r="AE571" s="207">
        <f t="shared" si="62"/>
        <v>70.7</v>
      </c>
    </row>
    <row r="572" spans="1:31" x14ac:dyDescent="0.25">
      <c r="A572" s="26"/>
      <c r="B572" s="48" t="s">
        <v>547</v>
      </c>
      <c r="C572" s="23"/>
      <c r="D572" s="49">
        <v>1</v>
      </c>
      <c r="E572" s="23"/>
      <c r="F572" s="50">
        <v>206.71</v>
      </c>
      <c r="G572" s="169"/>
      <c r="H572" s="169"/>
      <c r="I572" s="169"/>
      <c r="J572" s="169"/>
      <c r="K572" s="169"/>
      <c r="L572" s="169"/>
      <c r="M572" s="169"/>
      <c r="N572" s="169"/>
      <c r="O572" s="169"/>
      <c r="P572" s="207"/>
      <c r="Q572" s="207">
        <v>1</v>
      </c>
      <c r="R572" s="207">
        <v>206.71</v>
      </c>
      <c r="S572" s="169"/>
      <c r="T572" s="169"/>
      <c r="U572" s="169"/>
      <c r="V572" s="207"/>
      <c r="W572" s="169"/>
      <c r="X572" s="169"/>
      <c r="Y572" s="169"/>
      <c r="Z572" s="169"/>
      <c r="AA572" s="169"/>
      <c r="AB572" s="169"/>
      <c r="AC572" s="169"/>
      <c r="AD572" s="180"/>
      <c r="AE572" s="207">
        <f t="shared" si="62"/>
        <v>206.71</v>
      </c>
    </row>
    <row r="573" spans="1:31" x14ac:dyDescent="0.25">
      <c r="A573" s="26"/>
      <c r="B573" s="48" t="s">
        <v>548</v>
      </c>
      <c r="C573" s="23"/>
      <c r="D573" s="49">
        <v>20</v>
      </c>
      <c r="E573" s="23"/>
      <c r="F573" s="50">
        <v>760</v>
      </c>
      <c r="G573" s="169"/>
      <c r="H573" s="169"/>
      <c r="I573" s="169"/>
      <c r="J573" s="169"/>
      <c r="K573" s="169"/>
      <c r="L573" s="169"/>
      <c r="M573" s="169"/>
      <c r="N573" s="169"/>
      <c r="O573" s="169"/>
      <c r="P573" s="207"/>
      <c r="Q573" s="207">
        <v>20</v>
      </c>
      <c r="R573" s="207">
        <v>760</v>
      </c>
      <c r="S573" s="169"/>
      <c r="T573" s="169"/>
      <c r="U573" s="169"/>
      <c r="V573" s="207"/>
      <c r="W573" s="169"/>
      <c r="X573" s="169"/>
      <c r="Y573" s="169"/>
      <c r="Z573" s="169"/>
      <c r="AA573" s="169"/>
      <c r="AB573" s="169"/>
      <c r="AC573" s="169"/>
      <c r="AD573" s="180"/>
      <c r="AE573" s="207">
        <f t="shared" si="62"/>
        <v>760</v>
      </c>
    </row>
    <row r="574" spans="1:31" x14ac:dyDescent="0.25">
      <c r="A574" s="26"/>
      <c r="B574" s="48" t="s">
        <v>549</v>
      </c>
      <c r="C574" s="23"/>
      <c r="D574" s="49">
        <v>20</v>
      </c>
      <c r="E574" s="23"/>
      <c r="F574" s="50">
        <v>700</v>
      </c>
      <c r="G574" s="169"/>
      <c r="H574" s="169"/>
      <c r="I574" s="169"/>
      <c r="J574" s="169"/>
      <c r="K574" s="169"/>
      <c r="L574" s="169"/>
      <c r="M574" s="169"/>
      <c r="N574" s="169"/>
      <c r="O574" s="169"/>
      <c r="P574" s="207"/>
      <c r="Q574" s="207">
        <v>20</v>
      </c>
      <c r="R574" s="207">
        <v>700</v>
      </c>
      <c r="S574" s="169"/>
      <c r="T574" s="169"/>
      <c r="U574" s="169"/>
      <c r="V574" s="207"/>
      <c r="W574" s="169"/>
      <c r="X574" s="169"/>
      <c r="Y574" s="169"/>
      <c r="Z574" s="169"/>
      <c r="AA574" s="169"/>
      <c r="AB574" s="169"/>
      <c r="AC574" s="169"/>
      <c r="AD574" s="180"/>
      <c r="AE574" s="207">
        <f t="shared" si="62"/>
        <v>700</v>
      </c>
    </row>
    <row r="575" spans="1:31" x14ac:dyDescent="0.25">
      <c r="A575" s="26"/>
      <c r="B575" s="48" t="s">
        <v>550</v>
      </c>
      <c r="C575" s="23"/>
      <c r="D575" s="49">
        <v>12</v>
      </c>
      <c r="E575" s="23"/>
      <c r="F575" s="50">
        <v>529.20000000000005</v>
      </c>
      <c r="G575" s="169"/>
      <c r="H575" s="169"/>
      <c r="I575" s="169"/>
      <c r="J575" s="169"/>
      <c r="K575" s="169"/>
      <c r="L575" s="169"/>
      <c r="M575" s="169"/>
      <c r="N575" s="169"/>
      <c r="O575" s="169"/>
      <c r="P575" s="207"/>
      <c r="Q575" s="207">
        <v>12</v>
      </c>
      <c r="R575" s="207">
        <v>529.20000000000005</v>
      </c>
      <c r="S575" s="169"/>
      <c r="T575" s="169"/>
      <c r="U575" s="169"/>
      <c r="V575" s="207"/>
      <c r="W575" s="169"/>
      <c r="X575" s="169"/>
      <c r="Y575" s="169"/>
      <c r="Z575" s="169"/>
      <c r="AA575" s="169"/>
      <c r="AB575" s="169"/>
      <c r="AC575" s="169"/>
      <c r="AD575" s="180"/>
      <c r="AE575" s="207">
        <f t="shared" si="62"/>
        <v>529.20000000000005</v>
      </c>
    </row>
    <row r="576" spans="1:31" x14ac:dyDescent="0.25">
      <c r="A576" s="26"/>
      <c r="B576" s="48" t="s">
        <v>551</v>
      </c>
      <c r="C576" s="23"/>
      <c r="D576" s="49">
        <v>1</v>
      </c>
      <c r="E576" s="23"/>
      <c r="F576" s="50">
        <v>250</v>
      </c>
      <c r="G576" s="169"/>
      <c r="H576" s="169"/>
      <c r="I576" s="169"/>
      <c r="J576" s="169"/>
      <c r="K576" s="169"/>
      <c r="L576" s="169"/>
      <c r="M576" s="169"/>
      <c r="N576" s="169"/>
      <c r="O576" s="169"/>
      <c r="P576" s="207"/>
      <c r="Q576" s="207">
        <v>1</v>
      </c>
      <c r="R576" s="207">
        <v>250</v>
      </c>
      <c r="S576" s="169"/>
      <c r="T576" s="169"/>
      <c r="U576" s="169"/>
      <c r="V576" s="207"/>
      <c r="W576" s="169"/>
      <c r="X576" s="169"/>
      <c r="Y576" s="169"/>
      <c r="Z576" s="169"/>
      <c r="AA576" s="169"/>
      <c r="AB576" s="169"/>
      <c r="AC576" s="169"/>
      <c r="AD576" s="180"/>
      <c r="AE576" s="207">
        <f t="shared" si="62"/>
        <v>250</v>
      </c>
    </row>
    <row r="577" spans="1:31" x14ac:dyDescent="0.25">
      <c r="A577" s="26"/>
      <c r="B577" s="48" t="s">
        <v>552</v>
      </c>
      <c r="C577" s="23"/>
      <c r="D577" s="49">
        <v>2</v>
      </c>
      <c r="E577" s="23"/>
      <c r="F577" s="50">
        <v>559.6</v>
      </c>
      <c r="G577" s="169"/>
      <c r="H577" s="169"/>
      <c r="I577" s="169"/>
      <c r="J577" s="169"/>
      <c r="K577" s="169"/>
      <c r="L577" s="169"/>
      <c r="M577" s="169"/>
      <c r="N577" s="169"/>
      <c r="O577" s="169"/>
      <c r="P577" s="207"/>
      <c r="Q577" s="207">
        <v>2</v>
      </c>
      <c r="R577" s="207">
        <v>559.6</v>
      </c>
      <c r="S577" s="169"/>
      <c r="T577" s="169"/>
      <c r="U577" s="169"/>
      <c r="V577" s="207"/>
      <c r="W577" s="169"/>
      <c r="X577" s="169"/>
      <c r="Y577" s="169"/>
      <c r="Z577" s="169"/>
      <c r="AA577" s="169"/>
      <c r="AB577" s="169"/>
      <c r="AC577" s="169"/>
      <c r="AD577" s="180"/>
      <c r="AE577" s="207">
        <f t="shared" si="62"/>
        <v>559.6</v>
      </c>
    </row>
    <row r="578" spans="1:31" x14ac:dyDescent="0.25">
      <c r="A578" s="26"/>
      <c r="B578" s="48" t="s">
        <v>553</v>
      </c>
      <c r="C578" s="23"/>
      <c r="D578" s="49">
        <v>30</v>
      </c>
      <c r="E578" s="23"/>
      <c r="F578" s="50">
        <v>630</v>
      </c>
      <c r="G578" s="169"/>
      <c r="H578" s="169"/>
      <c r="I578" s="169"/>
      <c r="J578" s="169"/>
      <c r="K578" s="169"/>
      <c r="L578" s="169"/>
      <c r="M578" s="169"/>
      <c r="N578" s="169"/>
      <c r="O578" s="169"/>
      <c r="P578" s="207"/>
      <c r="Q578" s="207">
        <v>30</v>
      </c>
      <c r="R578" s="207">
        <v>630</v>
      </c>
      <c r="S578" s="169"/>
      <c r="T578" s="169"/>
      <c r="U578" s="169"/>
      <c r="V578" s="207"/>
      <c r="W578" s="169"/>
      <c r="X578" s="169"/>
      <c r="Y578" s="169"/>
      <c r="Z578" s="169"/>
      <c r="AA578" s="169"/>
      <c r="AB578" s="169"/>
      <c r="AC578" s="169"/>
      <c r="AD578" s="180"/>
      <c r="AE578" s="207">
        <f t="shared" si="62"/>
        <v>630</v>
      </c>
    </row>
    <row r="579" spans="1:31" x14ac:dyDescent="0.25">
      <c r="A579" s="26"/>
      <c r="B579" s="48" t="s">
        <v>554</v>
      </c>
      <c r="C579" s="23"/>
      <c r="D579" s="49">
        <v>30</v>
      </c>
      <c r="E579" s="23"/>
      <c r="F579" s="50">
        <v>1470</v>
      </c>
      <c r="G579" s="169"/>
      <c r="H579" s="169"/>
      <c r="I579" s="169"/>
      <c r="J579" s="169"/>
      <c r="K579" s="169"/>
      <c r="L579" s="169"/>
      <c r="M579" s="169"/>
      <c r="N579" s="169"/>
      <c r="O579" s="169"/>
      <c r="P579" s="207"/>
      <c r="Q579" s="207">
        <v>30</v>
      </c>
      <c r="R579" s="207">
        <v>1470</v>
      </c>
      <c r="S579" s="169"/>
      <c r="T579" s="169"/>
      <c r="U579" s="169"/>
      <c r="V579" s="207"/>
      <c r="W579" s="169"/>
      <c r="X579" s="169"/>
      <c r="Y579" s="169"/>
      <c r="Z579" s="169"/>
      <c r="AA579" s="169"/>
      <c r="AB579" s="169"/>
      <c r="AC579" s="169"/>
      <c r="AD579" s="180"/>
      <c r="AE579" s="207">
        <f t="shared" si="62"/>
        <v>1470</v>
      </c>
    </row>
    <row r="580" spans="1:31" x14ac:dyDescent="0.25">
      <c r="A580" s="26"/>
      <c r="B580" s="48" t="s">
        <v>555</v>
      </c>
      <c r="C580" s="23"/>
      <c r="D580" s="49">
        <v>30</v>
      </c>
      <c r="E580" s="23"/>
      <c r="F580" s="50">
        <v>784.19999999999982</v>
      </c>
      <c r="G580" s="169"/>
      <c r="H580" s="169"/>
      <c r="I580" s="169"/>
      <c r="J580" s="169"/>
      <c r="K580" s="169"/>
      <c r="L580" s="169"/>
      <c r="M580" s="169"/>
      <c r="N580" s="169"/>
      <c r="O580" s="169"/>
      <c r="P580" s="207"/>
      <c r="Q580" s="207">
        <v>30</v>
      </c>
      <c r="R580" s="207">
        <v>784.19999999999982</v>
      </c>
      <c r="S580" s="169"/>
      <c r="T580" s="169"/>
      <c r="U580" s="169"/>
      <c r="V580" s="207"/>
      <c r="W580" s="169"/>
      <c r="X580" s="169"/>
      <c r="Y580" s="169"/>
      <c r="Z580" s="169"/>
      <c r="AA580" s="169"/>
      <c r="AB580" s="169"/>
      <c r="AC580" s="169"/>
      <c r="AD580" s="180"/>
      <c r="AE580" s="207">
        <f t="shared" si="62"/>
        <v>784.19999999999982</v>
      </c>
    </row>
    <row r="581" spans="1:31" x14ac:dyDescent="0.25">
      <c r="A581" s="26"/>
      <c r="B581" s="48" t="s">
        <v>556</v>
      </c>
      <c r="C581" s="23"/>
      <c r="D581" s="49">
        <v>5</v>
      </c>
      <c r="E581" s="23"/>
      <c r="F581" s="50">
        <v>110</v>
      </c>
      <c r="G581" s="169"/>
      <c r="H581" s="169"/>
      <c r="I581" s="169"/>
      <c r="J581" s="169"/>
      <c r="K581" s="169"/>
      <c r="L581" s="169"/>
      <c r="M581" s="169"/>
      <c r="N581" s="169"/>
      <c r="O581" s="169"/>
      <c r="P581" s="207"/>
      <c r="Q581" s="207">
        <v>5</v>
      </c>
      <c r="R581" s="207">
        <v>110</v>
      </c>
      <c r="S581" s="169"/>
      <c r="T581" s="169"/>
      <c r="U581" s="169"/>
      <c r="V581" s="207"/>
      <c r="W581" s="169"/>
      <c r="X581" s="169"/>
      <c r="Y581" s="169"/>
      <c r="Z581" s="169"/>
      <c r="AA581" s="169"/>
      <c r="AB581" s="169"/>
      <c r="AC581" s="169"/>
      <c r="AD581" s="180"/>
      <c r="AE581" s="207">
        <f t="shared" si="62"/>
        <v>110</v>
      </c>
    </row>
    <row r="582" spans="1:31" x14ac:dyDescent="0.25">
      <c r="A582" s="26"/>
      <c r="B582" s="48" t="s">
        <v>125</v>
      </c>
      <c r="C582" s="23"/>
      <c r="D582" s="49">
        <v>10</v>
      </c>
      <c r="E582" s="23"/>
      <c r="F582" s="50">
        <v>594</v>
      </c>
      <c r="G582" s="169"/>
      <c r="H582" s="169"/>
      <c r="I582" s="169"/>
      <c r="J582" s="169"/>
      <c r="K582" s="169"/>
      <c r="L582" s="169"/>
      <c r="M582" s="169"/>
      <c r="N582" s="169"/>
      <c r="O582" s="169"/>
      <c r="P582" s="207"/>
      <c r="Q582" s="207">
        <v>10</v>
      </c>
      <c r="R582" s="207">
        <v>594</v>
      </c>
      <c r="S582" s="169"/>
      <c r="T582" s="169"/>
      <c r="U582" s="169"/>
      <c r="V582" s="207"/>
      <c r="W582" s="169"/>
      <c r="X582" s="169"/>
      <c r="Y582" s="169"/>
      <c r="Z582" s="169"/>
      <c r="AA582" s="169"/>
      <c r="AB582" s="169"/>
      <c r="AC582" s="169"/>
      <c r="AD582" s="180"/>
      <c r="AE582" s="207">
        <f t="shared" si="62"/>
        <v>594</v>
      </c>
    </row>
    <row r="583" spans="1:31" x14ac:dyDescent="0.25">
      <c r="A583" s="26"/>
      <c r="B583" s="48" t="s">
        <v>557</v>
      </c>
      <c r="C583" s="23"/>
      <c r="D583" s="49">
        <v>20</v>
      </c>
      <c r="E583" s="23"/>
      <c r="F583" s="50">
        <v>798.8</v>
      </c>
      <c r="G583" s="169"/>
      <c r="H583" s="169"/>
      <c r="I583" s="169"/>
      <c r="J583" s="169"/>
      <c r="K583" s="169"/>
      <c r="L583" s="169"/>
      <c r="M583" s="169"/>
      <c r="N583" s="169"/>
      <c r="O583" s="169"/>
      <c r="P583" s="207"/>
      <c r="Q583" s="207">
        <v>20</v>
      </c>
      <c r="R583" s="207">
        <v>798.8</v>
      </c>
      <c r="S583" s="169"/>
      <c r="T583" s="169"/>
      <c r="U583" s="169"/>
      <c r="V583" s="207"/>
      <c r="W583" s="169"/>
      <c r="X583" s="169"/>
      <c r="Y583" s="169"/>
      <c r="Z583" s="169"/>
      <c r="AA583" s="169"/>
      <c r="AB583" s="169"/>
      <c r="AC583" s="169"/>
      <c r="AD583" s="180"/>
      <c r="AE583" s="207">
        <f t="shared" ref="AE583:AE646" si="63">H583+J583+L583+N583+P583+R583+T583+V583+X583+Z583+AB583+AD583</f>
        <v>798.8</v>
      </c>
    </row>
    <row r="584" spans="1:31" x14ac:dyDescent="0.25">
      <c r="A584" s="26"/>
      <c r="B584" s="48" t="s">
        <v>558</v>
      </c>
      <c r="C584" s="23"/>
      <c r="D584" s="49">
        <v>1</v>
      </c>
      <c r="E584" s="23"/>
      <c r="F584" s="50">
        <v>214.92</v>
      </c>
      <c r="G584" s="169"/>
      <c r="H584" s="169"/>
      <c r="I584" s="169"/>
      <c r="J584" s="169"/>
      <c r="K584" s="169"/>
      <c r="L584" s="169"/>
      <c r="M584" s="169"/>
      <c r="N584" s="169"/>
      <c r="O584" s="169"/>
      <c r="P584" s="207"/>
      <c r="Q584" s="207">
        <v>1</v>
      </c>
      <c r="R584" s="207">
        <v>214.92</v>
      </c>
      <c r="S584" s="169"/>
      <c r="T584" s="169"/>
      <c r="U584" s="169"/>
      <c r="V584" s="207"/>
      <c r="W584" s="169"/>
      <c r="X584" s="169"/>
      <c r="Y584" s="169"/>
      <c r="Z584" s="169"/>
      <c r="AA584" s="169"/>
      <c r="AB584" s="169"/>
      <c r="AC584" s="169"/>
      <c r="AD584" s="180"/>
      <c r="AE584" s="207">
        <f t="shared" si="63"/>
        <v>214.92</v>
      </c>
    </row>
    <row r="585" spans="1:31" x14ac:dyDescent="0.25">
      <c r="A585" s="26"/>
      <c r="B585" s="48" t="s">
        <v>129</v>
      </c>
      <c r="C585" s="23"/>
      <c r="D585" s="49">
        <v>2</v>
      </c>
      <c r="E585" s="23"/>
      <c r="F585" s="50">
        <v>285.12</v>
      </c>
      <c r="G585" s="169"/>
      <c r="H585" s="169"/>
      <c r="I585" s="169"/>
      <c r="J585" s="169"/>
      <c r="K585" s="169"/>
      <c r="L585" s="169"/>
      <c r="M585" s="169"/>
      <c r="N585" s="169"/>
      <c r="O585" s="169"/>
      <c r="P585" s="207"/>
      <c r="Q585" s="207">
        <v>2</v>
      </c>
      <c r="R585" s="207">
        <v>285.12</v>
      </c>
      <c r="S585" s="169"/>
      <c r="T585" s="169"/>
      <c r="U585" s="169"/>
      <c r="V585" s="207"/>
      <c r="W585" s="169"/>
      <c r="X585" s="169"/>
      <c r="Y585" s="169"/>
      <c r="Z585" s="169"/>
      <c r="AA585" s="169"/>
      <c r="AB585" s="169"/>
      <c r="AC585" s="169"/>
      <c r="AD585" s="180"/>
      <c r="AE585" s="207">
        <f t="shared" si="63"/>
        <v>285.12</v>
      </c>
    </row>
    <row r="586" spans="1:31" x14ac:dyDescent="0.25">
      <c r="A586" s="26"/>
      <c r="B586" s="48" t="s">
        <v>131</v>
      </c>
      <c r="C586" s="23"/>
      <c r="D586" s="49">
        <v>210</v>
      </c>
      <c r="E586" s="23"/>
      <c r="F586" s="50">
        <v>4024.3</v>
      </c>
      <c r="G586" s="169"/>
      <c r="H586" s="169"/>
      <c r="I586" s="169"/>
      <c r="J586" s="169"/>
      <c r="K586" s="169"/>
      <c r="L586" s="169"/>
      <c r="M586" s="169"/>
      <c r="N586" s="169"/>
      <c r="O586" s="169"/>
      <c r="P586" s="207"/>
      <c r="Q586" s="207">
        <v>210</v>
      </c>
      <c r="R586" s="207">
        <v>4024.3</v>
      </c>
      <c r="S586" s="169"/>
      <c r="T586" s="169"/>
      <c r="U586" s="169"/>
      <c r="V586" s="207"/>
      <c r="W586" s="169"/>
      <c r="X586" s="169"/>
      <c r="Y586" s="169"/>
      <c r="Z586" s="169"/>
      <c r="AA586" s="169"/>
      <c r="AB586" s="169"/>
      <c r="AC586" s="169"/>
      <c r="AD586" s="180"/>
      <c r="AE586" s="207">
        <f t="shared" si="63"/>
        <v>4024.3</v>
      </c>
    </row>
    <row r="587" spans="1:31" x14ac:dyDescent="0.25">
      <c r="A587" s="26"/>
      <c r="B587" s="48" t="s">
        <v>132</v>
      </c>
      <c r="C587" s="23"/>
      <c r="D587" s="49">
        <v>49</v>
      </c>
      <c r="E587" s="23"/>
      <c r="F587" s="50">
        <v>3883.48</v>
      </c>
      <c r="G587" s="169"/>
      <c r="H587" s="169"/>
      <c r="I587" s="169"/>
      <c r="J587" s="169"/>
      <c r="K587" s="169"/>
      <c r="L587" s="169"/>
      <c r="M587" s="169"/>
      <c r="N587" s="169"/>
      <c r="O587" s="169"/>
      <c r="P587" s="207"/>
      <c r="Q587" s="207">
        <v>49</v>
      </c>
      <c r="R587" s="207">
        <v>3883.48</v>
      </c>
      <c r="S587" s="169"/>
      <c r="T587" s="169"/>
      <c r="U587" s="169"/>
      <c r="V587" s="207"/>
      <c r="W587" s="169"/>
      <c r="X587" s="169"/>
      <c r="Y587" s="169"/>
      <c r="Z587" s="169"/>
      <c r="AA587" s="169"/>
      <c r="AB587" s="169"/>
      <c r="AC587" s="169"/>
      <c r="AD587" s="180"/>
      <c r="AE587" s="207">
        <f t="shared" si="63"/>
        <v>3883.48</v>
      </c>
    </row>
    <row r="588" spans="1:31" x14ac:dyDescent="0.25">
      <c r="A588" s="26"/>
      <c r="B588" s="48" t="s">
        <v>133</v>
      </c>
      <c r="C588" s="23"/>
      <c r="D588" s="49">
        <v>210</v>
      </c>
      <c r="E588" s="23"/>
      <c r="F588" s="50">
        <v>4024.3</v>
      </c>
      <c r="G588" s="169"/>
      <c r="H588" s="169"/>
      <c r="I588" s="169"/>
      <c r="J588" s="169"/>
      <c r="K588" s="169"/>
      <c r="L588" s="169"/>
      <c r="M588" s="169"/>
      <c r="N588" s="169"/>
      <c r="O588" s="169"/>
      <c r="P588" s="207"/>
      <c r="Q588" s="207">
        <v>210</v>
      </c>
      <c r="R588" s="207">
        <v>4024.3</v>
      </c>
      <c r="S588" s="169"/>
      <c r="T588" s="169"/>
      <c r="U588" s="169"/>
      <c r="V588" s="207"/>
      <c r="W588" s="169"/>
      <c r="X588" s="169"/>
      <c r="Y588" s="169"/>
      <c r="Z588" s="169"/>
      <c r="AA588" s="169"/>
      <c r="AB588" s="169"/>
      <c r="AC588" s="169"/>
      <c r="AD588" s="180"/>
      <c r="AE588" s="207">
        <f t="shared" si="63"/>
        <v>4024.3</v>
      </c>
    </row>
    <row r="589" spans="1:31" x14ac:dyDescent="0.25">
      <c r="A589" s="26"/>
      <c r="B589" s="48" t="s">
        <v>134</v>
      </c>
      <c r="C589" s="23"/>
      <c r="D589" s="49">
        <v>210</v>
      </c>
      <c r="E589" s="23"/>
      <c r="F589" s="50">
        <v>4024.3</v>
      </c>
      <c r="G589" s="169"/>
      <c r="H589" s="169"/>
      <c r="I589" s="169"/>
      <c r="J589" s="169"/>
      <c r="K589" s="169"/>
      <c r="L589" s="169"/>
      <c r="M589" s="169"/>
      <c r="N589" s="169"/>
      <c r="O589" s="169"/>
      <c r="P589" s="207"/>
      <c r="Q589" s="207">
        <v>210</v>
      </c>
      <c r="R589" s="207">
        <v>4024.3</v>
      </c>
      <c r="S589" s="169"/>
      <c r="T589" s="169"/>
      <c r="U589" s="169"/>
      <c r="V589" s="207"/>
      <c r="W589" s="169"/>
      <c r="X589" s="169"/>
      <c r="Y589" s="169"/>
      <c r="Z589" s="169"/>
      <c r="AA589" s="169"/>
      <c r="AB589" s="169"/>
      <c r="AC589" s="169"/>
      <c r="AD589" s="180"/>
      <c r="AE589" s="207">
        <f t="shared" si="63"/>
        <v>4024.3</v>
      </c>
    </row>
    <row r="590" spans="1:31" x14ac:dyDescent="0.25">
      <c r="A590" s="26"/>
      <c r="B590" s="48" t="s">
        <v>559</v>
      </c>
      <c r="C590" s="23"/>
      <c r="D590" s="49">
        <v>2</v>
      </c>
      <c r="E590" s="23"/>
      <c r="F590" s="50">
        <v>525.1</v>
      </c>
      <c r="G590" s="169"/>
      <c r="H590" s="169"/>
      <c r="I590" s="169"/>
      <c r="J590" s="169"/>
      <c r="K590" s="169"/>
      <c r="L590" s="169"/>
      <c r="M590" s="169"/>
      <c r="N590" s="169"/>
      <c r="O590" s="169"/>
      <c r="P590" s="207"/>
      <c r="Q590" s="207">
        <v>2</v>
      </c>
      <c r="R590" s="207">
        <v>525.1</v>
      </c>
      <c r="S590" s="169"/>
      <c r="T590" s="169"/>
      <c r="U590" s="169"/>
      <c r="V590" s="207"/>
      <c r="W590" s="169"/>
      <c r="X590" s="169"/>
      <c r="Y590" s="169"/>
      <c r="Z590" s="169"/>
      <c r="AA590" s="169"/>
      <c r="AB590" s="169"/>
      <c r="AC590" s="169"/>
      <c r="AD590" s="180"/>
      <c r="AE590" s="207">
        <f t="shared" si="63"/>
        <v>525.1</v>
      </c>
    </row>
    <row r="591" spans="1:31" x14ac:dyDescent="0.25">
      <c r="A591" s="26"/>
      <c r="B591" s="48" t="s">
        <v>560</v>
      </c>
      <c r="C591" s="23"/>
      <c r="D591" s="49">
        <v>1</v>
      </c>
      <c r="E591" s="23"/>
      <c r="F591" s="50">
        <v>405</v>
      </c>
      <c r="G591" s="169"/>
      <c r="H591" s="169"/>
      <c r="I591" s="169"/>
      <c r="J591" s="169"/>
      <c r="K591" s="169"/>
      <c r="L591" s="169"/>
      <c r="M591" s="169"/>
      <c r="N591" s="169"/>
      <c r="O591" s="169"/>
      <c r="P591" s="207"/>
      <c r="Q591" s="207">
        <v>1</v>
      </c>
      <c r="R591" s="207">
        <v>405</v>
      </c>
      <c r="S591" s="169"/>
      <c r="T591" s="169"/>
      <c r="U591" s="169"/>
      <c r="V591" s="207"/>
      <c r="W591" s="169"/>
      <c r="X591" s="169"/>
      <c r="Y591" s="169"/>
      <c r="Z591" s="169"/>
      <c r="AA591" s="169"/>
      <c r="AB591" s="169"/>
      <c r="AC591" s="169"/>
      <c r="AD591" s="180"/>
      <c r="AE591" s="207">
        <f t="shared" si="63"/>
        <v>405</v>
      </c>
    </row>
    <row r="592" spans="1:31" x14ac:dyDescent="0.25">
      <c r="A592" s="26"/>
      <c r="B592" s="48" t="s">
        <v>139</v>
      </c>
      <c r="C592" s="23"/>
      <c r="D592" s="49">
        <v>20</v>
      </c>
      <c r="E592" s="23"/>
      <c r="F592" s="50">
        <v>285.2</v>
      </c>
      <c r="G592" s="169"/>
      <c r="H592" s="169"/>
      <c r="I592" s="169"/>
      <c r="J592" s="169"/>
      <c r="K592" s="169"/>
      <c r="L592" s="169"/>
      <c r="M592" s="169"/>
      <c r="N592" s="169"/>
      <c r="O592" s="169"/>
      <c r="P592" s="207"/>
      <c r="Q592" s="207">
        <v>20</v>
      </c>
      <c r="R592" s="207">
        <v>285.2</v>
      </c>
      <c r="S592" s="169"/>
      <c r="T592" s="169"/>
      <c r="U592" s="169"/>
      <c r="V592" s="207"/>
      <c r="W592" s="169"/>
      <c r="X592" s="169"/>
      <c r="Y592" s="169"/>
      <c r="Z592" s="169"/>
      <c r="AA592" s="169"/>
      <c r="AB592" s="169"/>
      <c r="AC592" s="169"/>
      <c r="AD592" s="180"/>
      <c r="AE592" s="207">
        <f t="shared" si="63"/>
        <v>285.2</v>
      </c>
    </row>
    <row r="593" spans="1:31" x14ac:dyDescent="0.25">
      <c r="A593" s="26"/>
      <c r="B593" s="48" t="s">
        <v>561</v>
      </c>
      <c r="C593" s="23"/>
      <c r="D593" s="49">
        <v>4</v>
      </c>
      <c r="E593" s="23"/>
      <c r="F593" s="50">
        <v>245.76</v>
      </c>
      <c r="G593" s="169"/>
      <c r="H593" s="169"/>
      <c r="I593" s="169"/>
      <c r="J593" s="169"/>
      <c r="K593" s="169"/>
      <c r="L593" s="169"/>
      <c r="M593" s="169"/>
      <c r="N593" s="169"/>
      <c r="O593" s="169"/>
      <c r="P593" s="207"/>
      <c r="Q593" s="207">
        <v>4</v>
      </c>
      <c r="R593" s="207">
        <v>245.76</v>
      </c>
      <c r="S593" s="169"/>
      <c r="T593" s="169"/>
      <c r="U593" s="169"/>
      <c r="V593" s="207"/>
      <c r="W593" s="169"/>
      <c r="X593" s="169"/>
      <c r="Y593" s="169"/>
      <c r="Z593" s="169"/>
      <c r="AA593" s="169"/>
      <c r="AB593" s="169"/>
      <c r="AC593" s="169"/>
      <c r="AD593" s="180"/>
      <c r="AE593" s="207">
        <f t="shared" si="63"/>
        <v>245.76</v>
      </c>
    </row>
    <row r="594" spans="1:31" x14ac:dyDescent="0.25">
      <c r="A594" s="26"/>
      <c r="B594" s="48" t="s">
        <v>562</v>
      </c>
      <c r="C594" s="23"/>
      <c r="D594" s="49">
        <v>15</v>
      </c>
      <c r="E594" s="23"/>
      <c r="F594" s="50">
        <v>4030.9500000000003</v>
      </c>
      <c r="G594" s="169"/>
      <c r="H594" s="169"/>
      <c r="I594" s="169"/>
      <c r="J594" s="169"/>
      <c r="K594" s="169"/>
      <c r="L594" s="169"/>
      <c r="M594" s="169"/>
      <c r="N594" s="169"/>
      <c r="O594" s="169"/>
      <c r="P594" s="207"/>
      <c r="Q594" s="207">
        <v>15</v>
      </c>
      <c r="R594" s="207">
        <v>4030.9500000000003</v>
      </c>
      <c r="S594" s="169"/>
      <c r="T594" s="169"/>
      <c r="U594" s="169"/>
      <c r="V594" s="207"/>
      <c r="W594" s="169"/>
      <c r="X594" s="169"/>
      <c r="Y594" s="169"/>
      <c r="Z594" s="169"/>
      <c r="AA594" s="169"/>
      <c r="AB594" s="169"/>
      <c r="AC594" s="169"/>
      <c r="AD594" s="180"/>
      <c r="AE594" s="207">
        <f t="shared" si="63"/>
        <v>4030.9500000000003</v>
      </c>
    </row>
    <row r="595" spans="1:31" x14ac:dyDescent="0.25">
      <c r="A595" s="26"/>
      <c r="B595" s="48" t="s">
        <v>563</v>
      </c>
      <c r="C595" s="23"/>
      <c r="D595" s="49">
        <v>10</v>
      </c>
      <c r="E595" s="23"/>
      <c r="F595" s="50">
        <v>1667.5</v>
      </c>
      <c r="G595" s="169"/>
      <c r="H595" s="169"/>
      <c r="I595" s="169"/>
      <c r="J595" s="169"/>
      <c r="K595" s="169"/>
      <c r="L595" s="169"/>
      <c r="M595" s="169"/>
      <c r="N595" s="169"/>
      <c r="O595" s="169"/>
      <c r="P595" s="207"/>
      <c r="Q595" s="207">
        <v>10</v>
      </c>
      <c r="R595" s="216">
        <v>1667.5</v>
      </c>
      <c r="S595" s="169"/>
      <c r="T595" s="169"/>
      <c r="U595" s="169"/>
      <c r="V595" s="207"/>
      <c r="W595" s="169"/>
      <c r="X595" s="169"/>
      <c r="Y595" s="169"/>
      <c r="Z595" s="169"/>
      <c r="AA595" s="169"/>
      <c r="AB595" s="169"/>
      <c r="AC595" s="169"/>
      <c r="AD595" s="180"/>
      <c r="AE595" s="207">
        <f t="shared" si="63"/>
        <v>1667.5</v>
      </c>
    </row>
    <row r="596" spans="1:31" x14ac:dyDescent="0.25">
      <c r="A596" s="26"/>
      <c r="B596" s="48" t="s">
        <v>564</v>
      </c>
      <c r="C596" s="23"/>
      <c r="D596" s="49">
        <v>20</v>
      </c>
      <c r="E596" s="23"/>
      <c r="F596" s="50">
        <v>560</v>
      </c>
      <c r="G596" s="169"/>
      <c r="H596" s="169"/>
      <c r="I596" s="169"/>
      <c r="J596" s="169"/>
      <c r="K596" s="169"/>
      <c r="L596" s="169"/>
      <c r="M596" s="169"/>
      <c r="N596" s="169"/>
      <c r="O596" s="169"/>
      <c r="P596" s="207"/>
      <c r="Q596" s="207">
        <v>20</v>
      </c>
      <c r="R596" s="207">
        <v>560</v>
      </c>
      <c r="S596" s="169"/>
      <c r="T596" s="169"/>
      <c r="U596" s="169"/>
      <c r="V596" s="207"/>
      <c r="W596" s="169"/>
      <c r="X596" s="169"/>
      <c r="Y596" s="169"/>
      <c r="Z596" s="169"/>
      <c r="AA596" s="169"/>
      <c r="AB596" s="169"/>
      <c r="AC596" s="169"/>
      <c r="AD596" s="180"/>
      <c r="AE596" s="207">
        <f t="shared" si="63"/>
        <v>560</v>
      </c>
    </row>
    <row r="597" spans="1:31" x14ac:dyDescent="0.25">
      <c r="A597" s="26"/>
      <c r="B597" s="48" t="s">
        <v>565</v>
      </c>
      <c r="C597" s="23"/>
      <c r="D597" s="49">
        <v>2</v>
      </c>
      <c r="E597" s="23"/>
      <c r="F597" s="50">
        <v>407.92</v>
      </c>
      <c r="G597" s="169"/>
      <c r="H597" s="169"/>
      <c r="I597" s="169"/>
      <c r="J597" s="169"/>
      <c r="K597" s="169"/>
      <c r="L597" s="169"/>
      <c r="M597" s="169"/>
      <c r="N597" s="169"/>
      <c r="O597" s="169"/>
      <c r="P597" s="207"/>
      <c r="Q597" s="207">
        <v>2</v>
      </c>
      <c r="R597" s="207">
        <v>407.92</v>
      </c>
      <c r="S597" s="169"/>
      <c r="T597" s="169"/>
      <c r="U597" s="169"/>
      <c r="V597" s="207"/>
      <c r="W597" s="169"/>
      <c r="X597" s="169"/>
      <c r="Y597" s="169"/>
      <c r="Z597" s="169"/>
      <c r="AA597" s="169"/>
      <c r="AB597" s="169"/>
      <c r="AC597" s="169"/>
      <c r="AD597" s="180"/>
      <c r="AE597" s="207">
        <f t="shared" si="63"/>
        <v>407.92</v>
      </c>
    </row>
    <row r="598" spans="1:31" x14ac:dyDescent="0.25">
      <c r="A598" s="26"/>
      <c r="B598" s="48" t="s">
        <v>566</v>
      </c>
      <c r="C598" s="23"/>
      <c r="D598" s="49">
        <v>100</v>
      </c>
      <c r="E598" s="23"/>
      <c r="F598" s="50">
        <v>438</v>
      </c>
      <c r="G598" s="169"/>
      <c r="H598" s="169"/>
      <c r="I598" s="169"/>
      <c r="J598" s="169"/>
      <c r="K598" s="169"/>
      <c r="L598" s="169"/>
      <c r="M598" s="169"/>
      <c r="N598" s="169"/>
      <c r="O598" s="169"/>
      <c r="P598" s="207"/>
      <c r="Q598" s="207">
        <v>100</v>
      </c>
      <c r="R598" s="207">
        <v>438</v>
      </c>
      <c r="S598" s="169"/>
      <c r="T598" s="169"/>
      <c r="U598" s="169"/>
      <c r="V598" s="207"/>
      <c r="W598" s="169"/>
      <c r="X598" s="169"/>
      <c r="Y598" s="169"/>
      <c r="Z598" s="169"/>
      <c r="AA598" s="169"/>
      <c r="AB598" s="169"/>
      <c r="AC598" s="169"/>
      <c r="AD598" s="180"/>
      <c r="AE598" s="207">
        <f t="shared" si="63"/>
        <v>438</v>
      </c>
    </row>
    <row r="599" spans="1:31" x14ac:dyDescent="0.25">
      <c r="A599" s="26"/>
      <c r="B599" s="48" t="s">
        <v>567</v>
      </c>
      <c r="C599" s="23"/>
      <c r="D599" s="49">
        <v>100</v>
      </c>
      <c r="E599" s="23"/>
      <c r="F599" s="50">
        <v>626</v>
      </c>
      <c r="G599" s="169"/>
      <c r="H599" s="169"/>
      <c r="I599" s="169"/>
      <c r="J599" s="169"/>
      <c r="K599" s="169"/>
      <c r="L599" s="169"/>
      <c r="M599" s="169"/>
      <c r="N599" s="169"/>
      <c r="O599" s="169"/>
      <c r="P599" s="207"/>
      <c r="Q599" s="207">
        <v>100</v>
      </c>
      <c r="R599" s="207">
        <v>626</v>
      </c>
      <c r="S599" s="169"/>
      <c r="T599" s="169"/>
      <c r="U599" s="169"/>
      <c r="V599" s="207"/>
      <c r="W599" s="169"/>
      <c r="X599" s="169"/>
      <c r="Y599" s="169"/>
      <c r="Z599" s="169"/>
      <c r="AA599" s="169"/>
      <c r="AB599" s="169"/>
      <c r="AC599" s="169"/>
      <c r="AD599" s="180"/>
      <c r="AE599" s="207">
        <f t="shared" si="63"/>
        <v>626</v>
      </c>
    </row>
    <row r="600" spans="1:31" x14ac:dyDescent="0.25">
      <c r="A600" s="26"/>
      <c r="B600" s="48" t="s">
        <v>568</v>
      </c>
      <c r="C600" s="23"/>
      <c r="D600" s="49">
        <v>1</v>
      </c>
      <c r="E600" s="23"/>
      <c r="F600" s="50">
        <v>250.1</v>
      </c>
      <c r="G600" s="169"/>
      <c r="H600" s="169"/>
      <c r="I600" s="169"/>
      <c r="J600" s="169"/>
      <c r="K600" s="169"/>
      <c r="L600" s="169"/>
      <c r="M600" s="169"/>
      <c r="N600" s="169"/>
      <c r="O600" s="169"/>
      <c r="P600" s="207"/>
      <c r="Q600" s="207">
        <v>1</v>
      </c>
      <c r="R600" s="207">
        <v>250.1</v>
      </c>
      <c r="S600" s="169"/>
      <c r="T600" s="169"/>
      <c r="U600" s="169"/>
      <c r="V600" s="207"/>
      <c r="W600" s="169"/>
      <c r="X600" s="169"/>
      <c r="Y600" s="169"/>
      <c r="Z600" s="169"/>
      <c r="AA600" s="169"/>
      <c r="AB600" s="169"/>
      <c r="AC600" s="169"/>
      <c r="AD600" s="180"/>
      <c r="AE600" s="207">
        <f t="shared" si="63"/>
        <v>250.1</v>
      </c>
    </row>
    <row r="601" spans="1:31" x14ac:dyDescent="0.25">
      <c r="A601" s="26"/>
      <c r="B601" s="48" t="s">
        <v>569</v>
      </c>
      <c r="C601" s="23"/>
      <c r="D601" s="49">
        <v>1</v>
      </c>
      <c r="E601" s="23"/>
      <c r="F601" s="50">
        <v>250.1</v>
      </c>
      <c r="G601" s="169"/>
      <c r="H601" s="169"/>
      <c r="I601" s="169"/>
      <c r="J601" s="169"/>
      <c r="K601" s="169"/>
      <c r="L601" s="169"/>
      <c r="M601" s="169"/>
      <c r="N601" s="169"/>
      <c r="O601" s="169"/>
      <c r="P601" s="207"/>
      <c r="Q601" s="207">
        <v>1</v>
      </c>
      <c r="R601" s="207">
        <v>250.1</v>
      </c>
      <c r="S601" s="169"/>
      <c r="T601" s="169"/>
      <c r="U601" s="169"/>
      <c r="V601" s="207"/>
      <c r="W601" s="169"/>
      <c r="X601" s="169"/>
      <c r="Y601" s="169"/>
      <c r="Z601" s="169"/>
      <c r="AA601" s="169"/>
      <c r="AB601" s="169"/>
      <c r="AC601" s="169"/>
      <c r="AD601" s="180"/>
      <c r="AE601" s="207">
        <f t="shared" si="63"/>
        <v>250.1</v>
      </c>
    </row>
    <row r="602" spans="1:31" x14ac:dyDescent="0.25">
      <c r="A602" s="26"/>
      <c r="B602" s="48" t="s">
        <v>570</v>
      </c>
      <c r="C602" s="23"/>
      <c r="D602" s="49">
        <v>1</v>
      </c>
      <c r="E602" s="23"/>
      <c r="F602" s="50">
        <v>250.1</v>
      </c>
      <c r="G602" s="169"/>
      <c r="H602" s="169"/>
      <c r="I602" s="169"/>
      <c r="J602" s="169"/>
      <c r="K602" s="169"/>
      <c r="L602" s="169"/>
      <c r="M602" s="169"/>
      <c r="N602" s="169"/>
      <c r="O602" s="169"/>
      <c r="P602" s="207"/>
      <c r="Q602" s="207">
        <v>1</v>
      </c>
      <c r="R602" s="207">
        <v>250.1</v>
      </c>
      <c r="S602" s="169"/>
      <c r="T602" s="169"/>
      <c r="U602" s="169"/>
      <c r="V602" s="207"/>
      <c r="W602" s="169"/>
      <c r="X602" s="169"/>
      <c r="Y602" s="169"/>
      <c r="Z602" s="169"/>
      <c r="AA602" s="169"/>
      <c r="AB602" s="169"/>
      <c r="AC602" s="169"/>
      <c r="AD602" s="180"/>
      <c r="AE602" s="207">
        <f t="shared" si="63"/>
        <v>250.1</v>
      </c>
    </row>
    <row r="603" spans="1:31" x14ac:dyDescent="0.25">
      <c r="A603" s="26"/>
      <c r="B603" s="48" t="s">
        <v>571</v>
      </c>
      <c r="C603" s="23"/>
      <c r="D603" s="49">
        <v>1</v>
      </c>
      <c r="E603" s="23"/>
      <c r="F603" s="50">
        <v>250.1</v>
      </c>
      <c r="G603" s="169"/>
      <c r="H603" s="169"/>
      <c r="I603" s="169"/>
      <c r="J603" s="169"/>
      <c r="K603" s="169"/>
      <c r="L603" s="169"/>
      <c r="M603" s="169"/>
      <c r="N603" s="169"/>
      <c r="O603" s="169"/>
      <c r="P603" s="207"/>
      <c r="Q603" s="207">
        <v>1</v>
      </c>
      <c r="R603" s="207">
        <v>250.1</v>
      </c>
      <c r="S603" s="169"/>
      <c r="T603" s="169"/>
      <c r="U603" s="169"/>
      <c r="V603" s="207"/>
      <c r="W603" s="169"/>
      <c r="X603" s="169"/>
      <c r="Y603" s="169"/>
      <c r="Z603" s="169"/>
      <c r="AA603" s="169"/>
      <c r="AB603" s="169"/>
      <c r="AC603" s="169"/>
      <c r="AD603" s="180"/>
      <c r="AE603" s="207">
        <f t="shared" si="63"/>
        <v>250.1</v>
      </c>
    </row>
    <row r="604" spans="1:31" x14ac:dyDescent="0.25">
      <c r="A604" s="26"/>
      <c r="B604" s="48" t="s">
        <v>237</v>
      </c>
      <c r="C604" s="23"/>
      <c r="D604" s="49">
        <v>60</v>
      </c>
      <c r="E604" s="23"/>
      <c r="F604" s="50">
        <v>1244.4479999999999</v>
      </c>
      <c r="G604" s="169"/>
      <c r="H604" s="169"/>
      <c r="I604" s="169"/>
      <c r="J604" s="169"/>
      <c r="K604" s="169"/>
      <c r="L604" s="169"/>
      <c r="M604" s="169"/>
      <c r="N604" s="169"/>
      <c r="O604" s="169"/>
      <c r="P604" s="207"/>
      <c r="Q604" s="207">
        <v>60</v>
      </c>
      <c r="R604" s="207">
        <v>1244.4479999999999</v>
      </c>
      <c r="S604" s="169"/>
      <c r="T604" s="169"/>
      <c r="U604" s="169"/>
      <c r="V604" s="207"/>
      <c r="W604" s="169"/>
      <c r="X604" s="169"/>
      <c r="Y604" s="169"/>
      <c r="Z604" s="169"/>
      <c r="AA604" s="169"/>
      <c r="AB604" s="169"/>
      <c r="AC604" s="169"/>
      <c r="AD604" s="180"/>
      <c r="AE604" s="207">
        <f t="shared" si="63"/>
        <v>1244.4479999999999</v>
      </c>
    </row>
    <row r="605" spans="1:31" x14ac:dyDescent="0.25">
      <c r="A605" s="26"/>
      <c r="B605" s="48" t="s">
        <v>572</v>
      </c>
      <c r="C605" s="23"/>
      <c r="D605" s="49">
        <v>100</v>
      </c>
      <c r="E605" s="23"/>
      <c r="F605" s="50">
        <v>314.35999999999996</v>
      </c>
      <c r="G605" s="169"/>
      <c r="H605" s="169"/>
      <c r="I605" s="169"/>
      <c r="J605" s="169"/>
      <c r="K605" s="169"/>
      <c r="L605" s="169"/>
      <c r="M605" s="169"/>
      <c r="N605" s="169"/>
      <c r="O605" s="169"/>
      <c r="P605" s="207"/>
      <c r="Q605" s="207">
        <v>100</v>
      </c>
      <c r="R605" s="207">
        <v>314.35999999999996</v>
      </c>
      <c r="S605" s="169"/>
      <c r="T605" s="169"/>
      <c r="U605" s="169"/>
      <c r="V605" s="207"/>
      <c r="W605" s="169"/>
      <c r="X605" s="169"/>
      <c r="Y605" s="169"/>
      <c r="Z605" s="169"/>
      <c r="AA605" s="169"/>
      <c r="AB605" s="169"/>
      <c r="AC605" s="169"/>
      <c r="AD605" s="180"/>
      <c r="AE605" s="207">
        <f t="shared" si="63"/>
        <v>314.35999999999996</v>
      </c>
    </row>
    <row r="606" spans="1:31" x14ac:dyDescent="0.25">
      <c r="A606" s="26"/>
      <c r="B606" s="48" t="s">
        <v>573</v>
      </c>
      <c r="C606" s="23"/>
      <c r="D606" s="49">
        <v>300</v>
      </c>
      <c r="E606" s="23"/>
      <c r="F606" s="50">
        <v>486</v>
      </c>
      <c r="G606" s="169"/>
      <c r="H606" s="169"/>
      <c r="I606" s="169"/>
      <c r="J606" s="169"/>
      <c r="K606" s="169"/>
      <c r="L606" s="169"/>
      <c r="M606" s="169"/>
      <c r="N606" s="169"/>
      <c r="O606" s="169"/>
      <c r="P606" s="207"/>
      <c r="Q606" s="207">
        <v>300</v>
      </c>
      <c r="R606" s="207">
        <v>486</v>
      </c>
      <c r="S606" s="169"/>
      <c r="T606" s="169"/>
      <c r="U606" s="169"/>
      <c r="V606" s="207"/>
      <c r="W606" s="169"/>
      <c r="X606" s="169"/>
      <c r="Y606" s="169"/>
      <c r="Z606" s="169"/>
      <c r="AA606" s="169"/>
      <c r="AB606" s="169"/>
      <c r="AC606" s="169"/>
      <c r="AD606" s="180"/>
      <c r="AE606" s="207">
        <f t="shared" si="63"/>
        <v>486</v>
      </c>
    </row>
    <row r="607" spans="1:31" x14ac:dyDescent="0.25">
      <c r="A607" s="26"/>
      <c r="B607" s="48" t="s">
        <v>574</v>
      </c>
      <c r="C607" s="23"/>
      <c r="D607" s="49">
        <v>300</v>
      </c>
      <c r="E607" s="23"/>
      <c r="F607" s="50">
        <v>486</v>
      </c>
      <c r="G607" s="169"/>
      <c r="H607" s="169"/>
      <c r="I607" s="169"/>
      <c r="J607" s="169"/>
      <c r="K607" s="169"/>
      <c r="L607" s="169"/>
      <c r="M607" s="169"/>
      <c r="N607" s="169"/>
      <c r="O607" s="169"/>
      <c r="P607" s="207"/>
      <c r="Q607" s="207">
        <v>300</v>
      </c>
      <c r="R607" s="207">
        <v>486</v>
      </c>
      <c r="S607" s="169"/>
      <c r="T607" s="169"/>
      <c r="U607" s="169"/>
      <c r="V607" s="207"/>
      <c r="W607" s="169"/>
      <c r="X607" s="169"/>
      <c r="Y607" s="169"/>
      <c r="Z607" s="169"/>
      <c r="AA607" s="169"/>
      <c r="AB607" s="169"/>
      <c r="AC607" s="169"/>
      <c r="AD607" s="180"/>
      <c r="AE607" s="207">
        <f t="shared" si="63"/>
        <v>486</v>
      </c>
    </row>
    <row r="608" spans="1:31" x14ac:dyDescent="0.25">
      <c r="A608" s="26"/>
      <c r="B608" s="48" t="s">
        <v>575</v>
      </c>
      <c r="C608" s="23"/>
      <c r="D608" s="49">
        <v>200</v>
      </c>
      <c r="E608" s="23"/>
      <c r="F608" s="50">
        <v>324</v>
      </c>
      <c r="G608" s="169"/>
      <c r="H608" s="169"/>
      <c r="I608" s="169"/>
      <c r="J608" s="169"/>
      <c r="K608" s="169"/>
      <c r="L608" s="169"/>
      <c r="M608" s="169"/>
      <c r="N608" s="169"/>
      <c r="O608" s="169"/>
      <c r="P608" s="207"/>
      <c r="Q608" s="207">
        <v>200</v>
      </c>
      <c r="R608" s="207">
        <v>324</v>
      </c>
      <c r="S608" s="169"/>
      <c r="T608" s="169"/>
      <c r="U608" s="169"/>
      <c r="V608" s="207"/>
      <c r="W608" s="169"/>
      <c r="X608" s="169"/>
      <c r="Y608" s="169"/>
      <c r="Z608" s="169"/>
      <c r="AA608" s="169"/>
      <c r="AB608" s="169"/>
      <c r="AC608" s="169"/>
      <c r="AD608" s="180"/>
      <c r="AE608" s="207">
        <f t="shared" si="63"/>
        <v>324</v>
      </c>
    </row>
    <row r="609" spans="1:31" x14ac:dyDescent="0.25">
      <c r="A609" s="26"/>
      <c r="B609" s="48" t="s">
        <v>576</v>
      </c>
      <c r="C609" s="23"/>
      <c r="D609" s="49">
        <v>200</v>
      </c>
      <c r="E609" s="23"/>
      <c r="F609" s="50">
        <v>324</v>
      </c>
      <c r="G609" s="169"/>
      <c r="H609" s="169"/>
      <c r="I609" s="169"/>
      <c r="J609" s="169"/>
      <c r="K609" s="169"/>
      <c r="L609" s="169"/>
      <c r="M609" s="169"/>
      <c r="N609" s="169"/>
      <c r="O609" s="169"/>
      <c r="P609" s="207"/>
      <c r="Q609" s="207">
        <v>200</v>
      </c>
      <c r="R609" s="207">
        <v>324</v>
      </c>
      <c r="S609" s="169"/>
      <c r="T609" s="169"/>
      <c r="U609" s="169"/>
      <c r="V609" s="207"/>
      <c r="W609" s="169"/>
      <c r="X609" s="169"/>
      <c r="Y609" s="169"/>
      <c r="Z609" s="169"/>
      <c r="AA609" s="169"/>
      <c r="AB609" s="169"/>
      <c r="AC609" s="169"/>
      <c r="AD609" s="180"/>
      <c r="AE609" s="207">
        <f t="shared" si="63"/>
        <v>324</v>
      </c>
    </row>
    <row r="610" spans="1:31" x14ac:dyDescent="0.25">
      <c r="A610" s="26"/>
      <c r="B610" s="48" t="s">
        <v>577</v>
      </c>
      <c r="C610" s="23"/>
      <c r="D610" s="49">
        <v>5261</v>
      </c>
      <c r="E610" s="23"/>
      <c r="F610" s="50">
        <v>8420.4</v>
      </c>
      <c r="G610" s="169"/>
      <c r="H610" s="169"/>
      <c r="I610" s="169"/>
      <c r="J610" s="169"/>
      <c r="K610" s="169"/>
      <c r="L610" s="169"/>
      <c r="M610" s="169"/>
      <c r="N610" s="169"/>
      <c r="O610" s="169"/>
      <c r="P610" s="207"/>
      <c r="Q610" s="207">
        <v>5261</v>
      </c>
      <c r="R610" s="207">
        <v>8420.4</v>
      </c>
      <c r="S610" s="169"/>
      <c r="T610" s="169"/>
      <c r="U610" s="169"/>
      <c r="V610" s="207"/>
      <c r="W610" s="169"/>
      <c r="X610" s="169"/>
      <c r="Y610" s="169"/>
      <c r="Z610" s="169"/>
      <c r="AA610" s="169"/>
      <c r="AB610" s="169"/>
      <c r="AC610" s="169"/>
      <c r="AD610" s="180"/>
      <c r="AE610" s="207">
        <f t="shared" si="63"/>
        <v>8420.4</v>
      </c>
    </row>
    <row r="611" spans="1:31" x14ac:dyDescent="0.25">
      <c r="A611" s="26"/>
      <c r="B611" s="48" t="s">
        <v>578</v>
      </c>
      <c r="C611" s="23"/>
      <c r="D611" s="49">
        <v>200</v>
      </c>
      <c r="E611" s="23"/>
      <c r="F611" s="50">
        <v>324</v>
      </c>
      <c r="G611" s="169"/>
      <c r="H611" s="169"/>
      <c r="I611" s="169"/>
      <c r="J611" s="169"/>
      <c r="K611" s="169"/>
      <c r="L611" s="169"/>
      <c r="M611" s="169"/>
      <c r="N611" s="169"/>
      <c r="O611" s="169"/>
      <c r="P611" s="207"/>
      <c r="Q611" s="207">
        <v>200</v>
      </c>
      <c r="R611" s="207">
        <v>324</v>
      </c>
      <c r="S611" s="169"/>
      <c r="T611" s="169"/>
      <c r="U611" s="169"/>
      <c r="V611" s="207"/>
      <c r="W611" s="169"/>
      <c r="X611" s="169"/>
      <c r="Y611" s="169"/>
      <c r="Z611" s="169"/>
      <c r="AA611" s="169"/>
      <c r="AB611" s="169"/>
      <c r="AC611" s="169"/>
      <c r="AD611" s="180"/>
      <c r="AE611" s="207">
        <f t="shared" si="63"/>
        <v>324</v>
      </c>
    </row>
    <row r="612" spans="1:31" x14ac:dyDescent="0.25">
      <c r="A612" s="26"/>
      <c r="B612" s="48" t="s">
        <v>579</v>
      </c>
      <c r="C612" s="23"/>
      <c r="D612" s="49">
        <v>200</v>
      </c>
      <c r="E612" s="23"/>
      <c r="F612" s="50">
        <v>324</v>
      </c>
      <c r="G612" s="169"/>
      <c r="H612" s="169"/>
      <c r="I612" s="169"/>
      <c r="J612" s="169"/>
      <c r="K612" s="169"/>
      <c r="L612" s="169"/>
      <c r="M612" s="169"/>
      <c r="N612" s="169"/>
      <c r="O612" s="169"/>
      <c r="P612" s="207"/>
      <c r="Q612" s="207">
        <v>200</v>
      </c>
      <c r="R612" s="207">
        <v>324</v>
      </c>
      <c r="S612" s="169"/>
      <c r="T612" s="169"/>
      <c r="U612" s="169"/>
      <c r="V612" s="207"/>
      <c r="W612" s="169"/>
      <c r="X612" s="169"/>
      <c r="Y612" s="169"/>
      <c r="Z612" s="169"/>
      <c r="AA612" s="169"/>
      <c r="AB612" s="169"/>
      <c r="AC612" s="169"/>
      <c r="AD612" s="180"/>
      <c r="AE612" s="207">
        <f t="shared" si="63"/>
        <v>324</v>
      </c>
    </row>
    <row r="613" spans="1:31" x14ac:dyDescent="0.25">
      <c r="A613" s="26"/>
      <c r="B613" s="48" t="s">
        <v>580</v>
      </c>
      <c r="C613" s="23"/>
      <c r="D613" s="49">
        <v>200</v>
      </c>
      <c r="E613" s="23"/>
      <c r="F613" s="50">
        <v>1287.5999999999999</v>
      </c>
      <c r="G613" s="169"/>
      <c r="H613" s="169"/>
      <c r="I613" s="169"/>
      <c r="J613" s="169"/>
      <c r="K613" s="169"/>
      <c r="L613" s="169"/>
      <c r="M613" s="169"/>
      <c r="N613" s="169"/>
      <c r="O613" s="169"/>
      <c r="P613" s="207"/>
      <c r="Q613" s="207">
        <v>200</v>
      </c>
      <c r="R613" s="207">
        <v>1287.5999999999999</v>
      </c>
      <c r="S613" s="169"/>
      <c r="T613" s="169"/>
      <c r="U613" s="169"/>
      <c r="V613" s="207"/>
      <c r="W613" s="169"/>
      <c r="X613" s="169"/>
      <c r="Y613" s="169"/>
      <c r="Z613" s="169"/>
      <c r="AA613" s="169"/>
      <c r="AB613" s="169"/>
      <c r="AC613" s="169"/>
      <c r="AD613" s="180"/>
      <c r="AE613" s="207">
        <f t="shared" si="63"/>
        <v>1287.5999999999999</v>
      </c>
    </row>
    <row r="614" spans="1:31" x14ac:dyDescent="0.25">
      <c r="A614" s="26"/>
      <c r="B614" s="48" t="s">
        <v>581</v>
      </c>
      <c r="C614" s="23"/>
      <c r="D614" s="49">
        <v>10</v>
      </c>
      <c r="E614" s="23"/>
      <c r="F614" s="50">
        <v>39.9</v>
      </c>
      <c r="G614" s="169"/>
      <c r="H614" s="169"/>
      <c r="I614" s="169"/>
      <c r="J614" s="169"/>
      <c r="K614" s="169"/>
      <c r="L614" s="169"/>
      <c r="M614" s="169"/>
      <c r="N614" s="169"/>
      <c r="O614" s="169"/>
      <c r="P614" s="207"/>
      <c r="Q614" s="207">
        <v>10</v>
      </c>
      <c r="R614" s="207">
        <v>39.9</v>
      </c>
      <c r="S614" s="169"/>
      <c r="T614" s="169"/>
      <c r="U614" s="169"/>
      <c r="V614" s="207"/>
      <c r="W614" s="169"/>
      <c r="X614" s="169"/>
      <c r="Y614" s="169"/>
      <c r="Z614" s="169"/>
      <c r="AA614" s="169"/>
      <c r="AB614" s="169"/>
      <c r="AC614" s="169"/>
      <c r="AD614" s="180"/>
      <c r="AE614" s="207">
        <f t="shared" si="63"/>
        <v>39.9</v>
      </c>
    </row>
    <row r="615" spans="1:31" x14ac:dyDescent="0.25">
      <c r="A615" s="26"/>
      <c r="B615" s="48" t="s">
        <v>582</v>
      </c>
      <c r="C615" s="23"/>
      <c r="D615" s="49">
        <v>10</v>
      </c>
      <c r="E615" s="23"/>
      <c r="F615" s="50">
        <v>39.9</v>
      </c>
      <c r="G615" s="169"/>
      <c r="H615" s="169"/>
      <c r="I615" s="169"/>
      <c r="J615" s="169"/>
      <c r="K615" s="169"/>
      <c r="L615" s="169"/>
      <c r="M615" s="169"/>
      <c r="N615" s="169"/>
      <c r="O615" s="169"/>
      <c r="P615" s="207"/>
      <c r="Q615" s="207">
        <v>10</v>
      </c>
      <c r="R615" s="207">
        <v>39.9</v>
      </c>
      <c r="S615" s="169"/>
      <c r="T615" s="169"/>
      <c r="U615" s="169"/>
      <c r="V615" s="207"/>
      <c r="W615" s="169"/>
      <c r="X615" s="169"/>
      <c r="Y615" s="169"/>
      <c r="Z615" s="169"/>
      <c r="AA615" s="169"/>
      <c r="AB615" s="169"/>
      <c r="AC615" s="169"/>
      <c r="AD615" s="180"/>
      <c r="AE615" s="207">
        <f t="shared" si="63"/>
        <v>39.9</v>
      </c>
    </row>
    <row r="616" spans="1:31" x14ac:dyDescent="0.25">
      <c r="A616" s="26"/>
      <c r="B616" s="48" t="s">
        <v>583</v>
      </c>
      <c r="C616" s="23"/>
      <c r="D616" s="49">
        <v>10</v>
      </c>
      <c r="E616" s="23"/>
      <c r="F616" s="50">
        <v>39.9</v>
      </c>
      <c r="G616" s="169"/>
      <c r="H616" s="169"/>
      <c r="I616" s="169"/>
      <c r="J616" s="169"/>
      <c r="K616" s="169"/>
      <c r="L616" s="169"/>
      <c r="M616" s="169"/>
      <c r="N616" s="169"/>
      <c r="O616" s="169"/>
      <c r="P616" s="207"/>
      <c r="Q616" s="207">
        <v>10</v>
      </c>
      <c r="R616" s="207">
        <v>39.9</v>
      </c>
      <c r="S616" s="169"/>
      <c r="T616" s="169"/>
      <c r="U616" s="169"/>
      <c r="V616" s="207"/>
      <c r="W616" s="169"/>
      <c r="X616" s="169"/>
      <c r="Y616" s="169"/>
      <c r="Z616" s="169"/>
      <c r="AA616" s="169"/>
      <c r="AB616" s="169"/>
      <c r="AC616" s="169"/>
      <c r="AD616" s="180"/>
      <c r="AE616" s="207">
        <f t="shared" si="63"/>
        <v>39.9</v>
      </c>
    </row>
    <row r="617" spans="1:31" x14ac:dyDescent="0.25">
      <c r="A617" s="26"/>
      <c r="B617" s="48" t="s">
        <v>584</v>
      </c>
      <c r="C617" s="23"/>
      <c r="D617" s="49">
        <v>10</v>
      </c>
      <c r="E617" s="23"/>
      <c r="F617" s="50">
        <v>39.9</v>
      </c>
      <c r="G617" s="169"/>
      <c r="H617" s="169"/>
      <c r="I617" s="169"/>
      <c r="J617" s="169"/>
      <c r="K617" s="169"/>
      <c r="L617" s="169"/>
      <c r="M617" s="169"/>
      <c r="N617" s="169"/>
      <c r="O617" s="169"/>
      <c r="P617" s="207"/>
      <c r="Q617" s="207">
        <v>10</v>
      </c>
      <c r="R617" s="207">
        <v>39.9</v>
      </c>
      <c r="S617" s="169"/>
      <c r="T617" s="169"/>
      <c r="U617" s="169"/>
      <c r="V617" s="207"/>
      <c r="W617" s="169"/>
      <c r="X617" s="169"/>
      <c r="Y617" s="169"/>
      <c r="Z617" s="169"/>
      <c r="AA617" s="169"/>
      <c r="AB617" s="169"/>
      <c r="AC617" s="169"/>
      <c r="AD617" s="180"/>
      <c r="AE617" s="207">
        <f t="shared" si="63"/>
        <v>39.9</v>
      </c>
    </row>
    <row r="618" spans="1:31" x14ac:dyDescent="0.25">
      <c r="A618" s="26"/>
      <c r="B618" s="48" t="s">
        <v>585</v>
      </c>
      <c r="C618" s="23"/>
      <c r="D618" s="49">
        <v>10</v>
      </c>
      <c r="E618" s="23"/>
      <c r="F618" s="50">
        <v>39.9</v>
      </c>
      <c r="G618" s="169"/>
      <c r="H618" s="169"/>
      <c r="I618" s="169"/>
      <c r="J618" s="169"/>
      <c r="K618" s="169"/>
      <c r="L618" s="169"/>
      <c r="M618" s="169"/>
      <c r="N618" s="169"/>
      <c r="O618" s="169"/>
      <c r="P618" s="207"/>
      <c r="Q618" s="207">
        <v>10</v>
      </c>
      <c r="R618" s="207">
        <v>39.9</v>
      </c>
      <c r="S618" s="169"/>
      <c r="T618" s="169"/>
      <c r="U618" s="169"/>
      <c r="V618" s="207"/>
      <c r="W618" s="169"/>
      <c r="X618" s="169"/>
      <c r="Y618" s="169"/>
      <c r="Z618" s="169"/>
      <c r="AA618" s="169"/>
      <c r="AB618" s="169"/>
      <c r="AC618" s="169"/>
      <c r="AD618" s="180"/>
      <c r="AE618" s="207">
        <f t="shared" si="63"/>
        <v>39.9</v>
      </c>
    </row>
    <row r="619" spans="1:31" x14ac:dyDescent="0.25">
      <c r="A619" s="26"/>
      <c r="B619" s="48" t="s">
        <v>586</v>
      </c>
      <c r="C619" s="23"/>
      <c r="D619" s="49">
        <v>10</v>
      </c>
      <c r="E619" s="23"/>
      <c r="F619" s="50">
        <v>39.9</v>
      </c>
      <c r="G619" s="169"/>
      <c r="H619" s="169"/>
      <c r="I619" s="169"/>
      <c r="J619" s="169"/>
      <c r="K619" s="169"/>
      <c r="L619" s="169"/>
      <c r="M619" s="169"/>
      <c r="N619" s="169"/>
      <c r="O619" s="169"/>
      <c r="P619" s="207"/>
      <c r="Q619" s="207">
        <v>10</v>
      </c>
      <c r="R619" s="207">
        <v>39.9</v>
      </c>
      <c r="S619" s="169"/>
      <c r="T619" s="169"/>
      <c r="U619" s="169"/>
      <c r="V619" s="207"/>
      <c r="W619" s="169"/>
      <c r="X619" s="169"/>
      <c r="Y619" s="169"/>
      <c r="Z619" s="169"/>
      <c r="AA619" s="169"/>
      <c r="AB619" s="169"/>
      <c r="AC619" s="169"/>
      <c r="AD619" s="180"/>
      <c r="AE619" s="207">
        <f t="shared" si="63"/>
        <v>39.9</v>
      </c>
    </row>
    <row r="620" spans="1:31" x14ac:dyDescent="0.25">
      <c r="A620" s="26"/>
      <c r="B620" s="48" t="s">
        <v>587</v>
      </c>
      <c r="C620" s="23"/>
      <c r="D620" s="49">
        <v>10</v>
      </c>
      <c r="E620" s="23"/>
      <c r="F620" s="50">
        <v>39.9</v>
      </c>
      <c r="G620" s="169"/>
      <c r="H620" s="169"/>
      <c r="I620" s="169"/>
      <c r="J620" s="169"/>
      <c r="K620" s="169"/>
      <c r="L620" s="169"/>
      <c r="M620" s="169"/>
      <c r="N620" s="169"/>
      <c r="O620" s="169"/>
      <c r="P620" s="207"/>
      <c r="Q620" s="207">
        <v>10</v>
      </c>
      <c r="R620" s="207">
        <v>39.9</v>
      </c>
      <c r="S620" s="169"/>
      <c r="T620" s="169"/>
      <c r="U620" s="169"/>
      <c r="V620" s="207"/>
      <c r="W620" s="169"/>
      <c r="X620" s="169"/>
      <c r="Y620" s="169"/>
      <c r="Z620" s="169"/>
      <c r="AA620" s="169"/>
      <c r="AB620" s="169"/>
      <c r="AC620" s="169"/>
      <c r="AD620" s="180"/>
      <c r="AE620" s="207">
        <f t="shared" si="63"/>
        <v>39.9</v>
      </c>
    </row>
    <row r="621" spans="1:31" x14ac:dyDescent="0.25">
      <c r="A621" s="26"/>
      <c r="B621" s="48" t="s">
        <v>588</v>
      </c>
      <c r="C621" s="23"/>
      <c r="D621" s="49">
        <v>100</v>
      </c>
      <c r="E621" s="23"/>
      <c r="F621" s="50">
        <v>150</v>
      </c>
      <c r="G621" s="169"/>
      <c r="H621" s="169"/>
      <c r="I621" s="169"/>
      <c r="J621" s="169"/>
      <c r="K621" s="169"/>
      <c r="L621" s="169"/>
      <c r="M621" s="169"/>
      <c r="N621" s="169"/>
      <c r="O621" s="169"/>
      <c r="P621" s="207"/>
      <c r="Q621" s="207">
        <v>100</v>
      </c>
      <c r="R621" s="207">
        <v>150</v>
      </c>
      <c r="S621" s="169"/>
      <c r="T621" s="169"/>
      <c r="U621" s="169"/>
      <c r="V621" s="207"/>
      <c r="W621" s="169"/>
      <c r="X621" s="169"/>
      <c r="Y621" s="169"/>
      <c r="Z621" s="169"/>
      <c r="AA621" s="169"/>
      <c r="AB621" s="169"/>
      <c r="AC621" s="169"/>
      <c r="AD621" s="180"/>
      <c r="AE621" s="207">
        <f t="shared" si="63"/>
        <v>150</v>
      </c>
    </row>
    <row r="622" spans="1:31" x14ac:dyDescent="0.25">
      <c r="A622" s="26"/>
      <c r="B622" s="48" t="s">
        <v>248</v>
      </c>
      <c r="C622" s="23"/>
      <c r="D622" s="49">
        <v>1</v>
      </c>
      <c r="E622" s="23"/>
      <c r="F622" s="50">
        <v>142.56</v>
      </c>
      <c r="G622" s="169"/>
      <c r="H622" s="169"/>
      <c r="I622" s="169"/>
      <c r="J622" s="169"/>
      <c r="K622" s="169"/>
      <c r="L622" s="169"/>
      <c r="M622" s="169"/>
      <c r="N622" s="169"/>
      <c r="O622" s="169"/>
      <c r="P622" s="207"/>
      <c r="Q622" s="207">
        <v>1</v>
      </c>
      <c r="R622" s="207">
        <v>142.56</v>
      </c>
      <c r="S622" s="169"/>
      <c r="T622" s="169"/>
      <c r="U622" s="169"/>
      <c r="V622" s="207"/>
      <c r="W622" s="169"/>
      <c r="X622" s="169"/>
      <c r="Y622" s="169"/>
      <c r="Z622" s="169"/>
      <c r="AA622" s="169"/>
      <c r="AB622" s="169"/>
      <c r="AC622" s="169"/>
      <c r="AD622" s="180"/>
      <c r="AE622" s="207">
        <f t="shared" si="63"/>
        <v>142.56</v>
      </c>
    </row>
    <row r="623" spans="1:31" x14ac:dyDescent="0.25">
      <c r="A623" s="26"/>
      <c r="B623" s="48" t="s">
        <v>589</v>
      </c>
      <c r="C623" s="23"/>
      <c r="D623" s="49">
        <v>1</v>
      </c>
      <c r="E623" s="23"/>
      <c r="F623" s="50">
        <v>160.5</v>
      </c>
      <c r="G623" s="169"/>
      <c r="H623" s="169"/>
      <c r="I623" s="169"/>
      <c r="J623" s="169"/>
      <c r="K623" s="169"/>
      <c r="L623" s="169"/>
      <c r="M623" s="169"/>
      <c r="N623" s="169"/>
      <c r="O623" s="169"/>
      <c r="P623" s="207"/>
      <c r="Q623" s="207">
        <v>1</v>
      </c>
      <c r="R623" s="207">
        <v>160.5</v>
      </c>
      <c r="S623" s="169"/>
      <c r="T623" s="169"/>
      <c r="U623" s="169"/>
      <c r="V623" s="207"/>
      <c r="W623" s="169"/>
      <c r="X623" s="169"/>
      <c r="Y623" s="169"/>
      <c r="Z623" s="169"/>
      <c r="AA623" s="169"/>
      <c r="AB623" s="169"/>
      <c r="AC623" s="169"/>
      <c r="AD623" s="180"/>
      <c r="AE623" s="207">
        <f t="shared" si="63"/>
        <v>160.5</v>
      </c>
    </row>
    <row r="624" spans="1:31" x14ac:dyDescent="0.25">
      <c r="A624" s="26"/>
      <c r="B624" s="48" t="s">
        <v>149</v>
      </c>
      <c r="C624" s="23"/>
      <c r="D624" s="49">
        <v>100</v>
      </c>
      <c r="E624" s="23"/>
      <c r="F624" s="50">
        <v>2463</v>
      </c>
      <c r="G624" s="169"/>
      <c r="H624" s="169"/>
      <c r="I624" s="169"/>
      <c r="J624" s="169"/>
      <c r="K624" s="169"/>
      <c r="L624" s="169"/>
      <c r="M624" s="169"/>
      <c r="N624" s="169"/>
      <c r="O624" s="169"/>
      <c r="P624" s="207"/>
      <c r="Q624" s="207">
        <v>100</v>
      </c>
      <c r="R624" s="207">
        <v>2463</v>
      </c>
      <c r="S624" s="169"/>
      <c r="T624" s="169"/>
      <c r="U624" s="169"/>
      <c r="V624" s="207"/>
      <c r="W624" s="169"/>
      <c r="X624" s="169"/>
      <c r="Y624" s="169"/>
      <c r="Z624" s="169"/>
      <c r="AA624" s="169"/>
      <c r="AB624" s="169"/>
      <c r="AC624" s="169"/>
      <c r="AD624" s="180"/>
      <c r="AE624" s="207">
        <f t="shared" si="63"/>
        <v>2463</v>
      </c>
    </row>
    <row r="625" spans="1:31" x14ac:dyDescent="0.25">
      <c r="A625" s="26"/>
      <c r="B625" s="48" t="s">
        <v>590</v>
      </c>
      <c r="C625" s="23"/>
      <c r="D625" s="49">
        <v>20</v>
      </c>
      <c r="E625" s="23"/>
      <c r="F625" s="50">
        <v>626.4</v>
      </c>
      <c r="G625" s="169"/>
      <c r="H625" s="169"/>
      <c r="I625" s="169"/>
      <c r="J625" s="169"/>
      <c r="K625" s="169"/>
      <c r="L625" s="169"/>
      <c r="M625" s="169"/>
      <c r="N625" s="169"/>
      <c r="O625" s="169"/>
      <c r="P625" s="207"/>
      <c r="Q625" s="207">
        <v>20</v>
      </c>
      <c r="R625" s="207">
        <v>626.4</v>
      </c>
      <c r="S625" s="169"/>
      <c r="T625" s="169"/>
      <c r="U625" s="169"/>
      <c r="V625" s="207"/>
      <c r="W625" s="169"/>
      <c r="X625" s="169"/>
      <c r="Y625" s="169"/>
      <c r="Z625" s="169"/>
      <c r="AA625" s="169"/>
      <c r="AB625" s="169"/>
      <c r="AC625" s="169"/>
      <c r="AD625" s="180"/>
      <c r="AE625" s="207">
        <f t="shared" si="63"/>
        <v>626.4</v>
      </c>
    </row>
    <row r="626" spans="1:31" x14ac:dyDescent="0.25">
      <c r="A626" s="26"/>
      <c r="B626" s="48" t="s">
        <v>591</v>
      </c>
      <c r="C626" s="23"/>
      <c r="D626" s="49">
        <v>20</v>
      </c>
      <c r="E626" s="23"/>
      <c r="F626" s="50">
        <v>626.4</v>
      </c>
      <c r="G626" s="169"/>
      <c r="H626" s="169"/>
      <c r="I626" s="169"/>
      <c r="J626" s="169"/>
      <c r="K626" s="169"/>
      <c r="L626" s="169"/>
      <c r="M626" s="169"/>
      <c r="N626" s="169"/>
      <c r="O626" s="169"/>
      <c r="P626" s="207"/>
      <c r="Q626" s="207">
        <v>20</v>
      </c>
      <c r="R626" s="207">
        <v>626.4</v>
      </c>
      <c r="S626" s="169"/>
      <c r="T626" s="169"/>
      <c r="U626" s="169"/>
      <c r="V626" s="207"/>
      <c r="W626" s="169"/>
      <c r="X626" s="169"/>
      <c r="Y626" s="169"/>
      <c r="Z626" s="169"/>
      <c r="AA626" s="169"/>
      <c r="AB626" s="169"/>
      <c r="AC626" s="169"/>
      <c r="AD626" s="180"/>
      <c r="AE626" s="207">
        <f t="shared" si="63"/>
        <v>626.4</v>
      </c>
    </row>
    <row r="627" spans="1:31" x14ac:dyDescent="0.25">
      <c r="A627" s="26"/>
      <c r="B627" s="48" t="s">
        <v>592</v>
      </c>
      <c r="C627" s="23"/>
      <c r="D627" s="49">
        <v>20</v>
      </c>
      <c r="E627" s="23"/>
      <c r="F627" s="50">
        <v>626.4</v>
      </c>
      <c r="G627" s="169"/>
      <c r="H627" s="169"/>
      <c r="I627" s="169"/>
      <c r="J627" s="169"/>
      <c r="K627" s="169"/>
      <c r="L627" s="169"/>
      <c r="M627" s="169"/>
      <c r="N627" s="169"/>
      <c r="O627" s="169"/>
      <c r="P627" s="207"/>
      <c r="Q627" s="207">
        <v>20</v>
      </c>
      <c r="R627" s="207">
        <v>626.4</v>
      </c>
      <c r="S627" s="169"/>
      <c r="T627" s="169"/>
      <c r="U627" s="169"/>
      <c r="V627" s="207"/>
      <c r="W627" s="169"/>
      <c r="X627" s="169"/>
      <c r="Y627" s="169"/>
      <c r="Z627" s="169"/>
      <c r="AA627" s="169"/>
      <c r="AB627" s="169"/>
      <c r="AC627" s="169"/>
      <c r="AD627" s="180"/>
      <c r="AE627" s="207">
        <f t="shared" si="63"/>
        <v>626.4</v>
      </c>
    </row>
    <row r="628" spans="1:31" x14ac:dyDescent="0.25">
      <c r="A628" s="26"/>
      <c r="B628" s="48" t="s">
        <v>593</v>
      </c>
      <c r="C628" s="23"/>
      <c r="D628" s="49">
        <v>20</v>
      </c>
      <c r="E628" s="23"/>
      <c r="F628" s="50">
        <v>626.4</v>
      </c>
      <c r="G628" s="169"/>
      <c r="H628" s="169"/>
      <c r="I628" s="169"/>
      <c r="J628" s="169"/>
      <c r="K628" s="169"/>
      <c r="L628" s="169"/>
      <c r="M628" s="169"/>
      <c r="N628" s="169"/>
      <c r="O628" s="169"/>
      <c r="P628" s="207"/>
      <c r="Q628" s="207">
        <v>20</v>
      </c>
      <c r="R628" s="207">
        <v>626.4</v>
      </c>
      <c r="S628" s="169"/>
      <c r="T628" s="169"/>
      <c r="U628" s="169"/>
      <c r="V628" s="207"/>
      <c r="W628" s="169"/>
      <c r="X628" s="169"/>
      <c r="Y628" s="169"/>
      <c r="Z628" s="169"/>
      <c r="AA628" s="169"/>
      <c r="AB628" s="169"/>
      <c r="AC628" s="169"/>
      <c r="AD628" s="180"/>
      <c r="AE628" s="207">
        <f t="shared" si="63"/>
        <v>626.4</v>
      </c>
    </row>
    <row r="629" spans="1:31" x14ac:dyDescent="0.25">
      <c r="A629" s="26"/>
      <c r="B629" s="48" t="s">
        <v>594</v>
      </c>
      <c r="C629" s="23"/>
      <c r="D629" s="49">
        <v>20</v>
      </c>
      <c r="E629" s="23"/>
      <c r="F629" s="50">
        <v>626.4</v>
      </c>
      <c r="G629" s="169"/>
      <c r="H629" s="169"/>
      <c r="I629" s="169"/>
      <c r="J629" s="169"/>
      <c r="K629" s="169"/>
      <c r="L629" s="169"/>
      <c r="M629" s="169"/>
      <c r="N629" s="169"/>
      <c r="O629" s="169"/>
      <c r="P629" s="207"/>
      <c r="Q629" s="207">
        <v>20</v>
      </c>
      <c r="R629" s="207">
        <v>626.4</v>
      </c>
      <c r="S629" s="169"/>
      <c r="T629" s="169"/>
      <c r="U629" s="169"/>
      <c r="V629" s="207"/>
      <c r="W629" s="169"/>
      <c r="X629" s="169"/>
      <c r="Y629" s="169"/>
      <c r="Z629" s="169"/>
      <c r="AA629" s="169"/>
      <c r="AB629" s="169"/>
      <c r="AC629" s="169"/>
      <c r="AD629" s="180"/>
      <c r="AE629" s="207">
        <f t="shared" si="63"/>
        <v>626.4</v>
      </c>
    </row>
    <row r="630" spans="1:31" x14ac:dyDescent="0.25">
      <c r="A630" s="26"/>
      <c r="B630" s="48" t="s">
        <v>595</v>
      </c>
      <c r="C630" s="23"/>
      <c r="D630" s="49">
        <v>20</v>
      </c>
      <c r="E630" s="23"/>
      <c r="F630" s="50">
        <v>626.4</v>
      </c>
      <c r="G630" s="169"/>
      <c r="H630" s="169"/>
      <c r="I630" s="169"/>
      <c r="J630" s="169"/>
      <c r="K630" s="169"/>
      <c r="L630" s="169"/>
      <c r="M630" s="169"/>
      <c r="N630" s="169"/>
      <c r="O630" s="169"/>
      <c r="P630" s="207"/>
      <c r="Q630" s="207">
        <v>20</v>
      </c>
      <c r="R630" s="207">
        <v>626.4</v>
      </c>
      <c r="S630" s="169"/>
      <c r="T630" s="169"/>
      <c r="U630" s="169"/>
      <c r="V630" s="207"/>
      <c r="W630" s="169"/>
      <c r="X630" s="169"/>
      <c r="Y630" s="169"/>
      <c r="Z630" s="169"/>
      <c r="AA630" s="169"/>
      <c r="AB630" s="169"/>
      <c r="AC630" s="169"/>
      <c r="AD630" s="180"/>
      <c r="AE630" s="207">
        <f t="shared" si="63"/>
        <v>626.4</v>
      </c>
    </row>
    <row r="631" spans="1:31" x14ac:dyDescent="0.25">
      <c r="A631" s="26"/>
      <c r="B631" s="48" t="s">
        <v>596</v>
      </c>
      <c r="C631" s="23"/>
      <c r="D631" s="49">
        <v>20</v>
      </c>
      <c r="E631" s="23"/>
      <c r="F631" s="50">
        <v>626.4</v>
      </c>
      <c r="G631" s="169"/>
      <c r="H631" s="169"/>
      <c r="I631" s="169"/>
      <c r="J631" s="169"/>
      <c r="K631" s="169"/>
      <c r="L631" s="169"/>
      <c r="M631" s="169"/>
      <c r="N631" s="169"/>
      <c r="O631" s="169"/>
      <c r="P631" s="207"/>
      <c r="Q631" s="207">
        <v>20</v>
      </c>
      <c r="R631" s="207">
        <v>626.4</v>
      </c>
      <c r="S631" s="169"/>
      <c r="T631" s="169"/>
      <c r="U631" s="169"/>
      <c r="V631" s="207"/>
      <c r="W631" s="169"/>
      <c r="X631" s="169"/>
      <c r="Y631" s="169"/>
      <c r="Z631" s="169"/>
      <c r="AA631" s="169"/>
      <c r="AB631" s="169"/>
      <c r="AC631" s="169"/>
      <c r="AD631" s="180"/>
      <c r="AE631" s="207">
        <f t="shared" si="63"/>
        <v>626.4</v>
      </c>
    </row>
    <row r="632" spans="1:31" x14ac:dyDescent="0.25">
      <c r="A632" s="26"/>
      <c r="B632" s="48" t="s">
        <v>597</v>
      </c>
      <c r="C632" s="23"/>
      <c r="D632" s="49">
        <v>20</v>
      </c>
      <c r="E632" s="23"/>
      <c r="F632" s="50">
        <v>626.4</v>
      </c>
      <c r="G632" s="169"/>
      <c r="H632" s="169"/>
      <c r="I632" s="169"/>
      <c r="J632" s="169"/>
      <c r="K632" s="169"/>
      <c r="L632" s="169"/>
      <c r="M632" s="169"/>
      <c r="N632" s="169"/>
      <c r="O632" s="169"/>
      <c r="P632" s="207"/>
      <c r="Q632" s="207">
        <v>20</v>
      </c>
      <c r="R632" s="207">
        <v>626.4</v>
      </c>
      <c r="S632" s="169"/>
      <c r="T632" s="169"/>
      <c r="U632" s="169"/>
      <c r="V632" s="207"/>
      <c r="W632" s="169"/>
      <c r="X632" s="169"/>
      <c r="Y632" s="169"/>
      <c r="Z632" s="169"/>
      <c r="AA632" s="169"/>
      <c r="AB632" s="169"/>
      <c r="AC632" s="169"/>
      <c r="AD632" s="180"/>
      <c r="AE632" s="207">
        <f t="shared" si="63"/>
        <v>626.4</v>
      </c>
    </row>
    <row r="633" spans="1:31" x14ac:dyDescent="0.25">
      <c r="A633" s="26"/>
      <c r="B633" s="48" t="s">
        <v>598</v>
      </c>
      <c r="C633" s="23"/>
      <c r="D633" s="49">
        <v>20</v>
      </c>
      <c r="E633" s="23"/>
      <c r="F633" s="50">
        <v>626.4</v>
      </c>
      <c r="G633" s="169"/>
      <c r="H633" s="169"/>
      <c r="I633" s="169"/>
      <c r="J633" s="169"/>
      <c r="K633" s="169"/>
      <c r="L633" s="169"/>
      <c r="M633" s="169"/>
      <c r="N633" s="169"/>
      <c r="O633" s="169"/>
      <c r="P633" s="207"/>
      <c r="Q633" s="207">
        <v>20</v>
      </c>
      <c r="R633" s="207">
        <v>626.4</v>
      </c>
      <c r="S633" s="169"/>
      <c r="T633" s="169"/>
      <c r="U633" s="169"/>
      <c r="V633" s="207"/>
      <c r="W633" s="169"/>
      <c r="X633" s="169"/>
      <c r="Y633" s="169"/>
      <c r="Z633" s="169"/>
      <c r="AA633" s="169"/>
      <c r="AB633" s="169"/>
      <c r="AC633" s="169"/>
      <c r="AD633" s="180"/>
      <c r="AE633" s="207">
        <f t="shared" si="63"/>
        <v>626.4</v>
      </c>
    </row>
    <row r="634" spans="1:31" x14ac:dyDescent="0.25">
      <c r="A634" s="26"/>
      <c r="B634" s="48" t="s">
        <v>599</v>
      </c>
      <c r="C634" s="23"/>
      <c r="D634" s="49">
        <v>20</v>
      </c>
      <c r="E634" s="23"/>
      <c r="F634" s="50">
        <v>626.4</v>
      </c>
      <c r="G634" s="169"/>
      <c r="H634" s="169"/>
      <c r="I634" s="169"/>
      <c r="J634" s="169"/>
      <c r="K634" s="169"/>
      <c r="L634" s="169"/>
      <c r="M634" s="169"/>
      <c r="N634" s="169"/>
      <c r="O634" s="169"/>
      <c r="P634" s="207"/>
      <c r="Q634" s="207">
        <v>20</v>
      </c>
      <c r="R634" s="207">
        <v>626.4</v>
      </c>
      <c r="S634" s="169"/>
      <c r="T634" s="169"/>
      <c r="U634" s="169"/>
      <c r="V634" s="207"/>
      <c r="W634" s="169"/>
      <c r="X634" s="169"/>
      <c r="Y634" s="169"/>
      <c r="Z634" s="169"/>
      <c r="AA634" s="169"/>
      <c r="AB634" s="169"/>
      <c r="AC634" s="169"/>
      <c r="AD634" s="180"/>
      <c r="AE634" s="207">
        <f t="shared" si="63"/>
        <v>626.4</v>
      </c>
    </row>
    <row r="635" spans="1:31" x14ac:dyDescent="0.25">
      <c r="A635" s="26"/>
      <c r="B635" s="48" t="s">
        <v>600</v>
      </c>
      <c r="C635" s="23"/>
      <c r="D635" s="49">
        <v>20</v>
      </c>
      <c r="E635" s="23"/>
      <c r="F635" s="50">
        <v>626.4</v>
      </c>
      <c r="G635" s="169"/>
      <c r="H635" s="169"/>
      <c r="I635" s="169"/>
      <c r="J635" s="169"/>
      <c r="K635" s="169"/>
      <c r="L635" s="169"/>
      <c r="M635" s="169"/>
      <c r="N635" s="169"/>
      <c r="O635" s="169"/>
      <c r="P635" s="207"/>
      <c r="Q635" s="207">
        <v>20</v>
      </c>
      <c r="R635" s="207">
        <v>626.4</v>
      </c>
      <c r="S635" s="169"/>
      <c r="T635" s="169"/>
      <c r="U635" s="169"/>
      <c r="V635" s="207"/>
      <c r="W635" s="169"/>
      <c r="X635" s="169"/>
      <c r="Y635" s="169"/>
      <c r="Z635" s="169"/>
      <c r="AA635" s="169"/>
      <c r="AB635" s="169"/>
      <c r="AC635" s="169"/>
      <c r="AD635" s="180"/>
      <c r="AE635" s="207">
        <f t="shared" si="63"/>
        <v>626.4</v>
      </c>
    </row>
    <row r="636" spans="1:31" x14ac:dyDescent="0.25">
      <c r="A636" s="26"/>
      <c r="B636" s="48" t="s">
        <v>601</v>
      </c>
      <c r="C636" s="23"/>
      <c r="D636" s="49">
        <v>20</v>
      </c>
      <c r="E636" s="23"/>
      <c r="F636" s="50">
        <v>626.4</v>
      </c>
      <c r="G636" s="169"/>
      <c r="H636" s="169"/>
      <c r="I636" s="169"/>
      <c r="J636" s="169"/>
      <c r="K636" s="169"/>
      <c r="L636" s="169"/>
      <c r="M636" s="169"/>
      <c r="N636" s="169"/>
      <c r="O636" s="169"/>
      <c r="P636" s="207"/>
      <c r="Q636" s="207">
        <v>20</v>
      </c>
      <c r="R636" s="207">
        <v>626.4</v>
      </c>
      <c r="S636" s="169"/>
      <c r="T636" s="169"/>
      <c r="U636" s="169"/>
      <c r="V636" s="207"/>
      <c r="W636" s="169"/>
      <c r="X636" s="169"/>
      <c r="Y636" s="169"/>
      <c r="Z636" s="169"/>
      <c r="AA636" s="169"/>
      <c r="AB636" s="169"/>
      <c r="AC636" s="169"/>
      <c r="AD636" s="180"/>
      <c r="AE636" s="207">
        <f t="shared" si="63"/>
        <v>626.4</v>
      </c>
    </row>
    <row r="637" spans="1:31" x14ac:dyDescent="0.25">
      <c r="A637" s="26"/>
      <c r="B637" s="48" t="s">
        <v>602</v>
      </c>
      <c r="C637" s="23"/>
      <c r="D637" s="49">
        <v>20</v>
      </c>
      <c r="E637" s="23"/>
      <c r="F637" s="50">
        <v>626.4</v>
      </c>
      <c r="G637" s="169"/>
      <c r="H637" s="169"/>
      <c r="I637" s="169"/>
      <c r="J637" s="169"/>
      <c r="K637" s="169"/>
      <c r="L637" s="169"/>
      <c r="M637" s="169"/>
      <c r="N637" s="169"/>
      <c r="O637" s="169"/>
      <c r="P637" s="207"/>
      <c r="Q637" s="207">
        <v>20</v>
      </c>
      <c r="R637" s="207">
        <v>626.4</v>
      </c>
      <c r="S637" s="169"/>
      <c r="T637" s="169"/>
      <c r="U637" s="169"/>
      <c r="V637" s="207"/>
      <c r="W637" s="169"/>
      <c r="X637" s="169"/>
      <c r="Y637" s="169"/>
      <c r="Z637" s="169"/>
      <c r="AA637" s="169"/>
      <c r="AB637" s="169"/>
      <c r="AC637" s="169"/>
      <c r="AD637" s="180"/>
      <c r="AE637" s="207">
        <f t="shared" si="63"/>
        <v>626.4</v>
      </c>
    </row>
    <row r="638" spans="1:31" x14ac:dyDescent="0.25">
      <c r="A638" s="26"/>
      <c r="B638" s="48" t="s">
        <v>603</v>
      </c>
      <c r="C638" s="23"/>
      <c r="D638" s="49">
        <v>4</v>
      </c>
      <c r="E638" s="23"/>
      <c r="F638" s="50">
        <v>994.4</v>
      </c>
      <c r="G638" s="169"/>
      <c r="H638" s="169"/>
      <c r="I638" s="169"/>
      <c r="J638" s="169"/>
      <c r="K638" s="169"/>
      <c r="L638" s="169"/>
      <c r="M638" s="169"/>
      <c r="N638" s="169"/>
      <c r="O638" s="169"/>
      <c r="P638" s="207"/>
      <c r="Q638" s="207">
        <v>4</v>
      </c>
      <c r="R638" s="207">
        <v>994.4</v>
      </c>
      <c r="S638" s="169"/>
      <c r="T638" s="169"/>
      <c r="U638" s="169"/>
      <c r="V638" s="207"/>
      <c r="W638" s="169"/>
      <c r="X638" s="169"/>
      <c r="Y638" s="169"/>
      <c r="Z638" s="169"/>
      <c r="AA638" s="169"/>
      <c r="AB638" s="169"/>
      <c r="AC638" s="169"/>
      <c r="AD638" s="180"/>
      <c r="AE638" s="207">
        <f t="shared" si="63"/>
        <v>994.4</v>
      </c>
    </row>
    <row r="639" spans="1:31" x14ac:dyDescent="0.25">
      <c r="A639" s="26"/>
      <c r="B639" s="48" t="s">
        <v>604</v>
      </c>
      <c r="C639" s="23"/>
      <c r="D639" s="49">
        <v>2</v>
      </c>
      <c r="E639" s="23"/>
      <c r="F639" s="50">
        <v>151.58000000000001</v>
      </c>
      <c r="G639" s="169"/>
      <c r="H639" s="169"/>
      <c r="I639" s="169"/>
      <c r="J639" s="169"/>
      <c r="K639" s="169"/>
      <c r="L639" s="169"/>
      <c r="M639" s="169"/>
      <c r="N639" s="169"/>
      <c r="O639" s="169"/>
      <c r="P639" s="207"/>
      <c r="Q639" s="207">
        <v>2</v>
      </c>
      <c r="R639" s="207">
        <v>151.58000000000001</v>
      </c>
      <c r="S639" s="169"/>
      <c r="T639" s="169"/>
      <c r="U639" s="169"/>
      <c r="V639" s="207"/>
      <c r="W639" s="169"/>
      <c r="X639" s="169"/>
      <c r="Y639" s="169"/>
      <c r="Z639" s="169"/>
      <c r="AA639" s="169"/>
      <c r="AB639" s="169"/>
      <c r="AC639" s="169"/>
      <c r="AD639" s="180"/>
      <c r="AE639" s="207">
        <f t="shared" si="63"/>
        <v>151.58000000000001</v>
      </c>
    </row>
    <row r="640" spans="1:31" x14ac:dyDescent="0.25">
      <c r="A640" s="26"/>
      <c r="B640" s="48" t="s">
        <v>605</v>
      </c>
      <c r="C640" s="23"/>
      <c r="D640" s="49">
        <v>150</v>
      </c>
      <c r="E640" s="23"/>
      <c r="F640" s="50">
        <v>2550</v>
      </c>
      <c r="G640" s="169"/>
      <c r="H640" s="169"/>
      <c r="I640" s="169"/>
      <c r="J640" s="169"/>
      <c r="K640" s="169"/>
      <c r="L640" s="169"/>
      <c r="M640" s="169"/>
      <c r="N640" s="169"/>
      <c r="O640" s="169"/>
      <c r="P640" s="207"/>
      <c r="Q640" s="207">
        <v>150</v>
      </c>
      <c r="R640" s="207">
        <v>2550</v>
      </c>
      <c r="S640" s="169"/>
      <c r="T640" s="169"/>
      <c r="U640" s="169"/>
      <c r="V640" s="207"/>
      <c r="W640" s="169"/>
      <c r="X640" s="169"/>
      <c r="Y640" s="169"/>
      <c r="Z640" s="169"/>
      <c r="AA640" s="169"/>
      <c r="AB640" s="169"/>
      <c r="AC640" s="169"/>
      <c r="AD640" s="180"/>
      <c r="AE640" s="207">
        <f t="shared" si="63"/>
        <v>2550</v>
      </c>
    </row>
    <row r="641" spans="1:31" x14ac:dyDescent="0.25">
      <c r="A641" s="26"/>
      <c r="B641" s="48" t="s">
        <v>606</v>
      </c>
      <c r="C641" s="23"/>
      <c r="D641" s="49">
        <v>150</v>
      </c>
      <c r="E641" s="23"/>
      <c r="F641" s="50">
        <v>3075</v>
      </c>
      <c r="G641" s="169"/>
      <c r="H641" s="169"/>
      <c r="I641" s="169"/>
      <c r="J641" s="169"/>
      <c r="K641" s="169"/>
      <c r="L641" s="169"/>
      <c r="M641" s="169"/>
      <c r="N641" s="169"/>
      <c r="O641" s="169"/>
      <c r="P641" s="207"/>
      <c r="Q641" s="207">
        <v>150</v>
      </c>
      <c r="R641" s="207">
        <v>3075</v>
      </c>
      <c r="S641" s="169"/>
      <c r="T641" s="169"/>
      <c r="U641" s="169"/>
      <c r="V641" s="207"/>
      <c r="W641" s="169"/>
      <c r="X641" s="169"/>
      <c r="Y641" s="169"/>
      <c r="Z641" s="169"/>
      <c r="AA641" s="169"/>
      <c r="AB641" s="169"/>
      <c r="AC641" s="169"/>
      <c r="AD641" s="180"/>
      <c r="AE641" s="207">
        <f t="shared" si="63"/>
        <v>3075</v>
      </c>
    </row>
    <row r="642" spans="1:31" x14ac:dyDescent="0.25">
      <c r="A642" s="26"/>
      <c r="B642" s="48" t="s">
        <v>607</v>
      </c>
      <c r="C642" s="23"/>
      <c r="D642" s="49">
        <v>10</v>
      </c>
      <c r="E642" s="23"/>
      <c r="F642" s="50">
        <v>394.4</v>
      </c>
      <c r="G642" s="169"/>
      <c r="H642" s="169"/>
      <c r="I642" s="169"/>
      <c r="J642" s="169"/>
      <c r="K642" s="169"/>
      <c r="L642" s="169"/>
      <c r="M642" s="169"/>
      <c r="N642" s="169"/>
      <c r="O642" s="169"/>
      <c r="P642" s="207"/>
      <c r="Q642" s="207">
        <v>10</v>
      </c>
      <c r="R642" s="207">
        <v>394.4</v>
      </c>
      <c r="S642" s="169"/>
      <c r="T642" s="169"/>
      <c r="U642" s="169"/>
      <c r="V642" s="207"/>
      <c r="W642" s="169"/>
      <c r="X642" s="169"/>
      <c r="Y642" s="169"/>
      <c r="Z642" s="169"/>
      <c r="AA642" s="169"/>
      <c r="AB642" s="169"/>
      <c r="AC642" s="169"/>
      <c r="AD642" s="180"/>
      <c r="AE642" s="207">
        <f t="shared" si="63"/>
        <v>394.4</v>
      </c>
    </row>
    <row r="643" spans="1:31" x14ac:dyDescent="0.25">
      <c r="A643" s="26"/>
      <c r="B643" s="48" t="s">
        <v>608</v>
      </c>
      <c r="C643" s="23"/>
      <c r="D643" s="49">
        <v>10</v>
      </c>
      <c r="E643" s="23"/>
      <c r="F643" s="50">
        <v>394.4</v>
      </c>
      <c r="G643" s="169"/>
      <c r="H643" s="169"/>
      <c r="I643" s="169"/>
      <c r="J643" s="169"/>
      <c r="K643" s="169"/>
      <c r="L643" s="169"/>
      <c r="M643" s="169"/>
      <c r="N643" s="169"/>
      <c r="O643" s="169"/>
      <c r="P643" s="207"/>
      <c r="Q643" s="207">
        <v>10</v>
      </c>
      <c r="R643" s="207">
        <v>394.4</v>
      </c>
      <c r="S643" s="169"/>
      <c r="T643" s="169"/>
      <c r="U643" s="169"/>
      <c r="V643" s="207"/>
      <c r="W643" s="169"/>
      <c r="X643" s="169"/>
      <c r="Y643" s="169"/>
      <c r="Z643" s="169"/>
      <c r="AA643" s="169"/>
      <c r="AB643" s="169"/>
      <c r="AC643" s="169"/>
      <c r="AD643" s="180"/>
      <c r="AE643" s="207">
        <f t="shared" si="63"/>
        <v>394.4</v>
      </c>
    </row>
    <row r="644" spans="1:31" x14ac:dyDescent="0.25">
      <c r="A644" s="26"/>
      <c r="B644" s="48" t="s">
        <v>609</v>
      </c>
      <c r="C644" s="23"/>
      <c r="D644" s="49">
        <v>10</v>
      </c>
      <c r="E644" s="23"/>
      <c r="F644" s="50">
        <v>394.4</v>
      </c>
      <c r="G644" s="169"/>
      <c r="H644" s="169"/>
      <c r="I644" s="169"/>
      <c r="J644" s="169"/>
      <c r="K644" s="169"/>
      <c r="L644" s="169"/>
      <c r="M644" s="169"/>
      <c r="N644" s="169"/>
      <c r="O644" s="169"/>
      <c r="P644" s="207"/>
      <c r="Q644" s="207">
        <v>10</v>
      </c>
      <c r="R644" s="207">
        <v>394.4</v>
      </c>
      <c r="S644" s="169"/>
      <c r="T644" s="169"/>
      <c r="U644" s="169"/>
      <c r="V644" s="207"/>
      <c r="W644" s="169"/>
      <c r="X644" s="169"/>
      <c r="Y644" s="169"/>
      <c r="Z644" s="169"/>
      <c r="AA644" s="169"/>
      <c r="AB644" s="169"/>
      <c r="AC644" s="169"/>
      <c r="AD644" s="180"/>
      <c r="AE644" s="207">
        <f t="shared" si="63"/>
        <v>394.4</v>
      </c>
    </row>
    <row r="645" spans="1:31" x14ac:dyDescent="0.25">
      <c r="A645" s="26"/>
      <c r="B645" s="48" t="s">
        <v>610</v>
      </c>
      <c r="C645" s="23"/>
      <c r="D645" s="49">
        <v>10</v>
      </c>
      <c r="E645" s="23"/>
      <c r="F645" s="50">
        <v>394.4</v>
      </c>
      <c r="G645" s="169"/>
      <c r="H645" s="169"/>
      <c r="I645" s="169"/>
      <c r="J645" s="169"/>
      <c r="K645" s="169"/>
      <c r="L645" s="169"/>
      <c r="M645" s="169"/>
      <c r="N645" s="169"/>
      <c r="O645" s="169"/>
      <c r="P645" s="207"/>
      <c r="Q645" s="207">
        <v>10</v>
      </c>
      <c r="R645" s="207">
        <v>394.4</v>
      </c>
      <c r="S645" s="169"/>
      <c r="T645" s="169"/>
      <c r="U645" s="169"/>
      <c r="V645" s="207"/>
      <c r="W645" s="169"/>
      <c r="X645" s="169"/>
      <c r="Y645" s="169"/>
      <c r="Z645" s="169"/>
      <c r="AA645" s="169"/>
      <c r="AB645" s="169"/>
      <c r="AC645" s="169"/>
      <c r="AD645" s="180"/>
      <c r="AE645" s="207">
        <f t="shared" si="63"/>
        <v>394.4</v>
      </c>
    </row>
    <row r="646" spans="1:31" x14ac:dyDescent="0.25">
      <c r="A646" s="26"/>
      <c r="B646" s="48" t="s">
        <v>611</v>
      </c>
      <c r="C646" s="23"/>
      <c r="D646" s="49">
        <v>10</v>
      </c>
      <c r="E646" s="23"/>
      <c r="F646" s="50">
        <v>394.4</v>
      </c>
      <c r="G646" s="169"/>
      <c r="H646" s="169"/>
      <c r="I646" s="169"/>
      <c r="J646" s="169"/>
      <c r="K646" s="169"/>
      <c r="L646" s="169"/>
      <c r="M646" s="169"/>
      <c r="N646" s="169"/>
      <c r="O646" s="169"/>
      <c r="P646" s="207"/>
      <c r="Q646" s="207">
        <v>10</v>
      </c>
      <c r="R646" s="207">
        <v>394.4</v>
      </c>
      <c r="S646" s="169"/>
      <c r="T646" s="169"/>
      <c r="U646" s="169"/>
      <c r="V646" s="207"/>
      <c r="W646" s="169"/>
      <c r="X646" s="169"/>
      <c r="Y646" s="169"/>
      <c r="Z646" s="169"/>
      <c r="AA646" s="169"/>
      <c r="AB646" s="169"/>
      <c r="AC646" s="169"/>
      <c r="AD646" s="180"/>
      <c r="AE646" s="207">
        <f t="shared" si="63"/>
        <v>394.4</v>
      </c>
    </row>
    <row r="647" spans="1:31" x14ac:dyDescent="0.25">
      <c r="A647" s="26"/>
      <c r="B647" s="48" t="s">
        <v>612</v>
      </c>
      <c r="C647" s="23"/>
      <c r="D647" s="49">
        <v>10</v>
      </c>
      <c r="E647" s="23"/>
      <c r="F647" s="50">
        <v>394.4</v>
      </c>
      <c r="G647" s="169"/>
      <c r="H647" s="169"/>
      <c r="I647" s="169"/>
      <c r="J647" s="169"/>
      <c r="K647" s="169"/>
      <c r="L647" s="169"/>
      <c r="M647" s="169"/>
      <c r="N647" s="169"/>
      <c r="O647" s="169"/>
      <c r="P647" s="207"/>
      <c r="Q647" s="207">
        <v>10</v>
      </c>
      <c r="R647" s="207">
        <v>394.4</v>
      </c>
      <c r="S647" s="169"/>
      <c r="T647" s="169"/>
      <c r="U647" s="169"/>
      <c r="V647" s="207"/>
      <c r="W647" s="169"/>
      <c r="X647" s="169"/>
      <c r="Y647" s="169"/>
      <c r="Z647" s="169"/>
      <c r="AA647" s="169"/>
      <c r="AB647" s="169"/>
      <c r="AC647" s="169"/>
      <c r="AD647" s="180"/>
      <c r="AE647" s="207">
        <f t="shared" ref="AE647:AE710" si="64">H647+J647+L647+N647+P647+R647+T647+V647+X647+Z647+AB647+AD647</f>
        <v>394.4</v>
      </c>
    </row>
    <row r="648" spans="1:31" x14ac:dyDescent="0.25">
      <c r="A648" s="26"/>
      <c r="B648" s="48" t="s">
        <v>613</v>
      </c>
      <c r="C648" s="23"/>
      <c r="D648" s="49">
        <v>10</v>
      </c>
      <c r="E648" s="23"/>
      <c r="F648" s="50">
        <v>394.4</v>
      </c>
      <c r="G648" s="169"/>
      <c r="H648" s="169"/>
      <c r="I648" s="169"/>
      <c r="J648" s="169"/>
      <c r="K648" s="169"/>
      <c r="L648" s="169"/>
      <c r="M648" s="169"/>
      <c r="N648" s="169"/>
      <c r="O648" s="169"/>
      <c r="P648" s="207"/>
      <c r="Q648" s="207">
        <v>10</v>
      </c>
      <c r="R648" s="207">
        <v>394.4</v>
      </c>
      <c r="S648" s="169"/>
      <c r="T648" s="169"/>
      <c r="U648" s="169"/>
      <c r="V648" s="207"/>
      <c r="W648" s="169"/>
      <c r="X648" s="169"/>
      <c r="Y648" s="169"/>
      <c r="Z648" s="169"/>
      <c r="AA648" s="169"/>
      <c r="AB648" s="169"/>
      <c r="AC648" s="169"/>
      <c r="AD648" s="180"/>
      <c r="AE648" s="207">
        <f t="shared" si="64"/>
        <v>394.4</v>
      </c>
    </row>
    <row r="649" spans="1:31" x14ac:dyDescent="0.25">
      <c r="A649" s="26"/>
      <c r="B649" s="48" t="s">
        <v>614</v>
      </c>
      <c r="C649" s="23"/>
      <c r="D649" s="49">
        <v>10</v>
      </c>
      <c r="E649" s="23"/>
      <c r="F649" s="50">
        <v>394.4</v>
      </c>
      <c r="G649" s="169"/>
      <c r="H649" s="169"/>
      <c r="I649" s="169"/>
      <c r="J649" s="169"/>
      <c r="K649" s="169"/>
      <c r="L649" s="169"/>
      <c r="M649" s="169"/>
      <c r="N649" s="169"/>
      <c r="O649" s="169"/>
      <c r="P649" s="207"/>
      <c r="Q649" s="207">
        <v>10</v>
      </c>
      <c r="R649" s="207">
        <v>394.4</v>
      </c>
      <c r="S649" s="169"/>
      <c r="T649" s="169"/>
      <c r="U649" s="169"/>
      <c r="V649" s="207"/>
      <c r="W649" s="169"/>
      <c r="X649" s="169"/>
      <c r="Y649" s="169"/>
      <c r="Z649" s="169"/>
      <c r="AA649" s="169"/>
      <c r="AB649" s="169"/>
      <c r="AC649" s="169"/>
      <c r="AD649" s="180"/>
      <c r="AE649" s="207">
        <f t="shared" si="64"/>
        <v>394.4</v>
      </c>
    </row>
    <row r="650" spans="1:31" x14ac:dyDescent="0.25">
      <c r="A650" s="26"/>
      <c r="B650" s="48" t="s">
        <v>615</v>
      </c>
      <c r="C650" s="23"/>
      <c r="D650" s="49">
        <v>10</v>
      </c>
      <c r="E650" s="23"/>
      <c r="F650" s="50">
        <v>394.4</v>
      </c>
      <c r="G650" s="169"/>
      <c r="H650" s="169"/>
      <c r="I650" s="169"/>
      <c r="J650" s="169"/>
      <c r="K650" s="169"/>
      <c r="L650" s="169"/>
      <c r="M650" s="169"/>
      <c r="N650" s="169"/>
      <c r="O650" s="169"/>
      <c r="P650" s="207"/>
      <c r="Q650" s="207">
        <v>10</v>
      </c>
      <c r="R650" s="207">
        <v>394.4</v>
      </c>
      <c r="S650" s="169"/>
      <c r="T650" s="169"/>
      <c r="U650" s="169"/>
      <c r="V650" s="207"/>
      <c r="W650" s="169"/>
      <c r="X650" s="169"/>
      <c r="Y650" s="169"/>
      <c r="Z650" s="169"/>
      <c r="AA650" s="169"/>
      <c r="AB650" s="169"/>
      <c r="AC650" s="169"/>
      <c r="AD650" s="180"/>
      <c r="AE650" s="207">
        <f t="shared" si="64"/>
        <v>394.4</v>
      </c>
    </row>
    <row r="651" spans="1:31" x14ac:dyDescent="0.25">
      <c r="A651" s="26"/>
      <c r="B651" s="48" t="s">
        <v>616</v>
      </c>
      <c r="C651" s="23"/>
      <c r="D651" s="49">
        <v>10</v>
      </c>
      <c r="E651" s="23"/>
      <c r="F651" s="50">
        <v>394.4</v>
      </c>
      <c r="G651" s="169"/>
      <c r="H651" s="169"/>
      <c r="I651" s="169"/>
      <c r="J651" s="169"/>
      <c r="K651" s="169"/>
      <c r="L651" s="169"/>
      <c r="M651" s="169"/>
      <c r="N651" s="169"/>
      <c r="O651" s="169"/>
      <c r="P651" s="207"/>
      <c r="Q651" s="207">
        <v>10</v>
      </c>
      <c r="R651" s="207">
        <v>394.4</v>
      </c>
      <c r="S651" s="169"/>
      <c r="T651" s="169"/>
      <c r="U651" s="169"/>
      <c r="V651" s="207"/>
      <c r="W651" s="169"/>
      <c r="X651" s="169"/>
      <c r="Y651" s="169"/>
      <c r="Z651" s="169"/>
      <c r="AA651" s="169"/>
      <c r="AB651" s="169"/>
      <c r="AC651" s="169"/>
      <c r="AD651" s="180"/>
      <c r="AE651" s="207">
        <f t="shared" si="64"/>
        <v>394.4</v>
      </c>
    </row>
    <row r="652" spans="1:31" x14ac:dyDescent="0.25">
      <c r="A652" s="26"/>
      <c r="B652" s="48" t="s">
        <v>617</v>
      </c>
      <c r="C652" s="23"/>
      <c r="D652" s="49">
        <v>10</v>
      </c>
      <c r="E652" s="23"/>
      <c r="F652" s="50">
        <v>394.4</v>
      </c>
      <c r="G652" s="169"/>
      <c r="H652" s="169"/>
      <c r="I652" s="169"/>
      <c r="J652" s="169"/>
      <c r="K652" s="169"/>
      <c r="L652" s="169"/>
      <c r="M652" s="169"/>
      <c r="N652" s="169"/>
      <c r="O652" s="169"/>
      <c r="P652" s="207"/>
      <c r="Q652" s="207">
        <v>10</v>
      </c>
      <c r="R652" s="207">
        <v>394.4</v>
      </c>
      <c r="S652" s="169"/>
      <c r="T652" s="169"/>
      <c r="U652" s="169"/>
      <c r="V652" s="207"/>
      <c r="W652" s="169"/>
      <c r="X652" s="169"/>
      <c r="Y652" s="169"/>
      <c r="Z652" s="169"/>
      <c r="AA652" s="169"/>
      <c r="AB652" s="169"/>
      <c r="AC652" s="169"/>
      <c r="AD652" s="180"/>
      <c r="AE652" s="207">
        <f t="shared" si="64"/>
        <v>394.4</v>
      </c>
    </row>
    <row r="653" spans="1:31" x14ac:dyDescent="0.25">
      <c r="A653" s="26"/>
      <c r="B653" s="48" t="s">
        <v>618</v>
      </c>
      <c r="C653" s="23"/>
      <c r="D653" s="49">
        <v>10</v>
      </c>
      <c r="E653" s="23"/>
      <c r="F653" s="50">
        <v>2300</v>
      </c>
      <c r="G653" s="169"/>
      <c r="H653" s="169"/>
      <c r="I653" s="169"/>
      <c r="J653" s="169"/>
      <c r="K653" s="169"/>
      <c r="L653" s="169"/>
      <c r="M653" s="169"/>
      <c r="N653" s="169"/>
      <c r="O653" s="169"/>
      <c r="P653" s="207"/>
      <c r="Q653" s="207">
        <v>10</v>
      </c>
      <c r="R653" s="207">
        <v>2300</v>
      </c>
      <c r="S653" s="169"/>
      <c r="T653" s="169"/>
      <c r="U653" s="169"/>
      <c r="V653" s="207"/>
      <c r="W653" s="169"/>
      <c r="X653" s="169"/>
      <c r="Y653" s="169"/>
      <c r="Z653" s="169"/>
      <c r="AA653" s="169"/>
      <c r="AB653" s="169"/>
      <c r="AC653" s="169"/>
      <c r="AD653" s="180"/>
      <c r="AE653" s="207">
        <f t="shared" si="64"/>
        <v>2300</v>
      </c>
    </row>
    <row r="654" spans="1:31" x14ac:dyDescent="0.25">
      <c r="A654" s="26"/>
      <c r="B654" s="48" t="s">
        <v>619</v>
      </c>
      <c r="C654" s="23"/>
      <c r="D654" s="49">
        <v>10</v>
      </c>
      <c r="E654" s="23"/>
      <c r="F654" s="50">
        <v>2980</v>
      </c>
      <c r="G654" s="169"/>
      <c r="H654" s="169"/>
      <c r="I654" s="169"/>
      <c r="J654" s="169"/>
      <c r="K654" s="169"/>
      <c r="L654" s="169"/>
      <c r="M654" s="169"/>
      <c r="N654" s="169"/>
      <c r="O654" s="169"/>
      <c r="P654" s="207"/>
      <c r="Q654" s="207">
        <v>10</v>
      </c>
      <c r="R654" s="207">
        <v>2980</v>
      </c>
      <c r="S654" s="169"/>
      <c r="T654" s="169"/>
      <c r="U654" s="169"/>
      <c r="V654" s="207"/>
      <c r="W654" s="169"/>
      <c r="X654" s="169"/>
      <c r="Y654" s="169"/>
      <c r="Z654" s="169"/>
      <c r="AA654" s="169"/>
      <c r="AB654" s="169"/>
      <c r="AC654" s="169"/>
      <c r="AD654" s="180"/>
      <c r="AE654" s="207">
        <f t="shared" si="64"/>
        <v>2980</v>
      </c>
    </row>
    <row r="655" spans="1:31" x14ac:dyDescent="0.25">
      <c r="A655" s="26"/>
      <c r="B655" s="48" t="s">
        <v>620</v>
      </c>
      <c r="C655" s="23"/>
      <c r="D655" s="49">
        <v>1</v>
      </c>
      <c r="E655" s="23"/>
      <c r="F655" s="50">
        <v>2779</v>
      </c>
      <c r="G655" s="169"/>
      <c r="H655" s="169"/>
      <c r="I655" s="169"/>
      <c r="J655" s="169"/>
      <c r="K655" s="169"/>
      <c r="L655" s="169"/>
      <c r="M655" s="169"/>
      <c r="N655" s="169"/>
      <c r="O655" s="169"/>
      <c r="P655" s="207"/>
      <c r="Q655" s="169"/>
      <c r="R655" s="169"/>
      <c r="S655" s="169"/>
      <c r="T655" s="169"/>
      <c r="U655" s="207">
        <v>1</v>
      </c>
      <c r="V655" s="216">
        <v>2779</v>
      </c>
      <c r="W655" s="169"/>
      <c r="X655" s="169"/>
      <c r="Y655" s="169"/>
      <c r="Z655" s="169"/>
      <c r="AA655" s="169"/>
      <c r="AB655" s="169"/>
      <c r="AC655" s="169"/>
      <c r="AD655" s="180"/>
      <c r="AE655" s="207">
        <f t="shared" si="64"/>
        <v>2779</v>
      </c>
    </row>
    <row r="656" spans="1:31" x14ac:dyDescent="0.25">
      <c r="A656" s="26"/>
      <c r="B656" s="48" t="s">
        <v>621</v>
      </c>
      <c r="C656" s="23"/>
      <c r="D656" s="49">
        <v>80</v>
      </c>
      <c r="E656" s="23"/>
      <c r="F656" s="50">
        <v>399.19999999999993</v>
      </c>
      <c r="G656" s="169"/>
      <c r="H656" s="169"/>
      <c r="I656" s="169"/>
      <c r="J656" s="169"/>
      <c r="K656" s="169"/>
      <c r="L656" s="169"/>
      <c r="M656" s="169"/>
      <c r="N656" s="169"/>
      <c r="O656" s="169"/>
      <c r="P656" s="207"/>
      <c r="Q656" s="169"/>
      <c r="R656" s="169"/>
      <c r="S656" s="169"/>
      <c r="T656" s="169"/>
      <c r="U656" s="207">
        <v>80</v>
      </c>
      <c r="V656" s="207">
        <v>399.19999999999993</v>
      </c>
      <c r="W656" s="169"/>
      <c r="X656" s="169"/>
      <c r="Y656" s="169"/>
      <c r="Z656" s="169"/>
      <c r="AA656" s="169"/>
      <c r="AB656" s="169"/>
      <c r="AC656" s="169"/>
      <c r="AD656" s="180"/>
      <c r="AE656" s="207">
        <f t="shared" si="64"/>
        <v>399.19999999999993</v>
      </c>
    </row>
    <row r="657" spans="1:31" x14ac:dyDescent="0.25">
      <c r="A657" s="26"/>
      <c r="B657" s="48" t="s">
        <v>622</v>
      </c>
      <c r="C657" s="23"/>
      <c r="D657" s="49">
        <v>30</v>
      </c>
      <c r="E657" s="23"/>
      <c r="F657" s="50">
        <v>153</v>
      </c>
      <c r="G657" s="169"/>
      <c r="H657" s="169"/>
      <c r="I657" s="169"/>
      <c r="J657" s="169"/>
      <c r="K657" s="169"/>
      <c r="L657" s="169"/>
      <c r="M657" s="169"/>
      <c r="N657" s="169"/>
      <c r="O657" s="169"/>
      <c r="P657" s="207"/>
      <c r="Q657" s="169"/>
      <c r="R657" s="169"/>
      <c r="S657" s="169"/>
      <c r="T657" s="169"/>
      <c r="U657" s="207">
        <v>30</v>
      </c>
      <c r="V657" s="207">
        <v>153</v>
      </c>
      <c r="W657" s="169"/>
      <c r="X657" s="169"/>
      <c r="Y657" s="169"/>
      <c r="Z657" s="169"/>
      <c r="AA657" s="169"/>
      <c r="AB657" s="169"/>
      <c r="AC657" s="169"/>
      <c r="AD657" s="180"/>
      <c r="AE657" s="207">
        <f t="shared" si="64"/>
        <v>153</v>
      </c>
    </row>
    <row r="658" spans="1:31" x14ac:dyDescent="0.25">
      <c r="A658" s="26"/>
      <c r="B658" s="48" t="s">
        <v>623</v>
      </c>
      <c r="C658" s="23"/>
      <c r="D658" s="49">
        <v>30</v>
      </c>
      <c r="E658" s="23"/>
      <c r="F658" s="50">
        <v>153</v>
      </c>
      <c r="G658" s="169"/>
      <c r="H658" s="169"/>
      <c r="I658" s="169"/>
      <c r="J658" s="169"/>
      <c r="K658" s="169"/>
      <c r="L658" s="169"/>
      <c r="M658" s="169"/>
      <c r="N658" s="169"/>
      <c r="O658" s="169"/>
      <c r="P658" s="207"/>
      <c r="Q658" s="169"/>
      <c r="R658" s="169"/>
      <c r="S658" s="169"/>
      <c r="T658" s="169"/>
      <c r="U658" s="207">
        <v>30</v>
      </c>
      <c r="V658" s="207">
        <v>153</v>
      </c>
      <c r="W658" s="169"/>
      <c r="X658" s="169"/>
      <c r="Y658" s="169"/>
      <c r="Z658" s="169"/>
      <c r="AA658" s="169"/>
      <c r="AB658" s="169"/>
      <c r="AC658" s="169"/>
      <c r="AD658" s="180"/>
      <c r="AE658" s="207">
        <f t="shared" si="64"/>
        <v>153</v>
      </c>
    </row>
    <row r="659" spans="1:31" x14ac:dyDescent="0.25">
      <c r="A659" s="26"/>
      <c r="B659" s="48" t="s">
        <v>624</v>
      </c>
      <c r="C659" s="23"/>
      <c r="D659" s="49">
        <v>30</v>
      </c>
      <c r="E659" s="23"/>
      <c r="F659" s="50">
        <v>153</v>
      </c>
      <c r="G659" s="169"/>
      <c r="H659" s="169"/>
      <c r="I659" s="169"/>
      <c r="J659" s="169"/>
      <c r="K659" s="169"/>
      <c r="L659" s="169"/>
      <c r="M659" s="169"/>
      <c r="N659" s="169"/>
      <c r="O659" s="169"/>
      <c r="P659" s="207"/>
      <c r="Q659" s="169"/>
      <c r="R659" s="169"/>
      <c r="S659" s="169"/>
      <c r="T659" s="169"/>
      <c r="U659" s="207">
        <v>30</v>
      </c>
      <c r="V659" s="207">
        <v>153</v>
      </c>
      <c r="W659" s="169"/>
      <c r="X659" s="169"/>
      <c r="Y659" s="169"/>
      <c r="Z659" s="169"/>
      <c r="AA659" s="169"/>
      <c r="AB659" s="169"/>
      <c r="AC659" s="169"/>
      <c r="AD659" s="180"/>
      <c r="AE659" s="207">
        <f t="shared" si="64"/>
        <v>153</v>
      </c>
    </row>
    <row r="660" spans="1:31" x14ac:dyDescent="0.25">
      <c r="A660" s="26"/>
      <c r="B660" s="48" t="s">
        <v>625</v>
      </c>
      <c r="C660" s="23"/>
      <c r="D660" s="49">
        <v>30</v>
      </c>
      <c r="E660" s="23"/>
      <c r="F660" s="50">
        <v>153</v>
      </c>
      <c r="G660" s="169"/>
      <c r="H660" s="169"/>
      <c r="I660" s="169"/>
      <c r="J660" s="169"/>
      <c r="K660" s="169"/>
      <c r="L660" s="169"/>
      <c r="M660" s="169"/>
      <c r="N660" s="169"/>
      <c r="O660" s="169"/>
      <c r="P660" s="207"/>
      <c r="Q660" s="169"/>
      <c r="R660" s="169"/>
      <c r="S660" s="169"/>
      <c r="T660" s="169"/>
      <c r="U660" s="207">
        <v>30</v>
      </c>
      <c r="V660" s="207">
        <v>153</v>
      </c>
      <c r="W660" s="169"/>
      <c r="X660" s="169"/>
      <c r="Y660" s="169"/>
      <c r="Z660" s="169"/>
      <c r="AA660" s="169"/>
      <c r="AB660" s="169"/>
      <c r="AC660" s="169"/>
      <c r="AD660" s="180"/>
      <c r="AE660" s="207">
        <f t="shared" si="64"/>
        <v>153</v>
      </c>
    </row>
    <row r="661" spans="1:31" x14ac:dyDescent="0.25">
      <c r="A661" s="26"/>
      <c r="B661" s="48" t="s">
        <v>626</v>
      </c>
      <c r="C661" s="23"/>
      <c r="D661" s="49">
        <v>15</v>
      </c>
      <c r="E661" s="23"/>
      <c r="F661" s="50">
        <v>150</v>
      </c>
      <c r="G661" s="169"/>
      <c r="H661" s="169"/>
      <c r="I661" s="169"/>
      <c r="J661" s="169"/>
      <c r="K661" s="169"/>
      <c r="L661" s="169"/>
      <c r="M661" s="169"/>
      <c r="N661" s="169"/>
      <c r="O661" s="169"/>
      <c r="P661" s="207"/>
      <c r="Q661" s="169"/>
      <c r="R661" s="169"/>
      <c r="S661" s="169"/>
      <c r="T661" s="169"/>
      <c r="U661" s="207">
        <v>15</v>
      </c>
      <c r="V661" s="207">
        <v>150</v>
      </c>
      <c r="W661" s="169"/>
      <c r="X661" s="169"/>
      <c r="Y661" s="169"/>
      <c r="Z661" s="169"/>
      <c r="AA661" s="169"/>
      <c r="AB661" s="169"/>
      <c r="AC661" s="169"/>
      <c r="AD661" s="180"/>
      <c r="AE661" s="207">
        <f t="shared" si="64"/>
        <v>150</v>
      </c>
    </row>
    <row r="662" spans="1:31" x14ac:dyDescent="0.25">
      <c r="A662" s="26"/>
      <c r="B662" s="48" t="s">
        <v>627</v>
      </c>
      <c r="C662" s="23"/>
      <c r="D662" s="49">
        <v>15</v>
      </c>
      <c r="E662" s="23"/>
      <c r="F662" s="50">
        <v>150</v>
      </c>
      <c r="G662" s="169"/>
      <c r="H662" s="169"/>
      <c r="I662" s="169"/>
      <c r="J662" s="169"/>
      <c r="K662" s="169"/>
      <c r="L662" s="169"/>
      <c r="M662" s="169"/>
      <c r="N662" s="169"/>
      <c r="O662" s="169"/>
      <c r="P662" s="207"/>
      <c r="Q662" s="169"/>
      <c r="R662" s="169"/>
      <c r="S662" s="169"/>
      <c r="T662" s="169"/>
      <c r="U662" s="207">
        <v>15</v>
      </c>
      <c r="V662" s="207">
        <v>150</v>
      </c>
      <c r="W662" s="169"/>
      <c r="X662" s="169"/>
      <c r="Y662" s="169"/>
      <c r="Z662" s="169"/>
      <c r="AA662" s="169"/>
      <c r="AB662" s="169"/>
      <c r="AC662" s="169"/>
      <c r="AD662" s="180"/>
      <c r="AE662" s="207">
        <f t="shared" si="64"/>
        <v>150</v>
      </c>
    </row>
    <row r="663" spans="1:31" x14ac:dyDescent="0.25">
      <c r="A663" s="26"/>
      <c r="B663" s="48" t="s">
        <v>628</v>
      </c>
      <c r="C663" s="23"/>
      <c r="D663" s="49">
        <v>15</v>
      </c>
      <c r="E663" s="23"/>
      <c r="F663" s="50">
        <v>150</v>
      </c>
      <c r="G663" s="169"/>
      <c r="H663" s="169"/>
      <c r="I663" s="169"/>
      <c r="J663" s="169"/>
      <c r="K663" s="169"/>
      <c r="L663" s="169"/>
      <c r="M663" s="169"/>
      <c r="N663" s="169"/>
      <c r="O663" s="169"/>
      <c r="P663" s="207"/>
      <c r="Q663" s="169"/>
      <c r="R663" s="169"/>
      <c r="S663" s="169"/>
      <c r="T663" s="169"/>
      <c r="U663" s="207">
        <v>15</v>
      </c>
      <c r="V663" s="207">
        <v>150</v>
      </c>
      <c r="W663" s="169"/>
      <c r="X663" s="169"/>
      <c r="Y663" s="169"/>
      <c r="Z663" s="169"/>
      <c r="AA663" s="169"/>
      <c r="AB663" s="169"/>
      <c r="AC663" s="169"/>
      <c r="AD663" s="180"/>
      <c r="AE663" s="207">
        <f t="shared" si="64"/>
        <v>150</v>
      </c>
    </row>
    <row r="664" spans="1:31" x14ac:dyDescent="0.25">
      <c r="A664" s="26"/>
      <c r="B664" s="48" t="s">
        <v>629</v>
      </c>
      <c r="C664" s="23"/>
      <c r="D664" s="49">
        <v>50</v>
      </c>
      <c r="E664" s="23"/>
      <c r="F664" s="50">
        <v>255</v>
      </c>
      <c r="G664" s="169"/>
      <c r="H664" s="169"/>
      <c r="I664" s="169"/>
      <c r="J664" s="169"/>
      <c r="K664" s="169"/>
      <c r="L664" s="169"/>
      <c r="M664" s="169"/>
      <c r="N664" s="169"/>
      <c r="O664" s="169"/>
      <c r="P664" s="207"/>
      <c r="Q664" s="169"/>
      <c r="R664" s="169"/>
      <c r="S664" s="169"/>
      <c r="T664" s="169"/>
      <c r="U664" s="207">
        <v>50</v>
      </c>
      <c r="V664" s="207">
        <v>255</v>
      </c>
      <c r="W664" s="169"/>
      <c r="X664" s="169"/>
      <c r="Y664" s="169"/>
      <c r="Z664" s="169"/>
      <c r="AA664" s="169"/>
      <c r="AB664" s="169"/>
      <c r="AC664" s="169"/>
      <c r="AD664" s="180"/>
      <c r="AE664" s="207">
        <f t="shared" si="64"/>
        <v>255</v>
      </c>
    </row>
    <row r="665" spans="1:31" x14ac:dyDescent="0.25">
      <c r="A665" s="26"/>
      <c r="B665" s="48" t="s">
        <v>630</v>
      </c>
      <c r="C665" s="23"/>
      <c r="D665" s="49">
        <v>50</v>
      </c>
      <c r="E665" s="23"/>
      <c r="F665" s="50">
        <v>255</v>
      </c>
      <c r="G665" s="169"/>
      <c r="H665" s="169"/>
      <c r="I665" s="169"/>
      <c r="J665" s="169"/>
      <c r="K665" s="169"/>
      <c r="L665" s="169"/>
      <c r="M665" s="169"/>
      <c r="N665" s="169"/>
      <c r="O665" s="169"/>
      <c r="P665" s="207"/>
      <c r="Q665" s="169"/>
      <c r="R665" s="169"/>
      <c r="S665" s="169"/>
      <c r="T665" s="169"/>
      <c r="U665" s="207">
        <v>50</v>
      </c>
      <c r="V665" s="207">
        <v>255</v>
      </c>
      <c r="W665" s="169"/>
      <c r="X665" s="169"/>
      <c r="Y665" s="169"/>
      <c r="Z665" s="169"/>
      <c r="AA665" s="169"/>
      <c r="AB665" s="169"/>
      <c r="AC665" s="169"/>
      <c r="AD665" s="180"/>
      <c r="AE665" s="207">
        <f t="shared" si="64"/>
        <v>255</v>
      </c>
    </row>
    <row r="666" spans="1:31" x14ac:dyDescent="0.25">
      <c r="A666" s="26"/>
      <c r="B666" s="48" t="s">
        <v>631</v>
      </c>
      <c r="C666" s="23"/>
      <c r="D666" s="49">
        <v>50</v>
      </c>
      <c r="E666" s="23"/>
      <c r="F666" s="50">
        <v>255</v>
      </c>
      <c r="G666" s="169"/>
      <c r="H666" s="169"/>
      <c r="I666" s="169"/>
      <c r="J666" s="169"/>
      <c r="K666" s="169"/>
      <c r="L666" s="169"/>
      <c r="M666" s="169"/>
      <c r="N666" s="169"/>
      <c r="O666" s="169"/>
      <c r="P666" s="207"/>
      <c r="Q666" s="169"/>
      <c r="R666" s="169"/>
      <c r="S666" s="169"/>
      <c r="T666" s="169"/>
      <c r="U666" s="207">
        <v>50</v>
      </c>
      <c r="V666" s="207">
        <v>255</v>
      </c>
      <c r="W666" s="169"/>
      <c r="X666" s="169"/>
      <c r="Y666" s="169"/>
      <c r="Z666" s="169"/>
      <c r="AA666" s="169"/>
      <c r="AB666" s="169"/>
      <c r="AC666" s="169"/>
      <c r="AD666" s="180"/>
      <c r="AE666" s="207">
        <f t="shared" si="64"/>
        <v>255</v>
      </c>
    </row>
    <row r="667" spans="1:31" x14ac:dyDescent="0.25">
      <c r="A667" s="26"/>
      <c r="B667" s="48" t="s">
        <v>632</v>
      </c>
      <c r="C667" s="23"/>
      <c r="D667" s="49">
        <v>50</v>
      </c>
      <c r="E667" s="23"/>
      <c r="F667" s="50">
        <v>255</v>
      </c>
      <c r="G667" s="169"/>
      <c r="H667" s="169"/>
      <c r="I667" s="169"/>
      <c r="J667" s="169"/>
      <c r="K667" s="169"/>
      <c r="L667" s="169"/>
      <c r="M667" s="169"/>
      <c r="N667" s="169"/>
      <c r="O667" s="169"/>
      <c r="P667" s="207"/>
      <c r="Q667" s="169"/>
      <c r="R667" s="169"/>
      <c r="S667" s="169"/>
      <c r="T667" s="169"/>
      <c r="U667" s="207">
        <v>50</v>
      </c>
      <c r="V667" s="207">
        <v>255</v>
      </c>
      <c r="W667" s="169"/>
      <c r="X667" s="169"/>
      <c r="Y667" s="169"/>
      <c r="Z667" s="169"/>
      <c r="AA667" s="169"/>
      <c r="AB667" s="169"/>
      <c r="AC667" s="169"/>
      <c r="AD667" s="180"/>
      <c r="AE667" s="207">
        <f t="shared" si="64"/>
        <v>255</v>
      </c>
    </row>
    <row r="668" spans="1:31" x14ac:dyDescent="0.25">
      <c r="A668" s="26"/>
      <c r="B668" s="48" t="s">
        <v>633</v>
      </c>
      <c r="C668" s="23"/>
      <c r="D668" s="49">
        <v>50</v>
      </c>
      <c r="E668" s="23"/>
      <c r="F668" s="50">
        <v>255</v>
      </c>
      <c r="G668" s="169"/>
      <c r="H668" s="169"/>
      <c r="I668" s="169"/>
      <c r="J668" s="169"/>
      <c r="K668" s="169"/>
      <c r="L668" s="169"/>
      <c r="M668" s="169"/>
      <c r="N668" s="169"/>
      <c r="O668" s="169"/>
      <c r="P668" s="207"/>
      <c r="Q668" s="169"/>
      <c r="R668" s="169"/>
      <c r="S668" s="169"/>
      <c r="T668" s="169"/>
      <c r="U668" s="207">
        <v>50</v>
      </c>
      <c r="V668" s="207">
        <v>255</v>
      </c>
      <c r="W668" s="169"/>
      <c r="X668" s="169"/>
      <c r="Y668" s="169"/>
      <c r="Z668" s="169"/>
      <c r="AA668" s="169"/>
      <c r="AB668" s="169"/>
      <c r="AC668" s="169"/>
      <c r="AD668" s="180"/>
      <c r="AE668" s="207">
        <f t="shared" si="64"/>
        <v>255</v>
      </c>
    </row>
    <row r="669" spans="1:31" x14ac:dyDescent="0.25">
      <c r="A669" s="26"/>
      <c r="B669" s="48" t="s">
        <v>634</v>
      </c>
      <c r="C669" s="23"/>
      <c r="D669" s="49">
        <v>50</v>
      </c>
      <c r="E669" s="23"/>
      <c r="F669" s="50">
        <v>255</v>
      </c>
      <c r="G669" s="169"/>
      <c r="H669" s="169"/>
      <c r="I669" s="169"/>
      <c r="J669" s="169"/>
      <c r="K669" s="169"/>
      <c r="L669" s="169"/>
      <c r="M669" s="169"/>
      <c r="N669" s="169"/>
      <c r="O669" s="169"/>
      <c r="P669" s="207"/>
      <c r="Q669" s="169"/>
      <c r="R669" s="169"/>
      <c r="S669" s="169"/>
      <c r="T669" s="169"/>
      <c r="U669" s="207">
        <v>50</v>
      </c>
      <c r="V669" s="207">
        <v>255</v>
      </c>
      <c r="W669" s="169"/>
      <c r="X669" s="169"/>
      <c r="Y669" s="169"/>
      <c r="Z669" s="169"/>
      <c r="AA669" s="169"/>
      <c r="AB669" s="169"/>
      <c r="AC669" s="169"/>
      <c r="AD669" s="180"/>
      <c r="AE669" s="207">
        <f t="shared" si="64"/>
        <v>255</v>
      </c>
    </row>
    <row r="670" spans="1:31" x14ac:dyDescent="0.25">
      <c r="A670" s="26"/>
      <c r="B670" s="48" t="s">
        <v>252</v>
      </c>
      <c r="C670" s="23"/>
      <c r="D670" s="49">
        <v>500</v>
      </c>
      <c r="E670" s="23"/>
      <c r="F670" s="50">
        <v>4860</v>
      </c>
      <c r="G670" s="169"/>
      <c r="H670" s="169"/>
      <c r="I670" s="169"/>
      <c r="J670" s="169"/>
      <c r="K670" s="169"/>
      <c r="L670" s="169"/>
      <c r="M670" s="169"/>
      <c r="N670" s="169"/>
      <c r="O670" s="169"/>
      <c r="P670" s="207"/>
      <c r="Q670" s="169"/>
      <c r="R670" s="169"/>
      <c r="S670" s="169"/>
      <c r="T670" s="169"/>
      <c r="U670" s="207">
        <v>500</v>
      </c>
      <c r="V670" s="207">
        <v>4860</v>
      </c>
      <c r="W670" s="169"/>
      <c r="X670" s="169"/>
      <c r="Y670" s="169"/>
      <c r="Z670" s="169"/>
      <c r="AA670" s="169"/>
      <c r="AB670" s="169"/>
      <c r="AC670" s="169"/>
      <c r="AD670" s="180"/>
      <c r="AE670" s="207">
        <f t="shared" si="64"/>
        <v>4860</v>
      </c>
    </row>
    <row r="671" spans="1:31" x14ac:dyDescent="0.25">
      <c r="A671" s="26"/>
      <c r="B671" s="48" t="s">
        <v>635</v>
      </c>
      <c r="C671" s="23"/>
      <c r="D671" s="49">
        <v>50</v>
      </c>
      <c r="E671" s="23"/>
      <c r="F671" s="50">
        <v>255</v>
      </c>
      <c r="G671" s="169"/>
      <c r="H671" s="169"/>
      <c r="I671" s="169"/>
      <c r="J671" s="169"/>
      <c r="K671" s="169"/>
      <c r="L671" s="169"/>
      <c r="M671" s="169"/>
      <c r="N671" s="169"/>
      <c r="O671" s="169"/>
      <c r="P671" s="207"/>
      <c r="Q671" s="169"/>
      <c r="R671" s="169"/>
      <c r="S671" s="169"/>
      <c r="T671" s="169"/>
      <c r="U671" s="207">
        <v>50</v>
      </c>
      <c r="V671" s="207">
        <v>255</v>
      </c>
      <c r="W671" s="169"/>
      <c r="X671" s="169"/>
      <c r="Y671" s="169"/>
      <c r="Z671" s="169"/>
      <c r="AA671" s="169"/>
      <c r="AB671" s="169"/>
      <c r="AC671" s="169"/>
      <c r="AD671" s="180"/>
      <c r="AE671" s="207">
        <f t="shared" si="64"/>
        <v>255</v>
      </c>
    </row>
    <row r="672" spans="1:31" x14ac:dyDescent="0.25">
      <c r="A672" s="26"/>
      <c r="B672" s="48" t="s">
        <v>636</v>
      </c>
      <c r="C672" s="23"/>
      <c r="D672" s="49">
        <v>50</v>
      </c>
      <c r="E672" s="23"/>
      <c r="F672" s="50">
        <v>695</v>
      </c>
      <c r="G672" s="169"/>
      <c r="H672" s="169"/>
      <c r="I672" s="169"/>
      <c r="J672" s="169"/>
      <c r="K672" s="169"/>
      <c r="L672" s="169"/>
      <c r="M672" s="169"/>
      <c r="N672" s="169"/>
      <c r="O672" s="169"/>
      <c r="P672" s="207"/>
      <c r="Q672" s="169"/>
      <c r="R672" s="169"/>
      <c r="S672" s="169"/>
      <c r="T672" s="169"/>
      <c r="U672" s="207">
        <v>50</v>
      </c>
      <c r="V672" s="207">
        <v>695</v>
      </c>
      <c r="W672" s="169"/>
      <c r="X672" s="169"/>
      <c r="Y672" s="169"/>
      <c r="Z672" s="169"/>
      <c r="AA672" s="169"/>
      <c r="AB672" s="169"/>
      <c r="AC672" s="169"/>
      <c r="AD672" s="180"/>
      <c r="AE672" s="207">
        <f t="shared" si="64"/>
        <v>695</v>
      </c>
    </row>
    <row r="673" spans="1:31" x14ac:dyDescent="0.25">
      <c r="A673" s="26"/>
      <c r="B673" s="48" t="s">
        <v>637</v>
      </c>
      <c r="C673" s="23"/>
      <c r="D673" s="49">
        <v>50</v>
      </c>
      <c r="E673" s="23"/>
      <c r="F673" s="50">
        <v>945</v>
      </c>
      <c r="G673" s="169"/>
      <c r="H673" s="169"/>
      <c r="I673" s="169"/>
      <c r="J673" s="169"/>
      <c r="K673" s="169"/>
      <c r="L673" s="169"/>
      <c r="M673" s="169"/>
      <c r="N673" s="169"/>
      <c r="O673" s="169"/>
      <c r="P673" s="207"/>
      <c r="Q673" s="169"/>
      <c r="R673" s="169"/>
      <c r="S673" s="169"/>
      <c r="T673" s="169"/>
      <c r="U673" s="207">
        <v>50</v>
      </c>
      <c r="V673" s="207">
        <v>945</v>
      </c>
      <c r="W673" s="169"/>
      <c r="X673" s="169"/>
      <c r="Y673" s="169"/>
      <c r="Z673" s="169"/>
      <c r="AA673" s="169"/>
      <c r="AB673" s="169"/>
      <c r="AC673" s="169"/>
      <c r="AD673" s="180"/>
      <c r="AE673" s="207">
        <f t="shared" si="64"/>
        <v>945</v>
      </c>
    </row>
    <row r="674" spans="1:31" x14ac:dyDescent="0.25">
      <c r="A674" s="26"/>
      <c r="B674" s="48" t="s">
        <v>638</v>
      </c>
      <c r="C674" s="23"/>
      <c r="D674" s="49">
        <v>50</v>
      </c>
      <c r="E674" s="23"/>
      <c r="F674" s="50">
        <v>945</v>
      </c>
      <c r="G674" s="169"/>
      <c r="H674" s="169"/>
      <c r="I674" s="169"/>
      <c r="J674" s="169"/>
      <c r="K674" s="169"/>
      <c r="L674" s="169"/>
      <c r="M674" s="169"/>
      <c r="N674" s="169"/>
      <c r="O674" s="169"/>
      <c r="P674" s="207"/>
      <c r="Q674" s="169"/>
      <c r="R674" s="169"/>
      <c r="S674" s="169"/>
      <c r="T674" s="169"/>
      <c r="U674" s="207">
        <v>50</v>
      </c>
      <c r="V674" s="207">
        <v>945</v>
      </c>
      <c r="W674" s="169"/>
      <c r="X674" s="169"/>
      <c r="Y674" s="169"/>
      <c r="Z674" s="169"/>
      <c r="AA674" s="169"/>
      <c r="AB674" s="169"/>
      <c r="AC674" s="169"/>
      <c r="AD674" s="180"/>
      <c r="AE674" s="207">
        <f t="shared" si="64"/>
        <v>945</v>
      </c>
    </row>
    <row r="675" spans="1:31" x14ac:dyDescent="0.25">
      <c r="A675" s="26"/>
      <c r="B675" s="48" t="s">
        <v>639</v>
      </c>
      <c r="C675" s="23"/>
      <c r="D675" s="49">
        <v>50</v>
      </c>
      <c r="E675" s="23"/>
      <c r="F675" s="50">
        <v>945</v>
      </c>
      <c r="G675" s="169"/>
      <c r="H675" s="169"/>
      <c r="I675" s="169"/>
      <c r="J675" s="169"/>
      <c r="K675" s="169"/>
      <c r="L675" s="169"/>
      <c r="M675" s="169"/>
      <c r="N675" s="169"/>
      <c r="O675" s="169"/>
      <c r="P675" s="207"/>
      <c r="Q675" s="169"/>
      <c r="R675" s="169"/>
      <c r="S675" s="169"/>
      <c r="T675" s="169"/>
      <c r="U675" s="207">
        <v>50</v>
      </c>
      <c r="V675" s="207">
        <v>945</v>
      </c>
      <c r="W675" s="169"/>
      <c r="X675" s="169"/>
      <c r="Y675" s="169"/>
      <c r="Z675" s="169"/>
      <c r="AA675" s="169"/>
      <c r="AB675" s="169"/>
      <c r="AC675" s="169"/>
      <c r="AD675" s="180"/>
      <c r="AE675" s="207">
        <f t="shared" si="64"/>
        <v>945</v>
      </c>
    </row>
    <row r="676" spans="1:31" x14ac:dyDescent="0.25">
      <c r="A676" s="26"/>
      <c r="B676" s="48" t="s">
        <v>640</v>
      </c>
      <c r="C676" s="23"/>
      <c r="D676" s="49">
        <v>50</v>
      </c>
      <c r="E676" s="23"/>
      <c r="F676" s="50">
        <v>945</v>
      </c>
      <c r="G676" s="169"/>
      <c r="H676" s="169"/>
      <c r="I676" s="169"/>
      <c r="J676" s="169"/>
      <c r="K676" s="169"/>
      <c r="L676" s="169"/>
      <c r="M676" s="169"/>
      <c r="N676" s="169"/>
      <c r="O676" s="169"/>
      <c r="P676" s="207"/>
      <c r="Q676" s="169"/>
      <c r="R676" s="169"/>
      <c r="S676" s="169"/>
      <c r="T676" s="169"/>
      <c r="U676" s="207">
        <v>50</v>
      </c>
      <c r="V676" s="207">
        <v>945</v>
      </c>
      <c r="W676" s="169"/>
      <c r="X676" s="169"/>
      <c r="Y676" s="169"/>
      <c r="Z676" s="169"/>
      <c r="AA676" s="169"/>
      <c r="AB676" s="169"/>
      <c r="AC676" s="169"/>
      <c r="AD676" s="180"/>
      <c r="AE676" s="207">
        <f t="shared" si="64"/>
        <v>945</v>
      </c>
    </row>
    <row r="677" spans="1:31" x14ac:dyDescent="0.25">
      <c r="A677" s="26"/>
      <c r="B677" s="48" t="s">
        <v>641</v>
      </c>
      <c r="C677" s="23"/>
      <c r="D677" s="49">
        <v>50</v>
      </c>
      <c r="E677" s="23"/>
      <c r="F677" s="50">
        <v>945</v>
      </c>
      <c r="G677" s="169"/>
      <c r="H677" s="169"/>
      <c r="I677" s="169"/>
      <c r="J677" s="169"/>
      <c r="K677" s="169"/>
      <c r="L677" s="169"/>
      <c r="M677" s="169"/>
      <c r="N677" s="169"/>
      <c r="O677" s="169"/>
      <c r="P677" s="207"/>
      <c r="Q677" s="169"/>
      <c r="R677" s="169"/>
      <c r="S677" s="169"/>
      <c r="T677" s="169"/>
      <c r="U677" s="207">
        <v>50</v>
      </c>
      <c r="V677" s="207">
        <v>945</v>
      </c>
      <c r="W677" s="169"/>
      <c r="X677" s="169"/>
      <c r="Y677" s="169"/>
      <c r="Z677" s="169"/>
      <c r="AA677" s="169"/>
      <c r="AB677" s="169"/>
      <c r="AC677" s="169"/>
      <c r="AD677" s="180"/>
      <c r="AE677" s="207">
        <f t="shared" si="64"/>
        <v>945</v>
      </c>
    </row>
    <row r="678" spans="1:31" x14ac:dyDescent="0.25">
      <c r="A678" s="26"/>
      <c r="B678" s="48" t="s">
        <v>642</v>
      </c>
      <c r="C678" s="23"/>
      <c r="D678" s="49">
        <v>50</v>
      </c>
      <c r="E678" s="23"/>
      <c r="F678" s="50">
        <v>945</v>
      </c>
      <c r="G678" s="169"/>
      <c r="H678" s="169"/>
      <c r="I678" s="169"/>
      <c r="J678" s="169"/>
      <c r="K678" s="169"/>
      <c r="L678" s="169"/>
      <c r="M678" s="169"/>
      <c r="N678" s="169"/>
      <c r="O678" s="169"/>
      <c r="P678" s="207"/>
      <c r="Q678" s="169"/>
      <c r="R678" s="169"/>
      <c r="S678" s="169"/>
      <c r="T678" s="169"/>
      <c r="U678" s="207">
        <v>50</v>
      </c>
      <c r="V678" s="207">
        <v>945</v>
      </c>
      <c r="W678" s="169"/>
      <c r="X678" s="169"/>
      <c r="Y678" s="169"/>
      <c r="Z678" s="169"/>
      <c r="AA678" s="169"/>
      <c r="AB678" s="169"/>
      <c r="AC678" s="169"/>
      <c r="AD678" s="180"/>
      <c r="AE678" s="207">
        <f t="shared" si="64"/>
        <v>945</v>
      </c>
    </row>
    <row r="679" spans="1:31" x14ac:dyDescent="0.25">
      <c r="A679" s="26"/>
      <c r="B679" s="48" t="s">
        <v>643</v>
      </c>
      <c r="C679" s="23"/>
      <c r="D679" s="49">
        <v>50</v>
      </c>
      <c r="E679" s="23"/>
      <c r="F679" s="50">
        <v>945</v>
      </c>
      <c r="G679" s="169"/>
      <c r="H679" s="169"/>
      <c r="I679" s="169"/>
      <c r="J679" s="169"/>
      <c r="K679" s="169"/>
      <c r="L679" s="169"/>
      <c r="M679" s="169"/>
      <c r="N679" s="169"/>
      <c r="O679" s="169"/>
      <c r="P679" s="207"/>
      <c r="Q679" s="169"/>
      <c r="R679" s="169"/>
      <c r="S679" s="169"/>
      <c r="T679" s="169"/>
      <c r="U679" s="207">
        <v>50</v>
      </c>
      <c r="V679" s="207">
        <v>945</v>
      </c>
      <c r="W679" s="169"/>
      <c r="X679" s="169"/>
      <c r="Y679" s="169"/>
      <c r="Z679" s="169"/>
      <c r="AA679" s="169"/>
      <c r="AB679" s="169"/>
      <c r="AC679" s="169"/>
      <c r="AD679" s="180"/>
      <c r="AE679" s="207">
        <f t="shared" si="64"/>
        <v>945</v>
      </c>
    </row>
    <row r="680" spans="1:31" x14ac:dyDescent="0.25">
      <c r="A680" s="26"/>
      <c r="B680" s="48" t="s">
        <v>644</v>
      </c>
      <c r="C680" s="23"/>
      <c r="D680" s="49">
        <v>50</v>
      </c>
      <c r="E680" s="23"/>
      <c r="F680" s="50">
        <v>945</v>
      </c>
      <c r="G680" s="169"/>
      <c r="H680" s="169"/>
      <c r="I680" s="169"/>
      <c r="J680" s="169"/>
      <c r="K680" s="169"/>
      <c r="L680" s="169"/>
      <c r="M680" s="169"/>
      <c r="N680" s="169"/>
      <c r="O680" s="169"/>
      <c r="P680" s="207"/>
      <c r="Q680" s="169"/>
      <c r="R680" s="169"/>
      <c r="S680" s="169"/>
      <c r="T680" s="169"/>
      <c r="U680" s="207">
        <v>50</v>
      </c>
      <c r="V680" s="207">
        <v>945</v>
      </c>
      <c r="W680" s="169"/>
      <c r="X680" s="169"/>
      <c r="Y680" s="169"/>
      <c r="Z680" s="169"/>
      <c r="AA680" s="169"/>
      <c r="AB680" s="169"/>
      <c r="AC680" s="169"/>
      <c r="AD680" s="180"/>
      <c r="AE680" s="207">
        <f t="shared" si="64"/>
        <v>945</v>
      </c>
    </row>
    <row r="681" spans="1:31" x14ac:dyDescent="0.25">
      <c r="A681" s="26"/>
      <c r="B681" s="48" t="s">
        <v>645</v>
      </c>
      <c r="C681" s="23"/>
      <c r="D681" s="49">
        <v>50</v>
      </c>
      <c r="E681" s="23"/>
      <c r="F681" s="50">
        <v>945</v>
      </c>
      <c r="G681" s="169"/>
      <c r="H681" s="169"/>
      <c r="I681" s="169"/>
      <c r="J681" s="169"/>
      <c r="K681" s="169"/>
      <c r="L681" s="169"/>
      <c r="M681" s="169"/>
      <c r="N681" s="169"/>
      <c r="O681" s="169"/>
      <c r="P681" s="207"/>
      <c r="Q681" s="169"/>
      <c r="R681" s="169"/>
      <c r="S681" s="169"/>
      <c r="T681" s="169"/>
      <c r="U681" s="207">
        <v>50</v>
      </c>
      <c r="V681" s="207">
        <v>945</v>
      </c>
      <c r="W681" s="169"/>
      <c r="X681" s="169"/>
      <c r="Y681" s="169"/>
      <c r="Z681" s="169"/>
      <c r="AA681" s="169"/>
      <c r="AB681" s="169"/>
      <c r="AC681" s="169"/>
      <c r="AD681" s="180"/>
      <c r="AE681" s="207">
        <f t="shared" si="64"/>
        <v>945</v>
      </c>
    </row>
    <row r="682" spans="1:31" x14ac:dyDescent="0.25">
      <c r="A682" s="26"/>
      <c r="B682" s="48" t="s">
        <v>646</v>
      </c>
      <c r="C682" s="23"/>
      <c r="D682" s="49">
        <v>50</v>
      </c>
      <c r="E682" s="23"/>
      <c r="F682" s="50">
        <v>945</v>
      </c>
      <c r="G682" s="169"/>
      <c r="H682" s="169"/>
      <c r="I682" s="169"/>
      <c r="J682" s="169"/>
      <c r="K682" s="169"/>
      <c r="L682" s="169"/>
      <c r="M682" s="169"/>
      <c r="N682" s="169"/>
      <c r="O682" s="169"/>
      <c r="P682" s="207"/>
      <c r="Q682" s="169"/>
      <c r="R682" s="169"/>
      <c r="S682" s="169"/>
      <c r="T682" s="169"/>
      <c r="U682" s="207">
        <v>50</v>
      </c>
      <c r="V682" s="207">
        <v>945</v>
      </c>
      <c r="W682" s="169"/>
      <c r="X682" s="169"/>
      <c r="Y682" s="169"/>
      <c r="Z682" s="169"/>
      <c r="AA682" s="169"/>
      <c r="AB682" s="169"/>
      <c r="AC682" s="169"/>
      <c r="AD682" s="180"/>
      <c r="AE682" s="207">
        <f t="shared" si="64"/>
        <v>945</v>
      </c>
    </row>
    <row r="683" spans="1:31" x14ac:dyDescent="0.25">
      <c r="A683" s="26"/>
      <c r="B683" s="48" t="s">
        <v>647</v>
      </c>
      <c r="C683" s="23"/>
      <c r="D683" s="49">
        <v>50</v>
      </c>
      <c r="E683" s="23"/>
      <c r="F683" s="50">
        <v>945</v>
      </c>
      <c r="G683" s="169"/>
      <c r="H683" s="169"/>
      <c r="I683" s="169"/>
      <c r="J683" s="169"/>
      <c r="K683" s="169"/>
      <c r="L683" s="169"/>
      <c r="M683" s="169"/>
      <c r="N683" s="169"/>
      <c r="O683" s="169"/>
      <c r="P683" s="207"/>
      <c r="Q683" s="169"/>
      <c r="R683" s="169"/>
      <c r="S683" s="169"/>
      <c r="T683" s="169"/>
      <c r="U683" s="207">
        <v>50</v>
      </c>
      <c r="V683" s="207">
        <v>945</v>
      </c>
      <c r="W683" s="169"/>
      <c r="X683" s="169"/>
      <c r="Y683" s="169"/>
      <c r="Z683" s="169"/>
      <c r="AA683" s="169"/>
      <c r="AB683" s="169"/>
      <c r="AC683" s="169"/>
      <c r="AD683" s="180"/>
      <c r="AE683" s="207">
        <f t="shared" si="64"/>
        <v>945</v>
      </c>
    </row>
    <row r="684" spans="1:31" x14ac:dyDescent="0.25">
      <c r="A684" s="26"/>
      <c r="B684" s="48" t="s">
        <v>648</v>
      </c>
      <c r="C684" s="23"/>
      <c r="D684" s="49">
        <v>50</v>
      </c>
      <c r="E684" s="23"/>
      <c r="F684" s="50">
        <v>945</v>
      </c>
      <c r="G684" s="169"/>
      <c r="H684" s="169"/>
      <c r="I684" s="169"/>
      <c r="J684" s="169"/>
      <c r="K684" s="169"/>
      <c r="L684" s="169"/>
      <c r="M684" s="169"/>
      <c r="N684" s="169"/>
      <c r="O684" s="169"/>
      <c r="P684" s="207"/>
      <c r="Q684" s="169"/>
      <c r="R684" s="169"/>
      <c r="S684" s="169"/>
      <c r="T684" s="169"/>
      <c r="U684" s="207">
        <v>50</v>
      </c>
      <c r="V684" s="207">
        <v>945</v>
      </c>
      <c r="W684" s="169"/>
      <c r="X684" s="169"/>
      <c r="Y684" s="169"/>
      <c r="Z684" s="169"/>
      <c r="AA684" s="169"/>
      <c r="AB684" s="169"/>
      <c r="AC684" s="169"/>
      <c r="AD684" s="180"/>
      <c r="AE684" s="207">
        <f t="shared" si="64"/>
        <v>945</v>
      </c>
    </row>
    <row r="685" spans="1:31" x14ac:dyDescent="0.25">
      <c r="A685" s="26"/>
      <c r="B685" s="48" t="s">
        <v>649</v>
      </c>
      <c r="C685" s="23"/>
      <c r="D685" s="49">
        <v>50</v>
      </c>
      <c r="E685" s="23"/>
      <c r="F685" s="50">
        <v>945</v>
      </c>
      <c r="G685" s="169"/>
      <c r="H685" s="169"/>
      <c r="I685" s="169"/>
      <c r="J685" s="169"/>
      <c r="K685" s="169"/>
      <c r="L685" s="169"/>
      <c r="M685" s="169"/>
      <c r="N685" s="169"/>
      <c r="O685" s="169"/>
      <c r="P685" s="207"/>
      <c r="Q685" s="169"/>
      <c r="R685" s="169"/>
      <c r="S685" s="169"/>
      <c r="T685" s="169"/>
      <c r="U685" s="207">
        <v>50</v>
      </c>
      <c r="V685" s="207">
        <v>945</v>
      </c>
      <c r="W685" s="169"/>
      <c r="X685" s="169"/>
      <c r="Y685" s="169"/>
      <c r="Z685" s="169"/>
      <c r="AA685" s="169"/>
      <c r="AB685" s="169"/>
      <c r="AC685" s="169"/>
      <c r="AD685" s="180"/>
      <c r="AE685" s="207">
        <f t="shared" si="64"/>
        <v>945</v>
      </c>
    </row>
    <row r="686" spans="1:31" x14ac:dyDescent="0.25">
      <c r="A686" s="26"/>
      <c r="B686" s="48" t="s">
        <v>650</v>
      </c>
      <c r="C686" s="23"/>
      <c r="D686" s="49">
        <v>50</v>
      </c>
      <c r="E686" s="23"/>
      <c r="F686" s="50">
        <v>945</v>
      </c>
      <c r="G686" s="169"/>
      <c r="H686" s="169"/>
      <c r="I686" s="169"/>
      <c r="J686" s="169"/>
      <c r="K686" s="169"/>
      <c r="L686" s="169"/>
      <c r="M686" s="169"/>
      <c r="N686" s="169"/>
      <c r="O686" s="169"/>
      <c r="P686" s="207"/>
      <c r="Q686" s="169"/>
      <c r="R686" s="169"/>
      <c r="S686" s="169"/>
      <c r="T686" s="169"/>
      <c r="U686" s="207">
        <v>50</v>
      </c>
      <c r="V686" s="207">
        <v>945</v>
      </c>
      <c r="W686" s="169"/>
      <c r="X686" s="169"/>
      <c r="Y686" s="169"/>
      <c r="Z686" s="169"/>
      <c r="AA686" s="169"/>
      <c r="AB686" s="169"/>
      <c r="AC686" s="169"/>
      <c r="AD686" s="180"/>
      <c r="AE686" s="207">
        <f t="shared" si="64"/>
        <v>945</v>
      </c>
    </row>
    <row r="687" spans="1:31" x14ac:dyDescent="0.25">
      <c r="A687" s="26"/>
      <c r="B687" s="48" t="s">
        <v>651</v>
      </c>
      <c r="C687" s="23"/>
      <c r="D687" s="49">
        <v>50</v>
      </c>
      <c r="E687" s="23"/>
      <c r="F687" s="50">
        <v>945</v>
      </c>
      <c r="G687" s="169"/>
      <c r="H687" s="169"/>
      <c r="I687" s="169"/>
      <c r="J687" s="169"/>
      <c r="K687" s="169"/>
      <c r="L687" s="169"/>
      <c r="M687" s="169"/>
      <c r="N687" s="169"/>
      <c r="O687" s="169"/>
      <c r="P687" s="207"/>
      <c r="Q687" s="169"/>
      <c r="R687" s="169"/>
      <c r="S687" s="169"/>
      <c r="T687" s="169"/>
      <c r="U687" s="207">
        <v>50</v>
      </c>
      <c r="V687" s="207">
        <v>945</v>
      </c>
      <c r="W687" s="169"/>
      <c r="X687" s="169"/>
      <c r="Y687" s="169"/>
      <c r="Z687" s="169"/>
      <c r="AA687" s="169"/>
      <c r="AB687" s="169"/>
      <c r="AC687" s="169"/>
      <c r="AD687" s="180"/>
      <c r="AE687" s="207">
        <f t="shared" si="64"/>
        <v>945</v>
      </c>
    </row>
    <row r="688" spans="1:31" x14ac:dyDescent="0.25">
      <c r="A688" s="26"/>
      <c r="B688" s="48" t="s">
        <v>652</v>
      </c>
      <c r="C688" s="23"/>
      <c r="D688" s="49">
        <v>50</v>
      </c>
      <c r="E688" s="23"/>
      <c r="F688" s="50">
        <v>945</v>
      </c>
      <c r="G688" s="169"/>
      <c r="H688" s="169"/>
      <c r="I688" s="169"/>
      <c r="J688" s="169"/>
      <c r="K688" s="169"/>
      <c r="L688" s="169"/>
      <c r="M688" s="169"/>
      <c r="N688" s="169"/>
      <c r="O688" s="169"/>
      <c r="P688" s="207"/>
      <c r="Q688" s="169"/>
      <c r="R688" s="169"/>
      <c r="S688" s="169"/>
      <c r="T688" s="169"/>
      <c r="U688" s="207">
        <v>50</v>
      </c>
      <c r="V688" s="207">
        <v>945</v>
      </c>
      <c r="W688" s="169"/>
      <c r="X688" s="169"/>
      <c r="Y688" s="169"/>
      <c r="Z688" s="169"/>
      <c r="AA688" s="169"/>
      <c r="AB688" s="169"/>
      <c r="AC688" s="169"/>
      <c r="AD688" s="180"/>
      <c r="AE688" s="207">
        <f t="shared" si="64"/>
        <v>945</v>
      </c>
    </row>
    <row r="689" spans="1:31" x14ac:dyDescent="0.25">
      <c r="A689" s="26"/>
      <c r="B689" s="48" t="s">
        <v>653</v>
      </c>
      <c r="C689" s="23"/>
      <c r="D689" s="49">
        <v>50</v>
      </c>
      <c r="E689" s="23"/>
      <c r="F689" s="50">
        <v>945</v>
      </c>
      <c r="G689" s="169"/>
      <c r="H689" s="169"/>
      <c r="I689" s="169"/>
      <c r="J689" s="169"/>
      <c r="K689" s="169"/>
      <c r="L689" s="169"/>
      <c r="M689" s="169"/>
      <c r="N689" s="169"/>
      <c r="O689" s="169"/>
      <c r="P689" s="207"/>
      <c r="Q689" s="169"/>
      <c r="R689" s="169"/>
      <c r="S689" s="169"/>
      <c r="T689" s="169"/>
      <c r="U689" s="207">
        <v>50</v>
      </c>
      <c r="V689" s="207">
        <v>945</v>
      </c>
      <c r="W689" s="169"/>
      <c r="X689" s="169"/>
      <c r="Y689" s="169"/>
      <c r="Z689" s="169"/>
      <c r="AA689" s="169"/>
      <c r="AB689" s="169"/>
      <c r="AC689" s="169"/>
      <c r="AD689" s="180"/>
      <c r="AE689" s="207">
        <f t="shared" si="64"/>
        <v>945</v>
      </c>
    </row>
    <row r="690" spans="1:31" x14ac:dyDescent="0.25">
      <c r="A690" s="26"/>
      <c r="B690" s="48" t="s">
        <v>654</v>
      </c>
      <c r="C690" s="23"/>
      <c r="D690" s="49">
        <v>20</v>
      </c>
      <c r="E690" s="23"/>
      <c r="F690" s="50">
        <v>147.6</v>
      </c>
      <c r="G690" s="169"/>
      <c r="H690" s="169"/>
      <c r="I690" s="169"/>
      <c r="J690" s="169"/>
      <c r="K690" s="169"/>
      <c r="L690" s="169"/>
      <c r="M690" s="169"/>
      <c r="N690" s="169"/>
      <c r="O690" s="169"/>
      <c r="P690" s="207"/>
      <c r="Q690" s="169"/>
      <c r="R690" s="169"/>
      <c r="S690" s="169"/>
      <c r="T690" s="169"/>
      <c r="U690" s="207">
        <v>20</v>
      </c>
      <c r="V690" s="207">
        <v>147.6</v>
      </c>
      <c r="W690" s="169"/>
      <c r="X690" s="169"/>
      <c r="Y690" s="169"/>
      <c r="Z690" s="169"/>
      <c r="AA690" s="169"/>
      <c r="AB690" s="169"/>
      <c r="AC690" s="169"/>
      <c r="AD690" s="180"/>
      <c r="AE690" s="207">
        <f t="shared" si="64"/>
        <v>147.6</v>
      </c>
    </row>
    <row r="691" spans="1:31" x14ac:dyDescent="0.25">
      <c r="A691" s="26"/>
      <c r="B691" s="48" t="s">
        <v>655</v>
      </c>
      <c r="C691" s="23"/>
      <c r="D691" s="49">
        <v>50</v>
      </c>
      <c r="E691" s="23"/>
      <c r="F691" s="50">
        <v>695</v>
      </c>
      <c r="G691" s="169"/>
      <c r="H691" s="169"/>
      <c r="I691" s="169"/>
      <c r="J691" s="169"/>
      <c r="K691" s="169"/>
      <c r="L691" s="169"/>
      <c r="M691" s="169"/>
      <c r="N691" s="169"/>
      <c r="O691" s="169"/>
      <c r="P691" s="207"/>
      <c r="Q691" s="169"/>
      <c r="R691" s="169"/>
      <c r="S691" s="169"/>
      <c r="T691" s="169"/>
      <c r="U691" s="207">
        <v>50</v>
      </c>
      <c r="V691" s="207">
        <v>695</v>
      </c>
      <c r="W691" s="169"/>
      <c r="X691" s="169"/>
      <c r="Y691" s="169"/>
      <c r="Z691" s="169"/>
      <c r="AA691" s="169"/>
      <c r="AB691" s="169"/>
      <c r="AC691" s="169"/>
      <c r="AD691" s="180"/>
      <c r="AE691" s="207">
        <f t="shared" si="64"/>
        <v>695</v>
      </c>
    </row>
    <row r="692" spans="1:31" x14ac:dyDescent="0.25">
      <c r="A692" s="26"/>
      <c r="B692" s="48" t="s">
        <v>656</v>
      </c>
      <c r="C692" s="23"/>
      <c r="D692" s="49">
        <v>50</v>
      </c>
      <c r="E692" s="23"/>
      <c r="F692" s="50">
        <v>695</v>
      </c>
      <c r="G692" s="169"/>
      <c r="H692" s="169"/>
      <c r="I692" s="169"/>
      <c r="J692" s="169"/>
      <c r="K692" s="169"/>
      <c r="L692" s="169"/>
      <c r="M692" s="169"/>
      <c r="N692" s="169"/>
      <c r="O692" s="169"/>
      <c r="P692" s="207"/>
      <c r="Q692" s="169"/>
      <c r="R692" s="169"/>
      <c r="S692" s="169"/>
      <c r="T692" s="169"/>
      <c r="U692" s="207">
        <v>50</v>
      </c>
      <c r="V692" s="207">
        <v>695</v>
      </c>
      <c r="W692" s="169"/>
      <c r="X692" s="169"/>
      <c r="Y692" s="169"/>
      <c r="Z692" s="169"/>
      <c r="AA692" s="169"/>
      <c r="AB692" s="169"/>
      <c r="AC692" s="169"/>
      <c r="AD692" s="180"/>
      <c r="AE692" s="207">
        <f t="shared" si="64"/>
        <v>695</v>
      </c>
    </row>
    <row r="693" spans="1:31" x14ac:dyDescent="0.25">
      <c r="A693" s="26"/>
      <c r="B693" s="48" t="s">
        <v>657</v>
      </c>
      <c r="C693" s="23"/>
      <c r="D693" s="49">
        <v>50</v>
      </c>
      <c r="E693" s="23"/>
      <c r="F693" s="50">
        <v>695</v>
      </c>
      <c r="G693" s="169"/>
      <c r="H693" s="169"/>
      <c r="I693" s="169"/>
      <c r="J693" s="169"/>
      <c r="K693" s="169"/>
      <c r="L693" s="169"/>
      <c r="M693" s="169"/>
      <c r="N693" s="169"/>
      <c r="O693" s="169"/>
      <c r="P693" s="207"/>
      <c r="Q693" s="169"/>
      <c r="R693" s="169"/>
      <c r="S693" s="169"/>
      <c r="T693" s="169"/>
      <c r="U693" s="207">
        <v>50</v>
      </c>
      <c r="V693" s="207">
        <v>695</v>
      </c>
      <c r="W693" s="169"/>
      <c r="X693" s="169"/>
      <c r="Y693" s="169"/>
      <c r="Z693" s="169"/>
      <c r="AA693" s="169"/>
      <c r="AB693" s="169"/>
      <c r="AC693" s="169"/>
      <c r="AD693" s="180"/>
      <c r="AE693" s="207">
        <f t="shared" si="64"/>
        <v>695</v>
      </c>
    </row>
    <row r="694" spans="1:31" x14ac:dyDescent="0.25">
      <c r="A694" s="26"/>
      <c r="B694" s="48" t="s">
        <v>658</v>
      </c>
      <c r="C694" s="23"/>
      <c r="D694" s="49">
        <v>50</v>
      </c>
      <c r="E694" s="23"/>
      <c r="F694" s="50">
        <v>695</v>
      </c>
      <c r="G694" s="169"/>
      <c r="H694" s="169"/>
      <c r="I694" s="169"/>
      <c r="J694" s="169"/>
      <c r="K694" s="169"/>
      <c r="L694" s="169"/>
      <c r="M694" s="169"/>
      <c r="N694" s="169"/>
      <c r="O694" s="169"/>
      <c r="P694" s="207"/>
      <c r="Q694" s="169"/>
      <c r="R694" s="169"/>
      <c r="S694" s="169"/>
      <c r="T694" s="169"/>
      <c r="U694" s="207">
        <v>50</v>
      </c>
      <c r="V694" s="207">
        <v>695</v>
      </c>
      <c r="W694" s="169"/>
      <c r="X694" s="169"/>
      <c r="Y694" s="169"/>
      <c r="Z694" s="169"/>
      <c r="AA694" s="169"/>
      <c r="AB694" s="169"/>
      <c r="AC694" s="169"/>
      <c r="AD694" s="180"/>
      <c r="AE694" s="207">
        <f t="shared" si="64"/>
        <v>695</v>
      </c>
    </row>
    <row r="695" spans="1:31" x14ac:dyDescent="0.25">
      <c r="A695" s="26"/>
      <c r="B695" s="48" t="s">
        <v>659</v>
      </c>
      <c r="C695" s="23"/>
      <c r="D695" s="49">
        <v>50</v>
      </c>
      <c r="E695" s="23"/>
      <c r="F695" s="50">
        <v>695</v>
      </c>
      <c r="G695" s="169"/>
      <c r="H695" s="169"/>
      <c r="I695" s="169"/>
      <c r="J695" s="169"/>
      <c r="K695" s="169"/>
      <c r="L695" s="169"/>
      <c r="M695" s="169"/>
      <c r="N695" s="169"/>
      <c r="O695" s="169"/>
      <c r="P695" s="207"/>
      <c r="Q695" s="169"/>
      <c r="R695" s="169"/>
      <c r="S695" s="169"/>
      <c r="T695" s="169"/>
      <c r="U695" s="207">
        <v>50</v>
      </c>
      <c r="V695" s="207">
        <v>695</v>
      </c>
      <c r="W695" s="169"/>
      <c r="X695" s="169"/>
      <c r="Y695" s="169"/>
      <c r="Z695" s="169"/>
      <c r="AA695" s="169"/>
      <c r="AB695" s="169"/>
      <c r="AC695" s="169"/>
      <c r="AD695" s="180"/>
      <c r="AE695" s="207">
        <f t="shared" si="64"/>
        <v>695</v>
      </c>
    </row>
    <row r="696" spans="1:31" x14ac:dyDescent="0.25">
      <c r="A696" s="26"/>
      <c r="B696" s="48" t="s">
        <v>660</v>
      </c>
      <c r="C696" s="23"/>
      <c r="D696" s="49">
        <v>50</v>
      </c>
      <c r="E696" s="23"/>
      <c r="F696" s="50">
        <v>695</v>
      </c>
      <c r="G696" s="169"/>
      <c r="H696" s="169"/>
      <c r="I696" s="169"/>
      <c r="J696" s="169"/>
      <c r="K696" s="169"/>
      <c r="L696" s="169"/>
      <c r="M696" s="169"/>
      <c r="N696" s="169"/>
      <c r="O696" s="169"/>
      <c r="P696" s="207"/>
      <c r="Q696" s="169"/>
      <c r="R696" s="169"/>
      <c r="S696" s="169"/>
      <c r="T696" s="169"/>
      <c r="U696" s="207">
        <v>50</v>
      </c>
      <c r="V696" s="207">
        <v>695</v>
      </c>
      <c r="W696" s="169"/>
      <c r="X696" s="169"/>
      <c r="Y696" s="169"/>
      <c r="Z696" s="169"/>
      <c r="AA696" s="169"/>
      <c r="AB696" s="169"/>
      <c r="AC696" s="169"/>
      <c r="AD696" s="180"/>
      <c r="AE696" s="207">
        <f t="shared" si="64"/>
        <v>695</v>
      </c>
    </row>
    <row r="697" spans="1:31" x14ac:dyDescent="0.25">
      <c r="A697" s="26"/>
      <c r="B697" s="48" t="s">
        <v>661</v>
      </c>
      <c r="C697" s="23"/>
      <c r="D697" s="49">
        <v>50</v>
      </c>
      <c r="E697" s="23"/>
      <c r="F697" s="50">
        <v>695</v>
      </c>
      <c r="G697" s="169"/>
      <c r="H697" s="169"/>
      <c r="I697" s="169"/>
      <c r="J697" s="169"/>
      <c r="K697" s="169"/>
      <c r="L697" s="169"/>
      <c r="M697" s="169"/>
      <c r="N697" s="169"/>
      <c r="O697" s="169"/>
      <c r="P697" s="207"/>
      <c r="Q697" s="169"/>
      <c r="R697" s="169"/>
      <c r="S697" s="169"/>
      <c r="T697" s="169"/>
      <c r="U697" s="207">
        <v>50</v>
      </c>
      <c r="V697" s="207">
        <v>695</v>
      </c>
      <c r="W697" s="169"/>
      <c r="X697" s="169"/>
      <c r="Y697" s="169"/>
      <c r="Z697" s="169"/>
      <c r="AA697" s="169"/>
      <c r="AB697" s="169"/>
      <c r="AC697" s="169"/>
      <c r="AD697" s="180"/>
      <c r="AE697" s="207">
        <f t="shared" si="64"/>
        <v>695</v>
      </c>
    </row>
    <row r="698" spans="1:31" x14ac:dyDescent="0.25">
      <c r="A698" s="26"/>
      <c r="B698" s="48" t="s">
        <v>662</v>
      </c>
      <c r="C698" s="23"/>
      <c r="D698" s="49">
        <v>50</v>
      </c>
      <c r="E698" s="23"/>
      <c r="F698" s="50">
        <v>695</v>
      </c>
      <c r="G698" s="169"/>
      <c r="H698" s="169"/>
      <c r="I698" s="169"/>
      <c r="J698" s="169"/>
      <c r="K698" s="169"/>
      <c r="L698" s="169"/>
      <c r="M698" s="169"/>
      <c r="N698" s="169"/>
      <c r="O698" s="169"/>
      <c r="P698" s="207"/>
      <c r="Q698" s="169"/>
      <c r="R698" s="169"/>
      <c r="S698" s="169"/>
      <c r="T698" s="169"/>
      <c r="U698" s="207">
        <v>50</v>
      </c>
      <c r="V698" s="207">
        <v>695</v>
      </c>
      <c r="W698" s="169"/>
      <c r="X698" s="169"/>
      <c r="Y698" s="169"/>
      <c r="Z698" s="169"/>
      <c r="AA698" s="169"/>
      <c r="AB698" s="169"/>
      <c r="AC698" s="169"/>
      <c r="AD698" s="180"/>
      <c r="AE698" s="207">
        <f t="shared" si="64"/>
        <v>695</v>
      </c>
    </row>
    <row r="699" spans="1:31" x14ac:dyDescent="0.25">
      <c r="A699" s="26"/>
      <c r="B699" s="48" t="s">
        <v>663</v>
      </c>
      <c r="C699" s="23"/>
      <c r="D699" s="49">
        <v>50</v>
      </c>
      <c r="E699" s="23"/>
      <c r="F699" s="50">
        <v>695</v>
      </c>
      <c r="G699" s="169"/>
      <c r="H699" s="169"/>
      <c r="I699" s="169"/>
      <c r="J699" s="169"/>
      <c r="K699" s="169"/>
      <c r="L699" s="169"/>
      <c r="M699" s="169"/>
      <c r="N699" s="169"/>
      <c r="O699" s="169"/>
      <c r="P699" s="207"/>
      <c r="Q699" s="169"/>
      <c r="R699" s="169"/>
      <c r="S699" s="169"/>
      <c r="T699" s="169"/>
      <c r="U699" s="207">
        <v>50</v>
      </c>
      <c r="V699" s="207">
        <v>695</v>
      </c>
      <c r="W699" s="169"/>
      <c r="X699" s="169"/>
      <c r="Y699" s="169"/>
      <c r="Z699" s="169"/>
      <c r="AA699" s="169"/>
      <c r="AB699" s="169"/>
      <c r="AC699" s="169"/>
      <c r="AD699" s="180"/>
      <c r="AE699" s="207">
        <f t="shared" si="64"/>
        <v>695</v>
      </c>
    </row>
    <row r="700" spans="1:31" x14ac:dyDescent="0.25">
      <c r="A700" s="26"/>
      <c r="B700" s="48" t="s">
        <v>664</v>
      </c>
      <c r="C700" s="23"/>
      <c r="D700" s="49">
        <v>50</v>
      </c>
      <c r="E700" s="23"/>
      <c r="F700" s="50">
        <v>695</v>
      </c>
      <c r="G700" s="169"/>
      <c r="H700" s="169"/>
      <c r="I700" s="169"/>
      <c r="J700" s="169"/>
      <c r="K700" s="169"/>
      <c r="L700" s="169"/>
      <c r="M700" s="169"/>
      <c r="N700" s="169"/>
      <c r="O700" s="169"/>
      <c r="P700" s="207"/>
      <c r="Q700" s="169"/>
      <c r="R700" s="169"/>
      <c r="S700" s="169"/>
      <c r="T700" s="169"/>
      <c r="U700" s="207">
        <v>50</v>
      </c>
      <c r="V700" s="207">
        <v>695</v>
      </c>
      <c r="W700" s="169"/>
      <c r="X700" s="169"/>
      <c r="Y700" s="169"/>
      <c r="Z700" s="169"/>
      <c r="AA700" s="169"/>
      <c r="AB700" s="169"/>
      <c r="AC700" s="169"/>
      <c r="AD700" s="180"/>
      <c r="AE700" s="207">
        <f t="shared" si="64"/>
        <v>695</v>
      </c>
    </row>
    <row r="701" spans="1:31" x14ac:dyDescent="0.25">
      <c r="A701" s="26"/>
      <c r="B701" s="48" t="s">
        <v>665</v>
      </c>
      <c r="C701" s="23"/>
      <c r="D701" s="49">
        <v>50</v>
      </c>
      <c r="E701" s="23"/>
      <c r="F701" s="50">
        <v>695</v>
      </c>
      <c r="G701" s="169"/>
      <c r="H701" s="169"/>
      <c r="I701" s="169"/>
      <c r="J701" s="169"/>
      <c r="K701" s="169"/>
      <c r="L701" s="169"/>
      <c r="M701" s="169"/>
      <c r="N701" s="169"/>
      <c r="O701" s="169"/>
      <c r="P701" s="207"/>
      <c r="Q701" s="169"/>
      <c r="R701" s="169"/>
      <c r="S701" s="169"/>
      <c r="T701" s="169"/>
      <c r="U701" s="207">
        <v>50</v>
      </c>
      <c r="V701" s="207">
        <v>695</v>
      </c>
      <c r="W701" s="169"/>
      <c r="X701" s="169"/>
      <c r="Y701" s="169"/>
      <c r="Z701" s="169"/>
      <c r="AA701" s="169"/>
      <c r="AB701" s="169"/>
      <c r="AC701" s="169"/>
      <c r="AD701" s="180"/>
      <c r="AE701" s="207">
        <f t="shared" si="64"/>
        <v>695</v>
      </c>
    </row>
    <row r="702" spans="1:31" x14ac:dyDescent="0.25">
      <c r="A702" s="26"/>
      <c r="B702" s="48" t="s">
        <v>666</v>
      </c>
      <c r="C702" s="23"/>
      <c r="D702" s="49">
        <v>50</v>
      </c>
      <c r="E702" s="23"/>
      <c r="F702" s="50">
        <v>695</v>
      </c>
      <c r="G702" s="169"/>
      <c r="H702" s="169"/>
      <c r="I702" s="169"/>
      <c r="J702" s="169"/>
      <c r="K702" s="169"/>
      <c r="L702" s="169"/>
      <c r="M702" s="169"/>
      <c r="N702" s="169"/>
      <c r="O702" s="169"/>
      <c r="P702" s="207"/>
      <c r="Q702" s="169"/>
      <c r="R702" s="169"/>
      <c r="S702" s="169"/>
      <c r="T702" s="169"/>
      <c r="U702" s="207">
        <v>50</v>
      </c>
      <c r="V702" s="207">
        <v>695</v>
      </c>
      <c r="W702" s="169"/>
      <c r="X702" s="169"/>
      <c r="Y702" s="169"/>
      <c r="Z702" s="169"/>
      <c r="AA702" s="169"/>
      <c r="AB702" s="169"/>
      <c r="AC702" s="169"/>
      <c r="AD702" s="180"/>
      <c r="AE702" s="207">
        <f t="shared" si="64"/>
        <v>695</v>
      </c>
    </row>
    <row r="703" spans="1:31" x14ac:dyDescent="0.25">
      <c r="A703" s="26"/>
      <c r="B703" s="48" t="s">
        <v>667</v>
      </c>
      <c r="C703" s="23"/>
      <c r="D703" s="49">
        <v>50</v>
      </c>
      <c r="E703" s="23"/>
      <c r="F703" s="50">
        <v>695</v>
      </c>
      <c r="G703" s="169"/>
      <c r="H703" s="169"/>
      <c r="I703" s="169"/>
      <c r="J703" s="169"/>
      <c r="K703" s="169"/>
      <c r="L703" s="169"/>
      <c r="M703" s="169"/>
      <c r="N703" s="169"/>
      <c r="O703" s="169"/>
      <c r="P703" s="207"/>
      <c r="Q703" s="169"/>
      <c r="R703" s="169"/>
      <c r="S703" s="169"/>
      <c r="T703" s="169"/>
      <c r="U703" s="207">
        <v>50</v>
      </c>
      <c r="V703" s="207">
        <v>695</v>
      </c>
      <c r="W703" s="169"/>
      <c r="X703" s="169"/>
      <c r="Y703" s="169"/>
      <c r="Z703" s="169"/>
      <c r="AA703" s="169"/>
      <c r="AB703" s="169"/>
      <c r="AC703" s="169"/>
      <c r="AD703" s="180"/>
      <c r="AE703" s="207">
        <f t="shared" si="64"/>
        <v>695</v>
      </c>
    </row>
    <row r="704" spans="1:31" x14ac:dyDescent="0.25">
      <c r="A704" s="26"/>
      <c r="B704" s="48" t="s">
        <v>668</v>
      </c>
      <c r="C704" s="23"/>
      <c r="D704" s="49">
        <v>50</v>
      </c>
      <c r="E704" s="23"/>
      <c r="F704" s="50">
        <v>695</v>
      </c>
      <c r="G704" s="169"/>
      <c r="H704" s="169"/>
      <c r="I704" s="169"/>
      <c r="J704" s="169"/>
      <c r="K704" s="169"/>
      <c r="L704" s="169"/>
      <c r="M704" s="169"/>
      <c r="N704" s="169"/>
      <c r="O704" s="169"/>
      <c r="P704" s="207"/>
      <c r="Q704" s="169"/>
      <c r="R704" s="169"/>
      <c r="S704" s="169"/>
      <c r="T704" s="169"/>
      <c r="U704" s="207">
        <v>50</v>
      </c>
      <c r="V704" s="207">
        <v>695</v>
      </c>
      <c r="W704" s="169"/>
      <c r="X704" s="169"/>
      <c r="Y704" s="169"/>
      <c r="Z704" s="169"/>
      <c r="AA704" s="169"/>
      <c r="AB704" s="169"/>
      <c r="AC704" s="169"/>
      <c r="AD704" s="180"/>
      <c r="AE704" s="207">
        <f t="shared" si="64"/>
        <v>695</v>
      </c>
    </row>
    <row r="705" spans="1:31" x14ac:dyDescent="0.25">
      <c r="A705" s="26"/>
      <c r="B705" s="48" t="s">
        <v>669</v>
      </c>
      <c r="C705" s="23"/>
      <c r="D705" s="49">
        <v>50</v>
      </c>
      <c r="E705" s="23"/>
      <c r="F705" s="50">
        <v>695</v>
      </c>
      <c r="G705" s="169"/>
      <c r="H705" s="169"/>
      <c r="I705" s="169"/>
      <c r="J705" s="169"/>
      <c r="K705" s="169"/>
      <c r="L705" s="169"/>
      <c r="M705" s="169"/>
      <c r="N705" s="169"/>
      <c r="O705" s="169"/>
      <c r="P705" s="207"/>
      <c r="Q705" s="169"/>
      <c r="R705" s="169"/>
      <c r="S705" s="169"/>
      <c r="T705" s="169"/>
      <c r="U705" s="207">
        <v>50</v>
      </c>
      <c r="V705" s="207">
        <v>695</v>
      </c>
      <c r="W705" s="169"/>
      <c r="X705" s="169"/>
      <c r="Y705" s="169"/>
      <c r="Z705" s="169"/>
      <c r="AA705" s="169"/>
      <c r="AB705" s="169"/>
      <c r="AC705" s="169"/>
      <c r="AD705" s="180"/>
      <c r="AE705" s="207">
        <f t="shared" si="64"/>
        <v>695</v>
      </c>
    </row>
    <row r="706" spans="1:31" x14ac:dyDescent="0.25">
      <c r="A706" s="26"/>
      <c r="B706" s="48" t="s">
        <v>670</v>
      </c>
      <c r="C706" s="23"/>
      <c r="D706" s="49">
        <v>50</v>
      </c>
      <c r="E706" s="23"/>
      <c r="F706" s="50">
        <v>695</v>
      </c>
      <c r="G706" s="169"/>
      <c r="H706" s="169"/>
      <c r="I706" s="169"/>
      <c r="J706" s="169"/>
      <c r="K706" s="169"/>
      <c r="L706" s="169"/>
      <c r="M706" s="169"/>
      <c r="N706" s="169"/>
      <c r="O706" s="169"/>
      <c r="P706" s="207"/>
      <c r="Q706" s="169"/>
      <c r="R706" s="169"/>
      <c r="S706" s="169"/>
      <c r="T706" s="169"/>
      <c r="U706" s="207">
        <v>50</v>
      </c>
      <c r="V706" s="207">
        <v>695</v>
      </c>
      <c r="W706" s="169"/>
      <c r="X706" s="169"/>
      <c r="Y706" s="169"/>
      <c r="Z706" s="169"/>
      <c r="AA706" s="169"/>
      <c r="AB706" s="169"/>
      <c r="AC706" s="169"/>
      <c r="AD706" s="180"/>
      <c r="AE706" s="207">
        <f t="shared" si="64"/>
        <v>695</v>
      </c>
    </row>
    <row r="707" spans="1:31" x14ac:dyDescent="0.25">
      <c r="A707" s="26"/>
      <c r="B707" s="48" t="s">
        <v>671</v>
      </c>
      <c r="C707" s="23"/>
      <c r="D707" s="49">
        <v>50</v>
      </c>
      <c r="E707" s="23"/>
      <c r="F707" s="50">
        <v>695</v>
      </c>
      <c r="G707" s="169"/>
      <c r="H707" s="169"/>
      <c r="I707" s="169"/>
      <c r="J707" s="169"/>
      <c r="K707" s="169"/>
      <c r="L707" s="169"/>
      <c r="M707" s="169"/>
      <c r="N707" s="169"/>
      <c r="O707" s="169"/>
      <c r="P707" s="207"/>
      <c r="Q707" s="169"/>
      <c r="R707" s="169"/>
      <c r="S707" s="169"/>
      <c r="T707" s="169"/>
      <c r="U707" s="207">
        <v>50</v>
      </c>
      <c r="V707" s="207">
        <v>695</v>
      </c>
      <c r="W707" s="169"/>
      <c r="X707" s="169"/>
      <c r="Y707" s="169"/>
      <c r="Z707" s="169"/>
      <c r="AA707" s="169"/>
      <c r="AB707" s="169"/>
      <c r="AC707" s="169"/>
      <c r="AD707" s="180"/>
      <c r="AE707" s="207">
        <f t="shared" si="64"/>
        <v>695</v>
      </c>
    </row>
    <row r="708" spans="1:31" x14ac:dyDescent="0.25">
      <c r="A708" s="26"/>
      <c r="B708" s="48" t="s">
        <v>672</v>
      </c>
      <c r="C708" s="23"/>
      <c r="D708" s="49">
        <v>1200</v>
      </c>
      <c r="E708" s="23"/>
      <c r="F708" s="50">
        <v>7104</v>
      </c>
      <c r="G708" s="169"/>
      <c r="H708" s="169"/>
      <c r="I708" s="169"/>
      <c r="J708" s="169"/>
      <c r="K708" s="169"/>
      <c r="L708" s="169"/>
      <c r="M708" s="169"/>
      <c r="N708" s="169"/>
      <c r="O708" s="169"/>
      <c r="P708" s="207"/>
      <c r="Q708" s="169"/>
      <c r="R708" s="169"/>
      <c r="S708" s="169"/>
      <c r="T708" s="169"/>
      <c r="U708" s="207">
        <v>1200</v>
      </c>
      <c r="V708" s="207">
        <v>7104</v>
      </c>
      <c r="W708" s="169"/>
      <c r="X708" s="169"/>
      <c r="Y708" s="169"/>
      <c r="Z708" s="169"/>
      <c r="AA708" s="169"/>
      <c r="AB708" s="169"/>
      <c r="AC708" s="169"/>
      <c r="AD708" s="180"/>
      <c r="AE708" s="207">
        <f t="shared" si="64"/>
        <v>7104</v>
      </c>
    </row>
    <row r="709" spans="1:31" x14ac:dyDescent="0.25">
      <c r="A709" s="26"/>
      <c r="B709" s="48" t="s">
        <v>673</v>
      </c>
      <c r="C709" s="23"/>
      <c r="D709" s="49">
        <v>1200</v>
      </c>
      <c r="E709" s="23"/>
      <c r="F709" s="50">
        <v>8448</v>
      </c>
      <c r="G709" s="169"/>
      <c r="H709" s="169"/>
      <c r="I709" s="169"/>
      <c r="J709" s="169"/>
      <c r="K709" s="169"/>
      <c r="L709" s="169"/>
      <c r="M709" s="169"/>
      <c r="N709" s="169"/>
      <c r="O709" s="169"/>
      <c r="P709" s="207"/>
      <c r="Q709" s="169"/>
      <c r="R709" s="169"/>
      <c r="S709" s="169"/>
      <c r="T709" s="169"/>
      <c r="U709" s="207">
        <v>1200</v>
      </c>
      <c r="V709" s="207">
        <v>8448</v>
      </c>
      <c r="W709" s="169"/>
      <c r="X709" s="169"/>
      <c r="Y709" s="169"/>
      <c r="Z709" s="169"/>
      <c r="AA709" s="169"/>
      <c r="AB709" s="169"/>
      <c r="AC709" s="169"/>
      <c r="AD709" s="180"/>
      <c r="AE709" s="207">
        <f t="shared" si="64"/>
        <v>8448</v>
      </c>
    </row>
    <row r="710" spans="1:31" x14ac:dyDescent="0.25">
      <c r="A710" s="26"/>
      <c r="B710" s="48" t="s">
        <v>674</v>
      </c>
      <c r="C710" s="23"/>
      <c r="D710" s="49">
        <v>1200</v>
      </c>
      <c r="E710" s="23"/>
      <c r="F710" s="50">
        <v>5940</v>
      </c>
      <c r="G710" s="169"/>
      <c r="H710" s="169"/>
      <c r="I710" s="169"/>
      <c r="J710" s="169"/>
      <c r="K710" s="169"/>
      <c r="L710" s="169"/>
      <c r="M710" s="169"/>
      <c r="N710" s="169"/>
      <c r="O710" s="169"/>
      <c r="P710" s="207"/>
      <c r="Q710" s="169"/>
      <c r="R710" s="169"/>
      <c r="S710" s="169"/>
      <c r="T710" s="169"/>
      <c r="U710" s="207">
        <v>1200</v>
      </c>
      <c r="V710" s="207">
        <v>5940</v>
      </c>
      <c r="W710" s="169"/>
      <c r="X710" s="169"/>
      <c r="Y710" s="169"/>
      <c r="Z710" s="169"/>
      <c r="AA710" s="169"/>
      <c r="AB710" s="169"/>
      <c r="AC710" s="169"/>
      <c r="AD710" s="180"/>
      <c r="AE710" s="207">
        <f t="shared" si="64"/>
        <v>5940</v>
      </c>
    </row>
    <row r="711" spans="1:31" x14ac:dyDescent="0.25">
      <c r="A711" s="26"/>
      <c r="B711" s="48" t="s">
        <v>675</v>
      </c>
      <c r="C711" s="23"/>
      <c r="D711" s="49">
        <v>10</v>
      </c>
      <c r="E711" s="23"/>
      <c r="F711" s="50">
        <v>64.900000000000006</v>
      </c>
      <c r="G711" s="169"/>
      <c r="H711" s="169"/>
      <c r="I711" s="169"/>
      <c r="J711" s="169"/>
      <c r="K711" s="169"/>
      <c r="L711" s="169"/>
      <c r="M711" s="169"/>
      <c r="N711" s="169"/>
      <c r="O711" s="169"/>
      <c r="P711" s="207"/>
      <c r="Q711" s="169"/>
      <c r="R711" s="169"/>
      <c r="S711" s="169"/>
      <c r="T711" s="169"/>
      <c r="U711" s="207">
        <v>10</v>
      </c>
      <c r="V711" s="207">
        <v>64.900000000000006</v>
      </c>
      <c r="W711" s="169"/>
      <c r="X711" s="169"/>
      <c r="Y711" s="169"/>
      <c r="Z711" s="169"/>
      <c r="AA711" s="169"/>
      <c r="AB711" s="169"/>
      <c r="AC711" s="169"/>
      <c r="AD711" s="180"/>
      <c r="AE711" s="207">
        <f t="shared" ref="AE711:AE748" si="65">H711+J711+L711+N711+P711+R711+T711+V711+X711+Z711+AB711+AD711</f>
        <v>64.900000000000006</v>
      </c>
    </row>
    <row r="712" spans="1:31" x14ac:dyDescent="0.25">
      <c r="A712" s="26"/>
      <c r="B712" s="48" t="s">
        <v>676</v>
      </c>
      <c r="C712" s="23"/>
      <c r="D712" s="49">
        <v>10</v>
      </c>
      <c r="E712" s="23"/>
      <c r="F712" s="50">
        <v>64.900000000000006</v>
      </c>
      <c r="G712" s="169"/>
      <c r="H712" s="169"/>
      <c r="I712" s="169"/>
      <c r="J712" s="169"/>
      <c r="K712" s="169"/>
      <c r="L712" s="169"/>
      <c r="M712" s="169"/>
      <c r="N712" s="169"/>
      <c r="O712" s="169"/>
      <c r="P712" s="207"/>
      <c r="Q712" s="169"/>
      <c r="R712" s="169"/>
      <c r="S712" s="169"/>
      <c r="T712" s="169"/>
      <c r="U712" s="207">
        <v>10</v>
      </c>
      <c r="V712" s="207">
        <v>64.900000000000006</v>
      </c>
      <c r="W712" s="169"/>
      <c r="X712" s="169"/>
      <c r="Y712" s="169"/>
      <c r="Z712" s="169"/>
      <c r="AA712" s="169"/>
      <c r="AB712" s="169"/>
      <c r="AC712" s="169"/>
      <c r="AD712" s="180"/>
      <c r="AE712" s="207">
        <f t="shared" si="65"/>
        <v>64.900000000000006</v>
      </c>
    </row>
    <row r="713" spans="1:31" x14ac:dyDescent="0.25">
      <c r="A713" s="26"/>
      <c r="B713" s="48" t="s">
        <v>677</v>
      </c>
      <c r="C713" s="23"/>
      <c r="D713" s="49">
        <v>10</v>
      </c>
      <c r="E713" s="23"/>
      <c r="F713" s="50">
        <v>64.900000000000006</v>
      </c>
      <c r="G713" s="169"/>
      <c r="H713" s="169"/>
      <c r="I713" s="169"/>
      <c r="J713" s="169"/>
      <c r="K713" s="169"/>
      <c r="L713" s="169"/>
      <c r="M713" s="169"/>
      <c r="N713" s="169"/>
      <c r="O713" s="169"/>
      <c r="P713" s="207"/>
      <c r="Q713" s="169"/>
      <c r="R713" s="169"/>
      <c r="S713" s="169"/>
      <c r="T713" s="169"/>
      <c r="U713" s="207">
        <v>10</v>
      </c>
      <c r="V713" s="207">
        <v>64.900000000000006</v>
      </c>
      <c r="W713" s="169"/>
      <c r="X713" s="169"/>
      <c r="Y713" s="169"/>
      <c r="Z713" s="169"/>
      <c r="AA713" s="169"/>
      <c r="AB713" s="169"/>
      <c r="AC713" s="169"/>
      <c r="AD713" s="180"/>
      <c r="AE713" s="207">
        <f t="shared" si="65"/>
        <v>64.900000000000006</v>
      </c>
    </row>
    <row r="714" spans="1:31" x14ac:dyDescent="0.25">
      <c r="A714" s="26"/>
      <c r="B714" s="48" t="s">
        <v>678</v>
      </c>
      <c r="C714" s="23"/>
      <c r="D714" s="49">
        <v>10</v>
      </c>
      <c r="E714" s="23"/>
      <c r="F714" s="50">
        <v>64.900000000000006</v>
      </c>
      <c r="G714" s="169"/>
      <c r="H714" s="169"/>
      <c r="I714" s="169"/>
      <c r="J714" s="169"/>
      <c r="K714" s="169"/>
      <c r="L714" s="169"/>
      <c r="M714" s="169"/>
      <c r="N714" s="169"/>
      <c r="O714" s="169"/>
      <c r="P714" s="207"/>
      <c r="Q714" s="169"/>
      <c r="R714" s="169"/>
      <c r="S714" s="169"/>
      <c r="T714" s="169"/>
      <c r="U714" s="207">
        <v>10</v>
      </c>
      <c r="V714" s="207">
        <v>64.900000000000006</v>
      </c>
      <c r="W714" s="169"/>
      <c r="X714" s="169"/>
      <c r="Y714" s="169"/>
      <c r="Z714" s="169"/>
      <c r="AA714" s="169"/>
      <c r="AB714" s="169"/>
      <c r="AC714" s="169"/>
      <c r="AD714" s="180"/>
      <c r="AE714" s="207">
        <f t="shared" si="65"/>
        <v>64.900000000000006</v>
      </c>
    </row>
    <row r="715" spans="1:31" x14ac:dyDescent="0.25">
      <c r="A715" s="26"/>
      <c r="B715" s="48" t="s">
        <v>679</v>
      </c>
      <c r="C715" s="23"/>
      <c r="D715" s="49">
        <v>10</v>
      </c>
      <c r="E715" s="23"/>
      <c r="F715" s="50">
        <v>64.900000000000006</v>
      </c>
      <c r="G715" s="169"/>
      <c r="H715" s="169"/>
      <c r="I715" s="169"/>
      <c r="J715" s="169"/>
      <c r="K715" s="169"/>
      <c r="L715" s="169"/>
      <c r="M715" s="169"/>
      <c r="N715" s="169"/>
      <c r="O715" s="169"/>
      <c r="P715" s="207"/>
      <c r="Q715" s="169"/>
      <c r="R715" s="169"/>
      <c r="S715" s="169"/>
      <c r="T715" s="169"/>
      <c r="U715" s="207">
        <v>10</v>
      </c>
      <c r="V715" s="207">
        <v>64.900000000000006</v>
      </c>
      <c r="W715" s="169"/>
      <c r="X715" s="169"/>
      <c r="Y715" s="169"/>
      <c r="Z715" s="169"/>
      <c r="AA715" s="169"/>
      <c r="AB715" s="169"/>
      <c r="AC715" s="169"/>
      <c r="AD715" s="180"/>
      <c r="AE715" s="207">
        <f t="shared" si="65"/>
        <v>64.900000000000006</v>
      </c>
    </row>
    <row r="716" spans="1:31" x14ac:dyDescent="0.25">
      <c r="A716" s="26"/>
      <c r="B716" s="48" t="s">
        <v>680</v>
      </c>
      <c r="C716" s="23"/>
      <c r="D716" s="49">
        <v>10</v>
      </c>
      <c r="E716" s="23"/>
      <c r="F716" s="50">
        <v>64.900000000000006</v>
      </c>
      <c r="G716" s="169"/>
      <c r="H716" s="169"/>
      <c r="I716" s="169"/>
      <c r="J716" s="169"/>
      <c r="K716" s="169"/>
      <c r="L716" s="169"/>
      <c r="M716" s="169"/>
      <c r="N716" s="169"/>
      <c r="O716" s="169"/>
      <c r="P716" s="207"/>
      <c r="Q716" s="169"/>
      <c r="R716" s="169"/>
      <c r="S716" s="169"/>
      <c r="T716" s="169"/>
      <c r="U716" s="207">
        <v>10</v>
      </c>
      <c r="V716" s="207">
        <v>64.900000000000006</v>
      </c>
      <c r="W716" s="169"/>
      <c r="X716" s="169"/>
      <c r="Y716" s="169"/>
      <c r="Z716" s="169"/>
      <c r="AA716" s="169"/>
      <c r="AB716" s="169"/>
      <c r="AC716" s="169"/>
      <c r="AD716" s="180"/>
      <c r="AE716" s="207">
        <f t="shared" si="65"/>
        <v>64.900000000000006</v>
      </c>
    </row>
    <row r="717" spans="1:31" x14ac:dyDescent="0.25">
      <c r="A717" s="26"/>
      <c r="B717" s="48" t="s">
        <v>681</v>
      </c>
      <c r="C717" s="23"/>
      <c r="D717" s="49">
        <v>10</v>
      </c>
      <c r="E717" s="23"/>
      <c r="F717" s="50">
        <v>64.900000000000006</v>
      </c>
      <c r="G717" s="169"/>
      <c r="H717" s="169"/>
      <c r="I717" s="169"/>
      <c r="J717" s="169"/>
      <c r="K717" s="169"/>
      <c r="L717" s="169"/>
      <c r="M717" s="169"/>
      <c r="N717" s="169"/>
      <c r="O717" s="169"/>
      <c r="P717" s="207"/>
      <c r="Q717" s="169"/>
      <c r="R717" s="169"/>
      <c r="S717" s="169"/>
      <c r="T717" s="169"/>
      <c r="U717" s="207">
        <v>10</v>
      </c>
      <c r="V717" s="207">
        <v>64.900000000000006</v>
      </c>
      <c r="W717" s="169"/>
      <c r="X717" s="169"/>
      <c r="Y717" s="169"/>
      <c r="Z717" s="169"/>
      <c r="AA717" s="169"/>
      <c r="AB717" s="169"/>
      <c r="AC717" s="169"/>
      <c r="AD717" s="180"/>
      <c r="AE717" s="207">
        <f t="shared" si="65"/>
        <v>64.900000000000006</v>
      </c>
    </row>
    <row r="718" spans="1:31" x14ac:dyDescent="0.25">
      <c r="A718" s="26"/>
      <c r="B718" s="48" t="s">
        <v>682</v>
      </c>
      <c r="C718" s="23"/>
      <c r="D718" s="49">
        <v>10</v>
      </c>
      <c r="E718" s="23"/>
      <c r="F718" s="50">
        <v>64.900000000000006</v>
      </c>
      <c r="G718" s="169"/>
      <c r="H718" s="169"/>
      <c r="I718" s="169"/>
      <c r="J718" s="169"/>
      <c r="K718" s="169"/>
      <c r="L718" s="169"/>
      <c r="M718" s="169"/>
      <c r="N718" s="169"/>
      <c r="O718" s="169"/>
      <c r="P718" s="207"/>
      <c r="Q718" s="169"/>
      <c r="R718" s="169"/>
      <c r="S718" s="169"/>
      <c r="T718" s="169"/>
      <c r="U718" s="207">
        <v>10</v>
      </c>
      <c r="V718" s="207">
        <v>64.900000000000006</v>
      </c>
      <c r="W718" s="169"/>
      <c r="X718" s="169"/>
      <c r="Y718" s="169"/>
      <c r="Z718" s="169"/>
      <c r="AA718" s="169"/>
      <c r="AB718" s="169"/>
      <c r="AC718" s="169"/>
      <c r="AD718" s="180"/>
      <c r="AE718" s="207">
        <f t="shared" si="65"/>
        <v>64.900000000000006</v>
      </c>
    </row>
    <row r="719" spans="1:31" x14ac:dyDescent="0.25">
      <c r="A719" s="26"/>
      <c r="B719" s="48" t="s">
        <v>683</v>
      </c>
      <c r="C719" s="23"/>
      <c r="D719" s="49">
        <v>10</v>
      </c>
      <c r="E719" s="23"/>
      <c r="F719" s="50">
        <v>590</v>
      </c>
      <c r="G719" s="169"/>
      <c r="H719" s="169"/>
      <c r="I719" s="169"/>
      <c r="J719" s="169"/>
      <c r="K719" s="169"/>
      <c r="L719" s="169"/>
      <c r="M719" s="169"/>
      <c r="N719" s="169"/>
      <c r="O719" s="169"/>
      <c r="P719" s="207"/>
      <c r="Q719" s="169"/>
      <c r="R719" s="169"/>
      <c r="S719" s="169"/>
      <c r="T719" s="169"/>
      <c r="U719" s="207">
        <v>10</v>
      </c>
      <c r="V719" s="207">
        <v>590</v>
      </c>
      <c r="W719" s="169"/>
      <c r="X719" s="169"/>
      <c r="Y719" s="169"/>
      <c r="Z719" s="169"/>
      <c r="AA719" s="169"/>
      <c r="AB719" s="169"/>
      <c r="AC719" s="169"/>
      <c r="AD719" s="180"/>
      <c r="AE719" s="207">
        <f t="shared" si="65"/>
        <v>590</v>
      </c>
    </row>
    <row r="720" spans="1:31" x14ac:dyDescent="0.25">
      <c r="A720" s="26"/>
      <c r="B720" s="48" t="s">
        <v>684</v>
      </c>
      <c r="C720" s="23"/>
      <c r="D720" s="49">
        <v>10</v>
      </c>
      <c r="E720" s="23"/>
      <c r="F720" s="50">
        <v>220.5</v>
      </c>
      <c r="G720" s="169"/>
      <c r="H720" s="169"/>
      <c r="I720" s="169"/>
      <c r="J720" s="169"/>
      <c r="K720" s="169"/>
      <c r="L720" s="169"/>
      <c r="M720" s="169"/>
      <c r="N720" s="169"/>
      <c r="O720" s="169"/>
      <c r="P720" s="207"/>
      <c r="Q720" s="169"/>
      <c r="R720" s="169"/>
      <c r="S720" s="169"/>
      <c r="T720" s="169"/>
      <c r="U720" s="207">
        <v>10</v>
      </c>
      <c r="V720" s="207">
        <v>220.5</v>
      </c>
      <c r="W720" s="169"/>
      <c r="X720" s="169"/>
      <c r="Y720" s="169"/>
      <c r="Z720" s="169"/>
      <c r="AA720" s="169"/>
      <c r="AB720" s="169"/>
      <c r="AC720" s="169"/>
      <c r="AD720" s="180"/>
      <c r="AE720" s="207">
        <f t="shared" si="65"/>
        <v>220.5</v>
      </c>
    </row>
    <row r="721" spans="1:31" x14ac:dyDescent="0.25">
      <c r="A721" s="26"/>
      <c r="B721" s="48" t="s">
        <v>685</v>
      </c>
      <c r="C721" s="23"/>
      <c r="D721" s="49">
        <v>10</v>
      </c>
      <c r="E721" s="23"/>
      <c r="F721" s="50">
        <v>457</v>
      </c>
      <c r="G721" s="169"/>
      <c r="H721" s="169"/>
      <c r="I721" s="169"/>
      <c r="J721" s="169"/>
      <c r="K721" s="169"/>
      <c r="L721" s="169"/>
      <c r="M721" s="169"/>
      <c r="N721" s="169"/>
      <c r="O721" s="169"/>
      <c r="P721" s="207"/>
      <c r="Q721" s="169"/>
      <c r="R721" s="169"/>
      <c r="S721" s="169"/>
      <c r="T721" s="169"/>
      <c r="U721" s="207">
        <v>10</v>
      </c>
      <c r="V721" s="207">
        <v>457</v>
      </c>
      <c r="W721" s="169"/>
      <c r="X721" s="169"/>
      <c r="Y721" s="169"/>
      <c r="Z721" s="169"/>
      <c r="AA721" s="169"/>
      <c r="AB721" s="169"/>
      <c r="AC721" s="169"/>
      <c r="AD721" s="180"/>
      <c r="AE721" s="207">
        <f t="shared" si="65"/>
        <v>457</v>
      </c>
    </row>
    <row r="722" spans="1:31" x14ac:dyDescent="0.25">
      <c r="A722" s="26"/>
      <c r="B722" s="48" t="s">
        <v>686</v>
      </c>
      <c r="C722" s="23"/>
      <c r="D722" s="49">
        <v>10</v>
      </c>
      <c r="E722" s="23"/>
      <c r="F722" s="50">
        <v>1200</v>
      </c>
      <c r="G722" s="169"/>
      <c r="H722" s="169"/>
      <c r="I722" s="169"/>
      <c r="J722" s="169"/>
      <c r="K722" s="169"/>
      <c r="L722" s="169"/>
      <c r="M722" s="169"/>
      <c r="N722" s="169"/>
      <c r="O722" s="169"/>
      <c r="P722" s="207"/>
      <c r="Q722" s="169"/>
      <c r="R722" s="169"/>
      <c r="S722" s="169"/>
      <c r="T722" s="169"/>
      <c r="U722" s="207">
        <v>10</v>
      </c>
      <c r="V722" s="207">
        <v>1200</v>
      </c>
      <c r="W722" s="169"/>
      <c r="X722" s="169"/>
      <c r="Y722" s="169"/>
      <c r="Z722" s="169"/>
      <c r="AA722" s="169"/>
      <c r="AB722" s="169"/>
      <c r="AC722" s="169"/>
      <c r="AD722" s="180"/>
      <c r="AE722" s="207">
        <f t="shared" si="65"/>
        <v>1200</v>
      </c>
    </row>
    <row r="723" spans="1:31" x14ac:dyDescent="0.25">
      <c r="A723" s="26"/>
      <c r="B723" s="48" t="s">
        <v>687</v>
      </c>
      <c r="C723" s="23"/>
      <c r="D723" s="49">
        <v>4</v>
      </c>
      <c r="E723" s="23"/>
      <c r="F723" s="50">
        <v>771.72</v>
      </c>
      <c r="G723" s="169"/>
      <c r="H723" s="169"/>
      <c r="I723" s="169"/>
      <c r="J723" s="169"/>
      <c r="K723" s="169"/>
      <c r="L723" s="169"/>
      <c r="M723" s="169"/>
      <c r="N723" s="169"/>
      <c r="O723" s="169"/>
      <c r="P723" s="207"/>
      <c r="Q723" s="169"/>
      <c r="R723" s="169"/>
      <c r="S723" s="169"/>
      <c r="T723" s="169"/>
      <c r="U723" s="207">
        <v>4</v>
      </c>
      <c r="V723" s="207">
        <v>771.72</v>
      </c>
      <c r="W723" s="169"/>
      <c r="X723" s="169"/>
      <c r="Y723" s="169"/>
      <c r="Z723" s="169"/>
      <c r="AA723" s="169"/>
      <c r="AB723" s="169"/>
      <c r="AC723" s="169"/>
      <c r="AD723" s="180"/>
      <c r="AE723" s="207">
        <f t="shared" si="65"/>
        <v>771.72</v>
      </c>
    </row>
    <row r="724" spans="1:31" x14ac:dyDescent="0.25">
      <c r="A724" s="26"/>
      <c r="B724" s="48" t="s">
        <v>688</v>
      </c>
      <c r="C724" s="23"/>
      <c r="D724" s="49">
        <v>2</v>
      </c>
      <c r="E724" s="23"/>
      <c r="F724" s="50">
        <v>399.64</v>
      </c>
      <c r="G724" s="169"/>
      <c r="H724" s="169"/>
      <c r="I724" s="169"/>
      <c r="J724" s="169"/>
      <c r="K724" s="169"/>
      <c r="L724" s="169"/>
      <c r="M724" s="169"/>
      <c r="N724" s="169"/>
      <c r="O724" s="169"/>
      <c r="P724" s="207"/>
      <c r="Q724" s="169"/>
      <c r="R724" s="169"/>
      <c r="S724" s="169"/>
      <c r="T724" s="169"/>
      <c r="U724" s="207">
        <v>2</v>
      </c>
      <c r="V724" s="207">
        <v>399.64</v>
      </c>
      <c r="W724" s="169"/>
      <c r="X724" s="169"/>
      <c r="Y724" s="169"/>
      <c r="Z724" s="169"/>
      <c r="AA724" s="169"/>
      <c r="AB724" s="169"/>
      <c r="AC724" s="169"/>
      <c r="AD724" s="180"/>
      <c r="AE724" s="207">
        <f t="shared" si="65"/>
        <v>399.64</v>
      </c>
    </row>
    <row r="725" spans="1:31" x14ac:dyDescent="0.25">
      <c r="A725" s="26"/>
      <c r="B725" s="48" t="s">
        <v>689</v>
      </c>
      <c r="C725" s="23"/>
      <c r="D725" s="49">
        <v>10</v>
      </c>
      <c r="E725" s="23"/>
      <c r="F725" s="50">
        <v>1102.5</v>
      </c>
      <c r="G725" s="169"/>
      <c r="H725" s="169"/>
      <c r="I725" s="169"/>
      <c r="J725" s="169"/>
      <c r="K725" s="169"/>
      <c r="L725" s="169"/>
      <c r="M725" s="169"/>
      <c r="N725" s="169"/>
      <c r="O725" s="169"/>
      <c r="P725" s="207"/>
      <c r="Q725" s="169"/>
      <c r="R725" s="169"/>
      <c r="S725" s="169"/>
      <c r="T725" s="169"/>
      <c r="U725" s="207">
        <v>10</v>
      </c>
      <c r="V725" s="207">
        <v>1102.5</v>
      </c>
      <c r="W725" s="169"/>
      <c r="X725" s="169"/>
      <c r="Y725" s="169"/>
      <c r="Z725" s="169"/>
      <c r="AA725" s="169"/>
      <c r="AB725" s="169"/>
      <c r="AC725" s="169"/>
      <c r="AD725" s="180"/>
      <c r="AE725" s="207">
        <f t="shared" si="65"/>
        <v>1102.5</v>
      </c>
    </row>
    <row r="726" spans="1:31" x14ac:dyDescent="0.25">
      <c r="A726" s="26"/>
      <c r="B726" s="48" t="s">
        <v>690</v>
      </c>
      <c r="C726" s="23"/>
      <c r="D726" s="49">
        <v>6</v>
      </c>
      <c r="E726" s="23"/>
      <c r="F726" s="50">
        <v>620.16</v>
      </c>
      <c r="G726" s="169"/>
      <c r="H726" s="169"/>
      <c r="I726" s="169"/>
      <c r="J726" s="169"/>
      <c r="K726" s="169"/>
      <c r="L726" s="169"/>
      <c r="M726" s="169"/>
      <c r="N726" s="169"/>
      <c r="O726" s="169"/>
      <c r="P726" s="207"/>
      <c r="Q726" s="169"/>
      <c r="R726" s="169"/>
      <c r="S726" s="169"/>
      <c r="T726" s="169"/>
      <c r="U726" s="207">
        <v>6</v>
      </c>
      <c r="V726" s="207">
        <v>620.16</v>
      </c>
      <c r="W726" s="169"/>
      <c r="X726" s="169"/>
      <c r="Y726" s="169"/>
      <c r="Z726" s="169"/>
      <c r="AA726" s="169"/>
      <c r="AB726" s="169"/>
      <c r="AC726" s="169"/>
      <c r="AD726" s="180"/>
      <c r="AE726" s="207">
        <f t="shared" si="65"/>
        <v>620.16</v>
      </c>
    </row>
    <row r="727" spans="1:31" x14ac:dyDescent="0.25">
      <c r="A727" s="26"/>
      <c r="B727" s="48" t="s">
        <v>691</v>
      </c>
      <c r="C727" s="23"/>
      <c r="D727" s="49">
        <v>5</v>
      </c>
      <c r="E727" s="23"/>
      <c r="F727" s="50">
        <v>153.4</v>
      </c>
      <c r="G727" s="169"/>
      <c r="H727" s="169"/>
      <c r="I727" s="169"/>
      <c r="J727" s="169"/>
      <c r="K727" s="169"/>
      <c r="L727" s="169"/>
      <c r="M727" s="169"/>
      <c r="N727" s="169"/>
      <c r="O727" s="169"/>
      <c r="P727" s="207"/>
      <c r="Q727" s="169"/>
      <c r="R727" s="169"/>
      <c r="S727" s="169"/>
      <c r="T727" s="169"/>
      <c r="U727" s="207">
        <v>5</v>
      </c>
      <c r="V727" s="207">
        <v>153.4</v>
      </c>
      <c r="W727" s="169"/>
      <c r="X727" s="169"/>
      <c r="Y727" s="169"/>
      <c r="Z727" s="169"/>
      <c r="AA727" s="169"/>
      <c r="AB727" s="169"/>
      <c r="AC727" s="169"/>
      <c r="AD727" s="180"/>
      <c r="AE727" s="207">
        <f t="shared" si="65"/>
        <v>153.4</v>
      </c>
    </row>
    <row r="728" spans="1:31" x14ac:dyDescent="0.25">
      <c r="A728" s="26"/>
      <c r="B728" s="48" t="s">
        <v>692</v>
      </c>
      <c r="C728" s="23"/>
      <c r="D728" s="49">
        <v>5</v>
      </c>
      <c r="E728" s="23"/>
      <c r="F728" s="50">
        <v>413.4</v>
      </c>
      <c r="G728" s="169"/>
      <c r="H728" s="169"/>
      <c r="I728" s="169"/>
      <c r="J728" s="169"/>
      <c r="K728" s="169"/>
      <c r="L728" s="169"/>
      <c r="M728" s="169"/>
      <c r="N728" s="169"/>
      <c r="O728" s="169"/>
      <c r="P728" s="207"/>
      <c r="Q728" s="169"/>
      <c r="R728" s="169"/>
      <c r="S728" s="169"/>
      <c r="T728" s="169"/>
      <c r="U728" s="207">
        <v>5</v>
      </c>
      <c r="V728" s="207">
        <v>413.4</v>
      </c>
      <c r="W728" s="169"/>
      <c r="X728" s="169"/>
      <c r="Y728" s="169"/>
      <c r="Z728" s="169"/>
      <c r="AA728" s="169"/>
      <c r="AB728" s="169"/>
      <c r="AC728" s="169"/>
      <c r="AD728" s="180"/>
      <c r="AE728" s="207">
        <f t="shared" si="65"/>
        <v>413.4</v>
      </c>
    </row>
    <row r="729" spans="1:31" x14ac:dyDescent="0.25">
      <c r="A729" s="26"/>
      <c r="B729" s="48" t="s">
        <v>693</v>
      </c>
      <c r="C729" s="23"/>
      <c r="D729" s="49">
        <v>5</v>
      </c>
      <c r="E729" s="23"/>
      <c r="F729" s="50">
        <v>413.4</v>
      </c>
      <c r="G729" s="169"/>
      <c r="H729" s="169"/>
      <c r="I729" s="169"/>
      <c r="J729" s="169"/>
      <c r="K729" s="169"/>
      <c r="L729" s="169"/>
      <c r="M729" s="169"/>
      <c r="N729" s="169"/>
      <c r="O729" s="169"/>
      <c r="P729" s="207"/>
      <c r="Q729" s="169"/>
      <c r="R729" s="169"/>
      <c r="S729" s="169"/>
      <c r="T729" s="169"/>
      <c r="U729" s="207">
        <v>5</v>
      </c>
      <c r="V729" s="207">
        <v>413.4</v>
      </c>
      <c r="W729" s="169"/>
      <c r="X729" s="169"/>
      <c r="Y729" s="169"/>
      <c r="Z729" s="169"/>
      <c r="AA729" s="169"/>
      <c r="AB729" s="169"/>
      <c r="AC729" s="169"/>
      <c r="AD729" s="180"/>
      <c r="AE729" s="207">
        <f t="shared" si="65"/>
        <v>413.4</v>
      </c>
    </row>
    <row r="730" spans="1:31" x14ac:dyDescent="0.25">
      <c r="A730" s="26"/>
      <c r="B730" s="48" t="s">
        <v>694</v>
      </c>
      <c r="C730" s="23"/>
      <c r="D730" s="49">
        <v>5</v>
      </c>
      <c r="E730" s="23"/>
      <c r="F730" s="50">
        <v>413.4</v>
      </c>
      <c r="G730" s="169"/>
      <c r="H730" s="169"/>
      <c r="I730" s="169"/>
      <c r="J730" s="169"/>
      <c r="K730" s="169"/>
      <c r="L730" s="169"/>
      <c r="M730" s="169"/>
      <c r="N730" s="169"/>
      <c r="O730" s="169"/>
      <c r="P730" s="207"/>
      <c r="Q730" s="169"/>
      <c r="R730" s="169"/>
      <c r="S730" s="169"/>
      <c r="T730" s="169"/>
      <c r="U730" s="207">
        <v>5</v>
      </c>
      <c r="V730" s="207">
        <v>413.4</v>
      </c>
      <c r="W730" s="169"/>
      <c r="X730" s="169"/>
      <c r="Y730" s="169"/>
      <c r="Z730" s="169"/>
      <c r="AA730" s="169"/>
      <c r="AB730" s="169"/>
      <c r="AC730" s="169"/>
      <c r="AD730" s="180"/>
      <c r="AE730" s="207">
        <f t="shared" si="65"/>
        <v>413.4</v>
      </c>
    </row>
    <row r="731" spans="1:31" x14ac:dyDescent="0.25">
      <c r="A731" s="26"/>
      <c r="B731" s="48" t="s">
        <v>695</v>
      </c>
      <c r="C731" s="23"/>
      <c r="D731" s="49">
        <v>5</v>
      </c>
      <c r="E731" s="23"/>
      <c r="F731" s="50">
        <v>413.4</v>
      </c>
      <c r="G731" s="169"/>
      <c r="H731" s="169"/>
      <c r="I731" s="169"/>
      <c r="J731" s="169"/>
      <c r="K731" s="169"/>
      <c r="L731" s="169"/>
      <c r="M731" s="169"/>
      <c r="N731" s="169"/>
      <c r="O731" s="169"/>
      <c r="P731" s="207"/>
      <c r="Q731" s="169"/>
      <c r="R731" s="169"/>
      <c r="S731" s="169"/>
      <c r="T731" s="169"/>
      <c r="U731" s="207">
        <v>5</v>
      </c>
      <c r="V731" s="207">
        <v>413.4</v>
      </c>
      <c r="W731" s="169"/>
      <c r="X731" s="169"/>
      <c r="Y731" s="169"/>
      <c r="Z731" s="169"/>
      <c r="AA731" s="169"/>
      <c r="AB731" s="169"/>
      <c r="AC731" s="169"/>
      <c r="AD731" s="180"/>
      <c r="AE731" s="207">
        <f t="shared" si="65"/>
        <v>413.4</v>
      </c>
    </row>
    <row r="732" spans="1:31" x14ac:dyDescent="0.25">
      <c r="A732" s="26"/>
      <c r="B732" s="48" t="s">
        <v>696</v>
      </c>
      <c r="C732" s="23"/>
      <c r="D732" s="49">
        <v>5</v>
      </c>
      <c r="E732" s="23"/>
      <c r="F732" s="50">
        <v>413.4</v>
      </c>
      <c r="G732" s="169"/>
      <c r="H732" s="169"/>
      <c r="I732" s="169"/>
      <c r="J732" s="169"/>
      <c r="K732" s="169"/>
      <c r="L732" s="169"/>
      <c r="M732" s="169"/>
      <c r="N732" s="169"/>
      <c r="O732" s="169"/>
      <c r="P732" s="207"/>
      <c r="Q732" s="169"/>
      <c r="R732" s="169"/>
      <c r="S732" s="169"/>
      <c r="T732" s="169"/>
      <c r="U732" s="207">
        <v>5</v>
      </c>
      <c r="V732" s="207">
        <v>413.4</v>
      </c>
      <c r="W732" s="169"/>
      <c r="X732" s="169"/>
      <c r="Y732" s="169"/>
      <c r="Z732" s="169"/>
      <c r="AA732" s="169"/>
      <c r="AB732" s="169"/>
      <c r="AC732" s="169"/>
      <c r="AD732" s="180"/>
      <c r="AE732" s="207">
        <f t="shared" si="65"/>
        <v>413.4</v>
      </c>
    </row>
    <row r="733" spans="1:31" x14ac:dyDescent="0.25">
      <c r="A733" s="26"/>
      <c r="B733" s="48" t="s">
        <v>697</v>
      </c>
      <c r="C733" s="23"/>
      <c r="D733" s="49">
        <v>5</v>
      </c>
      <c r="E733" s="23"/>
      <c r="F733" s="50">
        <v>413.4</v>
      </c>
      <c r="G733" s="169"/>
      <c r="H733" s="169"/>
      <c r="I733" s="169"/>
      <c r="J733" s="169"/>
      <c r="K733" s="169"/>
      <c r="L733" s="169"/>
      <c r="M733" s="169"/>
      <c r="N733" s="169"/>
      <c r="O733" s="169"/>
      <c r="P733" s="207"/>
      <c r="Q733" s="169"/>
      <c r="R733" s="169"/>
      <c r="S733" s="169"/>
      <c r="T733" s="169"/>
      <c r="U733" s="207">
        <v>5</v>
      </c>
      <c r="V733" s="207">
        <v>413.4</v>
      </c>
      <c r="W733" s="169"/>
      <c r="X733" s="169"/>
      <c r="Y733" s="169"/>
      <c r="Z733" s="169"/>
      <c r="AA733" s="169"/>
      <c r="AB733" s="169"/>
      <c r="AC733" s="169"/>
      <c r="AD733" s="180"/>
      <c r="AE733" s="207">
        <f t="shared" si="65"/>
        <v>413.4</v>
      </c>
    </row>
    <row r="734" spans="1:31" x14ac:dyDescent="0.25">
      <c r="A734" s="26"/>
      <c r="B734" s="48" t="s">
        <v>698</v>
      </c>
      <c r="C734" s="23"/>
      <c r="D734" s="49">
        <v>5</v>
      </c>
      <c r="E734" s="23"/>
      <c r="F734" s="50">
        <v>413.4</v>
      </c>
      <c r="G734" s="169"/>
      <c r="H734" s="169"/>
      <c r="I734" s="169"/>
      <c r="J734" s="169"/>
      <c r="K734" s="169"/>
      <c r="L734" s="169"/>
      <c r="M734" s="169"/>
      <c r="N734" s="169"/>
      <c r="O734" s="169"/>
      <c r="P734" s="207"/>
      <c r="Q734" s="169"/>
      <c r="R734" s="169"/>
      <c r="S734" s="169"/>
      <c r="T734" s="169"/>
      <c r="U734" s="207">
        <v>5</v>
      </c>
      <c r="V734" s="207">
        <v>413.4</v>
      </c>
      <c r="W734" s="169"/>
      <c r="X734" s="169"/>
      <c r="Y734" s="169"/>
      <c r="Z734" s="169"/>
      <c r="AA734" s="169"/>
      <c r="AB734" s="169"/>
      <c r="AC734" s="169"/>
      <c r="AD734" s="180"/>
      <c r="AE734" s="207">
        <f t="shared" si="65"/>
        <v>413.4</v>
      </c>
    </row>
    <row r="735" spans="1:31" x14ac:dyDescent="0.25">
      <c r="A735" s="26"/>
      <c r="B735" s="48" t="s">
        <v>699</v>
      </c>
      <c r="C735" s="23"/>
      <c r="D735" s="49">
        <v>5</v>
      </c>
      <c r="E735" s="23"/>
      <c r="F735" s="50">
        <v>413.4</v>
      </c>
      <c r="G735" s="169"/>
      <c r="H735" s="169"/>
      <c r="I735" s="169"/>
      <c r="J735" s="169"/>
      <c r="K735" s="169"/>
      <c r="L735" s="169"/>
      <c r="M735" s="169"/>
      <c r="N735" s="169"/>
      <c r="O735" s="169"/>
      <c r="P735" s="207"/>
      <c r="Q735" s="169"/>
      <c r="R735" s="169"/>
      <c r="S735" s="169"/>
      <c r="T735" s="169"/>
      <c r="U735" s="207">
        <v>5</v>
      </c>
      <c r="V735" s="207">
        <v>413.4</v>
      </c>
      <c r="W735" s="169"/>
      <c r="X735" s="169"/>
      <c r="Y735" s="169"/>
      <c r="Z735" s="169"/>
      <c r="AA735" s="169"/>
      <c r="AB735" s="169"/>
      <c r="AC735" s="169"/>
      <c r="AD735" s="180"/>
      <c r="AE735" s="207">
        <f t="shared" si="65"/>
        <v>413.4</v>
      </c>
    </row>
    <row r="736" spans="1:31" x14ac:dyDescent="0.25">
      <c r="A736" s="26"/>
      <c r="B736" s="48" t="s">
        <v>700</v>
      </c>
      <c r="C736" s="23"/>
      <c r="D736" s="49">
        <v>2</v>
      </c>
      <c r="E736" s="23"/>
      <c r="F736" s="50">
        <v>352.78</v>
      </c>
      <c r="G736" s="169"/>
      <c r="H736" s="169"/>
      <c r="I736" s="169"/>
      <c r="J736" s="169"/>
      <c r="K736" s="169"/>
      <c r="L736" s="169"/>
      <c r="M736" s="169"/>
      <c r="N736" s="169"/>
      <c r="O736" s="169"/>
      <c r="P736" s="207"/>
      <c r="Q736" s="169"/>
      <c r="R736" s="169"/>
      <c r="S736" s="169"/>
      <c r="T736" s="169"/>
      <c r="U736" s="207">
        <v>2</v>
      </c>
      <c r="V736" s="207">
        <v>352.78</v>
      </c>
      <c r="W736" s="169"/>
      <c r="X736" s="169"/>
      <c r="Y736" s="169"/>
      <c r="Z736" s="169"/>
      <c r="AA736" s="169"/>
      <c r="AB736" s="169"/>
      <c r="AC736" s="169"/>
      <c r="AD736" s="180"/>
      <c r="AE736" s="207">
        <f t="shared" si="65"/>
        <v>352.78</v>
      </c>
    </row>
    <row r="737" spans="1:474" x14ac:dyDescent="0.25">
      <c r="A737" s="26"/>
      <c r="B737" s="48" t="s">
        <v>701</v>
      </c>
      <c r="C737" s="23"/>
      <c r="D737" s="49">
        <v>3</v>
      </c>
      <c r="E737" s="23"/>
      <c r="F737" s="50">
        <v>661.47</v>
      </c>
      <c r="G737" s="169"/>
      <c r="H737" s="169"/>
      <c r="I737" s="169"/>
      <c r="J737" s="169"/>
      <c r="K737" s="169"/>
      <c r="L737" s="169"/>
      <c r="M737" s="169"/>
      <c r="N737" s="169"/>
      <c r="O737" s="169"/>
      <c r="P737" s="207"/>
      <c r="Q737" s="169"/>
      <c r="R737" s="169"/>
      <c r="S737" s="169"/>
      <c r="T737" s="169"/>
      <c r="U737" s="207">
        <v>3</v>
      </c>
      <c r="V737" s="207">
        <v>661.47</v>
      </c>
      <c r="W737" s="169"/>
      <c r="X737" s="169"/>
      <c r="Y737" s="169"/>
      <c r="Z737" s="169"/>
      <c r="AA737" s="169"/>
      <c r="AB737" s="169"/>
      <c r="AC737" s="169"/>
      <c r="AD737" s="180"/>
      <c r="AE737" s="207">
        <f t="shared" si="65"/>
        <v>661.47</v>
      </c>
    </row>
    <row r="738" spans="1:474" x14ac:dyDescent="0.25">
      <c r="A738" s="26"/>
      <c r="B738" s="48" t="s">
        <v>702</v>
      </c>
      <c r="C738" s="23"/>
      <c r="D738" s="49">
        <v>9</v>
      </c>
      <c r="E738" s="23"/>
      <c r="F738" s="50">
        <v>235.62</v>
      </c>
      <c r="G738" s="169"/>
      <c r="H738" s="169"/>
      <c r="I738" s="169"/>
      <c r="J738" s="169"/>
      <c r="K738" s="169"/>
      <c r="L738" s="169"/>
      <c r="M738" s="169"/>
      <c r="N738" s="169"/>
      <c r="O738" s="169"/>
      <c r="P738" s="207"/>
      <c r="Q738" s="169"/>
      <c r="R738" s="169"/>
      <c r="S738" s="169"/>
      <c r="T738" s="169"/>
      <c r="U738" s="207">
        <v>9</v>
      </c>
      <c r="V738" s="207">
        <v>235.62</v>
      </c>
      <c r="W738" s="169"/>
      <c r="X738" s="169"/>
      <c r="Y738" s="169"/>
      <c r="Z738" s="169"/>
      <c r="AA738" s="169"/>
      <c r="AB738" s="169"/>
      <c r="AC738" s="169"/>
      <c r="AD738" s="180"/>
      <c r="AE738" s="207">
        <f t="shared" si="65"/>
        <v>235.62</v>
      </c>
    </row>
    <row r="739" spans="1:474" x14ac:dyDescent="0.25">
      <c r="A739" s="26"/>
      <c r="B739" s="48" t="s">
        <v>703</v>
      </c>
      <c r="C739" s="23"/>
      <c r="D739" s="49">
        <v>1</v>
      </c>
      <c r="E739" s="23"/>
      <c r="F739" s="50">
        <v>232.9</v>
      </c>
      <c r="G739" s="169"/>
      <c r="H739" s="169"/>
      <c r="I739" s="169"/>
      <c r="J739" s="169"/>
      <c r="K739" s="169"/>
      <c r="L739" s="169"/>
      <c r="M739" s="169"/>
      <c r="N739" s="169"/>
      <c r="O739" s="169"/>
      <c r="P739" s="207"/>
      <c r="Q739" s="169"/>
      <c r="R739" s="169"/>
      <c r="S739" s="169"/>
      <c r="T739" s="169"/>
      <c r="U739" s="207">
        <v>1</v>
      </c>
      <c r="V739" s="207">
        <v>232.9</v>
      </c>
      <c r="W739" s="169"/>
      <c r="X739" s="169"/>
      <c r="Y739" s="169"/>
      <c r="Z739" s="169"/>
      <c r="AA739" s="169"/>
      <c r="AB739" s="169"/>
      <c r="AC739" s="169"/>
      <c r="AD739" s="180"/>
      <c r="AE739" s="207">
        <f t="shared" si="65"/>
        <v>232.9</v>
      </c>
    </row>
    <row r="740" spans="1:474" x14ac:dyDescent="0.25">
      <c r="A740" s="26"/>
      <c r="B740" s="48" t="s">
        <v>704</v>
      </c>
      <c r="C740" s="23"/>
      <c r="D740" s="49">
        <v>15</v>
      </c>
      <c r="E740" s="23"/>
      <c r="F740" s="50">
        <v>409.8</v>
      </c>
      <c r="G740" s="169"/>
      <c r="H740" s="169"/>
      <c r="I740" s="169"/>
      <c r="J740" s="169"/>
      <c r="K740" s="169"/>
      <c r="L740" s="169"/>
      <c r="M740" s="169"/>
      <c r="N740" s="169"/>
      <c r="O740" s="169"/>
      <c r="P740" s="207"/>
      <c r="Q740" s="169"/>
      <c r="R740" s="169"/>
      <c r="S740" s="169"/>
      <c r="T740" s="169"/>
      <c r="U740" s="207">
        <v>15</v>
      </c>
      <c r="V740" s="207">
        <v>409.8</v>
      </c>
      <c r="W740" s="169"/>
      <c r="X740" s="169"/>
      <c r="Y740" s="169"/>
      <c r="Z740" s="169"/>
      <c r="AA740" s="169"/>
      <c r="AB740" s="169"/>
      <c r="AC740" s="169"/>
      <c r="AD740" s="180"/>
      <c r="AE740" s="207">
        <f t="shared" si="65"/>
        <v>409.8</v>
      </c>
    </row>
    <row r="741" spans="1:474" x14ac:dyDescent="0.25">
      <c r="A741" s="26"/>
      <c r="B741" s="48" t="s">
        <v>705</v>
      </c>
      <c r="C741" s="23"/>
      <c r="D741" s="49">
        <v>30</v>
      </c>
      <c r="E741" s="23"/>
      <c r="F741" s="50">
        <v>2174.1000000000004</v>
      </c>
      <c r="G741" s="169"/>
      <c r="H741" s="169"/>
      <c r="I741" s="169"/>
      <c r="J741" s="169"/>
      <c r="K741" s="169"/>
      <c r="L741" s="169"/>
      <c r="M741" s="169"/>
      <c r="N741" s="169"/>
      <c r="O741" s="169"/>
      <c r="P741" s="207"/>
      <c r="Q741" s="169"/>
      <c r="R741" s="169"/>
      <c r="S741" s="169"/>
      <c r="T741" s="169"/>
      <c r="U741" s="207">
        <v>30</v>
      </c>
      <c r="V741" s="207">
        <v>2174.1000000000004</v>
      </c>
      <c r="W741" s="169"/>
      <c r="X741" s="169"/>
      <c r="Y741" s="169"/>
      <c r="Z741" s="169"/>
      <c r="AA741" s="169"/>
      <c r="AB741" s="169"/>
      <c r="AC741" s="169"/>
      <c r="AD741" s="180"/>
      <c r="AE741" s="207">
        <f t="shared" si="65"/>
        <v>2174.1000000000004</v>
      </c>
    </row>
    <row r="742" spans="1:474" x14ac:dyDescent="0.25">
      <c r="A742" s="26"/>
      <c r="B742" s="48" t="s">
        <v>706</v>
      </c>
      <c r="C742" s="23"/>
      <c r="D742" s="49">
        <v>32</v>
      </c>
      <c r="E742" s="23"/>
      <c r="F742" s="50">
        <v>2806.4</v>
      </c>
      <c r="G742" s="169"/>
      <c r="H742" s="169"/>
      <c r="I742" s="169"/>
      <c r="J742" s="169"/>
      <c r="K742" s="169"/>
      <c r="L742" s="169"/>
      <c r="M742" s="169"/>
      <c r="N742" s="169"/>
      <c r="O742" s="169">
        <v>21</v>
      </c>
      <c r="P742" s="207">
        <v>1317.33</v>
      </c>
      <c r="Q742" s="169"/>
      <c r="R742" s="169"/>
      <c r="S742" s="169"/>
      <c r="T742" s="169"/>
      <c r="U742" s="207">
        <v>11</v>
      </c>
      <c r="V742" s="207">
        <v>1489.0700000000002</v>
      </c>
      <c r="W742" s="169"/>
      <c r="X742" s="169"/>
      <c r="Y742" s="169"/>
      <c r="Z742" s="169"/>
      <c r="AA742" s="169"/>
      <c r="AB742" s="169"/>
      <c r="AC742" s="169"/>
      <c r="AD742" s="180"/>
      <c r="AE742" s="207">
        <f t="shared" si="65"/>
        <v>2806.4</v>
      </c>
    </row>
    <row r="743" spans="1:474" x14ac:dyDescent="0.25">
      <c r="A743" s="26"/>
      <c r="B743" s="48" t="s">
        <v>707</v>
      </c>
      <c r="C743" s="23"/>
      <c r="D743" s="49">
        <v>7</v>
      </c>
      <c r="E743" s="23"/>
      <c r="F743" s="50">
        <v>224.56</v>
      </c>
      <c r="G743" s="169"/>
      <c r="H743" s="169"/>
      <c r="I743" s="169"/>
      <c r="J743" s="169"/>
      <c r="K743" s="169"/>
      <c r="L743" s="169"/>
      <c r="M743" s="169"/>
      <c r="N743" s="169"/>
      <c r="O743" s="169"/>
      <c r="P743" s="207"/>
      <c r="Q743" s="169"/>
      <c r="R743" s="169"/>
      <c r="S743" s="169"/>
      <c r="T743" s="169"/>
      <c r="U743" s="207">
        <v>7</v>
      </c>
      <c r="V743" s="207">
        <v>224.56</v>
      </c>
      <c r="W743" s="169"/>
      <c r="X743" s="169"/>
      <c r="Y743" s="169"/>
      <c r="Z743" s="169"/>
      <c r="AA743" s="169"/>
      <c r="AB743" s="169"/>
      <c r="AC743" s="169"/>
      <c r="AD743" s="180"/>
      <c r="AE743" s="207">
        <f t="shared" si="65"/>
        <v>224.56</v>
      </c>
    </row>
    <row r="744" spans="1:474" x14ac:dyDescent="0.25">
      <c r="A744" s="26"/>
      <c r="B744" s="48" t="s">
        <v>708</v>
      </c>
      <c r="C744" s="23"/>
      <c r="D744" s="49">
        <v>4</v>
      </c>
      <c r="E744" s="23"/>
      <c r="F744" s="50">
        <v>2568.1999999999998</v>
      </c>
      <c r="G744" s="169"/>
      <c r="H744" s="169"/>
      <c r="I744" s="169"/>
      <c r="J744" s="169"/>
      <c r="K744" s="169"/>
      <c r="L744" s="169"/>
      <c r="M744" s="169"/>
      <c r="N744" s="169"/>
      <c r="O744" s="169"/>
      <c r="P744" s="207"/>
      <c r="Q744" s="169"/>
      <c r="R744" s="169"/>
      <c r="S744" s="169"/>
      <c r="T744" s="169"/>
      <c r="U744" s="207">
        <v>4</v>
      </c>
      <c r="V744" s="207">
        <v>2568.1999999999998</v>
      </c>
      <c r="W744" s="169"/>
      <c r="X744" s="169"/>
      <c r="Y744" s="169"/>
      <c r="Z744" s="169"/>
      <c r="AA744" s="169"/>
      <c r="AB744" s="169"/>
      <c r="AC744" s="169"/>
      <c r="AD744" s="180"/>
      <c r="AE744" s="207">
        <f t="shared" si="65"/>
        <v>2568.1999999999998</v>
      </c>
    </row>
    <row r="745" spans="1:474" x14ac:dyDescent="0.25">
      <c r="A745" s="26"/>
      <c r="B745" s="48" t="s">
        <v>180</v>
      </c>
      <c r="C745" s="23"/>
      <c r="D745" s="49">
        <v>150</v>
      </c>
      <c r="E745" s="23"/>
      <c r="F745" s="50">
        <v>1818</v>
      </c>
      <c r="G745" s="169"/>
      <c r="H745" s="169"/>
      <c r="I745" s="169"/>
      <c r="J745" s="169"/>
      <c r="K745" s="169"/>
      <c r="L745" s="169"/>
      <c r="M745" s="169"/>
      <c r="N745" s="169"/>
      <c r="O745" s="169"/>
      <c r="P745" s="207"/>
      <c r="Q745" s="169"/>
      <c r="R745" s="169"/>
      <c r="S745" s="169"/>
      <c r="T745" s="169"/>
      <c r="U745" s="207">
        <v>150</v>
      </c>
      <c r="V745" s="207">
        <v>1818</v>
      </c>
      <c r="W745" s="169"/>
      <c r="X745" s="169"/>
      <c r="Y745" s="169"/>
      <c r="Z745" s="169"/>
      <c r="AA745" s="169"/>
      <c r="AB745" s="169"/>
      <c r="AC745" s="169"/>
      <c r="AD745" s="180"/>
      <c r="AE745" s="207">
        <f t="shared" si="65"/>
        <v>1818</v>
      </c>
    </row>
    <row r="746" spans="1:474" x14ac:dyDescent="0.25">
      <c r="A746" s="26"/>
      <c r="B746" s="48" t="s">
        <v>709</v>
      </c>
      <c r="C746" s="23"/>
      <c r="D746" s="49">
        <v>10</v>
      </c>
      <c r="E746" s="23"/>
      <c r="F746" s="50">
        <v>3500</v>
      </c>
      <c r="G746" s="169"/>
      <c r="H746" s="169"/>
      <c r="I746" s="169"/>
      <c r="J746" s="169"/>
      <c r="K746" s="169"/>
      <c r="L746" s="169"/>
      <c r="M746" s="169"/>
      <c r="N746" s="169"/>
      <c r="O746" s="169"/>
      <c r="P746" s="207"/>
      <c r="Q746" s="169"/>
      <c r="R746" s="169"/>
      <c r="S746" s="169"/>
      <c r="T746" s="169"/>
      <c r="U746" s="207">
        <v>10</v>
      </c>
      <c r="V746" s="207">
        <v>3500</v>
      </c>
      <c r="W746" s="169"/>
      <c r="X746" s="169"/>
      <c r="Y746" s="169"/>
      <c r="Z746" s="169"/>
      <c r="AA746" s="169"/>
      <c r="AB746" s="169"/>
      <c r="AC746" s="169"/>
      <c r="AD746" s="180"/>
      <c r="AE746" s="207">
        <f t="shared" si="65"/>
        <v>3500</v>
      </c>
    </row>
    <row r="747" spans="1:474" x14ac:dyDescent="0.25">
      <c r="A747" s="26"/>
      <c r="B747" s="48" t="s">
        <v>710</v>
      </c>
      <c r="C747" s="23"/>
      <c r="D747" s="49">
        <v>1</v>
      </c>
      <c r="E747" s="23"/>
      <c r="F747" s="50">
        <v>79.930000000000007</v>
      </c>
      <c r="G747" s="169"/>
      <c r="H747" s="169"/>
      <c r="I747" s="169"/>
      <c r="J747" s="169"/>
      <c r="K747" s="169"/>
      <c r="L747" s="169"/>
      <c r="M747" s="169"/>
      <c r="N747" s="169"/>
      <c r="O747" s="169"/>
      <c r="P747" s="207"/>
      <c r="Q747" s="169"/>
      <c r="R747" s="169"/>
      <c r="S747" s="169"/>
      <c r="T747" s="169"/>
      <c r="U747" s="207">
        <v>1</v>
      </c>
      <c r="V747" s="207">
        <v>79.930000000000007</v>
      </c>
      <c r="W747" s="169"/>
      <c r="X747" s="169"/>
      <c r="Y747" s="169"/>
      <c r="Z747" s="169"/>
      <c r="AA747" s="169"/>
      <c r="AB747" s="169"/>
      <c r="AC747" s="169"/>
      <c r="AD747" s="180"/>
      <c r="AE747" s="207">
        <f t="shared" si="65"/>
        <v>79.930000000000007</v>
      </c>
    </row>
    <row r="748" spans="1:474" x14ac:dyDescent="0.25">
      <c r="A748" s="26"/>
      <c r="B748" s="48" t="s">
        <v>711</v>
      </c>
      <c r="C748" s="23"/>
      <c r="D748" s="49">
        <v>4</v>
      </c>
      <c r="E748" s="23"/>
      <c r="F748" s="50">
        <v>435.48</v>
      </c>
      <c r="G748" s="169"/>
      <c r="H748" s="169"/>
      <c r="I748" s="169"/>
      <c r="J748" s="169"/>
      <c r="K748" s="169"/>
      <c r="L748" s="169"/>
      <c r="M748" s="169"/>
      <c r="N748" s="169"/>
      <c r="O748" s="169"/>
      <c r="P748" s="207"/>
      <c r="Q748" s="169"/>
      <c r="R748" s="169"/>
      <c r="S748" s="169"/>
      <c r="T748" s="169"/>
      <c r="U748" s="207">
        <v>4</v>
      </c>
      <c r="V748" s="207">
        <v>435.48</v>
      </c>
      <c r="W748" s="169"/>
      <c r="X748" s="169"/>
      <c r="Y748" s="169"/>
      <c r="Z748" s="169"/>
      <c r="AA748" s="169"/>
      <c r="AB748" s="169"/>
      <c r="AC748" s="169"/>
      <c r="AD748" s="180"/>
      <c r="AE748" s="207">
        <f t="shared" si="65"/>
        <v>435.48</v>
      </c>
    </row>
    <row r="749" spans="1:474" s="19" customFormat="1" x14ac:dyDescent="0.25">
      <c r="A749" s="85">
        <v>21702</v>
      </c>
      <c r="B749" s="16" t="s">
        <v>2507</v>
      </c>
      <c r="C749" s="16"/>
      <c r="D749" s="16"/>
      <c r="E749" s="16"/>
      <c r="F749" s="86">
        <v>8463.3000000000011</v>
      </c>
      <c r="G749" s="173">
        <f>SUM(G750:G765)</f>
        <v>0</v>
      </c>
      <c r="H749" s="173">
        <f t="shared" ref="H749:AE749" si="66">SUM(H750:H765)</f>
        <v>0</v>
      </c>
      <c r="I749" s="173">
        <f t="shared" si="66"/>
        <v>0</v>
      </c>
      <c r="J749" s="173">
        <f t="shared" si="66"/>
        <v>0</v>
      </c>
      <c r="K749" s="173">
        <f t="shared" si="66"/>
        <v>0</v>
      </c>
      <c r="L749" s="173">
        <f t="shared" si="66"/>
        <v>0</v>
      </c>
      <c r="M749" s="173">
        <f t="shared" si="66"/>
        <v>0</v>
      </c>
      <c r="N749" s="173">
        <f t="shared" si="66"/>
        <v>0</v>
      </c>
      <c r="O749" s="173">
        <f t="shared" si="66"/>
        <v>0</v>
      </c>
      <c r="P749" s="184">
        <f t="shared" si="66"/>
        <v>0</v>
      </c>
      <c r="Q749" s="173">
        <f t="shared" si="66"/>
        <v>0</v>
      </c>
      <c r="R749" s="173">
        <f t="shared" si="66"/>
        <v>0</v>
      </c>
      <c r="S749" s="173">
        <v>0</v>
      </c>
      <c r="T749" s="173">
        <v>0</v>
      </c>
      <c r="U749" s="173">
        <v>22</v>
      </c>
      <c r="V749" s="184">
        <v>8463.3000000000011</v>
      </c>
      <c r="W749" s="173">
        <f t="shared" si="66"/>
        <v>0</v>
      </c>
      <c r="X749" s="173">
        <f t="shared" si="66"/>
        <v>0</v>
      </c>
      <c r="Y749" s="173">
        <f t="shared" si="66"/>
        <v>0</v>
      </c>
      <c r="Z749" s="173">
        <f t="shared" si="66"/>
        <v>0</v>
      </c>
      <c r="AA749" s="173">
        <f t="shared" si="66"/>
        <v>0</v>
      </c>
      <c r="AB749" s="173">
        <f t="shared" si="66"/>
        <v>0</v>
      </c>
      <c r="AC749" s="173">
        <f t="shared" si="66"/>
        <v>0</v>
      </c>
      <c r="AD749" s="179">
        <f t="shared" si="66"/>
        <v>0</v>
      </c>
      <c r="AE749" s="204">
        <f t="shared" si="66"/>
        <v>8463.3000000000011</v>
      </c>
      <c r="AF749" s="104"/>
      <c r="AG749" s="104"/>
      <c r="AH749" s="104"/>
      <c r="AI749" s="104"/>
      <c r="AJ749" s="104"/>
      <c r="AK749" s="104"/>
      <c r="AL749" s="104"/>
      <c r="AM749" s="104"/>
      <c r="AN749" s="104"/>
      <c r="AO749" s="104"/>
      <c r="AP749" s="104"/>
      <c r="AQ749" s="104"/>
      <c r="AR749" s="104"/>
      <c r="AS749" s="104"/>
      <c r="AT749" s="104"/>
      <c r="AU749" s="104"/>
      <c r="AV749" s="104"/>
      <c r="AW749" s="104"/>
      <c r="AX749" s="104"/>
      <c r="AY749" s="104"/>
      <c r="AZ749" s="104"/>
      <c r="BA749" s="104"/>
      <c r="BB749" s="104"/>
      <c r="BC749" s="104"/>
      <c r="BD749" s="104"/>
      <c r="BE749" s="104"/>
      <c r="BF749" s="104"/>
      <c r="BG749" s="104"/>
      <c r="BH749" s="104"/>
      <c r="BI749" s="104"/>
      <c r="BJ749" s="104"/>
      <c r="BK749" s="104"/>
      <c r="BL749" s="104"/>
      <c r="BM749" s="104"/>
      <c r="BN749" s="104"/>
      <c r="BO749" s="104"/>
      <c r="BP749" s="104"/>
      <c r="BQ749" s="104"/>
      <c r="BR749" s="104"/>
      <c r="GM749" s="104"/>
      <c r="GN749" s="104"/>
      <c r="GO749" s="104"/>
      <c r="GP749" s="104"/>
      <c r="GQ749" s="104"/>
      <c r="GR749" s="104"/>
      <c r="GS749" s="104"/>
      <c r="GT749" s="104"/>
      <c r="GU749" s="104"/>
      <c r="GV749" s="104"/>
      <c r="GW749" s="104"/>
      <c r="GX749" s="104"/>
      <c r="GY749" s="104"/>
      <c r="GZ749" s="104"/>
      <c r="HA749" s="104"/>
      <c r="HB749" s="104"/>
      <c r="HC749" s="104"/>
      <c r="HD749" s="104"/>
      <c r="HE749" s="104"/>
      <c r="HF749" s="104"/>
      <c r="HG749" s="104"/>
      <c r="HH749" s="104"/>
      <c r="HI749" s="104"/>
      <c r="HJ749" s="104"/>
      <c r="HK749" s="104"/>
      <c r="HL749" s="104"/>
      <c r="HM749" s="104"/>
      <c r="HN749" s="104"/>
      <c r="HO749" s="104"/>
      <c r="HP749" s="104"/>
      <c r="HQ749" s="104"/>
      <c r="HR749" s="104"/>
      <c r="HS749" s="104"/>
      <c r="HT749" s="104"/>
      <c r="HU749" s="104"/>
      <c r="HV749" s="104"/>
      <c r="HW749" s="104"/>
      <c r="HX749" s="104"/>
      <c r="HY749" s="104"/>
      <c r="HZ749" s="104"/>
      <c r="IA749" s="104"/>
      <c r="IB749" s="104"/>
      <c r="IC749" s="104"/>
      <c r="ID749" s="104"/>
      <c r="IE749" s="104"/>
      <c r="IF749" s="104"/>
      <c r="IG749" s="104"/>
      <c r="IH749" s="104"/>
      <c r="II749" s="104"/>
      <c r="IJ749" s="104"/>
      <c r="IK749" s="104"/>
      <c r="IL749" s="104"/>
      <c r="IM749" s="104"/>
      <c r="IN749" s="104"/>
      <c r="IO749" s="104"/>
      <c r="IP749" s="104"/>
      <c r="IQ749" s="104"/>
      <c r="IR749" s="104"/>
      <c r="IS749" s="104"/>
      <c r="IT749" s="104"/>
      <c r="IU749" s="104"/>
      <c r="IV749" s="104"/>
      <c r="IW749" s="104"/>
      <c r="IX749" s="104"/>
      <c r="IY749" s="104"/>
      <c r="IZ749" s="104"/>
      <c r="JA749" s="104"/>
      <c r="JB749" s="104"/>
      <c r="JC749" s="104"/>
      <c r="JD749" s="104"/>
      <c r="JE749" s="104"/>
      <c r="JF749" s="104"/>
      <c r="JG749" s="104"/>
      <c r="JH749" s="104"/>
      <c r="JI749" s="104"/>
      <c r="JJ749" s="104"/>
      <c r="JK749" s="104"/>
      <c r="JL749" s="104"/>
      <c r="JM749" s="104"/>
      <c r="JN749" s="104"/>
      <c r="JO749" s="104"/>
      <c r="JP749" s="104"/>
      <c r="JQ749" s="104"/>
      <c r="JR749" s="104"/>
      <c r="JS749" s="104"/>
      <c r="JT749" s="104"/>
      <c r="JU749" s="104"/>
      <c r="JV749" s="104"/>
      <c r="JW749" s="104"/>
      <c r="JX749" s="104"/>
      <c r="JY749" s="104"/>
      <c r="JZ749" s="104"/>
      <c r="KA749" s="104"/>
      <c r="KB749" s="104"/>
      <c r="KC749" s="104"/>
      <c r="KD749" s="104"/>
      <c r="KE749" s="104"/>
      <c r="KF749" s="104"/>
      <c r="KG749" s="104"/>
      <c r="KH749" s="104"/>
      <c r="KI749" s="104"/>
      <c r="KJ749" s="104"/>
      <c r="KK749" s="104"/>
      <c r="KL749" s="104"/>
      <c r="KM749" s="104"/>
      <c r="KN749" s="104"/>
      <c r="KO749" s="104"/>
      <c r="KP749" s="104"/>
      <c r="KQ749" s="104"/>
      <c r="KR749" s="104"/>
      <c r="KS749" s="104"/>
      <c r="KT749" s="104"/>
      <c r="KU749" s="104"/>
      <c r="KV749" s="104"/>
      <c r="KW749" s="104"/>
      <c r="KX749" s="104"/>
      <c r="KY749" s="104"/>
      <c r="KZ749" s="104"/>
      <c r="LA749" s="104"/>
      <c r="LB749" s="104"/>
      <c r="LC749" s="104"/>
      <c r="LD749" s="104"/>
      <c r="LE749" s="104"/>
      <c r="LF749" s="104"/>
      <c r="LG749" s="104"/>
      <c r="LH749" s="104"/>
      <c r="LI749" s="104"/>
      <c r="LJ749" s="104"/>
      <c r="LK749" s="104"/>
      <c r="LL749" s="104"/>
      <c r="LM749" s="104"/>
      <c r="LN749" s="104"/>
      <c r="LO749" s="104"/>
      <c r="LP749" s="104"/>
      <c r="LQ749" s="104"/>
      <c r="LR749" s="104"/>
      <c r="LS749" s="104"/>
      <c r="LT749" s="104"/>
      <c r="LU749" s="104"/>
      <c r="LV749" s="104"/>
      <c r="LW749" s="104"/>
      <c r="LX749" s="104"/>
      <c r="LY749" s="104"/>
      <c r="LZ749" s="104"/>
      <c r="MA749" s="104"/>
      <c r="MB749" s="104"/>
      <c r="MC749" s="104"/>
      <c r="MD749" s="104"/>
      <c r="ME749" s="104"/>
      <c r="MF749" s="104"/>
      <c r="MG749" s="104"/>
      <c r="MH749" s="104"/>
      <c r="MI749" s="104"/>
      <c r="MJ749" s="104"/>
      <c r="MK749" s="104"/>
      <c r="ML749" s="104"/>
      <c r="MM749" s="104"/>
      <c r="MN749" s="104"/>
      <c r="MO749" s="104"/>
      <c r="MP749" s="104"/>
      <c r="MQ749" s="104"/>
      <c r="MR749" s="104"/>
      <c r="MS749" s="104"/>
      <c r="MT749" s="104"/>
      <c r="MU749" s="104"/>
      <c r="MV749" s="104"/>
      <c r="MW749" s="104"/>
      <c r="MX749" s="104"/>
      <c r="MY749" s="104"/>
      <c r="MZ749" s="104"/>
      <c r="NA749" s="104"/>
      <c r="NB749" s="104"/>
      <c r="NC749" s="104"/>
      <c r="ND749" s="104"/>
      <c r="NE749" s="104"/>
      <c r="NF749" s="104"/>
      <c r="NG749" s="104"/>
      <c r="NH749" s="104"/>
      <c r="NI749" s="104"/>
      <c r="NJ749" s="104"/>
      <c r="NK749" s="104"/>
      <c r="NL749" s="104"/>
      <c r="NM749" s="104"/>
      <c r="NN749" s="104"/>
      <c r="NO749" s="104"/>
      <c r="NP749" s="104"/>
      <c r="NQ749" s="104"/>
      <c r="NR749" s="104"/>
      <c r="NS749" s="104"/>
      <c r="NT749" s="104"/>
      <c r="NU749" s="104"/>
      <c r="NV749" s="104"/>
      <c r="NW749" s="104"/>
      <c r="NX749" s="104"/>
      <c r="NY749" s="104"/>
      <c r="NZ749" s="104"/>
      <c r="OA749" s="104"/>
      <c r="OB749" s="104"/>
      <c r="OC749" s="104"/>
      <c r="OD749" s="104"/>
      <c r="OE749" s="104"/>
      <c r="OF749" s="104"/>
      <c r="OG749" s="104"/>
      <c r="OH749" s="104"/>
      <c r="OI749" s="104"/>
      <c r="OJ749" s="104"/>
      <c r="OK749" s="104"/>
      <c r="OL749" s="104"/>
      <c r="OM749" s="104"/>
      <c r="ON749" s="104"/>
      <c r="OO749" s="104"/>
      <c r="OP749" s="104"/>
      <c r="OQ749" s="104"/>
      <c r="OR749" s="104"/>
      <c r="OS749" s="104"/>
      <c r="OT749" s="104"/>
      <c r="OU749" s="104"/>
      <c r="OV749" s="104"/>
      <c r="OW749" s="104"/>
      <c r="OX749" s="104"/>
      <c r="OY749" s="104"/>
      <c r="OZ749" s="104"/>
      <c r="PA749" s="104"/>
      <c r="PB749" s="104"/>
      <c r="PC749" s="104"/>
      <c r="PD749" s="104"/>
      <c r="PE749" s="104"/>
      <c r="PF749" s="104"/>
      <c r="PG749" s="104"/>
      <c r="PH749" s="104"/>
      <c r="PI749" s="104"/>
      <c r="PJ749" s="104"/>
      <c r="PK749" s="104"/>
      <c r="PL749" s="104"/>
      <c r="PM749" s="104"/>
      <c r="PN749" s="104"/>
      <c r="PO749" s="104"/>
      <c r="PP749" s="104"/>
      <c r="PQ749" s="104"/>
      <c r="PR749" s="104"/>
      <c r="PS749" s="104"/>
      <c r="PT749" s="104"/>
      <c r="PU749" s="104"/>
      <c r="PV749" s="104"/>
      <c r="PW749" s="104"/>
      <c r="PX749" s="104"/>
      <c r="PY749" s="104"/>
      <c r="PZ749" s="104"/>
      <c r="QA749" s="104"/>
      <c r="QB749" s="104"/>
      <c r="QC749" s="104"/>
      <c r="QD749" s="104"/>
      <c r="QE749" s="104"/>
      <c r="QF749" s="104"/>
      <c r="QG749" s="104"/>
      <c r="QH749" s="104"/>
      <c r="QI749" s="104"/>
      <c r="QJ749" s="104"/>
      <c r="QK749" s="104"/>
      <c r="QL749" s="104"/>
      <c r="QM749" s="104"/>
      <c r="QN749" s="104"/>
      <c r="QO749" s="104"/>
      <c r="QP749" s="104"/>
      <c r="QQ749" s="104"/>
      <c r="QR749" s="104"/>
      <c r="QS749" s="104"/>
      <c r="QT749" s="104"/>
      <c r="QU749" s="104"/>
      <c r="QV749" s="104"/>
      <c r="QW749" s="104"/>
      <c r="QX749" s="104"/>
      <c r="QY749" s="104"/>
      <c r="QZ749" s="104"/>
      <c r="RA749" s="104"/>
      <c r="RB749" s="104"/>
      <c r="RC749" s="104"/>
      <c r="RD749" s="104"/>
      <c r="RE749" s="104"/>
      <c r="RF749" s="104"/>
    </row>
    <row r="750" spans="1:474" x14ac:dyDescent="0.25">
      <c r="A750" s="26"/>
      <c r="B750" s="48" t="s">
        <v>712</v>
      </c>
      <c r="C750" s="23"/>
      <c r="D750" s="49">
        <v>1</v>
      </c>
      <c r="E750" s="23"/>
      <c r="F750" s="50">
        <v>324</v>
      </c>
      <c r="G750" s="169"/>
      <c r="H750" s="169"/>
      <c r="I750" s="169"/>
      <c r="J750" s="169"/>
      <c r="K750" s="169"/>
      <c r="L750" s="169"/>
      <c r="M750" s="169"/>
      <c r="N750" s="169"/>
      <c r="O750" s="169"/>
      <c r="P750" s="207"/>
      <c r="Q750" s="169"/>
      <c r="R750" s="169"/>
      <c r="S750" s="169"/>
      <c r="T750" s="169"/>
      <c r="U750" s="207">
        <v>1</v>
      </c>
      <c r="V750" s="207">
        <v>324</v>
      </c>
      <c r="W750" s="169"/>
      <c r="X750" s="169"/>
      <c r="Y750" s="169"/>
      <c r="Z750" s="169"/>
      <c r="AA750" s="169"/>
      <c r="AB750" s="169"/>
      <c r="AC750" s="169"/>
      <c r="AD750" s="180"/>
      <c r="AE750" s="207">
        <f t="shared" ref="AE750:AE765" si="67">H750+J750+L750+N750+P750+R750+T750+V750+X750+Z750+AB750+AD750</f>
        <v>324</v>
      </c>
    </row>
    <row r="751" spans="1:474" x14ac:dyDescent="0.25">
      <c r="A751" s="26"/>
      <c r="B751" s="48" t="s">
        <v>713</v>
      </c>
      <c r="C751" s="23"/>
      <c r="D751" s="49">
        <v>1</v>
      </c>
      <c r="E751" s="23"/>
      <c r="F751" s="50">
        <v>324</v>
      </c>
      <c r="G751" s="169"/>
      <c r="H751" s="169"/>
      <c r="I751" s="169"/>
      <c r="J751" s="169"/>
      <c r="K751" s="169"/>
      <c r="L751" s="169"/>
      <c r="M751" s="169"/>
      <c r="N751" s="169"/>
      <c r="O751" s="169"/>
      <c r="P751" s="207"/>
      <c r="Q751" s="169"/>
      <c r="R751" s="169"/>
      <c r="S751" s="169"/>
      <c r="T751" s="169"/>
      <c r="U751" s="207">
        <v>1</v>
      </c>
      <c r="V751" s="207">
        <v>324</v>
      </c>
      <c r="W751" s="169"/>
      <c r="X751" s="169"/>
      <c r="Y751" s="169"/>
      <c r="Z751" s="169"/>
      <c r="AA751" s="169"/>
      <c r="AB751" s="169"/>
      <c r="AC751" s="169"/>
      <c r="AD751" s="180"/>
      <c r="AE751" s="207">
        <f t="shared" si="67"/>
        <v>324</v>
      </c>
    </row>
    <row r="752" spans="1:474" x14ac:dyDescent="0.25">
      <c r="A752" s="26"/>
      <c r="B752" s="48" t="s">
        <v>714</v>
      </c>
      <c r="C752" s="23"/>
      <c r="D752" s="49">
        <v>1</v>
      </c>
      <c r="E752" s="23"/>
      <c r="F752" s="50">
        <v>324</v>
      </c>
      <c r="G752" s="169"/>
      <c r="H752" s="169"/>
      <c r="I752" s="169"/>
      <c r="J752" s="169"/>
      <c r="K752" s="169"/>
      <c r="L752" s="169"/>
      <c r="M752" s="169"/>
      <c r="N752" s="169"/>
      <c r="O752" s="169"/>
      <c r="P752" s="207"/>
      <c r="Q752" s="169"/>
      <c r="R752" s="169"/>
      <c r="S752" s="169"/>
      <c r="T752" s="169"/>
      <c r="U752" s="207">
        <v>1</v>
      </c>
      <c r="V752" s="207">
        <v>324</v>
      </c>
      <c r="W752" s="169"/>
      <c r="X752" s="169"/>
      <c r="Y752" s="169"/>
      <c r="Z752" s="169"/>
      <c r="AA752" s="169"/>
      <c r="AB752" s="169"/>
      <c r="AC752" s="169"/>
      <c r="AD752" s="180"/>
      <c r="AE752" s="207">
        <f t="shared" si="67"/>
        <v>324</v>
      </c>
    </row>
    <row r="753" spans="1:474" x14ac:dyDescent="0.25">
      <c r="A753" s="26"/>
      <c r="B753" s="48" t="s">
        <v>715</v>
      </c>
      <c r="C753" s="23"/>
      <c r="D753" s="49">
        <v>1</v>
      </c>
      <c r="E753" s="23"/>
      <c r="F753" s="50">
        <v>324</v>
      </c>
      <c r="G753" s="169"/>
      <c r="H753" s="169"/>
      <c r="I753" s="169"/>
      <c r="J753" s="169"/>
      <c r="K753" s="169"/>
      <c r="L753" s="169"/>
      <c r="M753" s="169"/>
      <c r="N753" s="169"/>
      <c r="O753" s="169"/>
      <c r="P753" s="207"/>
      <c r="Q753" s="169"/>
      <c r="R753" s="169"/>
      <c r="S753" s="169"/>
      <c r="T753" s="169"/>
      <c r="U753" s="207">
        <v>1</v>
      </c>
      <c r="V753" s="207">
        <v>324</v>
      </c>
      <c r="W753" s="169"/>
      <c r="X753" s="169"/>
      <c r="Y753" s="169"/>
      <c r="Z753" s="169"/>
      <c r="AA753" s="169"/>
      <c r="AB753" s="169"/>
      <c r="AC753" s="169"/>
      <c r="AD753" s="180"/>
      <c r="AE753" s="207">
        <f t="shared" si="67"/>
        <v>324</v>
      </c>
    </row>
    <row r="754" spans="1:474" x14ac:dyDescent="0.25">
      <c r="A754" s="26"/>
      <c r="B754" s="48" t="s">
        <v>716</v>
      </c>
      <c r="C754" s="23"/>
      <c r="D754" s="49">
        <v>1</v>
      </c>
      <c r="E754" s="23"/>
      <c r="F754" s="50">
        <v>324</v>
      </c>
      <c r="G754" s="169"/>
      <c r="H754" s="169"/>
      <c r="I754" s="169"/>
      <c r="J754" s="169"/>
      <c r="K754" s="169"/>
      <c r="L754" s="169"/>
      <c r="M754" s="169"/>
      <c r="N754" s="169"/>
      <c r="O754" s="169"/>
      <c r="P754" s="207"/>
      <c r="Q754" s="169"/>
      <c r="R754" s="169"/>
      <c r="S754" s="169"/>
      <c r="T754" s="169"/>
      <c r="U754" s="207">
        <v>1</v>
      </c>
      <c r="V754" s="207">
        <v>324</v>
      </c>
      <c r="W754" s="169"/>
      <c r="X754" s="169"/>
      <c r="Y754" s="169"/>
      <c r="Z754" s="169"/>
      <c r="AA754" s="169"/>
      <c r="AB754" s="169"/>
      <c r="AC754" s="169"/>
      <c r="AD754" s="180"/>
      <c r="AE754" s="207">
        <f t="shared" si="67"/>
        <v>324</v>
      </c>
    </row>
    <row r="755" spans="1:474" x14ac:dyDescent="0.25">
      <c r="A755" s="26"/>
      <c r="B755" s="48" t="s">
        <v>717</v>
      </c>
      <c r="C755" s="23"/>
      <c r="D755" s="49">
        <v>1</v>
      </c>
      <c r="E755" s="23"/>
      <c r="F755" s="50">
        <v>324</v>
      </c>
      <c r="G755" s="169"/>
      <c r="H755" s="169"/>
      <c r="I755" s="169"/>
      <c r="J755" s="169"/>
      <c r="K755" s="169"/>
      <c r="L755" s="169"/>
      <c r="M755" s="169"/>
      <c r="N755" s="169"/>
      <c r="O755" s="169"/>
      <c r="P755" s="207"/>
      <c r="Q755" s="169"/>
      <c r="R755" s="169"/>
      <c r="S755" s="169"/>
      <c r="T755" s="169"/>
      <c r="U755" s="207">
        <v>1</v>
      </c>
      <c r="V755" s="207">
        <v>324</v>
      </c>
      <c r="W755" s="169"/>
      <c r="X755" s="169"/>
      <c r="Y755" s="169"/>
      <c r="Z755" s="169"/>
      <c r="AA755" s="169"/>
      <c r="AB755" s="169"/>
      <c r="AC755" s="169"/>
      <c r="AD755" s="180"/>
      <c r="AE755" s="207">
        <f t="shared" si="67"/>
        <v>324</v>
      </c>
    </row>
    <row r="756" spans="1:474" x14ac:dyDescent="0.25">
      <c r="A756" s="26"/>
      <c r="B756" s="48" t="s">
        <v>718</v>
      </c>
      <c r="C756" s="23"/>
      <c r="D756" s="49">
        <v>1</v>
      </c>
      <c r="E756" s="23"/>
      <c r="F756" s="50">
        <v>324</v>
      </c>
      <c r="G756" s="169"/>
      <c r="H756" s="169"/>
      <c r="I756" s="169"/>
      <c r="J756" s="169"/>
      <c r="K756" s="169"/>
      <c r="L756" s="169"/>
      <c r="M756" s="169"/>
      <c r="N756" s="169"/>
      <c r="O756" s="169"/>
      <c r="P756" s="207"/>
      <c r="Q756" s="169"/>
      <c r="R756" s="169"/>
      <c r="S756" s="169"/>
      <c r="T756" s="169"/>
      <c r="U756" s="207">
        <v>1</v>
      </c>
      <c r="V756" s="207">
        <v>324</v>
      </c>
      <c r="W756" s="169"/>
      <c r="X756" s="169"/>
      <c r="Y756" s="169"/>
      <c r="Z756" s="169"/>
      <c r="AA756" s="169"/>
      <c r="AB756" s="169"/>
      <c r="AC756" s="169"/>
      <c r="AD756" s="180"/>
      <c r="AE756" s="207">
        <f t="shared" si="67"/>
        <v>324</v>
      </c>
    </row>
    <row r="757" spans="1:474" x14ac:dyDescent="0.25">
      <c r="A757" s="26"/>
      <c r="B757" s="48" t="s">
        <v>719</v>
      </c>
      <c r="C757" s="23"/>
      <c r="D757" s="49">
        <v>1</v>
      </c>
      <c r="E757" s="23"/>
      <c r="F757" s="50">
        <v>405.1</v>
      </c>
      <c r="G757" s="169"/>
      <c r="H757" s="169"/>
      <c r="I757" s="169"/>
      <c r="J757" s="169"/>
      <c r="K757" s="169"/>
      <c r="L757" s="169"/>
      <c r="M757" s="169"/>
      <c r="N757" s="169"/>
      <c r="O757" s="169"/>
      <c r="P757" s="207"/>
      <c r="Q757" s="169"/>
      <c r="R757" s="169"/>
      <c r="S757" s="169"/>
      <c r="T757" s="169"/>
      <c r="U757" s="207">
        <v>1</v>
      </c>
      <c r="V757" s="207">
        <v>405.1</v>
      </c>
      <c r="W757" s="169"/>
      <c r="X757" s="169"/>
      <c r="Y757" s="169"/>
      <c r="Z757" s="169"/>
      <c r="AA757" s="169"/>
      <c r="AB757" s="169"/>
      <c r="AC757" s="169"/>
      <c r="AD757" s="180"/>
      <c r="AE757" s="207">
        <f t="shared" si="67"/>
        <v>405.1</v>
      </c>
    </row>
    <row r="758" spans="1:474" x14ac:dyDescent="0.25">
      <c r="A758" s="26"/>
      <c r="B758" s="48" t="s">
        <v>720</v>
      </c>
      <c r="C758" s="23"/>
      <c r="D758" s="49">
        <v>1</v>
      </c>
      <c r="E758" s="23"/>
      <c r="F758" s="50">
        <v>457.92</v>
      </c>
      <c r="G758" s="169"/>
      <c r="H758" s="169"/>
      <c r="I758" s="169"/>
      <c r="J758" s="169"/>
      <c r="K758" s="169"/>
      <c r="L758" s="169"/>
      <c r="M758" s="169"/>
      <c r="N758" s="169"/>
      <c r="O758" s="169"/>
      <c r="P758" s="207"/>
      <c r="Q758" s="169"/>
      <c r="R758" s="169"/>
      <c r="S758" s="169"/>
      <c r="T758" s="169"/>
      <c r="U758" s="207">
        <v>1</v>
      </c>
      <c r="V758" s="207">
        <v>457.92</v>
      </c>
      <c r="W758" s="169"/>
      <c r="X758" s="169"/>
      <c r="Y758" s="169"/>
      <c r="Z758" s="169"/>
      <c r="AA758" s="169"/>
      <c r="AB758" s="169"/>
      <c r="AC758" s="169"/>
      <c r="AD758" s="180"/>
      <c r="AE758" s="207">
        <f t="shared" si="67"/>
        <v>457.92</v>
      </c>
    </row>
    <row r="759" spans="1:474" x14ac:dyDescent="0.25">
      <c r="A759" s="26"/>
      <c r="B759" s="48" t="s">
        <v>721</v>
      </c>
      <c r="C759" s="23"/>
      <c r="D759" s="49">
        <v>0</v>
      </c>
      <c r="E759" s="23"/>
      <c r="F759" s="50">
        <v>0</v>
      </c>
      <c r="G759" s="169"/>
      <c r="H759" s="169"/>
      <c r="I759" s="169"/>
      <c r="J759" s="169"/>
      <c r="K759" s="169"/>
      <c r="L759" s="169"/>
      <c r="M759" s="169"/>
      <c r="N759" s="169"/>
      <c r="O759" s="169"/>
      <c r="P759" s="207"/>
      <c r="Q759" s="169"/>
      <c r="R759" s="169"/>
      <c r="S759" s="169"/>
      <c r="T759" s="169"/>
      <c r="U759" s="207">
        <v>0</v>
      </c>
      <c r="V759" s="207">
        <v>0</v>
      </c>
      <c r="W759" s="169"/>
      <c r="X759" s="169"/>
      <c r="Y759" s="169"/>
      <c r="Z759" s="169"/>
      <c r="AA759" s="169"/>
      <c r="AB759" s="169"/>
      <c r="AC759" s="169"/>
      <c r="AD759" s="180"/>
      <c r="AE759" s="207">
        <f t="shared" si="67"/>
        <v>0</v>
      </c>
    </row>
    <row r="760" spans="1:474" x14ac:dyDescent="0.25">
      <c r="A760" s="26"/>
      <c r="B760" s="48" t="s">
        <v>722</v>
      </c>
      <c r="C760" s="23"/>
      <c r="D760" s="49">
        <v>0</v>
      </c>
      <c r="E760" s="23"/>
      <c r="F760" s="50">
        <v>0</v>
      </c>
      <c r="G760" s="169"/>
      <c r="H760" s="169"/>
      <c r="I760" s="169"/>
      <c r="J760" s="169"/>
      <c r="K760" s="169"/>
      <c r="L760" s="169"/>
      <c r="M760" s="169"/>
      <c r="N760" s="169"/>
      <c r="O760" s="169"/>
      <c r="P760" s="207"/>
      <c r="Q760" s="169"/>
      <c r="R760" s="169"/>
      <c r="S760" s="169"/>
      <c r="T760" s="169"/>
      <c r="U760" s="207">
        <v>0</v>
      </c>
      <c r="V760" s="207">
        <v>0</v>
      </c>
      <c r="W760" s="169"/>
      <c r="X760" s="169"/>
      <c r="Y760" s="169"/>
      <c r="Z760" s="169"/>
      <c r="AA760" s="169"/>
      <c r="AB760" s="169"/>
      <c r="AC760" s="169"/>
      <c r="AD760" s="180"/>
      <c r="AE760" s="207">
        <f t="shared" si="67"/>
        <v>0</v>
      </c>
    </row>
    <row r="761" spans="1:474" x14ac:dyDescent="0.25">
      <c r="A761" s="26"/>
      <c r="B761" s="48" t="s">
        <v>723</v>
      </c>
      <c r="C761" s="23"/>
      <c r="D761" s="49">
        <v>10</v>
      </c>
      <c r="E761" s="23"/>
      <c r="F761" s="50">
        <v>3741.5</v>
      </c>
      <c r="G761" s="169"/>
      <c r="H761" s="169"/>
      <c r="I761" s="169"/>
      <c r="J761" s="169"/>
      <c r="K761" s="169"/>
      <c r="L761" s="169"/>
      <c r="M761" s="169"/>
      <c r="N761" s="169"/>
      <c r="O761" s="169"/>
      <c r="P761" s="207"/>
      <c r="Q761" s="169"/>
      <c r="R761" s="169"/>
      <c r="S761" s="169"/>
      <c r="T761" s="169"/>
      <c r="U761" s="207">
        <v>10</v>
      </c>
      <c r="V761" s="207">
        <v>3741.5</v>
      </c>
      <c r="W761" s="169"/>
      <c r="X761" s="169"/>
      <c r="Y761" s="169"/>
      <c r="Z761" s="169"/>
      <c r="AA761" s="169"/>
      <c r="AB761" s="169"/>
      <c r="AC761" s="169"/>
      <c r="AD761" s="180"/>
      <c r="AE761" s="207">
        <f t="shared" si="67"/>
        <v>3741.5</v>
      </c>
    </row>
    <row r="762" spans="1:474" x14ac:dyDescent="0.25">
      <c r="A762" s="26"/>
      <c r="B762" s="48" t="s">
        <v>724</v>
      </c>
      <c r="C762" s="23"/>
      <c r="D762" s="49">
        <v>0</v>
      </c>
      <c r="E762" s="23"/>
      <c r="F762" s="50">
        <v>0</v>
      </c>
      <c r="G762" s="169"/>
      <c r="H762" s="169"/>
      <c r="I762" s="169"/>
      <c r="J762" s="169"/>
      <c r="K762" s="169"/>
      <c r="L762" s="169"/>
      <c r="M762" s="169"/>
      <c r="N762" s="169"/>
      <c r="O762" s="169"/>
      <c r="P762" s="207"/>
      <c r="Q762" s="169"/>
      <c r="R762" s="169"/>
      <c r="S762" s="169"/>
      <c r="T762" s="169"/>
      <c r="U762" s="207">
        <v>0</v>
      </c>
      <c r="V762" s="207">
        <v>0</v>
      </c>
      <c r="W762" s="169"/>
      <c r="X762" s="169"/>
      <c r="Y762" s="169"/>
      <c r="Z762" s="169"/>
      <c r="AA762" s="169"/>
      <c r="AB762" s="169"/>
      <c r="AC762" s="169"/>
      <c r="AD762" s="180"/>
      <c r="AE762" s="207">
        <f t="shared" si="67"/>
        <v>0</v>
      </c>
    </row>
    <row r="763" spans="1:474" x14ac:dyDescent="0.25">
      <c r="A763" s="26"/>
      <c r="B763" s="48" t="s">
        <v>725</v>
      </c>
      <c r="C763" s="23"/>
      <c r="D763" s="49">
        <v>1</v>
      </c>
      <c r="E763" s="23"/>
      <c r="F763" s="50">
        <v>442.23</v>
      </c>
      <c r="G763" s="169"/>
      <c r="H763" s="169"/>
      <c r="I763" s="169"/>
      <c r="J763" s="169"/>
      <c r="K763" s="169"/>
      <c r="L763" s="169"/>
      <c r="M763" s="169"/>
      <c r="N763" s="169"/>
      <c r="O763" s="169"/>
      <c r="P763" s="207"/>
      <c r="Q763" s="169"/>
      <c r="R763" s="169"/>
      <c r="S763" s="169"/>
      <c r="T763" s="169"/>
      <c r="U763" s="207">
        <v>1</v>
      </c>
      <c r="V763" s="207">
        <v>442.23</v>
      </c>
      <c r="W763" s="169"/>
      <c r="X763" s="169"/>
      <c r="Y763" s="169"/>
      <c r="Z763" s="169"/>
      <c r="AA763" s="169"/>
      <c r="AB763" s="169"/>
      <c r="AC763" s="169"/>
      <c r="AD763" s="180"/>
      <c r="AE763" s="207">
        <f t="shared" si="67"/>
        <v>442.23</v>
      </c>
    </row>
    <row r="764" spans="1:474" x14ac:dyDescent="0.25">
      <c r="A764" s="26"/>
      <c r="B764" s="48" t="s">
        <v>726</v>
      </c>
      <c r="C764" s="23"/>
      <c r="D764" s="49">
        <v>1</v>
      </c>
      <c r="E764" s="23"/>
      <c r="F764" s="50">
        <v>912.03</v>
      </c>
      <c r="G764" s="169"/>
      <c r="H764" s="169"/>
      <c r="I764" s="169"/>
      <c r="J764" s="169"/>
      <c r="K764" s="169"/>
      <c r="L764" s="169"/>
      <c r="M764" s="169"/>
      <c r="N764" s="169"/>
      <c r="O764" s="169"/>
      <c r="P764" s="207"/>
      <c r="Q764" s="169"/>
      <c r="R764" s="169"/>
      <c r="S764" s="169"/>
      <c r="T764" s="169"/>
      <c r="U764" s="207">
        <v>1</v>
      </c>
      <c r="V764" s="207">
        <v>912.03</v>
      </c>
      <c r="W764" s="169"/>
      <c r="X764" s="169"/>
      <c r="Y764" s="169"/>
      <c r="Z764" s="169"/>
      <c r="AA764" s="169"/>
      <c r="AB764" s="169"/>
      <c r="AC764" s="169"/>
      <c r="AD764" s="180"/>
      <c r="AE764" s="207">
        <f t="shared" si="67"/>
        <v>912.03</v>
      </c>
    </row>
    <row r="765" spans="1:474" x14ac:dyDescent="0.25">
      <c r="A765" s="26"/>
      <c r="B765" s="48" t="s">
        <v>727</v>
      </c>
      <c r="C765" s="23"/>
      <c r="D765" s="49">
        <v>1</v>
      </c>
      <c r="E765" s="23"/>
      <c r="F765" s="50">
        <v>236.52</v>
      </c>
      <c r="G765" s="169"/>
      <c r="H765" s="169"/>
      <c r="I765" s="169"/>
      <c r="J765" s="169"/>
      <c r="K765" s="169"/>
      <c r="L765" s="169"/>
      <c r="M765" s="169"/>
      <c r="N765" s="169"/>
      <c r="O765" s="169"/>
      <c r="P765" s="207"/>
      <c r="Q765" s="169"/>
      <c r="R765" s="169"/>
      <c r="S765" s="169"/>
      <c r="T765" s="169"/>
      <c r="U765" s="207">
        <v>1</v>
      </c>
      <c r="V765" s="207">
        <v>236.52</v>
      </c>
      <c r="W765" s="169"/>
      <c r="X765" s="169"/>
      <c r="Y765" s="169"/>
      <c r="Z765" s="169"/>
      <c r="AA765" s="169"/>
      <c r="AB765" s="169"/>
      <c r="AC765" s="169"/>
      <c r="AD765" s="180"/>
      <c r="AE765" s="207">
        <f t="shared" si="67"/>
        <v>236.52</v>
      </c>
    </row>
    <row r="766" spans="1:474" s="14" customFormat="1" x14ac:dyDescent="0.25">
      <c r="A766" s="11">
        <v>218</v>
      </c>
      <c r="B766" s="79" t="s">
        <v>728</v>
      </c>
      <c r="C766" s="11"/>
      <c r="D766" s="11"/>
      <c r="E766" s="11"/>
      <c r="F766" s="13">
        <v>0</v>
      </c>
      <c r="G766" s="171">
        <f>G767</f>
        <v>0</v>
      </c>
      <c r="H766" s="171">
        <f t="shared" ref="H766:AE766" si="68">H767</f>
        <v>0</v>
      </c>
      <c r="I766" s="171">
        <f t="shared" si="68"/>
        <v>0</v>
      </c>
      <c r="J766" s="171">
        <f t="shared" si="68"/>
        <v>0</v>
      </c>
      <c r="K766" s="171">
        <f t="shared" si="68"/>
        <v>0</v>
      </c>
      <c r="L766" s="171">
        <f t="shared" si="68"/>
        <v>0</v>
      </c>
      <c r="M766" s="171">
        <f t="shared" si="68"/>
        <v>0</v>
      </c>
      <c r="N766" s="171">
        <f t="shared" si="68"/>
        <v>0</v>
      </c>
      <c r="O766" s="171">
        <f t="shared" si="68"/>
        <v>0</v>
      </c>
      <c r="P766" s="185">
        <f t="shared" si="68"/>
        <v>0</v>
      </c>
      <c r="Q766" s="171">
        <f t="shared" si="68"/>
        <v>0</v>
      </c>
      <c r="R766" s="171">
        <f t="shared" si="68"/>
        <v>0</v>
      </c>
      <c r="S766" s="171">
        <v>0</v>
      </c>
      <c r="T766" s="171">
        <v>0</v>
      </c>
      <c r="U766" s="171">
        <v>0</v>
      </c>
      <c r="V766" s="185">
        <v>0</v>
      </c>
      <c r="W766" s="171">
        <f t="shared" si="68"/>
        <v>0</v>
      </c>
      <c r="X766" s="171">
        <f t="shared" si="68"/>
        <v>0</v>
      </c>
      <c r="Y766" s="171">
        <f t="shared" si="68"/>
        <v>0</v>
      </c>
      <c r="Z766" s="171">
        <f t="shared" si="68"/>
        <v>0</v>
      </c>
      <c r="AA766" s="171">
        <f t="shared" si="68"/>
        <v>0</v>
      </c>
      <c r="AB766" s="171">
        <f t="shared" si="68"/>
        <v>0</v>
      </c>
      <c r="AC766" s="171">
        <f t="shared" si="68"/>
        <v>0</v>
      </c>
      <c r="AD766" s="181">
        <f t="shared" si="68"/>
        <v>0</v>
      </c>
      <c r="AE766" s="201">
        <f t="shared" si="68"/>
        <v>0</v>
      </c>
      <c r="AF766" s="104"/>
      <c r="AG766" s="104"/>
      <c r="AH766" s="104"/>
      <c r="AI766" s="104"/>
      <c r="AJ766" s="104"/>
      <c r="AK766" s="104"/>
      <c r="AL766" s="104"/>
      <c r="AM766" s="104"/>
      <c r="AN766" s="104"/>
      <c r="AO766" s="104"/>
      <c r="AP766" s="104"/>
      <c r="AQ766" s="104"/>
      <c r="AR766" s="104"/>
      <c r="AS766" s="104"/>
      <c r="AT766" s="104"/>
      <c r="AU766" s="104"/>
      <c r="AV766" s="104"/>
      <c r="AW766" s="104"/>
      <c r="AX766" s="104"/>
      <c r="AY766" s="104"/>
      <c r="AZ766" s="104"/>
      <c r="BA766" s="104"/>
      <c r="BB766" s="104"/>
      <c r="BC766" s="104"/>
      <c r="BD766" s="104"/>
      <c r="BE766" s="104"/>
      <c r="BF766" s="104"/>
      <c r="BG766" s="104"/>
      <c r="BH766" s="104"/>
      <c r="BI766" s="104"/>
      <c r="BJ766" s="104"/>
      <c r="BK766" s="104"/>
      <c r="BL766" s="104"/>
      <c r="BM766" s="104"/>
      <c r="BN766" s="104"/>
      <c r="BO766" s="104"/>
      <c r="BP766" s="104"/>
      <c r="BQ766" s="104"/>
      <c r="BR766" s="104"/>
      <c r="GM766" s="104"/>
      <c r="GN766" s="104"/>
      <c r="GO766" s="104"/>
      <c r="GP766" s="104"/>
      <c r="GQ766" s="104"/>
      <c r="GR766" s="104"/>
      <c r="GS766" s="104"/>
      <c r="GT766" s="104"/>
      <c r="GU766" s="104"/>
      <c r="GV766" s="104"/>
      <c r="GW766" s="104"/>
      <c r="GX766" s="104"/>
      <c r="GY766" s="104"/>
      <c r="GZ766" s="104"/>
      <c r="HA766" s="104"/>
      <c r="HB766" s="104"/>
      <c r="HC766" s="104"/>
      <c r="HD766" s="104"/>
      <c r="HE766" s="104"/>
      <c r="HF766" s="104"/>
      <c r="HG766" s="104"/>
      <c r="HH766" s="104"/>
      <c r="HI766" s="104"/>
      <c r="HJ766" s="104"/>
      <c r="HK766" s="104"/>
      <c r="HL766" s="104"/>
      <c r="HM766" s="104"/>
      <c r="HN766" s="104"/>
      <c r="HO766" s="104"/>
      <c r="HP766" s="104"/>
      <c r="HQ766" s="104"/>
      <c r="HR766" s="104"/>
      <c r="HS766" s="104"/>
      <c r="HT766" s="104"/>
      <c r="HU766" s="104"/>
      <c r="HV766" s="104"/>
      <c r="HW766" s="104"/>
      <c r="HX766" s="104"/>
      <c r="HY766" s="104"/>
      <c r="HZ766" s="104"/>
      <c r="IA766" s="104"/>
      <c r="IB766" s="104"/>
      <c r="IC766" s="104"/>
      <c r="ID766" s="104"/>
      <c r="IE766" s="104"/>
      <c r="IF766" s="104"/>
      <c r="IG766" s="104"/>
      <c r="IH766" s="104"/>
      <c r="II766" s="104"/>
      <c r="IJ766" s="104"/>
      <c r="IK766" s="104"/>
      <c r="IL766" s="104"/>
      <c r="IM766" s="104"/>
      <c r="IN766" s="104"/>
      <c r="IO766" s="104"/>
      <c r="IP766" s="104"/>
      <c r="IQ766" s="104"/>
      <c r="IR766" s="104"/>
      <c r="IS766" s="104"/>
      <c r="IT766" s="104"/>
      <c r="IU766" s="104"/>
      <c r="IV766" s="104"/>
      <c r="IW766" s="104"/>
      <c r="IX766" s="104"/>
      <c r="IY766" s="104"/>
      <c r="IZ766" s="104"/>
      <c r="JA766" s="104"/>
      <c r="JB766" s="104"/>
      <c r="JC766" s="104"/>
      <c r="JD766" s="104"/>
      <c r="JE766" s="104"/>
      <c r="JF766" s="104"/>
      <c r="JG766" s="104"/>
      <c r="JH766" s="104"/>
      <c r="JI766" s="104"/>
      <c r="JJ766" s="104"/>
      <c r="JK766" s="104"/>
      <c r="JL766" s="104"/>
      <c r="JM766" s="104"/>
      <c r="JN766" s="104"/>
      <c r="JO766" s="104"/>
      <c r="JP766" s="104"/>
      <c r="JQ766" s="104"/>
      <c r="JR766" s="104"/>
      <c r="JS766" s="104"/>
      <c r="JT766" s="104"/>
      <c r="JU766" s="104"/>
      <c r="JV766" s="104"/>
      <c r="JW766" s="104"/>
      <c r="JX766" s="104"/>
      <c r="JY766" s="104"/>
      <c r="JZ766" s="104"/>
      <c r="KA766" s="104"/>
      <c r="KB766" s="104"/>
      <c r="KC766" s="104"/>
      <c r="KD766" s="104"/>
      <c r="KE766" s="104"/>
      <c r="KF766" s="104"/>
      <c r="KG766" s="104"/>
      <c r="KH766" s="104"/>
      <c r="KI766" s="104"/>
      <c r="KJ766" s="104"/>
      <c r="KK766" s="104"/>
      <c r="KL766" s="104"/>
      <c r="KM766" s="104"/>
      <c r="KN766" s="104"/>
      <c r="KO766" s="104"/>
      <c r="KP766" s="104"/>
      <c r="KQ766" s="104"/>
      <c r="KR766" s="104"/>
      <c r="KS766" s="104"/>
      <c r="KT766" s="104"/>
      <c r="KU766" s="104"/>
      <c r="KV766" s="104"/>
      <c r="KW766" s="104"/>
      <c r="KX766" s="104"/>
      <c r="KY766" s="104"/>
      <c r="KZ766" s="104"/>
      <c r="LA766" s="104"/>
      <c r="LB766" s="104"/>
      <c r="LC766" s="104"/>
      <c r="LD766" s="104"/>
      <c r="LE766" s="104"/>
      <c r="LF766" s="104"/>
      <c r="LG766" s="104"/>
      <c r="LH766" s="104"/>
      <c r="LI766" s="104"/>
      <c r="LJ766" s="104"/>
      <c r="LK766" s="104"/>
      <c r="LL766" s="104"/>
      <c r="LM766" s="104"/>
      <c r="LN766" s="104"/>
      <c r="LO766" s="104"/>
      <c r="LP766" s="104"/>
      <c r="LQ766" s="104"/>
      <c r="LR766" s="104"/>
      <c r="LS766" s="104"/>
      <c r="LT766" s="104"/>
      <c r="LU766" s="104"/>
      <c r="LV766" s="104"/>
      <c r="LW766" s="104"/>
      <c r="LX766" s="104"/>
      <c r="LY766" s="104"/>
      <c r="LZ766" s="104"/>
      <c r="MA766" s="104"/>
      <c r="MB766" s="104"/>
      <c r="MC766" s="104"/>
      <c r="MD766" s="104"/>
      <c r="ME766" s="104"/>
      <c r="MF766" s="104"/>
      <c r="MG766" s="104"/>
      <c r="MH766" s="104"/>
      <c r="MI766" s="104"/>
      <c r="MJ766" s="104"/>
      <c r="MK766" s="104"/>
      <c r="ML766" s="104"/>
      <c r="MM766" s="104"/>
      <c r="MN766" s="104"/>
      <c r="MO766" s="104"/>
      <c r="MP766" s="104"/>
      <c r="MQ766" s="104"/>
      <c r="MR766" s="104"/>
      <c r="MS766" s="104"/>
      <c r="MT766" s="104"/>
      <c r="MU766" s="104"/>
      <c r="MV766" s="104"/>
      <c r="MW766" s="104"/>
      <c r="MX766" s="104"/>
      <c r="MY766" s="104"/>
      <c r="MZ766" s="104"/>
      <c r="NA766" s="104"/>
      <c r="NB766" s="104"/>
      <c r="NC766" s="104"/>
      <c r="ND766" s="104"/>
      <c r="NE766" s="104"/>
      <c r="NF766" s="104"/>
      <c r="NG766" s="104"/>
      <c r="NH766" s="104"/>
      <c r="NI766" s="104"/>
      <c r="NJ766" s="104"/>
      <c r="NK766" s="104"/>
      <c r="NL766" s="104"/>
      <c r="NM766" s="104"/>
      <c r="NN766" s="104"/>
      <c r="NO766" s="104"/>
      <c r="NP766" s="104"/>
      <c r="NQ766" s="104"/>
      <c r="NR766" s="104"/>
      <c r="NS766" s="104"/>
      <c r="NT766" s="104"/>
      <c r="NU766" s="104"/>
      <c r="NV766" s="104"/>
      <c r="NW766" s="104"/>
      <c r="NX766" s="104"/>
      <c r="NY766" s="104"/>
      <c r="NZ766" s="104"/>
      <c r="OA766" s="104"/>
      <c r="OB766" s="104"/>
      <c r="OC766" s="104"/>
      <c r="OD766" s="104"/>
      <c r="OE766" s="104"/>
      <c r="OF766" s="104"/>
      <c r="OG766" s="104"/>
      <c r="OH766" s="104"/>
      <c r="OI766" s="104"/>
      <c r="OJ766" s="104"/>
      <c r="OK766" s="104"/>
      <c r="OL766" s="104"/>
      <c r="OM766" s="104"/>
      <c r="ON766" s="104"/>
      <c r="OO766" s="104"/>
      <c r="OP766" s="104"/>
      <c r="OQ766" s="104"/>
      <c r="OR766" s="104"/>
      <c r="OS766" s="104"/>
      <c r="OT766" s="104"/>
      <c r="OU766" s="104"/>
      <c r="OV766" s="104"/>
      <c r="OW766" s="104"/>
      <c r="OX766" s="104"/>
      <c r="OY766" s="104"/>
      <c r="OZ766" s="104"/>
      <c r="PA766" s="104"/>
      <c r="PB766" s="104"/>
      <c r="PC766" s="104"/>
      <c r="PD766" s="104"/>
      <c r="PE766" s="104"/>
      <c r="PF766" s="104"/>
      <c r="PG766" s="104"/>
      <c r="PH766" s="104"/>
      <c r="PI766" s="104"/>
      <c r="PJ766" s="104"/>
      <c r="PK766" s="104"/>
      <c r="PL766" s="104"/>
      <c r="PM766" s="104"/>
      <c r="PN766" s="104"/>
      <c r="PO766" s="104"/>
      <c r="PP766" s="104"/>
      <c r="PQ766" s="104"/>
      <c r="PR766" s="104"/>
      <c r="PS766" s="104"/>
      <c r="PT766" s="104"/>
      <c r="PU766" s="104"/>
      <c r="PV766" s="104"/>
      <c r="PW766" s="104"/>
      <c r="PX766" s="104"/>
      <c r="PY766" s="104"/>
      <c r="PZ766" s="104"/>
      <c r="QA766" s="104"/>
      <c r="QB766" s="104"/>
      <c r="QC766" s="104"/>
      <c r="QD766" s="104"/>
      <c r="QE766" s="104"/>
      <c r="QF766" s="104"/>
      <c r="QG766" s="104"/>
      <c r="QH766" s="104"/>
      <c r="QI766" s="104"/>
      <c r="QJ766" s="104"/>
      <c r="QK766" s="104"/>
      <c r="QL766" s="104"/>
      <c r="QM766" s="104"/>
      <c r="QN766" s="104"/>
      <c r="QO766" s="104"/>
      <c r="QP766" s="104"/>
      <c r="QQ766" s="104"/>
      <c r="QR766" s="104"/>
      <c r="QS766" s="104"/>
      <c r="QT766" s="104"/>
      <c r="QU766" s="104"/>
      <c r="QV766" s="104"/>
      <c r="QW766" s="104"/>
      <c r="QX766" s="104"/>
      <c r="QY766" s="104"/>
      <c r="QZ766" s="104"/>
      <c r="RA766" s="104"/>
      <c r="RB766" s="104"/>
      <c r="RC766" s="104"/>
      <c r="RD766" s="104"/>
      <c r="RE766" s="104"/>
      <c r="RF766" s="104"/>
    </row>
    <row r="767" spans="1:474" s="19" customFormat="1" x14ac:dyDescent="0.25">
      <c r="A767" s="15">
        <v>21802</v>
      </c>
      <c r="B767" s="67" t="s">
        <v>729</v>
      </c>
      <c r="C767" s="15"/>
      <c r="D767" s="15"/>
      <c r="E767" s="15"/>
      <c r="F767" s="18">
        <v>0</v>
      </c>
      <c r="G767" s="173">
        <f>SUM(G768)</f>
        <v>0</v>
      </c>
      <c r="H767" s="173">
        <f t="shared" ref="H767:AE767" si="69">SUM(H768)</f>
        <v>0</v>
      </c>
      <c r="I767" s="173">
        <f t="shared" si="69"/>
        <v>0</v>
      </c>
      <c r="J767" s="173">
        <f t="shared" si="69"/>
        <v>0</v>
      </c>
      <c r="K767" s="173">
        <f t="shared" si="69"/>
        <v>0</v>
      </c>
      <c r="L767" s="173">
        <f t="shared" si="69"/>
        <v>0</v>
      </c>
      <c r="M767" s="173">
        <f t="shared" si="69"/>
        <v>0</v>
      </c>
      <c r="N767" s="173">
        <f t="shared" si="69"/>
        <v>0</v>
      </c>
      <c r="O767" s="173">
        <f t="shared" si="69"/>
        <v>0</v>
      </c>
      <c r="P767" s="184">
        <f t="shared" si="69"/>
        <v>0</v>
      </c>
      <c r="Q767" s="173">
        <f t="shared" si="69"/>
        <v>0</v>
      </c>
      <c r="R767" s="173">
        <f t="shared" si="69"/>
        <v>0</v>
      </c>
      <c r="S767" s="173">
        <v>0</v>
      </c>
      <c r="T767" s="173">
        <v>0</v>
      </c>
      <c r="U767" s="173">
        <v>0</v>
      </c>
      <c r="V767" s="184">
        <v>0</v>
      </c>
      <c r="W767" s="173">
        <f t="shared" si="69"/>
        <v>0</v>
      </c>
      <c r="X767" s="173">
        <f t="shared" si="69"/>
        <v>0</v>
      </c>
      <c r="Y767" s="173">
        <f t="shared" si="69"/>
        <v>0</v>
      </c>
      <c r="Z767" s="173">
        <f t="shared" si="69"/>
        <v>0</v>
      </c>
      <c r="AA767" s="173">
        <f t="shared" si="69"/>
        <v>0</v>
      </c>
      <c r="AB767" s="173">
        <f t="shared" si="69"/>
        <v>0</v>
      </c>
      <c r="AC767" s="173">
        <f t="shared" si="69"/>
        <v>0</v>
      </c>
      <c r="AD767" s="179">
        <f t="shared" si="69"/>
        <v>0</v>
      </c>
      <c r="AE767" s="204">
        <f t="shared" si="69"/>
        <v>0</v>
      </c>
      <c r="AF767" s="104"/>
      <c r="AG767" s="104"/>
      <c r="AH767" s="104"/>
      <c r="AI767" s="104"/>
      <c r="AJ767" s="104"/>
      <c r="AK767" s="104"/>
      <c r="AL767" s="104"/>
      <c r="AM767" s="104"/>
      <c r="AN767" s="104"/>
      <c r="AO767" s="104"/>
      <c r="AP767" s="104"/>
      <c r="AQ767" s="104"/>
      <c r="AR767" s="104"/>
      <c r="AS767" s="104"/>
      <c r="AT767" s="104"/>
      <c r="AU767" s="104"/>
      <c r="AV767" s="104"/>
      <c r="AW767" s="104"/>
      <c r="AX767" s="104"/>
      <c r="AY767" s="104"/>
      <c r="AZ767" s="104"/>
      <c r="BA767" s="104"/>
      <c r="BB767" s="104"/>
      <c r="BC767" s="104"/>
      <c r="BD767" s="104"/>
      <c r="BE767" s="104"/>
      <c r="BF767" s="104"/>
      <c r="BG767" s="104"/>
      <c r="BH767" s="104"/>
      <c r="BI767" s="104"/>
      <c r="BJ767" s="104"/>
      <c r="BK767" s="104"/>
      <c r="BL767" s="104"/>
      <c r="BM767" s="104"/>
      <c r="BN767" s="104"/>
      <c r="BO767" s="104"/>
      <c r="BP767" s="104"/>
      <c r="BQ767" s="104"/>
      <c r="BR767" s="104"/>
      <c r="GM767" s="104"/>
      <c r="GN767" s="104"/>
      <c r="GO767" s="104"/>
      <c r="GP767" s="104"/>
      <c r="GQ767" s="104"/>
      <c r="GR767" s="104"/>
      <c r="GS767" s="104"/>
      <c r="GT767" s="104"/>
      <c r="GU767" s="104"/>
      <c r="GV767" s="104"/>
      <c r="GW767" s="104"/>
      <c r="GX767" s="104"/>
      <c r="GY767" s="104"/>
      <c r="GZ767" s="104"/>
      <c r="HA767" s="104"/>
      <c r="HB767" s="104"/>
      <c r="HC767" s="104"/>
      <c r="HD767" s="104"/>
      <c r="HE767" s="104"/>
      <c r="HF767" s="104"/>
      <c r="HG767" s="104"/>
      <c r="HH767" s="104"/>
      <c r="HI767" s="104"/>
      <c r="HJ767" s="104"/>
      <c r="HK767" s="104"/>
      <c r="HL767" s="104"/>
      <c r="HM767" s="104"/>
      <c r="HN767" s="104"/>
      <c r="HO767" s="104"/>
      <c r="HP767" s="104"/>
      <c r="HQ767" s="104"/>
      <c r="HR767" s="104"/>
      <c r="HS767" s="104"/>
      <c r="HT767" s="104"/>
      <c r="HU767" s="104"/>
      <c r="HV767" s="104"/>
      <c r="HW767" s="104"/>
      <c r="HX767" s="104"/>
      <c r="HY767" s="104"/>
      <c r="HZ767" s="104"/>
      <c r="IA767" s="104"/>
      <c r="IB767" s="104"/>
      <c r="IC767" s="104"/>
      <c r="ID767" s="104"/>
      <c r="IE767" s="104"/>
      <c r="IF767" s="104"/>
      <c r="IG767" s="104"/>
      <c r="IH767" s="104"/>
      <c r="II767" s="104"/>
      <c r="IJ767" s="104"/>
      <c r="IK767" s="104"/>
      <c r="IL767" s="104"/>
      <c r="IM767" s="104"/>
      <c r="IN767" s="104"/>
      <c r="IO767" s="104"/>
      <c r="IP767" s="104"/>
      <c r="IQ767" s="104"/>
      <c r="IR767" s="104"/>
      <c r="IS767" s="104"/>
      <c r="IT767" s="104"/>
      <c r="IU767" s="104"/>
      <c r="IV767" s="104"/>
      <c r="IW767" s="104"/>
      <c r="IX767" s="104"/>
      <c r="IY767" s="104"/>
      <c r="IZ767" s="104"/>
      <c r="JA767" s="104"/>
      <c r="JB767" s="104"/>
      <c r="JC767" s="104"/>
      <c r="JD767" s="104"/>
      <c r="JE767" s="104"/>
      <c r="JF767" s="104"/>
      <c r="JG767" s="104"/>
      <c r="JH767" s="104"/>
      <c r="JI767" s="104"/>
      <c r="JJ767" s="104"/>
      <c r="JK767" s="104"/>
      <c r="JL767" s="104"/>
      <c r="JM767" s="104"/>
      <c r="JN767" s="104"/>
      <c r="JO767" s="104"/>
      <c r="JP767" s="104"/>
      <c r="JQ767" s="104"/>
      <c r="JR767" s="104"/>
      <c r="JS767" s="104"/>
      <c r="JT767" s="104"/>
      <c r="JU767" s="104"/>
      <c r="JV767" s="104"/>
      <c r="JW767" s="104"/>
      <c r="JX767" s="104"/>
      <c r="JY767" s="104"/>
      <c r="JZ767" s="104"/>
      <c r="KA767" s="104"/>
      <c r="KB767" s="104"/>
      <c r="KC767" s="104"/>
      <c r="KD767" s="104"/>
      <c r="KE767" s="104"/>
      <c r="KF767" s="104"/>
      <c r="KG767" s="104"/>
      <c r="KH767" s="104"/>
      <c r="KI767" s="104"/>
      <c r="KJ767" s="104"/>
      <c r="KK767" s="104"/>
      <c r="KL767" s="104"/>
      <c r="KM767" s="104"/>
      <c r="KN767" s="104"/>
      <c r="KO767" s="104"/>
      <c r="KP767" s="104"/>
      <c r="KQ767" s="104"/>
      <c r="KR767" s="104"/>
      <c r="KS767" s="104"/>
      <c r="KT767" s="104"/>
      <c r="KU767" s="104"/>
      <c r="KV767" s="104"/>
      <c r="KW767" s="104"/>
      <c r="KX767" s="104"/>
      <c r="KY767" s="104"/>
      <c r="KZ767" s="104"/>
      <c r="LA767" s="104"/>
      <c r="LB767" s="104"/>
      <c r="LC767" s="104"/>
      <c r="LD767" s="104"/>
      <c r="LE767" s="104"/>
      <c r="LF767" s="104"/>
      <c r="LG767" s="104"/>
      <c r="LH767" s="104"/>
      <c r="LI767" s="104"/>
      <c r="LJ767" s="104"/>
      <c r="LK767" s="104"/>
      <c r="LL767" s="104"/>
      <c r="LM767" s="104"/>
      <c r="LN767" s="104"/>
      <c r="LO767" s="104"/>
      <c r="LP767" s="104"/>
      <c r="LQ767" s="104"/>
      <c r="LR767" s="104"/>
      <c r="LS767" s="104"/>
      <c r="LT767" s="104"/>
      <c r="LU767" s="104"/>
      <c r="LV767" s="104"/>
      <c r="LW767" s="104"/>
      <c r="LX767" s="104"/>
      <c r="LY767" s="104"/>
      <c r="LZ767" s="104"/>
      <c r="MA767" s="104"/>
      <c r="MB767" s="104"/>
      <c r="MC767" s="104"/>
      <c r="MD767" s="104"/>
      <c r="ME767" s="104"/>
      <c r="MF767" s="104"/>
      <c r="MG767" s="104"/>
      <c r="MH767" s="104"/>
      <c r="MI767" s="104"/>
      <c r="MJ767" s="104"/>
      <c r="MK767" s="104"/>
      <c r="ML767" s="104"/>
      <c r="MM767" s="104"/>
      <c r="MN767" s="104"/>
      <c r="MO767" s="104"/>
      <c r="MP767" s="104"/>
      <c r="MQ767" s="104"/>
      <c r="MR767" s="104"/>
      <c r="MS767" s="104"/>
      <c r="MT767" s="104"/>
      <c r="MU767" s="104"/>
      <c r="MV767" s="104"/>
      <c r="MW767" s="104"/>
      <c r="MX767" s="104"/>
      <c r="MY767" s="104"/>
      <c r="MZ767" s="104"/>
      <c r="NA767" s="104"/>
      <c r="NB767" s="104"/>
      <c r="NC767" s="104"/>
      <c r="ND767" s="104"/>
      <c r="NE767" s="104"/>
      <c r="NF767" s="104"/>
      <c r="NG767" s="104"/>
      <c r="NH767" s="104"/>
      <c r="NI767" s="104"/>
      <c r="NJ767" s="104"/>
      <c r="NK767" s="104"/>
      <c r="NL767" s="104"/>
      <c r="NM767" s="104"/>
      <c r="NN767" s="104"/>
      <c r="NO767" s="104"/>
      <c r="NP767" s="104"/>
      <c r="NQ767" s="104"/>
      <c r="NR767" s="104"/>
      <c r="NS767" s="104"/>
      <c r="NT767" s="104"/>
      <c r="NU767" s="104"/>
      <c r="NV767" s="104"/>
      <c r="NW767" s="104"/>
      <c r="NX767" s="104"/>
      <c r="NY767" s="104"/>
      <c r="NZ767" s="104"/>
      <c r="OA767" s="104"/>
      <c r="OB767" s="104"/>
      <c r="OC767" s="104"/>
      <c r="OD767" s="104"/>
      <c r="OE767" s="104"/>
      <c r="OF767" s="104"/>
      <c r="OG767" s="104"/>
      <c r="OH767" s="104"/>
      <c r="OI767" s="104"/>
      <c r="OJ767" s="104"/>
      <c r="OK767" s="104"/>
      <c r="OL767" s="104"/>
      <c r="OM767" s="104"/>
      <c r="ON767" s="104"/>
      <c r="OO767" s="104"/>
      <c r="OP767" s="104"/>
      <c r="OQ767" s="104"/>
      <c r="OR767" s="104"/>
      <c r="OS767" s="104"/>
      <c r="OT767" s="104"/>
      <c r="OU767" s="104"/>
      <c r="OV767" s="104"/>
      <c r="OW767" s="104"/>
      <c r="OX767" s="104"/>
      <c r="OY767" s="104"/>
      <c r="OZ767" s="104"/>
      <c r="PA767" s="104"/>
      <c r="PB767" s="104"/>
      <c r="PC767" s="104"/>
      <c r="PD767" s="104"/>
      <c r="PE767" s="104"/>
      <c r="PF767" s="104"/>
      <c r="PG767" s="104"/>
      <c r="PH767" s="104"/>
      <c r="PI767" s="104"/>
      <c r="PJ767" s="104"/>
      <c r="PK767" s="104"/>
      <c r="PL767" s="104"/>
      <c r="PM767" s="104"/>
      <c r="PN767" s="104"/>
      <c r="PO767" s="104"/>
      <c r="PP767" s="104"/>
      <c r="PQ767" s="104"/>
      <c r="PR767" s="104"/>
      <c r="PS767" s="104"/>
      <c r="PT767" s="104"/>
      <c r="PU767" s="104"/>
      <c r="PV767" s="104"/>
      <c r="PW767" s="104"/>
      <c r="PX767" s="104"/>
      <c r="PY767" s="104"/>
      <c r="PZ767" s="104"/>
      <c r="QA767" s="104"/>
      <c r="QB767" s="104"/>
      <c r="QC767" s="104"/>
      <c r="QD767" s="104"/>
      <c r="QE767" s="104"/>
      <c r="QF767" s="104"/>
      <c r="QG767" s="104"/>
      <c r="QH767" s="104"/>
      <c r="QI767" s="104"/>
      <c r="QJ767" s="104"/>
      <c r="QK767" s="104"/>
      <c r="QL767" s="104"/>
      <c r="QM767" s="104"/>
      <c r="QN767" s="104"/>
      <c r="QO767" s="104"/>
      <c r="QP767" s="104"/>
      <c r="QQ767" s="104"/>
      <c r="QR767" s="104"/>
      <c r="QS767" s="104"/>
      <c r="QT767" s="104"/>
      <c r="QU767" s="104"/>
      <c r="QV767" s="104"/>
      <c r="QW767" s="104"/>
      <c r="QX767" s="104"/>
      <c r="QY767" s="104"/>
      <c r="QZ767" s="104"/>
      <c r="RA767" s="104"/>
      <c r="RB767" s="104"/>
      <c r="RC767" s="104"/>
      <c r="RD767" s="104"/>
      <c r="RE767" s="104"/>
      <c r="RF767" s="104"/>
    </row>
    <row r="768" spans="1:474" x14ac:dyDescent="0.25">
      <c r="A768" s="78"/>
      <c r="B768" s="187" t="s">
        <v>730</v>
      </c>
      <c r="C768" s="188"/>
      <c r="D768" s="189">
        <v>0</v>
      </c>
      <c r="E768" s="188"/>
      <c r="F768" s="190">
        <v>0</v>
      </c>
      <c r="AE768" s="207">
        <f>H768+J768+L768+N768+P768+R768+T768+V768+X768+Z768+AB768+AD768</f>
        <v>0</v>
      </c>
    </row>
    <row r="769" spans="1:474" s="10" customFormat="1" x14ac:dyDescent="0.25">
      <c r="A769" s="6">
        <v>2200</v>
      </c>
      <c r="B769" s="90" t="s">
        <v>731</v>
      </c>
      <c r="C769" s="6"/>
      <c r="D769" s="6"/>
      <c r="E769" s="6"/>
      <c r="F769" s="196">
        <v>1333705.8667000001</v>
      </c>
      <c r="G769" s="177">
        <f t="shared" ref="G769:R769" si="70">G770+G983</f>
        <v>500</v>
      </c>
      <c r="H769" s="177">
        <f t="shared" si="70"/>
        <v>12500</v>
      </c>
      <c r="I769" s="177">
        <f t="shared" si="70"/>
        <v>0</v>
      </c>
      <c r="J769" s="177">
        <f t="shared" si="70"/>
        <v>0</v>
      </c>
      <c r="K769" s="177">
        <f t="shared" si="70"/>
        <v>13049</v>
      </c>
      <c r="L769" s="177">
        <f t="shared" si="70"/>
        <v>706477</v>
      </c>
      <c r="M769" s="177">
        <f t="shared" si="70"/>
        <v>0</v>
      </c>
      <c r="N769" s="177">
        <f t="shared" si="70"/>
        <v>0</v>
      </c>
      <c r="O769" s="177">
        <f t="shared" si="70"/>
        <v>4</v>
      </c>
      <c r="P769" s="213">
        <f t="shared" si="70"/>
        <v>1700.01</v>
      </c>
      <c r="Q769" s="177">
        <f t="shared" si="70"/>
        <v>0</v>
      </c>
      <c r="R769" s="177">
        <f t="shared" si="70"/>
        <v>0</v>
      </c>
      <c r="S769" s="177">
        <v>0</v>
      </c>
      <c r="T769" s="177">
        <v>0</v>
      </c>
      <c r="U769" s="177">
        <v>5109.1000000000004</v>
      </c>
      <c r="V769" s="213">
        <v>613028.85710000002</v>
      </c>
      <c r="W769" s="177">
        <f t="shared" ref="W769:AE769" si="71">W770+W983</f>
        <v>0</v>
      </c>
      <c r="X769" s="177">
        <f t="shared" si="71"/>
        <v>0</v>
      </c>
      <c r="Y769" s="177">
        <f t="shared" si="71"/>
        <v>0</v>
      </c>
      <c r="Z769" s="177">
        <f t="shared" si="71"/>
        <v>0</v>
      </c>
      <c r="AA769" s="177">
        <f t="shared" si="71"/>
        <v>0</v>
      </c>
      <c r="AB769" s="177">
        <f t="shared" si="71"/>
        <v>0</v>
      </c>
      <c r="AC769" s="177">
        <f t="shared" si="71"/>
        <v>0</v>
      </c>
      <c r="AD769" s="182">
        <f t="shared" si="71"/>
        <v>0</v>
      </c>
      <c r="AE769" s="226">
        <f t="shared" si="71"/>
        <v>1333705.8671000001</v>
      </c>
      <c r="AF769" s="104"/>
      <c r="AG769" s="104"/>
      <c r="AH769" s="104"/>
      <c r="AI769" s="104"/>
      <c r="AJ769" s="104"/>
      <c r="AK769" s="104"/>
      <c r="AL769" s="104"/>
      <c r="AM769" s="104"/>
      <c r="AN769" s="104"/>
      <c r="AO769" s="104"/>
      <c r="AP769" s="104"/>
      <c r="AQ769" s="104"/>
      <c r="AR769" s="104"/>
      <c r="AS769" s="104"/>
      <c r="AT769" s="104"/>
      <c r="AU769" s="104"/>
      <c r="AV769" s="104"/>
      <c r="AW769" s="104"/>
      <c r="AX769" s="104"/>
      <c r="AY769" s="104"/>
      <c r="AZ769" s="104"/>
      <c r="BA769" s="104"/>
      <c r="BB769" s="104"/>
      <c r="BC769" s="104"/>
      <c r="BD769" s="104"/>
      <c r="BE769" s="104"/>
      <c r="BF769" s="104"/>
      <c r="BG769" s="104"/>
      <c r="BH769" s="104"/>
      <c r="BI769" s="104"/>
      <c r="BJ769" s="104"/>
      <c r="BK769" s="104"/>
      <c r="BL769" s="104"/>
      <c r="BM769" s="104"/>
      <c r="BN769" s="104"/>
      <c r="BO769" s="104"/>
      <c r="BP769" s="104"/>
      <c r="BQ769" s="104"/>
      <c r="BR769" s="104"/>
      <c r="GM769" s="104"/>
      <c r="GN769" s="104"/>
      <c r="GO769" s="104"/>
      <c r="GP769" s="104"/>
      <c r="GQ769" s="104"/>
      <c r="GR769" s="104"/>
      <c r="GS769" s="104"/>
      <c r="GT769" s="104"/>
      <c r="GU769" s="104"/>
      <c r="GV769" s="104"/>
      <c r="GW769" s="104"/>
      <c r="GX769" s="104"/>
      <c r="GY769" s="104"/>
      <c r="GZ769" s="104"/>
      <c r="HA769" s="104"/>
      <c r="HB769" s="104"/>
      <c r="HC769" s="104"/>
      <c r="HD769" s="104"/>
      <c r="HE769" s="104"/>
      <c r="HF769" s="104"/>
      <c r="HG769" s="104"/>
      <c r="HH769" s="104"/>
      <c r="HI769" s="104"/>
      <c r="HJ769" s="104"/>
      <c r="HK769" s="104"/>
      <c r="HL769" s="104"/>
      <c r="HM769" s="104"/>
      <c r="HN769" s="104"/>
      <c r="HO769" s="104"/>
      <c r="HP769" s="104"/>
      <c r="HQ769" s="104"/>
      <c r="HR769" s="104"/>
      <c r="HS769" s="104"/>
      <c r="HT769" s="104"/>
      <c r="HU769" s="104"/>
      <c r="HV769" s="104"/>
      <c r="HW769" s="104"/>
      <c r="HX769" s="104"/>
      <c r="HY769" s="104"/>
      <c r="HZ769" s="104"/>
      <c r="IA769" s="104"/>
      <c r="IB769" s="104"/>
      <c r="IC769" s="104"/>
      <c r="ID769" s="104"/>
      <c r="IE769" s="104"/>
      <c r="IF769" s="104"/>
      <c r="IG769" s="104"/>
      <c r="IH769" s="104"/>
      <c r="II769" s="104"/>
      <c r="IJ769" s="104"/>
      <c r="IK769" s="104"/>
      <c r="IL769" s="104"/>
      <c r="IM769" s="104"/>
      <c r="IN769" s="104"/>
      <c r="IO769" s="104"/>
      <c r="IP769" s="104"/>
      <c r="IQ769" s="104"/>
      <c r="IR769" s="104"/>
      <c r="IS769" s="104"/>
      <c r="IT769" s="104"/>
      <c r="IU769" s="104"/>
      <c r="IV769" s="104"/>
      <c r="IW769" s="104"/>
      <c r="IX769" s="104"/>
      <c r="IY769" s="104"/>
      <c r="IZ769" s="104"/>
      <c r="JA769" s="104"/>
      <c r="JB769" s="104"/>
      <c r="JC769" s="104"/>
      <c r="JD769" s="104"/>
      <c r="JE769" s="104"/>
      <c r="JF769" s="104"/>
      <c r="JG769" s="104"/>
      <c r="JH769" s="104"/>
      <c r="JI769" s="104"/>
      <c r="JJ769" s="104"/>
      <c r="JK769" s="104"/>
      <c r="JL769" s="104"/>
      <c r="JM769" s="104"/>
      <c r="JN769" s="104"/>
      <c r="JO769" s="104"/>
      <c r="JP769" s="104"/>
      <c r="JQ769" s="104"/>
      <c r="JR769" s="104"/>
      <c r="JS769" s="104"/>
      <c r="JT769" s="104"/>
      <c r="JU769" s="104"/>
      <c r="JV769" s="104"/>
      <c r="JW769" s="104"/>
      <c r="JX769" s="104"/>
      <c r="JY769" s="104"/>
      <c r="JZ769" s="104"/>
      <c r="KA769" s="104"/>
      <c r="KB769" s="104"/>
      <c r="KC769" s="104"/>
      <c r="KD769" s="104"/>
      <c r="KE769" s="104"/>
      <c r="KF769" s="104"/>
      <c r="KG769" s="104"/>
      <c r="KH769" s="104"/>
      <c r="KI769" s="104"/>
      <c r="KJ769" s="104"/>
      <c r="KK769" s="104"/>
      <c r="KL769" s="104"/>
      <c r="KM769" s="104"/>
      <c r="KN769" s="104"/>
      <c r="KO769" s="104"/>
      <c r="KP769" s="104"/>
      <c r="KQ769" s="104"/>
      <c r="KR769" s="104"/>
      <c r="KS769" s="104"/>
      <c r="KT769" s="104"/>
      <c r="KU769" s="104"/>
      <c r="KV769" s="104"/>
      <c r="KW769" s="104"/>
      <c r="KX769" s="104"/>
      <c r="KY769" s="104"/>
      <c r="KZ769" s="104"/>
      <c r="LA769" s="104"/>
      <c r="LB769" s="104"/>
      <c r="LC769" s="104"/>
      <c r="LD769" s="104"/>
      <c r="LE769" s="104"/>
      <c r="LF769" s="104"/>
      <c r="LG769" s="104"/>
      <c r="LH769" s="104"/>
      <c r="LI769" s="104"/>
      <c r="LJ769" s="104"/>
      <c r="LK769" s="104"/>
      <c r="LL769" s="104"/>
      <c r="LM769" s="104"/>
      <c r="LN769" s="104"/>
      <c r="LO769" s="104"/>
      <c r="LP769" s="104"/>
      <c r="LQ769" s="104"/>
      <c r="LR769" s="104"/>
      <c r="LS769" s="104"/>
      <c r="LT769" s="104"/>
      <c r="LU769" s="104"/>
      <c r="LV769" s="104"/>
      <c r="LW769" s="104"/>
      <c r="LX769" s="104"/>
      <c r="LY769" s="104"/>
      <c r="LZ769" s="104"/>
      <c r="MA769" s="104"/>
      <c r="MB769" s="104"/>
      <c r="MC769" s="104"/>
      <c r="MD769" s="104"/>
      <c r="ME769" s="104"/>
      <c r="MF769" s="104"/>
      <c r="MG769" s="104"/>
      <c r="MH769" s="104"/>
      <c r="MI769" s="104"/>
      <c r="MJ769" s="104"/>
      <c r="MK769" s="104"/>
      <c r="ML769" s="104"/>
      <c r="MM769" s="104"/>
      <c r="MN769" s="104"/>
      <c r="MO769" s="104"/>
      <c r="MP769" s="104"/>
      <c r="MQ769" s="104"/>
      <c r="MR769" s="104"/>
      <c r="MS769" s="104"/>
      <c r="MT769" s="104"/>
      <c r="MU769" s="104"/>
      <c r="MV769" s="104"/>
      <c r="MW769" s="104"/>
      <c r="MX769" s="104"/>
      <c r="MY769" s="104"/>
      <c r="MZ769" s="104"/>
      <c r="NA769" s="104"/>
      <c r="NB769" s="104"/>
      <c r="NC769" s="104"/>
      <c r="ND769" s="104"/>
      <c r="NE769" s="104"/>
      <c r="NF769" s="104"/>
      <c r="NG769" s="104"/>
      <c r="NH769" s="104"/>
      <c r="NI769" s="104"/>
      <c r="NJ769" s="104"/>
      <c r="NK769" s="104"/>
      <c r="NL769" s="104"/>
      <c r="NM769" s="104"/>
      <c r="NN769" s="104"/>
      <c r="NO769" s="104"/>
      <c r="NP769" s="104"/>
      <c r="NQ769" s="104"/>
      <c r="NR769" s="104"/>
      <c r="NS769" s="104"/>
      <c r="NT769" s="104"/>
      <c r="NU769" s="104"/>
      <c r="NV769" s="104"/>
      <c r="NW769" s="104"/>
      <c r="NX769" s="104"/>
      <c r="NY769" s="104"/>
      <c r="NZ769" s="104"/>
      <c r="OA769" s="104"/>
      <c r="OB769" s="104"/>
      <c r="OC769" s="104"/>
      <c r="OD769" s="104"/>
      <c r="OE769" s="104"/>
      <c r="OF769" s="104"/>
      <c r="OG769" s="104"/>
      <c r="OH769" s="104"/>
      <c r="OI769" s="104"/>
      <c r="OJ769" s="104"/>
      <c r="OK769" s="104"/>
      <c r="OL769" s="104"/>
      <c r="OM769" s="104"/>
      <c r="ON769" s="104"/>
      <c r="OO769" s="104"/>
      <c r="OP769" s="104"/>
      <c r="OQ769" s="104"/>
      <c r="OR769" s="104"/>
      <c r="OS769" s="104"/>
      <c r="OT769" s="104"/>
      <c r="OU769" s="104"/>
      <c r="OV769" s="104"/>
      <c r="OW769" s="104"/>
      <c r="OX769" s="104"/>
      <c r="OY769" s="104"/>
      <c r="OZ769" s="104"/>
      <c r="PA769" s="104"/>
      <c r="PB769" s="104"/>
      <c r="PC769" s="104"/>
      <c r="PD769" s="104"/>
      <c r="PE769" s="104"/>
      <c r="PF769" s="104"/>
      <c r="PG769" s="104"/>
      <c r="PH769" s="104"/>
      <c r="PI769" s="104"/>
      <c r="PJ769" s="104"/>
      <c r="PK769" s="104"/>
      <c r="PL769" s="104"/>
      <c r="PM769" s="104"/>
      <c r="PN769" s="104"/>
      <c r="PO769" s="104"/>
      <c r="PP769" s="104"/>
      <c r="PQ769" s="104"/>
      <c r="PR769" s="104"/>
      <c r="PS769" s="104"/>
      <c r="PT769" s="104"/>
      <c r="PU769" s="104"/>
      <c r="PV769" s="104"/>
      <c r="PW769" s="104"/>
      <c r="PX769" s="104"/>
      <c r="PY769" s="104"/>
      <c r="PZ769" s="104"/>
      <c r="QA769" s="104"/>
      <c r="QB769" s="104"/>
      <c r="QC769" s="104"/>
      <c r="QD769" s="104"/>
      <c r="QE769" s="104"/>
      <c r="QF769" s="104"/>
      <c r="QG769" s="104"/>
      <c r="QH769" s="104"/>
      <c r="QI769" s="104"/>
      <c r="QJ769" s="104"/>
      <c r="QK769" s="104"/>
      <c r="QL769" s="104"/>
      <c r="QM769" s="104"/>
      <c r="QN769" s="104"/>
      <c r="QO769" s="104"/>
      <c r="QP769" s="104"/>
      <c r="QQ769" s="104"/>
      <c r="QR769" s="104"/>
      <c r="QS769" s="104"/>
      <c r="QT769" s="104"/>
      <c r="QU769" s="104"/>
      <c r="QV769" s="104"/>
      <c r="QW769" s="104"/>
      <c r="QX769" s="104"/>
      <c r="QY769" s="104"/>
      <c r="QZ769" s="104"/>
      <c r="RA769" s="104"/>
      <c r="RB769" s="104"/>
      <c r="RC769" s="104"/>
      <c r="RD769" s="104"/>
      <c r="RE769" s="104"/>
      <c r="RF769" s="104"/>
    </row>
    <row r="770" spans="1:474" s="14" customFormat="1" x14ac:dyDescent="0.25">
      <c r="A770" s="11">
        <v>221</v>
      </c>
      <c r="B770" s="79" t="s">
        <v>732</v>
      </c>
      <c r="C770" s="11"/>
      <c r="D770" s="11"/>
      <c r="E770" s="11"/>
      <c r="F770" s="170">
        <v>1276528.4543000001</v>
      </c>
      <c r="G770" s="171">
        <f t="shared" ref="G770:R770" si="72">G771+G783+G788+G844+G969</f>
        <v>500</v>
      </c>
      <c r="H770" s="171">
        <f t="shared" si="72"/>
        <v>12500</v>
      </c>
      <c r="I770" s="171">
        <f t="shared" si="72"/>
        <v>0</v>
      </c>
      <c r="J770" s="171">
        <f t="shared" si="72"/>
        <v>0</v>
      </c>
      <c r="K770" s="171">
        <f t="shared" si="72"/>
        <v>13049</v>
      </c>
      <c r="L770" s="171">
        <f t="shared" si="72"/>
        <v>706477</v>
      </c>
      <c r="M770" s="171">
        <f t="shared" si="72"/>
        <v>0</v>
      </c>
      <c r="N770" s="171">
        <f t="shared" si="72"/>
        <v>0</v>
      </c>
      <c r="O770" s="171">
        <f t="shared" si="72"/>
        <v>0</v>
      </c>
      <c r="P770" s="185">
        <f t="shared" si="72"/>
        <v>0</v>
      </c>
      <c r="Q770" s="171">
        <f t="shared" si="72"/>
        <v>0</v>
      </c>
      <c r="R770" s="171">
        <f t="shared" si="72"/>
        <v>0</v>
      </c>
      <c r="S770" s="171">
        <v>0</v>
      </c>
      <c r="T770" s="171">
        <v>0</v>
      </c>
      <c r="U770" s="171">
        <v>4411.1000000000004</v>
      </c>
      <c r="V770" s="185">
        <v>557551.4547</v>
      </c>
      <c r="W770" s="171">
        <f t="shared" ref="W770:AE770" si="73">W771+W783+W788+W844+W969</f>
        <v>0</v>
      </c>
      <c r="X770" s="171">
        <f t="shared" si="73"/>
        <v>0</v>
      </c>
      <c r="Y770" s="171">
        <f t="shared" si="73"/>
        <v>0</v>
      </c>
      <c r="Z770" s="171">
        <f t="shared" si="73"/>
        <v>0</v>
      </c>
      <c r="AA770" s="171">
        <f t="shared" si="73"/>
        <v>0</v>
      </c>
      <c r="AB770" s="171">
        <f t="shared" si="73"/>
        <v>0</v>
      </c>
      <c r="AC770" s="171">
        <f t="shared" si="73"/>
        <v>0</v>
      </c>
      <c r="AD770" s="181">
        <f t="shared" si="73"/>
        <v>0</v>
      </c>
      <c r="AE770" s="201">
        <f t="shared" si="73"/>
        <v>1276528.4547000001</v>
      </c>
      <c r="AF770" s="104"/>
      <c r="AG770" s="104"/>
      <c r="AH770" s="104"/>
      <c r="AI770" s="104"/>
      <c r="AJ770" s="104"/>
      <c r="AK770" s="104"/>
      <c r="AL770" s="104"/>
      <c r="AM770" s="104"/>
      <c r="AN770" s="104"/>
      <c r="AO770" s="104"/>
      <c r="AP770" s="104"/>
      <c r="AQ770" s="104"/>
      <c r="AR770" s="104"/>
      <c r="AS770" s="104"/>
      <c r="AT770" s="104"/>
      <c r="AU770" s="104"/>
      <c r="AV770" s="104"/>
      <c r="AW770" s="104"/>
      <c r="AX770" s="104"/>
      <c r="AY770" s="104"/>
      <c r="AZ770" s="104"/>
      <c r="BA770" s="104"/>
      <c r="BB770" s="104"/>
      <c r="BC770" s="104"/>
      <c r="BD770" s="104"/>
      <c r="BE770" s="104"/>
      <c r="BF770" s="104"/>
      <c r="BG770" s="104"/>
      <c r="BH770" s="104"/>
      <c r="BI770" s="104"/>
      <c r="BJ770" s="104"/>
      <c r="BK770" s="104"/>
      <c r="BL770" s="104"/>
      <c r="BM770" s="104"/>
      <c r="BN770" s="104"/>
      <c r="BO770" s="104"/>
      <c r="BP770" s="104"/>
      <c r="BQ770" s="104"/>
      <c r="BR770" s="104"/>
      <c r="GM770" s="104"/>
      <c r="GN770" s="104"/>
      <c r="GO770" s="104"/>
      <c r="GP770" s="104"/>
      <c r="GQ770" s="104"/>
      <c r="GR770" s="104"/>
      <c r="GS770" s="104"/>
      <c r="GT770" s="104"/>
      <c r="GU770" s="104"/>
      <c r="GV770" s="104"/>
      <c r="GW770" s="104"/>
      <c r="GX770" s="104"/>
      <c r="GY770" s="104"/>
      <c r="GZ770" s="104"/>
      <c r="HA770" s="104"/>
      <c r="HB770" s="104"/>
      <c r="HC770" s="104"/>
      <c r="HD770" s="104"/>
      <c r="HE770" s="104"/>
      <c r="HF770" s="104"/>
      <c r="HG770" s="104"/>
      <c r="HH770" s="104"/>
      <c r="HI770" s="104"/>
      <c r="HJ770" s="104"/>
      <c r="HK770" s="104"/>
      <c r="HL770" s="104"/>
      <c r="HM770" s="104"/>
      <c r="HN770" s="104"/>
      <c r="HO770" s="104"/>
      <c r="HP770" s="104"/>
      <c r="HQ770" s="104"/>
      <c r="HR770" s="104"/>
      <c r="HS770" s="104"/>
      <c r="HT770" s="104"/>
      <c r="HU770" s="104"/>
      <c r="HV770" s="104"/>
      <c r="HW770" s="104"/>
      <c r="HX770" s="104"/>
      <c r="HY770" s="104"/>
      <c r="HZ770" s="104"/>
      <c r="IA770" s="104"/>
      <c r="IB770" s="104"/>
      <c r="IC770" s="104"/>
      <c r="ID770" s="104"/>
      <c r="IE770" s="104"/>
      <c r="IF770" s="104"/>
      <c r="IG770" s="104"/>
      <c r="IH770" s="104"/>
      <c r="II770" s="104"/>
      <c r="IJ770" s="104"/>
      <c r="IK770" s="104"/>
      <c r="IL770" s="104"/>
      <c r="IM770" s="104"/>
      <c r="IN770" s="104"/>
      <c r="IO770" s="104"/>
      <c r="IP770" s="104"/>
      <c r="IQ770" s="104"/>
      <c r="IR770" s="104"/>
      <c r="IS770" s="104"/>
      <c r="IT770" s="104"/>
      <c r="IU770" s="104"/>
      <c r="IV770" s="104"/>
      <c r="IW770" s="104"/>
      <c r="IX770" s="104"/>
      <c r="IY770" s="104"/>
      <c r="IZ770" s="104"/>
      <c r="JA770" s="104"/>
      <c r="JB770" s="104"/>
      <c r="JC770" s="104"/>
      <c r="JD770" s="104"/>
      <c r="JE770" s="104"/>
      <c r="JF770" s="104"/>
      <c r="JG770" s="104"/>
      <c r="JH770" s="104"/>
      <c r="JI770" s="104"/>
      <c r="JJ770" s="104"/>
      <c r="JK770" s="104"/>
      <c r="JL770" s="104"/>
      <c r="JM770" s="104"/>
      <c r="JN770" s="104"/>
      <c r="JO770" s="104"/>
      <c r="JP770" s="104"/>
      <c r="JQ770" s="104"/>
      <c r="JR770" s="104"/>
      <c r="JS770" s="104"/>
      <c r="JT770" s="104"/>
      <c r="JU770" s="104"/>
      <c r="JV770" s="104"/>
      <c r="JW770" s="104"/>
      <c r="JX770" s="104"/>
      <c r="JY770" s="104"/>
      <c r="JZ770" s="104"/>
      <c r="KA770" s="104"/>
      <c r="KB770" s="104"/>
      <c r="KC770" s="104"/>
      <c r="KD770" s="104"/>
      <c r="KE770" s="104"/>
      <c r="KF770" s="104"/>
      <c r="KG770" s="104"/>
      <c r="KH770" s="104"/>
      <c r="KI770" s="104"/>
      <c r="KJ770" s="104"/>
      <c r="KK770" s="104"/>
      <c r="KL770" s="104"/>
      <c r="KM770" s="104"/>
      <c r="KN770" s="104"/>
      <c r="KO770" s="104"/>
      <c r="KP770" s="104"/>
      <c r="KQ770" s="104"/>
      <c r="KR770" s="104"/>
      <c r="KS770" s="104"/>
      <c r="KT770" s="104"/>
      <c r="KU770" s="104"/>
      <c r="KV770" s="104"/>
      <c r="KW770" s="104"/>
      <c r="KX770" s="104"/>
      <c r="KY770" s="104"/>
      <c r="KZ770" s="104"/>
      <c r="LA770" s="104"/>
      <c r="LB770" s="104"/>
      <c r="LC770" s="104"/>
      <c r="LD770" s="104"/>
      <c r="LE770" s="104"/>
      <c r="LF770" s="104"/>
      <c r="LG770" s="104"/>
      <c r="LH770" s="104"/>
      <c r="LI770" s="104"/>
      <c r="LJ770" s="104"/>
      <c r="LK770" s="104"/>
      <c r="LL770" s="104"/>
      <c r="LM770" s="104"/>
      <c r="LN770" s="104"/>
      <c r="LO770" s="104"/>
      <c r="LP770" s="104"/>
      <c r="LQ770" s="104"/>
      <c r="LR770" s="104"/>
      <c r="LS770" s="104"/>
      <c r="LT770" s="104"/>
      <c r="LU770" s="104"/>
      <c r="LV770" s="104"/>
      <c r="LW770" s="104"/>
      <c r="LX770" s="104"/>
      <c r="LY770" s="104"/>
      <c r="LZ770" s="104"/>
      <c r="MA770" s="104"/>
      <c r="MB770" s="104"/>
      <c r="MC770" s="104"/>
      <c r="MD770" s="104"/>
      <c r="ME770" s="104"/>
      <c r="MF770" s="104"/>
      <c r="MG770" s="104"/>
      <c r="MH770" s="104"/>
      <c r="MI770" s="104"/>
      <c r="MJ770" s="104"/>
      <c r="MK770" s="104"/>
      <c r="ML770" s="104"/>
      <c r="MM770" s="104"/>
      <c r="MN770" s="104"/>
      <c r="MO770" s="104"/>
      <c r="MP770" s="104"/>
      <c r="MQ770" s="104"/>
      <c r="MR770" s="104"/>
      <c r="MS770" s="104"/>
      <c r="MT770" s="104"/>
      <c r="MU770" s="104"/>
      <c r="MV770" s="104"/>
      <c r="MW770" s="104"/>
      <c r="MX770" s="104"/>
      <c r="MY770" s="104"/>
      <c r="MZ770" s="104"/>
      <c r="NA770" s="104"/>
      <c r="NB770" s="104"/>
      <c r="NC770" s="104"/>
      <c r="ND770" s="104"/>
      <c r="NE770" s="104"/>
      <c r="NF770" s="104"/>
      <c r="NG770" s="104"/>
      <c r="NH770" s="104"/>
      <c r="NI770" s="104"/>
      <c r="NJ770" s="104"/>
      <c r="NK770" s="104"/>
      <c r="NL770" s="104"/>
      <c r="NM770" s="104"/>
      <c r="NN770" s="104"/>
      <c r="NO770" s="104"/>
      <c r="NP770" s="104"/>
      <c r="NQ770" s="104"/>
      <c r="NR770" s="104"/>
      <c r="NS770" s="104"/>
      <c r="NT770" s="104"/>
      <c r="NU770" s="104"/>
      <c r="NV770" s="104"/>
      <c r="NW770" s="104"/>
      <c r="NX770" s="104"/>
      <c r="NY770" s="104"/>
      <c r="NZ770" s="104"/>
      <c r="OA770" s="104"/>
      <c r="OB770" s="104"/>
      <c r="OC770" s="104"/>
      <c r="OD770" s="104"/>
      <c r="OE770" s="104"/>
      <c r="OF770" s="104"/>
      <c r="OG770" s="104"/>
      <c r="OH770" s="104"/>
      <c r="OI770" s="104"/>
      <c r="OJ770" s="104"/>
      <c r="OK770" s="104"/>
      <c r="OL770" s="104"/>
      <c r="OM770" s="104"/>
      <c r="ON770" s="104"/>
      <c r="OO770" s="104"/>
      <c r="OP770" s="104"/>
      <c r="OQ770" s="104"/>
      <c r="OR770" s="104"/>
      <c r="OS770" s="104"/>
      <c r="OT770" s="104"/>
      <c r="OU770" s="104"/>
      <c r="OV770" s="104"/>
      <c r="OW770" s="104"/>
      <c r="OX770" s="104"/>
      <c r="OY770" s="104"/>
      <c r="OZ770" s="104"/>
      <c r="PA770" s="104"/>
      <c r="PB770" s="104"/>
      <c r="PC770" s="104"/>
      <c r="PD770" s="104"/>
      <c r="PE770" s="104"/>
      <c r="PF770" s="104"/>
      <c r="PG770" s="104"/>
      <c r="PH770" s="104"/>
      <c r="PI770" s="104"/>
      <c r="PJ770" s="104"/>
      <c r="PK770" s="104"/>
      <c r="PL770" s="104"/>
      <c r="PM770" s="104"/>
      <c r="PN770" s="104"/>
      <c r="PO770" s="104"/>
      <c r="PP770" s="104"/>
      <c r="PQ770" s="104"/>
      <c r="PR770" s="104"/>
      <c r="PS770" s="104"/>
      <c r="PT770" s="104"/>
      <c r="PU770" s="104"/>
      <c r="PV770" s="104"/>
      <c r="PW770" s="104"/>
      <c r="PX770" s="104"/>
      <c r="PY770" s="104"/>
      <c r="PZ770" s="104"/>
      <c r="QA770" s="104"/>
      <c r="QB770" s="104"/>
      <c r="QC770" s="104"/>
      <c r="QD770" s="104"/>
      <c r="QE770" s="104"/>
      <c r="QF770" s="104"/>
      <c r="QG770" s="104"/>
      <c r="QH770" s="104"/>
      <c r="QI770" s="104"/>
      <c r="QJ770" s="104"/>
      <c r="QK770" s="104"/>
      <c r="QL770" s="104"/>
      <c r="QM770" s="104"/>
      <c r="QN770" s="104"/>
      <c r="QO770" s="104"/>
      <c r="QP770" s="104"/>
      <c r="QQ770" s="104"/>
      <c r="QR770" s="104"/>
      <c r="QS770" s="104"/>
      <c r="QT770" s="104"/>
      <c r="QU770" s="104"/>
      <c r="QV770" s="104"/>
      <c r="QW770" s="104"/>
      <c r="QX770" s="104"/>
      <c r="QY770" s="104"/>
      <c r="QZ770" s="104"/>
      <c r="RA770" s="104"/>
      <c r="RB770" s="104"/>
      <c r="RC770" s="104"/>
      <c r="RD770" s="104"/>
      <c r="RE770" s="104"/>
      <c r="RF770" s="104"/>
    </row>
    <row r="771" spans="1:474" s="19" customFormat="1" x14ac:dyDescent="0.25">
      <c r="A771" s="52">
        <v>22102</v>
      </c>
      <c r="B771" s="93" t="s">
        <v>733</v>
      </c>
      <c r="C771" s="52"/>
      <c r="D771" s="52"/>
      <c r="E771" s="52"/>
      <c r="F771" s="172">
        <v>259791.66320000001</v>
      </c>
      <c r="G771" s="173">
        <f>SUM(G772:G782)</f>
        <v>0</v>
      </c>
      <c r="H771" s="173">
        <f t="shared" ref="H771:AD771" si="74">SUM(H772:H782)</f>
        <v>0</v>
      </c>
      <c r="I771" s="173">
        <f t="shared" si="74"/>
        <v>0</v>
      </c>
      <c r="J771" s="173">
        <f t="shared" si="74"/>
        <v>0</v>
      </c>
      <c r="K771" s="173">
        <f t="shared" si="74"/>
        <v>830</v>
      </c>
      <c r="L771" s="173">
        <f t="shared" si="74"/>
        <v>146804</v>
      </c>
      <c r="M771" s="173">
        <f t="shared" si="74"/>
        <v>0</v>
      </c>
      <c r="N771" s="173">
        <f t="shared" si="74"/>
        <v>0</v>
      </c>
      <c r="O771" s="173">
        <f t="shared" si="74"/>
        <v>0</v>
      </c>
      <c r="P771" s="184">
        <f t="shared" si="74"/>
        <v>0</v>
      </c>
      <c r="Q771" s="173">
        <f t="shared" si="74"/>
        <v>0</v>
      </c>
      <c r="R771" s="173">
        <f t="shared" si="74"/>
        <v>0</v>
      </c>
      <c r="S771" s="173">
        <v>0</v>
      </c>
      <c r="T771" s="173">
        <v>0</v>
      </c>
      <c r="U771" s="173">
        <v>815</v>
      </c>
      <c r="V771" s="184">
        <v>112987.66319999998</v>
      </c>
      <c r="W771" s="173">
        <f t="shared" si="74"/>
        <v>0</v>
      </c>
      <c r="X771" s="173">
        <f t="shared" si="74"/>
        <v>0</v>
      </c>
      <c r="Y771" s="173">
        <f t="shared" si="74"/>
        <v>0</v>
      </c>
      <c r="Z771" s="173">
        <f t="shared" si="74"/>
        <v>0</v>
      </c>
      <c r="AA771" s="173">
        <f t="shared" si="74"/>
        <v>0</v>
      </c>
      <c r="AB771" s="173">
        <f t="shared" si="74"/>
        <v>0</v>
      </c>
      <c r="AC771" s="173">
        <f t="shared" si="74"/>
        <v>0</v>
      </c>
      <c r="AD771" s="179">
        <f t="shared" si="74"/>
        <v>0</v>
      </c>
      <c r="AE771" s="204">
        <f t="shared" ref="AE771" si="75">SUM(AE772:AE782)</f>
        <v>259791.66320000001</v>
      </c>
      <c r="AF771" s="104"/>
      <c r="AG771" s="104"/>
      <c r="AH771" s="104"/>
      <c r="AI771" s="104"/>
      <c r="AJ771" s="104"/>
      <c r="AK771" s="104"/>
      <c r="AL771" s="104"/>
      <c r="AM771" s="104"/>
      <c r="AN771" s="104"/>
      <c r="AO771" s="104"/>
      <c r="AP771" s="104"/>
      <c r="AQ771" s="104"/>
      <c r="AR771" s="104"/>
      <c r="AS771" s="104"/>
      <c r="AT771" s="104"/>
      <c r="AU771" s="104"/>
      <c r="AV771" s="104"/>
      <c r="AW771" s="104"/>
      <c r="AX771" s="104"/>
      <c r="AY771" s="104"/>
      <c r="AZ771" s="104"/>
      <c r="BA771" s="104"/>
      <c r="BB771" s="104"/>
      <c r="BC771" s="104"/>
      <c r="BD771" s="104"/>
      <c r="BE771" s="104"/>
      <c r="BF771" s="104"/>
      <c r="BG771" s="104"/>
      <c r="BH771" s="104"/>
      <c r="BI771" s="104"/>
      <c r="BJ771" s="104"/>
      <c r="BK771" s="104"/>
      <c r="BL771" s="104"/>
      <c r="BM771" s="104"/>
      <c r="BN771" s="104"/>
      <c r="BO771" s="104"/>
      <c r="BP771" s="104"/>
      <c r="BQ771" s="104"/>
      <c r="BR771" s="104"/>
      <c r="GM771" s="104"/>
      <c r="GN771" s="104"/>
      <c r="GO771" s="104"/>
      <c r="GP771" s="104"/>
      <c r="GQ771" s="104"/>
      <c r="GR771" s="104"/>
      <c r="GS771" s="104"/>
      <c r="GT771" s="104"/>
      <c r="GU771" s="104"/>
      <c r="GV771" s="104"/>
      <c r="GW771" s="104"/>
      <c r="GX771" s="104"/>
      <c r="GY771" s="104"/>
      <c r="GZ771" s="104"/>
      <c r="HA771" s="104"/>
      <c r="HB771" s="104"/>
      <c r="HC771" s="104"/>
      <c r="HD771" s="104"/>
      <c r="HE771" s="104"/>
      <c r="HF771" s="104"/>
      <c r="HG771" s="104"/>
      <c r="HH771" s="104"/>
      <c r="HI771" s="104"/>
      <c r="HJ771" s="104"/>
      <c r="HK771" s="104"/>
      <c r="HL771" s="104"/>
      <c r="HM771" s="104"/>
      <c r="HN771" s="104"/>
      <c r="HO771" s="104"/>
      <c r="HP771" s="104"/>
      <c r="HQ771" s="104"/>
      <c r="HR771" s="104"/>
      <c r="HS771" s="104"/>
      <c r="HT771" s="104"/>
      <c r="HU771" s="104"/>
      <c r="HV771" s="104"/>
      <c r="HW771" s="104"/>
      <c r="HX771" s="104"/>
      <c r="HY771" s="104"/>
      <c r="HZ771" s="104"/>
      <c r="IA771" s="104"/>
      <c r="IB771" s="104"/>
      <c r="IC771" s="104"/>
      <c r="ID771" s="104"/>
      <c r="IE771" s="104"/>
      <c r="IF771" s="104"/>
      <c r="IG771" s="104"/>
      <c r="IH771" s="104"/>
      <c r="II771" s="104"/>
      <c r="IJ771" s="104"/>
      <c r="IK771" s="104"/>
      <c r="IL771" s="104"/>
      <c r="IM771" s="104"/>
      <c r="IN771" s="104"/>
      <c r="IO771" s="104"/>
      <c r="IP771" s="104"/>
      <c r="IQ771" s="104"/>
      <c r="IR771" s="104"/>
      <c r="IS771" s="104"/>
      <c r="IT771" s="104"/>
      <c r="IU771" s="104"/>
      <c r="IV771" s="104"/>
      <c r="IW771" s="104"/>
      <c r="IX771" s="104"/>
      <c r="IY771" s="104"/>
      <c r="IZ771" s="104"/>
      <c r="JA771" s="104"/>
      <c r="JB771" s="104"/>
      <c r="JC771" s="104"/>
      <c r="JD771" s="104"/>
      <c r="JE771" s="104"/>
      <c r="JF771" s="104"/>
      <c r="JG771" s="104"/>
      <c r="JH771" s="104"/>
      <c r="JI771" s="104"/>
      <c r="JJ771" s="104"/>
      <c r="JK771" s="104"/>
      <c r="JL771" s="104"/>
      <c r="JM771" s="104"/>
      <c r="JN771" s="104"/>
      <c r="JO771" s="104"/>
      <c r="JP771" s="104"/>
      <c r="JQ771" s="104"/>
      <c r="JR771" s="104"/>
      <c r="JS771" s="104"/>
      <c r="JT771" s="104"/>
      <c r="JU771" s="104"/>
      <c r="JV771" s="104"/>
      <c r="JW771" s="104"/>
      <c r="JX771" s="104"/>
      <c r="JY771" s="104"/>
      <c r="JZ771" s="104"/>
      <c r="KA771" s="104"/>
      <c r="KB771" s="104"/>
      <c r="KC771" s="104"/>
      <c r="KD771" s="104"/>
      <c r="KE771" s="104"/>
      <c r="KF771" s="104"/>
      <c r="KG771" s="104"/>
      <c r="KH771" s="104"/>
      <c r="KI771" s="104"/>
      <c r="KJ771" s="104"/>
      <c r="KK771" s="104"/>
      <c r="KL771" s="104"/>
      <c r="KM771" s="104"/>
      <c r="KN771" s="104"/>
      <c r="KO771" s="104"/>
      <c r="KP771" s="104"/>
      <c r="KQ771" s="104"/>
      <c r="KR771" s="104"/>
      <c r="KS771" s="104"/>
      <c r="KT771" s="104"/>
      <c r="KU771" s="104"/>
      <c r="KV771" s="104"/>
      <c r="KW771" s="104"/>
      <c r="KX771" s="104"/>
      <c r="KY771" s="104"/>
      <c r="KZ771" s="104"/>
      <c r="LA771" s="104"/>
      <c r="LB771" s="104"/>
      <c r="LC771" s="104"/>
      <c r="LD771" s="104"/>
      <c r="LE771" s="104"/>
      <c r="LF771" s="104"/>
      <c r="LG771" s="104"/>
      <c r="LH771" s="104"/>
      <c r="LI771" s="104"/>
      <c r="LJ771" s="104"/>
      <c r="LK771" s="104"/>
      <c r="LL771" s="104"/>
      <c r="LM771" s="104"/>
      <c r="LN771" s="104"/>
      <c r="LO771" s="104"/>
      <c r="LP771" s="104"/>
      <c r="LQ771" s="104"/>
      <c r="LR771" s="104"/>
      <c r="LS771" s="104"/>
      <c r="LT771" s="104"/>
      <c r="LU771" s="104"/>
      <c r="LV771" s="104"/>
      <c r="LW771" s="104"/>
      <c r="LX771" s="104"/>
      <c r="LY771" s="104"/>
      <c r="LZ771" s="104"/>
      <c r="MA771" s="104"/>
      <c r="MB771" s="104"/>
      <c r="MC771" s="104"/>
      <c r="MD771" s="104"/>
      <c r="ME771" s="104"/>
      <c r="MF771" s="104"/>
      <c r="MG771" s="104"/>
      <c r="MH771" s="104"/>
      <c r="MI771" s="104"/>
      <c r="MJ771" s="104"/>
      <c r="MK771" s="104"/>
      <c r="ML771" s="104"/>
      <c r="MM771" s="104"/>
      <c r="MN771" s="104"/>
      <c r="MO771" s="104"/>
      <c r="MP771" s="104"/>
      <c r="MQ771" s="104"/>
      <c r="MR771" s="104"/>
      <c r="MS771" s="104"/>
      <c r="MT771" s="104"/>
      <c r="MU771" s="104"/>
      <c r="MV771" s="104"/>
      <c r="MW771" s="104"/>
      <c r="MX771" s="104"/>
      <c r="MY771" s="104"/>
      <c r="MZ771" s="104"/>
      <c r="NA771" s="104"/>
      <c r="NB771" s="104"/>
      <c r="NC771" s="104"/>
      <c r="ND771" s="104"/>
      <c r="NE771" s="104"/>
      <c r="NF771" s="104"/>
      <c r="NG771" s="104"/>
      <c r="NH771" s="104"/>
      <c r="NI771" s="104"/>
      <c r="NJ771" s="104"/>
      <c r="NK771" s="104"/>
      <c r="NL771" s="104"/>
      <c r="NM771" s="104"/>
      <c r="NN771" s="104"/>
      <c r="NO771" s="104"/>
      <c r="NP771" s="104"/>
      <c r="NQ771" s="104"/>
      <c r="NR771" s="104"/>
      <c r="NS771" s="104"/>
      <c r="NT771" s="104"/>
      <c r="NU771" s="104"/>
      <c r="NV771" s="104"/>
      <c r="NW771" s="104"/>
      <c r="NX771" s="104"/>
      <c r="NY771" s="104"/>
      <c r="NZ771" s="104"/>
      <c r="OA771" s="104"/>
      <c r="OB771" s="104"/>
      <c r="OC771" s="104"/>
      <c r="OD771" s="104"/>
      <c r="OE771" s="104"/>
      <c r="OF771" s="104"/>
      <c r="OG771" s="104"/>
      <c r="OH771" s="104"/>
      <c r="OI771" s="104"/>
      <c r="OJ771" s="104"/>
      <c r="OK771" s="104"/>
      <c r="OL771" s="104"/>
      <c r="OM771" s="104"/>
      <c r="ON771" s="104"/>
      <c r="OO771" s="104"/>
      <c r="OP771" s="104"/>
      <c r="OQ771" s="104"/>
      <c r="OR771" s="104"/>
      <c r="OS771" s="104"/>
      <c r="OT771" s="104"/>
      <c r="OU771" s="104"/>
      <c r="OV771" s="104"/>
      <c r="OW771" s="104"/>
      <c r="OX771" s="104"/>
      <c r="OY771" s="104"/>
      <c r="OZ771" s="104"/>
      <c r="PA771" s="104"/>
      <c r="PB771" s="104"/>
      <c r="PC771" s="104"/>
      <c r="PD771" s="104"/>
      <c r="PE771" s="104"/>
      <c r="PF771" s="104"/>
      <c r="PG771" s="104"/>
      <c r="PH771" s="104"/>
      <c r="PI771" s="104"/>
      <c r="PJ771" s="104"/>
      <c r="PK771" s="104"/>
      <c r="PL771" s="104"/>
      <c r="PM771" s="104"/>
      <c r="PN771" s="104"/>
      <c r="PO771" s="104"/>
      <c r="PP771" s="104"/>
      <c r="PQ771" s="104"/>
      <c r="PR771" s="104"/>
      <c r="PS771" s="104"/>
      <c r="PT771" s="104"/>
      <c r="PU771" s="104"/>
      <c r="PV771" s="104"/>
      <c r="PW771" s="104"/>
      <c r="PX771" s="104"/>
      <c r="PY771" s="104"/>
      <c r="PZ771" s="104"/>
      <c r="QA771" s="104"/>
      <c r="QB771" s="104"/>
      <c r="QC771" s="104"/>
      <c r="QD771" s="104"/>
      <c r="QE771" s="104"/>
      <c r="QF771" s="104"/>
      <c r="QG771" s="104"/>
      <c r="QH771" s="104"/>
      <c r="QI771" s="104"/>
      <c r="QJ771" s="104"/>
      <c r="QK771" s="104"/>
      <c r="QL771" s="104"/>
      <c r="QM771" s="104"/>
      <c r="QN771" s="104"/>
      <c r="QO771" s="104"/>
      <c r="QP771" s="104"/>
      <c r="QQ771" s="104"/>
      <c r="QR771" s="104"/>
      <c r="QS771" s="104"/>
      <c r="QT771" s="104"/>
      <c r="QU771" s="104"/>
      <c r="QV771" s="104"/>
      <c r="QW771" s="104"/>
      <c r="QX771" s="104"/>
      <c r="QY771" s="104"/>
      <c r="QZ771" s="104"/>
      <c r="RA771" s="104"/>
      <c r="RB771" s="104"/>
      <c r="RC771" s="104"/>
      <c r="RD771" s="104"/>
      <c r="RE771" s="104"/>
      <c r="RF771" s="104"/>
    </row>
    <row r="772" spans="1:474" x14ac:dyDescent="0.25">
      <c r="A772" s="95"/>
      <c r="B772" s="94" t="s">
        <v>734</v>
      </c>
      <c r="C772" s="95"/>
      <c r="D772" s="49">
        <v>120</v>
      </c>
      <c r="E772" s="95"/>
      <c r="F772" s="197">
        <v>12000</v>
      </c>
      <c r="G772" s="169"/>
      <c r="H772" s="169"/>
      <c r="I772" s="169"/>
      <c r="J772" s="169"/>
      <c r="K772" s="169"/>
      <c r="L772" s="169"/>
      <c r="M772" s="169"/>
      <c r="N772" s="169"/>
      <c r="O772" s="169"/>
      <c r="P772" s="207"/>
      <c r="Q772" s="169"/>
      <c r="R772" s="169"/>
      <c r="S772" s="169"/>
      <c r="T772" s="169"/>
      <c r="U772" s="208">
        <v>120</v>
      </c>
      <c r="V772" s="207">
        <v>12000</v>
      </c>
      <c r="W772" s="169"/>
      <c r="X772" s="169"/>
      <c r="Y772" s="169"/>
      <c r="Z772" s="169"/>
      <c r="AA772" s="169"/>
      <c r="AB772" s="169"/>
      <c r="AC772" s="169"/>
      <c r="AD772" s="180"/>
      <c r="AE772" s="207">
        <f t="shared" ref="AE772:AE782" si="76">H772+J772+L772+N772+P772+R772+T772+V772+X772+Z772+AB772+AD772</f>
        <v>12000</v>
      </c>
    </row>
    <row r="773" spans="1:474" x14ac:dyDescent="0.25">
      <c r="A773" s="26"/>
      <c r="B773" s="48" t="s">
        <v>735</v>
      </c>
      <c r="C773" s="23"/>
      <c r="D773" s="49">
        <v>99</v>
      </c>
      <c r="E773" s="23"/>
      <c r="F773" s="23">
        <v>17735.889599999999</v>
      </c>
      <c r="G773" s="169"/>
      <c r="H773" s="169"/>
      <c r="I773" s="169"/>
      <c r="J773" s="169"/>
      <c r="K773" s="169"/>
      <c r="L773" s="169"/>
      <c r="M773" s="169"/>
      <c r="N773" s="169"/>
      <c r="O773" s="169"/>
      <c r="P773" s="207"/>
      <c r="Q773" s="169"/>
      <c r="R773" s="169"/>
      <c r="S773" s="169"/>
      <c r="T773" s="169"/>
      <c r="U773" s="208">
        <v>99</v>
      </c>
      <c r="V773" s="207">
        <v>17735.889599999999</v>
      </c>
      <c r="W773" s="169"/>
      <c r="X773" s="169"/>
      <c r="Y773" s="169"/>
      <c r="Z773" s="169"/>
      <c r="AA773" s="169"/>
      <c r="AB773" s="169"/>
      <c r="AC773" s="169"/>
      <c r="AD773" s="180"/>
      <c r="AE773" s="207">
        <f t="shared" si="76"/>
        <v>17735.889599999999</v>
      </c>
    </row>
    <row r="774" spans="1:474" x14ac:dyDescent="0.25">
      <c r="A774" s="26"/>
      <c r="B774" s="48" t="s">
        <v>736</v>
      </c>
      <c r="C774" s="23"/>
      <c r="D774" s="49">
        <v>76</v>
      </c>
      <c r="E774" s="23"/>
      <c r="F774" s="23">
        <v>12606.88</v>
      </c>
      <c r="G774" s="169"/>
      <c r="H774" s="169"/>
      <c r="I774" s="169"/>
      <c r="J774" s="169"/>
      <c r="K774" s="169"/>
      <c r="L774" s="169"/>
      <c r="M774" s="169"/>
      <c r="N774" s="169"/>
      <c r="O774" s="169"/>
      <c r="P774" s="207"/>
      <c r="Q774" s="169"/>
      <c r="R774" s="169"/>
      <c r="S774" s="169"/>
      <c r="T774" s="169"/>
      <c r="U774" s="208">
        <v>76</v>
      </c>
      <c r="V774" s="207">
        <v>12606.88</v>
      </c>
      <c r="W774" s="169"/>
      <c r="X774" s="169"/>
      <c r="Y774" s="169"/>
      <c r="Z774" s="169"/>
      <c r="AA774" s="169"/>
      <c r="AB774" s="169"/>
      <c r="AC774" s="169"/>
      <c r="AD774" s="180"/>
      <c r="AE774" s="207">
        <f t="shared" si="76"/>
        <v>12606.88</v>
      </c>
    </row>
    <row r="775" spans="1:474" x14ac:dyDescent="0.25">
      <c r="A775" s="26"/>
      <c r="B775" s="48" t="s">
        <v>737</v>
      </c>
      <c r="C775" s="23"/>
      <c r="D775" s="49">
        <v>150</v>
      </c>
      <c r="E775" s="23"/>
      <c r="F775" s="23">
        <f>30618-1734</f>
        <v>28884</v>
      </c>
      <c r="G775" s="169"/>
      <c r="H775" s="169"/>
      <c r="I775" s="169"/>
      <c r="J775" s="169"/>
      <c r="K775" s="169">
        <v>150</v>
      </c>
      <c r="L775" s="169">
        <v>28650</v>
      </c>
      <c r="M775" s="169"/>
      <c r="N775" s="169"/>
      <c r="O775" s="169"/>
      <c r="P775" s="207"/>
      <c r="Q775" s="169"/>
      <c r="R775" s="169"/>
      <c r="S775" s="169"/>
      <c r="T775" s="169"/>
      <c r="U775" s="208">
        <v>0</v>
      </c>
      <c r="V775" s="207">
        <v>234</v>
      </c>
      <c r="W775" s="169"/>
      <c r="X775" s="169"/>
      <c r="Y775" s="169"/>
      <c r="Z775" s="169"/>
      <c r="AA775" s="169"/>
      <c r="AB775" s="169"/>
      <c r="AC775" s="169"/>
      <c r="AD775" s="180"/>
      <c r="AE775" s="207">
        <f t="shared" si="76"/>
        <v>28884</v>
      </c>
    </row>
    <row r="776" spans="1:474" x14ac:dyDescent="0.25">
      <c r="A776" s="26"/>
      <c r="B776" s="48" t="s">
        <v>738</v>
      </c>
      <c r="C776" s="23"/>
      <c r="D776" s="49">
        <v>184</v>
      </c>
      <c r="E776" s="23"/>
      <c r="F776" s="23">
        <v>38253.599999999999</v>
      </c>
      <c r="G776" s="169"/>
      <c r="H776" s="169"/>
      <c r="I776" s="169"/>
      <c r="J776" s="169"/>
      <c r="K776" s="169">
        <v>184</v>
      </c>
      <c r="L776" s="169">
        <v>35144</v>
      </c>
      <c r="M776" s="169"/>
      <c r="N776" s="169"/>
      <c r="O776" s="169"/>
      <c r="P776" s="207"/>
      <c r="Q776" s="169"/>
      <c r="R776" s="169"/>
      <c r="S776" s="169"/>
      <c r="T776" s="169"/>
      <c r="U776" s="208">
        <v>0</v>
      </c>
      <c r="V776" s="207">
        <v>3109.5999999999985</v>
      </c>
      <c r="W776" s="169"/>
      <c r="X776" s="169"/>
      <c r="Y776" s="169"/>
      <c r="Z776" s="169"/>
      <c r="AA776" s="169"/>
      <c r="AB776" s="169"/>
      <c r="AC776" s="169"/>
      <c r="AD776" s="180"/>
      <c r="AE776" s="207">
        <f t="shared" si="76"/>
        <v>38253.599999999999</v>
      </c>
    </row>
    <row r="777" spans="1:474" x14ac:dyDescent="0.25">
      <c r="A777" s="26"/>
      <c r="B777" s="48" t="s">
        <v>739</v>
      </c>
      <c r="C777" s="23"/>
      <c r="D777" s="49">
        <v>110</v>
      </c>
      <c r="E777" s="23"/>
      <c r="F777" s="23">
        <v>18755</v>
      </c>
      <c r="G777" s="169"/>
      <c r="H777" s="169"/>
      <c r="I777" s="169"/>
      <c r="J777" s="169"/>
      <c r="K777" s="169">
        <v>110</v>
      </c>
      <c r="L777" s="169">
        <v>18700</v>
      </c>
      <c r="M777" s="169"/>
      <c r="N777" s="169"/>
      <c r="O777" s="169"/>
      <c r="P777" s="207"/>
      <c r="Q777" s="169"/>
      <c r="R777" s="169"/>
      <c r="S777" s="169"/>
      <c r="T777" s="169"/>
      <c r="U777" s="208">
        <v>0</v>
      </c>
      <c r="V777" s="207">
        <v>55</v>
      </c>
      <c r="W777" s="169"/>
      <c r="X777" s="169"/>
      <c r="Y777" s="169"/>
      <c r="Z777" s="169"/>
      <c r="AA777" s="169"/>
      <c r="AB777" s="169"/>
      <c r="AC777" s="169"/>
      <c r="AD777" s="180"/>
      <c r="AE777" s="207">
        <f t="shared" si="76"/>
        <v>18755</v>
      </c>
    </row>
    <row r="778" spans="1:474" x14ac:dyDescent="0.25">
      <c r="A778" s="26"/>
      <c r="B778" s="48" t="s">
        <v>740</v>
      </c>
      <c r="C778" s="23"/>
      <c r="D778" s="49">
        <v>208</v>
      </c>
      <c r="E778" s="23"/>
      <c r="F778" s="23">
        <v>44429.299199999994</v>
      </c>
      <c r="G778" s="169"/>
      <c r="H778" s="169"/>
      <c r="I778" s="169"/>
      <c r="J778" s="169"/>
      <c r="K778" s="169"/>
      <c r="L778" s="169"/>
      <c r="M778" s="169"/>
      <c r="N778" s="169"/>
      <c r="O778" s="169"/>
      <c r="P778" s="207"/>
      <c r="Q778" s="169"/>
      <c r="R778" s="169"/>
      <c r="S778" s="169"/>
      <c r="T778" s="169"/>
      <c r="U778" s="208">
        <v>208</v>
      </c>
      <c r="V778" s="207">
        <v>44429.299199999994</v>
      </c>
      <c r="W778" s="169"/>
      <c r="X778" s="169"/>
      <c r="Y778" s="169"/>
      <c r="Z778" s="169"/>
      <c r="AA778" s="169"/>
      <c r="AB778" s="169"/>
      <c r="AC778" s="169"/>
      <c r="AD778" s="180"/>
      <c r="AE778" s="207">
        <f t="shared" si="76"/>
        <v>44429.299199999994</v>
      </c>
    </row>
    <row r="779" spans="1:474" x14ac:dyDescent="0.25">
      <c r="A779" s="26"/>
      <c r="B779" s="48" t="s">
        <v>741</v>
      </c>
      <c r="C779" s="23"/>
      <c r="D779" s="49">
        <v>96</v>
      </c>
      <c r="E779" s="23"/>
      <c r="F779" s="23">
        <v>6349.7471999999998</v>
      </c>
      <c r="G779" s="169"/>
      <c r="H779" s="169"/>
      <c r="I779" s="169"/>
      <c r="J779" s="169"/>
      <c r="K779" s="169"/>
      <c r="L779" s="169"/>
      <c r="M779" s="169"/>
      <c r="N779" s="169"/>
      <c r="O779" s="169"/>
      <c r="P779" s="207"/>
      <c r="Q779" s="169"/>
      <c r="R779" s="169"/>
      <c r="S779" s="169"/>
      <c r="T779" s="169"/>
      <c r="U779" s="208">
        <v>96</v>
      </c>
      <c r="V779" s="207">
        <v>6349.7471999999998</v>
      </c>
      <c r="W779" s="169"/>
      <c r="X779" s="169"/>
      <c r="Y779" s="169"/>
      <c r="Z779" s="169"/>
      <c r="AA779" s="169"/>
      <c r="AB779" s="169"/>
      <c r="AC779" s="169"/>
      <c r="AD779" s="180"/>
      <c r="AE779" s="207">
        <f t="shared" si="76"/>
        <v>6349.7471999999998</v>
      </c>
    </row>
    <row r="780" spans="1:474" x14ac:dyDescent="0.25">
      <c r="A780" s="26"/>
      <c r="B780" s="48" t="s">
        <v>742</v>
      </c>
      <c r="C780" s="23"/>
      <c r="D780" s="57">
        <v>455</v>
      </c>
      <c r="E780" s="23"/>
      <c r="F780" s="23">
        <v>63717.5</v>
      </c>
      <c r="G780" s="169"/>
      <c r="H780" s="169"/>
      <c r="I780" s="169"/>
      <c r="J780" s="169"/>
      <c r="K780" s="169">
        <v>335</v>
      </c>
      <c r="L780" s="169">
        <v>53600</v>
      </c>
      <c r="M780" s="169"/>
      <c r="N780" s="169"/>
      <c r="O780" s="169"/>
      <c r="P780" s="207"/>
      <c r="Q780" s="169"/>
      <c r="R780" s="169"/>
      <c r="S780" s="169"/>
      <c r="T780" s="169"/>
      <c r="U780" s="208">
        <v>120</v>
      </c>
      <c r="V780" s="207">
        <v>10117.5</v>
      </c>
      <c r="W780" s="169"/>
      <c r="X780" s="169"/>
      <c r="Y780" s="169"/>
      <c r="Z780" s="169"/>
      <c r="AA780" s="169"/>
      <c r="AB780" s="169"/>
      <c r="AC780" s="169"/>
      <c r="AD780" s="180"/>
      <c r="AE780" s="207">
        <f t="shared" si="76"/>
        <v>63717.5</v>
      </c>
    </row>
    <row r="781" spans="1:474" x14ac:dyDescent="0.25">
      <c r="A781" s="26"/>
      <c r="B781" s="48" t="s">
        <v>743</v>
      </c>
      <c r="C781" s="23"/>
      <c r="D781" s="49">
        <v>96</v>
      </c>
      <c r="E781" s="23"/>
      <c r="F781" s="23">
        <v>6349.7471999999998</v>
      </c>
      <c r="G781" s="169"/>
      <c r="H781" s="169"/>
      <c r="I781" s="169"/>
      <c r="J781" s="169"/>
      <c r="K781" s="169"/>
      <c r="L781" s="169"/>
      <c r="M781" s="169"/>
      <c r="N781" s="169"/>
      <c r="O781" s="169"/>
      <c r="P781" s="207"/>
      <c r="Q781" s="169"/>
      <c r="R781" s="169"/>
      <c r="S781" s="169"/>
      <c r="T781" s="169"/>
      <c r="U781" s="208">
        <v>96</v>
      </c>
      <c r="V781" s="207">
        <v>6349.7471999999998</v>
      </c>
      <c r="W781" s="169"/>
      <c r="X781" s="169"/>
      <c r="Y781" s="169"/>
      <c r="Z781" s="169"/>
      <c r="AA781" s="169"/>
      <c r="AB781" s="169"/>
      <c r="AC781" s="169"/>
      <c r="AD781" s="180"/>
      <c r="AE781" s="207">
        <f t="shared" si="76"/>
        <v>6349.7471999999998</v>
      </c>
    </row>
    <row r="782" spans="1:474" x14ac:dyDescent="0.25">
      <c r="A782" s="26"/>
      <c r="B782" s="48" t="s">
        <v>744</v>
      </c>
      <c r="C782" s="23"/>
      <c r="D782" s="49">
        <v>51</v>
      </c>
      <c r="E782" s="23"/>
      <c r="F782" s="23">
        <f>8976+1734</f>
        <v>10710</v>
      </c>
      <c r="G782" s="169"/>
      <c r="H782" s="169"/>
      <c r="I782" s="169"/>
      <c r="J782" s="169"/>
      <c r="K782" s="169">
        <v>51</v>
      </c>
      <c r="L782" s="169">
        <v>10710</v>
      </c>
      <c r="M782" s="169"/>
      <c r="N782" s="169"/>
      <c r="O782" s="169"/>
      <c r="P782" s="207"/>
      <c r="Q782" s="169"/>
      <c r="R782" s="169"/>
      <c r="S782" s="169"/>
      <c r="T782" s="169"/>
      <c r="U782" s="208">
        <v>0</v>
      </c>
      <c r="V782" s="207">
        <v>0</v>
      </c>
      <c r="W782" s="169"/>
      <c r="X782" s="169"/>
      <c r="Y782" s="169"/>
      <c r="Z782" s="169"/>
      <c r="AA782" s="169"/>
      <c r="AB782" s="169"/>
      <c r="AC782" s="169"/>
      <c r="AD782" s="180"/>
      <c r="AE782" s="207">
        <f t="shared" si="76"/>
        <v>10710</v>
      </c>
    </row>
    <row r="783" spans="1:474" s="19" customFormat="1" x14ac:dyDescent="0.25">
      <c r="A783" s="52">
        <v>22103</v>
      </c>
      <c r="B783" s="93" t="s">
        <v>745</v>
      </c>
      <c r="C783" s="52"/>
      <c r="D783" s="52"/>
      <c r="E783" s="52"/>
      <c r="F783" s="172">
        <v>119006.82880000002</v>
      </c>
      <c r="G783" s="173">
        <f>SUM(G784:G787)</f>
        <v>0</v>
      </c>
      <c r="H783" s="173">
        <f t="shared" ref="H783:AE783" si="77">SUM(H784:H787)</f>
        <v>0</v>
      </c>
      <c r="I783" s="173">
        <f t="shared" si="77"/>
        <v>0</v>
      </c>
      <c r="J783" s="173">
        <f t="shared" si="77"/>
        <v>0</v>
      </c>
      <c r="K783" s="173">
        <f t="shared" si="77"/>
        <v>384</v>
      </c>
      <c r="L783" s="173">
        <f t="shared" si="77"/>
        <v>56064</v>
      </c>
      <c r="M783" s="173">
        <f t="shared" si="77"/>
        <v>0</v>
      </c>
      <c r="N783" s="173">
        <f t="shared" si="77"/>
        <v>0</v>
      </c>
      <c r="O783" s="173">
        <f t="shared" si="77"/>
        <v>0</v>
      </c>
      <c r="P783" s="184">
        <f t="shared" si="77"/>
        <v>0</v>
      </c>
      <c r="Q783" s="173">
        <f t="shared" si="77"/>
        <v>0</v>
      </c>
      <c r="R783" s="173">
        <f t="shared" si="77"/>
        <v>0</v>
      </c>
      <c r="S783" s="173">
        <v>0</v>
      </c>
      <c r="T783" s="173">
        <v>0</v>
      </c>
      <c r="U783" s="173">
        <v>220</v>
      </c>
      <c r="V783" s="184">
        <v>62942.828800000003</v>
      </c>
      <c r="W783" s="173">
        <f t="shared" si="77"/>
        <v>0</v>
      </c>
      <c r="X783" s="173">
        <f t="shared" si="77"/>
        <v>0</v>
      </c>
      <c r="Y783" s="173">
        <f t="shared" si="77"/>
        <v>0</v>
      </c>
      <c r="Z783" s="173">
        <f t="shared" si="77"/>
        <v>0</v>
      </c>
      <c r="AA783" s="173">
        <f t="shared" si="77"/>
        <v>0</v>
      </c>
      <c r="AB783" s="173">
        <f t="shared" si="77"/>
        <v>0</v>
      </c>
      <c r="AC783" s="173">
        <f t="shared" si="77"/>
        <v>0</v>
      </c>
      <c r="AD783" s="179">
        <f t="shared" si="77"/>
        <v>0</v>
      </c>
      <c r="AE783" s="204">
        <f t="shared" si="77"/>
        <v>119006.82880000002</v>
      </c>
      <c r="AF783" s="104"/>
      <c r="AG783" s="104"/>
      <c r="AH783" s="104"/>
      <c r="AI783" s="104"/>
      <c r="AJ783" s="104"/>
      <c r="AK783" s="104"/>
      <c r="AL783" s="104"/>
      <c r="AM783" s="104"/>
      <c r="AN783" s="104"/>
      <c r="AO783" s="104"/>
      <c r="AP783" s="104"/>
      <c r="AQ783" s="104"/>
      <c r="AR783" s="104"/>
      <c r="AS783" s="104"/>
      <c r="AT783" s="104"/>
      <c r="AU783" s="104"/>
      <c r="AV783" s="104"/>
      <c r="AW783" s="104"/>
      <c r="AX783" s="104"/>
      <c r="AY783" s="104"/>
      <c r="AZ783" s="104"/>
      <c r="BA783" s="104"/>
      <c r="BB783" s="104"/>
      <c r="BC783" s="104"/>
      <c r="BD783" s="104"/>
      <c r="BE783" s="104"/>
      <c r="BF783" s="104"/>
      <c r="BG783" s="104"/>
      <c r="BH783" s="104"/>
      <c r="BI783" s="104"/>
      <c r="BJ783" s="104"/>
      <c r="BK783" s="104"/>
      <c r="BL783" s="104"/>
      <c r="BM783" s="104"/>
      <c r="BN783" s="104"/>
      <c r="BO783" s="104"/>
      <c r="BP783" s="104"/>
      <c r="BQ783" s="104"/>
      <c r="BR783" s="104"/>
      <c r="GM783" s="104"/>
      <c r="GN783" s="104"/>
      <c r="GO783" s="104"/>
      <c r="GP783" s="104"/>
      <c r="GQ783" s="104"/>
      <c r="GR783" s="104"/>
      <c r="GS783" s="104"/>
      <c r="GT783" s="104"/>
      <c r="GU783" s="104"/>
      <c r="GV783" s="104"/>
      <c r="GW783" s="104"/>
      <c r="GX783" s="104"/>
      <c r="GY783" s="104"/>
      <c r="GZ783" s="104"/>
      <c r="HA783" s="104"/>
      <c r="HB783" s="104"/>
      <c r="HC783" s="104"/>
      <c r="HD783" s="104"/>
      <c r="HE783" s="104"/>
      <c r="HF783" s="104"/>
      <c r="HG783" s="104"/>
      <c r="HH783" s="104"/>
      <c r="HI783" s="104"/>
      <c r="HJ783" s="104"/>
      <c r="HK783" s="104"/>
      <c r="HL783" s="104"/>
      <c r="HM783" s="104"/>
      <c r="HN783" s="104"/>
      <c r="HO783" s="104"/>
      <c r="HP783" s="104"/>
      <c r="HQ783" s="104"/>
      <c r="HR783" s="104"/>
      <c r="HS783" s="104"/>
      <c r="HT783" s="104"/>
      <c r="HU783" s="104"/>
      <c r="HV783" s="104"/>
      <c r="HW783" s="104"/>
      <c r="HX783" s="104"/>
      <c r="HY783" s="104"/>
      <c r="HZ783" s="104"/>
      <c r="IA783" s="104"/>
      <c r="IB783" s="104"/>
      <c r="IC783" s="104"/>
      <c r="ID783" s="104"/>
      <c r="IE783" s="104"/>
      <c r="IF783" s="104"/>
      <c r="IG783" s="104"/>
      <c r="IH783" s="104"/>
      <c r="II783" s="104"/>
      <c r="IJ783" s="104"/>
      <c r="IK783" s="104"/>
      <c r="IL783" s="104"/>
      <c r="IM783" s="104"/>
      <c r="IN783" s="104"/>
      <c r="IO783" s="104"/>
      <c r="IP783" s="104"/>
      <c r="IQ783" s="104"/>
      <c r="IR783" s="104"/>
      <c r="IS783" s="104"/>
      <c r="IT783" s="104"/>
      <c r="IU783" s="104"/>
      <c r="IV783" s="104"/>
      <c r="IW783" s="104"/>
      <c r="IX783" s="104"/>
      <c r="IY783" s="104"/>
      <c r="IZ783" s="104"/>
      <c r="JA783" s="104"/>
      <c r="JB783" s="104"/>
      <c r="JC783" s="104"/>
      <c r="JD783" s="104"/>
      <c r="JE783" s="104"/>
      <c r="JF783" s="104"/>
      <c r="JG783" s="104"/>
      <c r="JH783" s="104"/>
      <c r="JI783" s="104"/>
      <c r="JJ783" s="104"/>
      <c r="JK783" s="104"/>
      <c r="JL783" s="104"/>
      <c r="JM783" s="104"/>
      <c r="JN783" s="104"/>
      <c r="JO783" s="104"/>
      <c r="JP783" s="104"/>
      <c r="JQ783" s="104"/>
      <c r="JR783" s="104"/>
      <c r="JS783" s="104"/>
      <c r="JT783" s="104"/>
      <c r="JU783" s="104"/>
      <c r="JV783" s="104"/>
      <c r="JW783" s="104"/>
      <c r="JX783" s="104"/>
      <c r="JY783" s="104"/>
      <c r="JZ783" s="104"/>
      <c r="KA783" s="104"/>
      <c r="KB783" s="104"/>
      <c r="KC783" s="104"/>
      <c r="KD783" s="104"/>
      <c r="KE783" s="104"/>
      <c r="KF783" s="104"/>
      <c r="KG783" s="104"/>
      <c r="KH783" s="104"/>
      <c r="KI783" s="104"/>
      <c r="KJ783" s="104"/>
      <c r="KK783" s="104"/>
      <c r="KL783" s="104"/>
      <c r="KM783" s="104"/>
      <c r="KN783" s="104"/>
      <c r="KO783" s="104"/>
      <c r="KP783" s="104"/>
      <c r="KQ783" s="104"/>
      <c r="KR783" s="104"/>
      <c r="KS783" s="104"/>
      <c r="KT783" s="104"/>
      <c r="KU783" s="104"/>
      <c r="KV783" s="104"/>
      <c r="KW783" s="104"/>
      <c r="KX783" s="104"/>
      <c r="KY783" s="104"/>
      <c r="KZ783" s="104"/>
      <c r="LA783" s="104"/>
      <c r="LB783" s="104"/>
      <c r="LC783" s="104"/>
      <c r="LD783" s="104"/>
      <c r="LE783" s="104"/>
      <c r="LF783" s="104"/>
      <c r="LG783" s="104"/>
      <c r="LH783" s="104"/>
      <c r="LI783" s="104"/>
      <c r="LJ783" s="104"/>
      <c r="LK783" s="104"/>
      <c r="LL783" s="104"/>
      <c r="LM783" s="104"/>
      <c r="LN783" s="104"/>
      <c r="LO783" s="104"/>
      <c r="LP783" s="104"/>
      <c r="LQ783" s="104"/>
      <c r="LR783" s="104"/>
      <c r="LS783" s="104"/>
      <c r="LT783" s="104"/>
      <c r="LU783" s="104"/>
      <c r="LV783" s="104"/>
      <c r="LW783" s="104"/>
      <c r="LX783" s="104"/>
      <c r="LY783" s="104"/>
      <c r="LZ783" s="104"/>
      <c r="MA783" s="104"/>
      <c r="MB783" s="104"/>
      <c r="MC783" s="104"/>
      <c r="MD783" s="104"/>
      <c r="ME783" s="104"/>
      <c r="MF783" s="104"/>
      <c r="MG783" s="104"/>
      <c r="MH783" s="104"/>
      <c r="MI783" s="104"/>
      <c r="MJ783" s="104"/>
      <c r="MK783" s="104"/>
      <c r="ML783" s="104"/>
      <c r="MM783" s="104"/>
      <c r="MN783" s="104"/>
      <c r="MO783" s="104"/>
      <c r="MP783" s="104"/>
      <c r="MQ783" s="104"/>
      <c r="MR783" s="104"/>
      <c r="MS783" s="104"/>
      <c r="MT783" s="104"/>
      <c r="MU783" s="104"/>
      <c r="MV783" s="104"/>
      <c r="MW783" s="104"/>
      <c r="MX783" s="104"/>
      <c r="MY783" s="104"/>
      <c r="MZ783" s="104"/>
      <c r="NA783" s="104"/>
      <c r="NB783" s="104"/>
      <c r="NC783" s="104"/>
      <c r="ND783" s="104"/>
      <c r="NE783" s="104"/>
      <c r="NF783" s="104"/>
      <c r="NG783" s="104"/>
      <c r="NH783" s="104"/>
      <c r="NI783" s="104"/>
      <c r="NJ783" s="104"/>
      <c r="NK783" s="104"/>
      <c r="NL783" s="104"/>
      <c r="NM783" s="104"/>
      <c r="NN783" s="104"/>
      <c r="NO783" s="104"/>
      <c r="NP783" s="104"/>
      <c r="NQ783" s="104"/>
      <c r="NR783" s="104"/>
      <c r="NS783" s="104"/>
      <c r="NT783" s="104"/>
      <c r="NU783" s="104"/>
      <c r="NV783" s="104"/>
      <c r="NW783" s="104"/>
      <c r="NX783" s="104"/>
      <c r="NY783" s="104"/>
      <c r="NZ783" s="104"/>
      <c r="OA783" s="104"/>
      <c r="OB783" s="104"/>
      <c r="OC783" s="104"/>
      <c r="OD783" s="104"/>
      <c r="OE783" s="104"/>
      <c r="OF783" s="104"/>
      <c r="OG783" s="104"/>
      <c r="OH783" s="104"/>
      <c r="OI783" s="104"/>
      <c r="OJ783" s="104"/>
      <c r="OK783" s="104"/>
      <c r="OL783" s="104"/>
      <c r="OM783" s="104"/>
      <c r="ON783" s="104"/>
      <c r="OO783" s="104"/>
      <c r="OP783" s="104"/>
      <c r="OQ783" s="104"/>
      <c r="OR783" s="104"/>
      <c r="OS783" s="104"/>
      <c r="OT783" s="104"/>
      <c r="OU783" s="104"/>
      <c r="OV783" s="104"/>
      <c r="OW783" s="104"/>
      <c r="OX783" s="104"/>
      <c r="OY783" s="104"/>
      <c r="OZ783" s="104"/>
      <c r="PA783" s="104"/>
      <c r="PB783" s="104"/>
      <c r="PC783" s="104"/>
      <c r="PD783" s="104"/>
      <c r="PE783" s="104"/>
      <c r="PF783" s="104"/>
      <c r="PG783" s="104"/>
      <c r="PH783" s="104"/>
      <c r="PI783" s="104"/>
      <c r="PJ783" s="104"/>
      <c r="PK783" s="104"/>
      <c r="PL783" s="104"/>
      <c r="PM783" s="104"/>
      <c r="PN783" s="104"/>
      <c r="PO783" s="104"/>
      <c r="PP783" s="104"/>
      <c r="PQ783" s="104"/>
      <c r="PR783" s="104"/>
      <c r="PS783" s="104"/>
      <c r="PT783" s="104"/>
      <c r="PU783" s="104"/>
      <c r="PV783" s="104"/>
      <c r="PW783" s="104"/>
      <c r="PX783" s="104"/>
      <c r="PY783" s="104"/>
      <c r="PZ783" s="104"/>
      <c r="QA783" s="104"/>
      <c r="QB783" s="104"/>
      <c r="QC783" s="104"/>
      <c r="QD783" s="104"/>
      <c r="QE783" s="104"/>
      <c r="QF783" s="104"/>
      <c r="QG783" s="104"/>
      <c r="QH783" s="104"/>
      <c r="QI783" s="104"/>
      <c r="QJ783" s="104"/>
      <c r="QK783" s="104"/>
      <c r="QL783" s="104"/>
      <c r="QM783" s="104"/>
      <c r="QN783" s="104"/>
      <c r="QO783" s="104"/>
      <c r="QP783" s="104"/>
      <c r="QQ783" s="104"/>
      <c r="QR783" s="104"/>
      <c r="QS783" s="104"/>
      <c r="QT783" s="104"/>
      <c r="QU783" s="104"/>
      <c r="QV783" s="104"/>
      <c r="QW783" s="104"/>
      <c r="QX783" s="104"/>
      <c r="QY783" s="104"/>
      <c r="QZ783" s="104"/>
      <c r="RA783" s="104"/>
      <c r="RB783" s="104"/>
      <c r="RC783" s="104"/>
      <c r="RD783" s="104"/>
      <c r="RE783" s="104"/>
      <c r="RF783" s="104"/>
    </row>
    <row r="784" spans="1:474" x14ac:dyDescent="0.25">
      <c r="A784" s="26"/>
      <c r="B784" s="48" t="s">
        <v>746</v>
      </c>
      <c r="C784" s="23"/>
      <c r="D784" s="49">
        <v>384</v>
      </c>
      <c r="E784" s="23"/>
      <c r="F784" s="23">
        <v>61793.280000000013</v>
      </c>
      <c r="G784" s="169"/>
      <c r="H784" s="169"/>
      <c r="I784" s="169"/>
      <c r="J784" s="169"/>
      <c r="K784" s="169">
        <v>384</v>
      </c>
      <c r="L784" s="169">
        <v>56064</v>
      </c>
      <c r="M784" s="169"/>
      <c r="N784" s="169"/>
      <c r="O784" s="169"/>
      <c r="P784" s="207"/>
      <c r="Q784" s="169"/>
      <c r="R784" s="169"/>
      <c r="S784" s="169"/>
      <c r="T784" s="169"/>
      <c r="U784" s="208">
        <v>0</v>
      </c>
      <c r="V784" s="207">
        <v>5729.2800000000134</v>
      </c>
      <c r="W784" s="169"/>
      <c r="X784" s="169"/>
      <c r="Y784" s="169"/>
      <c r="Z784" s="169"/>
      <c r="AA784" s="169"/>
      <c r="AB784" s="169"/>
      <c r="AC784" s="169"/>
      <c r="AD784" s="180"/>
      <c r="AE784" s="207">
        <f>H784+J784+L784+N784+P784+R784+T784+V784+X784+Z784+AB784+AD784</f>
        <v>61793.280000000013</v>
      </c>
    </row>
    <row r="785" spans="1:474" x14ac:dyDescent="0.25">
      <c r="A785" s="26"/>
      <c r="B785" s="48" t="s">
        <v>747</v>
      </c>
      <c r="C785" s="23"/>
      <c r="D785" s="49">
        <v>68</v>
      </c>
      <c r="E785" s="23"/>
      <c r="F785" s="23">
        <v>25301.548799999997</v>
      </c>
      <c r="G785" s="169"/>
      <c r="H785" s="169"/>
      <c r="I785" s="169"/>
      <c r="J785" s="169"/>
      <c r="K785" s="169"/>
      <c r="L785" s="169"/>
      <c r="M785" s="169"/>
      <c r="N785" s="169"/>
      <c r="O785" s="169"/>
      <c r="P785" s="207"/>
      <c r="Q785" s="169"/>
      <c r="R785" s="169"/>
      <c r="S785" s="169"/>
      <c r="T785" s="169"/>
      <c r="U785" s="208">
        <v>68</v>
      </c>
      <c r="V785" s="207">
        <v>25301.548799999997</v>
      </c>
      <c r="W785" s="169"/>
      <c r="X785" s="169"/>
      <c r="Y785" s="169"/>
      <c r="Z785" s="169"/>
      <c r="AA785" s="169"/>
      <c r="AB785" s="169"/>
      <c r="AC785" s="169"/>
      <c r="AD785" s="180"/>
      <c r="AE785" s="207">
        <f>H785+J785+L785+N785+P785+R785+T785+V785+X785+Z785+AB785+AD785</f>
        <v>25301.548799999997</v>
      </c>
    </row>
    <row r="786" spans="1:474" x14ac:dyDescent="0.25">
      <c r="A786" s="26"/>
      <c r="B786" s="48" t="s">
        <v>748</v>
      </c>
      <c r="C786" s="23"/>
      <c r="D786" s="49">
        <v>140</v>
      </c>
      <c r="E786" s="23"/>
      <c r="F786" s="23">
        <v>21111.999999999996</v>
      </c>
      <c r="G786" s="169"/>
      <c r="H786" s="169"/>
      <c r="I786" s="169"/>
      <c r="J786" s="169"/>
      <c r="K786" s="169"/>
      <c r="L786" s="169"/>
      <c r="M786" s="169"/>
      <c r="N786" s="169"/>
      <c r="O786" s="169"/>
      <c r="P786" s="207"/>
      <c r="Q786" s="169"/>
      <c r="R786" s="169"/>
      <c r="S786" s="169"/>
      <c r="T786" s="169"/>
      <c r="U786" s="208">
        <v>140</v>
      </c>
      <c r="V786" s="207">
        <v>21111.999999999996</v>
      </c>
      <c r="W786" s="169"/>
      <c r="X786" s="169"/>
      <c r="Y786" s="169"/>
      <c r="Z786" s="169"/>
      <c r="AA786" s="169"/>
      <c r="AB786" s="169"/>
      <c r="AC786" s="169"/>
      <c r="AD786" s="180"/>
      <c r="AE786" s="207">
        <f>H786+J786+L786+N786+P786+R786+T786+V786+X786+Z786+AB786+AD786</f>
        <v>21111.999999999996</v>
      </c>
    </row>
    <row r="787" spans="1:474" x14ac:dyDescent="0.25">
      <c r="A787" s="26"/>
      <c r="B787" s="48">
        <f>'[1]ARTESANIAS PAA 2024'!B158</f>
        <v>0</v>
      </c>
      <c r="C787" s="23"/>
      <c r="D787" s="57">
        <v>12</v>
      </c>
      <c r="E787" s="23"/>
      <c r="F787" s="23">
        <v>10800</v>
      </c>
      <c r="G787" s="169"/>
      <c r="H787" s="169"/>
      <c r="I787" s="169"/>
      <c r="J787" s="169"/>
      <c r="K787" s="169"/>
      <c r="L787" s="169"/>
      <c r="M787" s="169"/>
      <c r="N787" s="169"/>
      <c r="O787" s="169"/>
      <c r="P787" s="207"/>
      <c r="Q787" s="169"/>
      <c r="R787" s="169"/>
      <c r="S787" s="169"/>
      <c r="T787" s="169"/>
      <c r="U787" s="208">
        <v>12</v>
      </c>
      <c r="V787" s="207">
        <v>10800</v>
      </c>
      <c r="W787" s="169"/>
      <c r="X787" s="169"/>
      <c r="Y787" s="169"/>
      <c r="Z787" s="169"/>
      <c r="AA787" s="169"/>
      <c r="AB787" s="169"/>
      <c r="AC787" s="169"/>
      <c r="AD787" s="180"/>
      <c r="AE787" s="207">
        <f>H787+J787+L787+N787+P787+R787+T787+V787+X787+Z787+AB787+AD787</f>
        <v>10800</v>
      </c>
    </row>
    <row r="788" spans="1:474" s="19" customFormat="1" x14ac:dyDescent="0.25">
      <c r="A788" s="52">
        <v>22104</v>
      </c>
      <c r="B788" s="93" t="s">
        <v>749</v>
      </c>
      <c r="C788" s="52"/>
      <c r="D788" s="52"/>
      <c r="E788" s="52"/>
      <c r="F788" s="172">
        <v>426921.74080000003</v>
      </c>
      <c r="G788" s="173">
        <f t="shared" ref="G788:AE788" si="78">SUM(G789:G843)</f>
        <v>0</v>
      </c>
      <c r="H788" s="173">
        <f t="shared" si="78"/>
        <v>0</v>
      </c>
      <c r="I788" s="173">
        <f t="shared" si="78"/>
        <v>0</v>
      </c>
      <c r="J788" s="173">
        <f t="shared" si="78"/>
        <v>0</v>
      </c>
      <c r="K788" s="173">
        <f t="shared" si="78"/>
        <v>6884</v>
      </c>
      <c r="L788" s="173">
        <f t="shared" si="78"/>
        <v>272291</v>
      </c>
      <c r="M788" s="173">
        <f t="shared" si="78"/>
        <v>0</v>
      </c>
      <c r="N788" s="173">
        <f t="shared" si="78"/>
        <v>0</v>
      </c>
      <c r="O788" s="173">
        <f t="shared" si="78"/>
        <v>0</v>
      </c>
      <c r="P788" s="184">
        <f t="shared" si="78"/>
        <v>0</v>
      </c>
      <c r="Q788" s="173">
        <f t="shared" si="78"/>
        <v>0</v>
      </c>
      <c r="R788" s="173">
        <f t="shared" si="78"/>
        <v>0</v>
      </c>
      <c r="S788" s="173">
        <v>0</v>
      </c>
      <c r="T788" s="173">
        <v>0</v>
      </c>
      <c r="U788" s="173">
        <v>2972.6</v>
      </c>
      <c r="V788" s="184">
        <v>154630.7408</v>
      </c>
      <c r="W788" s="173">
        <f t="shared" si="78"/>
        <v>0</v>
      </c>
      <c r="X788" s="173">
        <f t="shared" si="78"/>
        <v>0</v>
      </c>
      <c r="Y788" s="173">
        <f t="shared" si="78"/>
        <v>0</v>
      </c>
      <c r="Z788" s="173">
        <f t="shared" si="78"/>
        <v>0</v>
      </c>
      <c r="AA788" s="173">
        <f t="shared" si="78"/>
        <v>0</v>
      </c>
      <c r="AB788" s="173">
        <f t="shared" si="78"/>
        <v>0</v>
      </c>
      <c r="AC788" s="173">
        <f t="shared" si="78"/>
        <v>0</v>
      </c>
      <c r="AD788" s="179">
        <f t="shared" si="78"/>
        <v>0</v>
      </c>
      <c r="AE788" s="204">
        <f t="shared" si="78"/>
        <v>426921.74080000003</v>
      </c>
      <c r="AF788" s="104"/>
      <c r="AG788" s="104"/>
      <c r="AH788" s="104"/>
      <c r="AI788" s="104"/>
      <c r="AJ788" s="104"/>
      <c r="AK788" s="104"/>
      <c r="AL788" s="104"/>
      <c r="AM788" s="104"/>
      <c r="AN788" s="104"/>
      <c r="AO788" s="104"/>
      <c r="AP788" s="104"/>
      <c r="AQ788" s="104"/>
      <c r="AR788" s="104"/>
      <c r="AS788" s="104"/>
      <c r="AT788" s="104"/>
      <c r="AU788" s="104"/>
      <c r="AV788" s="104"/>
      <c r="AW788" s="104"/>
      <c r="AX788" s="104"/>
      <c r="AY788" s="104"/>
      <c r="AZ788" s="104"/>
      <c r="BA788" s="104"/>
      <c r="BB788" s="104"/>
      <c r="BC788" s="104"/>
      <c r="BD788" s="104"/>
      <c r="BE788" s="104"/>
      <c r="BF788" s="104"/>
      <c r="BG788" s="104"/>
      <c r="BH788" s="104"/>
      <c r="BI788" s="104"/>
      <c r="BJ788" s="104"/>
      <c r="BK788" s="104"/>
      <c r="BL788" s="104"/>
      <c r="BM788" s="104"/>
      <c r="BN788" s="104"/>
      <c r="BO788" s="104"/>
      <c r="BP788" s="104"/>
      <c r="BQ788" s="104"/>
      <c r="BR788" s="104"/>
      <c r="GM788" s="104"/>
      <c r="GN788" s="104"/>
      <c r="GO788" s="104"/>
      <c r="GP788" s="104"/>
      <c r="GQ788" s="104"/>
      <c r="GR788" s="104"/>
      <c r="GS788" s="104"/>
      <c r="GT788" s="104"/>
      <c r="GU788" s="104"/>
      <c r="GV788" s="104"/>
      <c r="GW788" s="104"/>
      <c r="GX788" s="104"/>
      <c r="GY788" s="104"/>
      <c r="GZ788" s="104"/>
      <c r="HA788" s="104"/>
      <c r="HB788" s="104"/>
      <c r="HC788" s="104"/>
      <c r="HD788" s="104"/>
      <c r="HE788" s="104"/>
      <c r="HF788" s="104"/>
      <c r="HG788" s="104"/>
      <c r="HH788" s="104"/>
      <c r="HI788" s="104"/>
      <c r="HJ788" s="104"/>
      <c r="HK788" s="104"/>
      <c r="HL788" s="104"/>
      <c r="HM788" s="104"/>
      <c r="HN788" s="104"/>
      <c r="HO788" s="104"/>
      <c r="HP788" s="104"/>
      <c r="HQ788" s="104"/>
      <c r="HR788" s="104"/>
      <c r="HS788" s="104"/>
      <c r="HT788" s="104"/>
      <c r="HU788" s="104"/>
      <c r="HV788" s="104"/>
      <c r="HW788" s="104"/>
      <c r="HX788" s="104"/>
      <c r="HY788" s="104"/>
      <c r="HZ788" s="104"/>
      <c r="IA788" s="104"/>
      <c r="IB788" s="104"/>
      <c r="IC788" s="104"/>
      <c r="ID788" s="104"/>
      <c r="IE788" s="104"/>
      <c r="IF788" s="104"/>
      <c r="IG788" s="104"/>
      <c r="IH788" s="104"/>
      <c r="II788" s="104"/>
      <c r="IJ788" s="104"/>
      <c r="IK788" s="104"/>
      <c r="IL788" s="104"/>
      <c r="IM788" s="104"/>
      <c r="IN788" s="104"/>
      <c r="IO788" s="104"/>
      <c r="IP788" s="104"/>
      <c r="IQ788" s="104"/>
      <c r="IR788" s="104"/>
      <c r="IS788" s="104"/>
      <c r="IT788" s="104"/>
      <c r="IU788" s="104"/>
      <c r="IV788" s="104"/>
      <c r="IW788" s="104"/>
      <c r="IX788" s="104"/>
      <c r="IY788" s="104"/>
      <c r="IZ788" s="104"/>
      <c r="JA788" s="104"/>
      <c r="JB788" s="104"/>
      <c r="JC788" s="104"/>
      <c r="JD788" s="104"/>
      <c r="JE788" s="104"/>
      <c r="JF788" s="104"/>
      <c r="JG788" s="104"/>
      <c r="JH788" s="104"/>
      <c r="JI788" s="104"/>
      <c r="JJ788" s="104"/>
      <c r="JK788" s="104"/>
      <c r="JL788" s="104"/>
      <c r="JM788" s="104"/>
      <c r="JN788" s="104"/>
      <c r="JO788" s="104"/>
      <c r="JP788" s="104"/>
      <c r="JQ788" s="104"/>
      <c r="JR788" s="104"/>
      <c r="JS788" s="104"/>
      <c r="JT788" s="104"/>
      <c r="JU788" s="104"/>
      <c r="JV788" s="104"/>
      <c r="JW788" s="104"/>
      <c r="JX788" s="104"/>
      <c r="JY788" s="104"/>
      <c r="JZ788" s="104"/>
      <c r="KA788" s="104"/>
      <c r="KB788" s="104"/>
      <c r="KC788" s="104"/>
      <c r="KD788" s="104"/>
      <c r="KE788" s="104"/>
      <c r="KF788" s="104"/>
      <c r="KG788" s="104"/>
      <c r="KH788" s="104"/>
      <c r="KI788" s="104"/>
      <c r="KJ788" s="104"/>
      <c r="KK788" s="104"/>
      <c r="KL788" s="104"/>
      <c r="KM788" s="104"/>
      <c r="KN788" s="104"/>
      <c r="KO788" s="104"/>
      <c r="KP788" s="104"/>
      <c r="KQ788" s="104"/>
      <c r="KR788" s="104"/>
      <c r="KS788" s="104"/>
      <c r="KT788" s="104"/>
      <c r="KU788" s="104"/>
      <c r="KV788" s="104"/>
      <c r="KW788" s="104"/>
      <c r="KX788" s="104"/>
      <c r="KY788" s="104"/>
      <c r="KZ788" s="104"/>
      <c r="LA788" s="104"/>
      <c r="LB788" s="104"/>
      <c r="LC788" s="104"/>
      <c r="LD788" s="104"/>
      <c r="LE788" s="104"/>
      <c r="LF788" s="104"/>
      <c r="LG788" s="104"/>
      <c r="LH788" s="104"/>
      <c r="LI788" s="104"/>
      <c r="LJ788" s="104"/>
      <c r="LK788" s="104"/>
      <c r="LL788" s="104"/>
      <c r="LM788" s="104"/>
      <c r="LN788" s="104"/>
      <c r="LO788" s="104"/>
      <c r="LP788" s="104"/>
      <c r="LQ788" s="104"/>
      <c r="LR788" s="104"/>
      <c r="LS788" s="104"/>
      <c r="LT788" s="104"/>
      <c r="LU788" s="104"/>
      <c r="LV788" s="104"/>
      <c r="LW788" s="104"/>
      <c r="LX788" s="104"/>
      <c r="LY788" s="104"/>
      <c r="LZ788" s="104"/>
      <c r="MA788" s="104"/>
      <c r="MB788" s="104"/>
      <c r="MC788" s="104"/>
      <c r="MD788" s="104"/>
      <c r="ME788" s="104"/>
      <c r="MF788" s="104"/>
      <c r="MG788" s="104"/>
      <c r="MH788" s="104"/>
      <c r="MI788" s="104"/>
      <c r="MJ788" s="104"/>
      <c r="MK788" s="104"/>
      <c r="ML788" s="104"/>
      <c r="MM788" s="104"/>
      <c r="MN788" s="104"/>
      <c r="MO788" s="104"/>
      <c r="MP788" s="104"/>
      <c r="MQ788" s="104"/>
      <c r="MR788" s="104"/>
      <c r="MS788" s="104"/>
      <c r="MT788" s="104"/>
      <c r="MU788" s="104"/>
      <c r="MV788" s="104"/>
      <c r="MW788" s="104"/>
      <c r="MX788" s="104"/>
      <c r="MY788" s="104"/>
      <c r="MZ788" s="104"/>
      <c r="NA788" s="104"/>
      <c r="NB788" s="104"/>
      <c r="NC788" s="104"/>
      <c r="ND788" s="104"/>
      <c r="NE788" s="104"/>
      <c r="NF788" s="104"/>
      <c r="NG788" s="104"/>
      <c r="NH788" s="104"/>
      <c r="NI788" s="104"/>
      <c r="NJ788" s="104"/>
      <c r="NK788" s="104"/>
      <c r="NL788" s="104"/>
      <c r="NM788" s="104"/>
      <c r="NN788" s="104"/>
      <c r="NO788" s="104"/>
      <c r="NP788" s="104"/>
      <c r="NQ788" s="104"/>
      <c r="NR788" s="104"/>
      <c r="NS788" s="104"/>
      <c r="NT788" s="104"/>
      <c r="NU788" s="104"/>
      <c r="NV788" s="104"/>
      <c r="NW788" s="104"/>
      <c r="NX788" s="104"/>
      <c r="NY788" s="104"/>
      <c r="NZ788" s="104"/>
      <c r="OA788" s="104"/>
      <c r="OB788" s="104"/>
      <c r="OC788" s="104"/>
      <c r="OD788" s="104"/>
      <c r="OE788" s="104"/>
      <c r="OF788" s="104"/>
      <c r="OG788" s="104"/>
      <c r="OH788" s="104"/>
      <c r="OI788" s="104"/>
      <c r="OJ788" s="104"/>
      <c r="OK788" s="104"/>
      <c r="OL788" s="104"/>
      <c r="OM788" s="104"/>
      <c r="ON788" s="104"/>
      <c r="OO788" s="104"/>
      <c r="OP788" s="104"/>
      <c r="OQ788" s="104"/>
      <c r="OR788" s="104"/>
      <c r="OS788" s="104"/>
      <c r="OT788" s="104"/>
      <c r="OU788" s="104"/>
      <c r="OV788" s="104"/>
      <c r="OW788" s="104"/>
      <c r="OX788" s="104"/>
      <c r="OY788" s="104"/>
      <c r="OZ788" s="104"/>
      <c r="PA788" s="104"/>
      <c r="PB788" s="104"/>
      <c r="PC788" s="104"/>
      <c r="PD788" s="104"/>
      <c r="PE788" s="104"/>
      <c r="PF788" s="104"/>
      <c r="PG788" s="104"/>
      <c r="PH788" s="104"/>
      <c r="PI788" s="104"/>
      <c r="PJ788" s="104"/>
      <c r="PK788" s="104"/>
      <c r="PL788" s="104"/>
      <c r="PM788" s="104"/>
      <c r="PN788" s="104"/>
      <c r="PO788" s="104"/>
      <c r="PP788" s="104"/>
      <c r="PQ788" s="104"/>
      <c r="PR788" s="104"/>
      <c r="PS788" s="104"/>
      <c r="PT788" s="104"/>
      <c r="PU788" s="104"/>
      <c r="PV788" s="104"/>
      <c r="PW788" s="104"/>
      <c r="PX788" s="104"/>
      <c r="PY788" s="104"/>
      <c r="PZ788" s="104"/>
      <c r="QA788" s="104"/>
      <c r="QB788" s="104"/>
      <c r="QC788" s="104"/>
      <c r="QD788" s="104"/>
      <c r="QE788" s="104"/>
      <c r="QF788" s="104"/>
      <c r="QG788" s="104"/>
      <c r="QH788" s="104"/>
      <c r="QI788" s="104"/>
      <c r="QJ788" s="104"/>
      <c r="QK788" s="104"/>
      <c r="QL788" s="104"/>
      <c r="QM788" s="104"/>
      <c r="QN788" s="104"/>
      <c r="QO788" s="104"/>
      <c r="QP788" s="104"/>
      <c r="QQ788" s="104"/>
      <c r="QR788" s="104"/>
      <c r="QS788" s="104"/>
      <c r="QT788" s="104"/>
      <c r="QU788" s="104"/>
      <c r="QV788" s="104"/>
      <c r="QW788" s="104"/>
      <c r="QX788" s="104"/>
      <c r="QY788" s="104"/>
      <c r="QZ788" s="104"/>
      <c r="RA788" s="104"/>
      <c r="RB788" s="104"/>
      <c r="RC788" s="104"/>
      <c r="RD788" s="104"/>
      <c r="RE788" s="104"/>
      <c r="RF788" s="104"/>
    </row>
    <row r="789" spans="1:474" x14ac:dyDescent="0.25">
      <c r="A789" s="97"/>
      <c r="B789" s="96" t="s">
        <v>2482</v>
      </c>
      <c r="C789" s="97"/>
      <c r="D789" s="68">
        <v>6</v>
      </c>
      <c r="E789" s="95"/>
      <c r="F789" s="197">
        <v>1500</v>
      </c>
      <c r="G789" s="169"/>
      <c r="H789" s="169"/>
      <c r="I789" s="169"/>
      <c r="J789" s="169"/>
      <c r="K789" s="169"/>
      <c r="L789" s="169"/>
      <c r="M789" s="169"/>
      <c r="N789" s="169"/>
      <c r="O789" s="169"/>
      <c r="P789" s="207"/>
      <c r="Q789" s="169"/>
      <c r="R789" s="169"/>
      <c r="S789" s="169"/>
      <c r="T789" s="169"/>
      <c r="U789" s="208">
        <v>6</v>
      </c>
      <c r="V789" s="207">
        <v>1500</v>
      </c>
      <c r="W789" s="169"/>
      <c r="X789" s="169"/>
      <c r="Y789" s="169"/>
      <c r="Z789" s="169"/>
      <c r="AA789" s="169"/>
      <c r="AB789" s="169"/>
      <c r="AC789" s="169"/>
      <c r="AD789" s="180"/>
      <c r="AE789" s="207">
        <f t="shared" ref="AE789:AE820" si="79">H789+J789+L789+N789+P789+R789+T789+V789+X789+Z789+AB789+AD789</f>
        <v>1500</v>
      </c>
    </row>
    <row r="790" spans="1:474" x14ac:dyDescent="0.25">
      <c r="A790" s="95"/>
      <c r="B790" s="48" t="s">
        <v>445</v>
      </c>
      <c r="C790" s="23"/>
      <c r="D790" s="49">
        <v>96</v>
      </c>
      <c r="E790" s="23"/>
      <c r="F790" s="23">
        <v>5291.8271999999997</v>
      </c>
      <c r="G790" s="169"/>
      <c r="H790" s="169"/>
      <c r="I790" s="169"/>
      <c r="J790" s="169"/>
      <c r="K790" s="169"/>
      <c r="L790" s="169"/>
      <c r="M790" s="207"/>
      <c r="N790" s="169"/>
      <c r="O790" s="169"/>
      <c r="P790" s="207"/>
      <c r="Q790" s="169"/>
      <c r="R790" s="169"/>
      <c r="S790" s="169"/>
      <c r="T790" s="169"/>
      <c r="U790" s="208">
        <v>96</v>
      </c>
      <c r="V790" s="207">
        <v>5291.8271999999997</v>
      </c>
      <c r="W790" s="169"/>
      <c r="X790" s="169"/>
      <c r="Y790" s="169"/>
      <c r="Z790" s="169"/>
      <c r="AA790" s="169"/>
      <c r="AB790" s="169"/>
      <c r="AC790" s="169"/>
      <c r="AD790" s="180"/>
      <c r="AE790" s="207">
        <f t="shared" si="79"/>
        <v>5291.8271999999997</v>
      </c>
    </row>
    <row r="791" spans="1:474" x14ac:dyDescent="0.25">
      <c r="A791" s="95"/>
      <c r="B791" s="48" t="s">
        <v>750</v>
      </c>
      <c r="C791" s="23"/>
      <c r="D791" s="49">
        <v>230</v>
      </c>
      <c r="E791" s="23"/>
      <c r="F791" s="23">
        <v>7452</v>
      </c>
      <c r="G791" s="169"/>
      <c r="H791" s="169"/>
      <c r="I791" s="169"/>
      <c r="J791" s="169"/>
      <c r="K791" s="169">
        <v>230</v>
      </c>
      <c r="L791" s="169">
        <v>6900</v>
      </c>
      <c r="M791" s="207"/>
      <c r="N791" s="169"/>
      <c r="O791" s="169"/>
      <c r="P791" s="207"/>
      <c r="Q791" s="169"/>
      <c r="R791" s="169"/>
      <c r="S791" s="169"/>
      <c r="T791" s="169"/>
      <c r="U791" s="207">
        <v>0</v>
      </c>
      <c r="V791" s="207">
        <v>552</v>
      </c>
      <c r="W791" s="169"/>
      <c r="X791" s="169"/>
      <c r="Y791" s="169"/>
      <c r="Z791" s="169"/>
      <c r="AA791" s="169"/>
      <c r="AB791" s="169"/>
      <c r="AC791" s="169"/>
      <c r="AD791" s="180"/>
      <c r="AE791" s="207">
        <f t="shared" si="79"/>
        <v>7452</v>
      </c>
    </row>
    <row r="792" spans="1:474" x14ac:dyDescent="0.25">
      <c r="A792" s="95"/>
      <c r="B792" s="48" t="s">
        <v>751</v>
      </c>
      <c r="C792" s="23"/>
      <c r="D792" s="49">
        <v>180</v>
      </c>
      <c r="E792" s="23"/>
      <c r="F792" s="23">
        <v>7730.1119999999992</v>
      </c>
      <c r="G792" s="169"/>
      <c r="H792" s="169"/>
      <c r="I792" s="169"/>
      <c r="J792" s="169"/>
      <c r="K792" s="169">
        <v>115</v>
      </c>
      <c r="L792" s="169">
        <v>4485</v>
      </c>
      <c r="M792" s="207"/>
      <c r="N792" s="169"/>
      <c r="O792" s="169"/>
      <c r="P792" s="207"/>
      <c r="Q792" s="169"/>
      <c r="R792" s="169"/>
      <c r="S792" s="169"/>
      <c r="T792" s="169"/>
      <c r="U792" s="207">
        <v>65</v>
      </c>
      <c r="V792" s="207">
        <v>3245.1119999999992</v>
      </c>
      <c r="W792" s="169"/>
      <c r="X792" s="169"/>
      <c r="Y792" s="169"/>
      <c r="Z792" s="169"/>
      <c r="AA792" s="169"/>
      <c r="AB792" s="169"/>
      <c r="AC792" s="169"/>
      <c r="AD792" s="180"/>
      <c r="AE792" s="207">
        <f t="shared" si="79"/>
        <v>7730.1119999999992</v>
      </c>
    </row>
    <row r="793" spans="1:474" x14ac:dyDescent="0.25">
      <c r="A793" s="95"/>
      <c r="B793" s="48" t="s">
        <v>752</v>
      </c>
      <c r="C793" s="23"/>
      <c r="D793" s="49">
        <v>100</v>
      </c>
      <c r="E793" s="23"/>
      <c r="F793" s="23">
        <v>6614.32</v>
      </c>
      <c r="G793" s="169"/>
      <c r="H793" s="169"/>
      <c r="I793" s="169"/>
      <c r="J793" s="169"/>
      <c r="K793" s="169"/>
      <c r="L793" s="169"/>
      <c r="M793" s="207"/>
      <c r="N793" s="169"/>
      <c r="O793" s="169"/>
      <c r="P793" s="207"/>
      <c r="Q793" s="169"/>
      <c r="R793" s="169"/>
      <c r="S793" s="169"/>
      <c r="T793" s="169"/>
      <c r="U793" s="207">
        <v>100</v>
      </c>
      <c r="V793" s="207">
        <v>6614.32</v>
      </c>
      <c r="W793" s="169"/>
      <c r="X793" s="169"/>
      <c r="Y793" s="169"/>
      <c r="Z793" s="169"/>
      <c r="AA793" s="169"/>
      <c r="AB793" s="169"/>
      <c r="AC793" s="169"/>
      <c r="AD793" s="180"/>
      <c r="AE793" s="207">
        <f t="shared" si="79"/>
        <v>6614.32</v>
      </c>
    </row>
    <row r="794" spans="1:474" x14ac:dyDescent="0.25">
      <c r="A794" s="95"/>
      <c r="B794" s="48" t="s">
        <v>753</v>
      </c>
      <c r="C794" s="23"/>
      <c r="D794" s="49">
        <v>173</v>
      </c>
      <c r="E794" s="23"/>
      <c r="F794" s="23">
        <v>9134.4</v>
      </c>
      <c r="G794" s="169"/>
      <c r="H794" s="169"/>
      <c r="I794" s="169"/>
      <c r="J794" s="169"/>
      <c r="K794" s="169">
        <v>173</v>
      </c>
      <c r="L794" s="169">
        <v>8131</v>
      </c>
      <c r="M794" s="207"/>
      <c r="N794" s="169"/>
      <c r="O794" s="169"/>
      <c r="P794" s="207"/>
      <c r="Q794" s="169"/>
      <c r="R794" s="169"/>
      <c r="S794" s="169"/>
      <c r="T794" s="169"/>
      <c r="U794" s="207">
        <v>0</v>
      </c>
      <c r="V794" s="207">
        <v>1003.3999999999996</v>
      </c>
      <c r="W794" s="169"/>
      <c r="X794" s="169"/>
      <c r="Y794" s="169"/>
      <c r="Z794" s="169"/>
      <c r="AA794" s="169"/>
      <c r="AB794" s="169"/>
      <c r="AC794" s="169"/>
      <c r="AD794" s="180"/>
      <c r="AE794" s="207">
        <f t="shared" si="79"/>
        <v>9134.4</v>
      </c>
    </row>
    <row r="795" spans="1:474" x14ac:dyDescent="0.25">
      <c r="A795" s="95"/>
      <c r="B795" s="48" t="s">
        <v>754</v>
      </c>
      <c r="C795" s="23"/>
      <c r="D795" s="49">
        <v>222</v>
      </c>
      <c r="E795" s="23"/>
      <c r="F795" s="23">
        <v>9232.616</v>
      </c>
      <c r="G795" s="169"/>
      <c r="H795" s="169"/>
      <c r="I795" s="169"/>
      <c r="J795" s="169"/>
      <c r="K795" s="169">
        <v>94</v>
      </c>
      <c r="L795" s="169">
        <v>4136</v>
      </c>
      <c r="M795" s="207"/>
      <c r="N795" s="169"/>
      <c r="O795" s="169"/>
      <c r="P795" s="207"/>
      <c r="Q795" s="169"/>
      <c r="R795" s="169"/>
      <c r="S795" s="169"/>
      <c r="T795" s="169"/>
      <c r="U795" s="207">
        <v>128</v>
      </c>
      <c r="V795" s="207">
        <v>5096.616</v>
      </c>
      <c r="W795" s="169"/>
      <c r="X795" s="169"/>
      <c r="Y795" s="169"/>
      <c r="Z795" s="169"/>
      <c r="AA795" s="169"/>
      <c r="AB795" s="169"/>
      <c r="AC795" s="169"/>
      <c r="AD795" s="180"/>
      <c r="AE795" s="207">
        <f t="shared" si="79"/>
        <v>9232.616</v>
      </c>
    </row>
    <row r="796" spans="1:474" x14ac:dyDescent="0.25">
      <c r="A796" s="95"/>
      <c r="B796" s="48" t="s">
        <v>2483</v>
      </c>
      <c r="C796" s="23"/>
      <c r="D796" s="57">
        <v>12</v>
      </c>
      <c r="E796" s="23"/>
      <c r="F796" s="23">
        <v>540</v>
      </c>
      <c r="G796" s="169"/>
      <c r="H796" s="169"/>
      <c r="I796" s="169"/>
      <c r="J796" s="169"/>
      <c r="K796" s="169"/>
      <c r="L796" s="169"/>
      <c r="M796" s="207"/>
      <c r="N796" s="169"/>
      <c r="O796" s="169"/>
      <c r="P796" s="207"/>
      <c r="Q796" s="169"/>
      <c r="R796" s="169"/>
      <c r="S796" s="169"/>
      <c r="T796" s="169"/>
      <c r="U796" s="207">
        <v>12</v>
      </c>
      <c r="V796" s="207">
        <v>540</v>
      </c>
      <c r="W796" s="169"/>
      <c r="X796" s="169"/>
      <c r="Y796" s="169"/>
      <c r="Z796" s="169"/>
      <c r="AA796" s="169"/>
      <c r="AB796" s="169"/>
      <c r="AC796" s="169"/>
      <c r="AD796" s="180"/>
      <c r="AE796" s="207">
        <f t="shared" si="79"/>
        <v>540</v>
      </c>
    </row>
    <row r="797" spans="1:474" x14ac:dyDescent="0.25">
      <c r="A797" s="95"/>
      <c r="B797" s="48" t="s">
        <v>755</v>
      </c>
      <c r="C797" s="23"/>
      <c r="D797" s="49">
        <v>198</v>
      </c>
      <c r="E797" s="23"/>
      <c r="F797" s="23">
        <v>7034.5439999999999</v>
      </c>
      <c r="G797" s="169"/>
      <c r="H797" s="169"/>
      <c r="I797" s="169"/>
      <c r="J797" s="169"/>
      <c r="K797" s="169">
        <v>138</v>
      </c>
      <c r="L797" s="169">
        <v>4002</v>
      </c>
      <c r="M797" s="207"/>
      <c r="N797" s="169"/>
      <c r="O797" s="169"/>
      <c r="P797" s="207"/>
      <c r="Q797" s="169"/>
      <c r="R797" s="169"/>
      <c r="S797" s="169"/>
      <c r="T797" s="169"/>
      <c r="U797" s="207">
        <v>60</v>
      </c>
      <c r="V797" s="207">
        <v>3032.5439999999999</v>
      </c>
      <c r="W797" s="169"/>
      <c r="X797" s="169"/>
      <c r="Y797" s="169"/>
      <c r="Z797" s="169"/>
      <c r="AA797" s="169"/>
      <c r="AB797" s="169"/>
      <c r="AC797" s="169"/>
      <c r="AD797" s="180"/>
      <c r="AE797" s="207">
        <f t="shared" si="79"/>
        <v>7034.5439999999999</v>
      </c>
    </row>
    <row r="798" spans="1:474" x14ac:dyDescent="0.25">
      <c r="A798" s="95"/>
      <c r="B798" s="48" t="s">
        <v>756</v>
      </c>
      <c r="C798" s="23"/>
      <c r="D798" s="49">
        <v>10</v>
      </c>
      <c r="E798" s="23"/>
      <c r="F798" s="23">
        <v>523.62399999999991</v>
      </c>
      <c r="G798" s="169"/>
      <c r="H798" s="169"/>
      <c r="I798" s="169"/>
      <c r="J798" s="169"/>
      <c r="K798" s="169"/>
      <c r="L798" s="169"/>
      <c r="M798" s="207"/>
      <c r="N798" s="169"/>
      <c r="O798" s="169"/>
      <c r="P798" s="207"/>
      <c r="Q798" s="169"/>
      <c r="R798" s="169"/>
      <c r="S798" s="169"/>
      <c r="T798" s="169"/>
      <c r="U798" s="207">
        <v>10</v>
      </c>
      <c r="V798" s="207">
        <v>523.62399999999991</v>
      </c>
      <c r="W798" s="169"/>
      <c r="X798" s="169"/>
      <c r="Y798" s="169"/>
      <c r="Z798" s="169"/>
      <c r="AA798" s="169"/>
      <c r="AB798" s="169"/>
      <c r="AC798" s="169"/>
      <c r="AD798" s="180"/>
      <c r="AE798" s="207">
        <f t="shared" si="79"/>
        <v>523.62399999999991</v>
      </c>
    </row>
    <row r="799" spans="1:474" x14ac:dyDescent="0.25">
      <c r="A799" s="26"/>
      <c r="B799" s="48" t="s">
        <v>757</v>
      </c>
      <c r="C799" s="23"/>
      <c r="D799" s="49">
        <v>6</v>
      </c>
      <c r="E799" s="23"/>
      <c r="F799" s="23">
        <v>578.79359999999997</v>
      </c>
      <c r="G799" s="169"/>
      <c r="H799" s="169"/>
      <c r="I799" s="169"/>
      <c r="J799" s="169"/>
      <c r="K799" s="169"/>
      <c r="L799" s="169"/>
      <c r="M799" s="207"/>
      <c r="N799" s="169"/>
      <c r="O799" s="169"/>
      <c r="P799" s="207"/>
      <c r="Q799" s="169"/>
      <c r="R799" s="169"/>
      <c r="S799" s="169"/>
      <c r="T799" s="169"/>
      <c r="U799" s="207">
        <v>6</v>
      </c>
      <c r="V799" s="207">
        <v>578.79359999999997</v>
      </c>
      <c r="W799" s="169"/>
      <c r="X799" s="169"/>
      <c r="Y799" s="169"/>
      <c r="Z799" s="169"/>
      <c r="AA799" s="169"/>
      <c r="AB799" s="169"/>
      <c r="AC799" s="169"/>
      <c r="AD799" s="180"/>
      <c r="AE799" s="207">
        <f t="shared" si="79"/>
        <v>578.79359999999997</v>
      </c>
    </row>
    <row r="800" spans="1:474" x14ac:dyDescent="0.25">
      <c r="A800" s="26"/>
      <c r="B800" s="48" t="s">
        <v>758</v>
      </c>
      <c r="C800" s="23"/>
      <c r="D800" s="49">
        <v>10</v>
      </c>
      <c r="E800" s="23"/>
      <c r="F800" s="23">
        <v>545.05439999999999</v>
      </c>
      <c r="G800" s="169"/>
      <c r="H800" s="169"/>
      <c r="I800" s="169"/>
      <c r="J800" s="169"/>
      <c r="K800" s="169">
        <v>6</v>
      </c>
      <c r="L800" s="169">
        <v>222</v>
      </c>
      <c r="M800" s="207"/>
      <c r="N800" s="169"/>
      <c r="O800" s="169"/>
      <c r="P800" s="207"/>
      <c r="Q800" s="169"/>
      <c r="R800" s="169"/>
      <c r="S800" s="169"/>
      <c r="T800" s="169"/>
      <c r="U800" s="207">
        <v>4</v>
      </c>
      <c r="V800" s="207">
        <v>323.05439999999999</v>
      </c>
      <c r="W800" s="169"/>
      <c r="X800" s="169"/>
      <c r="Y800" s="169"/>
      <c r="Z800" s="169"/>
      <c r="AA800" s="169"/>
      <c r="AB800" s="169"/>
      <c r="AC800" s="169"/>
      <c r="AD800" s="180"/>
      <c r="AE800" s="207">
        <f t="shared" si="79"/>
        <v>545.05439999999999</v>
      </c>
    </row>
    <row r="801" spans="1:31" x14ac:dyDescent="0.25">
      <c r="A801" s="26"/>
      <c r="B801" s="48" t="s">
        <v>759</v>
      </c>
      <c r="C801" s="23"/>
      <c r="D801" s="49">
        <v>13</v>
      </c>
      <c r="E801" s="23"/>
      <c r="F801" s="23">
        <v>2442.96</v>
      </c>
      <c r="G801" s="169"/>
      <c r="H801" s="169"/>
      <c r="I801" s="169"/>
      <c r="J801" s="169"/>
      <c r="K801" s="169"/>
      <c r="L801" s="169"/>
      <c r="M801" s="207"/>
      <c r="N801" s="169"/>
      <c r="O801" s="169"/>
      <c r="P801" s="207"/>
      <c r="Q801" s="169"/>
      <c r="R801" s="169"/>
      <c r="S801" s="169"/>
      <c r="T801" s="169"/>
      <c r="U801" s="207">
        <v>13</v>
      </c>
      <c r="V801" s="207">
        <v>2442.96</v>
      </c>
      <c r="W801" s="169"/>
      <c r="X801" s="169"/>
      <c r="Y801" s="169"/>
      <c r="Z801" s="169"/>
      <c r="AA801" s="169"/>
      <c r="AB801" s="169"/>
      <c r="AC801" s="169"/>
      <c r="AD801" s="180"/>
      <c r="AE801" s="207">
        <f t="shared" si="79"/>
        <v>2442.96</v>
      </c>
    </row>
    <row r="802" spans="1:31" x14ac:dyDescent="0.25">
      <c r="A802" s="26"/>
      <c r="B802" s="48" t="s">
        <v>2508</v>
      </c>
      <c r="C802" s="23"/>
      <c r="D802" s="49">
        <v>203</v>
      </c>
      <c r="E802" s="23"/>
      <c r="F802" s="23">
        <v>7126.0399999999991</v>
      </c>
      <c r="G802" s="169"/>
      <c r="H802" s="169"/>
      <c r="I802" s="169"/>
      <c r="J802" s="169"/>
      <c r="K802" s="169">
        <v>138</v>
      </c>
      <c r="L802" s="169">
        <v>2898</v>
      </c>
      <c r="M802" s="207"/>
      <c r="N802" s="169"/>
      <c r="O802" s="169"/>
      <c r="P802" s="207"/>
      <c r="Q802" s="169"/>
      <c r="R802" s="169"/>
      <c r="S802" s="169"/>
      <c r="T802" s="169"/>
      <c r="U802" s="207">
        <v>65</v>
      </c>
      <c r="V802" s="207">
        <v>4228.0399999999991</v>
      </c>
      <c r="W802" s="169"/>
      <c r="X802" s="169"/>
      <c r="Y802" s="169"/>
      <c r="Z802" s="169"/>
      <c r="AA802" s="169"/>
      <c r="AB802" s="169"/>
      <c r="AC802" s="169"/>
      <c r="AD802" s="180"/>
      <c r="AE802" s="207">
        <f t="shared" si="79"/>
        <v>7126.0399999999991</v>
      </c>
    </row>
    <row r="803" spans="1:31" x14ac:dyDescent="0.25">
      <c r="A803" s="26"/>
      <c r="B803" s="48" t="s">
        <v>760</v>
      </c>
      <c r="C803" s="23"/>
      <c r="D803" s="49">
        <v>123</v>
      </c>
      <c r="E803" s="23"/>
      <c r="F803" s="23">
        <v>7919.0319999999992</v>
      </c>
      <c r="G803" s="169"/>
      <c r="H803" s="169"/>
      <c r="I803" s="169"/>
      <c r="J803" s="169"/>
      <c r="K803" s="169">
        <v>40</v>
      </c>
      <c r="L803" s="169">
        <v>2200</v>
      </c>
      <c r="M803" s="207"/>
      <c r="N803" s="169"/>
      <c r="O803" s="169"/>
      <c r="P803" s="207"/>
      <c r="Q803" s="169"/>
      <c r="R803" s="169"/>
      <c r="S803" s="169"/>
      <c r="T803" s="169"/>
      <c r="U803" s="207">
        <v>83</v>
      </c>
      <c r="V803" s="207">
        <v>5719.0319999999992</v>
      </c>
      <c r="W803" s="169"/>
      <c r="X803" s="169"/>
      <c r="Y803" s="169"/>
      <c r="Z803" s="169"/>
      <c r="AA803" s="169"/>
      <c r="AB803" s="169"/>
      <c r="AC803" s="169"/>
      <c r="AD803" s="180"/>
      <c r="AE803" s="207">
        <f t="shared" si="79"/>
        <v>7919.0319999999992</v>
      </c>
    </row>
    <row r="804" spans="1:31" x14ac:dyDescent="0.25">
      <c r="A804" s="26"/>
      <c r="B804" s="48" t="s">
        <v>761</v>
      </c>
      <c r="C804" s="23"/>
      <c r="D804" s="49">
        <v>48</v>
      </c>
      <c r="E804" s="23"/>
      <c r="F804" s="23">
        <v>1296</v>
      </c>
      <c r="G804" s="169"/>
      <c r="H804" s="169"/>
      <c r="I804" s="169"/>
      <c r="J804" s="169"/>
      <c r="K804" s="169">
        <v>48</v>
      </c>
      <c r="L804" s="169">
        <v>1200</v>
      </c>
      <c r="M804" s="207"/>
      <c r="N804" s="169"/>
      <c r="O804" s="169"/>
      <c r="P804" s="207"/>
      <c r="Q804" s="169"/>
      <c r="R804" s="169"/>
      <c r="S804" s="169"/>
      <c r="T804" s="169"/>
      <c r="U804" s="207">
        <v>0</v>
      </c>
      <c r="V804" s="207">
        <v>96</v>
      </c>
      <c r="W804" s="169"/>
      <c r="X804" s="169"/>
      <c r="Y804" s="169"/>
      <c r="Z804" s="169"/>
      <c r="AA804" s="169"/>
      <c r="AB804" s="169"/>
      <c r="AC804" s="169"/>
      <c r="AD804" s="180"/>
      <c r="AE804" s="207">
        <f t="shared" si="79"/>
        <v>1296</v>
      </c>
    </row>
    <row r="805" spans="1:31" x14ac:dyDescent="0.25">
      <c r="A805" s="26"/>
      <c r="B805" s="48" t="s">
        <v>526</v>
      </c>
      <c r="C805" s="23"/>
      <c r="D805" s="57">
        <v>106</v>
      </c>
      <c r="E805" s="23"/>
      <c r="F805" s="23">
        <v>11702.4</v>
      </c>
      <c r="G805" s="169"/>
      <c r="H805" s="169"/>
      <c r="I805" s="169"/>
      <c r="J805" s="169"/>
      <c r="K805" s="169">
        <v>50</v>
      </c>
      <c r="L805" s="169">
        <v>5750</v>
      </c>
      <c r="M805" s="207"/>
      <c r="N805" s="169"/>
      <c r="O805" s="169"/>
      <c r="P805" s="207"/>
      <c r="Q805" s="169"/>
      <c r="R805" s="169"/>
      <c r="S805" s="169"/>
      <c r="T805" s="169"/>
      <c r="U805" s="207">
        <v>56</v>
      </c>
      <c r="V805" s="207">
        <v>5952.4</v>
      </c>
      <c r="W805" s="169"/>
      <c r="X805" s="169"/>
      <c r="Y805" s="169"/>
      <c r="Z805" s="169"/>
      <c r="AA805" s="169"/>
      <c r="AB805" s="169"/>
      <c r="AC805" s="169"/>
      <c r="AD805" s="180"/>
      <c r="AE805" s="207">
        <f t="shared" si="79"/>
        <v>11702.4</v>
      </c>
    </row>
    <row r="806" spans="1:31" x14ac:dyDescent="0.25">
      <c r="A806" s="26"/>
      <c r="B806" s="48" t="s">
        <v>762</v>
      </c>
      <c r="C806" s="23"/>
      <c r="D806" s="49">
        <v>10</v>
      </c>
      <c r="E806" s="23"/>
      <c r="F806" s="23">
        <v>11024.64</v>
      </c>
      <c r="G806" s="169"/>
      <c r="H806" s="169"/>
      <c r="I806" s="169"/>
      <c r="J806" s="169"/>
      <c r="K806" s="169"/>
      <c r="L806" s="169"/>
      <c r="M806" s="207"/>
      <c r="N806" s="169"/>
      <c r="O806" s="169"/>
      <c r="P806" s="207"/>
      <c r="Q806" s="169"/>
      <c r="R806" s="169"/>
      <c r="S806" s="169"/>
      <c r="T806" s="169"/>
      <c r="U806" s="207">
        <v>10</v>
      </c>
      <c r="V806" s="207">
        <v>11024.64</v>
      </c>
      <c r="W806" s="169"/>
      <c r="X806" s="169"/>
      <c r="Y806" s="169"/>
      <c r="Z806" s="169"/>
      <c r="AA806" s="169"/>
      <c r="AB806" s="169"/>
      <c r="AC806" s="169"/>
      <c r="AD806" s="180"/>
      <c r="AE806" s="207">
        <f t="shared" si="79"/>
        <v>11024.64</v>
      </c>
    </row>
    <row r="807" spans="1:31" x14ac:dyDescent="0.25">
      <c r="A807" s="26"/>
      <c r="B807" s="48" t="s">
        <v>763</v>
      </c>
      <c r="C807" s="23"/>
      <c r="D807" s="49">
        <v>8</v>
      </c>
      <c r="E807" s="23"/>
      <c r="F807" s="23">
        <v>436.15999999999997</v>
      </c>
      <c r="G807" s="169"/>
      <c r="H807" s="169"/>
      <c r="I807" s="169"/>
      <c r="J807" s="169"/>
      <c r="K807" s="169"/>
      <c r="L807" s="169"/>
      <c r="M807" s="207"/>
      <c r="N807" s="169"/>
      <c r="O807" s="169"/>
      <c r="P807" s="207"/>
      <c r="Q807" s="169"/>
      <c r="R807" s="169"/>
      <c r="S807" s="169"/>
      <c r="T807" s="169"/>
      <c r="U807" s="207">
        <v>8</v>
      </c>
      <c r="V807" s="207">
        <v>436.15999999999997</v>
      </c>
      <c r="W807" s="169"/>
      <c r="X807" s="169"/>
      <c r="Y807" s="169"/>
      <c r="Z807" s="169"/>
      <c r="AA807" s="169"/>
      <c r="AB807" s="169"/>
      <c r="AC807" s="169"/>
      <c r="AD807" s="180"/>
      <c r="AE807" s="207">
        <f t="shared" si="79"/>
        <v>436.15999999999997</v>
      </c>
    </row>
    <row r="808" spans="1:31" x14ac:dyDescent="0.25">
      <c r="A808" s="26"/>
      <c r="B808" s="48" t="s">
        <v>764</v>
      </c>
      <c r="C808" s="23"/>
      <c r="D808" s="49">
        <v>220</v>
      </c>
      <c r="E808" s="23"/>
      <c r="F808" s="23">
        <v>9613.24</v>
      </c>
      <c r="G808" s="169"/>
      <c r="H808" s="169"/>
      <c r="I808" s="169"/>
      <c r="J808" s="169"/>
      <c r="K808" s="169">
        <v>120</v>
      </c>
      <c r="L808" s="169">
        <v>3720</v>
      </c>
      <c r="M808" s="207"/>
      <c r="N808" s="169"/>
      <c r="O808" s="169"/>
      <c r="P808" s="207"/>
      <c r="Q808" s="169"/>
      <c r="R808" s="169"/>
      <c r="S808" s="169"/>
      <c r="T808" s="169"/>
      <c r="U808" s="207">
        <v>100</v>
      </c>
      <c r="V808" s="207">
        <v>5893.24</v>
      </c>
      <c r="W808" s="169"/>
      <c r="X808" s="169"/>
      <c r="Y808" s="169"/>
      <c r="Z808" s="169"/>
      <c r="AA808" s="169"/>
      <c r="AB808" s="169"/>
      <c r="AC808" s="169"/>
      <c r="AD808" s="180"/>
      <c r="AE808" s="207">
        <f t="shared" si="79"/>
        <v>9613.24</v>
      </c>
    </row>
    <row r="809" spans="1:31" x14ac:dyDescent="0.25">
      <c r="A809" s="26"/>
      <c r="B809" s="48" t="s">
        <v>765</v>
      </c>
      <c r="C809" s="23"/>
      <c r="D809" s="49">
        <v>8</v>
      </c>
      <c r="E809" s="23"/>
      <c r="F809" s="23">
        <v>2347.8399999999997</v>
      </c>
      <c r="G809" s="169"/>
      <c r="H809" s="169"/>
      <c r="I809" s="169"/>
      <c r="J809" s="169"/>
      <c r="K809" s="169"/>
      <c r="L809" s="169"/>
      <c r="M809" s="207"/>
      <c r="N809" s="169"/>
      <c r="O809" s="169"/>
      <c r="P809" s="207"/>
      <c r="Q809" s="169"/>
      <c r="R809" s="169"/>
      <c r="S809" s="169"/>
      <c r="T809" s="169"/>
      <c r="U809" s="207">
        <v>8</v>
      </c>
      <c r="V809" s="207">
        <v>2347.8399999999997</v>
      </c>
      <c r="W809" s="169"/>
      <c r="X809" s="169"/>
      <c r="Y809" s="169"/>
      <c r="Z809" s="169"/>
      <c r="AA809" s="169"/>
      <c r="AB809" s="169"/>
      <c r="AC809" s="169"/>
      <c r="AD809" s="180"/>
      <c r="AE809" s="207">
        <f t="shared" si="79"/>
        <v>2347.8399999999997</v>
      </c>
    </row>
    <row r="810" spans="1:31" x14ac:dyDescent="0.25">
      <c r="A810" s="26"/>
      <c r="B810" s="48" t="s">
        <v>766</v>
      </c>
      <c r="C810" s="23"/>
      <c r="D810" s="49">
        <v>140</v>
      </c>
      <c r="E810" s="23"/>
      <c r="F810" s="23">
        <v>4233.6000000000004</v>
      </c>
      <c r="G810" s="169"/>
      <c r="H810" s="169"/>
      <c r="I810" s="169"/>
      <c r="J810" s="169"/>
      <c r="K810" s="169">
        <v>140</v>
      </c>
      <c r="L810" s="169">
        <v>3920</v>
      </c>
      <c r="M810" s="207"/>
      <c r="N810" s="169"/>
      <c r="O810" s="169"/>
      <c r="P810" s="207"/>
      <c r="Q810" s="169"/>
      <c r="R810" s="169"/>
      <c r="S810" s="169"/>
      <c r="T810" s="169"/>
      <c r="U810" s="207">
        <v>0</v>
      </c>
      <c r="V810" s="207">
        <v>313.60000000000036</v>
      </c>
      <c r="W810" s="169"/>
      <c r="X810" s="169"/>
      <c r="Y810" s="169"/>
      <c r="Z810" s="169"/>
      <c r="AA810" s="169"/>
      <c r="AB810" s="169"/>
      <c r="AC810" s="169"/>
      <c r="AD810" s="180"/>
      <c r="AE810" s="207">
        <f t="shared" si="79"/>
        <v>4233.6000000000004</v>
      </c>
    </row>
    <row r="811" spans="1:31" x14ac:dyDescent="0.25">
      <c r="A811" s="26"/>
      <c r="B811" s="48" t="s">
        <v>767</v>
      </c>
      <c r="C811" s="23"/>
      <c r="D811" s="57">
        <v>1025</v>
      </c>
      <c r="E811" s="23"/>
      <c r="F811" s="23">
        <f>41689.8456-9321</f>
        <v>32368.845600000001</v>
      </c>
      <c r="G811" s="169"/>
      <c r="H811" s="169"/>
      <c r="I811" s="169"/>
      <c r="J811" s="169"/>
      <c r="K811" s="169">
        <v>762</v>
      </c>
      <c r="L811" s="169">
        <v>32004</v>
      </c>
      <c r="M811" s="207"/>
      <c r="N811" s="169"/>
      <c r="O811" s="169"/>
      <c r="P811" s="207"/>
      <c r="Q811" s="169"/>
      <c r="R811" s="169"/>
      <c r="S811" s="169"/>
      <c r="T811" s="169"/>
      <c r="U811" s="207">
        <v>263</v>
      </c>
      <c r="V811" s="207">
        <v>364.84560000000056</v>
      </c>
      <c r="W811" s="169"/>
      <c r="X811" s="169"/>
      <c r="Y811" s="169"/>
      <c r="Z811" s="169"/>
      <c r="AA811" s="169"/>
      <c r="AB811" s="169"/>
      <c r="AC811" s="169"/>
      <c r="AD811" s="180"/>
      <c r="AE811" s="207">
        <f t="shared" si="79"/>
        <v>32368.845600000001</v>
      </c>
    </row>
    <row r="812" spans="1:31" x14ac:dyDescent="0.25">
      <c r="A812" s="26"/>
      <c r="B812" s="48" t="s">
        <v>768</v>
      </c>
      <c r="C812" s="23"/>
      <c r="D812" s="57">
        <v>36</v>
      </c>
      <c r="E812" s="23"/>
      <c r="F812" s="23">
        <v>900</v>
      </c>
      <c r="G812" s="169"/>
      <c r="H812" s="169"/>
      <c r="I812" s="169"/>
      <c r="J812" s="169"/>
      <c r="K812" s="169"/>
      <c r="L812" s="169"/>
      <c r="M812" s="207"/>
      <c r="N812" s="169"/>
      <c r="O812" s="169"/>
      <c r="P812" s="207"/>
      <c r="Q812" s="169"/>
      <c r="R812" s="169"/>
      <c r="S812" s="169"/>
      <c r="T812" s="169"/>
      <c r="U812" s="207">
        <v>36</v>
      </c>
      <c r="V812" s="207">
        <v>900</v>
      </c>
      <c r="W812" s="169"/>
      <c r="X812" s="169"/>
      <c r="Y812" s="169"/>
      <c r="Z812" s="169"/>
      <c r="AA812" s="169"/>
      <c r="AB812" s="169"/>
      <c r="AC812" s="169"/>
      <c r="AD812" s="180"/>
      <c r="AE812" s="207">
        <f t="shared" si="79"/>
        <v>900</v>
      </c>
    </row>
    <row r="813" spans="1:31" x14ac:dyDescent="0.25">
      <c r="A813" s="26"/>
      <c r="B813" s="48" t="s">
        <v>769</v>
      </c>
      <c r="C813" s="23"/>
      <c r="D813" s="49">
        <v>118</v>
      </c>
      <c r="E813" s="23"/>
      <c r="F813" s="23">
        <f>4202.6688-1202.35</f>
        <v>3000.3188000000005</v>
      </c>
      <c r="G813" s="169"/>
      <c r="H813" s="169"/>
      <c r="I813" s="169"/>
      <c r="J813" s="169"/>
      <c r="K813" s="169">
        <v>81</v>
      </c>
      <c r="L813" s="169">
        <v>2754</v>
      </c>
      <c r="M813" s="207"/>
      <c r="N813" s="169"/>
      <c r="O813" s="169"/>
      <c r="P813" s="207"/>
      <c r="Q813" s="169"/>
      <c r="R813" s="169"/>
      <c r="S813" s="169"/>
      <c r="T813" s="169"/>
      <c r="U813" s="207">
        <v>37</v>
      </c>
      <c r="V813" s="207">
        <v>246.31880000000046</v>
      </c>
      <c r="W813" s="169"/>
      <c r="X813" s="169"/>
      <c r="Y813" s="169"/>
      <c r="Z813" s="169"/>
      <c r="AA813" s="169"/>
      <c r="AB813" s="169"/>
      <c r="AC813" s="169"/>
      <c r="AD813" s="180"/>
      <c r="AE813" s="207">
        <f t="shared" si="79"/>
        <v>3000.3188000000005</v>
      </c>
    </row>
    <row r="814" spans="1:31" x14ac:dyDescent="0.25">
      <c r="A814" s="26"/>
      <c r="B814" s="48">
        <f>'[1]ARTESANIAS PAA 2024'!B163</f>
        <v>0</v>
      </c>
      <c r="C814" s="23"/>
      <c r="D814" s="57">
        <v>27.600000000000005</v>
      </c>
      <c r="E814" s="23"/>
      <c r="F814" s="23">
        <v>552.00000000000011</v>
      </c>
      <c r="G814" s="169"/>
      <c r="H814" s="169"/>
      <c r="I814" s="169"/>
      <c r="J814" s="169"/>
      <c r="K814" s="169"/>
      <c r="L814" s="169"/>
      <c r="M814" s="207"/>
      <c r="N814" s="169"/>
      <c r="O814" s="169"/>
      <c r="P814" s="207"/>
      <c r="Q814" s="169"/>
      <c r="R814" s="169"/>
      <c r="S814" s="169"/>
      <c r="T814" s="169"/>
      <c r="U814" s="207">
        <v>27.600000000000005</v>
      </c>
      <c r="V814" s="207">
        <v>552.00000000000011</v>
      </c>
      <c r="W814" s="169"/>
      <c r="X814" s="169"/>
      <c r="Y814" s="169"/>
      <c r="Z814" s="169"/>
      <c r="AA814" s="169"/>
      <c r="AB814" s="169"/>
      <c r="AC814" s="169"/>
      <c r="AD814" s="180"/>
      <c r="AE814" s="207">
        <f t="shared" si="79"/>
        <v>552.00000000000011</v>
      </c>
    </row>
    <row r="815" spans="1:31" x14ac:dyDescent="0.25">
      <c r="A815" s="26"/>
      <c r="B815" s="48" t="s">
        <v>770</v>
      </c>
      <c r="C815" s="23"/>
      <c r="D815" s="49">
        <v>36</v>
      </c>
      <c r="E815" s="23"/>
      <c r="F815" s="23">
        <v>2728.5983999999999</v>
      </c>
      <c r="G815" s="169"/>
      <c r="H815" s="169"/>
      <c r="I815" s="169"/>
      <c r="J815" s="169"/>
      <c r="K815" s="169"/>
      <c r="L815" s="169"/>
      <c r="M815" s="207"/>
      <c r="N815" s="169"/>
      <c r="O815" s="169"/>
      <c r="P815" s="207"/>
      <c r="Q815" s="169"/>
      <c r="R815" s="169"/>
      <c r="S815" s="169"/>
      <c r="T815" s="169"/>
      <c r="U815" s="207">
        <v>36</v>
      </c>
      <c r="V815" s="207">
        <v>2728.5983999999999</v>
      </c>
      <c r="W815" s="169"/>
      <c r="X815" s="169"/>
      <c r="Y815" s="169"/>
      <c r="Z815" s="169"/>
      <c r="AA815" s="169"/>
      <c r="AB815" s="169"/>
      <c r="AC815" s="169"/>
      <c r="AD815" s="180"/>
      <c r="AE815" s="207">
        <f t="shared" si="79"/>
        <v>2728.5983999999999</v>
      </c>
    </row>
    <row r="816" spans="1:31" x14ac:dyDescent="0.25">
      <c r="A816" s="26"/>
      <c r="B816" s="48" t="s">
        <v>771</v>
      </c>
      <c r="C816" s="23"/>
      <c r="D816" s="57">
        <v>64</v>
      </c>
      <c r="E816" s="23"/>
      <c r="F816" s="23">
        <v>3166.4063999999998</v>
      </c>
      <c r="G816" s="169"/>
      <c r="H816" s="169"/>
      <c r="I816" s="169"/>
      <c r="J816" s="169"/>
      <c r="K816" s="169"/>
      <c r="L816" s="169"/>
      <c r="M816" s="207"/>
      <c r="N816" s="169"/>
      <c r="O816" s="169"/>
      <c r="P816" s="207"/>
      <c r="Q816" s="169"/>
      <c r="R816" s="169"/>
      <c r="S816" s="169"/>
      <c r="T816" s="169"/>
      <c r="U816" s="207">
        <v>64</v>
      </c>
      <c r="V816" s="207">
        <v>3166.4063999999998</v>
      </c>
      <c r="W816" s="169"/>
      <c r="X816" s="169"/>
      <c r="Y816" s="169"/>
      <c r="Z816" s="169"/>
      <c r="AA816" s="169"/>
      <c r="AB816" s="169"/>
      <c r="AC816" s="169"/>
      <c r="AD816" s="180"/>
      <c r="AE816" s="207">
        <f t="shared" si="79"/>
        <v>3166.4063999999998</v>
      </c>
    </row>
    <row r="817" spans="1:31" x14ac:dyDescent="0.25">
      <c r="A817" s="26"/>
      <c r="B817" s="48" t="s">
        <v>772</v>
      </c>
      <c r="C817" s="23"/>
      <c r="D817" s="49">
        <v>94</v>
      </c>
      <c r="E817" s="23"/>
      <c r="F817" s="23">
        <v>4136</v>
      </c>
      <c r="G817" s="169"/>
      <c r="H817" s="169"/>
      <c r="I817" s="169"/>
      <c r="J817" s="169"/>
      <c r="K817" s="169">
        <v>94</v>
      </c>
      <c r="L817" s="169">
        <v>3572</v>
      </c>
      <c r="M817" s="207"/>
      <c r="N817" s="169"/>
      <c r="O817" s="169"/>
      <c r="P817" s="207"/>
      <c r="Q817" s="169"/>
      <c r="R817" s="169"/>
      <c r="S817" s="169"/>
      <c r="T817" s="169"/>
      <c r="U817" s="207">
        <v>0</v>
      </c>
      <c r="V817" s="207">
        <v>564</v>
      </c>
      <c r="W817" s="169"/>
      <c r="X817" s="169"/>
      <c r="Y817" s="169"/>
      <c r="Z817" s="169"/>
      <c r="AA817" s="169"/>
      <c r="AB817" s="169"/>
      <c r="AC817" s="169"/>
      <c r="AD817" s="180"/>
      <c r="AE817" s="207">
        <f t="shared" si="79"/>
        <v>4136</v>
      </c>
    </row>
    <row r="818" spans="1:31" x14ac:dyDescent="0.25">
      <c r="A818" s="26"/>
      <c r="B818" s="48" t="s">
        <v>773</v>
      </c>
      <c r="C818" s="23"/>
      <c r="D818" s="49">
        <v>160</v>
      </c>
      <c r="E818" s="23"/>
      <c r="F818" s="23">
        <v>5009.5999999999995</v>
      </c>
      <c r="G818" s="169"/>
      <c r="H818" s="169"/>
      <c r="I818" s="169"/>
      <c r="J818" s="169"/>
      <c r="K818" s="169"/>
      <c r="L818" s="169"/>
      <c r="M818" s="207"/>
      <c r="N818" s="169"/>
      <c r="O818" s="169"/>
      <c r="P818" s="207"/>
      <c r="Q818" s="169"/>
      <c r="R818" s="169"/>
      <c r="S818" s="169"/>
      <c r="T818" s="169"/>
      <c r="U818" s="207">
        <v>160</v>
      </c>
      <c r="V818" s="207">
        <v>5009.5999999999995</v>
      </c>
      <c r="W818" s="169"/>
      <c r="X818" s="169"/>
      <c r="Y818" s="169"/>
      <c r="Z818" s="169"/>
      <c r="AA818" s="169"/>
      <c r="AB818" s="169"/>
      <c r="AC818" s="169"/>
      <c r="AD818" s="180"/>
      <c r="AE818" s="207">
        <f t="shared" si="79"/>
        <v>5009.5999999999995</v>
      </c>
    </row>
    <row r="819" spans="1:31" x14ac:dyDescent="0.25">
      <c r="A819" s="26"/>
      <c r="B819" s="48" t="s">
        <v>774</v>
      </c>
      <c r="C819" s="23"/>
      <c r="D819" s="49">
        <v>160</v>
      </c>
      <c r="E819" s="23"/>
      <c r="F819" s="23">
        <f>4665.6+614.4</f>
        <v>5280</v>
      </c>
      <c r="G819" s="169"/>
      <c r="H819" s="169"/>
      <c r="I819" s="169"/>
      <c r="J819" s="169"/>
      <c r="K819" s="169">
        <v>160</v>
      </c>
      <c r="L819" s="169">
        <v>5280</v>
      </c>
      <c r="M819" s="207"/>
      <c r="N819" s="169"/>
      <c r="O819" s="169"/>
      <c r="P819" s="207"/>
      <c r="Q819" s="169"/>
      <c r="R819" s="169"/>
      <c r="S819" s="169"/>
      <c r="T819" s="169"/>
      <c r="U819" s="207">
        <v>0</v>
      </c>
      <c r="V819" s="207">
        <v>0</v>
      </c>
      <c r="W819" s="169"/>
      <c r="X819" s="169"/>
      <c r="Y819" s="169"/>
      <c r="Z819" s="169"/>
      <c r="AA819" s="169"/>
      <c r="AB819" s="169"/>
      <c r="AC819" s="169"/>
      <c r="AD819" s="180"/>
      <c r="AE819" s="207">
        <f t="shared" si="79"/>
        <v>5280</v>
      </c>
    </row>
    <row r="820" spans="1:31" x14ac:dyDescent="0.25">
      <c r="A820" s="26"/>
      <c r="B820" s="48" t="s">
        <v>775</v>
      </c>
      <c r="C820" s="23"/>
      <c r="D820" s="49">
        <v>160</v>
      </c>
      <c r="E820" s="23"/>
      <c r="F820" s="23">
        <v>11024.64</v>
      </c>
      <c r="G820" s="169"/>
      <c r="H820" s="169"/>
      <c r="I820" s="169"/>
      <c r="J820" s="169"/>
      <c r="K820" s="169"/>
      <c r="L820" s="169"/>
      <c r="M820" s="207"/>
      <c r="N820" s="169"/>
      <c r="O820" s="169"/>
      <c r="P820" s="207"/>
      <c r="Q820" s="169"/>
      <c r="R820" s="169"/>
      <c r="S820" s="169"/>
      <c r="T820" s="169"/>
      <c r="U820" s="207">
        <v>160</v>
      </c>
      <c r="V820" s="207">
        <v>11024.64</v>
      </c>
      <c r="W820" s="169"/>
      <c r="X820" s="169"/>
      <c r="Y820" s="169"/>
      <c r="Z820" s="169"/>
      <c r="AA820" s="169"/>
      <c r="AB820" s="169"/>
      <c r="AC820" s="169"/>
      <c r="AD820" s="180"/>
      <c r="AE820" s="207">
        <f t="shared" si="79"/>
        <v>11024.64</v>
      </c>
    </row>
    <row r="821" spans="1:31" x14ac:dyDescent="0.25">
      <c r="A821" s="26"/>
      <c r="B821" s="48" t="s">
        <v>776</v>
      </c>
      <c r="C821" s="23"/>
      <c r="D821" s="49">
        <v>486</v>
      </c>
      <c r="E821" s="23"/>
      <c r="F821" s="23">
        <f>41990.4-4082.4</f>
        <v>37908</v>
      </c>
      <c r="G821" s="169"/>
      <c r="H821" s="169"/>
      <c r="I821" s="169"/>
      <c r="J821" s="169"/>
      <c r="K821" s="169">
        <v>486</v>
      </c>
      <c r="L821" s="169">
        <v>37908</v>
      </c>
      <c r="M821" s="207"/>
      <c r="N821" s="169"/>
      <c r="O821" s="169"/>
      <c r="P821" s="207"/>
      <c r="Q821" s="169"/>
      <c r="R821" s="169"/>
      <c r="S821" s="169"/>
      <c r="T821" s="169"/>
      <c r="U821" s="207">
        <v>0</v>
      </c>
      <c r="V821" s="207">
        <v>0</v>
      </c>
      <c r="W821" s="169"/>
      <c r="X821" s="169"/>
      <c r="Y821" s="169"/>
      <c r="Z821" s="169"/>
      <c r="AA821" s="169"/>
      <c r="AB821" s="169"/>
      <c r="AC821" s="169"/>
      <c r="AD821" s="180"/>
      <c r="AE821" s="207">
        <f t="shared" ref="AE821:AE843" si="80">H821+J821+L821+N821+P821+R821+T821+V821+X821+Z821+AB821+AD821</f>
        <v>37908</v>
      </c>
    </row>
    <row r="822" spans="1:31" x14ac:dyDescent="0.25">
      <c r="A822" s="26"/>
      <c r="B822" s="48" t="s">
        <v>777</v>
      </c>
      <c r="C822" s="23"/>
      <c r="D822" s="57">
        <v>414</v>
      </c>
      <c r="E822" s="23"/>
      <c r="F822" s="23">
        <v>12745.199999999999</v>
      </c>
      <c r="G822" s="169"/>
      <c r="H822" s="169"/>
      <c r="I822" s="169"/>
      <c r="J822" s="169"/>
      <c r="K822" s="169">
        <v>290</v>
      </c>
      <c r="L822" s="169">
        <v>9280</v>
      </c>
      <c r="M822" s="207"/>
      <c r="N822" s="169"/>
      <c r="O822" s="169"/>
      <c r="P822" s="207"/>
      <c r="Q822" s="169"/>
      <c r="R822" s="169"/>
      <c r="S822" s="169"/>
      <c r="T822" s="169"/>
      <c r="U822" s="207">
        <v>124</v>
      </c>
      <c r="V822" s="207">
        <v>3465.1999999999989</v>
      </c>
      <c r="W822" s="169"/>
      <c r="X822" s="169"/>
      <c r="Y822" s="169"/>
      <c r="Z822" s="169"/>
      <c r="AA822" s="169"/>
      <c r="AB822" s="169"/>
      <c r="AC822" s="169"/>
      <c r="AD822" s="180"/>
      <c r="AE822" s="207">
        <f t="shared" si="80"/>
        <v>12745.199999999999</v>
      </c>
    </row>
    <row r="823" spans="1:31" x14ac:dyDescent="0.25">
      <c r="A823" s="26"/>
      <c r="B823" s="48" t="s">
        <v>778</v>
      </c>
      <c r="C823" s="23"/>
      <c r="D823" s="49">
        <v>200</v>
      </c>
      <c r="E823" s="23"/>
      <c r="F823" s="23">
        <v>5567.9999999999991</v>
      </c>
      <c r="G823" s="169"/>
      <c r="H823" s="169"/>
      <c r="I823" s="169"/>
      <c r="J823" s="169"/>
      <c r="K823" s="169">
        <v>160</v>
      </c>
      <c r="L823" s="169">
        <v>5120</v>
      </c>
      <c r="M823" s="207"/>
      <c r="N823" s="169"/>
      <c r="O823" s="169"/>
      <c r="P823" s="207"/>
      <c r="Q823" s="169"/>
      <c r="R823" s="169"/>
      <c r="S823" s="169"/>
      <c r="T823" s="169"/>
      <c r="U823" s="207">
        <v>40</v>
      </c>
      <c r="V823" s="207">
        <v>447.99999999999909</v>
      </c>
      <c r="W823" s="169"/>
      <c r="X823" s="169"/>
      <c r="Y823" s="169"/>
      <c r="Z823" s="169"/>
      <c r="AA823" s="169"/>
      <c r="AB823" s="169"/>
      <c r="AC823" s="169"/>
      <c r="AD823" s="180"/>
      <c r="AE823" s="207">
        <f t="shared" si="80"/>
        <v>5567.9999999999991</v>
      </c>
    </row>
    <row r="824" spans="1:31" x14ac:dyDescent="0.25">
      <c r="A824" s="26"/>
      <c r="B824" s="48" t="s">
        <v>779</v>
      </c>
      <c r="C824" s="23"/>
      <c r="D824" s="49">
        <v>192</v>
      </c>
      <c r="E824" s="23"/>
      <c r="F824" s="23">
        <v>4561.92</v>
      </c>
      <c r="G824" s="169"/>
      <c r="H824" s="169"/>
      <c r="I824" s="169"/>
      <c r="J824" s="169"/>
      <c r="K824" s="169">
        <v>192</v>
      </c>
      <c r="L824" s="169">
        <v>4032</v>
      </c>
      <c r="M824" s="207"/>
      <c r="N824" s="169"/>
      <c r="O824" s="169"/>
      <c r="P824" s="207"/>
      <c r="Q824" s="169"/>
      <c r="R824" s="169"/>
      <c r="S824" s="169"/>
      <c r="T824" s="169"/>
      <c r="U824" s="207">
        <v>0</v>
      </c>
      <c r="V824" s="207">
        <v>529.92000000000007</v>
      </c>
      <c r="W824" s="169"/>
      <c r="X824" s="169"/>
      <c r="Y824" s="169"/>
      <c r="Z824" s="169"/>
      <c r="AA824" s="169"/>
      <c r="AB824" s="169"/>
      <c r="AC824" s="169"/>
      <c r="AD824" s="180"/>
      <c r="AE824" s="207">
        <f t="shared" si="80"/>
        <v>4561.92</v>
      </c>
    </row>
    <row r="825" spans="1:31" x14ac:dyDescent="0.25">
      <c r="A825" s="26"/>
      <c r="B825" s="48" t="s">
        <v>780</v>
      </c>
      <c r="C825" s="23"/>
      <c r="D825" s="49">
        <v>96</v>
      </c>
      <c r="E825" s="23"/>
      <c r="F825" s="23">
        <v>4233.9071999999996</v>
      </c>
      <c r="G825" s="169"/>
      <c r="H825" s="169"/>
      <c r="I825" s="169"/>
      <c r="J825" s="169"/>
      <c r="K825" s="169"/>
      <c r="L825" s="169"/>
      <c r="M825" s="207"/>
      <c r="N825" s="169"/>
      <c r="O825" s="169"/>
      <c r="P825" s="207"/>
      <c r="Q825" s="169"/>
      <c r="R825" s="169"/>
      <c r="S825" s="169"/>
      <c r="T825" s="169"/>
      <c r="U825" s="207">
        <v>96</v>
      </c>
      <c r="V825" s="207">
        <v>4233.9071999999996</v>
      </c>
      <c r="W825" s="169"/>
      <c r="X825" s="169"/>
      <c r="Y825" s="169"/>
      <c r="Z825" s="169"/>
      <c r="AA825" s="169"/>
      <c r="AB825" s="169"/>
      <c r="AC825" s="169"/>
      <c r="AD825" s="180"/>
      <c r="AE825" s="207">
        <f t="shared" si="80"/>
        <v>4233.9071999999996</v>
      </c>
    </row>
    <row r="826" spans="1:31" x14ac:dyDescent="0.25">
      <c r="A826" s="26"/>
      <c r="B826" s="48">
        <f>'[1]ARTESANIAS PAA 2024'!B170</f>
        <v>0</v>
      </c>
      <c r="C826" s="23"/>
      <c r="D826" s="57">
        <v>6</v>
      </c>
      <c r="E826" s="23"/>
      <c r="F826" s="23">
        <v>1500</v>
      </c>
      <c r="G826" s="169"/>
      <c r="H826" s="169"/>
      <c r="I826" s="169"/>
      <c r="J826" s="169"/>
      <c r="K826" s="169"/>
      <c r="L826" s="169"/>
      <c r="M826" s="169"/>
      <c r="N826" s="169"/>
      <c r="O826" s="169"/>
      <c r="P826" s="207"/>
      <c r="Q826" s="169"/>
      <c r="R826" s="169"/>
      <c r="S826" s="169"/>
      <c r="T826" s="169"/>
      <c r="U826" s="207">
        <v>6</v>
      </c>
      <c r="V826" s="207">
        <v>1500</v>
      </c>
      <c r="W826" s="169"/>
      <c r="X826" s="169"/>
      <c r="Y826" s="169"/>
      <c r="Z826" s="169"/>
      <c r="AA826" s="169"/>
      <c r="AB826" s="169"/>
      <c r="AC826" s="169"/>
      <c r="AD826" s="180"/>
      <c r="AE826" s="207">
        <f t="shared" si="80"/>
        <v>1500</v>
      </c>
    </row>
    <row r="827" spans="1:31" x14ac:dyDescent="0.25">
      <c r="A827" s="26"/>
      <c r="B827" s="48" t="s">
        <v>781</v>
      </c>
      <c r="C827" s="23"/>
      <c r="D827" s="49">
        <v>310</v>
      </c>
      <c r="E827" s="23"/>
      <c r="F827" s="88">
        <f>7717.248+11488+4082.4+1202.35</f>
        <v>24489.998</v>
      </c>
      <c r="G827" s="199"/>
      <c r="H827" s="199"/>
      <c r="I827" s="199"/>
      <c r="J827" s="199"/>
      <c r="K827" s="199">
        <v>310</v>
      </c>
      <c r="L827" s="199">
        <v>24490</v>
      </c>
      <c r="M827" s="215"/>
      <c r="N827" s="169"/>
      <c r="O827" s="169"/>
      <c r="P827" s="207"/>
      <c r="Q827" s="169"/>
      <c r="R827" s="169"/>
      <c r="S827" s="169"/>
      <c r="T827" s="169"/>
      <c r="U827" s="207">
        <v>0</v>
      </c>
      <c r="V827" s="207">
        <v>-2.0000000004074536E-3</v>
      </c>
      <c r="W827" s="169"/>
      <c r="X827" s="169"/>
      <c r="Y827" s="169"/>
      <c r="Z827" s="169"/>
      <c r="AA827" s="169"/>
      <c r="AB827" s="169"/>
      <c r="AC827" s="169"/>
      <c r="AD827" s="180"/>
      <c r="AE827" s="207">
        <f t="shared" si="80"/>
        <v>24489.998</v>
      </c>
    </row>
    <row r="828" spans="1:31" x14ac:dyDescent="0.25">
      <c r="A828" s="26"/>
      <c r="B828" s="48" t="s">
        <v>782</v>
      </c>
      <c r="C828" s="23"/>
      <c r="D828" s="49">
        <v>394</v>
      </c>
      <c r="E828" s="23"/>
      <c r="F828" s="88">
        <f>15169+9321-11488</f>
        <v>13002</v>
      </c>
      <c r="G828" s="199"/>
      <c r="H828" s="199"/>
      <c r="I828" s="199"/>
      <c r="J828" s="199"/>
      <c r="K828" s="199">
        <v>394</v>
      </c>
      <c r="L828" s="199">
        <v>13002</v>
      </c>
      <c r="M828" s="207"/>
      <c r="N828" s="169"/>
      <c r="O828" s="169"/>
      <c r="P828" s="207"/>
      <c r="Q828" s="169"/>
      <c r="R828" s="169"/>
      <c r="S828" s="169"/>
      <c r="T828" s="169"/>
      <c r="U828" s="207">
        <v>0</v>
      </c>
      <c r="V828" s="207">
        <v>0</v>
      </c>
      <c r="W828" s="169"/>
      <c r="X828" s="169"/>
      <c r="Y828" s="169"/>
      <c r="Z828" s="169"/>
      <c r="AA828" s="169"/>
      <c r="AB828" s="169"/>
      <c r="AC828" s="169"/>
      <c r="AD828" s="180"/>
      <c r="AE828" s="207">
        <f t="shared" si="80"/>
        <v>13002</v>
      </c>
    </row>
    <row r="829" spans="1:31" x14ac:dyDescent="0.25">
      <c r="A829" s="26"/>
      <c r="B829" s="48" t="s">
        <v>783</v>
      </c>
      <c r="C829" s="23"/>
      <c r="D829" s="57">
        <v>554</v>
      </c>
      <c r="E829" s="23"/>
      <c r="F829" s="23">
        <v>17228.559999999998</v>
      </c>
      <c r="G829" s="169"/>
      <c r="H829" s="169"/>
      <c r="I829" s="169"/>
      <c r="J829" s="169"/>
      <c r="K829" s="169">
        <v>450</v>
      </c>
      <c r="L829" s="169">
        <v>13050</v>
      </c>
      <c r="M829" s="169"/>
      <c r="N829" s="169"/>
      <c r="O829" s="169"/>
      <c r="P829" s="207"/>
      <c r="Q829" s="169"/>
      <c r="R829" s="169"/>
      <c r="S829" s="169"/>
      <c r="T829" s="169"/>
      <c r="U829" s="207">
        <v>104</v>
      </c>
      <c r="V829" s="207">
        <v>4178.5599999999977</v>
      </c>
      <c r="W829" s="169"/>
      <c r="X829" s="169"/>
      <c r="Y829" s="169"/>
      <c r="Z829" s="169"/>
      <c r="AA829" s="169"/>
      <c r="AB829" s="169"/>
      <c r="AC829" s="169"/>
      <c r="AD829" s="180"/>
      <c r="AE829" s="207">
        <f t="shared" si="80"/>
        <v>17228.559999999998</v>
      </c>
    </row>
    <row r="830" spans="1:31" x14ac:dyDescent="0.25">
      <c r="A830" s="26"/>
      <c r="B830" s="48" t="s">
        <v>784</v>
      </c>
      <c r="C830" s="23"/>
      <c r="D830" s="49">
        <v>388</v>
      </c>
      <c r="E830" s="23"/>
      <c r="F830" s="23">
        <v>12847.599999999997</v>
      </c>
      <c r="G830" s="169"/>
      <c r="H830" s="169"/>
      <c r="I830" s="169"/>
      <c r="J830" s="169"/>
      <c r="K830" s="169">
        <v>360</v>
      </c>
      <c r="L830" s="169">
        <v>11520</v>
      </c>
      <c r="M830" s="169"/>
      <c r="N830" s="169"/>
      <c r="O830" s="169"/>
      <c r="P830" s="207"/>
      <c r="Q830" s="169"/>
      <c r="R830" s="169"/>
      <c r="S830" s="169"/>
      <c r="T830" s="169"/>
      <c r="U830" s="207">
        <v>28</v>
      </c>
      <c r="V830" s="207">
        <v>1327.5999999999967</v>
      </c>
      <c r="W830" s="169"/>
      <c r="X830" s="169"/>
      <c r="Y830" s="169"/>
      <c r="Z830" s="169"/>
      <c r="AA830" s="169"/>
      <c r="AB830" s="169"/>
      <c r="AC830" s="169"/>
      <c r="AD830" s="180"/>
      <c r="AE830" s="207">
        <f t="shared" si="80"/>
        <v>12847.599999999997</v>
      </c>
    </row>
    <row r="831" spans="1:31" x14ac:dyDescent="0.25">
      <c r="A831" s="26"/>
      <c r="B831" s="48" t="s">
        <v>785</v>
      </c>
      <c r="C831" s="23"/>
      <c r="D831" s="49">
        <v>310</v>
      </c>
      <c r="E831" s="23"/>
      <c r="F831" s="23">
        <v>29462.399999999994</v>
      </c>
      <c r="G831" s="169"/>
      <c r="H831" s="169"/>
      <c r="I831" s="169"/>
      <c r="J831" s="169"/>
      <c r="K831" s="169"/>
      <c r="L831" s="169"/>
      <c r="M831" s="169"/>
      <c r="N831" s="169"/>
      <c r="O831" s="169"/>
      <c r="P831" s="207"/>
      <c r="Q831" s="169"/>
      <c r="R831" s="169"/>
      <c r="S831" s="169"/>
      <c r="T831" s="169"/>
      <c r="U831" s="207">
        <v>310</v>
      </c>
      <c r="V831" s="207">
        <v>29462.399999999994</v>
      </c>
      <c r="W831" s="169"/>
      <c r="X831" s="169"/>
      <c r="Y831" s="169"/>
      <c r="Z831" s="169"/>
      <c r="AA831" s="169"/>
      <c r="AB831" s="169"/>
      <c r="AC831" s="169"/>
      <c r="AD831" s="180"/>
      <c r="AE831" s="207">
        <f t="shared" si="80"/>
        <v>29462.399999999994</v>
      </c>
    </row>
    <row r="832" spans="1:31" x14ac:dyDescent="0.25">
      <c r="A832" s="26"/>
      <c r="B832" s="48">
        <f>'[1]ARTESANIAS PAA 2024'!B166</f>
        <v>0</v>
      </c>
      <c r="C832" s="23"/>
      <c r="D832" s="57">
        <v>24</v>
      </c>
      <c r="E832" s="23"/>
      <c r="F832" s="23">
        <v>2160</v>
      </c>
      <c r="G832" s="169"/>
      <c r="H832" s="169"/>
      <c r="I832" s="169"/>
      <c r="J832" s="169"/>
      <c r="K832" s="169"/>
      <c r="L832" s="169"/>
      <c r="M832" s="169"/>
      <c r="N832" s="169"/>
      <c r="O832" s="169"/>
      <c r="P832" s="207"/>
      <c r="Q832" s="169"/>
      <c r="R832" s="169"/>
      <c r="S832" s="169"/>
      <c r="T832" s="169"/>
      <c r="U832" s="207">
        <v>24</v>
      </c>
      <c r="V832" s="207">
        <v>2160</v>
      </c>
      <c r="W832" s="169"/>
      <c r="X832" s="169"/>
      <c r="Y832" s="169"/>
      <c r="Z832" s="169"/>
      <c r="AA832" s="169"/>
      <c r="AB832" s="169"/>
      <c r="AC832" s="169"/>
      <c r="AD832" s="180"/>
      <c r="AE832" s="207">
        <f t="shared" si="80"/>
        <v>2160</v>
      </c>
    </row>
    <row r="833" spans="1:474" x14ac:dyDescent="0.25">
      <c r="A833" s="26"/>
      <c r="B833" s="48" t="s">
        <v>786</v>
      </c>
      <c r="C833" s="23"/>
      <c r="D833" s="49">
        <v>12</v>
      </c>
      <c r="E833" s="23"/>
      <c r="F833" s="23">
        <v>1074.9023999999999</v>
      </c>
      <c r="G833" s="169"/>
      <c r="H833" s="169"/>
      <c r="I833" s="169"/>
      <c r="J833" s="169"/>
      <c r="K833" s="169"/>
      <c r="L833" s="169"/>
      <c r="M833" s="169"/>
      <c r="N833" s="169"/>
      <c r="O833" s="169"/>
      <c r="P833" s="207"/>
      <c r="Q833" s="169"/>
      <c r="R833" s="169"/>
      <c r="S833" s="169"/>
      <c r="T833" s="169"/>
      <c r="U833" s="207">
        <v>12</v>
      </c>
      <c r="V833" s="207">
        <v>1074.9023999999999</v>
      </c>
      <c r="W833" s="169"/>
      <c r="X833" s="169"/>
      <c r="Y833" s="169"/>
      <c r="Z833" s="169"/>
      <c r="AA833" s="169"/>
      <c r="AB833" s="169"/>
      <c r="AC833" s="169"/>
      <c r="AD833" s="180"/>
      <c r="AE833" s="207">
        <f t="shared" si="80"/>
        <v>1074.9023999999999</v>
      </c>
    </row>
    <row r="834" spans="1:474" x14ac:dyDescent="0.25">
      <c r="A834" s="26"/>
      <c r="B834" s="48" t="s">
        <v>787</v>
      </c>
      <c r="C834" s="23"/>
      <c r="D834" s="49">
        <v>96</v>
      </c>
      <c r="E834" s="23"/>
      <c r="F834" s="23">
        <v>3552.384</v>
      </c>
      <c r="G834" s="169"/>
      <c r="H834" s="169"/>
      <c r="I834" s="169"/>
      <c r="J834" s="169"/>
      <c r="K834" s="169"/>
      <c r="L834" s="169"/>
      <c r="M834" s="169"/>
      <c r="N834" s="169"/>
      <c r="O834" s="169"/>
      <c r="P834" s="207"/>
      <c r="Q834" s="169"/>
      <c r="R834" s="169"/>
      <c r="S834" s="169"/>
      <c r="T834" s="169"/>
      <c r="U834" s="207">
        <v>96</v>
      </c>
      <c r="V834" s="207">
        <v>3552.384</v>
      </c>
      <c r="W834" s="169"/>
      <c r="X834" s="169"/>
      <c r="Y834" s="169"/>
      <c r="Z834" s="169"/>
      <c r="AA834" s="169"/>
      <c r="AB834" s="169"/>
      <c r="AC834" s="169"/>
      <c r="AD834" s="180"/>
      <c r="AE834" s="207">
        <f t="shared" si="80"/>
        <v>3552.384</v>
      </c>
    </row>
    <row r="835" spans="1:474" x14ac:dyDescent="0.25">
      <c r="A835" s="26"/>
      <c r="B835" s="48" t="s">
        <v>788</v>
      </c>
      <c r="C835" s="23"/>
      <c r="D835" s="49">
        <v>300</v>
      </c>
      <c r="E835" s="23"/>
      <c r="F835" s="23">
        <f>9393-614.4</f>
        <v>8778.6</v>
      </c>
      <c r="G835" s="169"/>
      <c r="H835" s="169"/>
      <c r="I835" s="169"/>
      <c r="J835" s="169"/>
      <c r="K835" s="169">
        <v>300</v>
      </c>
      <c r="L835" s="169">
        <v>8700</v>
      </c>
      <c r="M835" s="169"/>
      <c r="N835" s="169"/>
      <c r="O835" s="169"/>
      <c r="P835" s="207"/>
      <c r="Q835" s="169"/>
      <c r="R835" s="169"/>
      <c r="S835" s="169"/>
      <c r="T835" s="169"/>
      <c r="U835" s="207">
        <v>0</v>
      </c>
      <c r="V835" s="207">
        <v>78.600000000000364</v>
      </c>
      <c r="W835" s="169"/>
      <c r="X835" s="169"/>
      <c r="Y835" s="169"/>
      <c r="Z835" s="169"/>
      <c r="AA835" s="169"/>
      <c r="AB835" s="169"/>
      <c r="AC835" s="169"/>
      <c r="AD835" s="180"/>
      <c r="AE835" s="207">
        <f t="shared" si="80"/>
        <v>8778.6</v>
      </c>
    </row>
    <row r="836" spans="1:474" x14ac:dyDescent="0.25">
      <c r="A836" s="26"/>
      <c r="B836" s="48" t="s">
        <v>789</v>
      </c>
      <c r="C836" s="23"/>
      <c r="D836" s="49">
        <v>60</v>
      </c>
      <c r="E836" s="23"/>
      <c r="F836" s="23">
        <v>2143.6800000000003</v>
      </c>
      <c r="G836" s="169"/>
      <c r="H836" s="169"/>
      <c r="I836" s="169"/>
      <c r="J836" s="169"/>
      <c r="K836" s="169"/>
      <c r="L836" s="169"/>
      <c r="M836" s="169"/>
      <c r="N836" s="169"/>
      <c r="O836" s="169"/>
      <c r="P836" s="207"/>
      <c r="Q836" s="169"/>
      <c r="R836" s="169"/>
      <c r="S836" s="169"/>
      <c r="T836" s="169"/>
      <c r="U836" s="207">
        <v>60</v>
      </c>
      <c r="V836" s="207">
        <v>2143.6800000000003</v>
      </c>
      <c r="W836" s="169"/>
      <c r="X836" s="169"/>
      <c r="Y836" s="169"/>
      <c r="Z836" s="169"/>
      <c r="AA836" s="169"/>
      <c r="AB836" s="169"/>
      <c r="AC836" s="169"/>
      <c r="AD836" s="180"/>
      <c r="AE836" s="207">
        <f t="shared" si="80"/>
        <v>2143.6800000000003</v>
      </c>
    </row>
    <row r="837" spans="1:474" x14ac:dyDescent="0.25">
      <c r="A837" s="26"/>
      <c r="B837" s="48" t="s">
        <v>790</v>
      </c>
      <c r="C837" s="23"/>
      <c r="D837" s="49">
        <v>628</v>
      </c>
      <c r="E837" s="23"/>
      <c r="F837" s="23">
        <v>14689.599999999999</v>
      </c>
      <c r="G837" s="169"/>
      <c r="H837" s="169"/>
      <c r="I837" s="169"/>
      <c r="J837" s="169"/>
      <c r="K837" s="169">
        <v>476</v>
      </c>
      <c r="L837" s="169">
        <v>10472</v>
      </c>
      <c r="M837" s="169"/>
      <c r="N837" s="169"/>
      <c r="O837" s="169"/>
      <c r="P837" s="207"/>
      <c r="Q837" s="169"/>
      <c r="R837" s="169"/>
      <c r="S837" s="169"/>
      <c r="T837" s="169"/>
      <c r="U837" s="207">
        <v>152</v>
      </c>
      <c r="V837" s="207">
        <v>4217.5999999999985</v>
      </c>
      <c r="W837" s="169"/>
      <c r="X837" s="169"/>
      <c r="Y837" s="169"/>
      <c r="Z837" s="169"/>
      <c r="AA837" s="169"/>
      <c r="AB837" s="169"/>
      <c r="AC837" s="169"/>
      <c r="AD837" s="180"/>
      <c r="AE837" s="207">
        <f t="shared" si="80"/>
        <v>14689.599999999999</v>
      </c>
    </row>
    <row r="838" spans="1:474" x14ac:dyDescent="0.25">
      <c r="A838" s="26"/>
      <c r="B838" s="48" t="s">
        <v>791</v>
      </c>
      <c r="C838" s="23"/>
      <c r="D838" s="49">
        <v>32</v>
      </c>
      <c r="E838" s="23"/>
      <c r="F838" s="23">
        <v>881.97119999999995</v>
      </c>
      <c r="G838" s="169"/>
      <c r="H838" s="169"/>
      <c r="I838" s="169"/>
      <c r="J838" s="169"/>
      <c r="K838" s="169"/>
      <c r="L838" s="169"/>
      <c r="M838" s="169"/>
      <c r="N838" s="169"/>
      <c r="O838" s="169"/>
      <c r="P838" s="207"/>
      <c r="Q838" s="169"/>
      <c r="R838" s="169"/>
      <c r="S838" s="169"/>
      <c r="T838" s="169"/>
      <c r="U838" s="207">
        <v>32</v>
      </c>
      <c r="V838" s="207">
        <v>881.97119999999995</v>
      </c>
      <c r="W838" s="169"/>
      <c r="X838" s="169"/>
      <c r="Y838" s="169"/>
      <c r="Z838" s="169"/>
      <c r="AA838" s="169"/>
      <c r="AB838" s="169"/>
      <c r="AC838" s="169"/>
      <c r="AD838" s="180"/>
      <c r="AE838" s="207">
        <f t="shared" si="80"/>
        <v>881.97119999999995</v>
      </c>
    </row>
    <row r="839" spans="1:474" x14ac:dyDescent="0.25">
      <c r="A839" s="26"/>
      <c r="B839" s="48" t="s">
        <v>792</v>
      </c>
      <c r="C839" s="23"/>
      <c r="D839" s="49">
        <v>352</v>
      </c>
      <c r="E839" s="23"/>
      <c r="F839" s="23">
        <v>7223.04</v>
      </c>
      <c r="G839" s="169"/>
      <c r="H839" s="169"/>
      <c r="I839" s="169"/>
      <c r="J839" s="169"/>
      <c r="K839" s="169">
        <v>352</v>
      </c>
      <c r="L839" s="169">
        <v>6688</v>
      </c>
      <c r="M839" s="169"/>
      <c r="N839" s="169"/>
      <c r="O839" s="169"/>
      <c r="P839" s="207"/>
      <c r="Q839" s="169"/>
      <c r="R839" s="169"/>
      <c r="S839" s="169"/>
      <c r="T839" s="169"/>
      <c r="U839" s="207">
        <v>0</v>
      </c>
      <c r="V839" s="207">
        <v>535.04</v>
      </c>
      <c r="W839" s="169"/>
      <c r="X839" s="169"/>
      <c r="Y839" s="169"/>
      <c r="Z839" s="169"/>
      <c r="AA839" s="169"/>
      <c r="AB839" s="169"/>
      <c r="AC839" s="169"/>
      <c r="AD839" s="180"/>
      <c r="AE839" s="207">
        <f t="shared" si="80"/>
        <v>7223.04</v>
      </c>
    </row>
    <row r="840" spans="1:474" x14ac:dyDescent="0.25">
      <c r="A840" s="26"/>
      <c r="B840" s="48" t="s">
        <v>793</v>
      </c>
      <c r="C840" s="23"/>
      <c r="D840" s="49">
        <v>7</v>
      </c>
      <c r="E840" s="23"/>
      <c r="F840" s="23">
        <v>933.79999999999984</v>
      </c>
      <c r="G840" s="169"/>
      <c r="H840" s="169"/>
      <c r="I840" s="169"/>
      <c r="J840" s="169"/>
      <c r="K840" s="169"/>
      <c r="L840" s="169"/>
      <c r="M840" s="169"/>
      <c r="N840" s="169"/>
      <c r="O840" s="169"/>
      <c r="P840" s="207"/>
      <c r="Q840" s="169"/>
      <c r="R840" s="169"/>
      <c r="S840" s="169"/>
      <c r="T840" s="169"/>
      <c r="U840" s="207">
        <v>7</v>
      </c>
      <c r="V840" s="207">
        <v>933.79999999999984</v>
      </c>
      <c r="W840" s="169"/>
      <c r="X840" s="169"/>
      <c r="Y840" s="169"/>
      <c r="Z840" s="169"/>
      <c r="AA840" s="169"/>
      <c r="AB840" s="169"/>
      <c r="AC840" s="169"/>
      <c r="AD840" s="180"/>
      <c r="AE840" s="207">
        <f t="shared" si="80"/>
        <v>933.79999999999984</v>
      </c>
    </row>
    <row r="841" spans="1:474" x14ac:dyDescent="0.25">
      <c r="A841" s="26"/>
      <c r="B841" s="48" t="s">
        <v>794</v>
      </c>
      <c r="C841" s="23"/>
      <c r="D841" s="49">
        <v>155</v>
      </c>
      <c r="E841" s="23"/>
      <c r="F841" s="23">
        <v>6356.8119999999999</v>
      </c>
      <c r="G841" s="169"/>
      <c r="H841" s="169"/>
      <c r="I841" s="169"/>
      <c r="J841" s="169"/>
      <c r="K841" s="169">
        <v>115</v>
      </c>
      <c r="L841" s="169">
        <v>3795</v>
      </c>
      <c r="M841" s="169"/>
      <c r="N841" s="169"/>
      <c r="O841" s="169"/>
      <c r="P841" s="207"/>
      <c r="Q841" s="169"/>
      <c r="R841" s="169"/>
      <c r="S841" s="169"/>
      <c r="T841" s="169"/>
      <c r="U841" s="207">
        <v>40</v>
      </c>
      <c r="V841" s="207">
        <v>2561.8119999999999</v>
      </c>
      <c r="W841" s="169"/>
      <c r="X841" s="169"/>
      <c r="Y841" s="169"/>
      <c r="Z841" s="169"/>
      <c r="AA841" s="169"/>
      <c r="AB841" s="169"/>
      <c r="AC841" s="169"/>
      <c r="AD841" s="180"/>
      <c r="AE841" s="207">
        <f t="shared" si="80"/>
        <v>6356.8119999999999</v>
      </c>
    </row>
    <row r="842" spans="1:474" x14ac:dyDescent="0.25">
      <c r="A842" s="26"/>
      <c r="B842" s="48" t="s">
        <v>795</v>
      </c>
      <c r="C842" s="23"/>
      <c r="D842" s="57">
        <v>186</v>
      </c>
      <c r="E842" s="23"/>
      <c r="F842" s="23">
        <f>19224-2690.25</f>
        <v>16533.75</v>
      </c>
      <c r="G842" s="169"/>
      <c r="H842" s="169"/>
      <c r="I842" s="169"/>
      <c r="J842" s="169"/>
      <c r="K842" s="169">
        <v>150</v>
      </c>
      <c r="L842" s="169">
        <v>16500</v>
      </c>
      <c r="M842" s="169"/>
      <c r="N842" s="169"/>
      <c r="O842" s="169"/>
      <c r="P842" s="207"/>
      <c r="Q842" s="169"/>
      <c r="R842" s="169"/>
      <c r="S842" s="169"/>
      <c r="T842" s="169"/>
      <c r="U842" s="207">
        <v>36</v>
      </c>
      <c r="V842" s="207">
        <v>33.75</v>
      </c>
      <c r="W842" s="169"/>
      <c r="X842" s="169"/>
      <c r="Y842" s="169"/>
      <c r="Z842" s="169"/>
      <c r="AA842" s="169"/>
      <c r="AB842" s="169"/>
      <c r="AC842" s="169"/>
      <c r="AD842" s="180"/>
      <c r="AE842" s="207">
        <f t="shared" si="80"/>
        <v>16533.75</v>
      </c>
    </row>
    <row r="843" spans="1:474" x14ac:dyDescent="0.25">
      <c r="A843" s="26"/>
      <c r="B843" s="48" t="s">
        <v>796</v>
      </c>
      <c r="C843" s="23"/>
      <c r="D843" s="49">
        <v>652</v>
      </c>
      <c r="E843" s="23"/>
      <c r="F843" s="23">
        <f>13869.7536+2690.25</f>
        <v>16560.0036</v>
      </c>
      <c r="G843" s="169"/>
      <c r="H843" s="169"/>
      <c r="I843" s="169"/>
      <c r="J843" s="169"/>
      <c r="K843" s="169">
        <v>460</v>
      </c>
      <c r="L843" s="169">
        <v>16560</v>
      </c>
      <c r="M843" s="207"/>
      <c r="N843" s="169"/>
      <c r="O843" s="169"/>
      <c r="P843" s="207"/>
      <c r="Q843" s="169"/>
      <c r="R843" s="169"/>
      <c r="S843" s="169"/>
      <c r="T843" s="169"/>
      <c r="U843" s="207">
        <v>192</v>
      </c>
      <c r="V843" s="207">
        <v>3.6000000000058208E-3</v>
      </c>
      <c r="W843" s="169"/>
      <c r="X843" s="169"/>
      <c r="Y843" s="169"/>
      <c r="Z843" s="169"/>
      <c r="AA843" s="169"/>
      <c r="AB843" s="169"/>
      <c r="AC843" s="169"/>
      <c r="AD843" s="180"/>
      <c r="AE843" s="207">
        <f t="shared" si="80"/>
        <v>16560.0036</v>
      </c>
    </row>
    <row r="844" spans="1:474" s="19" customFormat="1" x14ac:dyDescent="0.25">
      <c r="A844" s="15">
        <v>22105</v>
      </c>
      <c r="B844" s="67" t="s">
        <v>797</v>
      </c>
      <c r="C844" s="15"/>
      <c r="D844" s="15"/>
      <c r="E844" s="15"/>
      <c r="F844" s="172">
        <v>403204.90159999998</v>
      </c>
      <c r="G844" s="173">
        <f t="shared" ref="G844:R844" si="81">SUM(G845:G968)</f>
        <v>500</v>
      </c>
      <c r="H844" s="173">
        <f t="shared" si="81"/>
        <v>12500</v>
      </c>
      <c r="I844" s="173">
        <f t="shared" si="81"/>
        <v>0</v>
      </c>
      <c r="J844" s="173">
        <f t="shared" si="81"/>
        <v>0</v>
      </c>
      <c r="K844" s="173">
        <f t="shared" si="81"/>
        <v>4951</v>
      </c>
      <c r="L844" s="173">
        <f t="shared" si="81"/>
        <v>196482</v>
      </c>
      <c r="M844" s="173">
        <f t="shared" si="81"/>
        <v>0</v>
      </c>
      <c r="N844" s="173">
        <f t="shared" si="81"/>
        <v>0</v>
      </c>
      <c r="O844" s="173">
        <f t="shared" si="81"/>
        <v>0</v>
      </c>
      <c r="P844" s="184">
        <f t="shared" si="81"/>
        <v>0</v>
      </c>
      <c r="Q844" s="173">
        <f t="shared" si="81"/>
        <v>0</v>
      </c>
      <c r="R844" s="173">
        <f t="shared" si="81"/>
        <v>0</v>
      </c>
      <c r="S844" s="173">
        <v>0</v>
      </c>
      <c r="T844" s="173">
        <v>0</v>
      </c>
      <c r="U844" s="173"/>
      <c r="V844" s="184">
        <v>194222.90199999997</v>
      </c>
      <c r="W844" s="173">
        <f t="shared" ref="W844:AE844" si="82">SUM(W845:W968)</f>
        <v>0</v>
      </c>
      <c r="X844" s="173">
        <f t="shared" si="82"/>
        <v>0</v>
      </c>
      <c r="Y844" s="173">
        <f t="shared" si="82"/>
        <v>0</v>
      </c>
      <c r="Z844" s="173">
        <f t="shared" si="82"/>
        <v>0</v>
      </c>
      <c r="AA844" s="173">
        <f t="shared" si="82"/>
        <v>0</v>
      </c>
      <c r="AB844" s="173">
        <f t="shared" si="82"/>
        <v>0</v>
      </c>
      <c r="AC844" s="173">
        <f t="shared" si="82"/>
        <v>0</v>
      </c>
      <c r="AD844" s="179">
        <f t="shared" si="82"/>
        <v>0</v>
      </c>
      <c r="AE844" s="204">
        <f t="shared" si="82"/>
        <v>403204.902</v>
      </c>
      <c r="AF844" s="104"/>
      <c r="AG844" s="104"/>
      <c r="AH844" s="104"/>
      <c r="AI844" s="104"/>
      <c r="AJ844" s="104"/>
      <c r="AK844" s="104"/>
      <c r="AL844" s="104"/>
      <c r="AM844" s="104"/>
      <c r="AN844" s="104"/>
      <c r="AO844" s="104"/>
      <c r="AP844" s="104"/>
      <c r="AQ844" s="104"/>
      <c r="AR844" s="104"/>
      <c r="AS844" s="104"/>
      <c r="AT844" s="104"/>
      <c r="AU844" s="104"/>
      <c r="AV844" s="104"/>
      <c r="AW844" s="104"/>
      <c r="AX844" s="104"/>
      <c r="AY844" s="104"/>
      <c r="AZ844" s="104"/>
      <c r="BA844" s="104"/>
      <c r="BB844" s="104"/>
      <c r="BC844" s="104"/>
      <c r="BD844" s="104"/>
      <c r="BE844" s="104"/>
      <c r="BF844" s="104"/>
      <c r="BG844" s="104"/>
      <c r="BH844" s="104"/>
      <c r="BI844" s="104"/>
      <c r="BJ844" s="104"/>
      <c r="BK844" s="104"/>
      <c r="BL844" s="104"/>
      <c r="BM844" s="104"/>
      <c r="BN844" s="104"/>
      <c r="BO844" s="104"/>
      <c r="BP844" s="104"/>
      <c r="BQ844" s="104"/>
      <c r="BR844" s="104"/>
      <c r="GM844" s="104"/>
      <c r="GN844" s="104"/>
      <c r="GO844" s="104"/>
      <c r="GP844" s="104"/>
      <c r="GQ844" s="104"/>
      <c r="GR844" s="104"/>
      <c r="GS844" s="104"/>
      <c r="GT844" s="104"/>
      <c r="GU844" s="104"/>
      <c r="GV844" s="104"/>
      <c r="GW844" s="104"/>
      <c r="GX844" s="104"/>
      <c r="GY844" s="104"/>
      <c r="GZ844" s="104"/>
      <c r="HA844" s="104"/>
      <c r="HB844" s="104"/>
      <c r="HC844" s="104"/>
      <c r="HD844" s="104"/>
      <c r="HE844" s="104"/>
      <c r="HF844" s="104"/>
      <c r="HG844" s="104"/>
      <c r="HH844" s="104"/>
      <c r="HI844" s="104"/>
      <c r="HJ844" s="104"/>
      <c r="HK844" s="104"/>
      <c r="HL844" s="104"/>
      <c r="HM844" s="104"/>
      <c r="HN844" s="104"/>
      <c r="HO844" s="104"/>
      <c r="HP844" s="104"/>
      <c r="HQ844" s="104"/>
      <c r="HR844" s="104"/>
      <c r="HS844" s="104"/>
      <c r="HT844" s="104"/>
      <c r="HU844" s="104"/>
      <c r="HV844" s="104"/>
      <c r="HW844" s="104"/>
      <c r="HX844" s="104"/>
      <c r="HY844" s="104"/>
      <c r="HZ844" s="104"/>
      <c r="IA844" s="104"/>
      <c r="IB844" s="104"/>
      <c r="IC844" s="104"/>
      <c r="ID844" s="104"/>
      <c r="IE844" s="104"/>
      <c r="IF844" s="104"/>
      <c r="IG844" s="104"/>
      <c r="IH844" s="104"/>
      <c r="II844" s="104"/>
      <c r="IJ844" s="104"/>
      <c r="IK844" s="104"/>
      <c r="IL844" s="104"/>
      <c r="IM844" s="104"/>
      <c r="IN844" s="104"/>
      <c r="IO844" s="104"/>
      <c r="IP844" s="104"/>
      <c r="IQ844" s="104"/>
      <c r="IR844" s="104"/>
      <c r="IS844" s="104"/>
      <c r="IT844" s="104"/>
      <c r="IU844" s="104"/>
      <c r="IV844" s="104"/>
      <c r="IW844" s="104"/>
      <c r="IX844" s="104"/>
      <c r="IY844" s="104"/>
      <c r="IZ844" s="104"/>
      <c r="JA844" s="104"/>
      <c r="JB844" s="104"/>
      <c r="JC844" s="104"/>
      <c r="JD844" s="104"/>
      <c r="JE844" s="104"/>
      <c r="JF844" s="104"/>
      <c r="JG844" s="104"/>
      <c r="JH844" s="104"/>
      <c r="JI844" s="104"/>
      <c r="JJ844" s="104"/>
      <c r="JK844" s="104"/>
      <c r="JL844" s="104"/>
      <c r="JM844" s="104"/>
      <c r="JN844" s="104"/>
      <c r="JO844" s="104"/>
      <c r="JP844" s="104"/>
      <c r="JQ844" s="104"/>
      <c r="JR844" s="104"/>
      <c r="JS844" s="104"/>
      <c r="JT844" s="104"/>
      <c r="JU844" s="104"/>
      <c r="JV844" s="104"/>
      <c r="JW844" s="104"/>
      <c r="JX844" s="104"/>
      <c r="JY844" s="104"/>
      <c r="JZ844" s="104"/>
      <c r="KA844" s="104"/>
      <c r="KB844" s="104"/>
      <c r="KC844" s="104"/>
      <c r="KD844" s="104"/>
      <c r="KE844" s="104"/>
      <c r="KF844" s="104"/>
      <c r="KG844" s="104"/>
      <c r="KH844" s="104"/>
      <c r="KI844" s="104"/>
      <c r="KJ844" s="104"/>
      <c r="KK844" s="104"/>
      <c r="KL844" s="104"/>
      <c r="KM844" s="104"/>
      <c r="KN844" s="104"/>
      <c r="KO844" s="104"/>
      <c r="KP844" s="104"/>
      <c r="KQ844" s="104"/>
      <c r="KR844" s="104"/>
      <c r="KS844" s="104"/>
      <c r="KT844" s="104"/>
      <c r="KU844" s="104"/>
      <c r="KV844" s="104"/>
      <c r="KW844" s="104"/>
      <c r="KX844" s="104"/>
      <c r="KY844" s="104"/>
      <c r="KZ844" s="104"/>
      <c r="LA844" s="104"/>
      <c r="LB844" s="104"/>
      <c r="LC844" s="104"/>
      <c r="LD844" s="104"/>
      <c r="LE844" s="104"/>
      <c r="LF844" s="104"/>
      <c r="LG844" s="104"/>
      <c r="LH844" s="104"/>
      <c r="LI844" s="104"/>
      <c r="LJ844" s="104"/>
      <c r="LK844" s="104"/>
      <c r="LL844" s="104"/>
      <c r="LM844" s="104"/>
      <c r="LN844" s="104"/>
      <c r="LO844" s="104"/>
      <c r="LP844" s="104"/>
      <c r="LQ844" s="104"/>
      <c r="LR844" s="104"/>
      <c r="LS844" s="104"/>
      <c r="LT844" s="104"/>
      <c r="LU844" s="104"/>
      <c r="LV844" s="104"/>
      <c r="LW844" s="104"/>
      <c r="LX844" s="104"/>
      <c r="LY844" s="104"/>
      <c r="LZ844" s="104"/>
      <c r="MA844" s="104"/>
      <c r="MB844" s="104"/>
      <c r="MC844" s="104"/>
      <c r="MD844" s="104"/>
      <c r="ME844" s="104"/>
      <c r="MF844" s="104"/>
      <c r="MG844" s="104"/>
      <c r="MH844" s="104"/>
      <c r="MI844" s="104"/>
      <c r="MJ844" s="104"/>
      <c r="MK844" s="104"/>
      <c r="ML844" s="104"/>
      <c r="MM844" s="104"/>
      <c r="MN844" s="104"/>
      <c r="MO844" s="104"/>
      <c r="MP844" s="104"/>
      <c r="MQ844" s="104"/>
      <c r="MR844" s="104"/>
      <c r="MS844" s="104"/>
      <c r="MT844" s="104"/>
      <c r="MU844" s="104"/>
      <c r="MV844" s="104"/>
      <c r="MW844" s="104"/>
      <c r="MX844" s="104"/>
      <c r="MY844" s="104"/>
      <c r="MZ844" s="104"/>
      <c r="NA844" s="104"/>
      <c r="NB844" s="104"/>
      <c r="NC844" s="104"/>
      <c r="ND844" s="104"/>
      <c r="NE844" s="104"/>
      <c r="NF844" s="104"/>
      <c r="NG844" s="104"/>
      <c r="NH844" s="104"/>
      <c r="NI844" s="104"/>
      <c r="NJ844" s="104"/>
      <c r="NK844" s="104"/>
      <c r="NL844" s="104"/>
      <c r="NM844" s="104"/>
      <c r="NN844" s="104"/>
      <c r="NO844" s="104"/>
      <c r="NP844" s="104"/>
      <c r="NQ844" s="104"/>
      <c r="NR844" s="104"/>
      <c r="NS844" s="104"/>
      <c r="NT844" s="104"/>
      <c r="NU844" s="104"/>
      <c r="NV844" s="104"/>
      <c r="NW844" s="104"/>
      <c r="NX844" s="104"/>
      <c r="NY844" s="104"/>
      <c r="NZ844" s="104"/>
      <c r="OA844" s="104"/>
      <c r="OB844" s="104"/>
      <c r="OC844" s="104"/>
      <c r="OD844" s="104"/>
      <c r="OE844" s="104"/>
      <c r="OF844" s="104"/>
      <c r="OG844" s="104"/>
      <c r="OH844" s="104"/>
      <c r="OI844" s="104"/>
      <c r="OJ844" s="104"/>
      <c r="OK844" s="104"/>
      <c r="OL844" s="104"/>
      <c r="OM844" s="104"/>
      <c r="ON844" s="104"/>
      <c r="OO844" s="104"/>
      <c r="OP844" s="104"/>
      <c r="OQ844" s="104"/>
      <c r="OR844" s="104"/>
      <c r="OS844" s="104"/>
      <c r="OT844" s="104"/>
      <c r="OU844" s="104"/>
      <c r="OV844" s="104"/>
      <c r="OW844" s="104"/>
      <c r="OX844" s="104"/>
      <c r="OY844" s="104"/>
      <c r="OZ844" s="104"/>
      <c r="PA844" s="104"/>
      <c r="PB844" s="104"/>
      <c r="PC844" s="104"/>
      <c r="PD844" s="104"/>
      <c r="PE844" s="104"/>
      <c r="PF844" s="104"/>
      <c r="PG844" s="104"/>
      <c r="PH844" s="104"/>
      <c r="PI844" s="104"/>
      <c r="PJ844" s="104"/>
      <c r="PK844" s="104"/>
      <c r="PL844" s="104"/>
      <c r="PM844" s="104"/>
      <c r="PN844" s="104"/>
      <c r="PO844" s="104"/>
      <c r="PP844" s="104"/>
      <c r="PQ844" s="104"/>
      <c r="PR844" s="104"/>
      <c r="PS844" s="104"/>
      <c r="PT844" s="104"/>
      <c r="PU844" s="104"/>
      <c r="PV844" s="104"/>
      <c r="PW844" s="104"/>
      <c r="PX844" s="104"/>
      <c r="PY844" s="104"/>
      <c r="PZ844" s="104"/>
      <c r="QA844" s="104"/>
      <c r="QB844" s="104"/>
      <c r="QC844" s="104"/>
      <c r="QD844" s="104"/>
      <c r="QE844" s="104"/>
      <c r="QF844" s="104"/>
      <c r="QG844" s="104"/>
      <c r="QH844" s="104"/>
      <c r="QI844" s="104"/>
      <c r="QJ844" s="104"/>
      <c r="QK844" s="104"/>
      <c r="QL844" s="104"/>
      <c r="QM844" s="104"/>
      <c r="QN844" s="104"/>
      <c r="QO844" s="104"/>
      <c r="QP844" s="104"/>
      <c r="QQ844" s="104"/>
      <c r="QR844" s="104"/>
      <c r="QS844" s="104"/>
      <c r="QT844" s="104"/>
      <c r="QU844" s="104"/>
      <c r="QV844" s="104"/>
      <c r="QW844" s="104"/>
      <c r="QX844" s="104"/>
      <c r="QY844" s="104"/>
      <c r="QZ844" s="104"/>
      <c r="RA844" s="104"/>
      <c r="RB844" s="104"/>
      <c r="RC844" s="104"/>
      <c r="RD844" s="104"/>
      <c r="RE844" s="104"/>
      <c r="RF844" s="104"/>
    </row>
    <row r="845" spans="1:474" x14ac:dyDescent="0.25">
      <c r="A845" s="26"/>
      <c r="B845" s="48" t="s">
        <v>798</v>
      </c>
      <c r="C845" s="23"/>
      <c r="D845" s="49">
        <v>120</v>
      </c>
      <c r="E845" s="23"/>
      <c r="F845" s="23">
        <f>7711.2+328.8</f>
        <v>8040</v>
      </c>
      <c r="G845" s="169"/>
      <c r="H845" s="169"/>
      <c r="I845" s="169"/>
      <c r="J845" s="169"/>
      <c r="K845" s="169">
        <v>120</v>
      </c>
      <c r="L845" s="169">
        <v>8040</v>
      </c>
      <c r="M845" s="207">
        <f>L845-F845</f>
        <v>0</v>
      </c>
      <c r="N845" s="169"/>
      <c r="O845" s="169"/>
      <c r="P845" s="207"/>
      <c r="Q845" s="169"/>
      <c r="R845" s="169"/>
      <c r="S845" s="169"/>
      <c r="T845" s="169"/>
      <c r="U845" s="207">
        <v>0</v>
      </c>
      <c r="V845" s="207">
        <v>0</v>
      </c>
      <c r="W845" s="169"/>
      <c r="X845" s="169"/>
      <c r="Y845" s="169"/>
      <c r="Z845" s="169"/>
      <c r="AA845" s="169"/>
      <c r="AB845" s="169"/>
      <c r="AC845" s="169"/>
      <c r="AD845" s="180"/>
      <c r="AE845" s="207">
        <f t="shared" ref="AE845:AE876" si="83">H845+J845+L845+N845+P845+R845+T845+V845+X845+Z845+AB845+AD845</f>
        <v>8040</v>
      </c>
    </row>
    <row r="846" spans="1:474" x14ac:dyDescent="0.25">
      <c r="A846" s="26"/>
      <c r="B846" s="48" t="s">
        <v>799</v>
      </c>
      <c r="C846" s="23"/>
      <c r="D846" s="49">
        <v>0</v>
      </c>
      <c r="E846" s="23"/>
      <c r="F846" s="23">
        <v>0</v>
      </c>
      <c r="G846" s="169"/>
      <c r="H846" s="169"/>
      <c r="I846" s="169"/>
      <c r="J846" s="169"/>
      <c r="K846" s="169"/>
      <c r="L846" s="169"/>
      <c r="M846" s="169"/>
      <c r="N846" s="169"/>
      <c r="O846" s="169"/>
      <c r="P846" s="207"/>
      <c r="Q846" s="169"/>
      <c r="R846" s="169"/>
      <c r="S846" s="169"/>
      <c r="T846" s="169"/>
      <c r="U846" s="207">
        <v>0</v>
      </c>
      <c r="V846" s="207">
        <v>0</v>
      </c>
      <c r="W846" s="169"/>
      <c r="X846" s="169"/>
      <c r="Y846" s="169"/>
      <c r="Z846" s="169"/>
      <c r="AA846" s="169"/>
      <c r="AB846" s="169"/>
      <c r="AC846" s="169"/>
      <c r="AD846" s="180"/>
      <c r="AE846" s="207">
        <f t="shared" si="83"/>
        <v>0</v>
      </c>
    </row>
    <row r="847" spans="1:474" x14ac:dyDescent="0.25">
      <c r="A847" s="26"/>
      <c r="B847" s="48" t="s">
        <v>800</v>
      </c>
      <c r="C847" s="23"/>
      <c r="D847" s="49">
        <v>6</v>
      </c>
      <c r="E847" s="23"/>
      <c r="F847" s="23">
        <v>807.36</v>
      </c>
      <c r="G847" s="169"/>
      <c r="H847" s="169"/>
      <c r="I847" s="169"/>
      <c r="J847" s="169"/>
      <c r="K847" s="169"/>
      <c r="L847" s="169"/>
      <c r="M847" s="169"/>
      <c r="N847" s="169"/>
      <c r="O847" s="169"/>
      <c r="P847" s="207"/>
      <c r="Q847" s="169"/>
      <c r="R847" s="169"/>
      <c r="S847" s="169"/>
      <c r="T847" s="169"/>
      <c r="U847" s="207">
        <v>6</v>
      </c>
      <c r="V847" s="207">
        <v>807.36</v>
      </c>
      <c r="W847" s="169"/>
      <c r="X847" s="169"/>
      <c r="Y847" s="169"/>
      <c r="Z847" s="169"/>
      <c r="AA847" s="169"/>
      <c r="AB847" s="169"/>
      <c r="AC847" s="169"/>
      <c r="AD847" s="180"/>
      <c r="AE847" s="207">
        <f t="shared" si="83"/>
        <v>807.36</v>
      </c>
    </row>
    <row r="848" spans="1:474" x14ac:dyDescent="0.25">
      <c r="A848" s="26"/>
      <c r="B848" s="48" t="s">
        <v>801</v>
      </c>
      <c r="C848" s="23"/>
      <c r="D848" s="57">
        <v>0</v>
      </c>
      <c r="E848" s="23"/>
      <c r="F848" s="23">
        <v>0</v>
      </c>
      <c r="G848" s="169"/>
      <c r="H848" s="169"/>
      <c r="I848" s="169"/>
      <c r="J848" s="169"/>
      <c r="K848" s="169"/>
      <c r="L848" s="169"/>
      <c r="M848" s="169"/>
      <c r="N848" s="169"/>
      <c r="O848" s="169"/>
      <c r="P848" s="207"/>
      <c r="Q848" s="169"/>
      <c r="R848" s="169"/>
      <c r="S848" s="169"/>
      <c r="T848" s="169"/>
      <c r="U848" s="207">
        <v>0</v>
      </c>
      <c r="V848" s="207">
        <v>0</v>
      </c>
      <c r="W848" s="169"/>
      <c r="X848" s="169"/>
      <c r="Y848" s="169"/>
      <c r="Z848" s="169"/>
      <c r="AA848" s="169"/>
      <c r="AB848" s="169"/>
      <c r="AC848" s="169"/>
      <c r="AD848" s="180"/>
      <c r="AE848" s="207">
        <f t="shared" si="83"/>
        <v>0</v>
      </c>
    </row>
    <row r="849" spans="1:31" x14ac:dyDescent="0.25">
      <c r="A849" s="26"/>
      <c r="B849" s="48" t="s">
        <v>802</v>
      </c>
      <c r="C849" s="23"/>
      <c r="D849" s="49">
        <v>14</v>
      </c>
      <c r="E849" s="23"/>
      <c r="F849" s="23">
        <f>2026.8336-328.8</f>
        <v>1698.0336</v>
      </c>
      <c r="G849" s="169"/>
      <c r="H849" s="169"/>
      <c r="I849" s="169"/>
      <c r="J849" s="169"/>
      <c r="K849" s="169">
        <v>6</v>
      </c>
      <c r="L849" s="169">
        <v>870</v>
      </c>
      <c r="M849" s="169"/>
      <c r="N849" s="169"/>
      <c r="O849" s="169"/>
      <c r="P849" s="207"/>
      <c r="Q849" s="169"/>
      <c r="R849" s="169"/>
      <c r="S849" s="169"/>
      <c r="T849" s="169"/>
      <c r="U849" s="207">
        <v>8</v>
      </c>
      <c r="V849" s="207">
        <v>828.03359999999998</v>
      </c>
      <c r="W849" s="169"/>
      <c r="X849" s="169"/>
      <c r="Y849" s="169"/>
      <c r="Z849" s="169"/>
      <c r="AA849" s="169"/>
      <c r="AB849" s="169"/>
      <c r="AC849" s="169"/>
      <c r="AD849" s="180"/>
      <c r="AE849" s="207">
        <f t="shared" si="83"/>
        <v>1698.0336</v>
      </c>
    </row>
    <row r="850" spans="1:31" x14ac:dyDescent="0.25">
      <c r="A850" s="26"/>
      <c r="B850" s="48" t="s">
        <v>803</v>
      </c>
      <c r="C850" s="23"/>
      <c r="D850" s="49">
        <v>10</v>
      </c>
      <c r="E850" s="23"/>
      <c r="F850" s="23">
        <v>2026.9567999999999</v>
      </c>
      <c r="G850" s="169"/>
      <c r="H850" s="169"/>
      <c r="I850" s="169"/>
      <c r="J850" s="169"/>
      <c r="K850" s="169">
        <v>4</v>
      </c>
      <c r="L850" s="169">
        <v>640</v>
      </c>
      <c r="M850" s="169"/>
      <c r="N850" s="169"/>
      <c r="O850" s="169"/>
      <c r="P850" s="207"/>
      <c r="Q850" s="169"/>
      <c r="R850" s="169"/>
      <c r="S850" s="169"/>
      <c r="T850" s="169"/>
      <c r="U850" s="207">
        <v>6</v>
      </c>
      <c r="V850" s="207">
        <v>1386.9567999999999</v>
      </c>
      <c r="W850" s="169"/>
      <c r="X850" s="169"/>
      <c r="Y850" s="169"/>
      <c r="Z850" s="169"/>
      <c r="AA850" s="169"/>
      <c r="AB850" s="169"/>
      <c r="AC850" s="169"/>
      <c r="AD850" s="180"/>
      <c r="AE850" s="207">
        <f t="shared" si="83"/>
        <v>2026.9567999999999</v>
      </c>
    </row>
    <row r="851" spans="1:31" x14ac:dyDescent="0.25">
      <c r="A851" s="26"/>
      <c r="B851" s="48" t="s">
        <v>804</v>
      </c>
      <c r="C851" s="23"/>
      <c r="D851" s="49">
        <v>160</v>
      </c>
      <c r="E851" s="23"/>
      <c r="F851" s="23">
        <v>4389.4399999999996</v>
      </c>
      <c r="G851" s="169"/>
      <c r="H851" s="169"/>
      <c r="I851" s="169"/>
      <c r="J851" s="169"/>
      <c r="K851" s="169"/>
      <c r="L851" s="169"/>
      <c r="M851" s="169"/>
      <c r="N851" s="169"/>
      <c r="O851" s="169"/>
      <c r="P851" s="207"/>
      <c r="Q851" s="169"/>
      <c r="R851" s="169"/>
      <c r="S851" s="169"/>
      <c r="T851" s="169"/>
      <c r="U851" s="207">
        <v>160</v>
      </c>
      <c r="V851" s="207">
        <v>4389.4399999999996</v>
      </c>
      <c r="W851" s="169"/>
      <c r="X851" s="169"/>
      <c r="Y851" s="169"/>
      <c r="Z851" s="169"/>
      <c r="AA851" s="169"/>
      <c r="AB851" s="169"/>
      <c r="AC851" s="169"/>
      <c r="AD851" s="180"/>
      <c r="AE851" s="207">
        <f t="shared" si="83"/>
        <v>4389.4399999999996</v>
      </c>
    </row>
    <row r="852" spans="1:31" x14ac:dyDescent="0.25">
      <c r="A852" s="26"/>
      <c r="B852" s="48" t="s">
        <v>805</v>
      </c>
      <c r="C852" s="23"/>
      <c r="D852" s="49">
        <v>165</v>
      </c>
      <c r="E852" s="23"/>
      <c r="F852" s="23">
        <v>6088.2559999999994</v>
      </c>
      <c r="G852" s="169"/>
      <c r="H852" s="169"/>
      <c r="I852" s="169"/>
      <c r="J852" s="169"/>
      <c r="K852" s="169">
        <v>76</v>
      </c>
      <c r="L852" s="169">
        <v>3192</v>
      </c>
      <c r="M852" s="207"/>
      <c r="N852" s="169"/>
      <c r="O852" s="169"/>
      <c r="P852" s="207"/>
      <c r="Q852" s="169"/>
      <c r="R852" s="169"/>
      <c r="S852" s="169"/>
      <c r="T852" s="169"/>
      <c r="U852" s="207">
        <v>89</v>
      </c>
      <c r="V852" s="207">
        <v>2896.2559999999994</v>
      </c>
      <c r="W852" s="169"/>
      <c r="X852" s="169"/>
      <c r="Y852" s="169"/>
      <c r="Z852" s="169"/>
      <c r="AA852" s="169"/>
      <c r="AB852" s="169"/>
      <c r="AC852" s="169"/>
      <c r="AD852" s="180"/>
      <c r="AE852" s="207">
        <f t="shared" si="83"/>
        <v>6088.2559999999994</v>
      </c>
    </row>
    <row r="853" spans="1:31" x14ac:dyDescent="0.25">
      <c r="A853" s="26"/>
      <c r="B853" s="48" t="s">
        <v>806</v>
      </c>
      <c r="C853" s="23"/>
      <c r="D853" s="49">
        <v>0</v>
      </c>
      <c r="E853" s="23"/>
      <c r="F853" s="23">
        <v>0</v>
      </c>
      <c r="G853" s="169"/>
      <c r="H853" s="169"/>
      <c r="I853" s="169"/>
      <c r="J853" s="169"/>
      <c r="K853" s="169"/>
      <c r="L853" s="169"/>
      <c r="M853" s="169"/>
      <c r="N853" s="169"/>
      <c r="O853" s="169"/>
      <c r="P853" s="207"/>
      <c r="Q853" s="169"/>
      <c r="R853" s="169"/>
      <c r="S853" s="169"/>
      <c r="T853" s="169"/>
      <c r="U853" s="207">
        <v>0</v>
      </c>
      <c r="V853" s="207">
        <v>0</v>
      </c>
      <c r="W853" s="169"/>
      <c r="X853" s="169"/>
      <c r="Y853" s="169"/>
      <c r="Z853" s="169"/>
      <c r="AA853" s="169"/>
      <c r="AB853" s="169"/>
      <c r="AC853" s="169"/>
      <c r="AD853" s="180"/>
      <c r="AE853" s="207">
        <f t="shared" si="83"/>
        <v>0</v>
      </c>
    </row>
    <row r="854" spans="1:31" x14ac:dyDescent="0.25">
      <c r="A854" s="26"/>
      <c r="B854" s="48" t="s">
        <v>807</v>
      </c>
      <c r="C854" s="23"/>
      <c r="D854" s="49">
        <v>23</v>
      </c>
      <c r="E854" s="23"/>
      <c r="F854" s="23">
        <v>3250.6911999999998</v>
      </c>
      <c r="G854" s="169"/>
      <c r="H854" s="169"/>
      <c r="I854" s="169"/>
      <c r="J854" s="169"/>
      <c r="K854" s="169"/>
      <c r="L854" s="169"/>
      <c r="M854" s="169"/>
      <c r="N854" s="169"/>
      <c r="O854" s="169"/>
      <c r="P854" s="207"/>
      <c r="Q854" s="169"/>
      <c r="R854" s="169"/>
      <c r="S854" s="169"/>
      <c r="T854" s="169"/>
      <c r="U854" s="207">
        <v>23</v>
      </c>
      <c r="V854" s="207">
        <v>3250.6911999999998</v>
      </c>
      <c r="W854" s="169"/>
      <c r="X854" s="169"/>
      <c r="Y854" s="169"/>
      <c r="Z854" s="169"/>
      <c r="AA854" s="169"/>
      <c r="AB854" s="169"/>
      <c r="AC854" s="169"/>
      <c r="AD854" s="180"/>
      <c r="AE854" s="207">
        <f t="shared" si="83"/>
        <v>3250.6911999999998</v>
      </c>
    </row>
    <row r="855" spans="1:31" x14ac:dyDescent="0.25">
      <c r="A855" s="26"/>
      <c r="B855" s="48" t="s">
        <v>808</v>
      </c>
      <c r="C855" s="23"/>
      <c r="D855" s="57">
        <v>12</v>
      </c>
      <c r="E855" s="23"/>
      <c r="F855" s="23">
        <v>6600</v>
      </c>
      <c r="G855" s="169"/>
      <c r="H855" s="169"/>
      <c r="I855" s="169"/>
      <c r="J855" s="169"/>
      <c r="K855" s="169"/>
      <c r="L855" s="169"/>
      <c r="M855" s="169"/>
      <c r="N855" s="169"/>
      <c r="O855" s="169"/>
      <c r="P855" s="207"/>
      <c r="Q855" s="169"/>
      <c r="R855" s="169"/>
      <c r="S855" s="169"/>
      <c r="T855" s="169"/>
      <c r="U855" s="207">
        <v>12</v>
      </c>
      <c r="V855" s="207">
        <v>6600</v>
      </c>
      <c r="W855" s="169"/>
      <c r="X855" s="169"/>
      <c r="Y855" s="169"/>
      <c r="Z855" s="169"/>
      <c r="AA855" s="169"/>
      <c r="AB855" s="169"/>
      <c r="AC855" s="169"/>
      <c r="AD855" s="180"/>
      <c r="AE855" s="207">
        <f t="shared" si="83"/>
        <v>6600</v>
      </c>
    </row>
    <row r="856" spans="1:31" x14ac:dyDescent="0.25">
      <c r="A856" s="26"/>
      <c r="B856" s="48" t="s">
        <v>809</v>
      </c>
      <c r="C856" s="23"/>
      <c r="D856" s="57">
        <v>12</v>
      </c>
      <c r="E856" s="23"/>
      <c r="F856" s="23">
        <v>5400</v>
      </c>
      <c r="G856" s="169"/>
      <c r="H856" s="169"/>
      <c r="I856" s="169"/>
      <c r="J856" s="169"/>
      <c r="K856" s="169"/>
      <c r="L856" s="169"/>
      <c r="M856" s="169"/>
      <c r="N856" s="169"/>
      <c r="O856" s="169"/>
      <c r="P856" s="207"/>
      <c r="Q856" s="169"/>
      <c r="R856" s="169"/>
      <c r="S856" s="169"/>
      <c r="T856" s="169"/>
      <c r="U856" s="207">
        <v>12</v>
      </c>
      <c r="V856" s="207">
        <v>5400</v>
      </c>
      <c r="W856" s="169"/>
      <c r="X856" s="169"/>
      <c r="Y856" s="169"/>
      <c r="Z856" s="169"/>
      <c r="AA856" s="169"/>
      <c r="AB856" s="169"/>
      <c r="AC856" s="169"/>
      <c r="AD856" s="180"/>
      <c r="AE856" s="207">
        <f t="shared" si="83"/>
        <v>5400</v>
      </c>
    </row>
    <row r="857" spans="1:31" x14ac:dyDescent="0.25">
      <c r="A857" s="26"/>
      <c r="B857" s="48" t="s">
        <v>810</v>
      </c>
      <c r="C857" s="23"/>
      <c r="D857" s="49">
        <v>900</v>
      </c>
      <c r="E857" s="23"/>
      <c r="F857" s="23">
        <f>6930+921.8+248.2</f>
        <v>8100</v>
      </c>
      <c r="G857" s="169"/>
      <c r="H857" s="169"/>
      <c r="I857" s="169"/>
      <c r="J857" s="169"/>
      <c r="K857" s="169">
        <v>900</v>
      </c>
      <c r="L857" s="169">
        <v>8100</v>
      </c>
      <c r="M857" s="169"/>
      <c r="N857" s="207"/>
      <c r="O857" s="169"/>
      <c r="P857" s="207"/>
      <c r="Q857" s="169"/>
      <c r="R857" s="169"/>
      <c r="S857" s="169"/>
      <c r="T857" s="169"/>
      <c r="U857" s="207">
        <v>0</v>
      </c>
      <c r="V857" s="207">
        <v>0</v>
      </c>
      <c r="W857" s="169"/>
      <c r="X857" s="169"/>
      <c r="Y857" s="169"/>
      <c r="Z857" s="169"/>
      <c r="AA857" s="169"/>
      <c r="AB857" s="169"/>
      <c r="AC857" s="169"/>
      <c r="AD857" s="180"/>
      <c r="AE857" s="207">
        <f t="shared" si="83"/>
        <v>8100</v>
      </c>
    </row>
    <row r="858" spans="1:31" x14ac:dyDescent="0.25">
      <c r="A858" s="26"/>
      <c r="B858" s="48" t="s">
        <v>811</v>
      </c>
      <c r="C858" s="23"/>
      <c r="D858" s="49">
        <v>0</v>
      </c>
      <c r="E858" s="23"/>
      <c r="F858" s="23">
        <v>0</v>
      </c>
      <c r="G858" s="169"/>
      <c r="H858" s="169"/>
      <c r="I858" s="169"/>
      <c r="J858" s="169"/>
      <c r="K858" s="169"/>
      <c r="L858" s="169"/>
      <c r="M858" s="169"/>
      <c r="N858" s="169"/>
      <c r="O858" s="169"/>
      <c r="P858" s="207"/>
      <c r="Q858" s="169"/>
      <c r="R858" s="169"/>
      <c r="S858" s="169"/>
      <c r="T858" s="169"/>
      <c r="U858" s="207">
        <v>0</v>
      </c>
      <c r="V858" s="207">
        <v>0</v>
      </c>
      <c r="W858" s="169"/>
      <c r="X858" s="169"/>
      <c r="Y858" s="169"/>
      <c r="Z858" s="169"/>
      <c r="AA858" s="169"/>
      <c r="AB858" s="169"/>
      <c r="AC858" s="169"/>
      <c r="AD858" s="180"/>
      <c r="AE858" s="207">
        <f t="shared" si="83"/>
        <v>0</v>
      </c>
    </row>
    <row r="859" spans="1:31" x14ac:dyDescent="0.25">
      <c r="A859" s="26"/>
      <c r="B859" s="48" t="s">
        <v>812</v>
      </c>
      <c r="C859" s="23"/>
      <c r="D859" s="49">
        <v>0</v>
      </c>
      <c r="E859" s="23"/>
      <c r="F859" s="23">
        <v>0</v>
      </c>
      <c r="G859" s="169"/>
      <c r="H859" s="169"/>
      <c r="I859" s="169"/>
      <c r="J859" s="169"/>
      <c r="K859" s="169"/>
      <c r="L859" s="169"/>
      <c r="M859" s="169"/>
      <c r="N859" s="169"/>
      <c r="O859" s="169"/>
      <c r="P859" s="207"/>
      <c r="Q859" s="169"/>
      <c r="R859" s="169"/>
      <c r="S859" s="169"/>
      <c r="T859" s="169"/>
      <c r="U859" s="207">
        <v>0</v>
      </c>
      <c r="V859" s="207">
        <v>0</v>
      </c>
      <c r="W859" s="169"/>
      <c r="X859" s="169"/>
      <c r="Y859" s="169"/>
      <c r="Z859" s="169"/>
      <c r="AA859" s="169"/>
      <c r="AB859" s="169"/>
      <c r="AC859" s="169"/>
      <c r="AD859" s="180"/>
      <c r="AE859" s="207">
        <f t="shared" si="83"/>
        <v>0</v>
      </c>
    </row>
    <row r="860" spans="1:31" x14ac:dyDescent="0.25">
      <c r="A860" s="26"/>
      <c r="B860" s="48" t="s">
        <v>2484</v>
      </c>
      <c r="C860" s="23"/>
      <c r="D860" s="57">
        <v>240</v>
      </c>
      <c r="E860" s="23"/>
      <c r="F860" s="23">
        <v>3600</v>
      </c>
      <c r="G860" s="169"/>
      <c r="H860" s="169"/>
      <c r="I860" s="169"/>
      <c r="J860" s="169"/>
      <c r="K860" s="169"/>
      <c r="L860" s="169"/>
      <c r="M860" s="169"/>
      <c r="N860" s="169"/>
      <c r="O860" s="169"/>
      <c r="P860" s="207"/>
      <c r="Q860" s="169"/>
      <c r="R860" s="169"/>
      <c r="S860" s="169"/>
      <c r="T860" s="169"/>
      <c r="U860" s="207">
        <v>240</v>
      </c>
      <c r="V860" s="207">
        <v>3600</v>
      </c>
      <c r="W860" s="169"/>
      <c r="X860" s="169"/>
      <c r="Y860" s="169"/>
      <c r="Z860" s="169"/>
      <c r="AA860" s="169"/>
      <c r="AB860" s="169"/>
      <c r="AC860" s="169"/>
      <c r="AD860" s="180"/>
      <c r="AE860" s="207">
        <f t="shared" si="83"/>
        <v>3600</v>
      </c>
    </row>
    <row r="861" spans="1:31" x14ac:dyDescent="0.25">
      <c r="A861" s="26"/>
      <c r="B861" s="48" t="s">
        <v>2485</v>
      </c>
      <c r="C861" s="23"/>
      <c r="D861" s="57">
        <v>0</v>
      </c>
      <c r="E861" s="23"/>
      <c r="F861" s="23">
        <v>0</v>
      </c>
      <c r="G861" s="169"/>
      <c r="H861" s="169"/>
      <c r="I861" s="169"/>
      <c r="J861" s="169"/>
      <c r="K861" s="169"/>
      <c r="L861" s="169"/>
      <c r="M861" s="169"/>
      <c r="N861" s="169"/>
      <c r="O861" s="169"/>
      <c r="P861" s="207"/>
      <c r="Q861" s="169"/>
      <c r="R861" s="169"/>
      <c r="S861" s="169"/>
      <c r="T861" s="169"/>
      <c r="U861" s="207">
        <v>0</v>
      </c>
      <c r="V861" s="207">
        <v>0</v>
      </c>
      <c r="W861" s="169"/>
      <c r="X861" s="169"/>
      <c r="Y861" s="169"/>
      <c r="Z861" s="169"/>
      <c r="AA861" s="169"/>
      <c r="AB861" s="169"/>
      <c r="AC861" s="169"/>
      <c r="AD861" s="180"/>
      <c r="AE861" s="207">
        <f t="shared" si="83"/>
        <v>0</v>
      </c>
    </row>
    <row r="862" spans="1:31" x14ac:dyDescent="0.25">
      <c r="A862" s="26"/>
      <c r="B862" s="48" t="s">
        <v>2486</v>
      </c>
      <c r="C862" s="23"/>
      <c r="D862" s="57">
        <v>24</v>
      </c>
      <c r="E862" s="23"/>
      <c r="F862" s="23">
        <v>6240</v>
      </c>
      <c r="G862" s="169"/>
      <c r="H862" s="169"/>
      <c r="I862" s="169"/>
      <c r="J862" s="169"/>
      <c r="K862" s="169"/>
      <c r="L862" s="169"/>
      <c r="M862" s="169"/>
      <c r="N862" s="169"/>
      <c r="O862" s="169"/>
      <c r="P862" s="207"/>
      <c r="Q862" s="169"/>
      <c r="R862" s="169"/>
      <c r="S862" s="169"/>
      <c r="T862" s="169"/>
      <c r="U862" s="207">
        <v>24</v>
      </c>
      <c r="V862" s="207">
        <v>6240</v>
      </c>
      <c r="W862" s="169"/>
      <c r="X862" s="169"/>
      <c r="Y862" s="169"/>
      <c r="Z862" s="169"/>
      <c r="AA862" s="169"/>
      <c r="AB862" s="169"/>
      <c r="AC862" s="169"/>
      <c r="AD862" s="180"/>
      <c r="AE862" s="207">
        <f t="shared" si="83"/>
        <v>6240</v>
      </c>
    </row>
    <row r="863" spans="1:31" x14ac:dyDescent="0.25">
      <c r="A863" s="26"/>
      <c r="B863" s="48" t="s">
        <v>813</v>
      </c>
      <c r="C863" s="23"/>
      <c r="D863" s="57">
        <v>5</v>
      </c>
      <c r="E863" s="23"/>
      <c r="F863" s="23">
        <v>2716.1979999999999</v>
      </c>
      <c r="G863" s="169"/>
      <c r="H863" s="169"/>
      <c r="I863" s="169"/>
      <c r="J863" s="169"/>
      <c r="K863" s="169"/>
      <c r="L863" s="169"/>
      <c r="M863" s="169"/>
      <c r="N863" s="169"/>
      <c r="O863" s="169"/>
      <c r="P863" s="207"/>
      <c r="Q863" s="169"/>
      <c r="R863" s="169"/>
      <c r="S863" s="169"/>
      <c r="T863" s="169"/>
      <c r="U863" s="207">
        <v>5</v>
      </c>
      <c r="V863" s="207">
        <v>2716.1979999999999</v>
      </c>
      <c r="W863" s="169"/>
      <c r="X863" s="169"/>
      <c r="Y863" s="169"/>
      <c r="Z863" s="169"/>
      <c r="AA863" s="169"/>
      <c r="AB863" s="169"/>
      <c r="AC863" s="169"/>
      <c r="AD863" s="180"/>
      <c r="AE863" s="207">
        <f t="shared" si="83"/>
        <v>2716.1979999999999</v>
      </c>
    </row>
    <row r="864" spans="1:31" x14ac:dyDescent="0.25">
      <c r="A864" s="26"/>
      <c r="B864" s="48" t="s">
        <v>814</v>
      </c>
      <c r="C864" s="23"/>
      <c r="D864" s="49">
        <v>11</v>
      </c>
      <c r="E864" s="23"/>
      <c r="F864" s="23">
        <f>1911.8-921.8</f>
        <v>990</v>
      </c>
      <c r="G864" s="169"/>
      <c r="H864" s="169"/>
      <c r="I864" s="169"/>
      <c r="J864" s="169"/>
      <c r="K864" s="169">
        <v>11</v>
      </c>
      <c r="L864" s="169">
        <v>990</v>
      </c>
      <c r="M864" s="207"/>
      <c r="N864" s="169"/>
      <c r="O864" s="169"/>
      <c r="P864" s="207"/>
      <c r="Q864" s="169"/>
      <c r="R864" s="169"/>
      <c r="S864" s="169"/>
      <c r="T864" s="169"/>
      <c r="U864" s="207">
        <v>0</v>
      </c>
      <c r="V864" s="207">
        <v>0</v>
      </c>
      <c r="W864" s="169"/>
      <c r="X864" s="169"/>
      <c r="Y864" s="169"/>
      <c r="Z864" s="169"/>
      <c r="AA864" s="169"/>
      <c r="AB864" s="169"/>
      <c r="AC864" s="169"/>
      <c r="AD864" s="180"/>
      <c r="AE864" s="207">
        <f t="shared" si="83"/>
        <v>990</v>
      </c>
    </row>
    <row r="865" spans="1:31" x14ac:dyDescent="0.25">
      <c r="A865" s="26"/>
      <c r="B865" s="48" t="s">
        <v>815</v>
      </c>
      <c r="C865" s="23"/>
      <c r="D865" s="49">
        <v>37</v>
      </c>
      <c r="E865" s="23"/>
      <c r="F865" s="23">
        <f>3734.04-631.17</f>
        <v>3102.87</v>
      </c>
      <c r="G865" s="169"/>
      <c r="H865" s="169"/>
      <c r="I865" s="169"/>
      <c r="J865" s="169"/>
      <c r="K865" s="169"/>
      <c r="L865" s="169"/>
      <c r="M865" s="169"/>
      <c r="N865" s="169"/>
      <c r="O865" s="169"/>
      <c r="P865" s="207"/>
      <c r="Q865" s="169"/>
      <c r="R865" s="169"/>
      <c r="S865" s="169"/>
      <c r="T865" s="169"/>
      <c r="U865" s="207">
        <v>37</v>
      </c>
      <c r="V865" s="207">
        <v>3102.87</v>
      </c>
      <c r="W865" s="169"/>
      <c r="X865" s="169"/>
      <c r="Y865" s="169"/>
      <c r="Z865" s="169"/>
      <c r="AA865" s="169"/>
      <c r="AB865" s="169"/>
      <c r="AC865" s="169"/>
      <c r="AD865" s="180"/>
      <c r="AE865" s="207">
        <f t="shared" si="83"/>
        <v>3102.87</v>
      </c>
    </row>
    <row r="866" spans="1:31" x14ac:dyDescent="0.25">
      <c r="A866" s="26"/>
      <c r="B866" s="48" t="s">
        <v>816</v>
      </c>
      <c r="C866" s="23"/>
      <c r="D866" s="49">
        <v>2</v>
      </c>
      <c r="E866" s="23"/>
      <c r="F866" s="23">
        <v>540</v>
      </c>
      <c r="G866" s="169"/>
      <c r="H866" s="169"/>
      <c r="I866" s="169"/>
      <c r="J866" s="169"/>
      <c r="K866" s="169">
        <v>2</v>
      </c>
      <c r="L866" s="169">
        <v>190</v>
      </c>
      <c r="M866" s="169"/>
      <c r="N866" s="169"/>
      <c r="O866" s="169"/>
      <c r="P866" s="207"/>
      <c r="Q866" s="169"/>
      <c r="R866" s="169"/>
      <c r="S866" s="169"/>
      <c r="T866" s="169"/>
      <c r="U866" s="207">
        <v>0</v>
      </c>
      <c r="V866" s="207">
        <v>350</v>
      </c>
      <c r="W866" s="169"/>
      <c r="X866" s="169"/>
      <c r="Y866" s="169"/>
      <c r="Z866" s="169"/>
      <c r="AA866" s="169"/>
      <c r="AB866" s="169"/>
      <c r="AC866" s="169"/>
      <c r="AD866" s="180"/>
      <c r="AE866" s="207">
        <f t="shared" si="83"/>
        <v>540</v>
      </c>
    </row>
    <row r="867" spans="1:31" x14ac:dyDescent="0.25">
      <c r="A867" s="26"/>
      <c r="B867" s="48" t="s">
        <v>817</v>
      </c>
      <c r="C867" s="23"/>
      <c r="D867" s="49">
        <v>2</v>
      </c>
      <c r="E867" s="23"/>
      <c r="F867" s="23">
        <v>432</v>
      </c>
      <c r="G867" s="169"/>
      <c r="H867" s="169"/>
      <c r="I867" s="169"/>
      <c r="J867" s="169"/>
      <c r="K867" s="169">
        <v>2</v>
      </c>
      <c r="L867" s="169">
        <v>36</v>
      </c>
      <c r="M867" s="169"/>
      <c r="N867" s="169"/>
      <c r="O867" s="169"/>
      <c r="P867" s="207"/>
      <c r="Q867" s="169"/>
      <c r="R867" s="169"/>
      <c r="S867" s="169"/>
      <c r="T867" s="169"/>
      <c r="U867" s="207">
        <v>0</v>
      </c>
      <c r="V867" s="207">
        <v>396</v>
      </c>
      <c r="W867" s="169"/>
      <c r="X867" s="169"/>
      <c r="Y867" s="169"/>
      <c r="Z867" s="169"/>
      <c r="AA867" s="169"/>
      <c r="AB867" s="169"/>
      <c r="AC867" s="169"/>
      <c r="AD867" s="180"/>
      <c r="AE867" s="207">
        <f t="shared" si="83"/>
        <v>432</v>
      </c>
    </row>
    <row r="868" spans="1:31" x14ac:dyDescent="0.25">
      <c r="A868" s="26"/>
      <c r="B868" s="48" t="s">
        <v>818</v>
      </c>
      <c r="C868" s="23"/>
      <c r="D868" s="49">
        <v>24</v>
      </c>
      <c r="E868" s="23"/>
      <c r="F868" s="23">
        <v>959.08800000000008</v>
      </c>
      <c r="G868" s="169"/>
      <c r="H868" s="169"/>
      <c r="I868" s="169"/>
      <c r="J868" s="169"/>
      <c r="K868" s="169"/>
      <c r="L868" s="169"/>
      <c r="M868" s="169"/>
      <c r="N868" s="169"/>
      <c r="O868" s="169"/>
      <c r="P868" s="207"/>
      <c r="Q868" s="169"/>
      <c r="R868" s="169"/>
      <c r="S868" s="169"/>
      <c r="T868" s="169"/>
      <c r="U868" s="207">
        <v>24</v>
      </c>
      <c r="V868" s="207">
        <v>959.08800000000008</v>
      </c>
      <c r="W868" s="169"/>
      <c r="X868" s="169"/>
      <c r="Y868" s="169"/>
      <c r="Z868" s="169"/>
      <c r="AA868" s="169"/>
      <c r="AB868" s="169"/>
      <c r="AC868" s="169"/>
      <c r="AD868" s="180"/>
      <c r="AE868" s="207">
        <f t="shared" si="83"/>
        <v>959.08800000000008</v>
      </c>
    </row>
    <row r="869" spans="1:31" x14ac:dyDescent="0.25">
      <c r="A869" s="26"/>
      <c r="B869" s="48" t="s">
        <v>2487</v>
      </c>
      <c r="C869" s="23"/>
      <c r="D869" s="57">
        <v>48</v>
      </c>
      <c r="E869" s="23"/>
      <c r="F869" s="23">
        <v>768</v>
      </c>
      <c r="G869" s="169"/>
      <c r="H869" s="169"/>
      <c r="I869" s="169"/>
      <c r="J869" s="169"/>
      <c r="K869" s="169"/>
      <c r="L869" s="169"/>
      <c r="M869" s="169"/>
      <c r="N869" s="169"/>
      <c r="O869" s="169"/>
      <c r="P869" s="207"/>
      <c r="Q869" s="169"/>
      <c r="R869" s="169"/>
      <c r="S869" s="169"/>
      <c r="T869" s="169"/>
      <c r="U869" s="207">
        <v>48</v>
      </c>
      <c r="V869" s="207">
        <v>768</v>
      </c>
      <c r="W869" s="169"/>
      <c r="X869" s="169"/>
      <c r="Y869" s="169"/>
      <c r="Z869" s="169"/>
      <c r="AA869" s="169"/>
      <c r="AB869" s="169"/>
      <c r="AC869" s="169"/>
      <c r="AD869" s="180"/>
      <c r="AE869" s="207">
        <f t="shared" si="83"/>
        <v>768</v>
      </c>
    </row>
    <row r="870" spans="1:31" x14ac:dyDescent="0.25">
      <c r="A870" s="26"/>
      <c r="B870" s="48" t="s">
        <v>819</v>
      </c>
      <c r="C870" s="23"/>
      <c r="D870" s="49">
        <v>2</v>
      </c>
      <c r="E870" s="23"/>
      <c r="F870" s="23">
        <v>429</v>
      </c>
      <c r="G870" s="169"/>
      <c r="H870" s="169"/>
      <c r="I870" s="169"/>
      <c r="J870" s="169"/>
      <c r="K870" s="169">
        <v>2</v>
      </c>
      <c r="L870" s="169">
        <v>390</v>
      </c>
      <c r="M870" s="169"/>
      <c r="N870" s="169"/>
      <c r="O870" s="169"/>
      <c r="P870" s="207"/>
      <c r="Q870" s="169"/>
      <c r="R870" s="169"/>
      <c r="S870" s="169"/>
      <c r="T870" s="169"/>
      <c r="U870" s="207">
        <v>0</v>
      </c>
      <c r="V870" s="207">
        <v>39</v>
      </c>
      <c r="W870" s="169"/>
      <c r="X870" s="169"/>
      <c r="Y870" s="169"/>
      <c r="Z870" s="169"/>
      <c r="AA870" s="169"/>
      <c r="AB870" s="169"/>
      <c r="AC870" s="169"/>
      <c r="AD870" s="180"/>
      <c r="AE870" s="207">
        <f t="shared" si="83"/>
        <v>429</v>
      </c>
    </row>
    <row r="871" spans="1:31" x14ac:dyDescent="0.25">
      <c r="A871" s="26"/>
      <c r="B871" s="48" t="s">
        <v>820</v>
      </c>
      <c r="C871" s="23"/>
      <c r="D871" s="49">
        <v>3</v>
      </c>
      <c r="E871" s="23"/>
      <c r="F871" s="23">
        <v>1488.1599999999999</v>
      </c>
      <c r="G871" s="169"/>
      <c r="H871" s="169"/>
      <c r="I871" s="169"/>
      <c r="J871" s="169"/>
      <c r="K871" s="169">
        <v>1</v>
      </c>
      <c r="L871" s="169">
        <v>470</v>
      </c>
      <c r="M871" s="169"/>
      <c r="N871" s="169"/>
      <c r="O871" s="169"/>
      <c r="P871" s="207"/>
      <c r="Q871" s="169"/>
      <c r="R871" s="169"/>
      <c r="S871" s="169"/>
      <c r="T871" s="169"/>
      <c r="U871" s="207">
        <v>2</v>
      </c>
      <c r="V871" s="207">
        <v>1018.1599999999999</v>
      </c>
      <c r="W871" s="169"/>
      <c r="X871" s="169"/>
      <c r="Y871" s="169"/>
      <c r="Z871" s="169"/>
      <c r="AA871" s="169"/>
      <c r="AB871" s="169"/>
      <c r="AC871" s="169"/>
      <c r="AD871" s="180"/>
      <c r="AE871" s="207">
        <f t="shared" si="83"/>
        <v>1488.1599999999999</v>
      </c>
    </row>
    <row r="872" spans="1:31" x14ac:dyDescent="0.25">
      <c r="A872" s="26"/>
      <c r="B872" s="48" t="s">
        <v>821</v>
      </c>
      <c r="C872" s="23"/>
      <c r="D872" s="49">
        <v>0</v>
      </c>
      <c r="E872" s="23"/>
      <c r="F872" s="23">
        <v>0</v>
      </c>
      <c r="G872" s="169"/>
      <c r="H872" s="169"/>
      <c r="I872" s="169"/>
      <c r="J872" s="169"/>
      <c r="K872" s="169"/>
      <c r="L872" s="169"/>
      <c r="M872" s="169"/>
      <c r="N872" s="169"/>
      <c r="O872" s="169"/>
      <c r="P872" s="207"/>
      <c r="Q872" s="169"/>
      <c r="R872" s="169"/>
      <c r="S872" s="169"/>
      <c r="T872" s="169"/>
      <c r="U872" s="207">
        <v>0</v>
      </c>
      <c r="V872" s="207">
        <v>0</v>
      </c>
      <c r="W872" s="169"/>
      <c r="X872" s="169"/>
      <c r="Y872" s="169"/>
      <c r="Z872" s="169"/>
      <c r="AA872" s="169"/>
      <c r="AB872" s="169"/>
      <c r="AC872" s="169"/>
      <c r="AD872" s="180"/>
      <c r="AE872" s="207">
        <f t="shared" si="83"/>
        <v>0</v>
      </c>
    </row>
    <row r="873" spans="1:31" x14ac:dyDescent="0.25">
      <c r="A873" s="26"/>
      <c r="B873" s="48" t="s">
        <v>822</v>
      </c>
      <c r="C873" s="23"/>
      <c r="D873" s="49">
        <v>2</v>
      </c>
      <c r="E873" s="23"/>
      <c r="F873" s="23">
        <v>165</v>
      </c>
      <c r="G873" s="169"/>
      <c r="H873" s="169"/>
      <c r="I873" s="169"/>
      <c r="J873" s="169"/>
      <c r="K873" s="169">
        <v>2</v>
      </c>
      <c r="L873" s="169">
        <v>150</v>
      </c>
      <c r="M873" s="169"/>
      <c r="N873" s="169"/>
      <c r="O873" s="169"/>
      <c r="P873" s="207"/>
      <c r="Q873" s="169"/>
      <c r="R873" s="169"/>
      <c r="S873" s="169"/>
      <c r="T873" s="169"/>
      <c r="U873" s="207">
        <v>0</v>
      </c>
      <c r="V873" s="207">
        <v>15</v>
      </c>
      <c r="W873" s="169"/>
      <c r="X873" s="169"/>
      <c r="Y873" s="169"/>
      <c r="Z873" s="169"/>
      <c r="AA873" s="169"/>
      <c r="AB873" s="169"/>
      <c r="AC873" s="169"/>
      <c r="AD873" s="180"/>
      <c r="AE873" s="207">
        <f t="shared" si="83"/>
        <v>165</v>
      </c>
    </row>
    <row r="874" spans="1:31" x14ac:dyDescent="0.25">
      <c r="A874" s="26"/>
      <c r="B874" s="48" t="s">
        <v>823</v>
      </c>
      <c r="C874" s="23"/>
      <c r="D874" s="49">
        <v>10</v>
      </c>
      <c r="E874" s="23"/>
      <c r="F874" s="23">
        <v>3480</v>
      </c>
      <c r="G874" s="169"/>
      <c r="H874" s="169"/>
      <c r="I874" s="169"/>
      <c r="J874" s="169"/>
      <c r="K874" s="169"/>
      <c r="L874" s="169"/>
      <c r="M874" s="169"/>
      <c r="N874" s="169"/>
      <c r="O874" s="169"/>
      <c r="P874" s="207"/>
      <c r="Q874" s="169"/>
      <c r="R874" s="169"/>
      <c r="S874" s="169"/>
      <c r="T874" s="169"/>
      <c r="U874" s="207">
        <v>10</v>
      </c>
      <c r="V874" s="207">
        <v>3480</v>
      </c>
      <c r="W874" s="169"/>
      <c r="X874" s="169"/>
      <c r="Y874" s="169"/>
      <c r="Z874" s="169"/>
      <c r="AA874" s="169"/>
      <c r="AB874" s="169"/>
      <c r="AC874" s="169"/>
      <c r="AD874" s="180"/>
      <c r="AE874" s="207">
        <f t="shared" si="83"/>
        <v>3480</v>
      </c>
    </row>
    <row r="875" spans="1:31" x14ac:dyDescent="0.25">
      <c r="A875" s="26"/>
      <c r="B875" s="48" t="s">
        <v>824</v>
      </c>
      <c r="C875" s="23"/>
      <c r="D875" s="49">
        <v>4</v>
      </c>
      <c r="E875" s="23"/>
      <c r="F875" s="23">
        <v>718.64319999999998</v>
      </c>
      <c r="G875" s="169"/>
      <c r="H875" s="169"/>
      <c r="I875" s="169"/>
      <c r="J875" s="169"/>
      <c r="K875" s="169">
        <v>2</v>
      </c>
      <c r="L875" s="169">
        <v>290</v>
      </c>
      <c r="M875" s="169"/>
      <c r="N875" s="169"/>
      <c r="O875" s="169"/>
      <c r="P875" s="207"/>
      <c r="Q875" s="169"/>
      <c r="R875" s="169"/>
      <c r="S875" s="169"/>
      <c r="T875" s="169"/>
      <c r="U875" s="207">
        <v>2</v>
      </c>
      <c r="V875" s="207">
        <v>428.64319999999998</v>
      </c>
      <c r="W875" s="169"/>
      <c r="X875" s="169"/>
      <c r="Y875" s="169"/>
      <c r="Z875" s="169"/>
      <c r="AA875" s="169"/>
      <c r="AB875" s="169"/>
      <c r="AC875" s="169"/>
      <c r="AD875" s="180"/>
      <c r="AE875" s="207">
        <f t="shared" si="83"/>
        <v>718.64319999999998</v>
      </c>
    </row>
    <row r="876" spans="1:31" x14ac:dyDescent="0.25">
      <c r="A876" s="26"/>
      <c r="B876" s="48" t="s">
        <v>825</v>
      </c>
      <c r="C876" s="23"/>
      <c r="D876" s="57">
        <v>0</v>
      </c>
      <c r="E876" s="23"/>
      <c r="F876" s="23">
        <v>0</v>
      </c>
      <c r="G876" s="169"/>
      <c r="H876" s="169"/>
      <c r="I876" s="169"/>
      <c r="J876" s="169"/>
      <c r="K876" s="169"/>
      <c r="L876" s="169"/>
      <c r="M876" s="169"/>
      <c r="N876" s="169"/>
      <c r="O876" s="169"/>
      <c r="P876" s="207"/>
      <c r="Q876" s="169"/>
      <c r="R876" s="169"/>
      <c r="S876" s="169"/>
      <c r="T876" s="169"/>
      <c r="U876" s="207">
        <v>0</v>
      </c>
      <c r="V876" s="207">
        <v>0</v>
      </c>
      <c r="W876" s="169"/>
      <c r="X876" s="169"/>
      <c r="Y876" s="169"/>
      <c r="Z876" s="169"/>
      <c r="AA876" s="169"/>
      <c r="AB876" s="169"/>
      <c r="AC876" s="169"/>
      <c r="AD876" s="180"/>
      <c r="AE876" s="207">
        <f t="shared" si="83"/>
        <v>0</v>
      </c>
    </row>
    <row r="877" spans="1:31" x14ac:dyDescent="0.25">
      <c r="A877" s="26"/>
      <c r="B877" s="48" t="s">
        <v>826</v>
      </c>
      <c r="C877" s="23"/>
      <c r="D877" s="49">
        <v>5</v>
      </c>
      <c r="E877" s="23"/>
      <c r="F877" s="23">
        <f>1825.956+4500+3300+4000</f>
        <v>13625.956</v>
      </c>
      <c r="G877" s="169"/>
      <c r="H877" s="169"/>
      <c r="I877" s="169"/>
      <c r="J877" s="169"/>
      <c r="K877" s="169"/>
      <c r="L877" s="169">
        <v>13600</v>
      </c>
      <c r="M877" s="169"/>
      <c r="N877" s="169"/>
      <c r="O877" s="169"/>
      <c r="P877" s="207"/>
      <c r="Q877" s="169"/>
      <c r="R877" s="169"/>
      <c r="S877" s="169"/>
      <c r="T877" s="169"/>
      <c r="U877" s="207">
        <v>5</v>
      </c>
      <c r="V877" s="207">
        <v>25.956000000000131</v>
      </c>
      <c r="W877" s="169"/>
      <c r="X877" s="169"/>
      <c r="Y877" s="169"/>
      <c r="Z877" s="169"/>
      <c r="AA877" s="169"/>
      <c r="AB877" s="169"/>
      <c r="AC877" s="169"/>
      <c r="AD877" s="180"/>
      <c r="AE877" s="207">
        <f t="shared" ref="AE877:AE908" si="84">H877+J877+L877+N877+P877+R877+T877+V877+X877+Z877+AB877+AD877</f>
        <v>13625.956</v>
      </c>
    </row>
    <row r="878" spans="1:31" x14ac:dyDescent="0.25">
      <c r="A878" s="26"/>
      <c r="B878" s="48" t="s">
        <v>2488</v>
      </c>
      <c r="C878" s="23"/>
      <c r="D878" s="57">
        <v>60</v>
      </c>
      <c r="E878" s="23"/>
      <c r="F878" s="23">
        <f>4500-4500</f>
        <v>0</v>
      </c>
      <c r="G878" s="169"/>
      <c r="H878" s="169"/>
      <c r="I878" s="169"/>
      <c r="J878" s="169"/>
      <c r="K878" s="169"/>
      <c r="L878" s="169"/>
      <c r="M878" s="169"/>
      <c r="N878" s="169"/>
      <c r="O878" s="169"/>
      <c r="P878" s="207"/>
      <c r="Q878" s="169"/>
      <c r="R878" s="169"/>
      <c r="S878" s="169"/>
      <c r="T878" s="169"/>
      <c r="U878" s="207">
        <v>60</v>
      </c>
      <c r="V878" s="207">
        <v>0</v>
      </c>
      <c r="W878" s="169"/>
      <c r="X878" s="169"/>
      <c r="Y878" s="169"/>
      <c r="Z878" s="169"/>
      <c r="AA878" s="169"/>
      <c r="AB878" s="169"/>
      <c r="AC878" s="169"/>
      <c r="AD878" s="180"/>
      <c r="AE878" s="207">
        <f t="shared" si="84"/>
        <v>0</v>
      </c>
    </row>
    <row r="879" spans="1:31" x14ac:dyDescent="0.25">
      <c r="A879" s="26"/>
      <c r="B879" s="48" t="s">
        <v>827</v>
      </c>
      <c r="C879" s="23"/>
      <c r="D879" s="49">
        <v>4</v>
      </c>
      <c r="E879" s="23"/>
      <c r="F879" s="23">
        <v>765.59999999999991</v>
      </c>
      <c r="G879" s="169"/>
      <c r="H879" s="169"/>
      <c r="I879" s="169"/>
      <c r="J879" s="169"/>
      <c r="K879" s="169"/>
      <c r="L879" s="169"/>
      <c r="M879" s="169"/>
      <c r="N879" s="169"/>
      <c r="O879" s="169"/>
      <c r="P879" s="207"/>
      <c r="Q879" s="169"/>
      <c r="R879" s="169"/>
      <c r="S879" s="169"/>
      <c r="T879" s="169"/>
      <c r="U879" s="207">
        <v>4</v>
      </c>
      <c r="V879" s="207">
        <v>765.59999999999991</v>
      </c>
      <c r="W879" s="169"/>
      <c r="X879" s="169"/>
      <c r="Y879" s="169"/>
      <c r="Z879" s="169"/>
      <c r="AA879" s="169"/>
      <c r="AB879" s="169"/>
      <c r="AC879" s="169"/>
      <c r="AD879" s="180"/>
      <c r="AE879" s="207">
        <f t="shared" si="84"/>
        <v>765.59999999999991</v>
      </c>
    </row>
    <row r="880" spans="1:31" x14ac:dyDescent="0.25">
      <c r="A880" s="26"/>
      <c r="B880" s="48" t="s">
        <v>828</v>
      </c>
      <c r="C880" s="23"/>
      <c r="D880" s="57">
        <v>0</v>
      </c>
      <c r="E880" s="23"/>
      <c r="F880" s="23">
        <v>0</v>
      </c>
      <c r="G880" s="169"/>
      <c r="H880" s="169"/>
      <c r="I880" s="169"/>
      <c r="J880" s="169"/>
      <c r="K880" s="169"/>
      <c r="L880" s="169"/>
      <c r="M880" s="169"/>
      <c r="N880" s="169"/>
      <c r="O880" s="169"/>
      <c r="P880" s="207"/>
      <c r="Q880" s="169"/>
      <c r="R880" s="169"/>
      <c r="S880" s="169"/>
      <c r="T880" s="169"/>
      <c r="U880" s="207">
        <v>0</v>
      </c>
      <c r="V880" s="207">
        <v>0</v>
      </c>
      <c r="W880" s="169"/>
      <c r="X880" s="169"/>
      <c r="Y880" s="169"/>
      <c r="Z880" s="169"/>
      <c r="AA880" s="169"/>
      <c r="AB880" s="169"/>
      <c r="AC880" s="169"/>
      <c r="AD880" s="180"/>
      <c r="AE880" s="207">
        <f t="shared" si="84"/>
        <v>0</v>
      </c>
    </row>
    <row r="881" spans="1:31" x14ac:dyDescent="0.25">
      <c r="A881" s="26"/>
      <c r="B881" s="48" t="s">
        <v>829</v>
      </c>
      <c r="C881" s="23"/>
      <c r="D881" s="57">
        <v>0</v>
      </c>
      <c r="E881" s="23"/>
      <c r="F881" s="23">
        <v>0</v>
      </c>
      <c r="G881" s="169"/>
      <c r="H881" s="169"/>
      <c r="I881" s="169"/>
      <c r="J881" s="169"/>
      <c r="K881" s="169"/>
      <c r="L881" s="169"/>
      <c r="M881" s="169"/>
      <c r="N881" s="169"/>
      <c r="O881" s="169"/>
      <c r="P881" s="207"/>
      <c r="Q881" s="169"/>
      <c r="R881" s="169"/>
      <c r="S881" s="169"/>
      <c r="T881" s="169"/>
      <c r="U881" s="207">
        <v>0</v>
      </c>
      <c r="V881" s="207">
        <v>0</v>
      </c>
      <c r="W881" s="169"/>
      <c r="X881" s="169"/>
      <c r="Y881" s="169"/>
      <c r="Z881" s="169"/>
      <c r="AA881" s="169"/>
      <c r="AB881" s="169"/>
      <c r="AC881" s="169"/>
      <c r="AD881" s="180"/>
      <c r="AE881" s="207">
        <f t="shared" si="84"/>
        <v>0</v>
      </c>
    </row>
    <row r="882" spans="1:31" x14ac:dyDescent="0.25">
      <c r="A882" s="26"/>
      <c r="B882" s="48" t="s">
        <v>830</v>
      </c>
      <c r="C882" s="23"/>
      <c r="D882" s="49">
        <v>53</v>
      </c>
      <c r="E882" s="23"/>
      <c r="F882" s="23">
        <v>737.14519999999993</v>
      </c>
      <c r="G882" s="169"/>
      <c r="H882" s="169"/>
      <c r="I882" s="169"/>
      <c r="J882" s="169"/>
      <c r="K882" s="169"/>
      <c r="L882" s="169"/>
      <c r="M882" s="169"/>
      <c r="N882" s="169"/>
      <c r="O882" s="169"/>
      <c r="P882" s="207"/>
      <c r="Q882" s="169"/>
      <c r="R882" s="169"/>
      <c r="S882" s="169"/>
      <c r="T882" s="169"/>
      <c r="U882" s="207">
        <v>53</v>
      </c>
      <c r="V882" s="207">
        <v>737.14519999999993</v>
      </c>
      <c r="W882" s="169"/>
      <c r="X882" s="169"/>
      <c r="Y882" s="169"/>
      <c r="Z882" s="169"/>
      <c r="AA882" s="169"/>
      <c r="AB882" s="169"/>
      <c r="AC882" s="169"/>
      <c r="AD882" s="180"/>
      <c r="AE882" s="207">
        <f t="shared" si="84"/>
        <v>737.14519999999993</v>
      </c>
    </row>
    <row r="883" spans="1:31" x14ac:dyDescent="0.25">
      <c r="A883" s="26"/>
      <c r="B883" s="48" t="s">
        <v>2489</v>
      </c>
      <c r="C883" s="23"/>
      <c r="D883" s="57">
        <v>0</v>
      </c>
      <c r="E883" s="23"/>
      <c r="F883" s="23">
        <v>0</v>
      </c>
      <c r="G883" s="169"/>
      <c r="H883" s="169"/>
      <c r="I883" s="169"/>
      <c r="J883" s="169"/>
      <c r="K883" s="169"/>
      <c r="L883" s="169"/>
      <c r="M883" s="169"/>
      <c r="N883" s="169"/>
      <c r="O883" s="169"/>
      <c r="P883" s="207"/>
      <c r="Q883" s="169"/>
      <c r="R883" s="169"/>
      <c r="S883" s="169"/>
      <c r="T883" s="169"/>
      <c r="U883" s="207">
        <v>0</v>
      </c>
      <c r="V883" s="207">
        <v>0</v>
      </c>
      <c r="W883" s="169"/>
      <c r="X883" s="169"/>
      <c r="Y883" s="169"/>
      <c r="Z883" s="169"/>
      <c r="AA883" s="169"/>
      <c r="AB883" s="169"/>
      <c r="AC883" s="169"/>
      <c r="AD883" s="180"/>
      <c r="AE883" s="207">
        <f t="shared" si="84"/>
        <v>0</v>
      </c>
    </row>
    <row r="884" spans="1:31" x14ac:dyDescent="0.25">
      <c r="A884" s="26"/>
      <c r="B884" s="48" t="s">
        <v>2490</v>
      </c>
      <c r="C884" s="23"/>
      <c r="D884" s="57">
        <v>240</v>
      </c>
      <c r="E884" s="23"/>
      <c r="F884" s="23">
        <f>4560-3300</f>
        <v>1260</v>
      </c>
      <c r="G884" s="169"/>
      <c r="H884" s="169"/>
      <c r="I884" s="169"/>
      <c r="J884" s="169"/>
      <c r="K884" s="169"/>
      <c r="L884" s="169"/>
      <c r="M884" s="169"/>
      <c r="N884" s="169"/>
      <c r="O884" s="169"/>
      <c r="P884" s="207"/>
      <c r="Q884" s="169"/>
      <c r="R884" s="169"/>
      <c r="S884" s="169"/>
      <c r="T884" s="169"/>
      <c r="U884" s="207">
        <v>240</v>
      </c>
      <c r="V884" s="207">
        <v>1260</v>
      </c>
      <c r="W884" s="169"/>
      <c r="X884" s="169"/>
      <c r="Y884" s="169"/>
      <c r="Z884" s="169"/>
      <c r="AA884" s="169"/>
      <c r="AB884" s="169"/>
      <c r="AC884" s="169"/>
      <c r="AD884" s="180"/>
      <c r="AE884" s="207">
        <f t="shared" si="84"/>
        <v>1260</v>
      </c>
    </row>
    <row r="885" spans="1:31" x14ac:dyDescent="0.25">
      <c r="A885" s="26"/>
      <c r="B885" s="48" t="s">
        <v>2491</v>
      </c>
      <c r="C885" s="23"/>
      <c r="D885" s="57">
        <v>237</v>
      </c>
      <c r="E885" s="23"/>
      <c r="F885" s="23">
        <f>4740-4000</f>
        <v>740</v>
      </c>
      <c r="G885" s="169"/>
      <c r="H885" s="169"/>
      <c r="I885" s="169"/>
      <c r="J885" s="169"/>
      <c r="K885" s="169"/>
      <c r="L885" s="169"/>
      <c r="M885" s="169"/>
      <c r="N885" s="169"/>
      <c r="O885" s="169"/>
      <c r="P885" s="207"/>
      <c r="Q885" s="169"/>
      <c r="R885" s="169"/>
      <c r="S885" s="169"/>
      <c r="T885" s="169"/>
      <c r="U885" s="207">
        <v>237</v>
      </c>
      <c r="V885" s="207">
        <v>740</v>
      </c>
      <c r="W885" s="169"/>
      <c r="X885" s="169"/>
      <c r="Y885" s="169"/>
      <c r="Z885" s="169"/>
      <c r="AA885" s="169"/>
      <c r="AB885" s="169"/>
      <c r="AC885" s="169"/>
      <c r="AD885" s="180"/>
      <c r="AE885" s="207">
        <f t="shared" si="84"/>
        <v>740</v>
      </c>
    </row>
    <row r="886" spans="1:31" x14ac:dyDescent="0.25">
      <c r="A886" s="26"/>
      <c r="B886" s="48" t="s">
        <v>831</v>
      </c>
      <c r="C886" s="23"/>
      <c r="D886" s="49">
        <v>20</v>
      </c>
      <c r="E886" s="23"/>
      <c r="F886" s="23">
        <v>1760</v>
      </c>
      <c r="G886" s="169"/>
      <c r="H886" s="169"/>
      <c r="I886" s="169"/>
      <c r="J886" s="169"/>
      <c r="K886" s="169">
        <v>20</v>
      </c>
      <c r="L886" s="169">
        <v>1600</v>
      </c>
      <c r="M886" s="169"/>
      <c r="N886" s="169"/>
      <c r="O886" s="169"/>
      <c r="P886" s="207"/>
      <c r="Q886" s="169"/>
      <c r="R886" s="169"/>
      <c r="S886" s="169"/>
      <c r="T886" s="169"/>
      <c r="U886" s="207">
        <v>0</v>
      </c>
      <c r="V886" s="207">
        <v>160</v>
      </c>
      <c r="W886" s="169"/>
      <c r="X886" s="169"/>
      <c r="Y886" s="169"/>
      <c r="Z886" s="169"/>
      <c r="AA886" s="169"/>
      <c r="AB886" s="169"/>
      <c r="AC886" s="169"/>
      <c r="AD886" s="180"/>
      <c r="AE886" s="207">
        <f t="shared" si="84"/>
        <v>1760</v>
      </c>
    </row>
    <row r="887" spans="1:31" x14ac:dyDescent="0.25">
      <c r="A887" s="26"/>
      <c r="B887" s="48" t="s">
        <v>832</v>
      </c>
      <c r="C887" s="23"/>
      <c r="D887" s="49">
        <v>0</v>
      </c>
      <c r="E887" s="23"/>
      <c r="F887" s="23">
        <v>0</v>
      </c>
      <c r="G887" s="169"/>
      <c r="H887" s="169"/>
      <c r="I887" s="169"/>
      <c r="J887" s="169"/>
      <c r="K887" s="169"/>
      <c r="L887" s="169"/>
      <c r="M887" s="169"/>
      <c r="N887" s="169"/>
      <c r="O887" s="169"/>
      <c r="P887" s="207"/>
      <c r="Q887" s="169"/>
      <c r="R887" s="169"/>
      <c r="S887" s="169"/>
      <c r="T887" s="169"/>
      <c r="U887" s="207">
        <v>0</v>
      </c>
      <c r="V887" s="207">
        <v>0</v>
      </c>
      <c r="W887" s="169"/>
      <c r="X887" s="169"/>
      <c r="Y887" s="169"/>
      <c r="Z887" s="169"/>
      <c r="AA887" s="169"/>
      <c r="AB887" s="169"/>
      <c r="AC887" s="169"/>
      <c r="AD887" s="180"/>
      <c r="AE887" s="207">
        <f t="shared" si="84"/>
        <v>0</v>
      </c>
    </row>
    <row r="888" spans="1:31" x14ac:dyDescent="0.25">
      <c r="A888" s="26"/>
      <c r="B888" s="48" t="s">
        <v>833</v>
      </c>
      <c r="C888" s="23"/>
      <c r="D888" s="49">
        <v>20</v>
      </c>
      <c r="E888" s="23"/>
      <c r="F888" s="23">
        <f>1210+190</f>
        <v>1400</v>
      </c>
      <c r="G888" s="169"/>
      <c r="H888" s="169"/>
      <c r="I888" s="169"/>
      <c r="J888" s="169"/>
      <c r="K888" s="169">
        <v>20</v>
      </c>
      <c r="L888" s="169">
        <v>1400</v>
      </c>
      <c r="M888" s="207"/>
      <c r="N888" s="169"/>
      <c r="O888" s="169"/>
      <c r="P888" s="207"/>
      <c r="Q888" s="169"/>
      <c r="R888" s="169"/>
      <c r="S888" s="169"/>
      <c r="T888" s="169"/>
      <c r="U888" s="207">
        <v>0</v>
      </c>
      <c r="V888" s="207">
        <v>0</v>
      </c>
      <c r="W888" s="169"/>
      <c r="X888" s="169"/>
      <c r="Y888" s="169"/>
      <c r="Z888" s="169"/>
      <c r="AA888" s="169"/>
      <c r="AB888" s="169"/>
      <c r="AC888" s="169"/>
      <c r="AD888" s="180"/>
      <c r="AE888" s="207">
        <f t="shared" si="84"/>
        <v>1400</v>
      </c>
    </row>
    <row r="889" spans="1:31" x14ac:dyDescent="0.25">
      <c r="A889" s="26"/>
      <c r="B889" s="48" t="s">
        <v>834</v>
      </c>
      <c r="C889" s="23"/>
      <c r="D889" s="49">
        <v>16</v>
      </c>
      <c r="E889" s="23"/>
      <c r="F889" s="23">
        <f>1468.84-190</f>
        <v>1278.8399999999999</v>
      </c>
      <c r="G889" s="169"/>
      <c r="H889" s="169"/>
      <c r="I889" s="169"/>
      <c r="J889" s="169"/>
      <c r="K889" s="169">
        <v>7</v>
      </c>
      <c r="L889" s="169">
        <v>875</v>
      </c>
      <c r="M889" s="169"/>
      <c r="N889" s="169"/>
      <c r="O889" s="169"/>
      <c r="P889" s="207"/>
      <c r="Q889" s="169"/>
      <c r="R889" s="169"/>
      <c r="S889" s="169"/>
      <c r="T889" s="169"/>
      <c r="U889" s="207">
        <v>9</v>
      </c>
      <c r="V889" s="207">
        <v>403.83999999999992</v>
      </c>
      <c r="W889" s="169"/>
      <c r="X889" s="169"/>
      <c r="Y889" s="169"/>
      <c r="Z889" s="169"/>
      <c r="AA889" s="169"/>
      <c r="AB889" s="169"/>
      <c r="AC889" s="169"/>
      <c r="AD889" s="180"/>
      <c r="AE889" s="207">
        <f t="shared" si="84"/>
        <v>1278.8399999999999</v>
      </c>
    </row>
    <row r="890" spans="1:31" x14ac:dyDescent="0.25">
      <c r="A890" s="26"/>
      <c r="B890" s="48" t="s">
        <v>480</v>
      </c>
      <c r="C890" s="23"/>
      <c r="D890" s="49">
        <v>176</v>
      </c>
      <c r="E890" s="23"/>
      <c r="F890" s="23">
        <v>2911.3215999999998</v>
      </c>
      <c r="G890" s="169"/>
      <c r="H890" s="169"/>
      <c r="I890" s="169"/>
      <c r="J890" s="169"/>
      <c r="K890" s="169"/>
      <c r="L890" s="169"/>
      <c r="M890" s="169"/>
      <c r="N890" s="169"/>
      <c r="O890" s="169"/>
      <c r="P890" s="207"/>
      <c r="Q890" s="169"/>
      <c r="R890" s="169"/>
      <c r="S890" s="169"/>
      <c r="T890" s="169"/>
      <c r="U890" s="207">
        <v>176</v>
      </c>
      <c r="V890" s="207">
        <v>2911.3215999999998</v>
      </c>
      <c r="W890" s="169"/>
      <c r="X890" s="169"/>
      <c r="Y890" s="169"/>
      <c r="Z890" s="169"/>
      <c r="AA890" s="169"/>
      <c r="AB890" s="169"/>
      <c r="AC890" s="169"/>
      <c r="AD890" s="180"/>
      <c r="AE890" s="207">
        <f t="shared" si="84"/>
        <v>2911.3215999999998</v>
      </c>
    </row>
    <row r="891" spans="1:31" x14ac:dyDescent="0.25">
      <c r="A891" s="26"/>
      <c r="B891" s="48" t="s">
        <v>2492</v>
      </c>
      <c r="C891" s="23"/>
      <c r="D891" s="57">
        <v>96</v>
      </c>
      <c r="E891" s="23"/>
      <c r="F891" s="23">
        <v>2112</v>
      </c>
      <c r="G891" s="169"/>
      <c r="H891" s="169"/>
      <c r="I891" s="169"/>
      <c r="J891" s="169"/>
      <c r="K891" s="169"/>
      <c r="L891" s="169"/>
      <c r="M891" s="169"/>
      <c r="N891" s="169"/>
      <c r="O891" s="169"/>
      <c r="P891" s="207"/>
      <c r="Q891" s="169"/>
      <c r="R891" s="169"/>
      <c r="S891" s="169"/>
      <c r="T891" s="169"/>
      <c r="U891" s="207">
        <v>96</v>
      </c>
      <c r="V891" s="207">
        <v>2112</v>
      </c>
      <c r="W891" s="169"/>
      <c r="X891" s="169"/>
      <c r="Y891" s="169"/>
      <c r="Z891" s="169"/>
      <c r="AA891" s="169"/>
      <c r="AB891" s="169"/>
      <c r="AC891" s="169"/>
      <c r="AD891" s="180"/>
      <c r="AE891" s="207">
        <f t="shared" si="84"/>
        <v>2112</v>
      </c>
    </row>
    <row r="892" spans="1:31" x14ac:dyDescent="0.25">
      <c r="A892" s="26"/>
      <c r="B892" s="48" t="s">
        <v>835</v>
      </c>
      <c r="C892" s="23"/>
      <c r="D892" s="49">
        <v>0</v>
      </c>
      <c r="E892" s="23"/>
      <c r="F892" s="23">
        <v>0</v>
      </c>
      <c r="G892" s="169"/>
      <c r="H892" s="169"/>
      <c r="I892" s="169"/>
      <c r="J892" s="169"/>
      <c r="K892" s="169"/>
      <c r="L892" s="169"/>
      <c r="M892" s="169"/>
      <c r="N892" s="169"/>
      <c r="O892" s="169"/>
      <c r="P892" s="207"/>
      <c r="Q892" s="169"/>
      <c r="R892" s="169"/>
      <c r="S892" s="169"/>
      <c r="T892" s="169"/>
      <c r="U892" s="207">
        <v>0</v>
      </c>
      <c r="V892" s="207">
        <v>0</v>
      </c>
      <c r="W892" s="169"/>
      <c r="X892" s="169"/>
      <c r="Y892" s="169"/>
      <c r="Z892" s="169"/>
      <c r="AA892" s="169"/>
      <c r="AB892" s="169"/>
      <c r="AC892" s="169"/>
      <c r="AD892" s="180"/>
      <c r="AE892" s="207">
        <f t="shared" si="84"/>
        <v>0</v>
      </c>
    </row>
    <row r="893" spans="1:31" x14ac:dyDescent="0.25">
      <c r="A893" s="26"/>
      <c r="B893" s="48" t="s">
        <v>836</v>
      </c>
      <c r="C893" s="23"/>
      <c r="D893" s="57">
        <v>480</v>
      </c>
      <c r="E893" s="23"/>
      <c r="F893" s="23">
        <v>1680</v>
      </c>
      <c r="G893" s="169"/>
      <c r="H893" s="169"/>
      <c r="I893" s="169"/>
      <c r="J893" s="169"/>
      <c r="K893" s="169"/>
      <c r="L893" s="169"/>
      <c r="M893" s="169"/>
      <c r="N893" s="169"/>
      <c r="O893" s="169"/>
      <c r="P893" s="207"/>
      <c r="Q893" s="169"/>
      <c r="R893" s="169"/>
      <c r="S893" s="169"/>
      <c r="T893" s="169"/>
      <c r="U893" s="207">
        <v>480</v>
      </c>
      <c r="V893" s="207">
        <v>1680</v>
      </c>
      <c r="W893" s="169"/>
      <c r="X893" s="169"/>
      <c r="Y893" s="169"/>
      <c r="Z893" s="169"/>
      <c r="AA893" s="169"/>
      <c r="AB893" s="169"/>
      <c r="AC893" s="169"/>
      <c r="AD893" s="180"/>
      <c r="AE893" s="207">
        <f t="shared" si="84"/>
        <v>1680</v>
      </c>
    </row>
    <row r="894" spans="1:31" x14ac:dyDescent="0.25">
      <c r="A894" s="26"/>
      <c r="B894" s="48" t="s">
        <v>837</v>
      </c>
      <c r="C894" s="23"/>
      <c r="D894" s="57">
        <v>460</v>
      </c>
      <c r="E894" s="23"/>
      <c r="F894" s="23">
        <v>1610</v>
      </c>
      <c r="G894" s="169"/>
      <c r="H894" s="169"/>
      <c r="I894" s="169"/>
      <c r="J894" s="169"/>
      <c r="K894" s="169"/>
      <c r="L894" s="169"/>
      <c r="M894" s="169"/>
      <c r="N894" s="169"/>
      <c r="O894" s="169"/>
      <c r="P894" s="207"/>
      <c r="Q894" s="169"/>
      <c r="R894" s="169"/>
      <c r="S894" s="169"/>
      <c r="T894" s="169"/>
      <c r="U894" s="207">
        <v>460</v>
      </c>
      <c r="V894" s="207">
        <v>1610</v>
      </c>
      <c r="W894" s="169"/>
      <c r="X894" s="169"/>
      <c r="Y894" s="169"/>
      <c r="Z894" s="169"/>
      <c r="AA894" s="169"/>
      <c r="AB894" s="169"/>
      <c r="AC894" s="169"/>
      <c r="AD894" s="180"/>
      <c r="AE894" s="207">
        <f t="shared" si="84"/>
        <v>1610</v>
      </c>
    </row>
    <row r="895" spans="1:31" x14ac:dyDescent="0.25">
      <c r="A895" s="26"/>
      <c r="B895" s="48" t="s">
        <v>838</v>
      </c>
      <c r="C895" s="23"/>
      <c r="D895" s="49">
        <v>27</v>
      </c>
      <c r="E895" s="23"/>
      <c r="F895" s="23">
        <v>7548.12</v>
      </c>
      <c r="G895" s="169"/>
      <c r="H895" s="169"/>
      <c r="I895" s="169"/>
      <c r="J895" s="169"/>
      <c r="K895" s="169"/>
      <c r="L895" s="169"/>
      <c r="M895" s="169"/>
      <c r="N895" s="169"/>
      <c r="O895" s="169"/>
      <c r="P895" s="207"/>
      <c r="Q895" s="169"/>
      <c r="R895" s="169"/>
      <c r="S895" s="169"/>
      <c r="T895" s="169"/>
      <c r="U895" s="207">
        <v>27</v>
      </c>
      <c r="V895" s="207">
        <v>7548.12</v>
      </c>
      <c r="W895" s="169"/>
      <c r="X895" s="169"/>
      <c r="Y895" s="169"/>
      <c r="Z895" s="169"/>
      <c r="AA895" s="169"/>
      <c r="AB895" s="169"/>
      <c r="AC895" s="169"/>
      <c r="AD895" s="180"/>
      <c r="AE895" s="207">
        <f t="shared" si="84"/>
        <v>7548.12</v>
      </c>
    </row>
    <row r="896" spans="1:31" x14ac:dyDescent="0.25">
      <c r="A896" s="26"/>
      <c r="B896" s="48" t="s">
        <v>839</v>
      </c>
      <c r="C896" s="23"/>
      <c r="D896" s="49">
        <v>266</v>
      </c>
      <c r="E896" s="23"/>
      <c r="F896" s="23">
        <f>8618.4-248.2</f>
        <v>8370.1999999999989</v>
      </c>
      <c r="G896" s="169"/>
      <c r="H896" s="169"/>
      <c r="I896" s="169"/>
      <c r="J896" s="169"/>
      <c r="K896" s="169">
        <v>266</v>
      </c>
      <c r="L896" s="169">
        <v>6783</v>
      </c>
      <c r="M896" s="169"/>
      <c r="N896" s="169"/>
      <c r="O896" s="169"/>
      <c r="P896" s="207"/>
      <c r="Q896" s="169"/>
      <c r="R896" s="169"/>
      <c r="S896" s="169"/>
      <c r="T896" s="169"/>
      <c r="U896" s="207">
        <v>0</v>
      </c>
      <c r="V896" s="207">
        <v>1587.1999999999989</v>
      </c>
      <c r="W896" s="169"/>
      <c r="X896" s="169"/>
      <c r="Y896" s="169"/>
      <c r="Z896" s="169"/>
      <c r="AA896" s="169"/>
      <c r="AB896" s="169"/>
      <c r="AC896" s="169"/>
      <c r="AD896" s="180"/>
      <c r="AE896" s="207">
        <f t="shared" si="84"/>
        <v>8370.1999999999989</v>
      </c>
    </row>
    <row r="897" spans="1:31" x14ac:dyDescent="0.25">
      <c r="A897" s="26"/>
      <c r="B897" s="48" t="s">
        <v>840</v>
      </c>
      <c r="C897" s="23"/>
      <c r="D897" s="49">
        <v>108</v>
      </c>
      <c r="E897" s="23"/>
      <c r="F897" s="23">
        <v>3780</v>
      </c>
      <c r="G897" s="169"/>
      <c r="H897" s="169"/>
      <c r="I897" s="169"/>
      <c r="J897" s="169"/>
      <c r="K897" s="169">
        <v>108</v>
      </c>
      <c r="L897" s="169">
        <v>3132</v>
      </c>
      <c r="M897" s="169"/>
      <c r="N897" s="169"/>
      <c r="O897" s="169"/>
      <c r="P897" s="207"/>
      <c r="Q897" s="169"/>
      <c r="R897" s="169"/>
      <c r="S897" s="169"/>
      <c r="T897" s="169"/>
      <c r="U897" s="207">
        <v>0</v>
      </c>
      <c r="V897" s="207">
        <v>648</v>
      </c>
      <c r="W897" s="169"/>
      <c r="X897" s="169"/>
      <c r="Y897" s="169"/>
      <c r="Z897" s="169"/>
      <c r="AA897" s="169"/>
      <c r="AB897" s="169"/>
      <c r="AC897" s="169"/>
      <c r="AD897" s="180"/>
      <c r="AE897" s="207">
        <f t="shared" si="84"/>
        <v>3780</v>
      </c>
    </row>
    <row r="898" spans="1:31" x14ac:dyDescent="0.25">
      <c r="A898" s="26"/>
      <c r="B898" s="48" t="s">
        <v>2506</v>
      </c>
      <c r="C898" s="23"/>
      <c r="D898" s="49">
        <v>500</v>
      </c>
      <c r="E898" s="23"/>
      <c r="F898" s="23">
        <v>12500</v>
      </c>
      <c r="G898" s="169">
        <v>500</v>
      </c>
      <c r="H898" s="169">
        <v>12500</v>
      </c>
      <c r="I898" s="169"/>
      <c r="J898" s="169"/>
      <c r="K898" s="169"/>
      <c r="L898" s="169"/>
      <c r="M898" s="169"/>
      <c r="N898" s="169"/>
      <c r="O898" s="169"/>
      <c r="P898" s="207"/>
      <c r="Q898" s="169"/>
      <c r="R898" s="169"/>
      <c r="S898" s="169"/>
      <c r="T898" s="169"/>
      <c r="U898" s="207">
        <v>0</v>
      </c>
      <c r="V898" s="207">
        <v>0</v>
      </c>
      <c r="W898" s="169"/>
      <c r="X898" s="169"/>
      <c r="Y898" s="169"/>
      <c r="Z898" s="169"/>
      <c r="AA898" s="169"/>
      <c r="AB898" s="169"/>
      <c r="AC898" s="169"/>
      <c r="AD898" s="180"/>
      <c r="AE898" s="207">
        <f t="shared" si="84"/>
        <v>12500</v>
      </c>
    </row>
    <row r="899" spans="1:31" x14ac:dyDescent="0.25">
      <c r="A899" s="26"/>
      <c r="B899" s="48" t="s">
        <v>841</v>
      </c>
      <c r="C899" s="23"/>
      <c r="D899" s="49">
        <v>288</v>
      </c>
      <c r="E899" s="23"/>
      <c r="F899" s="23">
        <v>6350.8608000000004</v>
      </c>
      <c r="G899" s="169"/>
      <c r="H899" s="169"/>
      <c r="I899" s="169"/>
      <c r="J899" s="169"/>
      <c r="K899" s="169"/>
      <c r="L899" s="169"/>
      <c r="M899" s="169"/>
      <c r="N899" s="169"/>
      <c r="O899" s="169"/>
      <c r="P899" s="207"/>
      <c r="Q899" s="169"/>
      <c r="R899" s="169"/>
      <c r="S899" s="169"/>
      <c r="T899" s="169"/>
      <c r="U899" s="207">
        <v>288</v>
      </c>
      <c r="V899" s="207">
        <v>6350.8608000000004</v>
      </c>
      <c r="W899" s="169"/>
      <c r="X899" s="169"/>
      <c r="Y899" s="169"/>
      <c r="Z899" s="169"/>
      <c r="AA899" s="169"/>
      <c r="AB899" s="169"/>
      <c r="AC899" s="169"/>
      <c r="AD899" s="180"/>
      <c r="AE899" s="207">
        <f t="shared" si="84"/>
        <v>6350.8608000000004</v>
      </c>
    </row>
    <row r="900" spans="1:31" x14ac:dyDescent="0.25">
      <c r="A900" s="26"/>
      <c r="B900" s="48" t="s">
        <v>842</v>
      </c>
      <c r="C900" s="23"/>
      <c r="D900" s="49">
        <v>54</v>
      </c>
      <c r="E900" s="23"/>
      <c r="F900" s="23">
        <f>1399.68+112.32</f>
        <v>1512</v>
      </c>
      <c r="G900" s="169"/>
      <c r="H900" s="169"/>
      <c r="I900" s="169"/>
      <c r="J900" s="169"/>
      <c r="K900" s="169">
        <v>54</v>
      </c>
      <c r="L900" s="169">
        <v>1512</v>
      </c>
      <c r="M900" s="169"/>
      <c r="N900" s="169"/>
      <c r="O900" s="169"/>
      <c r="P900" s="207"/>
      <c r="Q900" s="169"/>
      <c r="R900" s="169"/>
      <c r="S900" s="169"/>
      <c r="T900" s="169"/>
      <c r="U900" s="207">
        <v>0</v>
      </c>
      <c r="V900" s="207">
        <v>0</v>
      </c>
      <c r="W900" s="169"/>
      <c r="X900" s="169"/>
      <c r="Y900" s="169"/>
      <c r="Z900" s="169"/>
      <c r="AA900" s="169"/>
      <c r="AB900" s="169"/>
      <c r="AC900" s="169"/>
      <c r="AD900" s="180"/>
      <c r="AE900" s="207">
        <f t="shared" si="84"/>
        <v>1512</v>
      </c>
    </row>
    <row r="901" spans="1:31" x14ac:dyDescent="0.25">
      <c r="A901" s="26"/>
      <c r="B901" s="48" t="s">
        <v>529</v>
      </c>
      <c r="C901" s="23"/>
      <c r="D901" s="49">
        <v>4</v>
      </c>
      <c r="E901" s="23"/>
      <c r="F901" s="23">
        <v>771.72479999999996</v>
      </c>
      <c r="G901" s="169"/>
      <c r="H901" s="169"/>
      <c r="I901" s="169"/>
      <c r="J901" s="169"/>
      <c r="K901" s="169"/>
      <c r="L901" s="169"/>
      <c r="M901" s="169"/>
      <c r="N901" s="169"/>
      <c r="O901" s="169"/>
      <c r="P901" s="207"/>
      <c r="Q901" s="169"/>
      <c r="R901" s="169"/>
      <c r="S901" s="169"/>
      <c r="T901" s="169"/>
      <c r="U901" s="207">
        <v>4</v>
      </c>
      <c r="V901" s="207">
        <v>771.72479999999996</v>
      </c>
      <c r="W901" s="169"/>
      <c r="X901" s="169"/>
      <c r="Y901" s="169"/>
      <c r="Z901" s="169"/>
      <c r="AA901" s="169"/>
      <c r="AB901" s="169"/>
      <c r="AC901" s="169"/>
      <c r="AD901" s="180"/>
      <c r="AE901" s="207">
        <f t="shared" si="84"/>
        <v>771.72479999999996</v>
      </c>
    </row>
    <row r="902" spans="1:31" x14ac:dyDescent="0.25">
      <c r="A902" s="26"/>
      <c r="B902" s="48" t="s">
        <v>843</v>
      </c>
      <c r="C902" s="23"/>
      <c r="D902" s="49">
        <v>2</v>
      </c>
      <c r="E902" s="23"/>
      <c r="F902" s="23">
        <v>770</v>
      </c>
      <c r="G902" s="169"/>
      <c r="H902" s="169"/>
      <c r="I902" s="169"/>
      <c r="J902" s="169"/>
      <c r="K902" s="169">
        <v>2</v>
      </c>
      <c r="L902" s="169">
        <v>600</v>
      </c>
      <c r="M902" s="169"/>
      <c r="N902" s="169"/>
      <c r="O902" s="169"/>
      <c r="P902" s="207"/>
      <c r="Q902" s="169"/>
      <c r="R902" s="169"/>
      <c r="S902" s="169"/>
      <c r="T902" s="169"/>
      <c r="U902" s="207">
        <v>0</v>
      </c>
      <c r="V902" s="207">
        <v>170</v>
      </c>
      <c r="W902" s="169"/>
      <c r="X902" s="169"/>
      <c r="Y902" s="169"/>
      <c r="Z902" s="169"/>
      <c r="AA902" s="169"/>
      <c r="AB902" s="169"/>
      <c r="AC902" s="169"/>
      <c r="AD902" s="180"/>
      <c r="AE902" s="207">
        <f t="shared" si="84"/>
        <v>770</v>
      </c>
    </row>
    <row r="903" spans="1:31" x14ac:dyDescent="0.25">
      <c r="A903" s="26"/>
      <c r="B903" s="48" t="s">
        <v>844</v>
      </c>
      <c r="C903" s="23"/>
      <c r="D903" s="49">
        <v>1</v>
      </c>
      <c r="E903" s="23"/>
      <c r="F903" s="23">
        <f>6971.1456-2464-4500+166.85</f>
        <v>173.99559999999983</v>
      </c>
      <c r="G903" s="169"/>
      <c r="H903" s="169"/>
      <c r="I903" s="169"/>
      <c r="J903" s="169"/>
      <c r="K903" s="169">
        <v>6</v>
      </c>
      <c r="L903" s="169">
        <v>174</v>
      </c>
      <c r="M903" s="169"/>
      <c r="N903" s="169"/>
      <c r="O903" s="169"/>
      <c r="P903" s="207"/>
      <c r="Q903" s="169"/>
      <c r="R903" s="169"/>
      <c r="S903" s="169"/>
      <c r="T903" s="169"/>
      <c r="U903" s="207">
        <v>-5</v>
      </c>
      <c r="V903" s="207">
        <v>-4.4000000001744866E-3</v>
      </c>
      <c r="W903" s="169"/>
      <c r="X903" s="169"/>
      <c r="Y903" s="169"/>
      <c r="Z903" s="169"/>
      <c r="AA903" s="169"/>
      <c r="AB903" s="169"/>
      <c r="AC903" s="169"/>
      <c r="AD903" s="180"/>
      <c r="AE903" s="207">
        <f t="shared" si="84"/>
        <v>173.99559999999983</v>
      </c>
    </row>
    <row r="904" spans="1:31" x14ac:dyDescent="0.25">
      <c r="A904" s="26"/>
      <c r="B904" s="48" t="s">
        <v>2493</v>
      </c>
      <c r="C904" s="23"/>
      <c r="D904" s="57">
        <v>120</v>
      </c>
      <c r="E904" s="23"/>
      <c r="F904" s="23">
        <v>1800</v>
      </c>
      <c r="G904" s="169"/>
      <c r="H904" s="169"/>
      <c r="I904" s="169"/>
      <c r="J904" s="169"/>
      <c r="K904" s="169"/>
      <c r="L904" s="169"/>
      <c r="M904" s="169"/>
      <c r="N904" s="169"/>
      <c r="O904" s="169"/>
      <c r="P904" s="207"/>
      <c r="Q904" s="169"/>
      <c r="R904" s="169"/>
      <c r="S904" s="169"/>
      <c r="T904" s="169"/>
      <c r="U904" s="207">
        <v>120</v>
      </c>
      <c r="V904" s="207">
        <v>1800</v>
      </c>
      <c r="W904" s="169"/>
      <c r="X904" s="169"/>
      <c r="Y904" s="169"/>
      <c r="Z904" s="169"/>
      <c r="AA904" s="169"/>
      <c r="AB904" s="169"/>
      <c r="AC904" s="169"/>
      <c r="AD904" s="180"/>
      <c r="AE904" s="207">
        <f t="shared" si="84"/>
        <v>1800</v>
      </c>
    </row>
    <row r="905" spans="1:31" x14ac:dyDescent="0.25">
      <c r="A905" s="26"/>
      <c r="B905" s="48" t="s">
        <v>845</v>
      </c>
      <c r="C905" s="23"/>
      <c r="D905" s="49">
        <v>36</v>
      </c>
      <c r="E905" s="23"/>
      <c r="F905" s="23">
        <v>2182.7952</v>
      </c>
      <c r="G905" s="169"/>
      <c r="H905" s="169"/>
      <c r="I905" s="169"/>
      <c r="J905" s="169"/>
      <c r="K905" s="169"/>
      <c r="L905" s="169"/>
      <c r="M905" s="169"/>
      <c r="N905" s="169"/>
      <c r="O905" s="169"/>
      <c r="P905" s="207"/>
      <c r="Q905" s="169"/>
      <c r="R905" s="169"/>
      <c r="S905" s="169"/>
      <c r="T905" s="169"/>
      <c r="U905" s="207">
        <v>36</v>
      </c>
      <c r="V905" s="207">
        <v>2182.7952</v>
      </c>
      <c r="W905" s="169"/>
      <c r="X905" s="169"/>
      <c r="Y905" s="169"/>
      <c r="Z905" s="169"/>
      <c r="AA905" s="169"/>
      <c r="AB905" s="169"/>
      <c r="AC905" s="169"/>
      <c r="AD905" s="180"/>
      <c r="AE905" s="207">
        <f t="shared" si="84"/>
        <v>2182.7952</v>
      </c>
    </row>
    <row r="906" spans="1:31" x14ac:dyDescent="0.25">
      <c r="A906" s="26"/>
      <c r="B906" s="48" t="s">
        <v>846</v>
      </c>
      <c r="C906" s="23"/>
      <c r="D906" s="49">
        <v>28</v>
      </c>
      <c r="E906" s="23"/>
      <c r="F906" s="23">
        <v>1118.9360000000001</v>
      </c>
      <c r="G906" s="169"/>
      <c r="H906" s="169"/>
      <c r="I906" s="169"/>
      <c r="J906" s="169"/>
      <c r="K906" s="169"/>
      <c r="L906" s="169"/>
      <c r="M906" s="169"/>
      <c r="N906" s="169"/>
      <c r="O906" s="169"/>
      <c r="P906" s="207"/>
      <c r="Q906" s="169"/>
      <c r="R906" s="169"/>
      <c r="S906" s="169"/>
      <c r="T906" s="169"/>
      <c r="U906" s="207">
        <v>28</v>
      </c>
      <c r="V906" s="207">
        <v>1118.9360000000001</v>
      </c>
      <c r="W906" s="169"/>
      <c r="X906" s="169"/>
      <c r="Y906" s="169"/>
      <c r="Z906" s="169"/>
      <c r="AA906" s="169"/>
      <c r="AB906" s="169"/>
      <c r="AC906" s="169"/>
      <c r="AD906" s="180"/>
      <c r="AE906" s="207">
        <f t="shared" si="84"/>
        <v>1118.9360000000001</v>
      </c>
    </row>
    <row r="907" spans="1:31" x14ac:dyDescent="0.25">
      <c r="A907" s="26"/>
      <c r="B907" s="48" t="s">
        <v>847</v>
      </c>
      <c r="C907" s="23"/>
      <c r="D907" s="49">
        <v>12</v>
      </c>
      <c r="E907" s="23"/>
      <c r="F907" s="23">
        <f>4746.1632-500</f>
        <v>4246.1632</v>
      </c>
      <c r="G907" s="169"/>
      <c r="H907" s="169"/>
      <c r="I907" s="169"/>
      <c r="J907" s="169"/>
      <c r="K907" s="169"/>
      <c r="L907" s="169"/>
      <c r="M907" s="169"/>
      <c r="N907" s="169"/>
      <c r="O907" s="169"/>
      <c r="P907" s="207"/>
      <c r="Q907" s="169"/>
      <c r="R907" s="169"/>
      <c r="S907" s="169"/>
      <c r="T907" s="169"/>
      <c r="U907" s="207">
        <v>12</v>
      </c>
      <c r="V907" s="207">
        <v>4246.1632</v>
      </c>
      <c r="W907" s="169"/>
      <c r="X907" s="169"/>
      <c r="Y907" s="169"/>
      <c r="Z907" s="169"/>
      <c r="AA907" s="169"/>
      <c r="AB907" s="169"/>
      <c r="AC907" s="169"/>
      <c r="AD907" s="180"/>
      <c r="AE907" s="207">
        <f t="shared" si="84"/>
        <v>4246.1632</v>
      </c>
    </row>
    <row r="908" spans="1:31" x14ac:dyDescent="0.25">
      <c r="A908" s="26"/>
      <c r="B908" s="48" t="s">
        <v>848</v>
      </c>
      <c r="C908" s="23"/>
      <c r="D908" s="49">
        <v>4</v>
      </c>
      <c r="E908" s="23"/>
      <c r="F908" s="23">
        <v>743.42399999999998</v>
      </c>
      <c r="G908" s="169"/>
      <c r="H908" s="169"/>
      <c r="I908" s="169"/>
      <c r="J908" s="169"/>
      <c r="K908" s="169">
        <v>2</v>
      </c>
      <c r="L908" s="169">
        <v>300</v>
      </c>
      <c r="M908" s="169"/>
      <c r="N908" s="169"/>
      <c r="O908" s="169"/>
      <c r="P908" s="207"/>
      <c r="Q908" s="169"/>
      <c r="R908" s="169"/>
      <c r="S908" s="169"/>
      <c r="T908" s="169"/>
      <c r="U908" s="207">
        <v>2</v>
      </c>
      <c r="V908" s="207">
        <v>443.42399999999998</v>
      </c>
      <c r="W908" s="169"/>
      <c r="X908" s="169"/>
      <c r="Y908" s="169"/>
      <c r="Z908" s="169"/>
      <c r="AA908" s="169"/>
      <c r="AB908" s="169"/>
      <c r="AC908" s="169"/>
      <c r="AD908" s="180"/>
      <c r="AE908" s="207">
        <f t="shared" si="84"/>
        <v>743.42399999999998</v>
      </c>
    </row>
    <row r="909" spans="1:31" x14ac:dyDescent="0.25">
      <c r="A909" s="26"/>
      <c r="B909" s="48" t="s">
        <v>849</v>
      </c>
      <c r="C909" s="23"/>
      <c r="D909" s="57">
        <v>0</v>
      </c>
      <c r="E909" s="23"/>
      <c r="F909" s="23">
        <v>0</v>
      </c>
      <c r="G909" s="169"/>
      <c r="H909" s="169"/>
      <c r="I909" s="169"/>
      <c r="J909" s="169"/>
      <c r="K909" s="169"/>
      <c r="L909" s="169"/>
      <c r="M909" s="169"/>
      <c r="N909" s="169"/>
      <c r="O909" s="169"/>
      <c r="P909" s="207"/>
      <c r="Q909" s="169"/>
      <c r="R909" s="169"/>
      <c r="S909" s="169"/>
      <c r="T909" s="169"/>
      <c r="U909" s="207">
        <v>0</v>
      </c>
      <c r="V909" s="207">
        <v>0</v>
      </c>
      <c r="W909" s="169"/>
      <c r="X909" s="169"/>
      <c r="Y909" s="169"/>
      <c r="Z909" s="169"/>
      <c r="AA909" s="169"/>
      <c r="AB909" s="169"/>
      <c r="AC909" s="169"/>
      <c r="AD909" s="180"/>
      <c r="AE909" s="207">
        <f t="shared" ref="AE909:AE940" si="85">H909+J909+L909+N909+P909+R909+T909+V909+X909+Z909+AB909+AD909</f>
        <v>0</v>
      </c>
    </row>
    <row r="910" spans="1:31" x14ac:dyDescent="0.25">
      <c r="A910" s="26"/>
      <c r="B910" s="48" t="s">
        <v>850</v>
      </c>
      <c r="C910" s="23"/>
      <c r="D910" s="57">
        <v>144</v>
      </c>
      <c r="E910" s="23"/>
      <c r="F910" s="23">
        <f>5328-5000</f>
        <v>328</v>
      </c>
      <c r="G910" s="169"/>
      <c r="H910" s="169"/>
      <c r="I910" s="169"/>
      <c r="J910" s="169"/>
      <c r="K910" s="169"/>
      <c r="L910" s="169"/>
      <c r="M910" s="169"/>
      <c r="N910" s="169"/>
      <c r="O910" s="169"/>
      <c r="P910" s="207"/>
      <c r="Q910" s="169"/>
      <c r="R910" s="169"/>
      <c r="S910" s="169"/>
      <c r="T910" s="169"/>
      <c r="U910" s="207">
        <v>144</v>
      </c>
      <c r="V910" s="207">
        <v>328</v>
      </c>
      <c r="W910" s="169"/>
      <c r="X910" s="169"/>
      <c r="Y910" s="169"/>
      <c r="Z910" s="169"/>
      <c r="AA910" s="169"/>
      <c r="AB910" s="169"/>
      <c r="AC910" s="169"/>
      <c r="AD910" s="180"/>
      <c r="AE910" s="207">
        <f t="shared" si="85"/>
        <v>328</v>
      </c>
    </row>
    <row r="911" spans="1:31" x14ac:dyDescent="0.25">
      <c r="A911" s="26"/>
      <c r="B911" s="48" t="s">
        <v>851</v>
      </c>
      <c r="C911" s="23"/>
      <c r="D911" s="57">
        <v>0</v>
      </c>
      <c r="E911" s="23"/>
      <c r="F911" s="23">
        <v>0</v>
      </c>
      <c r="G911" s="169"/>
      <c r="H911" s="169"/>
      <c r="I911" s="169"/>
      <c r="J911" s="169"/>
      <c r="K911" s="169"/>
      <c r="L911" s="169"/>
      <c r="M911" s="169"/>
      <c r="N911" s="169"/>
      <c r="O911" s="169"/>
      <c r="P911" s="207"/>
      <c r="Q911" s="169"/>
      <c r="R911" s="169"/>
      <c r="S911" s="169"/>
      <c r="T911" s="169"/>
      <c r="U911" s="207">
        <v>0</v>
      </c>
      <c r="V911" s="207">
        <v>0</v>
      </c>
      <c r="W911" s="169"/>
      <c r="X911" s="169"/>
      <c r="Y911" s="169"/>
      <c r="Z911" s="169"/>
      <c r="AA911" s="169"/>
      <c r="AB911" s="169"/>
      <c r="AC911" s="169"/>
      <c r="AD911" s="180"/>
      <c r="AE911" s="207">
        <f t="shared" si="85"/>
        <v>0</v>
      </c>
    </row>
    <row r="912" spans="1:31" x14ac:dyDescent="0.25">
      <c r="A912" s="26"/>
      <c r="B912" s="48" t="s">
        <v>852</v>
      </c>
      <c r="C912" s="23"/>
      <c r="D912" s="49">
        <v>4</v>
      </c>
      <c r="E912" s="23"/>
      <c r="F912" s="23">
        <v>345.6</v>
      </c>
      <c r="G912" s="169"/>
      <c r="H912" s="169"/>
      <c r="I912" s="169"/>
      <c r="J912" s="169"/>
      <c r="K912" s="169">
        <v>4</v>
      </c>
      <c r="L912" s="169">
        <v>148</v>
      </c>
      <c r="M912" s="169"/>
      <c r="N912" s="169"/>
      <c r="O912" s="169"/>
      <c r="P912" s="207"/>
      <c r="Q912" s="169"/>
      <c r="R912" s="169"/>
      <c r="S912" s="169"/>
      <c r="T912" s="169"/>
      <c r="U912" s="207">
        <v>0</v>
      </c>
      <c r="V912" s="207">
        <v>197.60000000000002</v>
      </c>
      <c r="W912" s="169"/>
      <c r="X912" s="169"/>
      <c r="Y912" s="169"/>
      <c r="Z912" s="169"/>
      <c r="AA912" s="169"/>
      <c r="AB912" s="169"/>
      <c r="AC912" s="169"/>
      <c r="AD912" s="180"/>
      <c r="AE912" s="207">
        <f t="shared" si="85"/>
        <v>345.6</v>
      </c>
    </row>
    <row r="913" spans="1:31" x14ac:dyDescent="0.25">
      <c r="A913" s="26"/>
      <c r="B913" s="48" t="s">
        <v>853</v>
      </c>
      <c r="C913" s="23"/>
      <c r="D913" s="49">
        <v>0</v>
      </c>
      <c r="E913" s="23"/>
      <c r="F913" s="23">
        <v>-4.0000000080908649E-4</v>
      </c>
      <c r="G913" s="169"/>
      <c r="H913" s="169"/>
      <c r="I913" s="169"/>
      <c r="J913" s="169"/>
      <c r="K913" s="169"/>
      <c r="L913" s="169"/>
      <c r="M913" s="169"/>
      <c r="N913" s="169"/>
      <c r="O913" s="169"/>
      <c r="P913" s="207"/>
      <c r="Q913" s="169"/>
      <c r="R913" s="169"/>
      <c r="S913" s="169"/>
      <c r="T913" s="169"/>
      <c r="U913" s="207">
        <v>0</v>
      </c>
      <c r="V913" s="207">
        <v>-4.0000000080908649E-4</v>
      </c>
      <c r="W913" s="169"/>
      <c r="X913" s="169"/>
      <c r="Y913" s="169"/>
      <c r="Z913" s="169"/>
      <c r="AA913" s="169"/>
      <c r="AB913" s="169"/>
      <c r="AC913" s="169"/>
      <c r="AD913" s="180"/>
      <c r="AE913" s="207">
        <f t="shared" si="85"/>
        <v>-4.0000000080908649E-4</v>
      </c>
    </row>
    <row r="914" spans="1:31" x14ac:dyDescent="0.25">
      <c r="A914" s="26"/>
      <c r="B914" s="48" t="s">
        <v>854</v>
      </c>
      <c r="C914" s="23"/>
      <c r="D914" s="49">
        <v>175</v>
      </c>
      <c r="E914" s="23"/>
      <c r="F914" s="23">
        <v>8079.3999999999987</v>
      </c>
      <c r="G914" s="169"/>
      <c r="H914" s="169"/>
      <c r="I914" s="169"/>
      <c r="J914" s="169"/>
      <c r="K914" s="169"/>
      <c r="L914" s="169"/>
      <c r="M914" s="169"/>
      <c r="N914" s="169"/>
      <c r="O914" s="169"/>
      <c r="P914" s="207"/>
      <c r="Q914" s="169"/>
      <c r="R914" s="169"/>
      <c r="S914" s="169"/>
      <c r="T914" s="169"/>
      <c r="U914" s="207">
        <v>175</v>
      </c>
      <c r="V914" s="207">
        <v>8079.3999999999987</v>
      </c>
      <c r="W914" s="169"/>
      <c r="X914" s="169"/>
      <c r="Y914" s="169"/>
      <c r="Z914" s="169"/>
      <c r="AA914" s="169"/>
      <c r="AB914" s="169"/>
      <c r="AC914" s="169"/>
      <c r="AD914" s="180"/>
      <c r="AE914" s="207">
        <f t="shared" si="85"/>
        <v>8079.3999999999987</v>
      </c>
    </row>
    <row r="915" spans="1:31" x14ac:dyDescent="0.25">
      <c r="A915" s="26"/>
      <c r="B915" s="48" t="s">
        <v>855</v>
      </c>
      <c r="C915" s="23"/>
      <c r="D915" s="49">
        <v>48</v>
      </c>
      <c r="E915" s="23"/>
      <c r="F915" s="23">
        <f>1768.8+55.2</f>
        <v>1824</v>
      </c>
      <c r="G915" s="169"/>
      <c r="H915" s="169"/>
      <c r="I915" s="169"/>
      <c r="J915" s="169"/>
      <c r="K915" s="169">
        <v>48</v>
      </c>
      <c r="L915" s="169">
        <v>1824</v>
      </c>
      <c r="M915" s="207"/>
      <c r="N915" s="169"/>
      <c r="O915" s="169"/>
      <c r="P915" s="207"/>
      <c r="Q915" s="169"/>
      <c r="R915" s="169"/>
      <c r="S915" s="169"/>
      <c r="T915" s="169"/>
      <c r="U915" s="207">
        <v>0</v>
      </c>
      <c r="V915" s="207">
        <v>0</v>
      </c>
      <c r="W915" s="169"/>
      <c r="X915" s="169"/>
      <c r="Y915" s="169"/>
      <c r="Z915" s="169"/>
      <c r="AA915" s="169"/>
      <c r="AB915" s="169"/>
      <c r="AC915" s="169"/>
      <c r="AD915" s="180"/>
      <c r="AE915" s="207">
        <f t="shared" si="85"/>
        <v>1824</v>
      </c>
    </row>
    <row r="916" spans="1:31" x14ac:dyDescent="0.25">
      <c r="A916" s="26"/>
      <c r="B916" s="48" t="s">
        <v>856</v>
      </c>
      <c r="C916" s="23"/>
      <c r="D916" s="49">
        <v>26</v>
      </c>
      <c r="E916" s="23"/>
      <c r="F916" s="23">
        <v>6986.8655999999992</v>
      </c>
      <c r="G916" s="169"/>
      <c r="H916" s="169"/>
      <c r="I916" s="169"/>
      <c r="J916" s="169"/>
      <c r="K916" s="169"/>
      <c r="L916" s="169"/>
      <c r="M916" s="169"/>
      <c r="N916" s="169"/>
      <c r="O916" s="169"/>
      <c r="P916" s="207"/>
      <c r="Q916" s="169"/>
      <c r="R916" s="169"/>
      <c r="S916" s="169"/>
      <c r="T916" s="169"/>
      <c r="U916" s="207">
        <v>26</v>
      </c>
      <c r="V916" s="207">
        <v>6986.8655999999992</v>
      </c>
      <c r="W916" s="169"/>
      <c r="X916" s="169"/>
      <c r="Y916" s="169"/>
      <c r="Z916" s="169"/>
      <c r="AA916" s="169"/>
      <c r="AB916" s="169"/>
      <c r="AC916" s="169"/>
      <c r="AD916" s="180"/>
      <c r="AE916" s="207">
        <f t="shared" si="85"/>
        <v>6986.8655999999992</v>
      </c>
    </row>
    <row r="917" spans="1:31" x14ac:dyDescent="0.25">
      <c r="A917" s="26"/>
      <c r="B917" s="48" t="s">
        <v>857</v>
      </c>
      <c r="C917" s="23"/>
      <c r="D917" s="49">
        <v>22</v>
      </c>
      <c r="E917" s="23"/>
      <c r="F917" s="23">
        <v>4719</v>
      </c>
      <c r="G917" s="169"/>
      <c r="H917" s="169"/>
      <c r="I917" s="169"/>
      <c r="J917" s="169"/>
      <c r="K917" s="169">
        <v>22</v>
      </c>
      <c r="L917" s="169">
        <v>4290</v>
      </c>
      <c r="M917" s="169"/>
      <c r="N917" s="169"/>
      <c r="O917" s="169"/>
      <c r="P917" s="207"/>
      <c r="Q917" s="169"/>
      <c r="R917" s="169"/>
      <c r="S917" s="169"/>
      <c r="T917" s="169"/>
      <c r="U917" s="207">
        <v>0</v>
      </c>
      <c r="V917" s="207">
        <v>429</v>
      </c>
      <c r="W917" s="169"/>
      <c r="X917" s="169"/>
      <c r="Y917" s="169"/>
      <c r="Z917" s="169"/>
      <c r="AA917" s="169"/>
      <c r="AB917" s="169"/>
      <c r="AC917" s="169"/>
      <c r="AD917" s="180"/>
      <c r="AE917" s="207">
        <f t="shared" si="85"/>
        <v>4719</v>
      </c>
    </row>
    <row r="918" spans="1:31" x14ac:dyDescent="0.25">
      <c r="A918" s="26"/>
      <c r="B918" s="48" t="s">
        <v>858</v>
      </c>
      <c r="C918" s="23"/>
      <c r="D918" s="49">
        <v>9</v>
      </c>
      <c r="E918" s="23"/>
      <c r="F918" s="23">
        <v>670.77</v>
      </c>
      <c r="G918" s="169"/>
      <c r="H918" s="169"/>
      <c r="I918" s="169"/>
      <c r="J918" s="169"/>
      <c r="K918" s="169"/>
      <c r="L918" s="169"/>
      <c r="M918" s="169"/>
      <c r="N918" s="169"/>
      <c r="O918" s="169"/>
      <c r="P918" s="207"/>
      <c r="Q918" s="169"/>
      <c r="R918" s="169"/>
      <c r="S918" s="169"/>
      <c r="T918" s="169"/>
      <c r="U918" s="207">
        <v>9</v>
      </c>
      <c r="V918" s="207">
        <v>670.77</v>
      </c>
      <c r="W918" s="169"/>
      <c r="X918" s="169"/>
      <c r="Y918" s="169"/>
      <c r="Z918" s="169"/>
      <c r="AA918" s="169"/>
      <c r="AB918" s="169"/>
      <c r="AC918" s="169"/>
      <c r="AD918" s="180"/>
      <c r="AE918" s="207">
        <f t="shared" si="85"/>
        <v>670.77</v>
      </c>
    </row>
    <row r="919" spans="1:31" x14ac:dyDescent="0.25">
      <c r="A919" s="26"/>
      <c r="B919" s="48" t="s">
        <v>859</v>
      </c>
      <c r="C919" s="23"/>
      <c r="D919" s="49">
        <v>5</v>
      </c>
      <c r="E919" s="23"/>
      <c r="F919" s="23">
        <v>1933.1999999999998</v>
      </c>
      <c r="G919" s="169"/>
      <c r="H919" s="169"/>
      <c r="I919" s="169"/>
      <c r="J919" s="169"/>
      <c r="K919" s="169">
        <v>5</v>
      </c>
      <c r="L919" s="169">
        <v>1890</v>
      </c>
      <c r="M919" s="169"/>
      <c r="N919" s="169"/>
      <c r="O919" s="169"/>
      <c r="P919" s="207"/>
      <c r="Q919" s="169"/>
      <c r="R919" s="169"/>
      <c r="S919" s="169"/>
      <c r="T919" s="169"/>
      <c r="U919" s="207">
        <v>0</v>
      </c>
      <c r="V919" s="207">
        <v>43.199999999999818</v>
      </c>
      <c r="W919" s="169"/>
      <c r="X919" s="169"/>
      <c r="Y919" s="169"/>
      <c r="Z919" s="169"/>
      <c r="AA919" s="169"/>
      <c r="AB919" s="169"/>
      <c r="AC919" s="169"/>
      <c r="AD919" s="180"/>
      <c r="AE919" s="207">
        <f t="shared" si="85"/>
        <v>1933.1999999999998</v>
      </c>
    </row>
    <row r="920" spans="1:31" x14ac:dyDescent="0.25">
      <c r="A920" s="26"/>
      <c r="B920" s="48" t="s">
        <v>860</v>
      </c>
      <c r="C920" s="23"/>
      <c r="D920" s="49">
        <v>56</v>
      </c>
      <c r="E920" s="23"/>
      <c r="F920" s="23">
        <v>6048</v>
      </c>
      <c r="G920" s="169"/>
      <c r="H920" s="169"/>
      <c r="I920" s="169"/>
      <c r="J920" s="169"/>
      <c r="K920" s="169">
        <v>56</v>
      </c>
      <c r="L920" s="169">
        <v>5040</v>
      </c>
      <c r="M920" s="169"/>
      <c r="N920" s="169"/>
      <c r="O920" s="169"/>
      <c r="P920" s="207"/>
      <c r="Q920" s="169"/>
      <c r="R920" s="169"/>
      <c r="S920" s="169"/>
      <c r="T920" s="169"/>
      <c r="U920" s="207">
        <v>0</v>
      </c>
      <c r="V920" s="207">
        <v>1008</v>
      </c>
      <c r="W920" s="169"/>
      <c r="X920" s="169"/>
      <c r="Y920" s="169"/>
      <c r="Z920" s="169"/>
      <c r="AA920" s="169"/>
      <c r="AB920" s="169"/>
      <c r="AC920" s="169"/>
      <c r="AD920" s="180"/>
      <c r="AE920" s="207">
        <f t="shared" si="85"/>
        <v>6048</v>
      </c>
    </row>
    <row r="921" spans="1:31" x14ac:dyDescent="0.25">
      <c r="A921" s="26"/>
      <c r="B921" s="48" t="s">
        <v>861</v>
      </c>
      <c r="C921" s="23"/>
      <c r="D921" s="49">
        <v>8</v>
      </c>
      <c r="E921" s="23"/>
      <c r="F921" s="23">
        <v>412.96</v>
      </c>
      <c r="G921" s="169"/>
      <c r="H921" s="169"/>
      <c r="I921" s="169"/>
      <c r="J921" s="169"/>
      <c r="K921" s="169"/>
      <c r="L921" s="169"/>
      <c r="M921" s="169"/>
      <c r="N921" s="169"/>
      <c r="O921" s="169"/>
      <c r="P921" s="207"/>
      <c r="Q921" s="169"/>
      <c r="R921" s="169"/>
      <c r="S921" s="169"/>
      <c r="T921" s="169"/>
      <c r="U921" s="207">
        <v>8</v>
      </c>
      <c r="V921" s="207">
        <v>412.96</v>
      </c>
      <c r="W921" s="169"/>
      <c r="X921" s="169"/>
      <c r="Y921" s="169"/>
      <c r="Z921" s="169"/>
      <c r="AA921" s="169"/>
      <c r="AB921" s="169"/>
      <c r="AC921" s="169"/>
      <c r="AD921" s="180"/>
      <c r="AE921" s="207">
        <f t="shared" si="85"/>
        <v>412.96</v>
      </c>
    </row>
    <row r="922" spans="1:31" x14ac:dyDescent="0.25">
      <c r="A922" s="26"/>
      <c r="B922" s="48" t="s">
        <v>2494</v>
      </c>
      <c r="C922" s="23"/>
      <c r="D922" s="57">
        <v>180</v>
      </c>
      <c r="E922" s="23"/>
      <c r="F922" s="23">
        <v>3240</v>
      </c>
      <c r="G922" s="169"/>
      <c r="H922" s="169"/>
      <c r="I922" s="169"/>
      <c r="J922" s="169"/>
      <c r="K922" s="169"/>
      <c r="L922" s="169"/>
      <c r="M922" s="169"/>
      <c r="N922" s="169"/>
      <c r="O922" s="169"/>
      <c r="P922" s="207"/>
      <c r="Q922" s="169"/>
      <c r="R922" s="169"/>
      <c r="S922" s="169"/>
      <c r="T922" s="169"/>
      <c r="U922" s="207">
        <v>180</v>
      </c>
      <c r="V922" s="207">
        <v>3240</v>
      </c>
      <c r="W922" s="169"/>
      <c r="X922" s="169"/>
      <c r="Y922" s="169"/>
      <c r="Z922" s="169"/>
      <c r="AA922" s="169"/>
      <c r="AB922" s="169"/>
      <c r="AC922" s="169"/>
      <c r="AD922" s="180"/>
      <c r="AE922" s="207">
        <f t="shared" si="85"/>
        <v>3240</v>
      </c>
    </row>
    <row r="923" spans="1:31" x14ac:dyDescent="0.25">
      <c r="A923" s="26"/>
      <c r="B923" s="48" t="s">
        <v>862</v>
      </c>
      <c r="C923" s="23"/>
      <c r="D923" s="49">
        <v>19</v>
      </c>
      <c r="E923" s="23"/>
      <c r="F923" s="23">
        <v>2666.8399999999997</v>
      </c>
      <c r="G923" s="169"/>
      <c r="H923" s="169"/>
      <c r="I923" s="169"/>
      <c r="J923" s="169"/>
      <c r="K923" s="169"/>
      <c r="L923" s="169"/>
      <c r="M923" s="169"/>
      <c r="N923" s="169"/>
      <c r="O923" s="169"/>
      <c r="P923" s="207"/>
      <c r="Q923" s="169"/>
      <c r="R923" s="169"/>
      <c r="S923" s="169"/>
      <c r="T923" s="169"/>
      <c r="U923" s="207">
        <v>19</v>
      </c>
      <c r="V923" s="207">
        <v>2666.8399999999997</v>
      </c>
      <c r="W923" s="169"/>
      <c r="X923" s="169"/>
      <c r="Y923" s="169"/>
      <c r="Z923" s="169"/>
      <c r="AA923" s="169"/>
      <c r="AB923" s="169"/>
      <c r="AC923" s="169"/>
      <c r="AD923" s="180"/>
      <c r="AE923" s="207">
        <f t="shared" si="85"/>
        <v>2666.8399999999997</v>
      </c>
    </row>
    <row r="924" spans="1:31" x14ac:dyDescent="0.25">
      <c r="A924" s="26"/>
      <c r="B924" s="48" t="s">
        <v>863</v>
      </c>
      <c r="C924" s="23"/>
      <c r="D924" s="49">
        <v>19</v>
      </c>
      <c r="E924" s="23"/>
      <c r="F924" s="23">
        <v>2314.1999999999998</v>
      </c>
      <c r="G924" s="169"/>
      <c r="H924" s="169"/>
      <c r="I924" s="169"/>
      <c r="J924" s="169"/>
      <c r="K924" s="169"/>
      <c r="L924" s="169"/>
      <c r="M924" s="169"/>
      <c r="N924" s="169"/>
      <c r="O924" s="169"/>
      <c r="P924" s="207"/>
      <c r="Q924" s="169"/>
      <c r="R924" s="169"/>
      <c r="S924" s="169"/>
      <c r="T924" s="169"/>
      <c r="U924" s="207">
        <v>19</v>
      </c>
      <c r="V924" s="207">
        <v>2314.1999999999998</v>
      </c>
      <c r="W924" s="169"/>
      <c r="X924" s="169"/>
      <c r="Y924" s="169"/>
      <c r="Z924" s="169"/>
      <c r="AA924" s="169"/>
      <c r="AB924" s="169"/>
      <c r="AC924" s="169"/>
      <c r="AD924" s="180"/>
      <c r="AE924" s="207">
        <f t="shared" si="85"/>
        <v>2314.1999999999998</v>
      </c>
    </row>
    <row r="925" spans="1:31" x14ac:dyDescent="0.25">
      <c r="A925" s="26"/>
      <c r="B925" s="48" t="s">
        <v>864</v>
      </c>
      <c r="C925" s="23"/>
      <c r="D925" s="49">
        <v>4</v>
      </c>
      <c r="E925" s="23"/>
      <c r="F925" s="23">
        <v>768.20479999999998</v>
      </c>
      <c r="G925" s="169"/>
      <c r="H925" s="169"/>
      <c r="I925" s="169"/>
      <c r="J925" s="169"/>
      <c r="K925" s="169">
        <v>2</v>
      </c>
      <c r="L925" s="169">
        <v>310</v>
      </c>
      <c r="M925" s="169"/>
      <c r="N925" s="169"/>
      <c r="O925" s="169"/>
      <c r="P925" s="207"/>
      <c r="Q925" s="169"/>
      <c r="R925" s="169"/>
      <c r="S925" s="169"/>
      <c r="T925" s="169"/>
      <c r="U925" s="207">
        <v>2</v>
      </c>
      <c r="V925" s="207">
        <v>458.20479999999998</v>
      </c>
      <c r="W925" s="169"/>
      <c r="X925" s="169"/>
      <c r="Y925" s="169"/>
      <c r="Z925" s="169"/>
      <c r="AA925" s="169"/>
      <c r="AB925" s="169"/>
      <c r="AC925" s="169"/>
      <c r="AD925" s="180"/>
      <c r="AE925" s="207">
        <f t="shared" si="85"/>
        <v>768.20479999999998</v>
      </c>
    </row>
    <row r="926" spans="1:31" x14ac:dyDescent="0.25">
      <c r="A926" s="26"/>
      <c r="B926" s="48" t="s">
        <v>2495</v>
      </c>
      <c r="C926" s="23"/>
      <c r="D926" s="57">
        <v>300</v>
      </c>
      <c r="E926" s="23"/>
      <c r="F926" s="23">
        <v>4800</v>
      </c>
      <c r="G926" s="169"/>
      <c r="H926" s="169"/>
      <c r="I926" s="169"/>
      <c r="J926" s="169"/>
      <c r="K926" s="169"/>
      <c r="L926" s="169"/>
      <c r="M926" s="169"/>
      <c r="N926" s="169"/>
      <c r="O926" s="169"/>
      <c r="P926" s="207"/>
      <c r="Q926" s="169"/>
      <c r="R926" s="169"/>
      <c r="S926" s="169"/>
      <c r="T926" s="169"/>
      <c r="U926" s="207">
        <v>300</v>
      </c>
      <c r="V926" s="207">
        <v>4800</v>
      </c>
      <c r="W926" s="169"/>
      <c r="X926" s="169"/>
      <c r="Y926" s="169"/>
      <c r="Z926" s="169"/>
      <c r="AA926" s="169"/>
      <c r="AB926" s="169"/>
      <c r="AC926" s="169"/>
      <c r="AD926" s="180"/>
      <c r="AE926" s="207">
        <f t="shared" si="85"/>
        <v>4800</v>
      </c>
    </row>
    <row r="927" spans="1:31" x14ac:dyDescent="0.25">
      <c r="A927" s="26"/>
      <c r="B927" s="48" t="s">
        <v>2496</v>
      </c>
      <c r="C927" s="23"/>
      <c r="D927" s="57">
        <v>72</v>
      </c>
      <c r="E927" s="23"/>
      <c r="F927" s="23">
        <v>576</v>
      </c>
      <c r="G927" s="169"/>
      <c r="H927" s="169"/>
      <c r="I927" s="169"/>
      <c r="J927" s="169"/>
      <c r="K927" s="169"/>
      <c r="L927" s="169"/>
      <c r="M927" s="169"/>
      <c r="N927" s="169"/>
      <c r="O927" s="169"/>
      <c r="P927" s="207"/>
      <c r="Q927" s="169"/>
      <c r="R927" s="169"/>
      <c r="S927" s="169"/>
      <c r="T927" s="169"/>
      <c r="U927" s="207">
        <v>72</v>
      </c>
      <c r="V927" s="207">
        <v>576</v>
      </c>
      <c r="W927" s="169"/>
      <c r="X927" s="169"/>
      <c r="Y927" s="169"/>
      <c r="Z927" s="169"/>
      <c r="AA927" s="169"/>
      <c r="AB927" s="169"/>
      <c r="AC927" s="169"/>
      <c r="AD927" s="180"/>
      <c r="AE927" s="207">
        <f t="shared" si="85"/>
        <v>576</v>
      </c>
    </row>
    <row r="928" spans="1:31" x14ac:dyDescent="0.25">
      <c r="A928" s="26"/>
      <c r="B928" s="48" t="s">
        <v>2497</v>
      </c>
      <c r="C928" s="23"/>
      <c r="D928" s="57">
        <v>410</v>
      </c>
      <c r="E928" s="23"/>
      <c r="F928" s="23">
        <f>6560+352</f>
        <v>6912</v>
      </c>
      <c r="G928" s="169"/>
      <c r="H928" s="169"/>
      <c r="I928" s="169"/>
      <c r="J928" s="169"/>
      <c r="K928" s="169">
        <v>96</v>
      </c>
      <c r="L928" s="169">
        <v>6912</v>
      </c>
      <c r="M928" s="169"/>
      <c r="N928" s="169"/>
      <c r="O928" s="169"/>
      <c r="P928" s="207"/>
      <c r="Q928" s="169"/>
      <c r="R928" s="169"/>
      <c r="S928" s="169"/>
      <c r="T928" s="169"/>
      <c r="U928" s="207">
        <v>314</v>
      </c>
      <c r="V928" s="207">
        <v>0</v>
      </c>
      <c r="W928" s="169"/>
      <c r="X928" s="169"/>
      <c r="Y928" s="169"/>
      <c r="Z928" s="169"/>
      <c r="AA928" s="169"/>
      <c r="AB928" s="169"/>
      <c r="AC928" s="169"/>
      <c r="AD928" s="180"/>
      <c r="AE928" s="207">
        <f t="shared" si="85"/>
        <v>6912</v>
      </c>
    </row>
    <row r="929" spans="1:31" x14ac:dyDescent="0.25">
      <c r="A929" s="26"/>
      <c r="B929" s="48" t="s">
        <v>2498</v>
      </c>
      <c r="C929" s="23"/>
      <c r="D929" s="57">
        <v>35</v>
      </c>
      <c r="E929" s="23"/>
      <c r="F929" s="23">
        <v>3500</v>
      </c>
      <c r="G929" s="169"/>
      <c r="H929" s="169"/>
      <c r="I929" s="169"/>
      <c r="J929" s="169"/>
      <c r="K929" s="169"/>
      <c r="L929" s="169"/>
      <c r="M929" s="169"/>
      <c r="N929" s="169"/>
      <c r="O929" s="169"/>
      <c r="P929" s="207"/>
      <c r="Q929" s="169"/>
      <c r="R929" s="169"/>
      <c r="S929" s="169"/>
      <c r="T929" s="169"/>
      <c r="U929" s="207">
        <v>35</v>
      </c>
      <c r="V929" s="207">
        <v>3500</v>
      </c>
      <c r="W929" s="169"/>
      <c r="X929" s="169"/>
      <c r="Y929" s="169"/>
      <c r="Z929" s="169"/>
      <c r="AA929" s="169"/>
      <c r="AB929" s="169"/>
      <c r="AC929" s="169"/>
      <c r="AD929" s="180"/>
      <c r="AE929" s="207">
        <f t="shared" si="85"/>
        <v>3500</v>
      </c>
    </row>
    <row r="930" spans="1:31" x14ac:dyDescent="0.25">
      <c r="A930" s="26"/>
      <c r="B930" s="48" t="s">
        <v>865</v>
      </c>
      <c r="C930" s="23"/>
      <c r="D930" s="49">
        <v>0</v>
      </c>
      <c r="E930" s="23"/>
      <c r="F930" s="23">
        <v>0</v>
      </c>
      <c r="G930" s="169"/>
      <c r="H930" s="169"/>
      <c r="I930" s="169"/>
      <c r="J930" s="169"/>
      <c r="K930" s="169"/>
      <c r="L930" s="169"/>
      <c r="M930" s="169"/>
      <c r="N930" s="169"/>
      <c r="O930" s="169"/>
      <c r="P930" s="207"/>
      <c r="Q930" s="169"/>
      <c r="R930" s="169"/>
      <c r="S930" s="169"/>
      <c r="T930" s="169"/>
      <c r="U930" s="207">
        <v>0</v>
      </c>
      <c r="V930" s="207">
        <v>0</v>
      </c>
      <c r="W930" s="169"/>
      <c r="X930" s="169"/>
      <c r="Y930" s="169"/>
      <c r="Z930" s="169"/>
      <c r="AA930" s="169"/>
      <c r="AB930" s="169"/>
      <c r="AC930" s="169"/>
      <c r="AD930" s="180"/>
      <c r="AE930" s="207">
        <f t="shared" si="85"/>
        <v>0</v>
      </c>
    </row>
    <row r="931" spans="1:31" x14ac:dyDescent="0.25">
      <c r="A931" s="26"/>
      <c r="B931" s="48" t="s">
        <v>866</v>
      </c>
      <c r="C931" s="23"/>
      <c r="D931" s="49">
        <v>336</v>
      </c>
      <c r="E931" s="23"/>
      <c r="F931" s="23">
        <v>4804.8000000000011</v>
      </c>
      <c r="G931" s="169"/>
      <c r="H931" s="169"/>
      <c r="I931" s="169"/>
      <c r="J931" s="169"/>
      <c r="K931" s="169">
        <v>336</v>
      </c>
      <c r="L931" s="169">
        <v>4368</v>
      </c>
      <c r="M931" s="207"/>
      <c r="N931" s="169"/>
      <c r="O931" s="169"/>
      <c r="P931" s="207"/>
      <c r="Q931" s="169"/>
      <c r="R931" s="169"/>
      <c r="S931" s="169"/>
      <c r="T931" s="169"/>
      <c r="U931" s="207">
        <v>0</v>
      </c>
      <c r="V931" s="207">
        <v>436.80000000000109</v>
      </c>
      <c r="W931" s="169"/>
      <c r="X931" s="169"/>
      <c r="Y931" s="169"/>
      <c r="Z931" s="169"/>
      <c r="AA931" s="169"/>
      <c r="AB931" s="169"/>
      <c r="AC931" s="169"/>
      <c r="AD931" s="180"/>
      <c r="AE931" s="207">
        <f t="shared" si="85"/>
        <v>4804.8000000000011</v>
      </c>
    </row>
    <row r="932" spans="1:31" x14ac:dyDescent="0.25">
      <c r="A932" s="26"/>
      <c r="B932" s="48" t="s">
        <v>867</v>
      </c>
      <c r="C932" s="23"/>
      <c r="D932" s="49">
        <v>320</v>
      </c>
      <c r="E932" s="23"/>
      <c r="F932" s="23">
        <f>4576+2464</f>
        <v>7040</v>
      </c>
      <c r="G932" s="169"/>
      <c r="H932" s="169"/>
      <c r="I932" s="169"/>
      <c r="J932" s="169"/>
      <c r="K932" s="169">
        <v>320</v>
      </c>
      <c r="L932" s="169">
        <v>7040</v>
      </c>
      <c r="M932" s="207"/>
      <c r="N932" s="169"/>
      <c r="O932" s="169"/>
      <c r="P932" s="207"/>
      <c r="Q932" s="169"/>
      <c r="R932" s="169"/>
      <c r="S932" s="169"/>
      <c r="T932" s="169"/>
      <c r="U932" s="207">
        <v>0</v>
      </c>
      <c r="V932" s="207">
        <v>0</v>
      </c>
      <c r="W932" s="169"/>
      <c r="X932" s="169"/>
      <c r="Y932" s="169"/>
      <c r="Z932" s="169"/>
      <c r="AA932" s="169"/>
      <c r="AB932" s="169"/>
      <c r="AC932" s="169"/>
      <c r="AD932" s="180"/>
      <c r="AE932" s="207">
        <f t="shared" si="85"/>
        <v>7040</v>
      </c>
    </row>
    <row r="933" spans="1:31" x14ac:dyDescent="0.25">
      <c r="A933" s="26"/>
      <c r="B933" s="48" t="s">
        <v>868</v>
      </c>
      <c r="C933" s="23"/>
      <c r="D933" s="57">
        <v>0</v>
      </c>
      <c r="E933" s="23"/>
      <c r="F933" s="23">
        <v>0</v>
      </c>
      <c r="G933" s="169"/>
      <c r="H933" s="169"/>
      <c r="I933" s="169"/>
      <c r="J933" s="169"/>
      <c r="K933" s="169"/>
      <c r="L933" s="169"/>
      <c r="M933" s="169"/>
      <c r="N933" s="169"/>
      <c r="O933" s="169"/>
      <c r="P933" s="207"/>
      <c r="Q933" s="169"/>
      <c r="R933" s="169"/>
      <c r="S933" s="169"/>
      <c r="T933" s="169"/>
      <c r="U933" s="207">
        <v>0</v>
      </c>
      <c r="V933" s="207">
        <v>0</v>
      </c>
      <c r="W933" s="169"/>
      <c r="X933" s="169"/>
      <c r="Y933" s="169"/>
      <c r="Z933" s="169"/>
      <c r="AA933" s="169"/>
      <c r="AB933" s="169"/>
      <c r="AC933" s="169"/>
      <c r="AD933" s="180"/>
      <c r="AE933" s="207">
        <f t="shared" si="85"/>
        <v>0</v>
      </c>
    </row>
    <row r="934" spans="1:31" x14ac:dyDescent="0.25">
      <c r="A934" s="26"/>
      <c r="B934" s="48" t="s">
        <v>869</v>
      </c>
      <c r="C934" s="23"/>
      <c r="D934" s="57">
        <v>0</v>
      </c>
      <c r="E934" s="23"/>
      <c r="F934" s="23">
        <v>0</v>
      </c>
      <c r="G934" s="169"/>
      <c r="H934" s="169"/>
      <c r="I934" s="169"/>
      <c r="J934" s="169"/>
      <c r="K934" s="169"/>
      <c r="L934" s="169"/>
      <c r="M934" s="169"/>
      <c r="N934" s="169"/>
      <c r="O934" s="169"/>
      <c r="P934" s="207"/>
      <c r="Q934" s="169"/>
      <c r="R934" s="169"/>
      <c r="S934" s="169"/>
      <c r="T934" s="169"/>
      <c r="U934" s="207">
        <v>0</v>
      </c>
      <c r="V934" s="207">
        <v>0</v>
      </c>
      <c r="W934" s="169"/>
      <c r="X934" s="169"/>
      <c r="Y934" s="169"/>
      <c r="Z934" s="169"/>
      <c r="AA934" s="169"/>
      <c r="AB934" s="169"/>
      <c r="AC934" s="169"/>
      <c r="AD934" s="180"/>
      <c r="AE934" s="207">
        <f t="shared" si="85"/>
        <v>0</v>
      </c>
    </row>
    <row r="935" spans="1:31" x14ac:dyDescent="0.25">
      <c r="A935" s="26"/>
      <c r="B935" s="48" t="s">
        <v>870</v>
      </c>
      <c r="C935" s="23"/>
      <c r="D935" s="49">
        <v>13</v>
      </c>
      <c r="E935" s="23"/>
      <c r="F935" s="23">
        <v>985.32719999999995</v>
      </c>
      <c r="G935" s="169"/>
      <c r="H935" s="169"/>
      <c r="I935" s="169"/>
      <c r="J935" s="169"/>
      <c r="K935" s="169"/>
      <c r="L935" s="169"/>
      <c r="M935" s="169"/>
      <c r="N935" s="169"/>
      <c r="O935" s="169"/>
      <c r="P935" s="207"/>
      <c r="Q935" s="169"/>
      <c r="R935" s="169"/>
      <c r="S935" s="169"/>
      <c r="T935" s="169"/>
      <c r="U935" s="207">
        <v>13</v>
      </c>
      <c r="V935" s="207">
        <v>985.32719999999995</v>
      </c>
      <c r="W935" s="169"/>
      <c r="X935" s="169"/>
      <c r="Y935" s="169"/>
      <c r="Z935" s="169"/>
      <c r="AA935" s="169"/>
      <c r="AB935" s="169"/>
      <c r="AC935" s="169"/>
      <c r="AD935" s="180"/>
      <c r="AE935" s="207">
        <f t="shared" si="85"/>
        <v>985.32719999999995</v>
      </c>
    </row>
    <row r="936" spans="1:31" x14ac:dyDescent="0.25">
      <c r="A936" s="26"/>
      <c r="B936" s="48" t="s">
        <v>871</v>
      </c>
      <c r="C936" s="23"/>
      <c r="D936" s="49">
        <v>2</v>
      </c>
      <c r="E936" s="23"/>
      <c r="F936" s="23">
        <v>367.2</v>
      </c>
      <c r="G936" s="169"/>
      <c r="H936" s="169"/>
      <c r="I936" s="169"/>
      <c r="J936" s="169"/>
      <c r="K936" s="169">
        <v>2</v>
      </c>
      <c r="L936" s="169">
        <v>330</v>
      </c>
      <c r="M936" s="169"/>
      <c r="N936" s="169"/>
      <c r="O936" s="169"/>
      <c r="P936" s="207"/>
      <c r="Q936" s="169"/>
      <c r="R936" s="169"/>
      <c r="S936" s="169"/>
      <c r="T936" s="169"/>
      <c r="U936" s="207">
        <v>0</v>
      </c>
      <c r="V936" s="207">
        <v>37.199999999999989</v>
      </c>
      <c r="W936" s="169"/>
      <c r="X936" s="169"/>
      <c r="Y936" s="169"/>
      <c r="Z936" s="169"/>
      <c r="AA936" s="169"/>
      <c r="AB936" s="169"/>
      <c r="AC936" s="169"/>
      <c r="AD936" s="180"/>
      <c r="AE936" s="207">
        <f t="shared" si="85"/>
        <v>367.2</v>
      </c>
    </row>
    <row r="937" spans="1:31" x14ac:dyDescent="0.25">
      <c r="A937" s="26"/>
      <c r="B937" s="48" t="s">
        <v>872</v>
      </c>
      <c r="C937" s="23"/>
      <c r="D937" s="49">
        <v>4</v>
      </c>
      <c r="E937" s="23"/>
      <c r="F937" s="23">
        <v>842.54719999999998</v>
      </c>
      <c r="G937" s="169"/>
      <c r="H937" s="169"/>
      <c r="I937" s="169"/>
      <c r="J937" s="169"/>
      <c r="K937" s="169">
        <v>2</v>
      </c>
      <c r="L937" s="169">
        <v>320</v>
      </c>
      <c r="M937" s="169"/>
      <c r="N937" s="169"/>
      <c r="O937" s="169"/>
      <c r="P937" s="207"/>
      <c r="Q937" s="169"/>
      <c r="R937" s="169"/>
      <c r="S937" s="169"/>
      <c r="T937" s="169"/>
      <c r="U937" s="207">
        <v>2</v>
      </c>
      <c r="V937" s="207">
        <v>522.54719999999998</v>
      </c>
      <c r="W937" s="169"/>
      <c r="X937" s="169"/>
      <c r="Y937" s="169"/>
      <c r="Z937" s="169"/>
      <c r="AA937" s="169"/>
      <c r="AB937" s="169"/>
      <c r="AC937" s="169"/>
      <c r="AD937" s="180"/>
      <c r="AE937" s="207">
        <f t="shared" si="85"/>
        <v>842.54719999999998</v>
      </c>
    </row>
    <row r="938" spans="1:31" x14ac:dyDescent="0.25">
      <c r="A938" s="26"/>
      <c r="B938" s="48" t="s">
        <v>873</v>
      </c>
      <c r="C938" s="23"/>
      <c r="D938" s="49">
        <v>8</v>
      </c>
      <c r="E938" s="23"/>
      <c r="F938" s="23">
        <v>412.96</v>
      </c>
      <c r="G938" s="169"/>
      <c r="H938" s="169"/>
      <c r="I938" s="169"/>
      <c r="J938" s="169"/>
      <c r="K938" s="169"/>
      <c r="L938" s="169"/>
      <c r="M938" s="169"/>
      <c r="N938" s="169"/>
      <c r="O938" s="169"/>
      <c r="P938" s="207"/>
      <c r="Q938" s="169"/>
      <c r="R938" s="169"/>
      <c r="S938" s="169"/>
      <c r="T938" s="169"/>
      <c r="U938" s="207">
        <v>8</v>
      </c>
      <c r="V938" s="207">
        <v>412.96</v>
      </c>
      <c r="W938" s="169"/>
      <c r="X938" s="169"/>
      <c r="Y938" s="169"/>
      <c r="Z938" s="169"/>
      <c r="AA938" s="169"/>
      <c r="AB938" s="169"/>
      <c r="AC938" s="169"/>
      <c r="AD938" s="180"/>
      <c r="AE938" s="207">
        <f t="shared" si="85"/>
        <v>412.96</v>
      </c>
    </row>
    <row r="939" spans="1:31" x14ac:dyDescent="0.25">
      <c r="A939" s="26"/>
      <c r="B939" s="48" t="s">
        <v>874</v>
      </c>
      <c r="C939" s="23"/>
      <c r="D939" s="49">
        <v>204</v>
      </c>
      <c r="E939" s="23"/>
      <c r="F939" s="23">
        <f>3590.4+285.6</f>
        <v>3876</v>
      </c>
      <c r="G939" s="169"/>
      <c r="H939" s="169"/>
      <c r="I939" s="169"/>
      <c r="J939" s="169"/>
      <c r="K939" s="169">
        <v>204</v>
      </c>
      <c r="L939" s="169">
        <v>3876</v>
      </c>
      <c r="M939" s="207"/>
      <c r="N939" s="169"/>
      <c r="O939" s="169"/>
      <c r="P939" s="207"/>
      <c r="Q939" s="169"/>
      <c r="R939" s="169"/>
      <c r="S939" s="169"/>
      <c r="T939" s="169"/>
      <c r="U939" s="207">
        <v>0</v>
      </c>
      <c r="V939" s="207">
        <v>0</v>
      </c>
      <c r="W939" s="169"/>
      <c r="X939" s="169"/>
      <c r="Y939" s="169"/>
      <c r="Z939" s="169"/>
      <c r="AA939" s="169"/>
      <c r="AB939" s="169"/>
      <c r="AC939" s="169"/>
      <c r="AD939" s="180"/>
      <c r="AE939" s="207">
        <f t="shared" si="85"/>
        <v>3876</v>
      </c>
    </row>
    <row r="940" spans="1:31" x14ac:dyDescent="0.25">
      <c r="A940" s="26"/>
      <c r="B940" s="48" t="s">
        <v>875</v>
      </c>
      <c r="C940" s="23"/>
      <c r="D940" s="49">
        <v>192</v>
      </c>
      <c r="E940" s="23"/>
      <c r="F940" s="23">
        <f>5280-285.6</f>
        <v>4994.3999999999996</v>
      </c>
      <c r="G940" s="169"/>
      <c r="H940" s="169"/>
      <c r="I940" s="169"/>
      <c r="J940" s="169"/>
      <c r="K940" s="169">
        <v>192</v>
      </c>
      <c r="L940" s="169">
        <v>4800</v>
      </c>
      <c r="M940" s="207"/>
      <c r="N940" s="169"/>
      <c r="O940" s="169"/>
      <c r="P940" s="207"/>
      <c r="Q940" s="169"/>
      <c r="R940" s="169"/>
      <c r="S940" s="169"/>
      <c r="T940" s="169"/>
      <c r="U940" s="207">
        <v>0</v>
      </c>
      <c r="V940" s="207">
        <v>194.39999999999964</v>
      </c>
      <c r="W940" s="169"/>
      <c r="X940" s="169"/>
      <c r="Y940" s="169"/>
      <c r="Z940" s="169"/>
      <c r="AA940" s="169"/>
      <c r="AB940" s="169"/>
      <c r="AC940" s="169"/>
      <c r="AD940" s="180"/>
      <c r="AE940" s="207">
        <f t="shared" si="85"/>
        <v>4994.3999999999996</v>
      </c>
    </row>
    <row r="941" spans="1:31" x14ac:dyDescent="0.25">
      <c r="A941" s="26"/>
      <c r="B941" s="48" t="s">
        <v>876</v>
      </c>
      <c r="C941" s="23"/>
      <c r="D941" s="49">
        <v>4</v>
      </c>
      <c r="E941" s="23"/>
      <c r="F941" s="23">
        <v>1036.8</v>
      </c>
      <c r="G941" s="169"/>
      <c r="H941" s="169"/>
      <c r="I941" s="169"/>
      <c r="J941" s="169"/>
      <c r="K941" s="169">
        <v>1</v>
      </c>
      <c r="L941" s="169">
        <v>1000</v>
      </c>
      <c r="M941" s="169"/>
      <c r="N941" s="169"/>
      <c r="O941" s="169"/>
      <c r="P941" s="207"/>
      <c r="Q941" s="169"/>
      <c r="R941" s="169"/>
      <c r="S941" s="169"/>
      <c r="T941" s="169"/>
      <c r="U941" s="207">
        <v>3</v>
      </c>
      <c r="V941" s="207">
        <v>36.799999999999955</v>
      </c>
      <c r="W941" s="169"/>
      <c r="X941" s="169"/>
      <c r="Y941" s="169"/>
      <c r="Z941" s="169"/>
      <c r="AA941" s="169"/>
      <c r="AB941" s="169"/>
      <c r="AC941" s="169"/>
      <c r="AD941" s="180"/>
      <c r="AE941" s="207">
        <f t="shared" ref="AE941:AE968" si="86">H941+J941+L941+N941+P941+R941+T941+V941+X941+Z941+AB941+AD941</f>
        <v>1036.8</v>
      </c>
    </row>
    <row r="942" spans="1:31" x14ac:dyDescent="0.25">
      <c r="A942" s="26"/>
      <c r="B942" s="48" t="s">
        <v>877</v>
      </c>
      <c r="C942" s="23"/>
      <c r="D942" s="49">
        <v>20</v>
      </c>
      <c r="E942" s="23"/>
      <c r="F942" s="23">
        <v>1515.8879999999999</v>
      </c>
      <c r="G942" s="169"/>
      <c r="H942" s="169"/>
      <c r="I942" s="169"/>
      <c r="J942" s="169"/>
      <c r="K942" s="169"/>
      <c r="L942" s="169"/>
      <c r="M942" s="169"/>
      <c r="N942" s="169"/>
      <c r="O942" s="169"/>
      <c r="P942" s="207"/>
      <c r="Q942" s="169"/>
      <c r="R942" s="169"/>
      <c r="S942" s="169"/>
      <c r="T942" s="169"/>
      <c r="U942" s="207">
        <v>20</v>
      </c>
      <c r="V942" s="207">
        <v>1515.8879999999999</v>
      </c>
      <c r="W942" s="169"/>
      <c r="X942" s="169"/>
      <c r="Y942" s="169"/>
      <c r="Z942" s="169"/>
      <c r="AA942" s="169"/>
      <c r="AB942" s="169"/>
      <c r="AC942" s="169"/>
      <c r="AD942" s="180"/>
      <c r="AE942" s="207">
        <f t="shared" si="86"/>
        <v>1515.8879999999999</v>
      </c>
    </row>
    <row r="943" spans="1:31" x14ac:dyDescent="0.25">
      <c r="A943" s="26"/>
      <c r="B943" s="48" t="s">
        <v>878</v>
      </c>
      <c r="C943" s="23"/>
      <c r="D943" s="49">
        <v>65</v>
      </c>
      <c r="E943" s="23"/>
      <c r="F943" s="23">
        <f>2564.42+2896+3315</f>
        <v>8775.42</v>
      </c>
      <c r="G943" s="169"/>
      <c r="H943" s="169"/>
      <c r="I943" s="169"/>
      <c r="J943" s="169"/>
      <c r="K943" s="207">
        <v>65</v>
      </c>
      <c r="L943" s="169">
        <v>8775</v>
      </c>
      <c r="M943" s="169"/>
      <c r="N943" s="169"/>
      <c r="O943" s="169"/>
      <c r="P943" s="207"/>
      <c r="Q943" s="169"/>
      <c r="R943" s="169"/>
      <c r="S943" s="169"/>
      <c r="T943" s="169"/>
      <c r="U943" s="207">
        <v>0</v>
      </c>
      <c r="V943" s="207">
        <v>0.42000000000007276</v>
      </c>
      <c r="W943" s="169"/>
      <c r="X943" s="169"/>
      <c r="Y943" s="169"/>
      <c r="Z943" s="169"/>
      <c r="AA943" s="169"/>
      <c r="AB943" s="169"/>
      <c r="AC943" s="169"/>
      <c r="AD943" s="180"/>
      <c r="AE943" s="207">
        <f t="shared" si="86"/>
        <v>8775.42</v>
      </c>
    </row>
    <row r="944" spans="1:31" x14ac:dyDescent="0.25">
      <c r="A944" s="26"/>
      <c r="B944" s="48" t="s">
        <v>908</v>
      </c>
      <c r="C944" s="23"/>
      <c r="D944" s="49">
        <v>112</v>
      </c>
      <c r="E944" s="23"/>
      <c r="F944" s="23">
        <f>17864-55.2-369.6</f>
        <v>17439.2</v>
      </c>
      <c r="G944" s="169"/>
      <c r="H944" s="169"/>
      <c r="I944" s="169"/>
      <c r="J944" s="169"/>
      <c r="K944" s="169">
        <v>112</v>
      </c>
      <c r="L944" s="169">
        <v>16240</v>
      </c>
      <c r="M944" s="207"/>
      <c r="N944" s="169"/>
      <c r="O944" s="169"/>
      <c r="P944" s="207"/>
      <c r="Q944" s="169"/>
      <c r="R944" s="169"/>
      <c r="S944" s="169"/>
      <c r="T944" s="169"/>
      <c r="U944" s="207">
        <v>0</v>
      </c>
      <c r="V944" s="207">
        <v>1199.2000000000007</v>
      </c>
      <c r="W944" s="169"/>
      <c r="X944" s="169"/>
      <c r="Y944" s="169"/>
      <c r="Z944" s="169"/>
      <c r="AA944" s="169"/>
      <c r="AB944" s="169"/>
      <c r="AC944" s="169"/>
      <c r="AD944" s="180"/>
      <c r="AE944" s="207">
        <f t="shared" si="86"/>
        <v>17439.2</v>
      </c>
    </row>
    <row r="945" spans="1:31" x14ac:dyDescent="0.25">
      <c r="A945" s="26"/>
      <c r="B945" s="48" t="s">
        <v>2499</v>
      </c>
      <c r="C945" s="23"/>
      <c r="D945" s="57">
        <v>48</v>
      </c>
      <c r="E945" s="23"/>
      <c r="F945" s="23">
        <v>2496</v>
      </c>
      <c r="G945" s="169"/>
      <c r="H945" s="169"/>
      <c r="I945" s="169"/>
      <c r="J945" s="169"/>
      <c r="K945" s="169"/>
      <c r="L945" s="169"/>
      <c r="M945" s="169"/>
      <c r="N945" s="169"/>
      <c r="O945" s="169"/>
      <c r="P945" s="207"/>
      <c r="Q945" s="169"/>
      <c r="R945" s="169"/>
      <c r="S945" s="169"/>
      <c r="T945" s="169"/>
      <c r="U945" s="207">
        <v>48</v>
      </c>
      <c r="V945" s="207">
        <v>2496</v>
      </c>
      <c r="W945" s="169"/>
      <c r="X945" s="169"/>
      <c r="Y945" s="169"/>
      <c r="Z945" s="169"/>
      <c r="AA945" s="169"/>
      <c r="AB945" s="169"/>
      <c r="AC945" s="169"/>
      <c r="AD945" s="180"/>
      <c r="AE945" s="207">
        <f t="shared" si="86"/>
        <v>2496</v>
      </c>
    </row>
    <row r="946" spans="1:31" x14ac:dyDescent="0.25">
      <c r="A946" s="26"/>
      <c r="B946" s="48" t="s">
        <v>2500</v>
      </c>
      <c r="C946" s="23"/>
      <c r="D946" s="57">
        <v>24</v>
      </c>
      <c r="E946" s="23"/>
      <c r="F946" s="23">
        <v>2256</v>
      </c>
      <c r="G946" s="169"/>
      <c r="H946" s="169"/>
      <c r="I946" s="169"/>
      <c r="J946" s="169"/>
      <c r="K946" s="169"/>
      <c r="L946" s="169"/>
      <c r="M946" s="169"/>
      <c r="N946" s="169"/>
      <c r="O946" s="169"/>
      <c r="P946" s="207"/>
      <c r="Q946" s="169"/>
      <c r="R946" s="169"/>
      <c r="S946" s="169"/>
      <c r="T946" s="169"/>
      <c r="U946" s="207">
        <v>24</v>
      </c>
      <c r="V946" s="207">
        <v>2256</v>
      </c>
      <c r="W946" s="169"/>
      <c r="X946" s="169"/>
      <c r="Y946" s="169"/>
      <c r="Z946" s="169"/>
      <c r="AA946" s="169"/>
      <c r="AB946" s="169"/>
      <c r="AC946" s="169"/>
      <c r="AD946" s="180"/>
      <c r="AE946" s="207">
        <f t="shared" si="86"/>
        <v>2256</v>
      </c>
    </row>
    <row r="947" spans="1:31" x14ac:dyDescent="0.25">
      <c r="A947" s="26"/>
      <c r="B947" s="48" t="s">
        <v>2501</v>
      </c>
      <c r="C947" s="23"/>
      <c r="D947" s="57">
        <v>600</v>
      </c>
      <c r="E947" s="23"/>
      <c r="F947" s="23">
        <v>10800</v>
      </c>
      <c r="G947" s="169"/>
      <c r="H947" s="169"/>
      <c r="I947" s="169"/>
      <c r="J947" s="169"/>
      <c r="K947" s="169"/>
      <c r="L947" s="169"/>
      <c r="M947" s="169"/>
      <c r="N947" s="169"/>
      <c r="O947" s="169"/>
      <c r="P947" s="207"/>
      <c r="Q947" s="169"/>
      <c r="R947" s="169"/>
      <c r="S947" s="169"/>
      <c r="T947" s="169"/>
      <c r="U947" s="207">
        <v>600</v>
      </c>
      <c r="V947" s="207">
        <v>10800</v>
      </c>
      <c r="W947" s="169"/>
      <c r="X947" s="169"/>
      <c r="Y947" s="169"/>
      <c r="Z947" s="169"/>
      <c r="AA947" s="169"/>
      <c r="AB947" s="169"/>
      <c r="AC947" s="169"/>
      <c r="AD947" s="180"/>
      <c r="AE947" s="207">
        <f t="shared" si="86"/>
        <v>10800</v>
      </c>
    </row>
    <row r="948" spans="1:31" x14ac:dyDescent="0.25">
      <c r="A948" s="26"/>
      <c r="B948" s="48" t="s">
        <v>879</v>
      </c>
      <c r="C948" s="23"/>
      <c r="D948" s="49">
        <v>2</v>
      </c>
      <c r="E948" s="23"/>
      <c r="F948" s="23">
        <v>281.60000000000002</v>
      </c>
      <c r="G948" s="169"/>
      <c r="H948" s="169"/>
      <c r="I948" s="169"/>
      <c r="J948" s="169"/>
      <c r="K948" s="169">
        <v>2</v>
      </c>
      <c r="L948" s="169">
        <v>250</v>
      </c>
      <c r="M948" s="169"/>
      <c r="N948" s="169"/>
      <c r="O948" s="169"/>
      <c r="P948" s="207"/>
      <c r="Q948" s="169"/>
      <c r="R948" s="169"/>
      <c r="S948" s="169"/>
      <c r="T948" s="169"/>
      <c r="U948" s="207">
        <v>0</v>
      </c>
      <c r="V948" s="207">
        <v>31.600000000000023</v>
      </c>
      <c r="W948" s="169"/>
      <c r="X948" s="169"/>
      <c r="Y948" s="169"/>
      <c r="Z948" s="169"/>
      <c r="AA948" s="169"/>
      <c r="AB948" s="169"/>
      <c r="AC948" s="169"/>
      <c r="AD948" s="180"/>
      <c r="AE948" s="207">
        <f t="shared" si="86"/>
        <v>281.60000000000002</v>
      </c>
    </row>
    <row r="949" spans="1:31" x14ac:dyDescent="0.25">
      <c r="A949" s="26"/>
      <c r="B949" s="48" t="s">
        <v>880</v>
      </c>
      <c r="C949" s="23"/>
      <c r="D949" s="49">
        <v>2</v>
      </c>
      <c r="E949" s="23"/>
      <c r="F949" s="23">
        <v>352</v>
      </c>
      <c r="G949" s="169"/>
      <c r="H949" s="169"/>
      <c r="I949" s="169"/>
      <c r="J949" s="169"/>
      <c r="K949" s="169">
        <v>2</v>
      </c>
      <c r="L949" s="169">
        <v>310</v>
      </c>
      <c r="M949" s="169"/>
      <c r="N949" s="169"/>
      <c r="O949" s="169"/>
      <c r="P949" s="207"/>
      <c r="Q949" s="169"/>
      <c r="R949" s="169"/>
      <c r="S949" s="169"/>
      <c r="T949" s="169"/>
      <c r="U949" s="207">
        <v>0</v>
      </c>
      <c r="V949" s="207">
        <v>42</v>
      </c>
      <c r="W949" s="169"/>
      <c r="X949" s="169"/>
      <c r="Y949" s="169"/>
      <c r="Z949" s="169"/>
      <c r="AA949" s="169"/>
      <c r="AB949" s="169"/>
      <c r="AC949" s="169"/>
      <c r="AD949" s="180"/>
      <c r="AE949" s="207">
        <f t="shared" si="86"/>
        <v>352</v>
      </c>
    </row>
    <row r="950" spans="1:31" x14ac:dyDescent="0.25">
      <c r="A950" s="26"/>
      <c r="B950" s="48" t="s">
        <v>881</v>
      </c>
      <c r="C950" s="23"/>
      <c r="D950" s="49">
        <v>46</v>
      </c>
      <c r="E950" s="23"/>
      <c r="F950" s="23">
        <v>1024.7744</v>
      </c>
      <c r="G950" s="169"/>
      <c r="H950" s="169"/>
      <c r="I950" s="169"/>
      <c r="J950" s="169"/>
      <c r="K950" s="169">
        <v>34</v>
      </c>
      <c r="L950" s="169">
        <v>714</v>
      </c>
      <c r="M950" s="207"/>
      <c r="N950" s="169"/>
      <c r="O950" s="169"/>
      <c r="P950" s="207"/>
      <c r="Q950" s="169"/>
      <c r="R950" s="169"/>
      <c r="S950" s="169"/>
      <c r="T950" s="169"/>
      <c r="U950" s="207">
        <v>12</v>
      </c>
      <c r="V950" s="207">
        <v>310.77440000000001</v>
      </c>
      <c r="W950" s="169"/>
      <c r="X950" s="169"/>
      <c r="Y950" s="169"/>
      <c r="Z950" s="169"/>
      <c r="AA950" s="169"/>
      <c r="AB950" s="169"/>
      <c r="AC950" s="169"/>
      <c r="AD950" s="180"/>
      <c r="AE950" s="207">
        <f t="shared" si="86"/>
        <v>1024.7744</v>
      </c>
    </row>
    <row r="951" spans="1:31" x14ac:dyDescent="0.25">
      <c r="A951" s="26"/>
      <c r="B951" s="48" t="s">
        <v>882</v>
      </c>
      <c r="C951" s="23"/>
      <c r="D951" s="57">
        <v>16</v>
      </c>
      <c r="E951" s="23"/>
      <c r="F951" s="23">
        <v>5600</v>
      </c>
      <c r="G951" s="169"/>
      <c r="H951" s="169"/>
      <c r="I951" s="169"/>
      <c r="J951" s="169"/>
      <c r="K951" s="169"/>
      <c r="L951" s="169"/>
      <c r="M951" s="169"/>
      <c r="N951" s="169"/>
      <c r="O951" s="169"/>
      <c r="P951" s="207"/>
      <c r="Q951" s="169"/>
      <c r="R951" s="169"/>
      <c r="S951" s="169"/>
      <c r="T951" s="169"/>
      <c r="U951" s="207">
        <v>16</v>
      </c>
      <c r="V951" s="207">
        <v>5600</v>
      </c>
      <c r="W951" s="169"/>
      <c r="X951" s="169"/>
      <c r="Y951" s="169"/>
      <c r="Z951" s="169"/>
      <c r="AA951" s="169"/>
      <c r="AB951" s="169"/>
      <c r="AC951" s="169"/>
      <c r="AD951" s="180"/>
      <c r="AE951" s="207">
        <f t="shared" si="86"/>
        <v>5600</v>
      </c>
    </row>
    <row r="952" spans="1:31" x14ac:dyDescent="0.25">
      <c r="A952" s="26"/>
      <c r="B952" s="48" t="s">
        <v>883</v>
      </c>
      <c r="C952" s="23"/>
      <c r="D952" s="57">
        <v>12</v>
      </c>
      <c r="E952" s="23"/>
      <c r="F952" s="23">
        <v>4200</v>
      </c>
      <c r="G952" s="169"/>
      <c r="H952" s="169"/>
      <c r="I952" s="169"/>
      <c r="J952" s="169"/>
      <c r="K952" s="169"/>
      <c r="L952" s="169"/>
      <c r="M952" s="169"/>
      <c r="N952" s="169"/>
      <c r="O952" s="169"/>
      <c r="P952" s="207"/>
      <c r="Q952" s="169"/>
      <c r="R952" s="169"/>
      <c r="S952" s="169"/>
      <c r="T952" s="169"/>
      <c r="U952" s="207">
        <v>12</v>
      </c>
      <c r="V952" s="207">
        <v>4200</v>
      </c>
      <c r="W952" s="169"/>
      <c r="X952" s="169"/>
      <c r="Y952" s="169"/>
      <c r="Z952" s="169"/>
      <c r="AA952" s="169"/>
      <c r="AB952" s="169"/>
      <c r="AC952" s="169"/>
      <c r="AD952" s="180"/>
      <c r="AE952" s="207">
        <f t="shared" si="86"/>
        <v>4200</v>
      </c>
    </row>
    <row r="953" spans="1:31" x14ac:dyDescent="0.25">
      <c r="A953" s="26"/>
      <c r="B953" s="48" t="s">
        <v>2502</v>
      </c>
      <c r="C953" s="23"/>
      <c r="D953" s="57">
        <v>12</v>
      </c>
      <c r="E953" s="23"/>
      <c r="F953" s="23">
        <v>4200</v>
      </c>
      <c r="G953" s="169"/>
      <c r="H953" s="169"/>
      <c r="I953" s="169"/>
      <c r="J953" s="169"/>
      <c r="K953" s="169"/>
      <c r="L953" s="169"/>
      <c r="M953" s="169"/>
      <c r="N953" s="169"/>
      <c r="O953" s="169"/>
      <c r="P953" s="207"/>
      <c r="Q953" s="169"/>
      <c r="R953" s="169"/>
      <c r="S953" s="169"/>
      <c r="T953" s="169"/>
      <c r="U953" s="207">
        <v>12</v>
      </c>
      <c r="V953" s="207">
        <v>4200</v>
      </c>
      <c r="W953" s="169"/>
      <c r="X953" s="169"/>
      <c r="Y953" s="169"/>
      <c r="Z953" s="169"/>
      <c r="AA953" s="169"/>
      <c r="AB953" s="169"/>
      <c r="AC953" s="169"/>
      <c r="AD953" s="180"/>
      <c r="AE953" s="207">
        <f t="shared" si="86"/>
        <v>4200</v>
      </c>
    </row>
    <row r="954" spans="1:31" x14ac:dyDescent="0.25">
      <c r="A954" s="26"/>
      <c r="B954" s="48" t="s">
        <v>884</v>
      </c>
      <c r="C954" s="23"/>
      <c r="D954" s="49">
        <v>20</v>
      </c>
      <c r="E954" s="23"/>
      <c r="F954" s="23">
        <v>4604</v>
      </c>
      <c r="G954" s="169"/>
      <c r="H954" s="169"/>
      <c r="I954" s="169"/>
      <c r="J954" s="169"/>
      <c r="K954" s="169"/>
      <c r="L954" s="169"/>
      <c r="M954" s="169"/>
      <c r="N954" s="169"/>
      <c r="O954" s="169"/>
      <c r="P954" s="207"/>
      <c r="Q954" s="169"/>
      <c r="R954" s="169"/>
      <c r="S954" s="169"/>
      <c r="T954" s="169"/>
      <c r="U954" s="207">
        <v>20</v>
      </c>
      <c r="V954" s="207">
        <v>4604</v>
      </c>
      <c r="W954" s="169"/>
      <c r="X954" s="169"/>
      <c r="Y954" s="169"/>
      <c r="Z954" s="169"/>
      <c r="AA954" s="169"/>
      <c r="AB954" s="169"/>
      <c r="AC954" s="169"/>
      <c r="AD954" s="180"/>
      <c r="AE954" s="207">
        <f t="shared" si="86"/>
        <v>4604</v>
      </c>
    </row>
    <row r="955" spans="1:31" x14ac:dyDescent="0.25">
      <c r="A955" s="26"/>
      <c r="B955" s="48" t="s">
        <v>885</v>
      </c>
      <c r="C955" s="23"/>
      <c r="D955" s="49">
        <v>0</v>
      </c>
      <c r="E955" s="23"/>
      <c r="F955" s="23">
        <v>0</v>
      </c>
      <c r="G955" s="169"/>
      <c r="H955" s="169"/>
      <c r="I955" s="169"/>
      <c r="J955" s="169"/>
      <c r="K955" s="169"/>
      <c r="L955" s="169"/>
      <c r="M955" s="169"/>
      <c r="N955" s="169"/>
      <c r="O955" s="169"/>
      <c r="P955" s="207"/>
      <c r="Q955" s="169"/>
      <c r="R955" s="169"/>
      <c r="S955" s="169"/>
      <c r="T955" s="169"/>
      <c r="U955" s="207">
        <v>0</v>
      </c>
      <c r="V955" s="207">
        <v>0</v>
      </c>
      <c r="W955" s="169"/>
      <c r="X955" s="169"/>
      <c r="Y955" s="169"/>
      <c r="Z955" s="169"/>
      <c r="AA955" s="169"/>
      <c r="AB955" s="169"/>
      <c r="AC955" s="169"/>
      <c r="AD955" s="180"/>
      <c r="AE955" s="207">
        <f t="shared" si="86"/>
        <v>0</v>
      </c>
    </row>
    <row r="956" spans="1:31" x14ac:dyDescent="0.25">
      <c r="A956" s="26"/>
      <c r="B956" s="48" t="s">
        <v>886</v>
      </c>
      <c r="C956" s="23"/>
      <c r="D956" s="49">
        <v>30</v>
      </c>
      <c r="E956" s="23"/>
      <c r="F956" s="23">
        <v>1650</v>
      </c>
      <c r="G956" s="169"/>
      <c r="H956" s="169"/>
      <c r="I956" s="169"/>
      <c r="J956" s="169"/>
      <c r="K956" s="169">
        <v>30</v>
      </c>
      <c r="L956" s="169">
        <v>1500</v>
      </c>
      <c r="M956" s="169"/>
      <c r="N956" s="169"/>
      <c r="O956" s="169"/>
      <c r="P956" s="207"/>
      <c r="Q956" s="169"/>
      <c r="R956" s="169"/>
      <c r="S956" s="169"/>
      <c r="T956" s="169"/>
      <c r="U956" s="207">
        <v>0</v>
      </c>
      <c r="V956" s="207">
        <v>150</v>
      </c>
      <c r="W956" s="169"/>
      <c r="X956" s="169"/>
      <c r="Y956" s="169"/>
      <c r="Z956" s="169"/>
      <c r="AA956" s="169"/>
      <c r="AB956" s="169"/>
      <c r="AC956" s="169"/>
      <c r="AD956" s="180"/>
      <c r="AE956" s="207">
        <f t="shared" si="86"/>
        <v>1650</v>
      </c>
    </row>
    <row r="957" spans="1:31" x14ac:dyDescent="0.25">
      <c r="A957" s="26"/>
      <c r="B957" s="48" t="s">
        <v>887</v>
      </c>
      <c r="C957" s="23"/>
      <c r="D957" s="49">
        <v>2</v>
      </c>
      <c r="E957" s="23"/>
      <c r="F957" s="23">
        <v>1653.6959999999997</v>
      </c>
      <c r="G957" s="169"/>
      <c r="H957" s="169"/>
      <c r="I957" s="169"/>
      <c r="J957" s="169"/>
      <c r="K957" s="169"/>
      <c r="L957" s="169"/>
      <c r="M957" s="169"/>
      <c r="N957" s="169"/>
      <c r="O957" s="169"/>
      <c r="P957" s="207"/>
      <c r="Q957" s="169"/>
      <c r="R957" s="169"/>
      <c r="S957" s="169"/>
      <c r="T957" s="169"/>
      <c r="U957" s="207">
        <v>2</v>
      </c>
      <c r="V957" s="207">
        <v>1653.6959999999997</v>
      </c>
      <c r="W957" s="169"/>
      <c r="X957" s="169"/>
      <c r="Y957" s="169"/>
      <c r="Z957" s="169"/>
      <c r="AA957" s="169"/>
      <c r="AB957" s="169"/>
      <c r="AC957" s="169"/>
      <c r="AD957" s="180"/>
      <c r="AE957" s="207">
        <f t="shared" si="86"/>
        <v>1653.6959999999997</v>
      </c>
    </row>
    <row r="958" spans="1:31" x14ac:dyDescent="0.25">
      <c r="A958" s="26"/>
      <c r="B958" s="48" t="s">
        <v>888</v>
      </c>
      <c r="C958" s="23"/>
      <c r="D958" s="49">
        <v>7</v>
      </c>
      <c r="E958" s="23"/>
      <c r="F958" s="23">
        <v>808.346</v>
      </c>
      <c r="G958" s="169"/>
      <c r="H958" s="169"/>
      <c r="I958" s="169"/>
      <c r="J958" s="169"/>
      <c r="K958" s="169"/>
      <c r="L958" s="169"/>
      <c r="M958" s="169"/>
      <c r="N958" s="169"/>
      <c r="O958" s="169"/>
      <c r="P958" s="207"/>
      <c r="Q958" s="169"/>
      <c r="R958" s="169"/>
      <c r="S958" s="169"/>
      <c r="T958" s="169"/>
      <c r="U958" s="207">
        <v>7</v>
      </c>
      <c r="V958" s="207">
        <v>808.346</v>
      </c>
      <c r="W958" s="169"/>
      <c r="X958" s="169"/>
      <c r="Y958" s="169"/>
      <c r="Z958" s="169"/>
      <c r="AA958" s="169"/>
      <c r="AB958" s="169"/>
      <c r="AC958" s="169"/>
      <c r="AD958" s="180"/>
      <c r="AE958" s="207">
        <f t="shared" si="86"/>
        <v>808.346</v>
      </c>
    </row>
    <row r="959" spans="1:31" x14ac:dyDescent="0.25">
      <c r="A959" s="26"/>
      <c r="B959" s="48" t="s">
        <v>889</v>
      </c>
      <c r="C959" s="23"/>
      <c r="D959" s="57">
        <v>38</v>
      </c>
      <c r="E959" s="23"/>
      <c r="F959" s="23">
        <v>12322.2</v>
      </c>
      <c r="G959" s="169"/>
      <c r="H959" s="169"/>
      <c r="I959" s="169"/>
      <c r="J959" s="169"/>
      <c r="K959" s="169"/>
      <c r="L959" s="169"/>
      <c r="M959" s="169"/>
      <c r="N959" s="169"/>
      <c r="O959" s="169"/>
      <c r="P959" s="207"/>
      <c r="Q959" s="169"/>
      <c r="R959" s="169"/>
      <c r="S959" s="169"/>
      <c r="T959" s="169"/>
      <c r="U959" s="207">
        <v>38</v>
      </c>
      <c r="V959" s="207">
        <v>12322.2</v>
      </c>
      <c r="W959" s="169"/>
      <c r="X959" s="169"/>
      <c r="Y959" s="169"/>
      <c r="Z959" s="169"/>
      <c r="AA959" s="169"/>
      <c r="AB959" s="169"/>
      <c r="AC959" s="169"/>
      <c r="AD959" s="180"/>
      <c r="AE959" s="207">
        <f t="shared" si="86"/>
        <v>12322.2</v>
      </c>
    </row>
    <row r="960" spans="1:31" x14ac:dyDescent="0.25">
      <c r="A960" s="26"/>
      <c r="B960" s="48" t="s">
        <v>2503</v>
      </c>
      <c r="C960" s="23"/>
      <c r="D960" s="57">
        <v>24</v>
      </c>
      <c r="E960" s="23"/>
      <c r="F960" s="23">
        <v>10080</v>
      </c>
      <c r="G960" s="169"/>
      <c r="H960" s="169"/>
      <c r="I960" s="169"/>
      <c r="J960" s="169"/>
      <c r="K960" s="169"/>
      <c r="L960" s="169"/>
      <c r="M960" s="169"/>
      <c r="N960" s="169"/>
      <c r="O960" s="169"/>
      <c r="P960" s="207"/>
      <c r="Q960" s="169"/>
      <c r="R960" s="169"/>
      <c r="S960" s="169"/>
      <c r="T960" s="169"/>
      <c r="U960" s="207">
        <v>24</v>
      </c>
      <c r="V960" s="207">
        <v>10080</v>
      </c>
      <c r="W960" s="169"/>
      <c r="X960" s="169"/>
      <c r="Y960" s="169"/>
      <c r="Z960" s="169"/>
      <c r="AA960" s="169"/>
      <c r="AB960" s="169"/>
      <c r="AC960" s="169"/>
      <c r="AD960" s="180"/>
      <c r="AE960" s="207">
        <f t="shared" si="86"/>
        <v>10080</v>
      </c>
    </row>
    <row r="961" spans="1:474" x14ac:dyDescent="0.25">
      <c r="A961" s="26"/>
      <c r="B961" s="48" t="s">
        <v>890</v>
      </c>
      <c r="C961" s="23"/>
      <c r="D961" s="49">
        <v>176</v>
      </c>
      <c r="E961" s="23"/>
      <c r="F961" s="23">
        <f>3678.4+369.6</f>
        <v>4048</v>
      </c>
      <c r="G961" s="169"/>
      <c r="H961" s="169"/>
      <c r="I961" s="169"/>
      <c r="J961" s="169"/>
      <c r="K961" s="169">
        <v>176</v>
      </c>
      <c r="L961" s="169">
        <v>4048</v>
      </c>
      <c r="M961" s="207"/>
      <c r="N961" s="169"/>
      <c r="O961" s="169"/>
      <c r="P961" s="207"/>
      <c r="Q961" s="169"/>
      <c r="R961" s="169"/>
      <c r="S961" s="169"/>
      <c r="T961" s="169"/>
      <c r="U961" s="207">
        <v>0</v>
      </c>
      <c r="V961" s="207">
        <v>0</v>
      </c>
      <c r="W961" s="169"/>
      <c r="X961" s="169"/>
      <c r="Y961" s="169"/>
      <c r="Z961" s="169"/>
      <c r="AA961" s="169"/>
      <c r="AB961" s="169"/>
      <c r="AC961" s="169"/>
      <c r="AD961" s="180"/>
      <c r="AE961" s="207">
        <f t="shared" si="86"/>
        <v>4048</v>
      </c>
    </row>
    <row r="962" spans="1:474" x14ac:dyDescent="0.25">
      <c r="A962" s="26"/>
      <c r="B962" s="48" t="s">
        <v>891</v>
      </c>
      <c r="C962" s="23"/>
      <c r="D962" s="57">
        <v>1300</v>
      </c>
      <c r="E962" s="23"/>
      <c r="F962" s="23">
        <f>42883.6-4844.8-3315</f>
        <v>34723.799999999996</v>
      </c>
      <c r="G962" s="169"/>
      <c r="H962" s="169"/>
      <c r="I962" s="169"/>
      <c r="J962" s="169"/>
      <c r="K962" s="169">
        <v>1070</v>
      </c>
      <c r="L962" s="169">
        <v>30495</v>
      </c>
      <c r="M962" s="207"/>
      <c r="N962" s="169"/>
      <c r="O962" s="169"/>
      <c r="P962" s="207"/>
      <c r="Q962" s="169"/>
      <c r="R962" s="169"/>
      <c r="S962" s="169"/>
      <c r="T962" s="169"/>
      <c r="U962" s="207">
        <v>230</v>
      </c>
      <c r="V962" s="207">
        <v>4228.7999999999956</v>
      </c>
      <c r="W962" s="169"/>
      <c r="X962" s="169"/>
      <c r="Y962" s="169"/>
      <c r="Z962" s="169"/>
      <c r="AA962" s="169"/>
      <c r="AB962" s="169"/>
      <c r="AC962" s="169"/>
      <c r="AD962" s="180"/>
      <c r="AE962" s="207">
        <f t="shared" si="86"/>
        <v>34723.799999999996</v>
      </c>
    </row>
    <row r="963" spans="1:474" x14ac:dyDescent="0.25">
      <c r="A963" s="26"/>
      <c r="B963" s="48" t="s">
        <v>892</v>
      </c>
      <c r="C963" s="23"/>
      <c r="D963" s="49">
        <v>0</v>
      </c>
      <c r="E963" s="23"/>
      <c r="F963" s="23">
        <v>0</v>
      </c>
      <c r="G963" s="169"/>
      <c r="H963" s="169"/>
      <c r="I963" s="169"/>
      <c r="J963" s="169"/>
      <c r="K963" s="169"/>
      <c r="L963" s="169"/>
      <c r="M963" s="207"/>
      <c r="N963" s="169"/>
      <c r="O963" s="169"/>
      <c r="P963" s="207"/>
      <c r="Q963" s="169"/>
      <c r="R963" s="169"/>
      <c r="S963" s="169"/>
      <c r="T963" s="169"/>
      <c r="U963" s="207">
        <v>0</v>
      </c>
      <c r="V963" s="207">
        <v>0</v>
      </c>
      <c r="W963" s="169"/>
      <c r="X963" s="169"/>
      <c r="Y963" s="169"/>
      <c r="Z963" s="169"/>
      <c r="AA963" s="169"/>
      <c r="AB963" s="169"/>
      <c r="AC963" s="169"/>
      <c r="AD963" s="180"/>
      <c r="AE963" s="207">
        <f t="shared" si="86"/>
        <v>0</v>
      </c>
    </row>
    <row r="964" spans="1:474" x14ac:dyDescent="0.25">
      <c r="A964" s="26"/>
      <c r="B964" s="48" t="s">
        <v>893</v>
      </c>
      <c r="C964" s="23"/>
      <c r="D964" s="89">
        <v>272</v>
      </c>
      <c r="E964" s="88"/>
      <c r="F964" s="88">
        <f>11519.2+4256.8</f>
        <v>15776</v>
      </c>
      <c r="G964" s="199"/>
      <c r="H964" s="199"/>
      <c r="I964" s="199"/>
      <c r="J964" s="199"/>
      <c r="K964" s="199">
        <v>272</v>
      </c>
      <c r="L964" s="199">
        <v>15776</v>
      </c>
      <c r="M964" s="207"/>
      <c r="N964" s="169"/>
      <c r="O964" s="169"/>
      <c r="P964" s="207"/>
      <c r="Q964" s="169"/>
      <c r="R964" s="169"/>
      <c r="S964" s="169"/>
      <c r="T964" s="169"/>
      <c r="U964" s="207">
        <v>0</v>
      </c>
      <c r="V964" s="207">
        <v>0</v>
      </c>
      <c r="W964" s="169"/>
      <c r="X964" s="169"/>
      <c r="Y964" s="169"/>
      <c r="Z964" s="169"/>
      <c r="AA964" s="169"/>
      <c r="AB964" s="169"/>
      <c r="AC964" s="169"/>
      <c r="AD964" s="180"/>
      <c r="AE964" s="207">
        <f t="shared" si="86"/>
        <v>15776</v>
      </c>
    </row>
    <row r="965" spans="1:474" x14ac:dyDescent="0.25">
      <c r="A965" s="26"/>
      <c r="B965" s="48" t="s">
        <v>894</v>
      </c>
      <c r="C965" s="23"/>
      <c r="D965" s="89">
        <v>112</v>
      </c>
      <c r="E965" s="88"/>
      <c r="F965" s="88">
        <f>8932+588</f>
        <v>9520</v>
      </c>
      <c r="G965" s="199"/>
      <c r="H965" s="199"/>
      <c r="I965" s="199"/>
      <c r="J965" s="199"/>
      <c r="K965" s="199">
        <v>112</v>
      </c>
      <c r="L965" s="199">
        <v>9520</v>
      </c>
      <c r="M965" s="207"/>
      <c r="N965" s="169"/>
      <c r="O965" s="169"/>
      <c r="P965" s="207"/>
      <c r="Q965" s="169"/>
      <c r="R965" s="169"/>
      <c r="S965" s="169"/>
      <c r="T965" s="169"/>
      <c r="U965" s="207">
        <v>0</v>
      </c>
      <c r="V965" s="207">
        <v>0</v>
      </c>
      <c r="W965" s="169"/>
      <c r="X965" s="169"/>
      <c r="Y965" s="169"/>
      <c r="Z965" s="169"/>
      <c r="AA965" s="169"/>
      <c r="AB965" s="169"/>
      <c r="AC965" s="169"/>
      <c r="AD965" s="180"/>
      <c r="AE965" s="207">
        <f t="shared" si="86"/>
        <v>9520</v>
      </c>
    </row>
    <row r="966" spans="1:474" x14ac:dyDescent="0.25">
      <c r="A966" s="26"/>
      <c r="B966" s="48" t="s">
        <v>895</v>
      </c>
      <c r="C966" s="23"/>
      <c r="D966" s="49">
        <v>5</v>
      </c>
      <c r="E966" s="23"/>
      <c r="F966" s="23">
        <v>135</v>
      </c>
      <c r="G966" s="169"/>
      <c r="H966" s="169"/>
      <c r="I966" s="169"/>
      <c r="J966" s="169"/>
      <c r="K966" s="169">
        <v>5</v>
      </c>
      <c r="L966" s="169">
        <v>100</v>
      </c>
      <c r="M966" s="169"/>
      <c r="N966" s="169"/>
      <c r="O966" s="169"/>
      <c r="P966" s="207"/>
      <c r="Q966" s="169"/>
      <c r="R966" s="169"/>
      <c r="S966" s="169"/>
      <c r="T966" s="169"/>
      <c r="U966" s="207">
        <v>0</v>
      </c>
      <c r="V966" s="207">
        <v>35</v>
      </c>
      <c r="W966" s="169"/>
      <c r="X966" s="169"/>
      <c r="Y966" s="169"/>
      <c r="Z966" s="169"/>
      <c r="AA966" s="169"/>
      <c r="AB966" s="169"/>
      <c r="AC966" s="169"/>
      <c r="AD966" s="180"/>
      <c r="AE966" s="207">
        <f t="shared" si="86"/>
        <v>135</v>
      </c>
    </row>
    <row r="967" spans="1:474" x14ac:dyDescent="0.25">
      <c r="A967" s="26"/>
      <c r="B967" s="48" t="s">
        <v>710</v>
      </c>
      <c r="C967" s="23"/>
      <c r="D967" s="49">
        <v>1</v>
      </c>
      <c r="E967" s="23"/>
      <c r="F967" s="23">
        <v>79.924000000000007</v>
      </c>
      <c r="G967" s="169"/>
      <c r="H967" s="169"/>
      <c r="I967" s="169"/>
      <c r="J967" s="169"/>
      <c r="K967" s="169"/>
      <c r="L967" s="169"/>
      <c r="M967" s="169"/>
      <c r="N967" s="169"/>
      <c r="O967" s="169"/>
      <c r="P967" s="207"/>
      <c r="Q967" s="169"/>
      <c r="R967" s="169"/>
      <c r="S967" s="169"/>
      <c r="T967" s="169"/>
      <c r="U967" s="207">
        <v>1</v>
      </c>
      <c r="V967" s="207">
        <v>79.924000000000007</v>
      </c>
      <c r="W967" s="169"/>
      <c r="X967" s="169"/>
      <c r="Y967" s="169"/>
      <c r="Z967" s="169"/>
      <c r="AA967" s="169"/>
      <c r="AB967" s="169"/>
      <c r="AC967" s="169"/>
      <c r="AD967" s="180"/>
      <c r="AE967" s="207">
        <f t="shared" si="86"/>
        <v>79.924000000000007</v>
      </c>
    </row>
    <row r="968" spans="1:474" x14ac:dyDescent="0.25">
      <c r="A968" s="26"/>
      <c r="B968" s="48" t="s">
        <v>896</v>
      </c>
      <c r="C968" s="23"/>
      <c r="D968" s="49">
        <v>168</v>
      </c>
      <c r="E968" s="23"/>
      <c r="F968" s="23">
        <v>14599.2</v>
      </c>
      <c r="G968" s="169"/>
      <c r="H968" s="169"/>
      <c r="I968" s="169"/>
      <c r="J968" s="169"/>
      <c r="K968" s="169">
        <v>168</v>
      </c>
      <c r="L968" s="169">
        <v>13272</v>
      </c>
      <c r="M968" s="169"/>
      <c r="N968" s="169"/>
      <c r="O968" s="169"/>
      <c r="P968" s="207"/>
      <c r="Q968" s="169"/>
      <c r="R968" s="169"/>
      <c r="S968" s="169"/>
      <c r="T968" s="169"/>
      <c r="U968" s="207">
        <v>0</v>
      </c>
      <c r="V968" s="207">
        <v>1327.2000000000007</v>
      </c>
      <c r="W968" s="169"/>
      <c r="X968" s="169"/>
      <c r="Y968" s="169"/>
      <c r="Z968" s="169"/>
      <c r="AA968" s="169"/>
      <c r="AB968" s="169"/>
      <c r="AC968" s="169"/>
      <c r="AD968" s="180"/>
      <c r="AE968" s="207">
        <f t="shared" si="86"/>
        <v>14599.2</v>
      </c>
    </row>
    <row r="969" spans="1:474" s="19" customFormat="1" x14ac:dyDescent="0.25">
      <c r="A969" s="15">
        <v>22106</v>
      </c>
      <c r="B969" s="67" t="s">
        <v>897</v>
      </c>
      <c r="C969" s="15"/>
      <c r="D969" s="15"/>
      <c r="E969" s="15"/>
      <c r="F969" s="172">
        <v>67603.319900000002</v>
      </c>
      <c r="G969" s="173">
        <f t="shared" ref="G969:AE969" si="87">SUM(G970:G982)</f>
        <v>0</v>
      </c>
      <c r="H969" s="173">
        <f t="shared" si="87"/>
        <v>0</v>
      </c>
      <c r="I969" s="173">
        <f t="shared" si="87"/>
        <v>0</v>
      </c>
      <c r="J969" s="173">
        <f t="shared" si="87"/>
        <v>0</v>
      </c>
      <c r="K969" s="173">
        <f t="shared" si="87"/>
        <v>0</v>
      </c>
      <c r="L969" s="173">
        <f t="shared" si="87"/>
        <v>34836</v>
      </c>
      <c r="M969" s="173">
        <f t="shared" si="87"/>
        <v>0</v>
      </c>
      <c r="N969" s="173">
        <f t="shared" si="87"/>
        <v>0</v>
      </c>
      <c r="O969" s="173">
        <f t="shared" si="87"/>
        <v>0</v>
      </c>
      <c r="P969" s="184">
        <f t="shared" si="87"/>
        <v>0</v>
      </c>
      <c r="Q969" s="173">
        <f t="shared" si="87"/>
        <v>0</v>
      </c>
      <c r="R969" s="173">
        <f t="shared" si="87"/>
        <v>0</v>
      </c>
      <c r="S969" s="173">
        <v>0</v>
      </c>
      <c r="T969" s="173">
        <v>0</v>
      </c>
      <c r="U969" s="173">
        <v>403.5</v>
      </c>
      <c r="V969" s="184">
        <v>32767.319899999995</v>
      </c>
      <c r="W969" s="173">
        <f t="shared" si="87"/>
        <v>0</v>
      </c>
      <c r="X969" s="173">
        <f t="shared" si="87"/>
        <v>0</v>
      </c>
      <c r="Y969" s="173">
        <f t="shared" si="87"/>
        <v>0</v>
      </c>
      <c r="Z969" s="173">
        <f t="shared" si="87"/>
        <v>0</v>
      </c>
      <c r="AA969" s="173">
        <f t="shared" si="87"/>
        <v>0</v>
      </c>
      <c r="AB969" s="173">
        <f t="shared" si="87"/>
        <v>0</v>
      </c>
      <c r="AC969" s="173">
        <f t="shared" si="87"/>
        <v>0</v>
      </c>
      <c r="AD969" s="179">
        <f t="shared" si="87"/>
        <v>0</v>
      </c>
      <c r="AE969" s="204">
        <f t="shared" si="87"/>
        <v>67603.319900000002</v>
      </c>
      <c r="AF969" s="104"/>
      <c r="AG969" s="104"/>
      <c r="AH969" s="104"/>
      <c r="AI969" s="104"/>
      <c r="AJ969" s="104"/>
      <c r="AK969" s="104"/>
      <c r="AL969" s="104"/>
      <c r="AM969" s="104"/>
      <c r="AN969" s="104"/>
      <c r="AO969" s="104"/>
      <c r="AP969" s="104"/>
      <c r="AQ969" s="104"/>
      <c r="AR969" s="104"/>
      <c r="AS969" s="104"/>
      <c r="AT969" s="104"/>
      <c r="AU969" s="104"/>
      <c r="AV969" s="104"/>
      <c r="AW969" s="104"/>
      <c r="AX969" s="104"/>
      <c r="AY969" s="104"/>
      <c r="AZ969" s="104"/>
      <c r="BA969" s="104"/>
      <c r="BB969" s="104"/>
      <c r="BC969" s="104"/>
      <c r="BD969" s="104"/>
      <c r="BE969" s="104"/>
      <c r="BF969" s="104"/>
      <c r="BG969" s="104"/>
      <c r="BH969" s="104"/>
      <c r="BI969" s="104"/>
      <c r="BJ969" s="104"/>
      <c r="BK969" s="104"/>
      <c r="BL969" s="104"/>
      <c r="BM969" s="104"/>
      <c r="BN969" s="104"/>
      <c r="BO969" s="104"/>
      <c r="BP969" s="104"/>
      <c r="BQ969" s="104"/>
      <c r="BR969" s="104"/>
      <c r="GM969" s="104"/>
      <c r="GN969" s="104"/>
      <c r="GO969" s="104"/>
      <c r="GP969" s="104"/>
      <c r="GQ969" s="104"/>
      <c r="GR969" s="104"/>
      <c r="GS969" s="104"/>
      <c r="GT969" s="104"/>
      <c r="GU969" s="104"/>
      <c r="GV969" s="104"/>
      <c r="GW969" s="104"/>
      <c r="GX969" s="104"/>
      <c r="GY969" s="104"/>
      <c r="GZ969" s="104"/>
      <c r="HA969" s="104"/>
      <c r="HB969" s="104"/>
      <c r="HC969" s="104"/>
      <c r="HD969" s="104"/>
      <c r="HE969" s="104"/>
      <c r="HF969" s="104"/>
      <c r="HG969" s="104"/>
      <c r="HH969" s="104"/>
      <c r="HI969" s="104"/>
      <c r="HJ969" s="104"/>
      <c r="HK969" s="104"/>
      <c r="HL969" s="104"/>
      <c r="HM969" s="104"/>
      <c r="HN969" s="104"/>
      <c r="HO969" s="104"/>
      <c r="HP969" s="104"/>
      <c r="HQ969" s="104"/>
      <c r="HR969" s="104"/>
      <c r="HS969" s="104"/>
      <c r="HT969" s="104"/>
      <c r="HU969" s="104"/>
      <c r="HV969" s="104"/>
      <c r="HW969" s="104"/>
      <c r="HX969" s="104"/>
      <c r="HY969" s="104"/>
      <c r="HZ969" s="104"/>
      <c r="IA969" s="104"/>
      <c r="IB969" s="104"/>
      <c r="IC969" s="104"/>
      <c r="ID969" s="104"/>
      <c r="IE969" s="104"/>
      <c r="IF969" s="104"/>
      <c r="IG969" s="104"/>
      <c r="IH969" s="104"/>
      <c r="II969" s="104"/>
      <c r="IJ969" s="104"/>
      <c r="IK969" s="104"/>
      <c r="IL969" s="104"/>
      <c r="IM969" s="104"/>
      <c r="IN969" s="104"/>
      <c r="IO969" s="104"/>
      <c r="IP969" s="104"/>
      <c r="IQ969" s="104"/>
      <c r="IR969" s="104"/>
      <c r="IS969" s="104"/>
      <c r="IT969" s="104"/>
      <c r="IU969" s="104"/>
      <c r="IV969" s="104"/>
      <c r="IW969" s="104"/>
      <c r="IX969" s="104"/>
      <c r="IY969" s="104"/>
      <c r="IZ969" s="104"/>
      <c r="JA969" s="104"/>
      <c r="JB969" s="104"/>
      <c r="JC969" s="104"/>
      <c r="JD969" s="104"/>
      <c r="JE969" s="104"/>
      <c r="JF969" s="104"/>
      <c r="JG969" s="104"/>
      <c r="JH969" s="104"/>
      <c r="JI969" s="104"/>
      <c r="JJ969" s="104"/>
      <c r="JK969" s="104"/>
      <c r="JL969" s="104"/>
      <c r="JM969" s="104"/>
      <c r="JN969" s="104"/>
      <c r="JO969" s="104"/>
      <c r="JP969" s="104"/>
      <c r="JQ969" s="104"/>
      <c r="JR969" s="104"/>
      <c r="JS969" s="104"/>
      <c r="JT969" s="104"/>
      <c r="JU969" s="104"/>
      <c r="JV969" s="104"/>
      <c r="JW969" s="104"/>
      <c r="JX969" s="104"/>
      <c r="JY969" s="104"/>
      <c r="JZ969" s="104"/>
      <c r="KA969" s="104"/>
      <c r="KB969" s="104"/>
      <c r="KC969" s="104"/>
      <c r="KD969" s="104"/>
      <c r="KE969" s="104"/>
      <c r="KF969" s="104"/>
      <c r="KG969" s="104"/>
      <c r="KH969" s="104"/>
      <c r="KI969" s="104"/>
      <c r="KJ969" s="104"/>
      <c r="KK969" s="104"/>
      <c r="KL969" s="104"/>
      <c r="KM969" s="104"/>
      <c r="KN969" s="104"/>
      <c r="KO969" s="104"/>
      <c r="KP969" s="104"/>
      <c r="KQ969" s="104"/>
      <c r="KR969" s="104"/>
      <c r="KS969" s="104"/>
      <c r="KT969" s="104"/>
      <c r="KU969" s="104"/>
      <c r="KV969" s="104"/>
      <c r="KW969" s="104"/>
      <c r="KX969" s="104"/>
      <c r="KY969" s="104"/>
      <c r="KZ969" s="104"/>
      <c r="LA969" s="104"/>
      <c r="LB969" s="104"/>
      <c r="LC969" s="104"/>
      <c r="LD969" s="104"/>
      <c r="LE969" s="104"/>
      <c r="LF969" s="104"/>
      <c r="LG969" s="104"/>
      <c r="LH969" s="104"/>
      <c r="LI969" s="104"/>
      <c r="LJ969" s="104"/>
      <c r="LK969" s="104"/>
      <c r="LL969" s="104"/>
      <c r="LM969" s="104"/>
      <c r="LN969" s="104"/>
      <c r="LO969" s="104"/>
      <c r="LP969" s="104"/>
      <c r="LQ969" s="104"/>
      <c r="LR969" s="104"/>
      <c r="LS969" s="104"/>
      <c r="LT969" s="104"/>
      <c r="LU969" s="104"/>
      <c r="LV969" s="104"/>
      <c r="LW969" s="104"/>
      <c r="LX969" s="104"/>
      <c r="LY969" s="104"/>
      <c r="LZ969" s="104"/>
      <c r="MA969" s="104"/>
      <c r="MB969" s="104"/>
      <c r="MC969" s="104"/>
      <c r="MD969" s="104"/>
      <c r="ME969" s="104"/>
      <c r="MF969" s="104"/>
      <c r="MG969" s="104"/>
      <c r="MH969" s="104"/>
      <c r="MI969" s="104"/>
      <c r="MJ969" s="104"/>
      <c r="MK969" s="104"/>
      <c r="ML969" s="104"/>
      <c r="MM969" s="104"/>
      <c r="MN969" s="104"/>
      <c r="MO969" s="104"/>
      <c r="MP969" s="104"/>
      <c r="MQ969" s="104"/>
      <c r="MR969" s="104"/>
      <c r="MS969" s="104"/>
      <c r="MT969" s="104"/>
      <c r="MU969" s="104"/>
      <c r="MV969" s="104"/>
      <c r="MW969" s="104"/>
      <c r="MX969" s="104"/>
      <c r="MY969" s="104"/>
      <c r="MZ969" s="104"/>
      <c r="NA969" s="104"/>
      <c r="NB969" s="104"/>
      <c r="NC969" s="104"/>
      <c r="ND969" s="104"/>
      <c r="NE969" s="104"/>
      <c r="NF969" s="104"/>
      <c r="NG969" s="104"/>
      <c r="NH969" s="104"/>
      <c r="NI969" s="104"/>
      <c r="NJ969" s="104"/>
      <c r="NK969" s="104"/>
      <c r="NL969" s="104"/>
      <c r="NM969" s="104"/>
      <c r="NN969" s="104"/>
      <c r="NO969" s="104"/>
      <c r="NP969" s="104"/>
      <c r="NQ969" s="104"/>
      <c r="NR969" s="104"/>
      <c r="NS969" s="104"/>
      <c r="NT969" s="104"/>
      <c r="NU969" s="104"/>
      <c r="NV969" s="104"/>
      <c r="NW969" s="104"/>
      <c r="NX969" s="104"/>
      <c r="NY969" s="104"/>
      <c r="NZ969" s="104"/>
      <c r="OA969" s="104"/>
      <c r="OB969" s="104"/>
      <c r="OC969" s="104"/>
      <c r="OD969" s="104"/>
      <c r="OE969" s="104"/>
      <c r="OF969" s="104"/>
      <c r="OG969" s="104"/>
      <c r="OH969" s="104"/>
      <c r="OI969" s="104"/>
      <c r="OJ969" s="104"/>
      <c r="OK969" s="104"/>
      <c r="OL969" s="104"/>
      <c r="OM969" s="104"/>
      <c r="ON969" s="104"/>
      <c r="OO969" s="104"/>
      <c r="OP969" s="104"/>
      <c r="OQ969" s="104"/>
      <c r="OR969" s="104"/>
      <c r="OS969" s="104"/>
      <c r="OT969" s="104"/>
      <c r="OU969" s="104"/>
      <c r="OV969" s="104"/>
      <c r="OW969" s="104"/>
      <c r="OX969" s="104"/>
      <c r="OY969" s="104"/>
      <c r="OZ969" s="104"/>
      <c r="PA969" s="104"/>
      <c r="PB969" s="104"/>
      <c r="PC969" s="104"/>
      <c r="PD969" s="104"/>
      <c r="PE969" s="104"/>
      <c r="PF969" s="104"/>
      <c r="PG969" s="104"/>
      <c r="PH969" s="104"/>
      <c r="PI969" s="104"/>
      <c r="PJ969" s="104"/>
      <c r="PK969" s="104"/>
      <c r="PL969" s="104"/>
      <c r="PM969" s="104"/>
      <c r="PN969" s="104"/>
      <c r="PO969" s="104"/>
      <c r="PP969" s="104"/>
      <c r="PQ969" s="104"/>
      <c r="PR969" s="104"/>
      <c r="PS969" s="104"/>
      <c r="PT969" s="104"/>
      <c r="PU969" s="104"/>
      <c r="PV969" s="104"/>
      <c r="PW969" s="104"/>
      <c r="PX969" s="104"/>
      <c r="PY969" s="104"/>
      <c r="PZ969" s="104"/>
      <c r="QA969" s="104"/>
      <c r="QB969" s="104"/>
      <c r="QC969" s="104"/>
      <c r="QD969" s="104"/>
      <c r="QE969" s="104"/>
      <c r="QF969" s="104"/>
      <c r="QG969" s="104"/>
      <c r="QH969" s="104"/>
      <c r="QI969" s="104"/>
      <c r="QJ969" s="104"/>
      <c r="QK969" s="104"/>
      <c r="QL969" s="104"/>
      <c r="QM969" s="104"/>
      <c r="QN969" s="104"/>
      <c r="QO969" s="104"/>
      <c r="QP969" s="104"/>
      <c r="QQ969" s="104"/>
      <c r="QR969" s="104"/>
      <c r="QS969" s="104"/>
      <c r="QT969" s="104"/>
      <c r="QU969" s="104"/>
      <c r="QV969" s="104"/>
      <c r="QW969" s="104"/>
      <c r="QX969" s="104"/>
      <c r="QY969" s="104"/>
      <c r="QZ969" s="104"/>
      <c r="RA969" s="104"/>
      <c r="RB969" s="104"/>
      <c r="RC969" s="104"/>
      <c r="RD969" s="104"/>
      <c r="RE969" s="104"/>
      <c r="RF969" s="104"/>
    </row>
    <row r="970" spans="1:474" x14ac:dyDescent="0.25">
      <c r="A970" s="30"/>
      <c r="B970" s="48" t="s">
        <v>898</v>
      </c>
      <c r="C970" s="30"/>
      <c r="D970" s="49">
        <v>0</v>
      </c>
      <c r="E970" s="30"/>
      <c r="F970" s="197">
        <v>0</v>
      </c>
      <c r="G970" s="169"/>
      <c r="H970" s="169"/>
      <c r="I970" s="169"/>
      <c r="J970" s="169"/>
      <c r="K970" s="169"/>
      <c r="L970" s="169"/>
      <c r="M970" s="169"/>
      <c r="N970" s="169"/>
      <c r="O970" s="169"/>
      <c r="P970" s="207"/>
      <c r="Q970" s="169"/>
      <c r="R970" s="169"/>
      <c r="S970" s="169"/>
      <c r="T970" s="169"/>
      <c r="U970" s="207">
        <v>0</v>
      </c>
      <c r="V970" s="207">
        <v>0</v>
      </c>
      <c r="W970" s="169"/>
      <c r="X970" s="169"/>
      <c r="Y970" s="169"/>
      <c r="Z970" s="169"/>
      <c r="AA970" s="169"/>
      <c r="AB970" s="169"/>
      <c r="AC970" s="169"/>
      <c r="AD970" s="180"/>
      <c r="AE970" s="207">
        <f t="shared" ref="AE970:AE982" si="88">H970+J970+L970+N970+P970+R970+T970+V970+X970+Z970+AB970+AD970</f>
        <v>0</v>
      </c>
    </row>
    <row r="971" spans="1:474" x14ac:dyDescent="0.25">
      <c r="A971" s="30"/>
      <c r="B971" s="48" t="s">
        <v>899</v>
      </c>
      <c r="C971" s="30"/>
      <c r="D971" s="49">
        <v>1</v>
      </c>
      <c r="E971" s="30"/>
      <c r="F971" s="197">
        <v>644</v>
      </c>
      <c r="G971" s="169"/>
      <c r="H971" s="169"/>
      <c r="I971" s="169"/>
      <c r="J971" s="169"/>
      <c r="K971" s="169"/>
      <c r="L971" s="169"/>
      <c r="M971" s="169"/>
      <c r="N971" s="169"/>
      <c r="O971" s="169"/>
      <c r="P971" s="207"/>
      <c r="Q971" s="169"/>
      <c r="R971" s="169"/>
      <c r="S971" s="169"/>
      <c r="T971" s="169"/>
      <c r="U971" s="207">
        <v>1</v>
      </c>
      <c r="V971" s="207">
        <v>644</v>
      </c>
      <c r="W971" s="169"/>
      <c r="X971" s="169"/>
      <c r="Y971" s="169"/>
      <c r="Z971" s="169"/>
      <c r="AA971" s="169"/>
      <c r="AB971" s="169"/>
      <c r="AC971" s="169"/>
      <c r="AD971" s="180"/>
      <c r="AE971" s="207">
        <f t="shared" si="88"/>
        <v>644</v>
      </c>
    </row>
    <row r="972" spans="1:474" x14ac:dyDescent="0.25">
      <c r="A972" s="26"/>
      <c r="B972" s="48" t="s">
        <v>900</v>
      </c>
      <c r="C972" s="23"/>
      <c r="D972" s="49">
        <v>27.5</v>
      </c>
      <c r="E972" s="23"/>
      <c r="F972" s="23">
        <v>1361.9994999999992</v>
      </c>
      <c r="G972" s="169"/>
      <c r="H972" s="169"/>
      <c r="I972" s="169"/>
      <c r="J972" s="169"/>
      <c r="K972" s="169"/>
      <c r="L972" s="169"/>
      <c r="M972" s="169"/>
      <c r="N972" s="169"/>
      <c r="O972" s="169"/>
      <c r="P972" s="207"/>
      <c r="Q972" s="169"/>
      <c r="R972" s="169"/>
      <c r="S972" s="169"/>
      <c r="T972" s="169"/>
      <c r="U972" s="207">
        <v>27.5</v>
      </c>
      <c r="V972" s="207">
        <v>1361.9994999999992</v>
      </c>
      <c r="W972" s="169"/>
      <c r="X972" s="169"/>
      <c r="Y972" s="169"/>
      <c r="Z972" s="169"/>
      <c r="AA972" s="169"/>
      <c r="AB972" s="169"/>
      <c r="AC972" s="169"/>
      <c r="AD972" s="180"/>
      <c r="AE972" s="207">
        <f t="shared" si="88"/>
        <v>1361.9994999999992</v>
      </c>
    </row>
    <row r="973" spans="1:474" x14ac:dyDescent="0.25">
      <c r="A973" s="26"/>
      <c r="B973" s="48" t="s">
        <v>2504</v>
      </c>
      <c r="C973" s="23"/>
      <c r="D973" s="57">
        <v>0</v>
      </c>
      <c r="E973" s="23"/>
      <c r="F973" s="23">
        <v>23000</v>
      </c>
      <c r="G973" s="169"/>
      <c r="H973" s="169"/>
      <c r="I973" s="169"/>
      <c r="J973" s="169"/>
      <c r="K973" s="169"/>
      <c r="L973" s="169">
        <v>30336</v>
      </c>
      <c r="M973" s="169"/>
      <c r="N973" s="169"/>
      <c r="O973" s="169"/>
      <c r="P973" s="207"/>
      <c r="Q973" s="169"/>
      <c r="R973" s="169"/>
      <c r="S973" s="169"/>
      <c r="T973" s="169"/>
      <c r="U973" s="207">
        <v>0</v>
      </c>
      <c r="V973" s="207">
        <v>-7336</v>
      </c>
      <c r="W973" s="169"/>
      <c r="X973" s="169"/>
      <c r="Y973" s="169"/>
      <c r="Z973" s="169"/>
      <c r="AA973" s="169"/>
      <c r="AB973" s="169"/>
      <c r="AC973" s="169"/>
      <c r="AD973" s="180"/>
      <c r="AE973" s="207">
        <f t="shared" si="88"/>
        <v>23000</v>
      </c>
    </row>
    <row r="974" spans="1:474" x14ac:dyDescent="0.25">
      <c r="A974" s="26"/>
      <c r="B974" s="48" t="s">
        <v>901</v>
      </c>
      <c r="C974" s="23"/>
      <c r="D974" s="49">
        <v>75</v>
      </c>
      <c r="E974" s="23"/>
      <c r="F974" s="23">
        <v>2430</v>
      </c>
      <c r="G974" s="169"/>
      <c r="H974" s="169"/>
      <c r="I974" s="169"/>
      <c r="J974" s="169"/>
      <c r="K974" s="169"/>
      <c r="L974" s="169">
        <v>4500</v>
      </c>
      <c r="M974" s="169"/>
      <c r="N974" s="169"/>
      <c r="O974" s="169"/>
      <c r="P974" s="207"/>
      <c r="Q974" s="169"/>
      <c r="R974" s="169"/>
      <c r="S974" s="169"/>
      <c r="T974" s="169"/>
      <c r="U974" s="207">
        <v>75</v>
      </c>
      <c r="V974" s="207">
        <v>-2070</v>
      </c>
      <c r="W974" s="169"/>
      <c r="X974" s="169"/>
      <c r="Y974" s="169"/>
      <c r="Z974" s="169"/>
      <c r="AA974" s="169"/>
      <c r="AB974" s="169"/>
      <c r="AC974" s="169"/>
      <c r="AD974" s="180"/>
      <c r="AE974" s="207">
        <f t="shared" si="88"/>
        <v>2430</v>
      </c>
    </row>
    <row r="975" spans="1:474" x14ac:dyDescent="0.25">
      <c r="A975" s="26"/>
      <c r="B975" s="48" t="s">
        <v>902</v>
      </c>
      <c r="C975" s="23"/>
      <c r="D975" s="57">
        <v>0</v>
      </c>
      <c r="E975" s="23"/>
      <c r="F975" s="23">
        <v>0</v>
      </c>
      <c r="G975" s="169"/>
      <c r="H975" s="169"/>
      <c r="I975" s="169"/>
      <c r="J975" s="169"/>
      <c r="K975" s="169"/>
      <c r="L975" s="169"/>
      <c r="M975" s="169"/>
      <c r="N975" s="169"/>
      <c r="O975" s="169"/>
      <c r="P975" s="207"/>
      <c r="Q975" s="169"/>
      <c r="R975" s="169"/>
      <c r="S975" s="169"/>
      <c r="T975" s="169"/>
      <c r="U975" s="207">
        <v>0</v>
      </c>
      <c r="V975" s="207">
        <v>0</v>
      </c>
      <c r="W975" s="169"/>
      <c r="X975" s="169"/>
      <c r="Y975" s="169"/>
      <c r="Z975" s="169"/>
      <c r="AA975" s="169"/>
      <c r="AB975" s="169"/>
      <c r="AC975" s="169"/>
      <c r="AD975" s="180"/>
      <c r="AE975" s="207">
        <f t="shared" si="88"/>
        <v>0</v>
      </c>
    </row>
    <row r="976" spans="1:474" x14ac:dyDescent="0.25">
      <c r="A976" s="26"/>
      <c r="B976" s="48" t="s">
        <v>903</v>
      </c>
      <c r="C976" s="23"/>
      <c r="D976" s="57">
        <v>60</v>
      </c>
      <c r="E976" s="23"/>
      <c r="F976" s="23">
        <v>7200</v>
      </c>
      <c r="G976" s="169"/>
      <c r="H976" s="169"/>
      <c r="I976" s="169"/>
      <c r="J976" s="169"/>
      <c r="K976" s="169"/>
      <c r="L976" s="169"/>
      <c r="M976" s="169"/>
      <c r="N976" s="169"/>
      <c r="O976" s="169"/>
      <c r="P976" s="207"/>
      <c r="Q976" s="169"/>
      <c r="R976" s="169"/>
      <c r="S976" s="169"/>
      <c r="T976" s="169"/>
      <c r="U976" s="207">
        <v>60</v>
      </c>
      <c r="V976" s="207">
        <v>7200</v>
      </c>
      <c r="W976" s="169"/>
      <c r="X976" s="169"/>
      <c r="Y976" s="169"/>
      <c r="Z976" s="169"/>
      <c r="AA976" s="169"/>
      <c r="AB976" s="169"/>
      <c r="AC976" s="169"/>
      <c r="AD976" s="180"/>
      <c r="AE976" s="207">
        <f t="shared" si="88"/>
        <v>7200</v>
      </c>
    </row>
    <row r="977" spans="1:474" x14ac:dyDescent="0.25">
      <c r="A977" s="26"/>
      <c r="B977" s="48" t="s">
        <v>904</v>
      </c>
      <c r="C977" s="23"/>
      <c r="D977" s="57">
        <v>21</v>
      </c>
      <c r="E977" s="23"/>
      <c r="F977" s="23">
        <v>399</v>
      </c>
      <c r="G977" s="169"/>
      <c r="H977" s="169"/>
      <c r="I977" s="169"/>
      <c r="J977" s="169"/>
      <c r="K977" s="169"/>
      <c r="L977" s="169"/>
      <c r="M977" s="169"/>
      <c r="N977" s="169"/>
      <c r="O977" s="169"/>
      <c r="P977" s="207"/>
      <c r="Q977" s="169"/>
      <c r="R977" s="169"/>
      <c r="S977" s="169"/>
      <c r="T977" s="169"/>
      <c r="U977" s="207">
        <v>21</v>
      </c>
      <c r="V977" s="207">
        <v>399</v>
      </c>
      <c r="W977" s="169"/>
      <c r="X977" s="169"/>
      <c r="Y977" s="169"/>
      <c r="Z977" s="169"/>
      <c r="AA977" s="169"/>
      <c r="AB977" s="169"/>
      <c r="AC977" s="169"/>
      <c r="AD977" s="180"/>
      <c r="AE977" s="207">
        <f t="shared" si="88"/>
        <v>399</v>
      </c>
    </row>
    <row r="978" spans="1:474" x14ac:dyDescent="0.25">
      <c r="A978" s="26"/>
      <c r="B978" s="48" t="s">
        <v>905</v>
      </c>
      <c r="C978" s="23"/>
      <c r="D978" s="57">
        <v>80</v>
      </c>
      <c r="E978" s="23"/>
      <c r="F978" s="23">
        <v>9963.18</v>
      </c>
      <c r="G978" s="169"/>
      <c r="H978" s="169"/>
      <c r="I978" s="169"/>
      <c r="J978" s="169"/>
      <c r="K978" s="169"/>
      <c r="L978" s="169"/>
      <c r="M978" s="169"/>
      <c r="N978" s="169"/>
      <c r="O978" s="169"/>
      <c r="P978" s="207"/>
      <c r="Q978" s="169"/>
      <c r="R978" s="169"/>
      <c r="S978" s="169"/>
      <c r="T978" s="169"/>
      <c r="U978" s="207">
        <v>80</v>
      </c>
      <c r="V978" s="207">
        <v>9963.18</v>
      </c>
      <c r="W978" s="169"/>
      <c r="X978" s="169"/>
      <c r="Y978" s="169"/>
      <c r="Z978" s="169"/>
      <c r="AA978" s="169"/>
      <c r="AB978" s="169"/>
      <c r="AC978" s="169"/>
      <c r="AD978" s="180"/>
      <c r="AE978" s="207">
        <f t="shared" si="88"/>
        <v>9963.18</v>
      </c>
    </row>
    <row r="979" spans="1:474" x14ac:dyDescent="0.25">
      <c r="A979" s="26"/>
      <c r="B979" s="48" t="s">
        <v>906</v>
      </c>
      <c r="C979" s="23"/>
      <c r="D979" s="57">
        <v>0</v>
      </c>
      <c r="E979" s="23"/>
      <c r="F979" s="23">
        <v>0</v>
      </c>
      <c r="G979" s="169"/>
      <c r="H979" s="169"/>
      <c r="I979" s="169"/>
      <c r="J979" s="169"/>
      <c r="K979" s="169"/>
      <c r="L979" s="169"/>
      <c r="M979" s="169"/>
      <c r="N979" s="169"/>
      <c r="O979" s="169"/>
      <c r="P979" s="207"/>
      <c r="Q979" s="169"/>
      <c r="R979" s="169"/>
      <c r="S979" s="169"/>
      <c r="T979" s="169"/>
      <c r="U979" s="207">
        <v>0</v>
      </c>
      <c r="V979" s="207">
        <v>0</v>
      </c>
      <c r="W979" s="169"/>
      <c r="X979" s="169"/>
      <c r="Y979" s="169"/>
      <c r="Z979" s="169"/>
      <c r="AA979" s="169"/>
      <c r="AB979" s="169"/>
      <c r="AC979" s="169"/>
      <c r="AD979" s="180"/>
      <c r="AE979" s="207">
        <f t="shared" si="88"/>
        <v>0</v>
      </c>
    </row>
    <row r="980" spans="1:474" x14ac:dyDescent="0.25">
      <c r="A980" s="26"/>
      <c r="B980" s="48" t="s">
        <v>907</v>
      </c>
      <c r="C980" s="23"/>
      <c r="D980" s="49">
        <v>75</v>
      </c>
      <c r="E980" s="23"/>
      <c r="F980" s="23">
        <v>10232.07</v>
      </c>
      <c r="G980" s="169"/>
      <c r="H980" s="169"/>
      <c r="I980" s="169"/>
      <c r="J980" s="169"/>
      <c r="K980" s="169"/>
      <c r="L980" s="169"/>
      <c r="M980" s="169"/>
      <c r="N980" s="169"/>
      <c r="O980" s="169"/>
      <c r="P980" s="207"/>
      <c r="Q980" s="169"/>
      <c r="R980" s="169"/>
      <c r="S980" s="169"/>
      <c r="T980" s="169"/>
      <c r="U980" s="207">
        <v>75</v>
      </c>
      <c r="V980" s="207">
        <v>10232.07</v>
      </c>
      <c r="W980" s="169"/>
      <c r="X980" s="169"/>
      <c r="Y980" s="169"/>
      <c r="Z980" s="169"/>
      <c r="AA980" s="169"/>
      <c r="AB980" s="169"/>
      <c r="AC980" s="169"/>
      <c r="AD980" s="180"/>
      <c r="AE980" s="207">
        <f t="shared" si="88"/>
        <v>10232.07</v>
      </c>
    </row>
    <row r="981" spans="1:474" x14ac:dyDescent="0.25">
      <c r="A981" s="26"/>
      <c r="B981" s="48" t="s">
        <v>908</v>
      </c>
      <c r="C981" s="23"/>
      <c r="D981" s="49">
        <v>34</v>
      </c>
      <c r="E981" s="23"/>
      <c r="F981" s="23">
        <v>6793.9344000000001</v>
      </c>
      <c r="G981" s="169"/>
      <c r="H981" s="169"/>
      <c r="I981" s="169"/>
      <c r="J981" s="169"/>
      <c r="K981" s="169"/>
      <c r="L981" s="169"/>
      <c r="M981" s="169"/>
      <c r="N981" s="169"/>
      <c r="O981" s="169"/>
      <c r="P981" s="207"/>
      <c r="Q981" s="169"/>
      <c r="R981" s="169"/>
      <c r="S981" s="169"/>
      <c r="T981" s="169"/>
      <c r="U981" s="207">
        <v>34</v>
      </c>
      <c r="V981" s="207">
        <v>6793.9344000000001</v>
      </c>
      <c r="W981" s="169"/>
      <c r="X981" s="169"/>
      <c r="Y981" s="169"/>
      <c r="Z981" s="169"/>
      <c r="AA981" s="169"/>
      <c r="AB981" s="169"/>
      <c r="AC981" s="169"/>
      <c r="AD981" s="180"/>
      <c r="AE981" s="207">
        <f t="shared" si="88"/>
        <v>6793.9344000000001</v>
      </c>
    </row>
    <row r="982" spans="1:474" x14ac:dyDescent="0.25">
      <c r="A982" s="26"/>
      <c r="B982" s="48" t="s">
        <v>909</v>
      </c>
      <c r="C982" s="23"/>
      <c r="D982" s="49">
        <v>30</v>
      </c>
      <c r="E982" s="23"/>
      <c r="F982" s="23">
        <v>5579.1359999999995</v>
      </c>
      <c r="G982" s="169"/>
      <c r="H982" s="169"/>
      <c r="I982" s="169"/>
      <c r="J982" s="169"/>
      <c r="K982" s="169"/>
      <c r="L982" s="169"/>
      <c r="M982" s="169"/>
      <c r="N982" s="169"/>
      <c r="O982" s="169"/>
      <c r="P982" s="207"/>
      <c r="Q982" s="169"/>
      <c r="R982" s="169"/>
      <c r="S982" s="169"/>
      <c r="T982" s="169"/>
      <c r="U982" s="207">
        <v>30</v>
      </c>
      <c r="V982" s="207">
        <v>5579.1359999999995</v>
      </c>
      <c r="W982" s="169"/>
      <c r="X982" s="169"/>
      <c r="Y982" s="169"/>
      <c r="Z982" s="169"/>
      <c r="AA982" s="169"/>
      <c r="AB982" s="169"/>
      <c r="AC982" s="169"/>
      <c r="AD982" s="180"/>
      <c r="AE982" s="207">
        <f t="shared" si="88"/>
        <v>5579.1359999999995</v>
      </c>
    </row>
    <row r="983" spans="1:474" s="14" customFormat="1" x14ac:dyDescent="0.25">
      <c r="A983" s="11">
        <v>222</v>
      </c>
      <c r="B983" s="79" t="s">
        <v>910</v>
      </c>
      <c r="C983" s="11"/>
      <c r="D983" s="11"/>
      <c r="E983" s="11"/>
      <c r="F983" s="170">
        <v>57177.412399999994</v>
      </c>
      <c r="G983" s="171">
        <f>G984+G986+G1044</f>
        <v>0</v>
      </c>
      <c r="H983" s="171">
        <f t="shared" ref="H983:AE983" si="89">H984+H986+H1044</f>
        <v>0</v>
      </c>
      <c r="I983" s="171">
        <f t="shared" si="89"/>
        <v>0</v>
      </c>
      <c r="J983" s="171">
        <f t="shared" si="89"/>
        <v>0</v>
      </c>
      <c r="K983" s="171">
        <f t="shared" si="89"/>
        <v>0</v>
      </c>
      <c r="L983" s="171">
        <f t="shared" si="89"/>
        <v>0</v>
      </c>
      <c r="M983" s="171">
        <f t="shared" si="89"/>
        <v>0</v>
      </c>
      <c r="N983" s="171">
        <f t="shared" si="89"/>
        <v>0</v>
      </c>
      <c r="O983" s="171">
        <f t="shared" si="89"/>
        <v>4</v>
      </c>
      <c r="P983" s="185">
        <f t="shared" si="89"/>
        <v>1700.01</v>
      </c>
      <c r="Q983" s="171">
        <f t="shared" si="89"/>
        <v>0</v>
      </c>
      <c r="R983" s="171">
        <f t="shared" si="89"/>
        <v>0</v>
      </c>
      <c r="S983" s="171">
        <v>0</v>
      </c>
      <c r="T983" s="171">
        <v>0</v>
      </c>
      <c r="U983" s="171">
        <v>698</v>
      </c>
      <c r="V983" s="185">
        <v>55477.402399999999</v>
      </c>
      <c r="W983" s="171">
        <f t="shared" si="89"/>
        <v>0</v>
      </c>
      <c r="X983" s="171">
        <f t="shared" si="89"/>
        <v>0</v>
      </c>
      <c r="Y983" s="171">
        <f t="shared" si="89"/>
        <v>0</v>
      </c>
      <c r="Z983" s="171">
        <f t="shared" si="89"/>
        <v>0</v>
      </c>
      <c r="AA983" s="171">
        <f t="shared" si="89"/>
        <v>0</v>
      </c>
      <c r="AB983" s="171">
        <f t="shared" si="89"/>
        <v>0</v>
      </c>
      <c r="AC983" s="171">
        <f t="shared" si="89"/>
        <v>0</v>
      </c>
      <c r="AD983" s="181">
        <f t="shared" si="89"/>
        <v>0</v>
      </c>
      <c r="AE983" s="201">
        <f t="shared" si="89"/>
        <v>57177.412399999994</v>
      </c>
      <c r="AF983" s="104"/>
      <c r="AG983" s="104"/>
      <c r="AH983" s="104"/>
      <c r="AI983" s="104"/>
      <c r="AJ983" s="104"/>
      <c r="AK983" s="104"/>
      <c r="AL983" s="104"/>
      <c r="AM983" s="104"/>
      <c r="AN983" s="104"/>
      <c r="AO983" s="104"/>
      <c r="AP983" s="104"/>
      <c r="AQ983" s="104"/>
      <c r="AR983" s="104"/>
      <c r="AS983" s="104"/>
      <c r="AT983" s="104"/>
      <c r="AU983" s="104"/>
      <c r="AV983" s="104"/>
      <c r="AW983" s="104"/>
      <c r="AX983" s="104"/>
      <c r="AY983" s="104"/>
      <c r="AZ983" s="104"/>
      <c r="BA983" s="104"/>
      <c r="BB983" s="104"/>
      <c r="BC983" s="104"/>
      <c r="BD983" s="104"/>
      <c r="BE983" s="104"/>
      <c r="BF983" s="104"/>
      <c r="BG983" s="104"/>
      <c r="BH983" s="104"/>
      <c r="BI983" s="104"/>
      <c r="BJ983" s="104"/>
      <c r="BK983" s="104"/>
      <c r="BL983" s="104"/>
      <c r="BM983" s="104"/>
      <c r="BN983" s="104"/>
      <c r="BO983" s="104"/>
      <c r="BP983" s="104"/>
      <c r="BQ983" s="104"/>
      <c r="BR983" s="104"/>
      <c r="GM983" s="104"/>
      <c r="GN983" s="104"/>
      <c r="GO983" s="104"/>
      <c r="GP983" s="104"/>
      <c r="GQ983" s="104"/>
      <c r="GR983" s="104"/>
      <c r="GS983" s="104"/>
      <c r="GT983" s="104"/>
      <c r="GU983" s="104"/>
      <c r="GV983" s="104"/>
      <c r="GW983" s="104"/>
      <c r="GX983" s="104"/>
      <c r="GY983" s="104"/>
      <c r="GZ983" s="104"/>
      <c r="HA983" s="104"/>
      <c r="HB983" s="104"/>
      <c r="HC983" s="104"/>
      <c r="HD983" s="104"/>
      <c r="HE983" s="104"/>
      <c r="HF983" s="104"/>
      <c r="HG983" s="104"/>
      <c r="HH983" s="104"/>
      <c r="HI983" s="104"/>
      <c r="HJ983" s="104"/>
      <c r="HK983" s="104"/>
      <c r="HL983" s="104"/>
      <c r="HM983" s="104"/>
      <c r="HN983" s="104"/>
      <c r="HO983" s="104"/>
      <c r="HP983" s="104"/>
      <c r="HQ983" s="104"/>
      <c r="HR983" s="104"/>
      <c r="HS983" s="104"/>
      <c r="HT983" s="104"/>
      <c r="HU983" s="104"/>
      <c r="HV983" s="104"/>
      <c r="HW983" s="104"/>
      <c r="HX983" s="104"/>
      <c r="HY983" s="104"/>
      <c r="HZ983" s="104"/>
      <c r="IA983" s="104"/>
      <c r="IB983" s="104"/>
      <c r="IC983" s="104"/>
      <c r="ID983" s="104"/>
      <c r="IE983" s="104"/>
      <c r="IF983" s="104"/>
      <c r="IG983" s="104"/>
      <c r="IH983" s="104"/>
      <c r="II983" s="104"/>
      <c r="IJ983" s="104"/>
      <c r="IK983" s="104"/>
      <c r="IL983" s="104"/>
      <c r="IM983" s="104"/>
      <c r="IN983" s="104"/>
      <c r="IO983" s="104"/>
      <c r="IP983" s="104"/>
      <c r="IQ983" s="104"/>
      <c r="IR983" s="104"/>
      <c r="IS983" s="104"/>
      <c r="IT983" s="104"/>
      <c r="IU983" s="104"/>
      <c r="IV983" s="104"/>
      <c r="IW983" s="104"/>
      <c r="IX983" s="104"/>
      <c r="IY983" s="104"/>
      <c r="IZ983" s="104"/>
      <c r="JA983" s="104"/>
      <c r="JB983" s="104"/>
      <c r="JC983" s="104"/>
      <c r="JD983" s="104"/>
      <c r="JE983" s="104"/>
      <c r="JF983" s="104"/>
      <c r="JG983" s="104"/>
      <c r="JH983" s="104"/>
      <c r="JI983" s="104"/>
      <c r="JJ983" s="104"/>
      <c r="JK983" s="104"/>
      <c r="JL983" s="104"/>
      <c r="JM983" s="104"/>
      <c r="JN983" s="104"/>
      <c r="JO983" s="104"/>
      <c r="JP983" s="104"/>
      <c r="JQ983" s="104"/>
      <c r="JR983" s="104"/>
      <c r="JS983" s="104"/>
      <c r="JT983" s="104"/>
      <c r="JU983" s="104"/>
      <c r="JV983" s="104"/>
      <c r="JW983" s="104"/>
      <c r="JX983" s="104"/>
      <c r="JY983" s="104"/>
      <c r="JZ983" s="104"/>
      <c r="KA983" s="104"/>
      <c r="KB983" s="104"/>
      <c r="KC983" s="104"/>
      <c r="KD983" s="104"/>
      <c r="KE983" s="104"/>
      <c r="KF983" s="104"/>
      <c r="KG983" s="104"/>
      <c r="KH983" s="104"/>
      <c r="KI983" s="104"/>
      <c r="KJ983" s="104"/>
      <c r="KK983" s="104"/>
      <c r="KL983" s="104"/>
      <c r="KM983" s="104"/>
      <c r="KN983" s="104"/>
      <c r="KO983" s="104"/>
      <c r="KP983" s="104"/>
      <c r="KQ983" s="104"/>
      <c r="KR983" s="104"/>
      <c r="KS983" s="104"/>
      <c r="KT983" s="104"/>
      <c r="KU983" s="104"/>
      <c r="KV983" s="104"/>
      <c r="KW983" s="104"/>
      <c r="KX983" s="104"/>
      <c r="KY983" s="104"/>
      <c r="KZ983" s="104"/>
      <c r="LA983" s="104"/>
      <c r="LB983" s="104"/>
      <c r="LC983" s="104"/>
      <c r="LD983" s="104"/>
      <c r="LE983" s="104"/>
      <c r="LF983" s="104"/>
      <c r="LG983" s="104"/>
      <c r="LH983" s="104"/>
      <c r="LI983" s="104"/>
      <c r="LJ983" s="104"/>
      <c r="LK983" s="104"/>
      <c r="LL983" s="104"/>
      <c r="LM983" s="104"/>
      <c r="LN983" s="104"/>
      <c r="LO983" s="104"/>
      <c r="LP983" s="104"/>
      <c r="LQ983" s="104"/>
      <c r="LR983" s="104"/>
      <c r="LS983" s="104"/>
      <c r="LT983" s="104"/>
      <c r="LU983" s="104"/>
      <c r="LV983" s="104"/>
      <c r="LW983" s="104"/>
      <c r="LX983" s="104"/>
      <c r="LY983" s="104"/>
      <c r="LZ983" s="104"/>
      <c r="MA983" s="104"/>
      <c r="MB983" s="104"/>
      <c r="MC983" s="104"/>
      <c r="MD983" s="104"/>
      <c r="ME983" s="104"/>
      <c r="MF983" s="104"/>
      <c r="MG983" s="104"/>
      <c r="MH983" s="104"/>
      <c r="MI983" s="104"/>
      <c r="MJ983" s="104"/>
      <c r="MK983" s="104"/>
      <c r="ML983" s="104"/>
      <c r="MM983" s="104"/>
      <c r="MN983" s="104"/>
      <c r="MO983" s="104"/>
      <c r="MP983" s="104"/>
      <c r="MQ983" s="104"/>
      <c r="MR983" s="104"/>
      <c r="MS983" s="104"/>
      <c r="MT983" s="104"/>
      <c r="MU983" s="104"/>
      <c r="MV983" s="104"/>
      <c r="MW983" s="104"/>
      <c r="MX983" s="104"/>
      <c r="MY983" s="104"/>
      <c r="MZ983" s="104"/>
      <c r="NA983" s="104"/>
      <c r="NB983" s="104"/>
      <c r="NC983" s="104"/>
      <c r="ND983" s="104"/>
      <c r="NE983" s="104"/>
      <c r="NF983" s="104"/>
      <c r="NG983" s="104"/>
      <c r="NH983" s="104"/>
      <c r="NI983" s="104"/>
      <c r="NJ983" s="104"/>
      <c r="NK983" s="104"/>
      <c r="NL983" s="104"/>
      <c r="NM983" s="104"/>
      <c r="NN983" s="104"/>
      <c r="NO983" s="104"/>
      <c r="NP983" s="104"/>
      <c r="NQ983" s="104"/>
      <c r="NR983" s="104"/>
      <c r="NS983" s="104"/>
      <c r="NT983" s="104"/>
      <c r="NU983" s="104"/>
      <c r="NV983" s="104"/>
      <c r="NW983" s="104"/>
      <c r="NX983" s="104"/>
      <c r="NY983" s="104"/>
      <c r="NZ983" s="104"/>
      <c r="OA983" s="104"/>
      <c r="OB983" s="104"/>
      <c r="OC983" s="104"/>
      <c r="OD983" s="104"/>
      <c r="OE983" s="104"/>
      <c r="OF983" s="104"/>
      <c r="OG983" s="104"/>
      <c r="OH983" s="104"/>
      <c r="OI983" s="104"/>
      <c r="OJ983" s="104"/>
      <c r="OK983" s="104"/>
      <c r="OL983" s="104"/>
      <c r="OM983" s="104"/>
      <c r="ON983" s="104"/>
      <c r="OO983" s="104"/>
      <c r="OP983" s="104"/>
      <c r="OQ983" s="104"/>
      <c r="OR983" s="104"/>
      <c r="OS983" s="104"/>
      <c r="OT983" s="104"/>
      <c r="OU983" s="104"/>
      <c r="OV983" s="104"/>
      <c r="OW983" s="104"/>
      <c r="OX983" s="104"/>
      <c r="OY983" s="104"/>
      <c r="OZ983" s="104"/>
      <c r="PA983" s="104"/>
      <c r="PB983" s="104"/>
      <c r="PC983" s="104"/>
      <c r="PD983" s="104"/>
      <c r="PE983" s="104"/>
      <c r="PF983" s="104"/>
      <c r="PG983" s="104"/>
      <c r="PH983" s="104"/>
      <c r="PI983" s="104"/>
      <c r="PJ983" s="104"/>
      <c r="PK983" s="104"/>
      <c r="PL983" s="104"/>
      <c r="PM983" s="104"/>
      <c r="PN983" s="104"/>
      <c r="PO983" s="104"/>
      <c r="PP983" s="104"/>
      <c r="PQ983" s="104"/>
      <c r="PR983" s="104"/>
      <c r="PS983" s="104"/>
      <c r="PT983" s="104"/>
      <c r="PU983" s="104"/>
      <c r="PV983" s="104"/>
      <c r="PW983" s="104"/>
      <c r="PX983" s="104"/>
      <c r="PY983" s="104"/>
      <c r="PZ983" s="104"/>
      <c r="QA983" s="104"/>
      <c r="QB983" s="104"/>
      <c r="QC983" s="104"/>
      <c r="QD983" s="104"/>
      <c r="QE983" s="104"/>
      <c r="QF983" s="104"/>
      <c r="QG983" s="104"/>
      <c r="QH983" s="104"/>
      <c r="QI983" s="104"/>
      <c r="QJ983" s="104"/>
      <c r="QK983" s="104"/>
      <c r="QL983" s="104"/>
      <c r="QM983" s="104"/>
      <c r="QN983" s="104"/>
      <c r="QO983" s="104"/>
      <c r="QP983" s="104"/>
      <c r="QQ983" s="104"/>
      <c r="QR983" s="104"/>
      <c r="QS983" s="104"/>
      <c r="QT983" s="104"/>
      <c r="QU983" s="104"/>
      <c r="QV983" s="104"/>
      <c r="QW983" s="104"/>
      <c r="QX983" s="104"/>
      <c r="QY983" s="104"/>
      <c r="QZ983" s="104"/>
      <c r="RA983" s="104"/>
      <c r="RB983" s="104"/>
      <c r="RC983" s="104"/>
      <c r="RD983" s="104"/>
      <c r="RE983" s="104"/>
      <c r="RF983" s="104"/>
    </row>
    <row r="984" spans="1:474" s="19" customFormat="1" x14ac:dyDescent="0.25">
      <c r="A984" s="15">
        <v>22301</v>
      </c>
      <c r="B984" s="53" t="s">
        <v>911</v>
      </c>
      <c r="C984" s="55"/>
      <c r="D984" s="54"/>
      <c r="E984" s="55"/>
      <c r="F984" s="55">
        <v>2800</v>
      </c>
      <c r="G984" s="173">
        <f>SUM(G985)</f>
        <v>0</v>
      </c>
      <c r="H984" s="173">
        <f t="shared" ref="H984:AE984" si="90">SUM(H985)</f>
        <v>0</v>
      </c>
      <c r="I984" s="173">
        <f t="shared" si="90"/>
        <v>0</v>
      </c>
      <c r="J984" s="173">
        <f t="shared" si="90"/>
        <v>0</v>
      </c>
      <c r="K984" s="173">
        <f t="shared" si="90"/>
        <v>0</v>
      </c>
      <c r="L984" s="173">
        <f t="shared" si="90"/>
        <v>0</v>
      </c>
      <c r="M984" s="173">
        <f t="shared" si="90"/>
        <v>0</v>
      </c>
      <c r="N984" s="173">
        <f t="shared" si="90"/>
        <v>0</v>
      </c>
      <c r="O984" s="173">
        <f t="shared" si="90"/>
        <v>0</v>
      </c>
      <c r="P984" s="184">
        <f t="shared" si="90"/>
        <v>0</v>
      </c>
      <c r="Q984" s="173">
        <f t="shared" si="90"/>
        <v>0</v>
      </c>
      <c r="R984" s="173">
        <f t="shared" si="90"/>
        <v>0</v>
      </c>
      <c r="S984" s="173">
        <v>0</v>
      </c>
      <c r="T984" s="173">
        <v>0</v>
      </c>
      <c r="U984" s="173">
        <v>112</v>
      </c>
      <c r="V984" s="184">
        <v>2800</v>
      </c>
      <c r="W984" s="173">
        <f t="shared" si="90"/>
        <v>0</v>
      </c>
      <c r="X984" s="173">
        <f t="shared" si="90"/>
        <v>0</v>
      </c>
      <c r="Y984" s="173">
        <f t="shared" si="90"/>
        <v>0</v>
      </c>
      <c r="Z984" s="173">
        <f t="shared" si="90"/>
        <v>0</v>
      </c>
      <c r="AA984" s="173">
        <f t="shared" si="90"/>
        <v>0</v>
      </c>
      <c r="AB984" s="173">
        <f t="shared" si="90"/>
        <v>0</v>
      </c>
      <c r="AC984" s="173">
        <f t="shared" si="90"/>
        <v>0</v>
      </c>
      <c r="AD984" s="179">
        <f t="shared" si="90"/>
        <v>0</v>
      </c>
      <c r="AE984" s="204">
        <f t="shared" si="90"/>
        <v>2800</v>
      </c>
      <c r="AF984" s="104"/>
      <c r="AG984" s="104"/>
      <c r="AH984" s="104"/>
      <c r="AI984" s="104"/>
      <c r="AJ984" s="104"/>
      <c r="AK984" s="104"/>
      <c r="AL984" s="104"/>
      <c r="AM984" s="104"/>
      <c r="AN984" s="104"/>
      <c r="AO984" s="104"/>
      <c r="AP984" s="104"/>
      <c r="AQ984" s="104"/>
      <c r="AR984" s="104"/>
      <c r="AS984" s="104"/>
      <c r="AT984" s="104"/>
      <c r="AU984" s="104"/>
      <c r="AV984" s="104"/>
      <c r="AW984" s="104"/>
      <c r="AX984" s="104"/>
      <c r="AY984" s="104"/>
      <c r="AZ984" s="104"/>
      <c r="BA984" s="104"/>
      <c r="BB984" s="104"/>
      <c r="BC984" s="104"/>
      <c r="BD984" s="104"/>
      <c r="BE984" s="104"/>
      <c r="BF984" s="104"/>
      <c r="BG984" s="104"/>
      <c r="BH984" s="104"/>
      <c r="BI984" s="104"/>
      <c r="BJ984" s="104"/>
      <c r="BK984" s="104"/>
      <c r="BL984" s="104"/>
      <c r="BM984" s="104"/>
      <c r="BN984" s="104"/>
      <c r="BO984" s="104"/>
      <c r="BP984" s="104"/>
      <c r="BQ984" s="104"/>
      <c r="BR984" s="104"/>
      <c r="GM984" s="104"/>
      <c r="GN984" s="104"/>
      <c r="GO984" s="104"/>
      <c r="GP984" s="104"/>
      <c r="GQ984" s="104"/>
      <c r="GR984" s="104"/>
      <c r="GS984" s="104"/>
      <c r="GT984" s="104"/>
      <c r="GU984" s="104"/>
      <c r="GV984" s="104"/>
      <c r="GW984" s="104"/>
      <c r="GX984" s="104"/>
      <c r="GY984" s="104"/>
      <c r="GZ984" s="104"/>
      <c r="HA984" s="104"/>
      <c r="HB984" s="104"/>
      <c r="HC984" s="104"/>
      <c r="HD984" s="104"/>
      <c r="HE984" s="104"/>
      <c r="HF984" s="104"/>
      <c r="HG984" s="104"/>
      <c r="HH984" s="104"/>
      <c r="HI984" s="104"/>
      <c r="HJ984" s="104"/>
      <c r="HK984" s="104"/>
      <c r="HL984" s="104"/>
      <c r="HM984" s="104"/>
      <c r="HN984" s="104"/>
      <c r="HO984" s="104"/>
      <c r="HP984" s="104"/>
      <c r="HQ984" s="104"/>
      <c r="HR984" s="104"/>
      <c r="HS984" s="104"/>
      <c r="HT984" s="104"/>
      <c r="HU984" s="104"/>
      <c r="HV984" s="104"/>
      <c r="HW984" s="104"/>
      <c r="HX984" s="104"/>
      <c r="HY984" s="104"/>
      <c r="HZ984" s="104"/>
      <c r="IA984" s="104"/>
      <c r="IB984" s="104"/>
      <c r="IC984" s="104"/>
      <c r="ID984" s="104"/>
      <c r="IE984" s="104"/>
      <c r="IF984" s="104"/>
      <c r="IG984" s="104"/>
      <c r="IH984" s="104"/>
      <c r="II984" s="104"/>
      <c r="IJ984" s="104"/>
      <c r="IK984" s="104"/>
      <c r="IL984" s="104"/>
      <c r="IM984" s="104"/>
      <c r="IN984" s="104"/>
      <c r="IO984" s="104"/>
      <c r="IP984" s="104"/>
      <c r="IQ984" s="104"/>
      <c r="IR984" s="104"/>
      <c r="IS984" s="104"/>
      <c r="IT984" s="104"/>
      <c r="IU984" s="104"/>
      <c r="IV984" s="104"/>
      <c r="IW984" s="104"/>
      <c r="IX984" s="104"/>
      <c r="IY984" s="104"/>
      <c r="IZ984" s="104"/>
      <c r="JA984" s="104"/>
      <c r="JB984" s="104"/>
      <c r="JC984" s="104"/>
      <c r="JD984" s="104"/>
      <c r="JE984" s="104"/>
      <c r="JF984" s="104"/>
      <c r="JG984" s="104"/>
      <c r="JH984" s="104"/>
      <c r="JI984" s="104"/>
      <c r="JJ984" s="104"/>
      <c r="JK984" s="104"/>
      <c r="JL984" s="104"/>
      <c r="JM984" s="104"/>
      <c r="JN984" s="104"/>
      <c r="JO984" s="104"/>
      <c r="JP984" s="104"/>
      <c r="JQ984" s="104"/>
      <c r="JR984" s="104"/>
      <c r="JS984" s="104"/>
      <c r="JT984" s="104"/>
      <c r="JU984" s="104"/>
      <c r="JV984" s="104"/>
      <c r="JW984" s="104"/>
      <c r="JX984" s="104"/>
      <c r="JY984" s="104"/>
      <c r="JZ984" s="104"/>
      <c r="KA984" s="104"/>
      <c r="KB984" s="104"/>
      <c r="KC984" s="104"/>
      <c r="KD984" s="104"/>
      <c r="KE984" s="104"/>
      <c r="KF984" s="104"/>
      <c r="KG984" s="104"/>
      <c r="KH984" s="104"/>
      <c r="KI984" s="104"/>
      <c r="KJ984" s="104"/>
      <c r="KK984" s="104"/>
      <c r="KL984" s="104"/>
      <c r="KM984" s="104"/>
      <c r="KN984" s="104"/>
      <c r="KO984" s="104"/>
      <c r="KP984" s="104"/>
      <c r="KQ984" s="104"/>
      <c r="KR984" s="104"/>
      <c r="KS984" s="104"/>
      <c r="KT984" s="104"/>
      <c r="KU984" s="104"/>
      <c r="KV984" s="104"/>
      <c r="KW984" s="104"/>
      <c r="KX984" s="104"/>
      <c r="KY984" s="104"/>
      <c r="KZ984" s="104"/>
      <c r="LA984" s="104"/>
      <c r="LB984" s="104"/>
      <c r="LC984" s="104"/>
      <c r="LD984" s="104"/>
      <c r="LE984" s="104"/>
      <c r="LF984" s="104"/>
      <c r="LG984" s="104"/>
      <c r="LH984" s="104"/>
      <c r="LI984" s="104"/>
      <c r="LJ984" s="104"/>
      <c r="LK984" s="104"/>
      <c r="LL984" s="104"/>
      <c r="LM984" s="104"/>
      <c r="LN984" s="104"/>
      <c r="LO984" s="104"/>
      <c r="LP984" s="104"/>
      <c r="LQ984" s="104"/>
      <c r="LR984" s="104"/>
      <c r="LS984" s="104"/>
      <c r="LT984" s="104"/>
      <c r="LU984" s="104"/>
      <c r="LV984" s="104"/>
      <c r="LW984" s="104"/>
      <c r="LX984" s="104"/>
      <c r="LY984" s="104"/>
      <c r="LZ984" s="104"/>
      <c r="MA984" s="104"/>
      <c r="MB984" s="104"/>
      <c r="MC984" s="104"/>
      <c r="MD984" s="104"/>
      <c r="ME984" s="104"/>
      <c r="MF984" s="104"/>
      <c r="MG984" s="104"/>
      <c r="MH984" s="104"/>
      <c r="MI984" s="104"/>
      <c r="MJ984" s="104"/>
      <c r="MK984" s="104"/>
      <c r="ML984" s="104"/>
      <c r="MM984" s="104"/>
      <c r="MN984" s="104"/>
      <c r="MO984" s="104"/>
      <c r="MP984" s="104"/>
      <c r="MQ984" s="104"/>
      <c r="MR984" s="104"/>
      <c r="MS984" s="104"/>
      <c r="MT984" s="104"/>
      <c r="MU984" s="104"/>
      <c r="MV984" s="104"/>
      <c r="MW984" s="104"/>
      <c r="MX984" s="104"/>
      <c r="MY984" s="104"/>
      <c r="MZ984" s="104"/>
      <c r="NA984" s="104"/>
      <c r="NB984" s="104"/>
      <c r="NC984" s="104"/>
      <c r="ND984" s="104"/>
      <c r="NE984" s="104"/>
      <c r="NF984" s="104"/>
      <c r="NG984" s="104"/>
      <c r="NH984" s="104"/>
      <c r="NI984" s="104"/>
      <c r="NJ984" s="104"/>
      <c r="NK984" s="104"/>
      <c r="NL984" s="104"/>
      <c r="NM984" s="104"/>
      <c r="NN984" s="104"/>
      <c r="NO984" s="104"/>
      <c r="NP984" s="104"/>
      <c r="NQ984" s="104"/>
      <c r="NR984" s="104"/>
      <c r="NS984" s="104"/>
      <c r="NT984" s="104"/>
      <c r="NU984" s="104"/>
      <c r="NV984" s="104"/>
      <c r="NW984" s="104"/>
      <c r="NX984" s="104"/>
      <c r="NY984" s="104"/>
      <c r="NZ984" s="104"/>
      <c r="OA984" s="104"/>
      <c r="OB984" s="104"/>
      <c r="OC984" s="104"/>
      <c r="OD984" s="104"/>
      <c r="OE984" s="104"/>
      <c r="OF984" s="104"/>
      <c r="OG984" s="104"/>
      <c r="OH984" s="104"/>
      <c r="OI984" s="104"/>
      <c r="OJ984" s="104"/>
      <c r="OK984" s="104"/>
      <c r="OL984" s="104"/>
      <c r="OM984" s="104"/>
      <c r="ON984" s="104"/>
      <c r="OO984" s="104"/>
      <c r="OP984" s="104"/>
      <c r="OQ984" s="104"/>
      <c r="OR984" s="104"/>
      <c r="OS984" s="104"/>
      <c r="OT984" s="104"/>
      <c r="OU984" s="104"/>
      <c r="OV984" s="104"/>
      <c r="OW984" s="104"/>
      <c r="OX984" s="104"/>
      <c r="OY984" s="104"/>
      <c r="OZ984" s="104"/>
      <c r="PA984" s="104"/>
      <c r="PB984" s="104"/>
      <c r="PC984" s="104"/>
      <c r="PD984" s="104"/>
      <c r="PE984" s="104"/>
      <c r="PF984" s="104"/>
      <c r="PG984" s="104"/>
      <c r="PH984" s="104"/>
      <c r="PI984" s="104"/>
      <c r="PJ984" s="104"/>
      <c r="PK984" s="104"/>
      <c r="PL984" s="104"/>
      <c r="PM984" s="104"/>
      <c r="PN984" s="104"/>
      <c r="PO984" s="104"/>
      <c r="PP984" s="104"/>
      <c r="PQ984" s="104"/>
      <c r="PR984" s="104"/>
      <c r="PS984" s="104"/>
      <c r="PT984" s="104"/>
      <c r="PU984" s="104"/>
      <c r="PV984" s="104"/>
      <c r="PW984" s="104"/>
      <c r="PX984" s="104"/>
      <c r="PY984" s="104"/>
      <c r="PZ984" s="104"/>
      <c r="QA984" s="104"/>
      <c r="QB984" s="104"/>
      <c r="QC984" s="104"/>
      <c r="QD984" s="104"/>
      <c r="QE984" s="104"/>
      <c r="QF984" s="104"/>
      <c r="QG984" s="104"/>
      <c r="QH984" s="104"/>
      <c r="QI984" s="104"/>
      <c r="QJ984" s="104"/>
      <c r="QK984" s="104"/>
      <c r="QL984" s="104"/>
      <c r="QM984" s="104"/>
      <c r="QN984" s="104"/>
      <c r="QO984" s="104"/>
      <c r="QP984" s="104"/>
      <c r="QQ984" s="104"/>
      <c r="QR984" s="104"/>
      <c r="QS984" s="104"/>
      <c r="QT984" s="104"/>
      <c r="QU984" s="104"/>
      <c r="QV984" s="104"/>
      <c r="QW984" s="104"/>
      <c r="QX984" s="104"/>
      <c r="QY984" s="104"/>
      <c r="QZ984" s="104"/>
      <c r="RA984" s="104"/>
      <c r="RB984" s="104"/>
      <c r="RC984" s="104"/>
      <c r="RD984" s="104"/>
      <c r="RE984" s="104"/>
      <c r="RF984" s="104"/>
    </row>
    <row r="985" spans="1:474" x14ac:dyDescent="0.25">
      <c r="A985" s="26"/>
      <c r="B985" s="48">
        <f>'[1]ARTESANIAS PAA 2024'!B221</f>
        <v>0</v>
      </c>
      <c r="C985" s="23"/>
      <c r="D985" s="57">
        <v>112</v>
      </c>
      <c r="E985" s="23"/>
      <c r="F985" s="23">
        <v>2800</v>
      </c>
      <c r="G985" s="169"/>
      <c r="H985" s="169"/>
      <c r="I985" s="169"/>
      <c r="J985" s="169"/>
      <c r="K985" s="169"/>
      <c r="L985" s="169"/>
      <c r="M985" s="169"/>
      <c r="N985" s="169"/>
      <c r="O985" s="169"/>
      <c r="P985" s="207"/>
      <c r="Q985" s="169"/>
      <c r="R985" s="169"/>
      <c r="S985" s="169"/>
      <c r="T985" s="169"/>
      <c r="U985" s="207">
        <v>112</v>
      </c>
      <c r="V985" s="207">
        <v>2800</v>
      </c>
      <c r="W985" s="169"/>
      <c r="X985" s="169"/>
      <c r="Y985" s="169"/>
      <c r="Z985" s="169"/>
      <c r="AA985" s="169"/>
      <c r="AB985" s="169"/>
      <c r="AC985" s="169"/>
      <c r="AD985" s="180"/>
      <c r="AE985" s="207">
        <f>H985+J985+L985+N985+P985+R985+T985+V985+X985+Z985+AB985+AD985</f>
        <v>2800</v>
      </c>
    </row>
    <row r="986" spans="1:474" s="19" customFormat="1" x14ac:dyDescent="0.25">
      <c r="A986" s="15">
        <v>22302</v>
      </c>
      <c r="B986" s="67" t="s">
        <v>912</v>
      </c>
      <c r="C986" s="15"/>
      <c r="D986" s="15"/>
      <c r="E986" s="15"/>
      <c r="F986" s="172">
        <v>52027.412399999994</v>
      </c>
      <c r="G986" s="173">
        <f>SUM(G987:G1043)</f>
        <v>0</v>
      </c>
      <c r="H986" s="173">
        <f t="shared" ref="H986:AE986" si="91">SUM(H987:H1043)</f>
        <v>0</v>
      </c>
      <c r="I986" s="173">
        <f t="shared" si="91"/>
        <v>0</v>
      </c>
      <c r="J986" s="173">
        <f t="shared" si="91"/>
        <v>0</v>
      </c>
      <c r="K986" s="173">
        <f t="shared" si="91"/>
        <v>0</v>
      </c>
      <c r="L986" s="173">
        <f t="shared" si="91"/>
        <v>0</v>
      </c>
      <c r="M986" s="173">
        <f t="shared" si="91"/>
        <v>0</v>
      </c>
      <c r="N986" s="173">
        <f t="shared" si="91"/>
        <v>0</v>
      </c>
      <c r="O986" s="173">
        <f t="shared" si="91"/>
        <v>4</v>
      </c>
      <c r="P986" s="184">
        <f t="shared" si="91"/>
        <v>1700.01</v>
      </c>
      <c r="Q986" s="173">
        <f t="shared" si="91"/>
        <v>0</v>
      </c>
      <c r="R986" s="173">
        <f t="shared" si="91"/>
        <v>0</v>
      </c>
      <c r="S986" s="173">
        <v>0</v>
      </c>
      <c r="T986" s="173">
        <v>0</v>
      </c>
      <c r="U986" s="173">
        <v>586</v>
      </c>
      <c r="V986" s="184">
        <v>50327.402399999999</v>
      </c>
      <c r="W986" s="173">
        <f t="shared" si="91"/>
        <v>0</v>
      </c>
      <c r="X986" s="173">
        <f t="shared" si="91"/>
        <v>0</v>
      </c>
      <c r="Y986" s="173">
        <f t="shared" si="91"/>
        <v>0</v>
      </c>
      <c r="Z986" s="173">
        <f t="shared" si="91"/>
        <v>0</v>
      </c>
      <c r="AA986" s="173">
        <f t="shared" si="91"/>
        <v>0</v>
      </c>
      <c r="AB986" s="173">
        <f t="shared" si="91"/>
        <v>0</v>
      </c>
      <c r="AC986" s="173">
        <f t="shared" si="91"/>
        <v>0</v>
      </c>
      <c r="AD986" s="179">
        <f t="shared" si="91"/>
        <v>0</v>
      </c>
      <c r="AE986" s="204">
        <f t="shared" si="91"/>
        <v>52027.412399999994</v>
      </c>
      <c r="AF986" s="104"/>
      <c r="AG986" s="104"/>
      <c r="AH986" s="104"/>
      <c r="AI986" s="104"/>
      <c r="AJ986" s="104"/>
      <c r="AK986" s="104"/>
      <c r="AL986" s="104"/>
      <c r="AM986" s="104"/>
      <c r="AN986" s="104"/>
      <c r="AO986" s="104"/>
      <c r="AP986" s="104"/>
      <c r="AQ986" s="104"/>
      <c r="AR986" s="104"/>
      <c r="AS986" s="104"/>
      <c r="AT986" s="104"/>
      <c r="AU986" s="104"/>
      <c r="AV986" s="104"/>
      <c r="AW986" s="104"/>
      <c r="AX986" s="104"/>
      <c r="AY986" s="104"/>
      <c r="AZ986" s="104"/>
      <c r="BA986" s="104"/>
      <c r="BB986" s="104"/>
      <c r="BC986" s="104"/>
      <c r="BD986" s="104"/>
      <c r="BE986" s="104"/>
      <c r="BF986" s="104"/>
      <c r="BG986" s="104"/>
      <c r="BH986" s="104"/>
      <c r="BI986" s="104"/>
      <c r="BJ986" s="104"/>
      <c r="BK986" s="104"/>
      <c r="BL986" s="104"/>
      <c r="BM986" s="104"/>
      <c r="BN986" s="104"/>
      <c r="BO986" s="104"/>
      <c r="BP986" s="104"/>
      <c r="BQ986" s="104"/>
      <c r="BR986" s="104"/>
      <c r="GM986" s="104"/>
      <c r="GN986" s="104"/>
      <c r="GO986" s="104"/>
      <c r="GP986" s="104"/>
      <c r="GQ986" s="104"/>
      <c r="GR986" s="104"/>
      <c r="GS986" s="104"/>
      <c r="GT986" s="104"/>
      <c r="GU986" s="104"/>
      <c r="GV986" s="104"/>
      <c r="GW986" s="104"/>
      <c r="GX986" s="104"/>
      <c r="GY986" s="104"/>
      <c r="GZ986" s="104"/>
      <c r="HA986" s="104"/>
      <c r="HB986" s="104"/>
      <c r="HC986" s="104"/>
      <c r="HD986" s="104"/>
      <c r="HE986" s="104"/>
      <c r="HF986" s="104"/>
      <c r="HG986" s="104"/>
      <c r="HH986" s="104"/>
      <c r="HI986" s="104"/>
      <c r="HJ986" s="104"/>
      <c r="HK986" s="104"/>
      <c r="HL986" s="104"/>
      <c r="HM986" s="104"/>
      <c r="HN986" s="104"/>
      <c r="HO986" s="104"/>
      <c r="HP986" s="104"/>
      <c r="HQ986" s="104"/>
      <c r="HR986" s="104"/>
      <c r="HS986" s="104"/>
      <c r="HT986" s="104"/>
      <c r="HU986" s="104"/>
      <c r="HV986" s="104"/>
      <c r="HW986" s="104"/>
      <c r="HX986" s="104"/>
      <c r="HY986" s="104"/>
      <c r="HZ986" s="104"/>
      <c r="IA986" s="104"/>
      <c r="IB986" s="104"/>
      <c r="IC986" s="104"/>
      <c r="ID986" s="104"/>
      <c r="IE986" s="104"/>
      <c r="IF986" s="104"/>
      <c r="IG986" s="104"/>
      <c r="IH986" s="104"/>
      <c r="II986" s="104"/>
      <c r="IJ986" s="104"/>
      <c r="IK986" s="104"/>
      <c r="IL986" s="104"/>
      <c r="IM986" s="104"/>
      <c r="IN986" s="104"/>
      <c r="IO986" s="104"/>
      <c r="IP986" s="104"/>
      <c r="IQ986" s="104"/>
      <c r="IR986" s="104"/>
      <c r="IS986" s="104"/>
      <c r="IT986" s="104"/>
      <c r="IU986" s="104"/>
      <c r="IV986" s="104"/>
      <c r="IW986" s="104"/>
      <c r="IX986" s="104"/>
      <c r="IY986" s="104"/>
      <c r="IZ986" s="104"/>
      <c r="JA986" s="104"/>
      <c r="JB986" s="104"/>
      <c r="JC986" s="104"/>
      <c r="JD986" s="104"/>
      <c r="JE986" s="104"/>
      <c r="JF986" s="104"/>
      <c r="JG986" s="104"/>
      <c r="JH986" s="104"/>
      <c r="JI986" s="104"/>
      <c r="JJ986" s="104"/>
      <c r="JK986" s="104"/>
      <c r="JL986" s="104"/>
      <c r="JM986" s="104"/>
      <c r="JN986" s="104"/>
      <c r="JO986" s="104"/>
      <c r="JP986" s="104"/>
      <c r="JQ986" s="104"/>
      <c r="JR986" s="104"/>
      <c r="JS986" s="104"/>
      <c r="JT986" s="104"/>
      <c r="JU986" s="104"/>
      <c r="JV986" s="104"/>
      <c r="JW986" s="104"/>
      <c r="JX986" s="104"/>
      <c r="JY986" s="104"/>
      <c r="JZ986" s="104"/>
      <c r="KA986" s="104"/>
      <c r="KB986" s="104"/>
      <c r="KC986" s="104"/>
      <c r="KD986" s="104"/>
      <c r="KE986" s="104"/>
      <c r="KF986" s="104"/>
      <c r="KG986" s="104"/>
      <c r="KH986" s="104"/>
      <c r="KI986" s="104"/>
      <c r="KJ986" s="104"/>
      <c r="KK986" s="104"/>
      <c r="KL986" s="104"/>
      <c r="KM986" s="104"/>
      <c r="KN986" s="104"/>
      <c r="KO986" s="104"/>
      <c r="KP986" s="104"/>
      <c r="KQ986" s="104"/>
      <c r="KR986" s="104"/>
      <c r="KS986" s="104"/>
      <c r="KT986" s="104"/>
      <c r="KU986" s="104"/>
      <c r="KV986" s="104"/>
      <c r="KW986" s="104"/>
      <c r="KX986" s="104"/>
      <c r="KY986" s="104"/>
      <c r="KZ986" s="104"/>
      <c r="LA986" s="104"/>
      <c r="LB986" s="104"/>
      <c r="LC986" s="104"/>
      <c r="LD986" s="104"/>
      <c r="LE986" s="104"/>
      <c r="LF986" s="104"/>
      <c r="LG986" s="104"/>
      <c r="LH986" s="104"/>
      <c r="LI986" s="104"/>
      <c r="LJ986" s="104"/>
      <c r="LK986" s="104"/>
      <c r="LL986" s="104"/>
      <c r="LM986" s="104"/>
      <c r="LN986" s="104"/>
      <c r="LO986" s="104"/>
      <c r="LP986" s="104"/>
      <c r="LQ986" s="104"/>
      <c r="LR986" s="104"/>
      <c r="LS986" s="104"/>
      <c r="LT986" s="104"/>
      <c r="LU986" s="104"/>
      <c r="LV986" s="104"/>
      <c r="LW986" s="104"/>
      <c r="LX986" s="104"/>
      <c r="LY986" s="104"/>
      <c r="LZ986" s="104"/>
      <c r="MA986" s="104"/>
      <c r="MB986" s="104"/>
      <c r="MC986" s="104"/>
      <c r="MD986" s="104"/>
      <c r="ME986" s="104"/>
      <c r="MF986" s="104"/>
      <c r="MG986" s="104"/>
      <c r="MH986" s="104"/>
      <c r="MI986" s="104"/>
      <c r="MJ986" s="104"/>
      <c r="MK986" s="104"/>
      <c r="ML986" s="104"/>
      <c r="MM986" s="104"/>
      <c r="MN986" s="104"/>
      <c r="MO986" s="104"/>
      <c r="MP986" s="104"/>
      <c r="MQ986" s="104"/>
      <c r="MR986" s="104"/>
      <c r="MS986" s="104"/>
      <c r="MT986" s="104"/>
      <c r="MU986" s="104"/>
      <c r="MV986" s="104"/>
      <c r="MW986" s="104"/>
      <c r="MX986" s="104"/>
      <c r="MY986" s="104"/>
      <c r="MZ986" s="104"/>
      <c r="NA986" s="104"/>
      <c r="NB986" s="104"/>
      <c r="NC986" s="104"/>
      <c r="ND986" s="104"/>
      <c r="NE986" s="104"/>
      <c r="NF986" s="104"/>
      <c r="NG986" s="104"/>
      <c r="NH986" s="104"/>
      <c r="NI986" s="104"/>
      <c r="NJ986" s="104"/>
      <c r="NK986" s="104"/>
      <c r="NL986" s="104"/>
      <c r="NM986" s="104"/>
      <c r="NN986" s="104"/>
      <c r="NO986" s="104"/>
      <c r="NP986" s="104"/>
      <c r="NQ986" s="104"/>
      <c r="NR986" s="104"/>
      <c r="NS986" s="104"/>
      <c r="NT986" s="104"/>
      <c r="NU986" s="104"/>
      <c r="NV986" s="104"/>
      <c r="NW986" s="104"/>
      <c r="NX986" s="104"/>
      <c r="NY986" s="104"/>
      <c r="NZ986" s="104"/>
      <c r="OA986" s="104"/>
      <c r="OB986" s="104"/>
      <c r="OC986" s="104"/>
      <c r="OD986" s="104"/>
      <c r="OE986" s="104"/>
      <c r="OF986" s="104"/>
      <c r="OG986" s="104"/>
      <c r="OH986" s="104"/>
      <c r="OI986" s="104"/>
      <c r="OJ986" s="104"/>
      <c r="OK986" s="104"/>
      <c r="OL986" s="104"/>
      <c r="OM986" s="104"/>
      <c r="ON986" s="104"/>
      <c r="OO986" s="104"/>
      <c r="OP986" s="104"/>
      <c r="OQ986" s="104"/>
      <c r="OR986" s="104"/>
      <c r="OS986" s="104"/>
      <c r="OT986" s="104"/>
      <c r="OU986" s="104"/>
      <c r="OV986" s="104"/>
      <c r="OW986" s="104"/>
      <c r="OX986" s="104"/>
      <c r="OY986" s="104"/>
      <c r="OZ986" s="104"/>
      <c r="PA986" s="104"/>
      <c r="PB986" s="104"/>
      <c r="PC986" s="104"/>
      <c r="PD986" s="104"/>
      <c r="PE986" s="104"/>
      <c r="PF986" s="104"/>
      <c r="PG986" s="104"/>
      <c r="PH986" s="104"/>
      <c r="PI986" s="104"/>
      <c r="PJ986" s="104"/>
      <c r="PK986" s="104"/>
      <c r="PL986" s="104"/>
      <c r="PM986" s="104"/>
      <c r="PN986" s="104"/>
      <c r="PO986" s="104"/>
      <c r="PP986" s="104"/>
      <c r="PQ986" s="104"/>
      <c r="PR986" s="104"/>
      <c r="PS986" s="104"/>
      <c r="PT986" s="104"/>
      <c r="PU986" s="104"/>
      <c r="PV986" s="104"/>
      <c r="PW986" s="104"/>
      <c r="PX986" s="104"/>
      <c r="PY986" s="104"/>
      <c r="PZ986" s="104"/>
      <c r="QA986" s="104"/>
      <c r="QB986" s="104"/>
      <c r="QC986" s="104"/>
      <c r="QD986" s="104"/>
      <c r="QE986" s="104"/>
      <c r="QF986" s="104"/>
      <c r="QG986" s="104"/>
      <c r="QH986" s="104"/>
      <c r="QI986" s="104"/>
      <c r="QJ986" s="104"/>
      <c r="QK986" s="104"/>
      <c r="QL986" s="104"/>
      <c r="QM986" s="104"/>
      <c r="QN986" s="104"/>
      <c r="QO986" s="104"/>
      <c r="QP986" s="104"/>
      <c r="QQ986" s="104"/>
      <c r="QR986" s="104"/>
      <c r="QS986" s="104"/>
      <c r="QT986" s="104"/>
      <c r="QU986" s="104"/>
      <c r="QV986" s="104"/>
      <c r="QW986" s="104"/>
      <c r="QX986" s="104"/>
      <c r="QY986" s="104"/>
      <c r="QZ986" s="104"/>
      <c r="RA986" s="104"/>
      <c r="RB986" s="104"/>
      <c r="RC986" s="104"/>
      <c r="RD986" s="104"/>
      <c r="RE986" s="104"/>
      <c r="RF986" s="104"/>
    </row>
    <row r="987" spans="1:474" x14ac:dyDescent="0.25">
      <c r="A987" s="26"/>
      <c r="B987" s="48" t="s">
        <v>913</v>
      </c>
      <c r="C987" s="23"/>
      <c r="D987" s="49">
        <v>0</v>
      </c>
      <c r="E987" s="23"/>
      <c r="F987" s="23">
        <v>0</v>
      </c>
      <c r="G987" s="169"/>
      <c r="H987" s="169"/>
      <c r="I987" s="169"/>
      <c r="J987" s="169"/>
      <c r="K987" s="169"/>
      <c r="L987" s="169"/>
      <c r="M987" s="169"/>
      <c r="N987" s="169"/>
      <c r="O987" s="169"/>
      <c r="P987" s="207"/>
      <c r="Q987" s="169"/>
      <c r="R987" s="169"/>
      <c r="S987" s="169"/>
      <c r="T987" s="169"/>
      <c r="U987" s="207">
        <v>0</v>
      </c>
      <c r="V987" s="207">
        <v>0</v>
      </c>
      <c r="W987" s="169"/>
      <c r="X987" s="169"/>
      <c r="Y987" s="169"/>
      <c r="Z987" s="169"/>
      <c r="AA987" s="169"/>
      <c r="AB987" s="169"/>
      <c r="AC987" s="169"/>
      <c r="AD987" s="180"/>
      <c r="AE987" s="207">
        <f t="shared" ref="AE987:AE1018" si="92">H987+J987+L987+N987+P987+R987+T987+V987+X987+Z987+AB987+AD987</f>
        <v>0</v>
      </c>
    </row>
    <row r="988" spans="1:474" x14ac:dyDescent="0.25">
      <c r="A988" s="26"/>
      <c r="B988" s="48" t="s">
        <v>914</v>
      </c>
      <c r="C988" s="23"/>
      <c r="D988" s="49">
        <v>1</v>
      </c>
      <c r="E988" s="23"/>
      <c r="F988" s="23">
        <v>911.48</v>
      </c>
      <c r="G988" s="169"/>
      <c r="H988" s="169"/>
      <c r="I988" s="169"/>
      <c r="J988" s="169"/>
      <c r="K988" s="169"/>
      <c r="L988" s="169"/>
      <c r="M988" s="169"/>
      <c r="N988" s="169"/>
      <c r="O988" s="169"/>
      <c r="P988" s="207"/>
      <c r="Q988" s="169"/>
      <c r="R988" s="169"/>
      <c r="S988" s="169"/>
      <c r="T988" s="169"/>
      <c r="U988" s="207">
        <v>1</v>
      </c>
      <c r="V988" s="207">
        <v>911.48</v>
      </c>
      <c r="W988" s="169"/>
      <c r="X988" s="169"/>
      <c r="Y988" s="169"/>
      <c r="Z988" s="169"/>
      <c r="AA988" s="169"/>
      <c r="AB988" s="169"/>
      <c r="AC988" s="169"/>
      <c r="AD988" s="180"/>
      <c r="AE988" s="207">
        <f t="shared" si="92"/>
        <v>911.48</v>
      </c>
    </row>
    <row r="989" spans="1:474" x14ac:dyDescent="0.25">
      <c r="A989" s="26"/>
      <c r="B989" s="48" t="s">
        <v>915</v>
      </c>
      <c r="C989" s="23"/>
      <c r="D989" s="49">
        <v>1</v>
      </c>
      <c r="E989" s="23"/>
      <c r="F989" s="23">
        <v>194.58</v>
      </c>
      <c r="G989" s="169"/>
      <c r="H989" s="169"/>
      <c r="I989" s="169"/>
      <c r="J989" s="169"/>
      <c r="K989" s="169"/>
      <c r="L989" s="169"/>
      <c r="M989" s="169"/>
      <c r="N989" s="169"/>
      <c r="O989" s="169"/>
      <c r="P989" s="207"/>
      <c r="Q989" s="169"/>
      <c r="R989" s="169"/>
      <c r="S989" s="169"/>
      <c r="T989" s="169"/>
      <c r="U989" s="207">
        <v>1</v>
      </c>
      <c r="V989" s="207">
        <v>194.58</v>
      </c>
      <c r="W989" s="169"/>
      <c r="X989" s="169"/>
      <c r="Y989" s="169"/>
      <c r="Z989" s="169"/>
      <c r="AA989" s="169"/>
      <c r="AB989" s="169"/>
      <c r="AC989" s="169"/>
      <c r="AD989" s="180"/>
      <c r="AE989" s="207">
        <f t="shared" si="92"/>
        <v>194.58</v>
      </c>
    </row>
    <row r="990" spans="1:474" x14ac:dyDescent="0.25">
      <c r="A990" s="26"/>
      <c r="B990" s="48" t="s">
        <v>916</v>
      </c>
      <c r="C990" s="23"/>
      <c r="D990" s="49">
        <v>1</v>
      </c>
      <c r="E990" s="23"/>
      <c r="F990" s="23">
        <v>1048.99</v>
      </c>
      <c r="G990" s="169"/>
      <c r="H990" s="169"/>
      <c r="I990" s="169"/>
      <c r="J990" s="169"/>
      <c r="K990" s="169"/>
      <c r="L990" s="169"/>
      <c r="M990" s="169"/>
      <c r="N990" s="169"/>
      <c r="O990" s="169"/>
      <c r="P990" s="207"/>
      <c r="Q990" s="169"/>
      <c r="R990" s="169"/>
      <c r="S990" s="169"/>
      <c r="T990" s="169"/>
      <c r="U990" s="207">
        <v>1</v>
      </c>
      <c r="V990" s="207">
        <v>1048.99</v>
      </c>
      <c r="W990" s="169"/>
      <c r="X990" s="169"/>
      <c r="Y990" s="169"/>
      <c r="Z990" s="169"/>
      <c r="AA990" s="169"/>
      <c r="AB990" s="169"/>
      <c r="AC990" s="169"/>
      <c r="AD990" s="180"/>
      <c r="AE990" s="207">
        <f t="shared" si="92"/>
        <v>1048.99</v>
      </c>
    </row>
    <row r="991" spans="1:474" x14ac:dyDescent="0.25">
      <c r="A991" s="26"/>
      <c r="B991" s="48" t="s">
        <v>917</v>
      </c>
      <c r="C991" s="23"/>
      <c r="D991" s="49">
        <v>1</v>
      </c>
      <c r="E991" s="23"/>
      <c r="F991" s="23">
        <v>35.64</v>
      </c>
      <c r="G991" s="169"/>
      <c r="H991" s="169"/>
      <c r="I991" s="169"/>
      <c r="J991" s="169"/>
      <c r="K991" s="169"/>
      <c r="L991" s="169"/>
      <c r="M991" s="169"/>
      <c r="N991" s="169"/>
      <c r="O991" s="169"/>
      <c r="P991" s="207"/>
      <c r="Q991" s="169"/>
      <c r="R991" s="169"/>
      <c r="S991" s="169"/>
      <c r="T991" s="169"/>
      <c r="U991" s="207">
        <v>1</v>
      </c>
      <c r="V991" s="207">
        <v>35.64</v>
      </c>
      <c r="W991" s="169"/>
      <c r="X991" s="169"/>
      <c r="Y991" s="169"/>
      <c r="Z991" s="169"/>
      <c r="AA991" s="169"/>
      <c r="AB991" s="169"/>
      <c r="AC991" s="169"/>
      <c r="AD991" s="180"/>
      <c r="AE991" s="207">
        <f t="shared" si="92"/>
        <v>35.64</v>
      </c>
    </row>
    <row r="992" spans="1:474" x14ac:dyDescent="0.25">
      <c r="A992" s="26"/>
      <c r="B992" s="48" t="s">
        <v>918</v>
      </c>
      <c r="C992" s="23"/>
      <c r="D992" s="49">
        <v>1</v>
      </c>
      <c r="E992" s="23"/>
      <c r="F992" s="23">
        <v>58.21</v>
      </c>
      <c r="G992" s="169"/>
      <c r="H992" s="169"/>
      <c r="I992" s="169"/>
      <c r="J992" s="169"/>
      <c r="K992" s="169"/>
      <c r="L992" s="169"/>
      <c r="M992" s="169"/>
      <c r="N992" s="169"/>
      <c r="O992" s="169"/>
      <c r="P992" s="207"/>
      <c r="Q992" s="169"/>
      <c r="R992" s="169"/>
      <c r="S992" s="169"/>
      <c r="T992" s="169"/>
      <c r="U992" s="207">
        <v>1</v>
      </c>
      <c r="V992" s="207">
        <v>58.21</v>
      </c>
      <c r="W992" s="169"/>
      <c r="X992" s="169"/>
      <c r="Y992" s="169"/>
      <c r="Z992" s="169"/>
      <c r="AA992" s="169"/>
      <c r="AB992" s="169"/>
      <c r="AC992" s="169"/>
      <c r="AD992" s="180"/>
      <c r="AE992" s="207">
        <f t="shared" si="92"/>
        <v>58.21</v>
      </c>
    </row>
    <row r="993" spans="1:31" x14ac:dyDescent="0.25">
      <c r="A993" s="26"/>
      <c r="B993" s="48" t="s">
        <v>919</v>
      </c>
      <c r="C993" s="23"/>
      <c r="D993" s="49">
        <v>1</v>
      </c>
      <c r="E993" s="23"/>
      <c r="F993" s="23">
        <v>71.27</v>
      </c>
      <c r="G993" s="169"/>
      <c r="H993" s="169"/>
      <c r="I993" s="169"/>
      <c r="J993" s="169"/>
      <c r="K993" s="169"/>
      <c r="L993" s="169"/>
      <c r="M993" s="169"/>
      <c r="N993" s="169"/>
      <c r="O993" s="169"/>
      <c r="P993" s="207"/>
      <c r="Q993" s="169"/>
      <c r="R993" s="169"/>
      <c r="S993" s="169"/>
      <c r="T993" s="169"/>
      <c r="U993" s="207">
        <v>1</v>
      </c>
      <c r="V993" s="207">
        <v>71.27</v>
      </c>
      <c r="W993" s="169"/>
      <c r="X993" s="169"/>
      <c r="Y993" s="169"/>
      <c r="Z993" s="169"/>
      <c r="AA993" s="169"/>
      <c r="AB993" s="169"/>
      <c r="AC993" s="169"/>
      <c r="AD993" s="180"/>
      <c r="AE993" s="207">
        <f t="shared" si="92"/>
        <v>71.27</v>
      </c>
    </row>
    <row r="994" spans="1:31" x14ac:dyDescent="0.25">
      <c r="A994" s="26"/>
      <c r="B994" s="48" t="s">
        <v>920</v>
      </c>
      <c r="C994" s="23"/>
      <c r="D994" s="49">
        <v>1</v>
      </c>
      <c r="E994" s="23"/>
      <c r="F994" s="23">
        <v>89.09</v>
      </c>
      <c r="G994" s="169"/>
      <c r="H994" s="169"/>
      <c r="I994" s="169"/>
      <c r="J994" s="169"/>
      <c r="K994" s="169"/>
      <c r="L994" s="169"/>
      <c r="M994" s="169"/>
      <c r="N994" s="169"/>
      <c r="O994" s="169"/>
      <c r="P994" s="207"/>
      <c r="Q994" s="169"/>
      <c r="R994" s="169"/>
      <c r="S994" s="169"/>
      <c r="T994" s="169"/>
      <c r="U994" s="207">
        <v>1</v>
      </c>
      <c r="V994" s="207">
        <v>89.09</v>
      </c>
      <c r="W994" s="169"/>
      <c r="X994" s="169"/>
      <c r="Y994" s="169"/>
      <c r="Z994" s="169"/>
      <c r="AA994" s="169"/>
      <c r="AB994" s="169"/>
      <c r="AC994" s="169"/>
      <c r="AD994" s="180"/>
      <c r="AE994" s="207">
        <f t="shared" si="92"/>
        <v>89.09</v>
      </c>
    </row>
    <row r="995" spans="1:31" x14ac:dyDescent="0.25">
      <c r="A995" s="26"/>
      <c r="B995" s="48" t="s">
        <v>921</v>
      </c>
      <c r="C995" s="23"/>
      <c r="D995" s="49">
        <v>1</v>
      </c>
      <c r="E995" s="23"/>
      <c r="F995" s="23">
        <v>105.73</v>
      </c>
      <c r="G995" s="169"/>
      <c r="H995" s="169"/>
      <c r="I995" s="169"/>
      <c r="J995" s="169"/>
      <c r="K995" s="169"/>
      <c r="L995" s="169"/>
      <c r="M995" s="169"/>
      <c r="N995" s="169"/>
      <c r="O995" s="169"/>
      <c r="P995" s="207"/>
      <c r="Q995" s="169"/>
      <c r="R995" s="169"/>
      <c r="S995" s="169"/>
      <c r="T995" s="169"/>
      <c r="U995" s="207">
        <v>1</v>
      </c>
      <c r="V995" s="207">
        <v>105.73</v>
      </c>
      <c r="W995" s="169"/>
      <c r="X995" s="169"/>
      <c r="Y995" s="169"/>
      <c r="Z995" s="169"/>
      <c r="AA995" s="169"/>
      <c r="AB995" s="169"/>
      <c r="AC995" s="169"/>
      <c r="AD995" s="180"/>
      <c r="AE995" s="207">
        <f t="shared" si="92"/>
        <v>105.73</v>
      </c>
    </row>
    <row r="996" spans="1:31" x14ac:dyDescent="0.25">
      <c r="A996" s="26"/>
      <c r="B996" s="48" t="s">
        <v>922</v>
      </c>
      <c r="C996" s="23"/>
      <c r="D996" s="49">
        <v>1</v>
      </c>
      <c r="E996" s="23"/>
      <c r="F996" s="23">
        <v>130.68</v>
      </c>
      <c r="G996" s="169"/>
      <c r="H996" s="169"/>
      <c r="I996" s="169"/>
      <c r="J996" s="169"/>
      <c r="K996" s="169"/>
      <c r="L996" s="169"/>
      <c r="M996" s="169"/>
      <c r="N996" s="169"/>
      <c r="O996" s="169"/>
      <c r="P996" s="207"/>
      <c r="Q996" s="169"/>
      <c r="R996" s="169"/>
      <c r="S996" s="169"/>
      <c r="T996" s="169"/>
      <c r="U996" s="207">
        <v>1</v>
      </c>
      <c r="V996" s="207">
        <v>130.68</v>
      </c>
      <c r="W996" s="169"/>
      <c r="X996" s="169"/>
      <c r="Y996" s="169"/>
      <c r="Z996" s="169"/>
      <c r="AA996" s="169"/>
      <c r="AB996" s="169"/>
      <c r="AC996" s="169"/>
      <c r="AD996" s="180"/>
      <c r="AE996" s="207">
        <f t="shared" si="92"/>
        <v>130.68</v>
      </c>
    </row>
    <row r="997" spans="1:31" x14ac:dyDescent="0.25">
      <c r="A997" s="26"/>
      <c r="B997" s="48" t="s">
        <v>923</v>
      </c>
      <c r="C997" s="23"/>
      <c r="D997" s="49">
        <v>1</v>
      </c>
      <c r="E997" s="23"/>
      <c r="F997" s="23">
        <v>1104.83</v>
      </c>
      <c r="G997" s="169"/>
      <c r="H997" s="169"/>
      <c r="I997" s="169"/>
      <c r="J997" s="169"/>
      <c r="K997" s="169"/>
      <c r="L997" s="169"/>
      <c r="M997" s="169"/>
      <c r="N997" s="169"/>
      <c r="O997" s="169"/>
      <c r="P997" s="207"/>
      <c r="Q997" s="169"/>
      <c r="R997" s="169"/>
      <c r="S997" s="169"/>
      <c r="T997" s="169"/>
      <c r="U997" s="207">
        <v>1</v>
      </c>
      <c r="V997" s="207">
        <v>1104.83</v>
      </c>
      <c r="W997" s="169"/>
      <c r="X997" s="169"/>
      <c r="Y997" s="169"/>
      <c r="Z997" s="169"/>
      <c r="AA997" s="169"/>
      <c r="AB997" s="169"/>
      <c r="AC997" s="169"/>
      <c r="AD997" s="180"/>
      <c r="AE997" s="207">
        <f t="shared" si="92"/>
        <v>1104.83</v>
      </c>
    </row>
    <row r="998" spans="1:31" x14ac:dyDescent="0.25">
      <c r="A998" s="26"/>
      <c r="B998" s="48" t="s">
        <v>924</v>
      </c>
      <c r="C998" s="23"/>
      <c r="D998" s="49">
        <v>3</v>
      </c>
      <c r="E998" s="23"/>
      <c r="F998" s="23">
        <v>901.32</v>
      </c>
      <c r="G998" s="169"/>
      <c r="H998" s="169"/>
      <c r="I998" s="169"/>
      <c r="J998" s="169"/>
      <c r="K998" s="169"/>
      <c r="L998" s="169"/>
      <c r="M998" s="169"/>
      <c r="N998" s="169"/>
      <c r="O998" s="169"/>
      <c r="P998" s="207"/>
      <c r="Q998" s="169"/>
      <c r="R998" s="169"/>
      <c r="S998" s="169"/>
      <c r="T998" s="169"/>
      <c r="U998" s="207">
        <v>3</v>
      </c>
      <c r="V998" s="207">
        <v>901.32</v>
      </c>
      <c r="W998" s="169"/>
      <c r="X998" s="169"/>
      <c r="Y998" s="169"/>
      <c r="Z998" s="169"/>
      <c r="AA998" s="169"/>
      <c r="AB998" s="169"/>
      <c r="AC998" s="169"/>
      <c r="AD998" s="180"/>
      <c r="AE998" s="207">
        <f t="shared" si="92"/>
        <v>901.32</v>
      </c>
    </row>
    <row r="999" spans="1:31" x14ac:dyDescent="0.25">
      <c r="A999" s="26"/>
      <c r="B999" s="48" t="s">
        <v>925</v>
      </c>
      <c r="C999" s="23"/>
      <c r="D999" s="49">
        <v>50</v>
      </c>
      <c r="E999" s="23"/>
      <c r="F999" s="23">
        <v>2450</v>
      </c>
      <c r="G999" s="169"/>
      <c r="H999" s="169"/>
      <c r="I999" s="169"/>
      <c r="J999" s="169"/>
      <c r="K999" s="169"/>
      <c r="L999" s="169"/>
      <c r="M999" s="169"/>
      <c r="N999" s="169"/>
      <c r="O999" s="169"/>
      <c r="P999" s="207"/>
      <c r="Q999" s="169"/>
      <c r="R999" s="169"/>
      <c r="S999" s="169"/>
      <c r="T999" s="169"/>
      <c r="U999" s="207">
        <v>50</v>
      </c>
      <c r="V999" s="207">
        <v>2450</v>
      </c>
      <c r="W999" s="169"/>
      <c r="X999" s="169"/>
      <c r="Y999" s="169"/>
      <c r="Z999" s="169"/>
      <c r="AA999" s="169"/>
      <c r="AB999" s="169"/>
      <c r="AC999" s="169"/>
      <c r="AD999" s="180"/>
      <c r="AE999" s="207">
        <f t="shared" si="92"/>
        <v>2450</v>
      </c>
    </row>
    <row r="1000" spans="1:31" x14ac:dyDescent="0.25">
      <c r="A1000" s="26"/>
      <c r="B1000" s="48" t="s">
        <v>926</v>
      </c>
      <c r="C1000" s="23"/>
      <c r="D1000" s="49">
        <v>36</v>
      </c>
      <c r="E1000" s="23"/>
      <c r="F1000" s="23">
        <v>970.19999999999993</v>
      </c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207"/>
      <c r="Q1000" s="169"/>
      <c r="R1000" s="169"/>
      <c r="S1000" s="169"/>
      <c r="T1000" s="169"/>
      <c r="U1000" s="207">
        <v>36</v>
      </c>
      <c r="V1000" s="207">
        <v>970.19999999999993</v>
      </c>
      <c r="W1000" s="169"/>
      <c r="X1000" s="169"/>
      <c r="Y1000" s="169"/>
      <c r="Z1000" s="169"/>
      <c r="AA1000" s="169"/>
      <c r="AB1000" s="169"/>
      <c r="AC1000" s="169"/>
      <c r="AD1000" s="180"/>
      <c r="AE1000" s="207">
        <f t="shared" si="92"/>
        <v>970.19999999999993</v>
      </c>
    </row>
    <row r="1001" spans="1:31" x14ac:dyDescent="0.25">
      <c r="A1001" s="26"/>
      <c r="B1001" s="48" t="s">
        <v>927</v>
      </c>
      <c r="C1001" s="23"/>
      <c r="D1001" s="49">
        <v>34</v>
      </c>
      <c r="E1001" s="23"/>
      <c r="F1001" s="23">
        <v>1269.8520000000001</v>
      </c>
      <c r="G1001" s="169"/>
      <c r="H1001" s="169"/>
      <c r="I1001" s="169"/>
      <c r="J1001" s="169"/>
      <c r="K1001" s="169"/>
      <c r="L1001" s="169"/>
      <c r="M1001" s="169"/>
      <c r="N1001" s="169"/>
      <c r="O1001" s="169"/>
      <c r="P1001" s="207"/>
      <c r="Q1001" s="169"/>
      <c r="R1001" s="169"/>
      <c r="S1001" s="169"/>
      <c r="T1001" s="169"/>
      <c r="U1001" s="207">
        <v>34</v>
      </c>
      <c r="V1001" s="207">
        <v>1269.8520000000001</v>
      </c>
      <c r="W1001" s="169"/>
      <c r="X1001" s="169"/>
      <c r="Y1001" s="169"/>
      <c r="Z1001" s="169"/>
      <c r="AA1001" s="169"/>
      <c r="AB1001" s="169"/>
      <c r="AC1001" s="169"/>
      <c r="AD1001" s="180"/>
      <c r="AE1001" s="207">
        <f t="shared" si="92"/>
        <v>1269.8520000000001</v>
      </c>
    </row>
    <row r="1002" spans="1:31" x14ac:dyDescent="0.25">
      <c r="A1002" s="26"/>
      <c r="B1002" s="48" t="s">
        <v>928</v>
      </c>
      <c r="C1002" s="23"/>
      <c r="D1002" s="49">
        <v>1</v>
      </c>
      <c r="E1002" s="23"/>
      <c r="F1002" s="23">
        <v>106.93</v>
      </c>
      <c r="G1002" s="169"/>
      <c r="H1002" s="169"/>
      <c r="I1002" s="169"/>
      <c r="J1002" s="169"/>
      <c r="K1002" s="169"/>
      <c r="L1002" s="169"/>
      <c r="M1002" s="169"/>
      <c r="N1002" s="169"/>
      <c r="O1002" s="169"/>
      <c r="P1002" s="207"/>
      <c r="Q1002" s="169"/>
      <c r="R1002" s="169"/>
      <c r="S1002" s="169"/>
      <c r="T1002" s="169"/>
      <c r="U1002" s="207">
        <v>1</v>
      </c>
      <c r="V1002" s="207">
        <v>106.93</v>
      </c>
      <c r="W1002" s="169"/>
      <c r="X1002" s="169"/>
      <c r="Y1002" s="169"/>
      <c r="Z1002" s="169"/>
      <c r="AA1002" s="169"/>
      <c r="AB1002" s="169"/>
      <c r="AC1002" s="169"/>
      <c r="AD1002" s="180"/>
      <c r="AE1002" s="207">
        <f t="shared" si="92"/>
        <v>106.93</v>
      </c>
    </row>
    <row r="1003" spans="1:31" x14ac:dyDescent="0.25">
      <c r="A1003" s="26"/>
      <c r="B1003" s="48" t="s">
        <v>929</v>
      </c>
      <c r="C1003" s="23"/>
      <c r="D1003" s="49">
        <v>2</v>
      </c>
      <c r="E1003" s="23"/>
      <c r="F1003" s="23">
        <v>261.36</v>
      </c>
      <c r="G1003" s="169"/>
      <c r="H1003" s="169"/>
      <c r="I1003" s="169"/>
      <c r="J1003" s="169"/>
      <c r="K1003" s="169"/>
      <c r="L1003" s="169"/>
      <c r="M1003" s="169"/>
      <c r="N1003" s="169"/>
      <c r="O1003" s="169"/>
      <c r="P1003" s="207"/>
      <c r="Q1003" s="169"/>
      <c r="R1003" s="169"/>
      <c r="S1003" s="169"/>
      <c r="T1003" s="169"/>
      <c r="U1003" s="207">
        <v>2</v>
      </c>
      <c r="V1003" s="207">
        <v>261.36</v>
      </c>
      <c r="W1003" s="169"/>
      <c r="X1003" s="169"/>
      <c r="Y1003" s="169"/>
      <c r="Z1003" s="169"/>
      <c r="AA1003" s="169"/>
      <c r="AB1003" s="169"/>
      <c r="AC1003" s="169"/>
      <c r="AD1003" s="180"/>
      <c r="AE1003" s="207">
        <f t="shared" si="92"/>
        <v>261.36</v>
      </c>
    </row>
    <row r="1004" spans="1:31" x14ac:dyDescent="0.25">
      <c r="A1004" s="26"/>
      <c r="B1004" s="48" t="s">
        <v>930</v>
      </c>
      <c r="C1004" s="23"/>
      <c r="D1004" s="49">
        <v>3</v>
      </c>
      <c r="E1004" s="23"/>
      <c r="F1004" s="23">
        <v>335.16</v>
      </c>
      <c r="G1004" s="169"/>
      <c r="H1004" s="169"/>
      <c r="I1004" s="169"/>
      <c r="J1004" s="169"/>
      <c r="K1004" s="169"/>
      <c r="L1004" s="169"/>
      <c r="M1004" s="169"/>
      <c r="N1004" s="169"/>
      <c r="O1004" s="169"/>
      <c r="P1004" s="207"/>
      <c r="Q1004" s="169"/>
      <c r="R1004" s="169"/>
      <c r="S1004" s="169"/>
      <c r="T1004" s="169"/>
      <c r="U1004" s="207">
        <v>3</v>
      </c>
      <c r="V1004" s="207">
        <v>335.16</v>
      </c>
      <c r="W1004" s="169"/>
      <c r="X1004" s="169"/>
      <c r="Y1004" s="169"/>
      <c r="Z1004" s="169"/>
      <c r="AA1004" s="169"/>
      <c r="AB1004" s="169"/>
      <c r="AC1004" s="169"/>
      <c r="AD1004" s="180"/>
      <c r="AE1004" s="207">
        <f t="shared" si="92"/>
        <v>335.16</v>
      </c>
    </row>
    <row r="1005" spans="1:31" x14ac:dyDescent="0.25">
      <c r="A1005" s="26"/>
      <c r="B1005" s="48" t="s">
        <v>931</v>
      </c>
      <c r="C1005" s="23"/>
      <c r="D1005" s="49">
        <v>3</v>
      </c>
      <c r="E1005" s="23"/>
      <c r="F1005" s="23">
        <v>135.75</v>
      </c>
      <c r="G1005" s="169"/>
      <c r="H1005" s="169"/>
      <c r="I1005" s="169"/>
      <c r="J1005" s="169"/>
      <c r="K1005" s="169"/>
      <c r="L1005" s="169"/>
      <c r="M1005" s="169"/>
      <c r="N1005" s="169"/>
      <c r="O1005" s="169"/>
      <c r="P1005" s="207"/>
      <c r="Q1005" s="169"/>
      <c r="R1005" s="169"/>
      <c r="S1005" s="169"/>
      <c r="T1005" s="169"/>
      <c r="U1005" s="207">
        <v>3</v>
      </c>
      <c r="V1005" s="207">
        <v>135.75</v>
      </c>
      <c r="W1005" s="169"/>
      <c r="X1005" s="169"/>
      <c r="Y1005" s="169"/>
      <c r="Z1005" s="169"/>
      <c r="AA1005" s="169"/>
      <c r="AB1005" s="169"/>
      <c r="AC1005" s="169"/>
      <c r="AD1005" s="180"/>
      <c r="AE1005" s="207">
        <f t="shared" si="92"/>
        <v>135.75</v>
      </c>
    </row>
    <row r="1006" spans="1:31" x14ac:dyDescent="0.25">
      <c r="A1006" s="26"/>
      <c r="B1006" s="48" t="s">
        <v>932</v>
      </c>
      <c r="C1006" s="23"/>
      <c r="D1006" s="49">
        <v>4</v>
      </c>
      <c r="E1006" s="23"/>
      <c r="F1006" s="23">
        <v>204.8</v>
      </c>
      <c r="G1006" s="169"/>
      <c r="H1006" s="169"/>
      <c r="I1006" s="169"/>
      <c r="J1006" s="169"/>
      <c r="K1006" s="169"/>
      <c r="L1006" s="169"/>
      <c r="M1006" s="169"/>
      <c r="N1006" s="169"/>
      <c r="O1006" s="169"/>
      <c r="P1006" s="207"/>
      <c r="Q1006" s="169"/>
      <c r="R1006" s="169"/>
      <c r="S1006" s="169"/>
      <c r="T1006" s="169"/>
      <c r="U1006" s="207">
        <v>4</v>
      </c>
      <c r="V1006" s="207">
        <v>204.8</v>
      </c>
      <c r="W1006" s="169"/>
      <c r="X1006" s="169"/>
      <c r="Y1006" s="169"/>
      <c r="Z1006" s="169"/>
      <c r="AA1006" s="169"/>
      <c r="AB1006" s="169"/>
      <c r="AC1006" s="169"/>
      <c r="AD1006" s="180"/>
      <c r="AE1006" s="207">
        <f t="shared" si="92"/>
        <v>204.8</v>
      </c>
    </row>
    <row r="1007" spans="1:31" x14ac:dyDescent="0.25">
      <c r="A1007" s="26"/>
      <c r="B1007" s="48" t="s">
        <v>933</v>
      </c>
      <c r="C1007" s="23"/>
      <c r="D1007" s="49">
        <v>1</v>
      </c>
      <c r="E1007" s="23"/>
      <c r="F1007" s="23">
        <v>332.64</v>
      </c>
      <c r="G1007" s="169"/>
      <c r="H1007" s="169"/>
      <c r="I1007" s="169"/>
      <c r="J1007" s="169"/>
      <c r="K1007" s="169"/>
      <c r="L1007" s="169"/>
      <c r="M1007" s="169"/>
      <c r="N1007" s="169"/>
      <c r="O1007" s="169"/>
      <c r="P1007" s="207"/>
      <c r="Q1007" s="169"/>
      <c r="R1007" s="169"/>
      <c r="S1007" s="169"/>
      <c r="T1007" s="169"/>
      <c r="U1007" s="207">
        <v>1</v>
      </c>
      <c r="V1007" s="207">
        <v>332.64</v>
      </c>
      <c r="W1007" s="169"/>
      <c r="X1007" s="169"/>
      <c r="Y1007" s="169"/>
      <c r="Z1007" s="169"/>
      <c r="AA1007" s="169"/>
      <c r="AB1007" s="169"/>
      <c r="AC1007" s="169"/>
      <c r="AD1007" s="180"/>
      <c r="AE1007" s="207">
        <f t="shared" si="92"/>
        <v>332.64</v>
      </c>
    </row>
    <row r="1008" spans="1:31" x14ac:dyDescent="0.25">
      <c r="A1008" s="26"/>
      <c r="B1008" s="48" t="s">
        <v>934</v>
      </c>
      <c r="C1008" s="23"/>
      <c r="D1008" s="98">
        <v>2</v>
      </c>
      <c r="E1008" s="23"/>
      <c r="F1008" s="23">
        <v>715.00319999999988</v>
      </c>
      <c r="G1008" s="169"/>
      <c r="H1008" s="169"/>
      <c r="I1008" s="169"/>
      <c r="J1008" s="169"/>
      <c r="K1008" s="169"/>
      <c r="L1008" s="169"/>
      <c r="M1008" s="169"/>
      <c r="N1008" s="169"/>
      <c r="O1008" s="169"/>
      <c r="P1008" s="207"/>
      <c r="Q1008" s="169"/>
      <c r="R1008" s="169"/>
      <c r="S1008" s="169"/>
      <c r="T1008" s="169"/>
      <c r="U1008" s="207">
        <v>2</v>
      </c>
      <c r="V1008" s="207">
        <v>715.00319999999988</v>
      </c>
      <c r="W1008" s="169"/>
      <c r="X1008" s="169"/>
      <c r="Y1008" s="169"/>
      <c r="Z1008" s="169"/>
      <c r="AA1008" s="169"/>
      <c r="AB1008" s="169"/>
      <c r="AC1008" s="169"/>
      <c r="AD1008" s="180"/>
      <c r="AE1008" s="207">
        <f t="shared" si="92"/>
        <v>715.00319999999988</v>
      </c>
    </row>
    <row r="1009" spans="1:31" x14ac:dyDescent="0.25">
      <c r="A1009" s="26"/>
      <c r="B1009" s="48" t="s">
        <v>935</v>
      </c>
      <c r="C1009" s="23"/>
      <c r="D1009" s="49">
        <v>1</v>
      </c>
      <c r="E1009" s="23"/>
      <c r="F1009" s="23">
        <v>52.27</v>
      </c>
      <c r="G1009" s="169"/>
      <c r="H1009" s="169"/>
      <c r="I1009" s="169"/>
      <c r="J1009" s="169"/>
      <c r="K1009" s="169"/>
      <c r="L1009" s="169"/>
      <c r="M1009" s="169"/>
      <c r="N1009" s="169"/>
      <c r="O1009" s="169"/>
      <c r="P1009" s="207"/>
      <c r="Q1009" s="169"/>
      <c r="R1009" s="169"/>
      <c r="S1009" s="169"/>
      <c r="T1009" s="169"/>
      <c r="U1009" s="207">
        <v>1</v>
      </c>
      <c r="V1009" s="207">
        <v>52.27</v>
      </c>
      <c r="W1009" s="169"/>
      <c r="X1009" s="169"/>
      <c r="Y1009" s="169"/>
      <c r="Z1009" s="169"/>
      <c r="AA1009" s="169"/>
      <c r="AB1009" s="169"/>
      <c r="AC1009" s="169"/>
      <c r="AD1009" s="180"/>
      <c r="AE1009" s="207">
        <f t="shared" si="92"/>
        <v>52.27</v>
      </c>
    </row>
    <row r="1010" spans="1:31" x14ac:dyDescent="0.25">
      <c r="A1010" s="26"/>
      <c r="B1010" s="48" t="s">
        <v>936</v>
      </c>
      <c r="C1010" s="23"/>
      <c r="D1010" s="49">
        <v>3</v>
      </c>
      <c r="E1010" s="23"/>
      <c r="F1010" s="23">
        <v>677.16</v>
      </c>
      <c r="G1010" s="169"/>
      <c r="H1010" s="169"/>
      <c r="I1010" s="169"/>
      <c r="J1010" s="169"/>
      <c r="K1010" s="169"/>
      <c r="L1010" s="169"/>
      <c r="M1010" s="169"/>
      <c r="N1010" s="169"/>
      <c r="O1010" s="169"/>
      <c r="P1010" s="207"/>
      <c r="Q1010" s="169"/>
      <c r="R1010" s="169"/>
      <c r="S1010" s="169"/>
      <c r="T1010" s="169"/>
      <c r="U1010" s="207">
        <v>3</v>
      </c>
      <c r="V1010" s="207">
        <v>677.16</v>
      </c>
      <c r="W1010" s="169"/>
      <c r="X1010" s="169"/>
      <c r="Y1010" s="169"/>
      <c r="Z1010" s="169"/>
      <c r="AA1010" s="169"/>
      <c r="AB1010" s="169"/>
      <c r="AC1010" s="169"/>
      <c r="AD1010" s="180"/>
      <c r="AE1010" s="207">
        <f t="shared" si="92"/>
        <v>677.16</v>
      </c>
    </row>
    <row r="1011" spans="1:31" x14ac:dyDescent="0.25">
      <c r="A1011" s="26"/>
      <c r="B1011" s="48" t="s">
        <v>937</v>
      </c>
      <c r="C1011" s="23"/>
      <c r="D1011" s="49">
        <v>2</v>
      </c>
      <c r="E1011" s="23"/>
      <c r="F1011" s="23">
        <v>213.86</v>
      </c>
      <c r="G1011" s="169"/>
      <c r="H1011" s="169"/>
      <c r="I1011" s="169"/>
      <c r="J1011" s="169"/>
      <c r="K1011" s="169"/>
      <c r="L1011" s="169"/>
      <c r="M1011" s="169"/>
      <c r="N1011" s="169"/>
      <c r="O1011" s="169"/>
      <c r="P1011" s="207"/>
      <c r="Q1011" s="169"/>
      <c r="R1011" s="169"/>
      <c r="S1011" s="169"/>
      <c r="T1011" s="169"/>
      <c r="U1011" s="207">
        <v>2</v>
      </c>
      <c r="V1011" s="207">
        <v>213.86</v>
      </c>
      <c r="W1011" s="169"/>
      <c r="X1011" s="169"/>
      <c r="Y1011" s="169"/>
      <c r="Z1011" s="169"/>
      <c r="AA1011" s="169"/>
      <c r="AB1011" s="169"/>
      <c r="AC1011" s="169"/>
      <c r="AD1011" s="180"/>
      <c r="AE1011" s="207">
        <f t="shared" si="92"/>
        <v>213.86</v>
      </c>
    </row>
    <row r="1012" spans="1:31" x14ac:dyDescent="0.25">
      <c r="A1012" s="26"/>
      <c r="B1012" s="48" t="s">
        <v>938</v>
      </c>
      <c r="C1012" s="23"/>
      <c r="D1012" s="49">
        <v>2</v>
      </c>
      <c r="E1012" s="23"/>
      <c r="F1012" s="23">
        <v>285.12</v>
      </c>
      <c r="G1012" s="169"/>
      <c r="H1012" s="169"/>
      <c r="I1012" s="169"/>
      <c r="J1012" s="169"/>
      <c r="K1012" s="169"/>
      <c r="L1012" s="169"/>
      <c r="M1012" s="169"/>
      <c r="N1012" s="169"/>
      <c r="O1012" s="169"/>
      <c r="P1012" s="207"/>
      <c r="Q1012" s="169"/>
      <c r="R1012" s="169"/>
      <c r="S1012" s="169"/>
      <c r="T1012" s="169"/>
      <c r="U1012" s="207">
        <v>2</v>
      </c>
      <c r="V1012" s="207">
        <v>285.12</v>
      </c>
      <c r="W1012" s="169"/>
      <c r="X1012" s="169"/>
      <c r="Y1012" s="169"/>
      <c r="Z1012" s="169"/>
      <c r="AA1012" s="169"/>
      <c r="AB1012" s="169"/>
      <c r="AC1012" s="169"/>
      <c r="AD1012" s="180"/>
      <c r="AE1012" s="207">
        <f t="shared" si="92"/>
        <v>285.12</v>
      </c>
    </row>
    <row r="1013" spans="1:31" x14ac:dyDescent="0.25">
      <c r="A1013" s="26"/>
      <c r="B1013" s="48" t="s">
        <v>939</v>
      </c>
      <c r="C1013" s="23"/>
      <c r="D1013" s="49">
        <v>4</v>
      </c>
      <c r="E1013" s="23"/>
      <c r="F1013" s="23">
        <v>826.84</v>
      </c>
      <c r="G1013" s="169"/>
      <c r="H1013" s="169"/>
      <c r="I1013" s="169"/>
      <c r="J1013" s="169"/>
      <c r="K1013" s="169"/>
      <c r="L1013" s="169"/>
      <c r="M1013" s="169"/>
      <c r="N1013" s="169"/>
      <c r="O1013" s="169"/>
      <c r="P1013" s="207"/>
      <c r="Q1013" s="169"/>
      <c r="R1013" s="169"/>
      <c r="S1013" s="169"/>
      <c r="T1013" s="169"/>
      <c r="U1013" s="207">
        <v>4</v>
      </c>
      <c r="V1013" s="207">
        <v>826.84</v>
      </c>
      <c r="W1013" s="169"/>
      <c r="X1013" s="169"/>
      <c r="Y1013" s="169"/>
      <c r="Z1013" s="169"/>
      <c r="AA1013" s="169"/>
      <c r="AB1013" s="169"/>
      <c r="AC1013" s="169"/>
      <c r="AD1013" s="180"/>
      <c r="AE1013" s="207">
        <f t="shared" si="92"/>
        <v>826.84</v>
      </c>
    </row>
    <row r="1014" spans="1:31" x14ac:dyDescent="0.25">
      <c r="A1014" s="26"/>
      <c r="B1014" s="48" t="s">
        <v>940</v>
      </c>
      <c r="C1014" s="23"/>
      <c r="D1014" s="49">
        <v>2</v>
      </c>
      <c r="E1014" s="23"/>
      <c r="F1014" s="23">
        <v>4276.82</v>
      </c>
      <c r="G1014" s="169"/>
      <c r="H1014" s="169"/>
      <c r="I1014" s="169"/>
      <c r="J1014" s="169"/>
      <c r="K1014" s="169"/>
      <c r="L1014" s="169"/>
      <c r="M1014" s="169"/>
      <c r="N1014" s="169"/>
      <c r="O1014" s="169"/>
      <c r="P1014" s="207"/>
      <c r="Q1014" s="169"/>
      <c r="R1014" s="169"/>
      <c r="S1014" s="169"/>
      <c r="T1014" s="169"/>
      <c r="U1014" s="207">
        <v>2</v>
      </c>
      <c r="V1014" s="207">
        <v>4276.82</v>
      </c>
      <c r="W1014" s="169"/>
      <c r="X1014" s="169"/>
      <c r="Y1014" s="169"/>
      <c r="Z1014" s="169"/>
      <c r="AA1014" s="169"/>
      <c r="AB1014" s="169"/>
      <c r="AC1014" s="169"/>
      <c r="AD1014" s="180"/>
      <c r="AE1014" s="207">
        <f t="shared" si="92"/>
        <v>4276.82</v>
      </c>
    </row>
    <row r="1015" spans="1:31" x14ac:dyDescent="0.25">
      <c r="A1015" s="26"/>
      <c r="B1015" s="48" t="s">
        <v>941</v>
      </c>
      <c r="C1015" s="23"/>
      <c r="D1015" s="49">
        <v>15</v>
      </c>
      <c r="E1015" s="23"/>
      <c r="F1015" s="23">
        <v>525</v>
      </c>
      <c r="G1015" s="169"/>
      <c r="H1015" s="169"/>
      <c r="I1015" s="169"/>
      <c r="J1015" s="169"/>
      <c r="K1015" s="169"/>
      <c r="L1015" s="169"/>
      <c r="M1015" s="169"/>
      <c r="N1015" s="169"/>
      <c r="O1015" s="169"/>
      <c r="P1015" s="207"/>
      <c r="Q1015" s="169"/>
      <c r="R1015" s="169"/>
      <c r="S1015" s="169"/>
      <c r="T1015" s="169"/>
      <c r="U1015" s="207">
        <v>15</v>
      </c>
      <c r="V1015" s="207">
        <v>525</v>
      </c>
      <c r="W1015" s="169"/>
      <c r="X1015" s="169"/>
      <c r="Y1015" s="169"/>
      <c r="Z1015" s="169"/>
      <c r="AA1015" s="169"/>
      <c r="AB1015" s="169"/>
      <c r="AC1015" s="169"/>
      <c r="AD1015" s="180"/>
      <c r="AE1015" s="207">
        <f t="shared" si="92"/>
        <v>525</v>
      </c>
    </row>
    <row r="1016" spans="1:31" x14ac:dyDescent="0.25">
      <c r="A1016" s="26"/>
      <c r="B1016" s="48" t="s">
        <v>942</v>
      </c>
      <c r="C1016" s="23"/>
      <c r="D1016" s="49">
        <v>30</v>
      </c>
      <c r="E1016" s="23"/>
      <c r="F1016" s="23">
        <v>2151</v>
      </c>
      <c r="G1016" s="169"/>
      <c r="H1016" s="169"/>
      <c r="I1016" s="169"/>
      <c r="J1016" s="169"/>
      <c r="K1016" s="169"/>
      <c r="L1016" s="169"/>
      <c r="M1016" s="169"/>
      <c r="N1016" s="169"/>
      <c r="O1016" s="169"/>
      <c r="P1016" s="207"/>
      <c r="Q1016" s="169"/>
      <c r="R1016" s="169"/>
      <c r="S1016" s="169"/>
      <c r="T1016" s="169"/>
      <c r="U1016" s="207">
        <v>30</v>
      </c>
      <c r="V1016" s="207">
        <v>2151</v>
      </c>
      <c r="W1016" s="169"/>
      <c r="X1016" s="169"/>
      <c r="Y1016" s="169"/>
      <c r="Z1016" s="169"/>
      <c r="AA1016" s="169"/>
      <c r="AB1016" s="169"/>
      <c r="AC1016" s="169"/>
      <c r="AD1016" s="180"/>
      <c r="AE1016" s="207">
        <f t="shared" si="92"/>
        <v>2151</v>
      </c>
    </row>
    <row r="1017" spans="1:31" x14ac:dyDescent="0.25">
      <c r="A1017" s="26"/>
      <c r="B1017" s="48" t="s">
        <v>943</v>
      </c>
      <c r="C1017" s="23"/>
      <c r="D1017" s="49">
        <v>1</v>
      </c>
      <c r="E1017" s="23"/>
      <c r="F1017" s="23">
        <v>647.98</v>
      </c>
      <c r="G1017" s="169"/>
      <c r="H1017" s="169"/>
      <c r="I1017" s="169"/>
      <c r="J1017" s="169"/>
      <c r="K1017" s="169"/>
      <c r="L1017" s="169"/>
      <c r="M1017" s="169"/>
      <c r="N1017" s="169"/>
      <c r="O1017" s="169"/>
      <c r="P1017" s="207"/>
      <c r="Q1017" s="169"/>
      <c r="R1017" s="169"/>
      <c r="S1017" s="169"/>
      <c r="T1017" s="169"/>
      <c r="U1017" s="207">
        <v>1</v>
      </c>
      <c r="V1017" s="207">
        <v>647.98</v>
      </c>
      <c r="W1017" s="169"/>
      <c r="X1017" s="169"/>
      <c r="Y1017" s="169"/>
      <c r="Z1017" s="169"/>
      <c r="AA1017" s="169"/>
      <c r="AB1017" s="169"/>
      <c r="AC1017" s="169"/>
      <c r="AD1017" s="180"/>
      <c r="AE1017" s="207">
        <f t="shared" si="92"/>
        <v>647.98</v>
      </c>
    </row>
    <row r="1018" spans="1:31" x14ac:dyDescent="0.25">
      <c r="A1018" s="26"/>
      <c r="B1018" s="48" t="s">
        <v>944</v>
      </c>
      <c r="C1018" s="23"/>
      <c r="D1018" s="49">
        <v>4</v>
      </c>
      <c r="E1018" s="23"/>
      <c r="F1018" s="23">
        <v>360</v>
      </c>
      <c r="G1018" s="169"/>
      <c r="H1018" s="169"/>
      <c r="I1018" s="169"/>
      <c r="J1018" s="169"/>
      <c r="K1018" s="169"/>
      <c r="L1018" s="169"/>
      <c r="M1018" s="169"/>
      <c r="N1018" s="169"/>
      <c r="O1018" s="169"/>
      <c r="P1018" s="207"/>
      <c r="Q1018" s="169"/>
      <c r="R1018" s="169"/>
      <c r="S1018" s="169"/>
      <c r="T1018" s="169"/>
      <c r="U1018" s="207">
        <v>4</v>
      </c>
      <c r="V1018" s="207">
        <v>360</v>
      </c>
      <c r="W1018" s="169"/>
      <c r="X1018" s="169"/>
      <c r="Y1018" s="169"/>
      <c r="Z1018" s="169"/>
      <c r="AA1018" s="169"/>
      <c r="AB1018" s="169"/>
      <c r="AC1018" s="169"/>
      <c r="AD1018" s="180"/>
      <c r="AE1018" s="207">
        <f t="shared" si="92"/>
        <v>360</v>
      </c>
    </row>
    <row r="1019" spans="1:31" x14ac:dyDescent="0.25">
      <c r="A1019" s="26"/>
      <c r="B1019" s="48" t="s">
        <v>945</v>
      </c>
      <c r="C1019" s="23"/>
      <c r="D1019" s="49">
        <v>4</v>
      </c>
      <c r="E1019" s="23"/>
      <c r="F1019" s="23">
        <v>2112</v>
      </c>
      <c r="G1019" s="169"/>
      <c r="H1019" s="169"/>
      <c r="I1019" s="169"/>
      <c r="J1019" s="169"/>
      <c r="K1019" s="169"/>
      <c r="L1019" s="169"/>
      <c r="M1019" s="169"/>
      <c r="N1019" s="169"/>
      <c r="O1019" s="169">
        <v>4</v>
      </c>
      <c r="P1019" s="207">
        <v>1700.01</v>
      </c>
      <c r="Q1019" s="169"/>
      <c r="R1019" s="169"/>
      <c r="S1019" s="169"/>
      <c r="T1019" s="169"/>
      <c r="U1019" s="207">
        <v>0</v>
      </c>
      <c r="V1019" s="207">
        <v>411.99</v>
      </c>
      <c r="W1019" s="169"/>
      <c r="X1019" s="169"/>
      <c r="Y1019" s="169"/>
      <c r="Z1019" s="169"/>
      <c r="AA1019" s="169"/>
      <c r="AB1019" s="169"/>
      <c r="AC1019" s="169"/>
      <c r="AD1019" s="180"/>
      <c r="AE1019" s="207">
        <f t="shared" ref="AE1019:AE1047" si="93">H1019+J1019+L1019+N1019+P1019+R1019+T1019+V1019+X1019+Z1019+AB1019+AD1019</f>
        <v>2112</v>
      </c>
    </row>
    <row r="1020" spans="1:31" x14ac:dyDescent="0.25">
      <c r="A1020" s="26"/>
      <c r="B1020" s="48" t="s">
        <v>946</v>
      </c>
      <c r="C1020" s="23"/>
      <c r="D1020" s="49">
        <v>4</v>
      </c>
      <c r="E1020" s="23"/>
      <c r="F1020" s="23">
        <v>52.44</v>
      </c>
      <c r="G1020" s="169"/>
      <c r="H1020" s="169"/>
      <c r="I1020" s="169"/>
      <c r="J1020" s="169"/>
      <c r="K1020" s="169"/>
      <c r="L1020" s="169"/>
      <c r="M1020" s="169"/>
      <c r="N1020" s="169"/>
      <c r="O1020" s="169"/>
      <c r="P1020" s="207"/>
      <c r="Q1020" s="169"/>
      <c r="R1020" s="169"/>
      <c r="S1020" s="169"/>
      <c r="T1020" s="169"/>
      <c r="U1020" s="207">
        <v>4</v>
      </c>
      <c r="V1020" s="207">
        <v>52.44</v>
      </c>
      <c r="W1020" s="169"/>
      <c r="X1020" s="169"/>
      <c r="Y1020" s="169"/>
      <c r="Z1020" s="169"/>
      <c r="AA1020" s="169"/>
      <c r="AB1020" s="169"/>
      <c r="AC1020" s="169"/>
      <c r="AD1020" s="180"/>
      <c r="AE1020" s="207">
        <f t="shared" si="93"/>
        <v>52.44</v>
      </c>
    </row>
    <row r="1021" spans="1:31" x14ac:dyDescent="0.25">
      <c r="A1021" s="26"/>
      <c r="B1021" s="48" t="s">
        <v>947</v>
      </c>
      <c r="C1021" s="23"/>
      <c r="D1021" s="49">
        <v>1</v>
      </c>
      <c r="E1021" s="23"/>
      <c r="F1021" s="23">
        <v>95.05</v>
      </c>
      <c r="G1021" s="169"/>
      <c r="H1021" s="169"/>
      <c r="I1021" s="169"/>
      <c r="J1021" s="169"/>
      <c r="K1021" s="169"/>
      <c r="L1021" s="169"/>
      <c r="M1021" s="169"/>
      <c r="N1021" s="169"/>
      <c r="O1021" s="169"/>
      <c r="P1021" s="207"/>
      <c r="Q1021" s="169"/>
      <c r="R1021" s="169"/>
      <c r="S1021" s="169"/>
      <c r="T1021" s="169"/>
      <c r="U1021" s="207">
        <v>1</v>
      </c>
      <c r="V1021" s="207">
        <v>95.05</v>
      </c>
      <c r="W1021" s="169"/>
      <c r="X1021" s="169"/>
      <c r="Y1021" s="169"/>
      <c r="Z1021" s="169"/>
      <c r="AA1021" s="169"/>
      <c r="AB1021" s="169"/>
      <c r="AC1021" s="169"/>
      <c r="AD1021" s="180"/>
      <c r="AE1021" s="207">
        <f t="shared" si="93"/>
        <v>95.05</v>
      </c>
    </row>
    <row r="1022" spans="1:31" x14ac:dyDescent="0.25">
      <c r="A1022" s="26"/>
      <c r="B1022" s="48" t="s">
        <v>948</v>
      </c>
      <c r="C1022" s="23"/>
      <c r="D1022" s="49">
        <v>10</v>
      </c>
      <c r="E1022" s="23"/>
      <c r="F1022" s="23">
        <v>350</v>
      </c>
      <c r="G1022" s="169"/>
      <c r="H1022" s="169"/>
      <c r="I1022" s="169"/>
      <c r="J1022" s="169"/>
      <c r="K1022" s="169"/>
      <c r="L1022" s="169"/>
      <c r="M1022" s="169"/>
      <c r="N1022" s="169"/>
      <c r="O1022" s="169"/>
      <c r="P1022" s="207"/>
      <c r="Q1022" s="169"/>
      <c r="R1022" s="169"/>
      <c r="S1022" s="169"/>
      <c r="T1022" s="169"/>
      <c r="U1022" s="207">
        <v>10</v>
      </c>
      <c r="V1022" s="207">
        <v>350</v>
      </c>
      <c r="W1022" s="169"/>
      <c r="X1022" s="169"/>
      <c r="Y1022" s="169"/>
      <c r="Z1022" s="169"/>
      <c r="AA1022" s="169"/>
      <c r="AB1022" s="169"/>
      <c r="AC1022" s="169"/>
      <c r="AD1022" s="180"/>
      <c r="AE1022" s="207">
        <f t="shared" si="93"/>
        <v>350</v>
      </c>
    </row>
    <row r="1023" spans="1:31" x14ac:dyDescent="0.25">
      <c r="A1023" s="26"/>
      <c r="B1023" s="48" t="s">
        <v>949</v>
      </c>
      <c r="C1023" s="23"/>
      <c r="D1023" s="49">
        <v>1</v>
      </c>
      <c r="E1023" s="23"/>
      <c r="F1023" s="23">
        <v>150.5</v>
      </c>
      <c r="G1023" s="169"/>
      <c r="H1023" s="169"/>
      <c r="I1023" s="169"/>
      <c r="J1023" s="169"/>
      <c r="K1023" s="169"/>
      <c r="L1023" s="169"/>
      <c r="M1023" s="169"/>
      <c r="N1023" s="169"/>
      <c r="O1023" s="169"/>
      <c r="P1023" s="207"/>
      <c r="Q1023" s="169"/>
      <c r="R1023" s="169"/>
      <c r="S1023" s="169"/>
      <c r="T1023" s="169"/>
      <c r="U1023" s="207">
        <v>1</v>
      </c>
      <c r="V1023" s="207">
        <v>150.5</v>
      </c>
      <c r="W1023" s="169"/>
      <c r="X1023" s="169"/>
      <c r="Y1023" s="169"/>
      <c r="Z1023" s="169"/>
      <c r="AA1023" s="169"/>
      <c r="AB1023" s="169"/>
      <c r="AC1023" s="169"/>
      <c r="AD1023" s="180"/>
      <c r="AE1023" s="207">
        <f t="shared" si="93"/>
        <v>150.5</v>
      </c>
    </row>
    <row r="1024" spans="1:31" x14ac:dyDescent="0.25">
      <c r="A1024" s="26"/>
      <c r="B1024" s="48">
        <f>'[1]ARTESANIAS PAA 2024'!B223</f>
        <v>0</v>
      </c>
      <c r="C1024" s="23"/>
      <c r="D1024" s="57">
        <v>1</v>
      </c>
      <c r="E1024" s="23"/>
      <c r="F1024" s="23">
        <v>3500</v>
      </c>
      <c r="G1024" s="169"/>
      <c r="H1024" s="169"/>
      <c r="I1024" s="169"/>
      <c r="J1024" s="169"/>
      <c r="K1024" s="169"/>
      <c r="L1024" s="169"/>
      <c r="M1024" s="169"/>
      <c r="N1024" s="169"/>
      <c r="O1024" s="169"/>
      <c r="P1024" s="207"/>
      <c r="Q1024" s="169"/>
      <c r="R1024" s="169"/>
      <c r="S1024" s="169"/>
      <c r="T1024" s="169"/>
      <c r="U1024" s="207">
        <v>1</v>
      </c>
      <c r="V1024" s="207">
        <v>3500</v>
      </c>
      <c r="W1024" s="169"/>
      <c r="X1024" s="169"/>
      <c r="Y1024" s="169"/>
      <c r="Z1024" s="169"/>
      <c r="AA1024" s="169"/>
      <c r="AB1024" s="169"/>
      <c r="AC1024" s="169"/>
      <c r="AD1024" s="180"/>
      <c r="AE1024" s="207">
        <f t="shared" si="93"/>
        <v>3500</v>
      </c>
    </row>
    <row r="1025" spans="1:31" x14ac:dyDescent="0.25">
      <c r="A1025" s="26"/>
      <c r="B1025" s="48" t="s">
        <v>950</v>
      </c>
      <c r="C1025" s="23"/>
      <c r="D1025" s="49">
        <v>4</v>
      </c>
      <c r="E1025" s="23"/>
      <c r="F1025" s="23">
        <v>1540</v>
      </c>
      <c r="G1025" s="169"/>
      <c r="H1025" s="169"/>
      <c r="I1025" s="169"/>
      <c r="J1025" s="169"/>
      <c r="K1025" s="169"/>
      <c r="L1025" s="169"/>
      <c r="M1025" s="169"/>
      <c r="N1025" s="169"/>
      <c r="O1025" s="169"/>
      <c r="P1025" s="207"/>
      <c r="Q1025" s="169"/>
      <c r="R1025" s="169"/>
      <c r="S1025" s="169"/>
      <c r="T1025" s="169"/>
      <c r="U1025" s="207">
        <v>4</v>
      </c>
      <c r="V1025" s="207">
        <v>1540</v>
      </c>
      <c r="W1025" s="169"/>
      <c r="X1025" s="169"/>
      <c r="Y1025" s="169"/>
      <c r="Z1025" s="169"/>
      <c r="AA1025" s="169"/>
      <c r="AB1025" s="169"/>
      <c r="AC1025" s="169"/>
      <c r="AD1025" s="180"/>
      <c r="AE1025" s="207">
        <f t="shared" si="93"/>
        <v>1540</v>
      </c>
    </row>
    <row r="1026" spans="1:31" x14ac:dyDescent="0.25">
      <c r="A1026" s="26"/>
      <c r="B1026" s="48" t="s">
        <v>951</v>
      </c>
      <c r="C1026" s="23"/>
      <c r="D1026" s="49">
        <v>50</v>
      </c>
      <c r="E1026" s="23"/>
      <c r="F1026" s="23">
        <v>1587</v>
      </c>
      <c r="G1026" s="169"/>
      <c r="H1026" s="169"/>
      <c r="I1026" s="169"/>
      <c r="J1026" s="169"/>
      <c r="K1026" s="169"/>
      <c r="L1026" s="169"/>
      <c r="M1026" s="169"/>
      <c r="N1026" s="169"/>
      <c r="O1026" s="169"/>
      <c r="P1026" s="207"/>
      <c r="Q1026" s="169"/>
      <c r="R1026" s="169"/>
      <c r="S1026" s="169"/>
      <c r="T1026" s="169"/>
      <c r="U1026" s="207">
        <v>50</v>
      </c>
      <c r="V1026" s="207">
        <v>1587</v>
      </c>
      <c r="W1026" s="169"/>
      <c r="X1026" s="169"/>
      <c r="Y1026" s="169"/>
      <c r="Z1026" s="169"/>
      <c r="AA1026" s="169"/>
      <c r="AB1026" s="169"/>
      <c r="AC1026" s="169"/>
      <c r="AD1026" s="180"/>
      <c r="AE1026" s="207">
        <f t="shared" si="93"/>
        <v>1587</v>
      </c>
    </row>
    <row r="1027" spans="1:31" x14ac:dyDescent="0.25">
      <c r="A1027" s="26"/>
      <c r="B1027" s="48" t="s">
        <v>952</v>
      </c>
      <c r="C1027" s="23"/>
      <c r="D1027" s="49">
        <v>2</v>
      </c>
      <c r="E1027" s="23"/>
      <c r="F1027" s="23">
        <v>250</v>
      </c>
      <c r="G1027" s="169"/>
      <c r="H1027" s="169"/>
      <c r="I1027" s="169"/>
      <c r="J1027" s="169"/>
      <c r="K1027" s="169"/>
      <c r="L1027" s="169"/>
      <c r="M1027" s="169"/>
      <c r="N1027" s="169"/>
      <c r="O1027" s="169"/>
      <c r="P1027" s="207"/>
      <c r="Q1027" s="169"/>
      <c r="R1027" s="169"/>
      <c r="S1027" s="169"/>
      <c r="T1027" s="169"/>
      <c r="U1027" s="207">
        <v>2</v>
      </c>
      <c r="V1027" s="207">
        <v>250</v>
      </c>
      <c r="W1027" s="169"/>
      <c r="X1027" s="169"/>
      <c r="Y1027" s="169"/>
      <c r="Z1027" s="169"/>
      <c r="AA1027" s="169"/>
      <c r="AB1027" s="169"/>
      <c r="AC1027" s="169"/>
      <c r="AD1027" s="180"/>
      <c r="AE1027" s="207">
        <f t="shared" si="93"/>
        <v>250</v>
      </c>
    </row>
    <row r="1028" spans="1:31" x14ac:dyDescent="0.25">
      <c r="A1028" s="26"/>
      <c r="B1028" s="48" t="s">
        <v>953</v>
      </c>
      <c r="C1028" s="23"/>
      <c r="D1028" s="49">
        <v>3</v>
      </c>
      <c r="E1028" s="23"/>
      <c r="F1028" s="23">
        <v>750</v>
      </c>
      <c r="G1028" s="169"/>
      <c r="H1028" s="169"/>
      <c r="I1028" s="169"/>
      <c r="J1028" s="169"/>
      <c r="K1028" s="169"/>
      <c r="L1028" s="169"/>
      <c r="M1028" s="169"/>
      <c r="N1028" s="169"/>
      <c r="O1028" s="169"/>
      <c r="P1028" s="207"/>
      <c r="Q1028" s="169"/>
      <c r="R1028" s="169"/>
      <c r="S1028" s="169"/>
      <c r="T1028" s="169"/>
      <c r="U1028" s="207">
        <v>3</v>
      </c>
      <c r="V1028" s="207">
        <v>750</v>
      </c>
      <c r="W1028" s="169"/>
      <c r="X1028" s="169"/>
      <c r="Y1028" s="169"/>
      <c r="Z1028" s="169"/>
      <c r="AA1028" s="169"/>
      <c r="AB1028" s="169"/>
      <c r="AC1028" s="169"/>
      <c r="AD1028" s="180"/>
      <c r="AE1028" s="207">
        <f t="shared" si="93"/>
        <v>750</v>
      </c>
    </row>
    <row r="1029" spans="1:31" x14ac:dyDescent="0.25">
      <c r="A1029" s="26"/>
      <c r="B1029" s="48" t="s">
        <v>954</v>
      </c>
      <c r="C1029" s="23"/>
      <c r="D1029" s="49">
        <v>1</v>
      </c>
      <c r="E1029" s="23"/>
      <c r="F1029" s="23">
        <v>344.52</v>
      </c>
      <c r="G1029" s="169"/>
      <c r="H1029" s="169"/>
      <c r="I1029" s="169"/>
      <c r="J1029" s="169"/>
      <c r="K1029" s="169"/>
      <c r="L1029" s="169"/>
      <c r="M1029" s="169"/>
      <c r="N1029" s="169"/>
      <c r="O1029" s="169"/>
      <c r="P1029" s="207"/>
      <c r="Q1029" s="169"/>
      <c r="R1029" s="169"/>
      <c r="S1029" s="169"/>
      <c r="T1029" s="169"/>
      <c r="U1029" s="207">
        <v>1</v>
      </c>
      <c r="V1029" s="207">
        <v>344.52</v>
      </c>
      <c r="W1029" s="169"/>
      <c r="X1029" s="169"/>
      <c r="Y1029" s="169"/>
      <c r="Z1029" s="169"/>
      <c r="AA1029" s="169"/>
      <c r="AB1029" s="169"/>
      <c r="AC1029" s="169"/>
      <c r="AD1029" s="180"/>
      <c r="AE1029" s="207">
        <f t="shared" si="93"/>
        <v>344.52</v>
      </c>
    </row>
    <row r="1030" spans="1:31" x14ac:dyDescent="0.25">
      <c r="A1030" s="26"/>
      <c r="B1030" s="48" t="s">
        <v>955</v>
      </c>
      <c r="C1030" s="23"/>
      <c r="D1030" s="49">
        <v>1</v>
      </c>
      <c r="E1030" s="23"/>
      <c r="F1030" s="23">
        <v>112.86</v>
      </c>
      <c r="G1030" s="169"/>
      <c r="H1030" s="169"/>
      <c r="I1030" s="169"/>
      <c r="J1030" s="169"/>
      <c r="K1030" s="169"/>
      <c r="L1030" s="169"/>
      <c r="M1030" s="169"/>
      <c r="N1030" s="169"/>
      <c r="O1030" s="169"/>
      <c r="P1030" s="207"/>
      <c r="Q1030" s="169"/>
      <c r="R1030" s="169"/>
      <c r="S1030" s="169"/>
      <c r="T1030" s="169"/>
      <c r="U1030" s="207">
        <v>1</v>
      </c>
      <c r="V1030" s="207">
        <v>112.86</v>
      </c>
      <c r="W1030" s="169"/>
      <c r="X1030" s="169"/>
      <c r="Y1030" s="169"/>
      <c r="Z1030" s="169"/>
      <c r="AA1030" s="169"/>
      <c r="AB1030" s="169"/>
      <c r="AC1030" s="169"/>
      <c r="AD1030" s="180"/>
      <c r="AE1030" s="207">
        <f t="shared" si="93"/>
        <v>112.86</v>
      </c>
    </row>
    <row r="1031" spans="1:31" x14ac:dyDescent="0.25">
      <c r="A1031" s="26"/>
      <c r="B1031" s="48" t="s">
        <v>956</v>
      </c>
      <c r="C1031" s="23"/>
      <c r="D1031" s="49">
        <v>1</v>
      </c>
      <c r="E1031" s="23"/>
      <c r="F1031" s="23">
        <v>112.86</v>
      </c>
      <c r="G1031" s="169"/>
      <c r="H1031" s="169"/>
      <c r="I1031" s="169"/>
      <c r="J1031" s="169"/>
      <c r="K1031" s="169"/>
      <c r="L1031" s="169"/>
      <c r="M1031" s="169"/>
      <c r="N1031" s="169"/>
      <c r="O1031" s="169"/>
      <c r="P1031" s="207"/>
      <c r="Q1031" s="169"/>
      <c r="R1031" s="169"/>
      <c r="S1031" s="169"/>
      <c r="T1031" s="169"/>
      <c r="U1031" s="207">
        <v>1</v>
      </c>
      <c r="V1031" s="207">
        <v>112.86</v>
      </c>
      <c r="W1031" s="169"/>
      <c r="X1031" s="169"/>
      <c r="Y1031" s="169"/>
      <c r="Z1031" s="169"/>
      <c r="AA1031" s="169"/>
      <c r="AB1031" s="169"/>
      <c r="AC1031" s="169"/>
      <c r="AD1031" s="180"/>
      <c r="AE1031" s="207">
        <f t="shared" si="93"/>
        <v>112.86</v>
      </c>
    </row>
    <row r="1032" spans="1:31" x14ac:dyDescent="0.25">
      <c r="A1032" s="26"/>
      <c r="B1032" s="48" t="s">
        <v>957</v>
      </c>
      <c r="C1032" s="23"/>
      <c r="D1032" s="49">
        <v>2</v>
      </c>
      <c r="E1032" s="23"/>
      <c r="F1032" s="23">
        <v>118.82</v>
      </c>
      <c r="G1032" s="169"/>
      <c r="H1032" s="169"/>
      <c r="I1032" s="169"/>
      <c r="J1032" s="169"/>
      <c r="K1032" s="169"/>
      <c r="L1032" s="169"/>
      <c r="M1032" s="169"/>
      <c r="N1032" s="169"/>
      <c r="O1032" s="169"/>
      <c r="P1032" s="207"/>
      <c r="Q1032" s="169"/>
      <c r="R1032" s="169"/>
      <c r="S1032" s="169"/>
      <c r="T1032" s="169"/>
      <c r="U1032" s="207">
        <v>2</v>
      </c>
      <c r="V1032" s="207">
        <v>118.82</v>
      </c>
      <c r="W1032" s="169"/>
      <c r="X1032" s="169"/>
      <c r="Y1032" s="169"/>
      <c r="Z1032" s="169"/>
      <c r="AA1032" s="169"/>
      <c r="AB1032" s="169"/>
      <c r="AC1032" s="169"/>
      <c r="AD1032" s="180"/>
      <c r="AE1032" s="207">
        <f t="shared" si="93"/>
        <v>118.82</v>
      </c>
    </row>
    <row r="1033" spans="1:31" x14ac:dyDescent="0.25">
      <c r="A1033" s="26"/>
      <c r="B1033" s="48" t="s">
        <v>958</v>
      </c>
      <c r="C1033" s="23"/>
      <c r="D1033" s="49">
        <v>130</v>
      </c>
      <c r="E1033" s="23"/>
      <c r="F1033" s="23">
        <v>11440</v>
      </c>
      <c r="G1033" s="169"/>
      <c r="H1033" s="169"/>
      <c r="I1033" s="169"/>
      <c r="J1033" s="169"/>
      <c r="K1033" s="169"/>
      <c r="L1033" s="169"/>
      <c r="M1033" s="169"/>
      <c r="N1033" s="169"/>
      <c r="O1033" s="169"/>
      <c r="P1033" s="207"/>
      <c r="Q1033" s="169"/>
      <c r="R1033" s="169"/>
      <c r="S1033" s="169"/>
      <c r="T1033" s="169"/>
      <c r="U1033" s="207">
        <v>130</v>
      </c>
      <c r="V1033" s="207">
        <v>11440</v>
      </c>
      <c r="W1033" s="169"/>
      <c r="X1033" s="169"/>
      <c r="Y1033" s="169"/>
      <c r="Z1033" s="169"/>
      <c r="AA1033" s="169"/>
      <c r="AB1033" s="169"/>
      <c r="AC1033" s="169"/>
      <c r="AD1033" s="180"/>
      <c r="AE1033" s="207">
        <f t="shared" si="93"/>
        <v>11440</v>
      </c>
    </row>
    <row r="1034" spans="1:31" x14ac:dyDescent="0.25">
      <c r="A1034" s="26"/>
      <c r="B1034" s="48" t="s">
        <v>959</v>
      </c>
      <c r="C1034" s="23"/>
      <c r="D1034" s="49">
        <v>2</v>
      </c>
      <c r="E1034" s="23"/>
      <c r="F1034" s="23">
        <v>807.84</v>
      </c>
      <c r="G1034" s="169"/>
      <c r="H1034" s="169"/>
      <c r="I1034" s="169"/>
      <c r="J1034" s="169"/>
      <c r="K1034" s="169"/>
      <c r="L1034" s="169"/>
      <c r="M1034" s="169"/>
      <c r="N1034" s="169"/>
      <c r="O1034" s="169"/>
      <c r="P1034" s="207"/>
      <c r="Q1034" s="169"/>
      <c r="R1034" s="169"/>
      <c r="S1034" s="169"/>
      <c r="T1034" s="169"/>
      <c r="U1034" s="207">
        <v>2</v>
      </c>
      <c r="V1034" s="207">
        <v>807.84</v>
      </c>
      <c r="W1034" s="169"/>
      <c r="X1034" s="169"/>
      <c r="Y1034" s="169"/>
      <c r="Z1034" s="169"/>
      <c r="AA1034" s="169"/>
      <c r="AB1034" s="169"/>
      <c r="AC1034" s="169"/>
      <c r="AD1034" s="180"/>
      <c r="AE1034" s="207">
        <f t="shared" si="93"/>
        <v>807.84</v>
      </c>
    </row>
    <row r="1035" spans="1:31" x14ac:dyDescent="0.25">
      <c r="A1035" s="26"/>
      <c r="B1035" s="48" t="s">
        <v>960</v>
      </c>
      <c r="C1035" s="23"/>
      <c r="D1035" s="49">
        <v>50</v>
      </c>
      <c r="E1035" s="23"/>
      <c r="F1035" s="23">
        <v>1280</v>
      </c>
      <c r="G1035" s="169"/>
      <c r="H1035" s="169"/>
      <c r="I1035" s="169"/>
      <c r="J1035" s="169"/>
      <c r="K1035" s="169"/>
      <c r="L1035" s="169"/>
      <c r="M1035" s="169"/>
      <c r="N1035" s="169"/>
      <c r="O1035" s="169"/>
      <c r="P1035" s="207"/>
      <c r="Q1035" s="169"/>
      <c r="R1035" s="169"/>
      <c r="S1035" s="169"/>
      <c r="T1035" s="169"/>
      <c r="U1035" s="207">
        <v>50</v>
      </c>
      <c r="V1035" s="207">
        <v>1280</v>
      </c>
      <c r="W1035" s="169"/>
      <c r="X1035" s="169"/>
      <c r="Y1035" s="169"/>
      <c r="Z1035" s="169"/>
      <c r="AA1035" s="169"/>
      <c r="AB1035" s="169"/>
      <c r="AC1035" s="169"/>
      <c r="AD1035" s="180"/>
      <c r="AE1035" s="207">
        <f t="shared" si="93"/>
        <v>1280</v>
      </c>
    </row>
    <row r="1036" spans="1:31" x14ac:dyDescent="0.25">
      <c r="A1036" s="26"/>
      <c r="B1036" s="48" t="s">
        <v>961</v>
      </c>
      <c r="C1036" s="23"/>
      <c r="D1036" s="49">
        <v>2</v>
      </c>
      <c r="E1036" s="23"/>
      <c r="F1036" s="23">
        <v>715.00319999999988</v>
      </c>
      <c r="G1036" s="169"/>
      <c r="H1036" s="169"/>
      <c r="I1036" s="169"/>
      <c r="J1036" s="169"/>
      <c r="K1036" s="169"/>
      <c r="L1036" s="169"/>
      <c r="M1036" s="169"/>
      <c r="N1036" s="169"/>
      <c r="O1036" s="169"/>
      <c r="P1036" s="207"/>
      <c r="Q1036" s="169"/>
      <c r="R1036" s="169"/>
      <c r="S1036" s="169"/>
      <c r="T1036" s="169"/>
      <c r="U1036" s="207">
        <v>2</v>
      </c>
      <c r="V1036" s="207">
        <v>715.00319999999988</v>
      </c>
      <c r="W1036" s="169"/>
      <c r="X1036" s="169"/>
      <c r="Y1036" s="169"/>
      <c r="Z1036" s="169"/>
      <c r="AA1036" s="169"/>
      <c r="AB1036" s="169"/>
      <c r="AC1036" s="169"/>
      <c r="AD1036" s="180"/>
      <c r="AE1036" s="207">
        <f t="shared" si="93"/>
        <v>715.00319999999988</v>
      </c>
    </row>
    <row r="1037" spans="1:31" x14ac:dyDescent="0.25">
      <c r="A1037" s="26"/>
      <c r="B1037" s="48" t="s">
        <v>962</v>
      </c>
      <c r="C1037" s="23"/>
      <c r="D1037" s="49">
        <v>3</v>
      </c>
      <c r="E1037" s="23"/>
      <c r="F1037" s="23">
        <v>960</v>
      </c>
      <c r="G1037" s="169"/>
      <c r="H1037" s="169"/>
      <c r="I1037" s="169"/>
      <c r="J1037" s="169"/>
      <c r="K1037" s="169"/>
      <c r="L1037" s="169"/>
      <c r="M1037" s="169"/>
      <c r="N1037" s="169"/>
      <c r="O1037" s="169"/>
      <c r="P1037" s="207"/>
      <c r="Q1037" s="169"/>
      <c r="R1037" s="169"/>
      <c r="S1037" s="169"/>
      <c r="T1037" s="169"/>
      <c r="U1037" s="207">
        <v>3</v>
      </c>
      <c r="V1037" s="207">
        <v>960</v>
      </c>
      <c r="W1037" s="169"/>
      <c r="X1037" s="169"/>
      <c r="Y1037" s="169"/>
      <c r="Z1037" s="169"/>
      <c r="AA1037" s="169"/>
      <c r="AB1037" s="169"/>
      <c r="AC1037" s="169"/>
      <c r="AD1037" s="180"/>
      <c r="AE1037" s="207">
        <f t="shared" si="93"/>
        <v>960</v>
      </c>
    </row>
    <row r="1038" spans="1:31" x14ac:dyDescent="0.25">
      <c r="A1038" s="26"/>
      <c r="B1038" s="48" t="s">
        <v>963</v>
      </c>
      <c r="C1038" s="23"/>
      <c r="D1038" s="49">
        <v>3</v>
      </c>
      <c r="E1038" s="23"/>
      <c r="F1038" s="23">
        <v>485.94</v>
      </c>
      <c r="G1038" s="169"/>
      <c r="H1038" s="169"/>
      <c r="I1038" s="169"/>
      <c r="J1038" s="169"/>
      <c r="K1038" s="169"/>
      <c r="L1038" s="169"/>
      <c r="M1038" s="169"/>
      <c r="N1038" s="169"/>
      <c r="O1038" s="169"/>
      <c r="P1038" s="207"/>
      <c r="Q1038" s="169"/>
      <c r="R1038" s="169"/>
      <c r="S1038" s="169"/>
      <c r="T1038" s="169"/>
      <c r="U1038" s="207">
        <v>3</v>
      </c>
      <c r="V1038" s="207">
        <v>485.94</v>
      </c>
      <c r="W1038" s="169"/>
      <c r="X1038" s="169"/>
      <c r="Y1038" s="169"/>
      <c r="Z1038" s="169"/>
      <c r="AA1038" s="169"/>
      <c r="AB1038" s="169"/>
      <c r="AC1038" s="169"/>
      <c r="AD1038" s="180"/>
      <c r="AE1038" s="207">
        <f t="shared" si="93"/>
        <v>485.94</v>
      </c>
    </row>
    <row r="1039" spans="1:31" x14ac:dyDescent="0.25">
      <c r="A1039" s="26"/>
      <c r="B1039" s="48" t="s">
        <v>964</v>
      </c>
      <c r="C1039" s="23"/>
      <c r="D1039" s="98">
        <v>55</v>
      </c>
      <c r="E1039" s="23"/>
      <c r="F1039" s="23">
        <v>976.91599999999994</v>
      </c>
      <c r="G1039" s="169"/>
      <c r="H1039" s="169"/>
      <c r="I1039" s="169"/>
      <c r="J1039" s="169"/>
      <c r="K1039" s="169"/>
      <c r="L1039" s="169"/>
      <c r="M1039" s="169"/>
      <c r="N1039" s="169"/>
      <c r="O1039" s="169"/>
      <c r="P1039" s="207"/>
      <c r="Q1039" s="169"/>
      <c r="R1039" s="169"/>
      <c r="S1039" s="169"/>
      <c r="T1039" s="169"/>
      <c r="U1039" s="207">
        <v>55</v>
      </c>
      <c r="V1039" s="207">
        <v>976.91599999999994</v>
      </c>
      <c r="W1039" s="169"/>
      <c r="X1039" s="169"/>
      <c r="Y1039" s="169"/>
      <c r="Z1039" s="169"/>
      <c r="AA1039" s="169"/>
      <c r="AB1039" s="169"/>
      <c r="AC1039" s="169"/>
      <c r="AD1039" s="180"/>
      <c r="AE1039" s="207">
        <f t="shared" si="93"/>
        <v>976.91599999999994</v>
      </c>
    </row>
    <row r="1040" spans="1:31" x14ac:dyDescent="0.25">
      <c r="A1040" s="26"/>
      <c r="B1040" s="48" t="s">
        <v>965</v>
      </c>
      <c r="C1040" s="23"/>
      <c r="D1040" s="98">
        <v>2</v>
      </c>
      <c r="E1040" s="23"/>
      <c r="F1040" s="23">
        <v>1912.2479999999998</v>
      </c>
      <c r="G1040" s="169"/>
      <c r="H1040" s="169"/>
      <c r="I1040" s="169"/>
      <c r="J1040" s="169"/>
      <c r="K1040" s="169"/>
      <c r="L1040" s="169"/>
      <c r="M1040" s="169"/>
      <c r="N1040" s="169"/>
      <c r="O1040" s="169"/>
      <c r="P1040" s="207"/>
      <c r="Q1040" s="169"/>
      <c r="R1040" s="169"/>
      <c r="S1040" s="169"/>
      <c r="T1040" s="169"/>
      <c r="U1040" s="207">
        <v>2</v>
      </c>
      <c r="V1040" s="207">
        <v>1912.2479999999998</v>
      </c>
      <c r="W1040" s="169"/>
      <c r="X1040" s="169"/>
      <c r="Y1040" s="169"/>
      <c r="Z1040" s="169"/>
      <c r="AA1040" s="169"/>
      <c r="AB1040" s="169"/>
      <c r="AC1040" s="169"/>
      <c r="AD1040" s="180"/>
      <c r="AE1040" s="207">
        <f t="shared" si="93"/>
        <v>1912.2479999999998</v>
      </c>
    </row>
    <row r="1041" spans="1:474" x14ac:dyDescent="0.25">
      <c r="A1041" s="26"/>
      <c r="B1041" s="48" t="s">
        <v>966</v>
      </c>
      <c r="C1041" s="23"/>
      <c r="D1041" s="49">
        <v>45</v>
      </c>
      <c r="E1041" s="23"/>
      <c r="F1041" s="23">
        <v>923.84999999999991</v>
      </c>
      <c r="G1041" s="169"/>
      <c r="H1041" s="169"/>
      <c r="I1041" s="169"/>
      <c r="J1041" s="169"/>
      <c r="K1041" s="169"/>
      <c r="L1041" s="169"/>
      <c r="M1041" s="169"/>
      <c r="N1041" s="169"/>
      <c r="O1041" s="169"/>
      <c r="P1041" s="207"/>
      <c r="Q1041" s="169"/>
      <c r="R1041" s="169"/>
      <c r="S1041" s="169"/>
      <c r="T1041" s="169"/>
      <c r="U1041" s="207">
        <v>45</v>
      </c>
      <c r="V1041" s="207">
        <v>923.84999999999991</v>
      </c>
      <c r="W1041" s="169"/>
      <c r="X1041" s="169"/>
      <c r="Y1041" s="169"/>
      <c r="Z1041" s="169"/>
      <c r="AA1041" s="169"/>
      <c r="AB1041" s="169"/>
      <c r="AC1041" s="169"/>
      <c r="AD1041" s="180"/>
      <c r="AE1041" s="207">
        <f t="shared" si="93"/>
        <v>923.84999999999991</v>
      </c>
    </row>
    <row r="1042" spans="1:474" x14ac:dyDescent="0.25">
      <c r="A1042" s="26"/>
      <c r="B1042" s="48" t="s">
        <v>967</v>
      </c>
      <c r="C1042" s="23"/>
      <c r="D1042" s="49">
        <v>0</v>
      </c>
      <c r="E1042" s="23"/>
      <c r="F1042" s="23">
        <v>0</v>
      </c>
      <c r="G1042" s="169"/>
      <c r="H1042" s="169"/>
      <c r="I1042" s="169"/>
      <c r="J1042" s="169"/>
      <c r="K1042" s="169"/>
      <c r="L1042" s="169"/>
      <c r="M1042" s="169"/>
      <c r="N1042" s="169"/>
      <c r="O1042" s="169"/>
      <c r="P1042" s="207"/>
      <c r="Q1042" s="169"/>
      <c r="R1042" s="169"/>
      <c r="S1042" s="169"/>
      <c r="T1042" s="169"/>
      <c r="U1042" s="207">
        <v>0</v>
      </c>
      <c r="V1042" s="207">
        <v>0</v>
      </c>
      <c r="W1042" s="169"/>
      <c r="X1042" s="169"/>
      <c r="Y1042" s="169"/>
      <c r="Z1042" s="169"/>
      <c r="AA1042" s="169"/>
      <c r="AB1042" s="169"/>
      <c r="AC1042" s="169"/>
      <c r="AD1042" s="180"/>
      <c r="AE1042" s="207">
        <f t="shared" si="93"/>
        <v>0</v>
      </c>
    </row>
    <row r="1043" spans="1:474" x14ac:dyDescent="0.25">
      <c r="A1043" s="26"/>
      <c r="B1043" s="48"/>
      <c r="C1043" s="23"/>
      <c r="D1043" s="49">
        <v>0</v>
      </c>
      <c r="E1043" s="23"/>
      <c r="F1043" s="23">
        <v>0</v>
      </c>
      <c r="G1043" s="169"/>
      <c r="H1043" s="169"/>
      <c r="I1043" s="169"/>
      <c r="J1043" s="169"/>
      <c r="K1043" s="169"/>
      <c r="L1043" s="169"/>
      <c r="M1043" s="169"/>
      <c r="N1043" s="169"/>
      <c r="O1043" s="169"/>
      <c r="P1043" s="207"/>
      <c r="Q1043" s="169"/>
      <c r="R1043" s="169"/>
      <c r="S1043" s="169"/>
      <c r="T1043" s="169"/>
      <c r="U1043" s="207">
        <v>0</v>
      </c>
      <c r="V1043" s="207">
        <v>0</v>
      </c>
      <c r="W1043" s="169"/>
      <c r="X1043" s="169"/>
      <c r="Y1043" s="169"/>
      <c r="Z1043" s="169"/>
      <c r="AA1043" s="169"/>
      <c r="AB1043" s="169"/>
      <c r="AC1043" s="169"/>
      <c r="AD1043" s="180"/>
      <c r="AE1043" s="207">
        <f t="shared" si="93"/>
        <v>0</v>
      </c>
    </row>
    <row r="1044" spans="1:474" s="186" customFormat="1" x14ac:dyDescent="0.25">
      <c r="A1044" s="112">
        <v>22303</v>
      </c>
      <c r="B1044" s="63" t="s">
        <v>968</v>
      </c>
      <c r="C1044" s="113"/>
      <c r="D1044" s="114"/>
      <c r="E1044" s="113"/>
      <c r="F1044" s="113">
        <v>2350</v>
      </c>
      <c r="G1044" s="198"/>
      <c r="H1044" s="198"/>
      <c r="I1044" s="198"/>
      <c r="J1044" s="198"/>
      <c r="K1044" s="198"/>
      <c r="L1044" s="198"/>
      <c r="M1044" s="198"/>
      <c r="N1044" s="198"/>
      <c r="O1044" s="198"/>
      <c r="P1044" s="214"/>
      <c r="Q1044" s="198"/>
      <c r="R1044" s="198"/>
      <c r="S1044" s="198"/>
      <c r="T1044" s="198"/>
      <c r="U1044" s="207">
        <v>0</v>
      </c>
      <c r="V1044" s="207">
        <v>2350</v>
      </c>
      <c r="W1044" s="198"/>
      <c r="X1044" s="198"/>
      <c r="Y1044" s="198"/>
      <c r="Z1044" s="198"/>
      <c r="AA1044" s="198"/>
      <c r="AB1044" s="198"/>
      <c r="AC1044" s="198"/>
      <c r="AD1044" s="202"/>
      <c r="AE1044" s="207">
        <f t="shared" si="93"/>
        <v>2350</v>
      </c>
      <c r="AF1044" s="104"/>
      <c r="AG1044" s="104"/>
      <c r="AH1044" s="104"/>
      <c r="AI1044" s="104"/>
      <c r="AJ1044" s="104"/>
      <c r="AK1044" s="104"/>
      <c r="AL1044" s="104"/>
      <c r="AM1044" s="104"/>
      <c r="AN1044" s="104"/>
      <c r="AO1044" s="104"/>
      <c r="AP1044" s="104"/>
      <c r="AQ1044" s="104"/>
      <c r="AR1044" s="104"/>
      <c r="AS1044" s="104"/>
      <c r="AT1044" s="104"/>
      <c r="AU1044" s="104"/>
      <c r="AV1044" s="104"/>
      <c r="AW1044" s="104"/>
      <c r="AX1044" s="104"/>
      <c r="AY1044" s="104"/>
      <c r="AZ1044" s="104"/>
      <c r="BA1044" s="104"/>
      <c r="BB1044" s="104"/>
      <c r="BC1044" s="104"/>
      <c r="BD1044" s="104"/>
      <c r="BE1044" s="104"/>
      <c r="BF1044" s="104"/>
      <c r="BG1044" s="104"/>
      <c r="BH1044" s="104"/>
      <c r="BI1044" s="104"/>
      <c r="BJ1044" s="104"/>
      <c r="BK1044" s="104"/>
      <c r="BL1044" s="104"/>
      <c r="BM1044" s="104"/>
      <c r="BN1044" s="104"/>
      <c r="BO1044" s="104"/>
      <c r="BP1044" s="104"/>
      <c r="BQ1044" s="104"/>
      <c r="BR1044" s="104"/>
      <c r="GM1044" s="104"/>
      <c r="GN1044" s="104"/>
      <c r="GO1044" s="104"/>
      <c r="GP1044" s="104"/>
      <c r="GQ1044" s="104"/>
      <c r="GR1044" s="104"/>
      <c r="GS1044" s="104"/>
      <c r="GT1044" s="104"/>
      <c r="GU1044" s="104"/>
      <c r="GV1044" s="104"/>
      <c r="GW1044" s="104"/>
      <c r="GX1044" s="104"/>
      <c r="GY1044" s="104"/>
      <c r="GZ1044" s="104"/>
      <c r="HA1044" s="104"/>
      <c r="HB1044" s="104"/>
      <c r="HC1044" s="104"/>
      <c r="HD1044" s="104"/>
      <c r="HE1044" s="104"/>
      <c r="HF1044" s="104"/>
      <c r="HG1044" s="104"/>
      <c r="HH1044" s="104"/>
      <c r="HI1044" s="104"/>
      <c r="HJ1044" s="104"/>
      <c r="HK1044" s="104"/>
      <c r="HL1044" s="104"/>
      <c r="HM1044" s="104"/>
      <c r="HN1044" s="104"/>
      <c r="HO1044" s="104"/>
      <c r="HP1044" s="104"/>
      <c r="HQ1044" s="104"/>
      <c r="HR1044" s="104"/>
      <c r="HS1044" s="104"/>
      <c r="HT1044" s="104"/>
      <c r="HU1044" s="104"/>
      <c r="HV1044" s="104"/>
      <c r="HW1044" s="104"/>
      <c r="HX1044" s="104"/>
      <c r="HY1044" s="104"/>
      <c r="HZ1044" s="104"/>
      <c r="IA1044" s="104"/>
      <c r="IB1044" s="104"/>
      <c r="IC1044" s="104"/>
      <c r="ID1044" s="104"/>
      <c r="IE1044" s="104"/>
      <c r="IF1044" s="104"/>
      <c r="IG1044" s="104"/>
      <c r="IH1044" s="104"/>
      <c r="II1044" s="104"/>
      <c r="IJ1044" s="104"/>
      <c r="IK1044" s="104"/>
      <c r="IL1044" s="104"/>
      <c r="IM1044" s="104"/>
      <c r="IN1044" s="104"/>
      <c r="IO1044" s="104"/>
      <c r="IP1044" s="104"/>
      <c r="IQ1044" s="104"/>
      <c r="IR1044" s="104"/>
      <c r="IS1044" s="104"/>
      <c r="IT1044" s="104"/>
      <c r="IU1044" s="104"/>
      <c r="IV1044" s="104"/>
      <c r="IW1044" s="104"/>
      <c r="IX1044" s="104"/>
      <c r="IY1044" s="104"/>
      <c r="IZ1044" s="104"/>
      <c r="JA1044" s="104"/>
      <c r="JB1044" s="104"/>
      <c r="JC1044" s="104"/>
      <c r="JD1044" s="104"/>
      <c r="JE1044" s="104"/>
      <c r="JF1044" s="104"/>
      <c r="JG1044" s="104"/>
      <c r="JH1044" s="104"/>
      <c r="JI1044" s="104"/>
      <c r="JJ1044" s="104"/>
      <c r="JK1044" s="104"/>
      <c r="JL1044" s="104"/>
      <c r="JM1044" s="104"/>
      <c r="JN1044" s="104"/>
      <c r="JO1044" s="104"/>
      <c r="JP1044" s="104"/>
      <c r="JQ1044" s="104"/>
      <c r="JR1044" s="104"/>
      <c r="JS1044" s="104"/>
      <c r="JT1044" s="104"/>
      <c r="JU1044" s="104"/>
      <c r="JV1044" s="104"/>
      <c r="JW1044" s="104"/>
      <c r="JX1044" s="104"/>
      <c r="JY1044" s="104"/>
      <c r="JZ1044" s="104"/>
      <c r="KA1044" s="104"/>
      <c r="KB1044" s="104"/>
      <c r="KC1044" s="104"/>
      <c r="KD1044" s="104"/>
      <c r="KE1044" s="104"/>
      <c r="KF1044" s="104"/>
      <c r="KG1044" s="104"/>
      <c r="KH1044" s="104"/>
      <c r="KI1044" s="104"/>
      <c r="KJ1044" s="104"/>
      <c r="KK1044" s="104"/>
      <c r="KL1044" s="104"/>
      <c r="KM1044" s="104"/>
      <c r="KN1044" s="104"/>
      <c r="KO1044" s="104"/>
      <c r="KP1044" s="104"/>
      <c r="KQ1044" s="104"/>
      <c r="KR1044" s="104"/>
      <c r="KS1044" s="104"/>
      <c r="KT1044" s="104"/>
      <c r="KU1044" s="104"/>
      <c r="KV1044" s="104"/>
      <c r="KW1044" s="104"/>
      <c r="KX1044" s="104"/>
      <c r="KY1044" s="104"/>
      <c r="KZ1044" s="104"/>
      <c r="LA1044" s="104"/>
      <c r="LB1044" s="104"/>
      <c r="LC1044" s="104"/>
      <c r="LD1044" s="104"/>
      <c r="LE1044" s="104"/>
      <c r="LF1044" s="104"/>
      <c r="LG1044" s="104"/>
      <c r="LH1044" s="104"/>
      <c r="LI1044" s="104"/>
      <c r="LJ1044" s="104"/>
      <c r="LK1044" s="104"/>
      <c r="LL1044" s="104"/>
      <c r="LM1044" s="104"/>
      <c r="LN1044" s="104"/>
      <c r="LO1044" s="104"/>
      <c r="LP1044" s="104"/>
      <c r="LQ1044" s="104"/>
      <c r="LR1044" s="104"/>
      <c r="LS1044" s="104"/>
      <c r="LT1044" s="104"/>
      <c r="LU1044" s="104"/>
      <c r="LV1044" s="104"/>
      <c r="LW1044" s="104"/>
      <c r="LX1044" s="104"/>
      <c r="LY1044" s="104"/>
      <c r="LZ1044" s="104"/>
      <c r="MA1044" s="104"/>
      <c r="MB1044" s="104"/>
      <c r="MC1044" s="104"/>
      <c r="MD1044" s="104"/>
      <c r="ME1044" s="104"/>
      <c r="MF1044" s="104"/>
      <c r="MG1044" s="104"/>
      <c r="MH1044" s="104"/>
      <c r="MI1044" s="104"/>
      <c r="MJ1044" s="104"/>
      <c r="MK1044" s="104"/>
      <c r="ML1044" s="104"/>
      <c r="MM1044" s="104"/>
      <c r="MN1044" s="104"/>
      <c r="MO1044" s="104"/>
      <c r="MP1044" s="104"/>
      <c r="MQ1044" s="104"/>
      <c r="MR1044" s="104"/>
      <c r="MS1044" s="104"/>
      <c r="MT1044" s="104"/>
      <c r="MU1044" s="104"/>
      <c r="MV1044" s="104"/>
      <c r="MW1044" s="104"/>
      <c r="MX1044" s="104"/>
      <c r="MY1044" s="104"/>
      <c r="MZ1044" s="104"/>
      <c r="NA1044" s="104"/>
      <c r="NB1044" s="104"/>
      <c r="NC1044" s="104"/>
      <c r="ND1044" s="104"/>
      <c r="NE1044" s="104"/>
      <c r="NF1044" s="104"/>
      <c r="NG1044" s="104"/>
      <c r="NH1044" s="104"/>
      <c r="NI1044" s="104"/>
      <c r="NJ1044" s="104"/>
      <c r="NK1044" s="104"/>
      <c r="NL1044" s="104"/>
      <c r="NM1044" s="104"/>
      <c r="NN1044" s="104"/>
      <c r="NO1044" s="104"/>
      <c r="NP1044" s="104"/>
      <c r="NQ1044" s="104"/>
      <c r="NR1044" s="104"/>
      <c r="NS1044" s="104"/>
      <c r="NT1044" s="104"/>
      <c r="NU1044" s="104"/>
      <c r="NV1044" s="104"/>
      <c r="NW1044" s="104"/>
      <c r="NX1044" s="104"/>
      <c r="NY1044" s="104"/>
      <c r="NZ1044" s="104"/>
      <c r="OA1044" s="104"/>
      <c r="OB1044" s="104"/>
      <c r="OC1044" s="104"/>
      <c r="OD1044" s="104"/>
      <c r="OE1044" s="104"/>
      <c r="OF1044" s="104"/>
      <c r="OG1044" s="104"/>
      <c r="OH1044" s="104"/>
      <c r="OI1044" s="104"/>
      <c r="OJ1044" s="104"/>
      <c r="OK1044" s="104"/>
      <c r="OL1044" s="104"/>
      <c r="OM1044" s="104"/>
      <c r="ON1044" s="104"/>
      <c r="OO1044" s="104"/>
      <c r="OP1044" s="104"/>
      <c r="OQ1044" s="104"/>
      <c r="OR1044" s="104"/>
      <c r="OS1044" s="104"/>
      <c r="OT1044" s="104"/>
      <c r="OU1044" s="104"/>
      <c r="OV1044" s="104"/>
      <c r="OW1044" s="104"/>
      <c r="OX1044" s="104"/>
      <c r="OY1044" s="104"/>
      <c r="OZ1044" s="104"/>
      <c r="PA1044" s="104"/>
      <c r="PB1044" s="104"/>
      <c r="PC1044" s="104"/>
      <c r="PD1044" s="104"/>
      <c r="PE1044" s="104"/>
      <c r="PF1044" s="104"/>
      <c r="PG1044" s="104"/>
      <c r="PH1044" s="104"/>
      <c r="PI1044" s="104"/>
      <c r="PJ1044" s="104"/>
      <c r="PK1044" s="104"/>
      <c r="PL1044" s="104"/>
      <c r="PM1044" s="104"/>
      <c r="PN1044" s="104"/>
      <c r="PO1044" s="104"/>
      <c r="PP1044" s="104"/>
      <c r="PQ1044" s="104"/>
      <c r="PR1044" s="104"/>
      <c r="PS1044" s="104"/>
      <c r="PT1044" s="104"/>
      <c r="PU1044" s="104"/>
      <c r="PV1044" s="104"/>
      <c r="PW1044" s="104"/>
      <c r="PX1044" s="104"/>
      <c r="PY1044" s="104"/>
      <c r="PZ1044" s="104"/>
      <c r="QA1044" s="104"/>
      <c r="QB1044" s="104"/>
      <c r="QC1044" s="104"/>
      <c r="QD1044" s="104"/>
      <c r="QE1044" s="104"/>
      <c r="QF1044" s="104"/>
      <c r="QG1044" s="104"/>
      <c r="QH1044" s="104"/>
      <c r="QI1044" s="104"/>
      <c r="QJ1044" s="104"/>
      <c r="QK1044" s="104"/>
      <c r="QL1044" s="104"/>
      <c r="QM1044" s="104"/>
      <c r="QN1044" s="104"/>
      <c r="QO1044" s="104"/>
      <c r="QP1044" s="104"/>
      <c r="QQ1044" s="104"/>
      <c r="QR1044" s="104"/>
      <c r="QS1044" s="104"/>
      <c r="QT1044" s="104"/>
      <c r="QU1044" s="104"/>
      <c r="QV1044" s="104"/>
      <c r="QW1044" s="104"/>
      <c r="QX1044" s="104"/>
      <c r="QY1044" s="104"/>
      <c r="QZ1044" s="104"/>
      <c r="RA1044" s="104"/>
      <c r="RB1044" s="104"/>
      <c r="RC1044" s="104"/>
      <c r="RD1044" s="104"/>
      <c r="RE1044" s="104"/>
      <c r="RF1044" s="104"/>
    </row>
    <row r="1045" spans="1:474" x14ac:dyDescent="0.25">
      <c r="A1045" s="26"/>
      <c r="B1045" s="48" t="s">
        <v>969</v>
      </c>
      <c r="C1045" s="23"/>
      <c r="D1045" s="57">
        <v>2</v>
      </c>
      <c r="E1045" s="23"/>
      <c r="F1045" s="23">
        <v>1500</v>
      </c>
      <c r="G1045" s="169"/>
      <c r="H1045" s="169"/>
      <c r="I1045" s="169"/>
      <c r="J1045" s="169"/>
      <c r="K1045" s="169"/>
      <c r="L1045" s="169"/>
      <c r="M1045" s="169"/>
      <c r="N1045" s="169"/>
      <c r="O1045" s="169"/>
      <c r="P1045" s="207"/>
      <c r="Q1045" s="169"/>
      <c r="R1045" s="169"/>
      <c r="S1045" s="169"/>
      <c r="T1045" s="169"/>
      <c r="U1045" s="207">
        <v>2</v>
      </c>
      <c r="V1045" s="207">
        <v>1500</v>
      </c>
      <c r="W1045" s="169"/>
      <c r="X1045" s="169"/>
      <c r="Y1045" s="169"/>
      <c r="Z1045" s="169"/>
      <c r="AA1045" s="169"/>
      <c r="AB1045" s="169"/>
      <c r="AC1045" s="169"/>
      <c r="AD1045" s="180"/>
      <c r="AE1045" s="207">
        <f t="shared" si="93"/>
        <v>1500</v>
      </c>
    </row>
    <row r="1046" spans="1:474" x14ac:dyDescent="0.25">
      <c r="A1046" s="26"/>
      <c r="B1046" s="48" t="s">
        <v>970</v>
      </c>
      <c r="C1046" s="23"/>
      <c r="D1046" s="57">
        <v>1</v>
      </c>
      <c r="E1046" s="23"/>
      <c r="F1046" s="23">
        <v>850</v>
      </c>
      <c r="G1046" s="169"/>
      <c r="H1046" s="169"/>
      <c r="I1046" s="169"/>
      <c r="J1046" s="169"/>
      <c r="K1046" s="169"/>
      <c r="L1046" s="169"/>
      <c r="M1046" s="169"/>
      <c r="N1046" s="169"/>
      <c r="O1046" s="169"/>
      <c r="P1046" s="207"/>
      <c r="Q1046" s="169"/>
      <c r="R1046" s="169"/>
      <c r="S1046" s="169"/>
      <c r="T1046" s="169"/>
      <c r="U1046" s="207">
        <v>1</v>
      </c>
      <c r="V1046" s="207">
        <v>850</v>
      </c>
      <c r="W1046" s="169"/>
      <c r="X1046" s="169"/>
      <c r="Y1046" s="169"/>
      <c r="Z1046" s="169"/>
      <c r="AA1046" s="169"/>
      <c r="AB1046" s="169"/>
      <c r="AC1046" s="169"/>
      <c r="AD1046" s="180"/>
      <c r="AE1046" s="207">
        <f t="shared" si="93"/>
        <v>850</v>
      </c>
    </row>
    <row r="1047" spans="1:474" x14ac:dyDescent="0.25">
      <c r="A1047" s="26"/>
      <c r="B1047" s="48"/>
      <c r="C1047" s="23"/>
      <c r="D1047" s="49">
        <v>0</v>
      </c>
      <c r="E1047" s="23"/>
      <c r="F1047" s="23">
        <v>0</v>
      </c>
      <c r="G1047" s="169"/>
      <c r="H1047" s="169"/>
      <c r="I1047" s="169"/>
      <c r="J1047" s="169"/>
      <c r="K1047" s="169"/>
      <c r="L1047" s="169"/>
      <c r="M1047" s="169"/>
      <c r="N1047" s="169"/>
      <c r="O1047" s="169"/>
      <c r="P1047" s="207"/>
      <c r="Q1047" s="169"/>
      <c r="R1047" s="169"/>
      <c r="S1047" s="169"/>
      <c r="T1047" s="169"/>
      <c r="U1047" s="207">
        <v>0</v>
      </c>
      <c r="V1047" s="207">
        <v>0</v>
      </c>
      <c r="W1047" s="169"/>
      <c r="X1047" s="169"/>
      <c r="Y1047" s="169"/>
      <c r="Z1047" s="169"/>
      <c r="AA1047" s="169"/>
      <c r="AB1047" s="169"/>
      <c r="AC1047" s="169"/>
      <c r="AD1047" s="180"/>
      <c r="AE1047" s="207">
        <f t="shared" si="93"/>
        <v>0</v>
      </c>
    </row>
    <row r="1048" spans="1:474" s="10" customFormat="1" x14ac:dyDescent="0.25">
      <c r="A1048" s="6">
        <v>2300</v>
      </c>
      <c r="B1048" s="90" t="s">
        <v>971</v>
      </c>
      <c r="C1048" s="6"/>
      <c r="D1048" s="6"/>
      <c r="E1048" s="6"/>
      <c r="F1048" s="196">
        <v>2599409.42</v>
      </c>
      <c r="G1048" s="177">
        <f>G1049+G1151+G1157</f>
        <v>56</v>
      </c>
      <c r="H1048" s="177">
        <f t="shared" ref="H1048:AE1048" si="94">H1049+H1151+H1157</f>
        <v>17717.39</v>
      </c>
      <c r="I1048" s="177">
        <f t="shared" si="94"/>
        <v>0</v>
      </c>
      <c r="J1048" s="177">
        <f t="shared" si="94"/>
        <v>0</v>
      </c>
      <c r="K1048" s="177">
        <f t="shared" si="94"/>
        <v>0</v>
      </c>
      <c r="L1048" s="177">
        <f t="shared" si="94"/>
        <v>0</v>
      </c>
      <c r="M1048" s="177">
        <f t="shared" si="94"/>
        <v>109</v>
      </c>
      <c r="N1048" s="177">
        <f t="shared" si="94"/>
        <v>59096.2</v>
      </c>
      <c r="O1048" s="177">
        <f t="shared" si="94"/>
        <v>51</v>
      </c>
      <c r="P1048" s="213">
        <f t="shared" si="94"/>
        <v>12163.5</v>
      </c>
      <c r="Q1048" s="177">
        <f t="shared" si="94"/>
        <v>931</v>
      </c>
      <c r="R1048" s="177">
        <f t="shared" si="94"/>
        <v>43288</v>
      </c>
      <c r="S1048" s="177">
        <v>100</v>
      </c>
      <c r="T1048" s="177">
        <v>11475</v>
      </c>
      <c r="U1048" s="177">
        <v>14798</v>
      </c>
      <c r="V1048" s="213">
        <v>2455669.33</v>
      </c>
      <c r="W1048" s="177">
        <f t="shared" si="94"/>
        <v>0</v>
      </c>
      <c r="X1048" s="177">
        <f t="shared" si="94"/>
        <v>0</v>
      </c>
      <c r="Y1048" s="177">
        <f t="shared" si="94"/>
        <v>0</v>
      </c>
      <c r="Z1048" s="177">
        <f t="shared" si="94"/>
        <v>0</v>
      </c>
      <c r="AA1048" s="177">
        <f t="shared" si="94"/>
        <v>0</v>
      </c>
      <c r="AB1048" s="177">
        <f t="shared" si="94"/>
        <v>0</v>
      </c>
      <c r="AC1048" s="177">
        <f t="shared" si="94"/>
        <v>0</v>
      </c>
      <c r="AD1048" s="182">
        <f t="shared" si="94"/>
        <v>0</v>
      </c>
      <c r="AE1048" s="226">
        <f t="shared" si="94"/>
        <v>2599409.42</v>
      </c>
      <c r="AF1048" s="104"/>
      <c r="AG1048" s="104"/>
      <c r="AH1048" s="104"/>
      <c r="AI1048" s="104"/>
      <c r="AJ1048" s="104"/>
      <c r="AK1048" s="104"/>
      <c r="AL1048" s="104"/>
      <c r="AM1048" s="104"/>
      <c r="AN1048" s="104"/>
      <c r="AO1048" s="104"/>
      <c r="AP1048" s="104"/>
      <c r="AQ1048" s="104"/>
      <c r="AR1048" s="104"/>
      <c r="AS1048" s="104"/>
      <c r="AT1048" s="104"/>
      <c r="AU1048" s="104"/>
      <c r="AV1048" s="104"/>
      <c r="AW1048" s="104"/>
      <c r="AX1048" s="104"/>
      <c r="AY1048" s="104"/>
      <c r="AZ1048" s="104"/>
      <c r="BA1048" s="104"/>
      <c r="BB1048" s="104"/>
      <c r="BC1048" s="104"/>
      <c r="BD1048" s="104"/>
      <c r="BE1048" s="104"/>
      <c r="BF1048" s="104"/>
      <c r="BG1048" s="104"/>
      <c r="BH1048" s="104"/>
      <c r="BI1048" s="104"/>
      <c r="BJ1048" s="104"/>
      <c r="BK1048" s="104"/>
      <c r="BL1048" s="104"/>
      <c r="BM1048" s="104"/>
      <c r="BN1048" s="104"/>
      <c r="BO1048" s="104"/>
      <c r="BP1048" s="104"/>
      <c r="BQ1048" s="104"/>
      <c r="BR1048" s="104"/>
      <c r="GM1048" s="104"/>
      <c r="GN1048" s="104"/>
      <c r="GO1048" s="104"/>
      <c r="GP1048" s="104"/>
      <c r="GQ1048" s="104"/>
      <c r="GR1048" s="104"/>
      <c r="GS1048" s="104"/>
      <c r="GT1048" s="104"/>
      <c r="GU1048" s="104"/>
      <c r="GV1048" s="104"/>
      <c r="GW1048" s="104"/>
      <c r="GX1048" s="104"/>
      <c r="GY1048" s="104"/>
      <c r="GZ1048" s="104"/>
      <c r="HA1048" s="104"/>
      <c r="HB1048" s="104"/>
      <c r="HC1048" s="104"/>
      <c r="HD1048" s="104"/>
      <c r="HE1048" s="104"/>
      <c r="HF1048" s="104"/>
      <c r="HG1048" s="104"/>
      <c r="HH1048" s="104"/>
      <c r="HI1048" s="104"/>
      <c r="HJ1048" s="104"/>
      <c r="HK1048" s="104"/>
      <c r="HL1048" s="104"/>
      <c r="HM1048" s="104"/>
      <c r="HN1048" s="104"/>
      <c r="HO1048" s="104"/>
      <c r="HP1048" s="104"/>
      <c r="HQ1048" s="104"/>
      <c r="HR1048" s="104"/>
      <c r="HS1048" s="104"/>
      <c r="HT1048" s="104"/>
      <c r="HU1048" s="104"/>
      <c r="HV1048" s="104"/>
      <c r="HW1048" s="104"/>
      <c r="HX1048" s="104"/>
      <c r="HY1048" s="104"/>
      <c r="HZ1048" s="104"/>
      <c r="IA1048" s="104"/>
      <c r="IB1048" s="104"/>
      <c r="IC1048" s="104"/>
      <c r="ID1048" s="104"/>
      <c r="IE1048" s="104"/>
      <c r="IF1048" s="104"/>
      <c r="IG1048" s="104"/>
      <c r="IH1048" s="104"/>
      <c r="II1048" s="104"/>
      <c r="IJ1048" s="104"/>
      <c r="IK1048" s="104"/>
      <c r="IL1048" s="104"/>
      <c r="IM1048" s="104"/>
      <c r="IN1048" s="104"/>
      <c r="IO1048" s="104"/>
      <c r="IP1048" s="104"/>
      <c r="IQ1048" s="104"/>
      <c r="IR1048" s="104"/>
      <c r="IS1048" s="104"/>
      <c r="IT1048" s="104"/>
      <c r="IU1048" s="104"/>
      <c r="IV1048" s="104"/>
      <c r="IW1048" s="104"/>
      <c r="IX1048" s="104"/>
      <c r="IY1048" s="104"/>
      <c r="IZ1048" s="104"/>
      <c r="JA1048" s="104"/>
      <c r="JB1048" s="104"/>
      <c r="JC1048" s="104"/>
      <c r="JD1048" s="104"/>
      <c r="JE1048" s="104"/>
      <c r="JF1048" s="104"/>
      <c r="JG1048" s="104"/>
      <c r="JH1048" s="104"/>
      <c r="JI1048" s="104"/>
      <c r="JJ1048" s="104"/>
      <c r="JK1048" s="104"/>
      <c r="JL1048" s="104"/>
      <c r="JM1048" s="104"/>
      <c r="JN1048" s="104"/>
      <c r="JO1048" s="104"/>
      <c r="JP1048" s="104"/>
      <c r="JQ1048" s="104"/>
      <c r="JR1048" s="104"/>
      <c r="JS1048" s="104"/>
      <c r="JT1048" s="104"/>
      <c r="JU1048" s="104"/>
      <c r="JV1048" s="104"/>
      <c r="JW1048" s="104"/>
      <c r="JX1048" s="104"/>
      <c r="JY1048" s="104"/>
      <c r="JZ1048" s="104"/>
      <c r="KA1048" s="104"/>
      <c r="KB1048" s="104"/>
      <c r="KC1048" s="104"/>
      <c r="KD1048" s="104"/>
      <c r="KE1048" s="104"/>
      <c r="KF1048" s="104"/>
      <c r="KG1048" s="104"/>
      <c r="KH1048" s="104"/>
      <c r="KI1048" s="104"/>
      <c r="KJ1048" s="104"/>
      <c r="KK1048" s="104"/>
      <c r="KL1048" s="104"/>
      <c r="KM1048" s="104"/>
      <c r="KN1048" s="104"/>
      <c r="KO1048" s="104"/>
      <c r="KP1048" s="104"/>
      <c r="KQ1048" s="104"/>
      <c r="KR1048" s="104"/>
      <c r="KS1048" s="104"/>
      <c r="KT1048" s="104"/>
      <c r="KU1048" s="104"/>
      <c r="KV1048" s="104"/>
      <c r="KW1048" s="104"/>
      <c r="KX1048" s="104"/>
      <c r="KY1048" s="104"/>
      <c r="KZ1048" s="104"/>
      <c r="LA1048" s="104"/>
      <c r="LB1048" s="104"/>
      <c r="LC1048" s="104"/>
      <c r="LD1048" s="104"/>
      <c r="LE1048" s="104"/>
      <c r="LF1048" s="104"/>
      <c r="LG1048" s="104"/>
      <c r="LH1048" s="104"/>
      <c r="LI1048" s="104"/>
      <c r="LJ1048" s="104"/>
      <c r="LK1048" s="104"/>
      <c r="LL1048" s="104"/>
      <c r="LM1048" s="104"/>
      <c r="LN1048" s="104"/>
      <c r="LO1048" s="104"/>
      <c r="LP1048" s="104"/>
      <c r="LQ1048" s="104"/>
      <c r="LR1048" s="104"/>
      <c r="LS1048" s="104"/>
      <c r="LT1048" s="104"/>
      <c r="LU1048" s="104"/>
      <c r="LV1048" s="104"/>
      <c r="LW1048" s="104"/>
      <c r="LX1048" s="104"/>
      <c r="LY1048" s="104"/>
      <c r="LZ1048" s="104"/>
      <c r="MA1048" s="104"/>
      <c r="MB1048" s="104"/>
      <c r="MC1048" s="104"/>
      <c r="MD1048" s="104"/>
      <c r="ME1048" s="104"/>
      <c r="MF1048" s="104"/>
      <c r="MG1048" s="104"/>
      <c r="MH1048" s="104"/>
      <c r="MI1048" s="104"/>
      <c r="MJ1048" s="104"/>
      <c r="MK1048" s="104"/>
      <c r="ML1048" s="104"/>
      <c r="MM1048" s="104"/>
      <c r="MN1048" s="104"/>
      <c r="MO1048" s="104"/>
      <c r="MP1048" s="104"/>
      <c r="MQ1048" s="104"/>
      <c r="MR1048" s="104"/>
      <c r="MS1048" s="104"/>
      <c r="MT1048" s="104"/>
      <c r="MU1048" s="104"/>
      <c r="MV1048" s="104"/>
      <c r="MW1048" s="104"/>
      <c r="MX1048" s="104"/>
      <c r="MY1048" s="104"/>
      <c r="MZ1048" s="104"/>
      <c r="NA1048" s="104"/>
      <c r="NB1048" s="104"/>
      <c r="NC1048" s="104"/>
      <c r="ND1048" s="104"/>
      <c r="NE1048" s="104"/>
      <c r="NF1048" s="104"/>
      <c r="NG1048" s="104"/>
      <c r="NH1048" s="104"/>
      <c r="NI1048" s="104"/>
      <c r="NJ1048" s="104"/>
      <c r="NK1048" s="104"/>
      <c r="NL1048" s="104"/>
      <c r="NM1048" s="104"/>
      <c r="NN1048" s="104"/>
      <c r="NO1048" s="104"/>
      <c r="NP1048" s="104"/>
      <c r="NQ1048" s="104"/>
      <c r="NR1048" s="104"/>
      <c r="NS1048" s="104"/>
      <c r="NT1048" s="104"/>
      <c r="NU1048" s="104"/>
      <c r="NV1048" s="104"/>
      <c r="NW1048" s="104"/>
      <c r="NX1048" s="104"/>
      <c r="NY1048" s="104"/>
      <c r="NZ1048" s="104"/>
      <c r="OA1048" s="104"/>
      <c r="OB1048" s="104"/>
      <c r="OC1048" s="104"/>
      <c r="OD1048" s="104"/>
      <c r="OE1048" s="104"/>
      <c r="OF1048" s="104"/>
      <c r="OG1048" s="104"/>
      <c r="OH1048" s="104"/>
      <c r="OI1048" s="104"/>
      <c r="OJ1048" s="104"/>
      <c r="OK1048" s="104"/>
      <c r="OL1048" s="104"/>
      <c r="OM1048" s="104"/>
      <c r="ON1048" s="104"/>
      <c r="OO1048" s="104"/>
      <c r="OP1048" s="104"/>
      <c r="OQ1048" s="104"/>
      <c r="OR1048" s="104"/>
      <c r="OS1048" s="104"/>
      <c r="OT1048" s="104"/>
      <c r="OU1048" s="104"/>
      <c r="OV1048" s="104"/>
      <c r="OW1048" s="104"/>
      <c r="OX1048" s="104"/>
      <c r="OY1048" s="104"/>
      <c r="OZ1048" s="104"/>
      <c r="PA1048" s="104"/>
      <c r="PB1048" s="104"/>
      <c r="PC1048" s="104"/>
      <c r="PD1048" s="104"/>
      <c r="PE1048" s="104"/>
      <c r="PF1048" s="104"/>
      <c r="PG1048" s="104"/>
      <c r="PH1048" s="104"/>
      <c r="PI1048" s="104"/>
      <c r="PJ1048" s="104"/>
      <c r="PK1048" s="104"/>
      <c r="PL1048" s="104"/>
      <c r="PM1048" s="104"/>
      <c r="PN1048" s="104"/>
      <c r="PO1048" s="104"/>
      <c r="PP1048" s="104"/>
      <c r="PQ1048" s="104"/>
      <c r="PR1048" s="104"/>
      <c r="PS1048" s="104"/>
      <c r="PT1048" s="104"/>
      <c r="PU1048" s="104"/>
      <c r="PV1048" s="104"/>
      <c r="PW1048" s="104"/>
      <c r="PX1048" s="104"/>
      <c r="PY1048" s="104"/>
      <c r="PZ1048" s="104"/>
      <c r="QA1048" s="104"/>
      <c r="QB1048" s="104"/>
      <c r="QC1048" s="104"/>
      <c r="QD1048" s="104"/>
      <c r="QE1048" s="104"/>
      <c r="QF1048" s="104"/>
      <c r="QG1048" s="104"/>
      <c r="QH1048" s="104"/>
      <c r="QI1048" s="104"/>
      <c r="QJ1048" s="104"/>
      <c r="QK1048" s="104"/>
      <c r="QL1048" s="104"/>
      <c r="QM1048" s="104"/>
      <c r="QN1048" s="104"/>
      <c r="QO1048" s="104"/>
      <c r="QP1048" s="104"/>
      <c r="QQ1048" s="104"/>
      <c r="QR1048" s="104"/>
      <c r="QS1048" s="104"/>
      <c r="QT1048" s="104"/>
      <c r="QU1048" s="104"/>
      <c r="QV1048" s="104"/>
      <c r="QW1048" s="104"/>
      <c r="QX1048" s="104"/>
      <c r="QY1048" s="104"/>
      <c r="QZ1048" s="104"/>
      <c r="RA1048" s="104"/>
      <c r="RB1048" s="104"/>
      <c r="RC1048" s="104"/>
      <c r="RD1048" s="104"/>
      <c r="RE1048" s="104"/>
      <c r="RF1048" s="104"/>
    </row>
    <row r="1049" spans="1:474" s="14" customFormat="1" x14ac:dyDescent="0.25">
      <c r="A1049" s="11">
        <v>232</v>
      </c>
      <c r="B1049" s="79" t="s">
        <v>972</v>
      </c>
      <c r="C1049" s="11"/>
      <c r="D1049" s="11"/>
      <c r="E1049" s="11"/>
      <c r="F1049" s="170">
        <v>1583479.04</v>
      </c>
      <c r="G1049" s="171">
        <f>G1050</f>
        <v>0</v>
      </c>
      <c r="H1049" s="171">
        <f t="shared" ref="H1049:AE1049" si="95">H1050</f>
        <v>0</v>
      </c>
      <c r="I1049" s="171">
        <f t="shared" si="95"/>
        <v>0</v>
      </c>
      <c r="J1049" s="171">
        <f t="shared" si="95"/>
        <v>0</v>
      </c>
      <c r="K1049" s="171">
        <f t="shared" si="95"/>
        <v>0</v>
      </c>
      <c r="L1049" s="171">
        <f t="shared" si="95"/>
        <v>0</v>
      </c>
      <c r="M1049" s="171">
        <f t="shared" si="95"/>
        <v>5</v>
      </c>
      <c r="N1049" s="171">
        <f t="shared" si="95"/>
        <v>15780</v>
      </c>
      <c r="O1049" s="171">
        <f t="shared" si="95"/>
        <v>0</v>
      </c>
      <c r="P1049" s="185">
        <f t="shared" si="95"/>
        <v>0</v>
      </c>
      <c r="Q1049" s="171">
        <f t="shared" si="95"/>
        <v>0</v>
      </c>
      <c r="R1049" s="171">
        <f t="shared" si="95"/>
        <v>0</v>
      </c>
      <c r="S1049" s="171">
        <v>0</v>
      </c>
      <c r="T1049" s="171">
        <v>0</v>
      </c>
      <c r="U1049" s="171">
        <v>10054</v>
      </c>
      <c r="V1049" s="185">
        <v>1567699.04</v>
      </c>
      <c r="W1049" s="171">
        <f t="shared" si="95"/>
        <v>0</v>
      </c>
      <c r="X1049" s="171">
        <f t="shared" si="95"/>
        <v>0</v>
      </c>
      <c r="Y1049" s="171">
        <f t="shared" si="95"/>
        <v>0</v>
      </c>
      <c r="Z1049" s="171">
        <f t="shared" si="95"/>
        <v>0</v>
      </c>
      <c r="AA1049" s="171">
        <f t="shared" si="95"/>
        <v>0</v>
      </c>
      <c r="AB1049" s="171">
        <f t="shared" si="95"/>
        <v>0</v>
      </c>
      <c r="AC1049" s="171">
        <f t="shared" si="95"/>
        <v>0</v>
      </c>
      <c r="AD1049" s="181">
        <f t="shared" si="95"/>
        <v>0</v>
      </c>
      <c r="AE1049" s="201">
        <f t="shared" si="95"/>
        <v>1583479.04</v>
      </c>
      <c r="AF1049" s="104"/>
      <c r="AG1049" s="104"/>
      <c r="AH1049" s="104"/>
      <c r="AI1049" s="104"/>
      <c r="AJ1049" s="104"/>
      <c r="AK1049" s="104"/>
      <c r="AL1049" s="104"/>
      <c r="AM1049" s="104"/>
      <c r="AN1049" s="104"/>
      <c r="AO1049" s="104"/>
      <c r="AP1049" s="104"/>
      <c r="AQ1049" s="104"/>
      <c r="AR1049" s="104"/>
      <c r="AS1049" s="104"/>
      <c r="AT1049" s="104"/>
      <c r="AU1049" s="104"/>
      <c r="AV1049" s="104"/>
      <c r="AW1049" s="104"/>
      <c r="AX1049" s="104"/>
      <c r="AY1049" s="104"/>
      <c r="AZ1049" s="104"/>
      <c r="BA1049" s="104"/>
      <c r="BB1049" s="104"/>
      <c r="BC1049" s="104"/>
      <c r="BD1049" s="104"/>
      <c r="BE1049" s="104"/>
      <c r="BF1049" s="104"/>
      <c r="BG1049" s="104"/>
      <c r="BH1049" s="104"/>
      <c r="BI1049" s="104"/>
      <c r="BJ1049" s="104"/>
      <c r="BK1049" s="104"/>
      <c r="BL1049" s="104"/>
      <c r="BM1049" s="104"/>
      <c r="BN1049" s="104"/>
      <c r="BO1049" s="104"/>
      <c r="BP1049" s="104"/>
      <c r="BQ1049" s="104"/>
      <c r="BR1049" s="104"/>
      <c r="GM1049" s="104"/>
      <c r="GN1049" s="104"/>
      <c r="GO1049" s="104"/>
      <c r="GP1049" s="104"/>
      <c r="GQ1049" s="104"/>
      <c r="GR1049" s="104"/>
      <c r="GS1049" s="104"/>
      <c r="GT1049" s="104"/>
      <c r="GU1049" s="104"/>
      <c r="GV1049" s="104"/>
      <c r="GW1049" s="104"/>
      <c r="GX1049" s="104"/>
      <c r="GY1049" s="104"/>
      <c r="GZ1049" s="104"/>
      <c r="HA1049" s="104"/>
      <c r="HB1049" s="104"/>
      <c r="HC1049" s="104"/>
      <c r="HD1049" s="104"/>
      <c r="HE1049" s="104"/>
      <c r="HF1049" s="104"/>
      <c r="HG1049" s="104"/>
      <c r="HH1049" s="104"/>
      <c r="HI1049" s="104"/>
      <c r="HJ1049" s="104"/>
      <c r="HK1049" s="104"/>
      <c r="HL1049" s="104"/>
      <c r="HM1049" s="104"/>
      <c r="HN1049" s="104"/>
      <c r="HO1049" s="104"/>
      <c r="HP1049" s="104"/>
      <c r="HQ1049" s="104"/>
      <c r="HR1049" s="104"/>
      <c r="HS1049" s="104"/>
      <c r="HT1049" s="104"/>
      <c r="HU1049" s="104"/>
      <c r="HV1049" s="104"/>
      <c r="HW1049" s="104"/>
      <c r="HX1049" s="104"/>
      <c r="HY1049" s="104"/>
      <c r="HZ1049" s="104"/>
      <c r="IA1049" s="104"/>
      <c r="IB1049" s="104"/>
      <c r="IC1049" s="104"/>
      <c r="ID1049" s="104"/>
      <c r="IE1049" s="104"/>
      <c r="IF1049" s="104"/>
      <c r="IG1049" s="104"/>
      <c r="IH1049" s="104"/>
      <c r="II1049" s="104"/>
      <c r="IJ1049" s="104"/>
      <c r="IK1049" s="104"/>
      <c r="IL1049" s="104"/>
      <c r="IM1049" s="104"/>
      <c r="IN1049" s="104"/>
      <c r="IO1049" s="104"/>
      <c r="IP1049" s="104"/>
      <c r="IQ1049" s="104"/>
      <c r="IR1049" s="104"/>
      <c r="IS1049" s="104"/>
      <c r="IT1049" s="104"/>
      <c r="IU1049" s="104"/>
      <c r="IV1049" s="104"/>
      <c r="IW1049" s="104"/>
      <c r="IX1049" s="104"/>
      <c r="IY1049" s="104"/>
      <c r="IZ1049" s="104"/>
      <c r="JA1049" s="104"/>
      <c r="JB1049" s="104"/>
      <c r="JC1049" s="104"/>
      <c r="JD1049" s="104"/>
      <c r="JE1049" s="104"/>
      <c r="JF1049" s="104"/>
      <c r="JG1049" s="104"/>
      <c r="JH1049" s="104"/>
      <c r="JI1049" s="104"/>
      <c r="JJ1049" s="104"/>
      <c r="JK1049" s="104"/>
      <c r="JL1049" s="104"/>
      <c r="JM1049" s="104"/>
      <c r="JN1049" s="104"/>
      <c r="JO1049" s="104"/>
      <c r="JP1049" s="104"/>
      <c r="JQ1049" s="104"/>
      <c r="JR1049" s="104"/>
      <c r="JS1049" s="104"/>
      <c r="JT1049" s="104"/>
      <c r="JU1049" s="104"/>
      <c r="JV1049" s="104"/>
      <c r="JW1049" s="104"/>
      <c r="JX1049" s="104"/>
      <c r="JY1049" s="104"/>
      <c r="JZ1049" s="104"/>
      <c r="KA1049" s="104"/>
      <c r="KB1049" s="104"/>
      <c r="KC1049" s="104"/>
      <c r="KD1049" s="104"/>
      <c r="KE1049" s="104"/>
      <c r="KF1049" s="104"/>
      <c r="KG1049" s="104"/>
      <c r="KH1049" s="104"/>
      <c r="KI1049" s="104"/>
      <c r="KJ1049" s="104"/>
      <c r="KK1049" s="104"/>
      <c r="KL1049" s="104"/>
      <c r="KM1049" s="104"/>
      <c r="KN1049" s="104"/>
      <c r="KO1049" s="104"/>
      <c r="KP1049" s="104"/>
      <c r="KQ1049" s="104"/>
      <c r="KR1049" s="104"/>
      <c r="KS1049" s="104"/>
      <c r="KT1049" s="104"/>
      <c r="KU1049" s="104"/>
      <c r="KV1049" s="104"/>
      <c r="KW1049" s="104"/>
      <c r="KX1049" s="104"/>
      <c r="KY1049" s="104"/>
      <c r="KZ1049" s="104"/>
      <c r="LA1049" s="104"/>
      <c r="LB1049" s="104"/>
      <c r="LC1049" s="104"/>
      <c r="LD1049" s="104"/>
      <c r="LE1049" s="104"/>
      <c r="LF1049" s="104"/>
      <c r="LG1049" s="104"/>
      <c r="LH1049" s="104"/>
      <c r="LI1049" s="104"/>
      <c r="LJ1049" s="104"/>
      <c r="LK1049" s="104"/>
      <c r="LL1049" s="104"/>
      <c r="LM1049" s="104"/>
      <c r="LN1049" s="104"/>
      <c r="LO1049" s="104"/>
      <c r="LP1049" s="104"/>
      <c r="LQ1049" s="104"/>
      <c r="LR1049" s="104"/>
      <c r="LS1049" s="104"/>
      <c r="LT1049" s="104"/>
      <c r="LU1049" s="104"/>
      <c r="LV1049" s="104"/>
      <c r="LW1049" s="104"/>
      <c r="LX1049" s="104"/>
      <c r="LY1049" s="104"/>
      <c r="LZ1049" s="104"/>
      <c r="MA1049" s="104"/>
      <c r="MB1049" s="104"/>
      <c r="MC1049" s="104"/>
      <c r="MD1049" s="104"/>
      <c r="ME1049" s="104"/>
      <c r="MF1049" s="104"/>
      <c r="MG1049" s="104"/>
      <c r="MH1049" s="104"/>
      <c r="MI1049" s="104"/>
      <c r="MJ1049" s="104"/>
      <c r="MK1049" s="104"/>
      <c r="ML1049" s="104"/>
      <c r="MM1049" s="104"/>
      <c r="MN1049" s="104"/>
      <c r="MO1049" s="104"/>
      <c r="MP1049" s="104"/>
      <c r="MQ1049" s="104"/>
      <c r="MR1049" s="104"/>
      <c r="MS1049" s="104"/>
      <c r="MT1049" s="104"/>
      <c r="MU1049" s="104"/>
      <c r="MV1049" s="104"/>
      <c r="MW1049" s="104"/>
      <c r="MX1049" s="104"/>
      <c r="MY1049" s="104"/>
      <c r="MZ1049" s="104"/>
      <c r="NA1049" s="104"/>
      <c r="NB1049" s="104"/>
      <c r="NC1049" s="104"/>
      <c r="ND1049" s="104"/>
      <c r="NE1049" s="104"/>
      <c r="NF1049" s="104"/>
      <c r="NG1049" s="104"/>
      <c r="NH1049" s="104"/>
      <c r="NI1049" s="104"/>
      <c r="NJ1049" s="104"/>
      <c r="NK1049" s="104"/>
      <c r="NL1049" s="104"/>
      <c r="NM1049" s="104"/>
      <c r="NN1049" s="104"/>
      <c r="NO1049" s="104"/>
      <c r="NP1049" s="104"/>
      <c r="NQ1049" s="104"/>
      <c r="NR1049" s="104"/>
      <c r="NS1049" s="104"/>
      <c r="NT1049" s="104"/>
      <c r="NU1049" s="104"/>
      <c r="NV1049" s="104"/>
      <c r="NW1049" s="104"/>
      <c r="NX1049" s="104"/>
      <c r="NY1049" s="104"/>
      <c r="NZ1049" s="104"/>
      <c r="OA1049" s="104"/>
      <c r="OB1049" s="104"/>
      <c r="OC1049" s="104"/>
      <c r="OD1049" s="104"/>
      <c r="OE1049" s="104"/>
      <c r="OF1049" s="104"/>
      <c r="OG1049" s="104"/>
      <c r="OH1049" s="104"/>
      <c r="OI1049" s="104"/>
      <c r="OJ1049" s="104"/>
      <c r="OK1049" s="104"/>
      <c r="OL1049" s="104"/>
      <c r="OM1049" s="104"/>
      <c r="ON1049" s="104"/>
      <c r="OO1049" s="104"/>
      <c r="OP1049" s="104"/>
      <c r="OQ1049" s="104"/>
      <c r="OR1049" s="104"/>
      <c r="OS1049" s="104"/>
      <c r="OT1049" s="104"/>
      <c r="OU1049" s="104"/>
      <c r="OV1049" s="104"/>
      <c r="OW1049" s="104"/>
      <c r="OX1049" s="104"/>
      <c r="OY1049" s="104"/>
      <c r="OZ1049" s="104"/>
      <c r="PA1049" s="104"/>
      <c r="PB1049" s="104"/>
      <c r="PC1049" s="104"/>
      <c r="PD1049" s="104"/>
      <c r="PE1049" s="104"/>
      <c r="PF1049" s="104"/>
      <c r="PG1049" s="104"/>
      <c r="PH1049" s="104"/>
      <c r="PI1049" s="104"/>
      <c r="PJ1049" s="104"/>
      <c r="PK1049" s="104"/>
      <c r="PL1049" s="104"/>
      <c r="PM1049" s="104"/>
      <c r="PN1049" s="104"/>
      <c r="PO1049" s="104"/>
      <c r="PP1049" s="104"/>
      <c r="PQ1049" s="104"/>
      <c r="PR1049" s="104"/>
      <c r="PS1049" s="104"/>
      <c r="PT1049" s="104"/>
      <c r="PU1049" s="104"/>
      <c r="PV1049" s="104"/>
      <c r="PW1049" s="104"/>
      <c r="PX1049" s="104"/>
      <c r="PY1049" s="104"/>
      <c r="PZ1049" s="104"/>
      <c r="QA1049" s="104"/>
      <c r="QB1049" s="104"/>
      <c r="QC1049" s="104"/>
      <c r="QD1049" s="104"/>
      <c r="QE1049" s="104"/>
      <c r="QF1049" s="104"/>
      <c r="QG1049" s="104"/>
      <c r="QH1049" s="104"/>
      <c r="QI1049" s="104"/>
      <c r="QJ1049" s="104"/>
      <c r="QK1049" s="104"/>
      <c r="QL1049" s="104"/>
      <c r="QM1049" s="104"/>
      <c r="QN1049" s="104"/>
      <c r="QO1049" s="104"/>
      <c r="QP1049" s="104"/>
      <c r="QQ1049" s="104"/>
      <c r="QR1049" s="104"/>
      <c r="QS1049" s="104"/>
      <c r="QT1049" s="104"/>
      <c r="QU1049" s="104"/>
      <c r="QV1049" s="104"/>
      <c r="QW1049" s="104"/>
      <c r="QX1049" s="104"/>
      <c r="QY1049" s="104"/>
      <c r="QZ1049" s="104"/>
      <c r="RA1049" s="104"/>
      <c r="RB1049" s="104"/>
      <c r="RC1049" s="104"/>
      <c r="RD1049" s="104"/>
      <c r="RE1049" s="104"/>
      <c r="RF1049" s="104"/>
    </row>
    <row r="1050" spans="1:474" s="19" customFormat="1" x14ac:dyDescent="0.25">
      <c r="A1050" s="15">
        <v>23203</v>
      </c>
      <c r="B1050" s="67" t="s">
        <v>973</v>
      </c>
      <c r="C1050" s="15"/>
      <c r="D1050" s="15"/>
      <c r="E1050" s="15"/>
      <c r="F1050" s="172">
        <v>1583479.04</v>
      </c>
      <c r="G1050" s="173">
        <f>SUM(G1051:G1150)</f>
        <v>0</v>
      </c>
      <c r="H1050" s="173">
        <f t="shared" ref="H1050:AE1050" si="96">SUM(H1051:H1150)</f>
        <v>0</v>
      </c>
      <c r="I1050" s="173">
        <f t="shared" si="96"/>
        <v>0</v>
      </c>
      <c r="J1050" s="173">
        <f t="shared" si="96"/>
        <v>0</v>
      </c>
      <c r="K1050" s="173">
        <f t="shared" si="96"/>
        <v>0</v>
      </c>
      <c r="L1050" s="173">
        <f t="shared" si="96"/>
        <v>0</v>
      </c>
      <c r="M1050" s="173">
        <f t="shared" si="96"/>
        <v>5</v>
      </c>
      <c r="N1050" s="173">
        <f t="shared" si="96"/>
        <v>15780</v>
      </c>
      <c r="O1050" s="173">
        <f t="shared" si="96"/>
        <v>0</v>
      </c>
      <c r="P1050" s="184">
        <f t="shared" si="96"/>
        <v>0</v>
      </c>
      <c r="Q1050" s="173">
        <f t="shared" si="96"/>
        <v>0</v>
      </c>
      <c r="R1050" s="173">
        <f t="shared" si="96"/>
        <v>0</v>
      </c>
      <c r="S1050" s="173">
        <v>0</v>
      </c>
      <c r="T1050" s="173">
        <v>0</v>
      </c>
      <c r="U1050" s="173">
        <v>10054</v>
      </c>
      <c r="V1050" s="184">
        <v>1567699.04</v>
      </c>
      <c r="W1050" s="173">
        <f t="shared" si="96"/>
        <v>0</v>
      </c>
      <c r="X1050" s="173">
        <f t="shared" si="96"/>
        <v>0</v>
      </c>
      <c r="Y1050" s="173">
        <f t="shared" si="96"/>
        <v>0</v>
      </c>
      <c r="Z1050" s="173">
        <f t="shared" si="96"/>
        <v>0</v>
      </c>
      <c r="AA1050" s="173">
        <f t="shared" si="96"/>
        <v>0</v>
      </c>
      <c r="AB1050" s="173">
        <f t="shared" si="96"/>
        <v>0</v>
      </c>
      <c r="AC1050" s="173">
        <f t="shared" si="96"/>
        <v>0</v>
      </c>
      <c r="AD1050" s="179">
        <f t="shared" si="96"/>
        <v>0</v>
      </c>
      <c r="AE1050" s="204">
        <f t="shared" si="96"/>
        <v>1583479.04</v>
      </c>
      <c r="AF1050" s="104"/>
      <c r="AG1050" s="104"/>
      <c r="AH1050" s="104"/>
      <c r="AI1050" s="104"/>
      <c r="AJ1050" s="104"/>
      <c r="AK1050" s="104"/>
      <c r="AL1050" s="104"/>
      <c r="AM1050" s="104"/>
      <c r="AN1050" s="104"/>
      <c r="AO1050" s="104"/>
      <c r="AP1050" s="104"/>
      <c r="AQ1050" s="104"/>
      <c r="AR1050" s="104"/>
      <c r="AS1050" s="104"/>
      <c r="AT1050" s="104"/>
      <c r="AU1050" s="104"/>
      <c r="AV1050" s="104"/>
      <c r="AW1050" s="104"/>
      <c r="AX1050" s="104"/>
      <c r="AY1050" s="104"/>
      <c r="AZ1050" s="104"/>
      <c r="BA1050" s="104"/>
      <c r="BB1050" s="104"/>
      <c r="BC1050" s="104"/>
      <c r="BD1050" s="104"/>
      <c r="BE1050" s="104"/>
      <c r="BF1050" s="104"/>
      <c r="BG1050" s="104"/>
      <c r="BH1050" s="104"/>
      <c r="BI1050" s="104"/>
      <c r="BJ1050" s="104"/>
      <c r="BK1050" s="104"/>
      <c r="BL1050" s="104"/>
      <c r="BM1050" s="104"/>
      <c r="BN1050" s="104"/>
      <c r="BO1050" s="104"/>
      <c r="BP1050" s="104"/>
      <c r="BQ1050" s="104"/>
      <c r="BR1050" s="104"/>
      <c r="GM1050" s="104"/>
      <c r="GN1050" s="104"/>
      <c r="GO1050" s="104"/>
      <c r="GP1050" s="104"/>
      <c r="GQ1050" s="104"/>
      <c r="GR1050" s="104"/>
      <c r="GS1050" s="104"/>
      <c r="GT1050" s="104"/>
      <c r="GU1050" s="104"/>
      <c r="GV1050" s="104"/>
      <c r="GW1050" s="104"/>
      <c r="GX1050" s="104"/>
      <c r="GY1050" s="104"/>
      <c r="GZ1050" s="104"/>
      <c r="HA1050" s="104"/>
      <c r="HB1050" s="104"/>
      <c r="HC1050" s="104"/>
      <c r="HD1050" s="104"/>
      <c r="HE1050" s="104"/>
      <c r="HF1050" s="104"/>
      <c r="HG1050" s="104"/>
      <c r="HH1050" s="104"/>
      <c r="HI1050" s="104"/>
      <c r="HJ1050" s="104"/>
      <c r="HK1050" s="104"/>
      <c r="HL1050" s="104"/>
      <c r="HM1050" s="104"/>
      <c r="HN1050" s="104"/>
      <c r="HO1050" s="104"/>
      <c r="HP1050" s="104"/>
      <c r="HQ1050" s="104"/>
      <c r="HR1050" s="104"/>
      <c r="HS1050" s="104"/>
      <c r="HT1050" s="104"/>
      <c r="HU1050" s="104"/>
      <c r="HV1050" s="104"/>
      <c r="HW1050" s="104"/>
      <c r="HX1050" s="104"/>
      <c r="HY1050" s="104"/>
      <c r="HZ1050" s="104"/>
      <c r="IA1050" s="104"/>
      <c r="IB1050" s="104"/>
      <c r="IC1050" s="104"/>
      <c r="ID1050" s="104"/>
      <c r="IE1050" s="104"/>
      <c r="IF1050" s="104"/>
      <c r="IG1050" s="104"/>
      <c r="IH1050" s="104"/>
      <c r="II1050" s="104"/>
      <c r="IJ1050" s="104"/>
      <c r="IK1050" s="104"/>
      <c r="IL1050" s="104"/>
      <c r="IM1050" s="104"/>
      <c r="IN1050" s="104"/>
      <c r="IO1050" s="104"/>
      <c r="IP1050" s="104"/>
      <c r="IQ1050" s="104"/>
      <c r="IR1050" s="104"/>
      <c r="IS1050" s="104"/>
      <c r="IT1050" s="104"/>
      <c r="IU1050" s="104"/>
      <c r="IV1050" s="104"/>
      <c r="IW1050" s="104"/>
      <c r="IX1050" s="104"/>
      <c r="IY1050" s="104"/>
      <c r="IZ1050" s="104"/>
      <c r="JA1050" s="104"/>
      <c r="JB1050" s="104"/>
      <c r="JC1050" s="104"/>
      <c r="JD1050" s="104"/>
      <c r="JE1050" s="104"/>
      <c r="JF1050" s="104"/>
      <c r="JG1050" s="104"/>
      <c r="JH1050" s="104"/>
      <c r="JI1050" s="104"/>
      <c r="JJ1050" s="104"/>
      <c r="JK1050" s="104"/>
      <c r="JL1050" s="104"/>
      <c r="JM1050" s="104"/>
      <c r="JN1050" s="104"/>
      <c r="JO1050" s="104"/>
      <c r="JP1050" s="104"/>
      <c r="JQ1050" s="104"/>
      <c r="JR1050" s="104"/>
      <c r="JS1050" s="104"/>
      <c r="JT1050" s="104"/>
      <c r="JU1050" s="104"/>
      <c r="JV1050" s="104"/>
      <c r="JW1050" s="104"/>
      <c r="JX1050" s="104"/>
      <c r="JY1050" s="104"/>
      <c r="JZ1050" s="104"/>
      <c r="KA1050" s="104"/>
      <c r="KB1050" s="104"/>
      <c r="KC1050" s="104"/>
      <c r="KD1050" s="104"/>
      <c r="KE1050" s="104"/>
      <c r="KF1050" s="104"/>
      <c r="KG1050" s="104"/>
      <c r="KH1050" s="104"/>
      <c r="KI1050" s="104"/>
      <c r="KJ1050" s="104"/>
      <c r="KK1050" s="104"/>
      <c r="KL1050" s="104"/>
      <c r="KM1050" s="104"/>
      <c r="KN1050" s="104"/>
      <c r="KO1050" s="104"/>
      <c r="KP1050" s="104"/>
      <c r="KQ1050" s="104"/>
      <c r="KR1050" s="104"/>
      <c r="KS1050" s="104"/>
      <c r="KT1050" s="104"/>
      <c r="KU1050" s="104"/>
      <c r="KV1050" s="104"/>
      <c r="KW1050" s="104"/>
      <c r="KX1050" s="104"/>
      <c r="KY1050" s="104"/>
      <c r="KZ1050" s="104"/>
      <c r="LA1050" s="104"/>
      <c r="LB1050" s="104"/>
      <c r="LC1050" s="104"/>
      <c r="LD1050" s="104"/>
      <c r="LE1050" s="104"/>
      <c r="LF1050" s="104"/>
      <c r="LG1050" s="104"/>
      <c r="LH1050" s="104"/>
      <c r="LI1050" s="104"/>
      <c r="LJ1050" s="104"/>
      <c r="LK1050" s="104"/>
      <c r="LL1050" s="104"/>
      <c r="LM1050" s="104"/>
      <c r="LN1050" s="104"/>
      <c r="LO1050" s="104"/>
      <c r="LP1050" s="104"/>
      <c r="LQ1050" s="104"/>
      <c r="LR1050" s="104"/>
      <c r="LS1050" s="104"/>
      <c r="LT1050" s="104"/>
      <c r="LU1050" s="104"/>
      <c r="LV1050" s="104"/>
      <c r="LW1050" s="104"/>
      <c r="LX1050" s="104"/>
      <c r="LY1050" s="104"/>
      <c r="LZ1050" s="104"/>
      <c r="MA1050" s="104"/>
      <c r="MB1050" s="104"/>
      <c r="MC1050" s="104"/>
      <c r="MD1050" s="104"/>
      <c r="ME1050" s="104"/>
      <c r="MF1050" s="104"/>
      <c r="MG1050" s="104"/>
      <c r="MH1050" s="104"/>
      <c r="MI1050" s="104"/>
      <c r="MJ1050" s="104"/>
      <c r="MK1050" s="104"/>
      <c r="ML1050" s="104"/>
      <c r="MM1050" s="104"/>
      <c r="MN1050" s="104"/>
      <c r="MO1050" s="104"/>
      <c r="MP1050" s="104"/>
      <c r="MQ1050" s="104"/>
      <c r="MR1050" s="104"/>
      <c r="MS1050" s="104"/>
      <c r="MT1050" s="104"/>
      <c r="MU1050" s="104"/>
      <c r="MV1050" s="104"/>
      <c r="MW1050" s="104"/>
      <c r="MX1050" s="104"/>
      <c r="MY1050" s="104"/>
      <c r="MZ1050" s="104"/>
      <c r="NA1050" s="104"/>
      <c r="NB1050" s="104"/>
      <c r="NC1050" s="104"/>
      <c r="ND1050" s="104"/>
      <c r="NE1050" s="104"/>
      <c r="NF1050" s="104"/>
      <c r="NG1050" s="104"/>
      <c r="NH1050" s="104"/>
      <c r="NI1050" s="104"/>
      <c r="NJ1050" s="104"/>
      <c r="NK1050" s="104"/>
      <c r="NL1050" s="104"/>
      <c r="NM1050" s="104"/>
      <c r="NN1050" s="104"/>
      <c r="NO1050" s="104"/>
      <c r="NP1050" s="104"/>
      <c r="NQ1050" s="104"/>
      <c r="NR1050" s="104"/>
      <c r="NS1050" s="104"/>
      <c r="NT1050" s="104"/>
      <c r="NU1050" s="104"/>
      <c r="NV1050" s="104"/>
      <c r="NW1050" s="104"/>
      <c r="NX1050" s="104"/>
      <c r="NY1050" s="104"/>
      <c r="NZ1050" s="104"/>
      <c r="OA1050" s="104"/>
      <c r="OB1050" s="104"/>
      <c r="OC1050" s="104"/>
      <c r="OD1050" s="104"/>
      <c r="OE1050" s="104"/>
      <c r="OF1050" s="104"/>
      <c r="OG1050" s="104"/>
      <c r="OH1050" s="104"/>
      <c r="OI1050" s="104"/>
      <c r="OJ1050" s="104"/>
      <c r="OK1050" s="104"/>
      <c r="OL1050" s="104"/>
      <c r="OM1050" s="104"/>
      <c r="ON1050" s="104"/>
      <c r="OO1050" s="104"/>
      <c r="OP1050" s="104"/>
      <c r="OQ1050" s="104"/>
      <c r="OR1050" s="104"/>
      <c r="OS1050" s="104"/>
      <c r="OT1050" s="104"/>
      <c r="OU1050" s="104"/>
      <c r="OV1050" s="104"/>
      <c r="OW1050" s="104"/>
      <c r="OX1050" s="104"/>
      <c r="OY1050" s="104"/>
      <c r="OZ1050" s="104"/>
      <c r="PA1050" s="104"/>
      <c r="PB1050" s="104"/>
      <c r="PC1050" s="104"/>
      <c r="PD1050" s="104"/>
      <c r="PE1050" s="104"/>
      <c r="PF1050" s="104"/>
      <c r="PG1050" s="104"/>
      <c r="PH1050" s="104"/>
      <c r="PI1050" s="104"/>
      <c r="PJ1050" s="104"/>
      <c r="PK1050" s="104"/>
      <c r="PL1050" s="104"/>
      <c r="PM1050" s="104"/>
      <c r="PN1050" s="104"/>
      <c r="PO1050" s="104"/>
      <c r="PP1050" s="104"/>
      <c r="PQ1050" s="104"/>
      <c r="PR1050" s="104"/>
      <c r="PS1050" s="104"/>
      <c r="PT1050" s="104"/>
      <c r="PU1050" s="104"/>
      <c r="PV1050" s="104"/>
      <c r="PW1050" s="104"/>
      <c r="PX1050" s="104"/>
      <c r="PY1050" s="104"/>
      <c r="PZ1050" s="104"/>
      <c r="QA1050" s="104"/>
      <c r="QB1050" s="104"/>
      <c r="QC1050" s="104"/>
      <c r="QD1050" s="104"/>
      <c r="QE1050" s="104"/>
      <c r="QF1050" s="104"/>
      <c r="QG1050" s="104"/>
      <c r="QH1050" s="104"/>
      <c r="QI1050" s="104"/>
      <c r="QJ1050" s="104"/>
      <c r="QK1050" s="104"/>
      <c r="QL1050" s="104"/>
      <c r="QM1050" s="104"/>
      <c r="QN1050" s="104"/>
      <c r="QO1050" s="104"/>
      <c r="QP1050" s="104"/>
      <c r="QQ1050" s="104"/>
      <c r="QR1050" s="104"/>
      <c r="QS1050" s="104"/>
      <c r="QT1050" s="104"/>
      <c r="QU1050" s="104"/>
      <c r="QV1050" s="104"/>
      <c r="QW1050" s="104"/>
      <c r="QX1050" s="104"/>
      <c r="QY1050" s="104"/>
      <c r="QZ1050" s="104"/>
      <c r="RA1050" s="104"/>
      <c r="RB1050" s="104"/>
      <c r="RC1050" s="104"/>
      <c r="RD1050" s="104"/>
      <c r="RE1050" s="104"/>
      <c r="RF1050" s="104"/>
    </row>
    <row r="1051" spans="1:474" x14ac:dyDescent="0.25">
      <c r="A1051" s="26"/>
      <c r="B1051" s="48" t="s">
        <v>974</v>
      </c>
      <c r="C1051" s="23"/>
      <c r="D1051" s="57">
        <v>45</v>
      </c>
      <c r="E1051" s="23"/>
      <c r="F1051" s="23">
        <v>1125</v>
      </c>
      <c r="G1051" s="169"/>
      <c r="H1051" s="169"/>
      <c r="I1051" s="169"/>
      <c r="J1051" s="169"/>
      <c r="K1051" s="169"/>
      <c r="L1051" s="169"/>
      <c r="M1051" s="169"/>
      <c r="N1051" s="169"/>
      <c r="O1051" s="169"/>
      <c r="P1051" s="207"/>
      <c r="Q1051" s="169"/>
      <c r="R1051" s="169"/>
      <c r="S1051" s="169"/>
      <c r="T1051" s="169"/>
      <c r="U1051" s="207">
        <v>45</v>
      </c>
      <c r="V1051" s="207">
        <v>1125</v>
      </c>
      <c r="W1051" s="169"/>
      <c r="X1051" s="169"/>
      <c r="Y1051" s="169"/>
      <c r="Z1051" s="169"/>
      <c r="AA1051" s="169"/>
      <c r="AB1051" s="169"/>
      <c r="AC1051" s="169"/>
      <c r="AD1051" s="180"/>
      <c r="AE1051" s="207">
        <f t="shared" ref="AE1051:AE1082" si="97">H1051+J1051+L1051+N1051+P1051+R1051+T1051+V1051+X1051+Z1051+AB1051+AD1051</f>
        <v>1125</v>
      </c>
    </row>
    <row r="1052" spans="1:474" x14ac:dyDescent="0.25">
      <c r="A1052" s="26"/>
      <c r="B1052" s="48" t="s">
        <v>975</v>
      </c>
      <c r="C1052" s="23"/>
      <c r="D1052" s="57">
        <v>30</v>
      </c>
      <c r="E1052" s="23"/>
      <c r="F1052" s="23">
        <v>750</v>
      </c>
      <c r="G1052" s="169"/>
      <c r="H1052" s="169"/>
      <c r="I1052" s="169"/>
      <c r="J1052" s="169"/>
      <c r="K1052" s="169"/>
      <c r="L1052" s="169"/>
      <c r="M1052" s="169"/>
      <c r="N1052" s="169"/>
      <c r="O1052" s="169"/>
      <c r="P1052" s="207"/>
      <c r="Q1052" s="169"/>
      <c r="R1052" s="169"/>
      <c r="S1052" s="169"/>
      <c r="T1052" s="169"/>
      <c r="U1052" s="207">
        <v>30</v>
      </c>
      <c r="V1052" s="207">
        <v>750</v>
      </c>
      <c r="W1052" s="169"/>
      <c r="X1052" s="169"/>
      <c r="Y1052" s="169"/>
      <c r="Z1052" s="169"/>
      <c r="AA1052" s="169"/>
      <c r="AB1052" s="169"/>
      <c r="AC1052" s="169"/>
      <c r="AD1052" s="180"/>
      <c r="AE1052" s="207">
        <f t="shared" si="97"/>
        <v>750</v>
      </c>
    </row>
    <row r="1053" spans="1:474" x14ac:dyDescent="0.25">
      <c r="A1053" s="26"/>
      <c r="B1053" s="48" t="s">
        <v>976</v>
      </c>
      <c r="C1053" s="23"/>
      <c r="D1053" s="57">
        <v>30</v>
      </c>
      <c r="E1053" s="23"/>
      <c r="F1053" s="23">
        <v>750</v>
      </c>
      <c r="G1053" s="169"/>
      <c r="H1053" s="169"/>
      <c r="I1053" s="169"/>
      <c r="J1053" s="169"/>
      <c r="K1053" s="169"/>
      <c r="L1053" s="169"/>
      <c r="M1053" s="169"/>
      <c r="N1053" s="169"/>
      <c r="O1053" s="169"/>
      <c r="P1053" s="207"/>
      <c r="Q1053" s="169"/>
      <c r="R1053" s="169"/>
      <c r="S1053" s="169"/>
      <c r="T1053" s="169"/>
      <c r="U1053" s="207">
        <v>30</v>
      </c>
      <c r="V1053" s="207">
        <v>750</v>
      </c>
      <c r="W1053" s="169"/>
      <c r="X1053" s="169"/>
      <c r="Y1053" s="169"/>
      <c r="Z1053" s="169"/>
      <c r="AA1053" s="169"/>
      <c r="AB1053" s="169"/>
      <c r="AC1053" s="169"/>
      <c r="AD1053" s="180"/>
      <c r="AE1053" s="207">
        <f t="shared" si="97"/>
        <v>750</v>
      </c>
    </row>
    <row r="1054" spans="1:474" x14ac:dyDescent="0.25">
      <c r="A1054" s="26"/>
      <c r="B1054" s="48" t="s">
        <v>977</v>
      </c>
      <c r="C1054" s="23"/>
      <c r="D1054" s="57">
        <v>30</v>
      </c>
      <c r="E1054" s="23"/>
      <c r="F1054" s="23">
        <v>750</v>
      </c>
      <c r="G1054" s="169"/>
      <c r="H1054" s="169"/>
      <c r="I1054" s="169"/>
      <c r="J1054" s="169"/>
      <c r="K1054" s="169"/>
      <c r="L1054" s="169"/>
      <c r="M1054" s="169"/>
      <c r="N1054" s="169"/>
      <c r="O1054" s="169"/>
      <c r="P1054" s="207"/>
      <c r="Q1054" s="169"/>
      <c r="R1054" s="169"/>
      <c r="S1054" s="169"/>
      <c r="T1054" s="169"/>
      <c r="U1054" s="207">
        <v>30</v>
      </c>
      <c r="V1054" s="207">
        <v>750</v>
      </c>
      <c r="W1054" s="169"/>
      <c r="X1054" s="169"/>
      <c r="Y1054" s="169"/>
      <c r="Z1054" s="169"/>
      <c r="AA1054" s="169"/>
      <c r="AB1054" s="169"/>
      <c r="AC1054" s="169"/>
      <c r="AD1054" s="180"/>
      <c r="AE1054" s="207">
        <f t="shared" si="97"/>
        <v>750</v>
      </c>
    </row>
    <row r="1055" spans="1:474" x14ac:dyDescent="0.25">
      <c r="A1055" s="26"/>
      <c r="B1055" s="48" t="s">
        <v>978</v>
      </c>
      <c r="C1055" s="23"/>
      <c r="D1055" s="57">
        <v>30</v>
      </c>
      <c r="E1055" s="23"/>
      <c r="F1055" s="23">
        <v>750</v>
      </c>
      <c r="G1055" s="169"/>
      <c r="H1055" s="169"/>
      <c r="I1055" s="169"/>
      <c r="J1055" s="169"/>
      <c r="K1055" s="169"/>
      <c r="L1055" s="169"/>
      <c r="M1055" s="169"/>
      <c r="N1055" s="169"/>
      <c r="O1055" s="169"/>
      <c r="P1055" s="207"/>
      <c r="Q1055" s="169"/>
      <c r="R1055" s="169"/>
      <c r="S1055" s="169"/>
      <c r="T1055" s="169"/>
      <c r="U1055" s="207">
        <v>30</v>
      </c>
      <c r="V1055" s="207">
        <v>750</v>
      </c>
      <c r="W1055" s="169"/>
      <c r="X1055" s="169"/>
      <c r="Y1055" s="169"/>
      <c r="Z1055" s="169"/>
      <c r="AA1055" s="169"/>
      <c r="AB1055" s="169"/>
      <c r="AC1055" s="169"/>
      <c r="AD1055" s="180"/>
      <c r="AE1055" s="207">
        <f t="shared" si="97"/>
        <v>750</v>
      </c>
    </row>
    <row r="1056" spans="1:474" x14ac:dyDescent="0.25">
      <c r="A1056" s="26"/>
      <c r="B1056" s="48" t="s">
        <v>979</v>
      </c>
      <c r="C1056" s="23"/>
      <c r="D1056" s="57">
        <v>30</v>
      </c>
      <c r="E1056" s="23"/>
      <c r="F1056" s="23">
        <v>750</v>
      </c>
      <c r="G1056" s="169"/>
      <c r="H1056" s="169"/>
      <c r="I1056" s="169"/>
      <c r="J1056" s="169"/>
      <c r="K1056" s="169"/>
      <c r="L1056" s="169"/>
      <c r="M1056" s="169"/>
      <c r="N1056" s="169"/>
      <c r="O1056" s="169"/>
      <c r="P1056" s="207"/>
      <c r="Q1056" s="169"/>
      <c r="R1056" s="169"/>
      <c r="S1056" s="169"/>
      <c r="T1056" s="169"/>
      <c r="U1056" s="207">
        <v>30</v>
      </c>
      <c r="V1056" s="207">
        <v>750</v>
      </c>
      <c r="W1056" s="169"/>
      <c r="X1056" s="169"/>
      <c r="Y1056" s="169"/>
      <c r="Z1056" s="169"/>
      <c r="AA1056" s="169"/>
      <c r="AB1056" s="169"/>
      <c r="AC1056" s="169"/>
      <c r="AD1056" s="180"/>
      <c r="AE1056" s="207">
        <f t="shared" si="97"/>
        <v>750</v>
      </c>
    </row>
    <row r="1057" spans="1:31" x14ac:dyDescent="0.25">
      <c r="A1057" s="26"/>
      <c r="B1057" s="48" t="s">
        <v>980</v>
      </c>
      <c r="C1057" s="23"/>
      <c r="D1057" s="57">
        <v>30</v>
      </c>
      <c r="E1057" s="23"/>
      <c r="F1057" s="23">
        <v>750</v>
      </c>
      <c r="G1057" s="169"/>
      <c r="H1057" s="169"/>
      <c r="I1057" s="169"/>
      <c r="J1057" s="169"/>
      <c r="K1057" s="169"/>
      <c r="L1057" s="169"/>
      <c r="M1057" s="169"/>
      <c r="N1057" s="169"/>
      <c r="O1057" s="169"/>
      <c r="P1057" s="207"/>
      <c r="Q1057" s="169"/>
      <c r="R1057" s="169"/>
      <c r="S1057" s="169"/>
      <c r="T1057" s="169"/>
      <c r="U1057" s="207">
        <v>30</v>
      </c>
      <c r="V1057" s="207">
        <v>750</v>
      </c>
      <c r="W1057" s="169"/>
      <c r="X1057" s="169"/>
      <c r="Y1057" s="169"/>
      <c r="Z1057" s="169"/>
      <c r="AA1057" s="169"/>
      <c r="AB1057" s="169"/>
      <c r="AC1057" s="169"/>
      <c r="AD1057" s="180"/>
      <c r="AE1057" s="207">
        <f t="shared" si="97"/>
        <v>750</v>
      </c>
    </row>
    <row r="1058" spans="1:31" x14ac:dyDescent="0.25">
      <c r="A1058" s="26"/>
      <c r="B1058" s="48" t="s">
        <v>981</v>
      </c>
      <c r="C1058" s="23"/>
      <c r="D1058" s="57">
        <v>30</v>
      </c>
      <c r="E1058" s="23"/>
      <c r="F1058" s="23">
        <v>750</v>
      </c>
      <c r="G1058" s="169"/>
      <c r="H1058" s="169"/>
      <c r="I1058" s="169"/>
      <c r="J1058" s="169"/>
      <c r="K1058" s="169"/>
      <c r="L1058" s="169"/>
      <c r="M1058" s="169"/>
      <c r="N1058" s="169"/>
      <c r="O1058" s="169"/>
      <c r="P1058" s="207"/>
      <c r="Q1058" s="169"/>
      <c r="R1058" s="169"/>
      <c r="S1058" s="169"/>
      <c r="T1058" s="169"/>
      <c r="U1058" s="207">
        <v>30</v>
      </c>
      <c r="V1058" s="207">
        <v>750</v>
      </c>
      <c r="W1058" s="169"/>
      <c r="X1058" s="169"/>
      <c r="Y1058" s="169"/>
      <c r="Z1058" s="169"/>
      <c r="AA1058" s="169"/>
      <c r="AB1058" s="169"/>
      <c r="AC1058" s="169"/>
      <c r="AD1058" s="180"/>
      <c r="AE1058" s="207">
        <f t="shared" si="97"/>
        <v>750</v>
      </c>
    </row>
    <row r="1059" spans="1:31" x14ac:dyDescent="0.25">
      <c r="A1059" s="26"/>
      <c r="B1059" s="48" t="s">
        <v>982</v>
      </c>
      <c r="C1059" s="23"/>
      <c r="D1059" s="57">
        <v>30</v>
      </c>
      <c r="E1059" s="23"/>
      <c r="F1059" s="23">
        <v>750</v>
      </c>
      <c r="G1059" s="169"/>
      <c r="H1059" s="169"/>
      <c r="I1059" s="169"/>
      <c r="J1059" s="169"/>
      <c r="K1059" s="169"/>
      <c r="L1059" s="169"/>
      <c r="M1059" s="169"/>
      <c r="N1059" s="169"/>
      <c r="O1059" s="169"/>
      <c r="P1059" s="207"/>
      <c r="Q1059" s="169"/>
      <c r="R1059" s="169"/>
      <c r="S1059" s="169"/>
      <c r="T1059" s="169"/>
      <c r="U1059" s="207">
        <v>30</v>
      </c>
      <c r="V1059" s="207">
        <v>750</v>
      </c>
      <c r="W1059" s="169"/>
      <c r="X1059" s="169"/>
      <c r="Y1059" s="169"/>
      <c r="Z1059" s="169"/>
      <c r="AA1059" s="169"/>
      <c r="AB1059" s="169"/>
      <c r="AC1059" s="169"/>
      <c r="AD1059" s="180"/>
      <c r="AE1059" s="207">
        <f t="shared" si="97"/>
        <v>750</v>
      </c>
    </row>
    <row r="1060" spans="1:31" x14ac:dyDescent="0.25">
      <c r="A1060" s="26"/>
      <c r="B1060" s="48" t="s">
        <v>983</v>
      </c>
      <c r="C1060" s="23"/>
      <c r="D1060" s="57">
        <v>30</v>
      </c>
      <c r="E1060" s="23"/>
      <c r="F1060" s="23">
        <v>750</v>
      </c>
      <c r="G1060" s="169"/>
      <c r="H1060" s="169"/>
      <c r="I1060" s="169"/>
      <c r="J1060" s="169"/>
      <c r="K1060" s="169"/>
      <c r="L1060" s="169"/>
      <c r="M1060" s="169"/>
      <c r="N1060" s="169"/>
      <c r="O1060" s="169"/>
      <c r="P1060" s="207"/>
      <c r="Q1060" s="169"/>
      <c r="R1060" s="169"/>
      <c r="S1060" s="169"/>
      <c r="T1060" s="169"/>
      <c r="U1060" s="207">
        <v>30</v>
      </c>
      <c r="V1060" s="207">
        <v>750</v>
      </c>
      <c r="W1060" s="169"/>
      <c r="X1060" s="169"/>
      <c r="Y1060" s="169"/>
      <c r="Z1060" s="169"/>
      <c r="AA1060" s="169"/>
      <c r="AB1060" s="169"/>
      <c r="AC1060" s="169"/>
      <c r="AD1060" s="180"/>
      <c r="AE1060" s="207">
        <f t="shared" si="97"/>
        <v>750</v>
      </c>
    </row>
    <row r="1061" spans="1:31" x14ac:dyDescent="0.25">
      <c r="A1061" s="26"/>
      <c r="B1061" s="48" t="s">
        <v>984</v>
      </c>
      <c r="C1061" s="23"/>
      <c r="D1061" s="57">
        <v>160</v>
      </c>
      <c r="E1061" s="23"/>
      <c r="F1061" s="23">
        <v>14080</v>
      </c>
      <c r="G1061" s="169"/>
      <c r="H1061" s="169"/>
      <c r="I1061" s="169"/>
      <c r="J1061" s="169"/>
      <c r="K1061" s="169"/>
      <c r="L1061" s="169"/>
      <c r="M1061" s="169"/>
      <c r="N1061" s="169"/>
      <c r="O1061" s="169"/>
      <c r="P1061" s="207"/>
      <c r="Q1061" s="169"/>
      <c r="R1061" s="169"/>
      <c r="S1061" s="169"/>
      <c r="T1061" s="169"/>
      <c r="U1061" s="207">
        <v>160</v>
      </c>
      <c r="V1061" s="207">
        <v>14080</v>
      </c>
      <c r="W1061" s="169"/>
      <c r="X1061" s="169"/>
      <c r="Y1061" s="169"/>
      <c r="Z1061" s="169"/>
      <c r="AA1061" s="169"/>
      <c r="AB1061" s="169"/>
      <c r="AC1061" s="169"/>
      <c r="AD1061" s="180"/>
      <c r="AE1061" s="207">
        <f t="shared" si="97"/>
        <v>14080</v>
      </c>
    </row>
    <row r="1062" spans="1:31" x14ac:dyDescent="0.25">
      <c r="A1062" s="26"/>
      <c r="B1062" s="48" t="s">
        <v>985</v>
      </c>
      <c r="C1062" s="23"/>
      <c r="D1062" s="57">
        <v>80</v>
      </c>
      <c r="E1062" s="23"/>
      <c r="F1062" s="23">
        <v>6400</v>
      </c>
      <c r="G1062" s="169"/>
      <c r="H1062" s="169"/>
      <c r="I1062" s="169"/>
      <c r="J1062" s="169"/>
      <c r="K1062" s="169"/>
      <c r="L1062" s="169"/>
      <c r="M1062" s="169"/>
      <c r="N1062" s="169"/>
      <c r="O1062" s="169"/>
      <c r="P1062" s="207"/>
      <c r="Q1062" s="169"/>
      <c r="R1062" s="169"/>
      <c r="S1062" s="169"/>
      <c r="T1062" s="169"/>
      <c r="U1062" s="207">
        <v>80</v>
      </c>
      <c r="V1062" s="207">
        <v>6400</v>
      </c>
      <c r="W1062" s="169"/>
      <c r="X1062" s="169"/>
      <c r="Y1062" s="169"/>
      <c r="Z1062" s="169"/>
      <c r="AA1062" s="169"/>
      <c r="AB1062" s="169"/>
      <c r="AC1062" s="169"/>
      <c r="AD1062" s="180"/>
      <c r="AE1062" s="207">
        <f t="shared" si="97"/>
        <v>6400</v>
      </c>
    </row>
    <row r="1063" spans="1:31" x14ac:dyDescent="0.25">
      <c r="A1063" s="26"/>
      <c r="B1063" s="48" t="s">
        <v>986</v>
      </c>
      <c r="C1063" s="23"/>
      <c r="D1063" s="57">
        <v>170</v>
      </c>
      <c r="E1063" s="23"/>
      <c r="F1063" s="23">
        <v>14450</v>
      </c>
      <c r="G1063" s="169"/>
      <c r="H1063" s="169"/>
      <c r="I1063" s="169"/>
      <c r="J1063" s="169"/>
      <c r="K1063" s="169"/>
      <c r="L1063" s="169"/>
      <c r="M1063" s="169"/>
      <c r="N1063" s="169"/>
      <c r="O1063" s="169"/>
      <c r="P1063" s="207"/>
      <c r="Q1063" s="169"/>
      <c r="R1063" s="169"/>
      <c r="S1063" s="169"/>
      <c r="T1063" s="169"/>
      <c r="U1063" s="207">
        <v>170</v>
      </c>
      <c r="V1063" s="207">
        <v>14450</v>
      </c>
      <c r="W1063" s="169"/>
      <c r="X1063" s="169"/>
      <c r="Y1063" s="169"/>
      <c r="Z1063" s="169"/>
      <c r="AA1063" s="169"/>
      <c r="AB1063" s="169"/>
      <c r="AC1063" s="169"/>
      <c r="AD1063" s="180"/>
      <c r="AE1063" s="207">
        <f t="shared" si="97"/>
        <v>14450</v>
      </c>
    </row>
    <row r="1064" spans="1:31" x14ac:dyDescent="0.25">
      <c r="A1064" s="26"/>
      <c r="B1064" s="48" t="s">
        <v>987</v>
      </c>
      <c r="C1064" s="23"/>
      <c r="D1064" s="57">
        <v>100</v>
      </c>
      <c r="E1064" s="23"/>
      <c r="F1064" s="23">
        <v>4500</v>
      </c>
      <c r="G1064" s="169"/>
      <c r="H1064" s="169"/>
      <c r="I1064" s="169"/>
      <c r="J1064" s="169"/>
      <c r="K1064" s="169"/>
      <c r="L1064" s="169"/>
      <c r="M1064" s="169"/>
      <c r="N1064" s="169"/>
      <c r="O1064" s="169"/>
      <c r="P1064" s="207"/>
      <c r="Q1064" s="169"/>
      <c r="R1064" s="169"/>
      <c r="S1064" s="169"/>
      <c r="T1064" s="169"/>
      <c r="U1064" s="207">
        <v>100</v>
      </c>
      <c r="V1064" s="207">
        <v>4500</v>
      </c>
      <c r="W1064" s="169"/>
      <c r="X1064" s="169"/>
      <c r="Y1064" s="169"/>
      <c r="Z1064" s="169"/>
      <c r="AA1064" s="169"/>
      <c r="AB1064" s="169"/>
      <c r="AC1064" s="169"/>
      <c r="AD1064" s="180"/>
      <c r="AE1064" s="207">
        <f t="shared" si="97"/>
        <v>4500</v>
      </c>
    </row>
    <row r="1065" spans="1:31" x14ac:dyDescent="0.25">
      <c r="A1065" s="26"/>
      <c r="B1065" s="48" t="s">
        <v>988</v>
      </c>
      <c r="C1065" s="23"/>
      <c r="D1065" s="57">
        <v>100</v>
      </c>
      <c r="E1065" s="23"/>
      <c r="F1065" s="23">
        <v>4500</v>
      </c>
      <c r="G1065" s="169"/>
      <c r="H1065" s="169"/>
      <c r="I1065" s="169"/>
      <c r="J1065" s="169"/>
      <c r="K1065" s="169"/>
      <c r="L1065" s="169"/>
      <c r="M1065" s="169"/>
      <c r="N1065" s="169"/>
      <c r="O1065" s="169"/>
      <c r="P1065" s="207"/>
      <c r="Q1065" s="169"/>
      <c r="R1065" s="169"/>
      <c r="S1065" s="169"/>
      <c r="T1065" s="169"/>
      <c r="U1065" s="207">
        <v>100</v>
      </c>
      <c r="V1065" s="207">
        <v>4500</v>
      </c>
      <c r="W1065" s="169"/>
      <c r="X1065" s="169"/>
      <c r="Y1065" s="169"/>
      <c r="Z1065" s="169"/>
      <c r="AA1065" s="169"/>
      <c r="AB1065" s="169"/>
      <c r="AC1065" s="169"/>
      <c r="AD1065" s="180"/>
      <c r="AE1065" s="207">
        <f t="shared" si="97"/>
        <v>4500</v>
      </c>
    </row>
    <row r="1066" spans="1:31" x14ac:dyDescent="0.25">
      <c r="A1066" s="26"/>
      <c r="B1066" s="48" t="s">
        <v>989</v>
      </c>
      <c r="C1066" s="23"/>
      <c r="D1066" s="57">
        <v>100</v>
      </c>
      <c r="E1066" s="23"/>
      <c r="F1066" s="23">
        <v>4500</v>
      </c>
      <c r="G1066" s="169"/>
      <c r="H1066" s="169"/>
      <c r="I1066" s="169"/>
      <c r="J1066" s="169"/>
      <c r="K1066" s="169"/>
      <c r="L1066" s="169"/>
      <c r="M1066" s="169"/>
      <c r="N1066" s="169"/>
      <c r="O1066" s="169"/>
      <c r="P1066" s="207"/>
      <c r="Q1066" s="169"/>
      <c r="R1066" s="169"/>
      <c r="S1066" s="169"/>
      <c r="T1066" s="169"/>
      <c r="U1066" s="207">
        <v>100</v>
      </c>
      <c r="V1066" s="207">
        <v>4500</v>
      </c>
      <c r="W1066" s="169"/>
      <c r="X1066" s="169"/>
      <c r="Y1066" s="169"/>
      <c r="Z1066" s="169"/>
      <c r="AA1066" s="169"/>
      <c r="AB1066" s="169"/>
      <c r="AC1066" s="169"/>
      <c r="AD1066" s="180"/>
      <c r="AE1066" s="207">
        <f t="shared" si="97"/>
        <v>4500</v>
      </c>
    </row>
    <row r="1067" spans="1:31" x14ac:dyDescent="0.25">
      <c r="A1067" s="26"/>
      <c r="B1067" s="48" t="s">
        <v>990</v>
      </c>
      <c r="C1067" s="23"/>
      <c r="D1067" s="57">
        <v>100</v>
      </c>
      <c r="E1067" s="23"/>
      <c r="F1067" s="23">
        <v>4500</v>
      </c>
      <c r="G1067" s="169"/>
      <c r="H1067" s="169"/>
      <c r="I1067" s="169"/>
      <c r="J1067" s="169"/>
      <c r="K1067" s="169"/>
      <c r="L1067" s="169"/>
      <c r="M1067" s="169"/>
      <c r="N1067" s="169"/>
      <c r="O1067" s="169"/>
      <c r="P1067" s="207"/>
      <c r="Q1067" s="169"/>
      <c r="R1067" s="169"/>
      <c r="S1067" s="169"/>
      <c r="T1067" s="169"/>
      <c r="U1067" s="207">
        <v>100</v>
      </c>
      <c r="V1067" s="207">
        <v>4500</v>
      </c>
      <c r="W1067" s="169"/>
      <c r="X1067" s="169"/>
      <c r="Y1067" s="169"/>
      <c r="Z1067" s="169"/>
      <c r="AA1067" s="169"/>
      <c r="AB1067" s="169"/>
      <c r="AC1067" s="169"/>
      <c r="AD1067" s="180"/>
      <c r="AE1067" s="207">
        <f t="shared" si="97"/>
        <v>4500</v>
      </c>
    </row>
    <row r="1068" spans="1:31" x14ac:dyDescent="0.25">
      <c r="A1068" s="26"/>
      <c r="B1068" s="48" t="s">
        <v>991</v>
      </c>
      <c r="C1068" s="23"/>
      <c r="D1068" s="57">
        <v>100</v>
      </c>
      <c r="E1068" s="23"/>
      <c r="F1068" s="23">
        <v>4500</v>
      </c>
      <c r="G1068" s="169"/>
      <c r="H1068" s="169"/>
      <c r="I1068" s="169"/>
      <c r="J1068" s="169"/>
      <c r="K1068" s="169"/>
      <c r="L1068" s="169"/>
      <c r="M1068" s="169"/>
      <c r="N1068" s="169"/>
      <c r="O1068" s="169"/>
      <c r="P1068" s="207"/>
      <c r="Q1068" s="169"/>
      <c r="R1068" s="169"/>
      <c r="S1068" s="169"/>
      <c r="T1068" s="169"/>
      <c r="U1068" s="207">
        <v>100</v>
      </c>
      <c r="V1068" s="207">
        <v>4500</v>
      </c>
      <c r="W1068" s="169"/>
      <c r="X1068" s="169"/>
      <c r="Y1068" s="169"/>
      <c r="Z1068" s="169"/>
      <c r="AA1068" s="169"/>
      <c r="AB1068" s="169"/>
      <c r="AC1068" s="169"/>
      <c r="AD1068" s="180"/>
      <c r="AE1068" s="207">
        <f t="shared" si="97"/>
        <v>4500</v>
      </c>
    </row>
    <row r="1069" spans="1:31" x14ac:dyDescent="0.25">
      <c r="A1069" s="26"/>
      <c r="B1069" s="48" t="s">
        <v>992</v>
      </c>
      <c r="C1069" s="23"/>
      <c r="D1069" s="57">
        <v>100</v>
      </c>
      <c r="E1069" s="23"/>
      <c r="F1069" s="23">
        <v>4500</v>
      </c>
      <c r="G1069" s="169"/>
      <c r="H1069" s="169"/>
      <c r="I1069" s="169"/>
      <c r="J1069" s="169"/>
      <c r="K1069" s="169"/>
      <c r="L1069" s="169"/>
      <c r="M1069" s="169"/>
      <c r="N1069" s="169"/>
      <c r="O1069" s="169"/>
      <c r="P1069" s="207"/>
      <c r="Q1069" s="169"/>
      <c r="R1069" s="169"/>
      <c r="S1069" s="169"/>
      <c r="T1069" s="169"/>
      <c r="U1069" s="207">
        <v>100</v>
      </c>
      <c r="V1069" s="207">
        <v>4500</v>
      </c>
      <c r="W1069" s="169"/>
      <c r="X1069" s="169"/>
      <c r="Y1069" s="169"/>
      <c r="Z1069" s="169"/>
      <c r="AA1069" s="169"/>
      <c r="AB1069" s="169"/>
      <c r="AC1069" s="169"/>
      <c r="AD1069" s="180"/>
      <c r="AE1069" s="207">
        <f t="shared" si="97"/>
        <v>4500</v>
      </c>
    </row>
    <row r="1070" spans="1:31" x14ac:dyDescent="0.25">
      <c r="A1070" s="26"/>
      <c r="B1070" s="48" t="s">
        <v>993</v>
      </c>
      <c r="C1070" s="23"/>
      <c r="D1070" s="57">
        <v>100</v>
      </c>
      <c r="E1070" s="23"/>
      <c r="F1070" s="23">
        <v>4500</v>
      </c>
      <c r="G1070" s="169"/>
      <c r="H1070" s="169"/>
      <c r="I1070" s="169"/>
      <c r="J1070" s="169"/>
      <c r="K1070" s="169"/>
      <c r="L1070" s="169"/>
      <c r="M1070" s="169"/>
      <c r="N1070" s="169"/>
      <c r="O1070" s="169"/>
      <c r="P1070" s="207"/>
      <c r="Q1070" s="169"/>
      <c r="R1070" s="169"/>
      <c r="S1070" s="169"/>
      <c r="T1070" s="169"/>
      <c r="U1070" s="207">
        <v>100</v>
      </c>
      <c r="V1070" s="207">
        <v>4500</v>
      </c>
      <c r="W1070" s="169"/>
      <c r="X1070" s="169"/>
      <c r="Y1070" s="169"/>
      <c r="Z1070" s="169"/>
      <c r="AA1070" s="169"/>
      <c r="AB1070" s="169"/>
      <c r="AC1070" s="169"/>
      <c r="AD1070" s="180"/>
      <c r="AE1070" s="207">
        <f t="shared" si="97"/>
        <v>4500</v>
      </c>
    </row>
    <row r="1071" spans="1:31" x14ac:dyDescent="0.25">
      <c r="A1071" s="26"/>
      <c r="B1071" s="48" t="s">
        <v>994</v>
      </c>
      <c r="C1071" s="23"/>
      <c r="D1071" s="57">
        <v>100</v>
      </c>
      <c r="E1071" s="23"/>
      <c r="F1071" s="23">
        <v>4500</v>
      </c>
      <c r="G1071" s="169"/>
      <c r="H1071" s="169"/>
      <c r="I1071" s="169"/>
      <c r="J1071" s="169"/>
      <c r="K1071" s="169"/>
      <c r="L1071" s="169"/>
      <c r="M1071" s="169"/>
      <c r="N1071" s="169"/>
      <c r="O1071" s="169"/>
      <c r="P1071" s="207"/>
      <c r="Q1071" s="169"/>
      <c r="R1071" s="169"/>
      <c r="S1071" s="169"/>
      <c r="T1071" s="169"/>
      <c r="U1071" s="207">
        <v>100</v>
      </c>
      <c r="V1071" s="207">
        <v>4500</v>
      </c>
      <c r="W1071" s="169"/>
      <c r="X1071" s="169"/>
      <c r="Y1071" s="169"/>
      <c r="Z1071" s="169"/>
      <c r="AA1071" s="169"/>
      <c r="AB1071" s="169"/>
      <c r="AC1071" s="169"/>
      <c r="AD1071" s="180"/>
      <c r="AE1071" s="207">
        <f t="shared" si="97"/>
        <v>4500</v>
      </c>
    </row>
    <row r="1072" spans="1:31" x14ac:dyDescent="0.25">
      <c r="A1072" s="26"/>
      <c r="B1072" s="48" t="s">
        <v>995</v>
      </c>
      <c r="C1072" s="23"/>
      <c r="D1072" s="57">
        <v>100</v>
      </c>
      <c r="E1072" s="23"/>
      <c r="F1072" s="23">
        <v>4500</v>
      </c>
      <c r="G1072" s="169"/>
      <c r="H1072" s="169"/>
      <c r="I1072" s="169"/>
      <c r="J1072" s="169"/>
      <c r="K1072" s="169"/>
      <c r="L1072" s="169"/>
      <c r="M1072" s="169"/>
      <c r="N1072" s="169"/>
      <c r="O1072" s="169"/>
      <c r="P1072" s="207"/>
      <c r="Q1072" s="169"/>
      <c r="R1072" s="169"/>
      <c r="S1072" s="169"/>
      <c r="T1072" s="169"/>
      <c r="U1072" s="207">
        <v>100</v>
      </c>
      <c r="V1072" s="207">
        <v>4500</v>
      </c>
      <c r="W1072" s="169"/>
      <c r="X1072" s="169"/>
      <c r="Y1072" s="169"/>
      <c r="Z1072" s="169"/>
      <c r="AA1072" s="169"/>
      <c r="AB1072" s="169"/>
      <c r="AC1072" s="169"/>
      <c r="AD1072" s="180"/>
      <c r="AE1072" s="207">
        <f t="shared" si="97"/>
        <v>4500</v>
      </c>
    </row>
    <row r="1073" spans="1:31" x14ac:dyDescent="0.25">
      <c r="A1073" s="26"/>
      <c r="B1073" s="48" t="s">
        <v>996</v>
      </c>
      <c r="C1073" s="23"/>
      <c r="D1073" s="57">
        <v>100</v>
      </c>
      <c r="E1073" s="23"/>
      <c r="F1073" s="23">
        <v>4500</v>
      </c>
      <c r="G1073" s="169"/>
      <c r="H1073" s="169"/>
      <c r="I1073" s="169"/>
      <c r="J1073" s="169"/>
      <c r="K1073" s="169"/>
      <c r="L1073" s="169"/>
      <c r="M1073" s="169"/>
      <c r="N1073" s="169"/>
      <c r="O1073" s="169"/>
      <c r="P1073" s="207"/>
      <c r="Q1073" s="169"/>
      <c r="R1073" s="169"/>
      <c r="S1073" s="169"/>
      <c r="T1073" s="169"/>
      <c r="U1073" s="207">
        <v>100</v>
      </c>
      <c r="V1073" s="207">
        <v>4500</v>
      </c>
      <c r="W1073" s="169"/>
      <c r="X1073" s="169"/>
      <c r="Y1073" s="169"/>
      <c r="Z1073" s="169"/>
      <c r="AA1073" s="169"/>
      <c r="AB1073" s="169"/>
      <c r="AC1073" s="169"/>
      <c r="AD1073" s="180"/>
      <c r="AE1073" s="207">
        <f t="shared" si="97"/>
        <v>4500</v>
      </c>
    </row>
    <row r="1074" spans="1:31" x14ac:dyDescent="0.25">
      <c r="A1074" s="26"/>
      <c r="B1074" s="48" t="s">
        <v>997</v>
      </c>
      <c r="C1074" s="23"/>
      <c r="D1074" s="57">
        <v>90</v>
      </c>
      <c r="E1074" s="23"/>
      <c r="F1074" s="23">
        <v>4680</v>
      </c>
      <c r="G1074" s="169"/>
      <c r="H1074" s="169"/>
      <c r="I1074" s="169"/>
      <c r="J1074" s="169"/>
      <c r="K1074" s="169"/>
      <c r="L1074" s="169"/>
      <c r="M1074" s="169"/>
      <c r="N1074" s="169"/>
      <c r="O1074" s="169"/>
      <c r="P1074" s="207"/>
      <c r="Q1074" s="169"/>
      <c r="R1074" s="169"/>
      <c r="S1074" s="169"/>
      <c r="T1074" s="169"/>
      <c r="U1074" s="207">
        <v>90</v>
      </c>
      <c r="V1074" s="207">
        <v>4680</v>
      </c>
      <c r="W1074" s="169"/>
      <c r="X1074" s="169"/>
      <c r="Y1074" s="169"/>
      <c r="Z1074" s="169"/>
      <c r="AA1074" s="169"/>
      <c r="AB1074" s="169"/>
      <c r="AC1074" s="169"/>
      <c r="AD1074" s="180"/>
      <c r="AE1074" s="207">
        <f t="shared" si="97"/>
        <v>4680</v>
      </c>
    </row>
    <row r="1075" spans="1:31" x14ac:dyDescent="0.25">
      <c r="A1075" s="26"/>
      <c r="B1075" s="48" t="s">
        <v>998</v>
      </c>
      <c r="C1075" s="23"/>
      <c r="D1075" s="57">
        <v>89</v>
      </c>
      <c r="E1075" s="23"/>
      <c r="F1075" s="23">
        <v>4628</v>
      </c>
      <c r="G1075" s="169"/>
      <c r="H1075" s="169"/>
      <c r="I1075" s="169"/>
      <c r="J1075" s="169"/>
      <c r="K1075" s="169"/>
      <c r="L1075" s="169"/>
      <c r="M1075" s="169"/>
      <c r="N1075" s="169"/>
      <c r="O1075" s="169"/>
      <c r="P1075" s="207"/>
      <c r="Q1075" s="169"/>
      <c r="R1075" s="169"/>
      <c r="S1075" s="169"/>
      <c r="T1075" s="169"/>
      <c r="U1075" s="207">
        <v>89</v>
      </c>
      <c r="V1075" s="207">
        <v>4628</v>
      </c>
      <c r="W1075" s="169"/>
      <c r="X1075" s="169"/>
      <c r="Y1075" s="169"/>
      <c r="Z1075" s="169"/>
      <c r="AA1075" s="169"/>
      <c r="AB1075" s="169"/>
      <c r="AC1075" s="169"/>
      <c r="AD1075" s="180"/>
      <c r="AE1075" s="207">
        <f t="shared" si="97"/>
        <v>4628</v>
      </c>
    </row>
    <row r="1076" spans="1:31" x14ac:dyDescent="0.25">
      <c r="A1076" s="26"/>
      <c r="B1076" s="48" t="s">
        <v>999</v>
      </c>
      <c r="C1076" s="23"/>
      <c r="D1076" s="57">
        <v>90</v>
      </c>
      <c r="E1076" s="23"/>
      <c r="F1076" s="23">
        <v>4680</v>
      </c>
      <c r="G1076" s="169"/>
      <c r="H1076" s="169"/>
      <c r="I1076" s="169"/>
      <c r="J1076" s="169"/>
      <c r="K1076" s="169"/>
      <c r="L1076" s="169"/>
      <c r="M1076" s="169"/>
      <c r="N1076" s="169"/>
      <c r="O1076" s="169"/>
      <c r="P1076" s="207"/>
      <c r="Q1076" s="169"/>
      <c r="R1076" s="169"/>
      <c r="S1076" s="169"/>
      <c r="T1076" s="169"/>
      <c r="U1076" s="207">
        <v>90</v>
      </c>
      <c r="V1076" s="207">
        <v>4680</v>
      </c>
      <c r="W1076" s="169"/>
      <c r="X1076" s="169"/>
      <c r="Y1076" s="169"/>
      <c r="Z1076" s="169"/>
      <c r="AA1076" s="169"/>
      <c r="AB1076" s="169"/>
      <c r="AC1076" s="169"/>
      <c r="AD1076" s="180"/>
      <c r="AE1076" s="207">
        <f t="shared" si="97"/>
        <v>4680</v>
      </c>
    </row>
    <row r="1077" spans="1:31" x14ac:dyDescent="0.25">
      <c r="A1077" s="26"/>
      <c r="B1077" s="48" t="s">
        <v>1000</v>
      </c>
      <c r="C1077" s="23"/>
      <c r="D1077" s="57">
        <v>99</v>
      </c>
      <c r="E1077" s="23"/>
      <c r="F1077" s="23">
        <v>4455</v>
      </c>
      <c r="G1077" s="169"/>
      <c r="H1077" s="169"/>
      <c r="I1077" s="169"/>
      <c r="J1077" s="169"/>
      <c r="K1077" s="169"/>
      <c r="L1077" s="169"/>
      <c r="M1077" s="169"/>
      <c r="N1077" s="169"/>
      <c r="O1077" s="169"/>
      <c r="P1077" s="207"/>
      <c r="Q1077" s="169"/>
      <c r="R1077" s="169"/>
      <c r="S1077" s="169"/>
      <c r="T1077" s="169"/>
      <c r="U1077" s="207">
        <v>99</v>
      </c>
      <c r="V1077" s="207">
        <v>4455</v>
      </c>
      <c r="W1077" s="169"/>
      <c r="X1077" s="169"/>
      <c r="Y1077" s="169"/>
      <c r="Z1077" s="169"/>
      <c r="AA1077" s="169"/>
      <c r="AB1077" s="169"/>
      <c r="AC1077" s="169"/>
      <c r="AD1077" s="180"/>
      <c r="AE1077" s="207">
        <f t="shared" si="97"/>
        <v>4455</v>
      </c>
    </row>
    <row r="1078" spans="1:31" x14ac:dyDescent="0.25">
      <c r="A1078" s="26"/>
      <c r="B1078" s="48" t="s">
        <v>1001</v>
      </c>
      <c r="C1078" s="23"/>
      <c r="D1078" s="57">
        <v>90</v>
      </c>
      <c r="E1078" s="23"/>
      <c r="F1078" s="23">
        <v>4500</v>
      </c>
      <c r="G1078" s="169"/>
      <c r="H1078" s="169"/>
      <c r="I1078" s="169"/>
      <c r="J1078" s="169"/>
      <c r="K1078" s="169"/>
      <c r="L1078" s="169"/>
      <c r="M1078" s="169"/>
      <c r="N1078" s="169"/>
      <c r="O1078" s="169"/>
      <c r="P1078" s="207"/>
      <c r="Q1078" s="169"/>
      <c r="R1078" s="169"/>
      <c r="S1078" s="169"/>
      <c r="T1078" s="169"/>
      <c r="U1078" s="207">
        <v>90</v>
      </c>
      <c r="V1078" s="207">
        <v>4500</v>
      </c>
      <c r="W1078" s="169"/>
      <c r="X1078" s="169"/>
      <c r="Y1078" s="169"/>
      <c r="Z1078" s="169"/>
      <c r="AA1078" s="169"/>
      <c r="AB1078" s="169"/>
      <c r="AC1078" s="169"/>
      <c r="AD1078" s="180"/>
      <c r="AE1078" s="207">
        <f t="shared" si="97"/>
        <v>4500</v>
      </c>
    </row>
    <row r="1079" spans="1:31" x14ac:dyDescent="0.25">
      <c r="A1079" s="26"/>
      <c r="B1079" s="48" t="s">
        <v>1002</v>
      </c>
      <c r="C1079" s="23"/>
      <c r="D1079" s="57">
        <v>90</v>
      </c>
      <c r="E1079" s="23"/>
      <c r="F1079" s="23">
        <v>4950</v>
      </c>
      <c r="G1079" s="169"/>
      <c r="H1079" s="169"/>
      <c r="I1079" s="169"/>
      <c r="J1079" s="169"/>
      <c r="K1079" s="169"/>
      <c r="L1079" s="169"/>
      <c r="M1079" s="169"/>
      <c r="N1079" s="169"/>
      <c r="O1079" s="169"/>
      <c r="P1079" s="207"/>
      <c r="Q1079" s="169"/>
      <c r="R1079" s="169"/>
      <c r="S1079" s="169"/>
      <c r="T1079" s="169"/>
      <c r="U1079" s="207">
        <v>90</v>
      </c>
      <c r="V1079" s="207">
        <v>4950</v>
      </c>
      <c r="W1079" s="169"/>
      <c r="X1079" s="169"/>
      <c r="Y1079" s="169"/>
      <c r="Z1079" s="169"/>
      <c r="AA1079" s="169"/>
      <c r="AB1079" s="169"/>
      <c r="AC1079" s="169"/>
      <c r="AD1079" s="180"/>
      <c r="AE1079" s="207">
        <f t="shared" si="97"/>
        <v>4950</v>
      </c>
    </row>
    <row r="1080" spans="1:31" x14ac:dyDescent="0.25">
      <c r="A1080" s="26"/>
      <c r="B1080" s="48" t="s">
        <v>1003</v>
      </c>
      <c r="C1080" s="23"/>
      <c r="D1080" s="57">
        <v>89</v>
      </c>
      <c r="E1080" s="23"/>
      <c r="F1080" s="23">
        <v>5340</v>
      </c>
      <c r="G1080" s="169"/>
      <c r="H1080" s="169"/>
      <c r="I1080" s="169"/>
      <c r="J1080" s="169"/>
      <c r="K1080" s="169"/>
      <c r="L1080" s="169"/>
      <c r="M1080" s="169"/>
      <c r="N1080" s="169"/>
      <c r="O1080" s="169"/>
      <c r="P1080" s="207"/>
      <c r="Q1080" s="169"/>
      <c r="R1080" s="169"/>
      <c r="S1080" s="169"/>
      <c r="T1080" s="169"/>
      <c r="U1080" s="207">
        <v>89</v>
      </c>
      <c r="V1080" s="207">
        <v>5340</v>
      </c>
      <c r="W1080" s="169"/>
      <c r="X1080" s="169"/>
      <c r="Y1080" s="169"/>
      <c r="Z1080" s="169"/>
      <c r="AA1080" s="169"/>
      <c r="AB1080" s="169"/>
      <c r="AC1080" s="169"/>
      <c r="AD1080" s="180"/>
      <c r="AE1080" s="207">
        <f t="shared" si="97"/>
        <v>5340</v>
      </c>
    </row>
    <row r="1081" spans="1:31" x14ac:dyDescent="0.25">
      <c r="A1081" s="26"/>
      <c r="B1081" s="48" t="s">
        <v>1004</v>
      </c>
      <c r="C1081" s="23"/>
      <c r="D1081" s="57">
        <v>90</v>
      </c>
      <c r="E1081" s="23"/>
      <c r="F1081" s="23">
        <v>5850</v>
      </c>
      <c r="G1081" s="169"/>
      <c r="H1081" s="169"/>
      <c r="I1081" s="169"/>
      <c r="J1081" s="169"/>
      <c r="K1081" s="169"/>
      <c r="L1081" s="169"/>
      <c r="M1081" s="169"/>
      <c r="N1081" s="169"/>
      <c r="O1081" s="169"/>
      <c r="P1081" s="207"/>
      <c r="Q1081" s="169"/>
      <c r="R1081" s="169"/>
      <c r="S1081" s="169"/>
      <c r="T1081" s="169"/>
      <c r="U1081" s="207">
        <v>90</v>
      </c>
      <c r="V1081" s="207">
        <v>5850</v>
      </c>
      <c r="W1081" s="169"/>
      <c r="X1081" s="169"/>
      <c r="Y1081" s="169"/>
      <c r="Z1081" s="169"/>
      <c r="AA1081" s="169"/>
      <c r="AB1081" s="169"/>
      <c r="AC1081" s="169"/>
      <c r="AD1081" s="180"/>
      <c r="AE1081" s="207">
        <f t="shared" si="97"/>
        <v>5850</v>
      </c>
    </row>
    <row r="1082" spans="1:31" x14ac:dyDescent="0.25">
      <c r="A1082" s="26"/>
      <c r="B1082" s="48" t="s">
        <v>1005</v>
      </c>
      <c r="C1082" s="23"/>
      <c r="D1082" s="57">
        <v>90</v>
      </c>
      <c r="E1082" s="23"/>
      <c r="F1082" s="23">
        <v>6300</v>
      </c>
      <c r="G1082" s="169"/>
      <c r="H1082" s="169"/>
      <c r="I1082" s="169"/>
      <c r="J1082" s="169"/>
      <c r="K1082" s="169"/>
      <c r="L1082" s="169"/>
      <c r="M1082" s="169"/>
      <c r="N1082" s="169"/>
      <c r="O1082" s="169"/>
      <c r="P1082" s="207"/>
      <c r="Q1082" s="169"/>
      <c r="R1082" s="169"/>
      <c r="S1082" s="169"/>
      <c r="T1082" s="169"/>
      <c r="U1082" s="207">
        <v>90</v>
      </c>
      <c r="V1082" s="207">
        <v>6300</v>
      </c>
      <c r="W1082" s="169"/>
      <c r="X1082" s="169"/>
      <c r="Y1082" s="169"/>
      <c r="Z1082" s="169"/>
      <c r="AA1082" s="169"/>
      <c r="AB1082" s="169"/>
      <c r="AC1082" s="169"/>
      <c r="AD1082" s="180"/>
      <c r="AE1082" s="207">
        <f t="shared" si="97"/>
        <v>6300</v>
      </c>
    </row>
    <row r="1083" spans="1:31" x14ac:dyDescent="0.25">
      <c r="A1083" s="26"/>
      <c r="B1083" s="48" t="s">
        <v>1006</v>
      </c>
      <c r="C1083" s="23"/>
      <c r="D1083" s="57">
        <v>90</v>
      </c>
      <c r="E1083" s="23"/>
      <c r="F1083" s="23">
        <v>6750</v>
      </c>
      <c r="G1083" s="169"/>
      <c r="H1083" s="169"/>
      <c r="I1083" s="169"/>
      <c r="J1083" s="169"/>
      <c r="K1083" s="169"/>
      <c r="L1083" s="169"/>
      <c r="M1083" s="169"/>
      <c r="N1083" s="169"/>
      <c r="O1083" s="169"/>
      <c r="P1083" s="207"/>
      <c r="Q1083" s="169"/>
      <c r="R1083" s="169"/>
      <c r="S1083" s="169"/>
      <c r="T1083" s="169"/>
      <c r="U1083" s="207">
        <v>90</v>
      </c>
      <c r="V1083" s="207">
        <v>6750</v>
      </c>
      <c r="W1083" s="169"/>
      <c r="X1083" s="169"/>
      <c r="Y1083" s="169"/>
      <c r="Z1083" s="169"/>
      <c r="AA1083" s="169"/>
      <c r="AB1083" s="169"/>
      <c r="AC1083" s="169"/>
      <c r="AD1083" s="180"/>
      <c r="AE1083" s="207">
        <f t="shared" ref="AE1083:AE1114" si="98">H1083+J1083+L1083+N1083+P1083+R1083+T1083+V1083+X1083+Z1083+AB1083+AD1083</f>
        <v>6750</v>
      </c>
    </row>
    <row r="1084" spans="1:31" x14ac:dyDescent="0.25">
      <c r="A1084" s="26"/>
      <c r="B1084" s="48">
        <f>'[1]ARTESANIAS PAA 2024'!B326</f>
        <v>0</v>
      </c>
      <c r="C1084" s="23"/>
      <c r="D1084" s="57">
        <v>90</v>
      </c>
      <c r="E1084" s="23"/>
      <c r="F1084" s="23">
        <v>3240</v>
      </c>
      <c r="G1084" s="169"/>
      <c r="H1084" s="169"/>
      <c r="I1084" s="169"/>
      <c r="J1084" s="169"/>
      <c r="K1084" s="169"/>
      <c r="L1084" s="169"/>
      <c r="M1084" s="169"/>
      <c r="N1084" s="169"/>
      <c r="O1084" s="169"/>
      <c r="P1084" s="207"/>
      <c r="Q1084" s="169"/>
      <c r="R1084" s="169"/>
      <c r="S1084" s="169"/>
      <c r="T1084" s="169"/>
      <c r="U1084" s="207">
        <v>90</v>
      </c>
      <c r="V1084" s="207">
        <v>3240</v>
      </c>
      <c r="W1084" s="169"/>
      <c r="X1084" s="169"/>
      <c r="Y1084" s="169"/>
      <c r="Z1084" s="169"/>
      <c r="AA1084" s="169"/>
      <c r="AB1084" s="169"/>
      <c r="AC1084" s="169"/>
      <c r="AD1084" s="180"/>
      <c r="AE1084" s="207">
        <f t="shared" si="98"/>
        <v>3240</v>
      </c>
    </row>
    <row r="1085" spans="1:31" x14ac:dyDescent="0.25">
      <c r="A1085" s="26"/>
      <c r="B1085" s="48" t="s">
        <v>1007</v>
      </c>
      <c r="C1085" s="23"/>
      <c r="D1085" s="57">
        <v>30</v>
      </c>
      <c r="E1085" s="23"/>
      <c r="F1085" s="23">
        <v>13050</v>
      </c>
      <c r="G1085" s="169"/>
      <c r="H1085" s="169"/>
      <c r="I1085" s="169"/>
      <c r="J1085" s="169"/>
      <c r="K1085" s="169"/>
      <c r="L1085" s="169"/>
      <c r="M1085" s="169"/>
      <c r="N1085" s="169"/>
      <c r="O1085" s="169"/>
      <c r="P1085" s="207"/>
      <c r="Q1085" s="169"/>
      <c r="R1085" s="169"/>
      <c r="S1085" s="169"/>
      <c r="T1085" s="169"/>
      <c r="U1085" s="207">
        <v>30</v>
      </c>
      <c r="V1085" s="207">
        <v>13050</v>
      </c>
      <c r="W1085" s="169"/>
      <c r="X1085" s="169"/>
      <c r="Y1085" s="169"/>
      <c r="Z1085" s="169"/>
      <c r="AA1085" s="169"/>
      <c r="AB1085" s="169"/>
      <c r="AC1085" s="169"/>
      <c r="AD1085" s="180"/>
      <c r="AE1085" s="207">
        <f t="shared" si="98"/>
        <v>13050</v>
      </c>
    </row>
    <row r="1086" spans="1:31" x14ac:dyDescent="0.25">
      <c r="A1086" s="26"/>
      <c r="B1086" s="48" t="s">
        <v>1008</v>
      </c>
      <c r="C1086" s="23"/>
      <c r="D1086" s="57">
        <v>160</v>
      </c>
      <c r="E1086" s="23"/>
      <c r="F1086" s="23">
        <v>69600</v>
      </c>
      <c r="G1086" s="169"/>
      <c r="H1086" s="169"/>
      <c r="I1086" s="169"/>
      <c r="J1086" s="169"/>
      <c r="K1086" s="169"/>
      <c r="L1086" s="169"/>
      <c r="M1086" s="169"/>
      <c r="N1086" s="169"/>
      <c r="O1086" s="169"/>
      <c r="P1086" s="207"/>
      <c r="Q1086" s="169"/>
      <c r="R1086" s="169"/>
      <c r="S1086" s="169"/>
      <c r="T1086" s="169"/>
      <c r="U1086" s="207">
        <v>160</v>
      </c>
      <c r="V1086" s="207">
        <v>69600</v>
      </c>
      <c r="W1086" s="169"/>
      <c r="X1086" s="169"/>
      <c r="Y1086" s="169"/>
      <c r="Z1086" s="169"/>
      <c r="AA1086" s="169"/>
      <c r="AB1086" s="169"/>
      <c r="AC1086" s="169"/>
      <c r="AD1086" s="180"/>
      <c r="AE1086" s="207">
        <f t="shared" si="98"/>
        <v>69600</v>
      </c>
    </row>
    <row r="1087" spans="1:31" x14ac:dyDescent="0.25">
      <c r="A1087" s="26"/>
      <c r="B1087" s="48" t="s">
        <v>1009</v>
      </c>
      <c r="C1087" s="23"/>
      <c r="D1087" s="57">
        <v>40</v>
      </c>
      <c r="E1087" s="23"/>
      <c r="F1087" s="23">
        <v>1480</v>
      </c>
      <c r="G1087" s="169"/>
      <c r="H1087" s="169"/>
      <c r="I1087" s="169"/>
      <c r="J1087" s="169"/>
      <c r="K1087" s="169"/>
      <c r="L1087" s="169"/>
      <c r="M1087" s="169"/>
      <c r="N1087" s="169"/>
      <c r="O1087" s="169"/>
      <c r="P1087" s="207"/>
      <c r="Q1087" s="169"/>
      <c r="R1087" s="169"/>
      <c r="S1087" s="169"/>
      <c r="T1087" s="169"/>
      <c r="U1087" s="207">
        <v>40</v>
      </c>
      <c r="V1087" s="207">
        <v>1480</v>
      </c>
      <c r="W1087" s="169"/>
      <c r="X1087" s="169"/>
      <c r="Y1087" s="169"/>
      <c r="Z1087" s="169"/>
      <c r="AA1087" s="169"/>
      <c r="AB1087" s="169"/>
      <c r="AC1087" s="169"/>
      <c r="AD1087" s="180"/>
      <c r="AE1087" s="207">
        <f t="shared" si="98"/>
        <v>1480</v>
      </c>
    </row>
    <row r="1088" spans="1:31" x14ac:dyDescent="0.25">
      <c r="A1088" s="26"/>
      <c r="B1088" s="48" t="s">
        <v>1010</v>
      </c>
      <c r="C1088" s="23"/>
      <c r="D1088" s="57">
        <v>40</v>
      </c>
      <c r="E1088" s="23"/>
      <c r="F1088" s="23">
        <v>2000</v>
      </c>
      <c r="G1088" s="169"/>
      <c r="H1088" s="169"/>
      <c r="I1088" s="169"/>
      <c r="J1088" s="169"/>
      <c r="K1088" s="169"/>
      <c r="L1088" s="169"/>
      <c r="M1088" s="169"/>
      <c r="N1088" s="169"/>
      <c r="O1088" s="169"/>
      <c r="P1088" s="207"/>
      <c r="Q1088" s="169"/>
      <c r="R1088" s="169"/>
      <c r="S1088" s="169"/>
      <c r="T1088" s="169"/>
      <c r="U1088" s="207">
        <v>40</v>
      </c>
      <c r="V1088" s="207">
        <v>2000</v>
      </c>
      <c r="W1088" s="169"/>
      <c r="X1088" s="169"/>
      <c r="Y1088" s="169"/>
      <c r="Z1088" s="169"/>
      <c r="AA1088" s="169"/>
      <c r="AB1088" s="169"/>
      <c r="AC1088" s="169"/>
      <c r="AD1088" s="180"/>
      <c r="AE1088" s="207">
        <f t="shared" si="98"/>
        <v>2000</v>
      </c>
    </row>
    <row r="1089" spans="1:31" x14ac:dyDescent="0.25">
      <c r="A1089" s="26"/>
      <c r="B1089" s="48" t="s">
        <v>1011</v>
      </c>
      <c r="C1089" s="23"/>
      <c r="D1089" s="57">
        <v>200</v>
      </c>
      <c r="E1089" s="23"/>
      <c r="F1089" s="23">
        <v>87000</v>
      </c>
      <c r="G1089" s="169"/>
      <c r="H1089" s="169"/>
      <c r="I1089" s="169"/>
      <c r="J1089" s="169"/>
      <c r="K1089" s="169"/>
      <c r="L1089" s="169"/>
      <c r="M1089" s="169"/>
      <c r="N1089" s="169"/>
      <c r="O1089" s="169"/>
      <c r="P1089" s="207"/>
      <c r="Q1089" s="169"/>
      <c r="R1089" s="169"/>
      <c r="S1089" s="169"/>
      <c r="T1089" s="169"/>
      <c r="U1089" s="207">
        <v>200</v>
      </c>
      <c r="V1089" s="207">
        <v>87000</v>
      </c>
      <c r="W1089" s="169"/>
      <c r="X1089" s="169"/>
      <c r="Y1089" s="169"/>
      <c r="Z1089" s="169"/>
      <c r="AA1089" s="169"/>
      <c r="AB1089" s="169"/>
      <c r="AC1089" s="169"/>
      <c r="AD1089" s="180"/>
      <c r="AE1089" s="207">
        <f t="shared" si="98"/>
        <v>87000</v>
      </c>
    </row>
    <row r="1090" spans="1:31" x14ac:dyDescent="0.25">
      <c r="A1090" s="26"/>
      <c r="B1090" s="48" t="s">
        <v>1012</v>
      </c>
      <c r="C1090" s="23"/>
      <c r="D1090" s="49">
        <v>3</v>
      </c>
      <c r="E1090" s="23"/>
      <c r="F1090" s="23">
        <v>630</v>
      </c>
      <c r="G1090" s="169"/>
      <c r="H1090" s="169"/>
      <c r="I1090" s="169"/>
      <c r="J1090" s="169"/>
      <c r="K1090" s="169"/>
      <c r="L1090" s="169"/>
      <c r="M1090" s="169"/>
      <c r="N1090" s="169"/>
      <c r="O1090" s="169"/>
      <c r="P1090" s="207"/>
      <c r="Q1090" s="169"/>
      <c r="R1090" s="169"/>
      <c r="S1090" s="169"/>
      <c r="T1090" s="169"/>
      <c r="U1090" s="207">
        <v>3</v>
      </c>
      <c r="V1090" s="207">
        <v>630</v>
      </c>
      <c r="W1090" s="169"/>
      <c r="X1090" s="169"/>
      <c r="Y1090" s="169"/>
      <c r="Z1090" s="169"/>
      <c r="AA1090" s="169"/>
      <c r="AB1090" s="169"/>
      <c r="AC1090" s="169"/>
      <c r="AD1090" s="180"/>
      <c r="AE1090" s="207">
        <f t="shared" si="98"/>
        <v>630</v>
      </c>
    </row>
    <row r="1091" spans="1:31" x14ac:dyDescent="0.25">
      <c r="A1091" s="26"/>
      <c r="B1091" s="48" t="s">
        <v>1013</v>
      </c>
      <c r="C1091" s="23"/>
      <c r="D1091" s="57">
        <v>200</v>
      </c>
      <c r="E1091" s="23"/>
      <c r="F1091" s="23">
        <v>3000</v>
      </c>
      <c r="G1091" s="169"/>
      <c r="H1091" s="169"/>
      <c r="I1091" s="169"/>
      <c r="J1091" s="169"/>
      <c r="K1091" s="169"/>
      <c r="L1091" s="169"/>
      <c r="M1091" s="169"/>
      <c r="N1091" s="169"/>
      <c r="O1091" s="169"/>
      <c r="P1091" s="207"/>
      <c r="Q1091" s="169"/>
      <c r="R1091" s="169"/>
      <c r="S1091" s="169"/>
      <c r="T1091" s="169"/>
      <c r="U1091" s="207">
        <v>200</v>
      </c>
      <c r="V1091" s="207">
        <v>3000</v>
      </c>
      <c r="W1091" s="169"/>
      <c r="X1091" s="169"/>
      <c r="Y1091" s="169"/>
      <c r="Z1091" s="169"/>
      <c r="AA1091" s="169"/>
      <c r="AB1091" s="169"/>
      <c r="AC1091" s="169"/>
      <c r="AD1091" s="180"/>
      <c r="AE1091" s="207">
        <f t="shared" si="98"/>
        <v>3000</v>
      </c>
    </row>
    <row r="1092" spans="1:31" x14ac:dyDescent="0.25">
      <c r="A1092" s="26"/>
      <c r="B1092" s="48" t="s">
        <v>1014</v>
      </c>
      <c r="C1092" s="23"/>
      <c r="D1092" s="57">
        <v>200</v>
      </c>
      <c r="E1092" s="23"/>
      <c r="F1092" s="23">
        <v>3000</v>
      </c>
      <c r="G1092" s="169"/>
      <c r="H1092" s="169"/>
      <c r="I1092" s="169"/>
      <c r="J1092" s="169"/>
      <c r="K1092" s="169"/>
      <c r="L1092" s="169"/>
      <c r="M1092" s="169"/>
      <c r="N1092" s="169"/>
      <c r="O1092" s="169"/>
      <c r="P1092" s="207"/>
      <c r="Q1092" s="169"/>
      <c r="R1092" s="169"/>
      <c r="S1092" s="169"/>
      <c r="T1092" s="169"/>
      <c r="U1092" s="207">
        <v>200</v>
      </c>
      <c r="V1092" s="207">
        <v>3000</v>
      </c>
      <c r="W1092" s="169"/>
      <c r="X1092" s="169"/>
      <c r="Y1092" s="169"/>
      <c r="Z1092" s="169"/>
      <c r="AA1092" s="169"/>
      <c r="AB1092" s="169"/>
      <c r="AC1092" s="169"/>
      <c r="AD1092" s="180"/>
      <c r="AE1092" s="207">
        <f t="shared" si="98"/>
        <v>3000</v>
      </c>
    </row>
    <row r="1093" spans="1:31" x14ac:dyDescent="0.25">
      <c r="A1093" s="26"/>
      <c r="B1093" s="48" t="s">
        <v>1015</v>
      </c>
      <c r="C1093" s="23"/>
      <c r="D1093" s="57">
        <v>200</v>
      </c>
      <c r="E1093" s="23"/>
      <c r="F1093" s="23">
        <v>3000</v>
      </c>
      <c r="G1093" s="169"/>
      <c r="H1093" s="169"/>
      <c r="I1093" s="169"/>
      <c r="J1093" s="169"/>
      <c r="K1093" s="169"/>
      <c r="L1093" s="169"/>
      <c r="M1093" s="169"/>
      <c r="N1093" s="169"/>
      <c r="O1093" s="169"/>
      <c r="P1093" s="207"/>
      <c r="Q1093" s="169"/>
      <c r="R1093" s="169"/>
      <c r="S1093" s="169"/>
      <c r="T1093" s="169"/>
      <c r="U1093" s="207">
        <v>200</v>
      </c>
      <c r="V1093" s="207">
        <v>3000</v>
      </c>
      <c r="W1093" s="169"/>
      <c r="X1093" s="169"/>
      <c r="Y1093" s="169"/>
      <c r="Z1093" s="169"/>
      <c r="AA1093" s="169"/>
      <c r="AB1093" s="169"/>
      <c r="AC1093" s="169"/>
      <c r="AD1093" s="180"/>
      <c r="AE1093" s="207">
        <f t="shared" si="98"/>
        <v>3000</v>
      </c>
    </row>
    <row r="1094" spans="1:31" x14ac:dyDescent="0.25">
      <c r="A1094" s="26"/>
      <c r="B1094" s="48" t="s">
        <v>1016</v>
      </c>
      <c r="C1094" s="23"/>
      <c r="D1094" s="57">
        <v>60</v>
      </c>
      <c r="E1094" s="23"/>
      <c r="F1094" s="23">
        <v>3000</v>
      </c>
      <c r="G1094" s="169"/>
      <c r="H1094" s="169"/>
      <c r="I1094" s="169"/>
      <c r="J1094" s="169"/>
      <c r="K1094" s="169"/>
      <c r="L1094" s="169"/>
      <c r="M1094" s="169"/>
      <c r="N1094" s="169"/>
      <c r="O1094" s="169"/>
      <c r="P1094" s="207"/>
      <c r="Q1094" s="169"/>
      <c r="R1094" s="169"/>
      <c r="S1094" s="169"/>
      <c r="T1094" s="169"/>
      <c r="U1094" s="207">
        <v>60</v>
      </c>
      <c r="V1094" s="207">
        <v>3000</v>
      </c>
      <c r="W1094" s="169"/>
      <c r="X1094" s="169"/>
      <c r="Y1094" s="169"/>
      <c r="Z1094" s="169"/>
      <c r="AA1094" s="169"/>
      <c r="AB1094" s="169"/>
      <c r="AC1094" s="169"/>
      <c r="AD1094" s="180"/>
      <c r="AE1094" s="207">
        <f t="shared" si="98"/>
        <v>3000</v>
      </c>
    </row>
    <row r="1095" spans="1:31" x14ac:dyDescent="0.25">
      <c r="A1095" s="26"/>
      <c r="B1095" s="48" t="s">
        <v>1017</v>
      </c>
      <c r="C1095" s="23"/>
      <c r="D1095" s="57">
        <v>60</v>
      </c>
      <c r="E1095" s="23"/>
      <c r="F1095" s="23">
        <v>3000</v>
      </c>
      <c r="G1095" s="169"/>
      <c r="H1095" s="169"/>
      <c r="I1095" s="169"/>
      <c r="J1095" s="169"/>
      <c r="K1095" s="169"/>
      <c r="L1095" s="169"/>
      <c r="M1095" s="169"/>
      <c r="N1095" s="169"/>
      <c r="O1095" s="169"/>
      <c r="P1095" s="207"/>
      <c r="Q1095" s="169"/>
      <c r="R1095" s="169"/>
      <c r="S1095" s="169"/>
      <c r="T1095" s="169"/>
      <c r="U1095" s="207">
        <v>60</v>
      </c>
      <c r="V1095" s="207">
        <v>3000</v>
      </c>
      <c r="W1095" s="169"/>
      <c r="X1095" s="169"/>
      <c r="Y1095" s="169"/>
      <c r="Z1095" s="169"/>
      <c r="AA1095" s="169"/>
      <c r="AB1095" s="169"/>
      <c r="AC1095" s="169"/>
      <c r="AD1095" s="180"/>
      <c r="AE1095" s="207">
        <f t="shared" si="98"/>
        <v>3000</v>
      </c>
    </row>
    <row r="1096" spans="1:31" x14ac:dyDescent="0.25">
      <c r="A1096" s="26"/>
      <c r="B1096" s="48" t="s">
        <v>1017</v>
      </c>
      <c r="C1096" s="23"/>
      <c r="D1096" s="57">
        <v>60</v>
      </c>
      <c r="E1096" s="23"/>
      <c r="F1096" s="23">
        <v>3000</v>
      </c>
      <c r="G1096" s="169"/>
      <c r="H1096" s="169"/>
      <c r="I1096" s="169"/>
      <c r="J1096" s="169"/>
      <c r="K1096" s="169"/>
      <c r="L1096" s="169"/>
      <c r="M1096" s="169"/>
      <c r="N1096" s="169"/>
      <c r="O1096" s="169"/>
      <c r="P1096" s="207"/>
      <c r="Q1096" s="169"/>
      <c r="R1096" s="169"/>
      <c r="S1096" s="169"/>
      <c r="T1096" s="169"/>
      <c r="U1096" s="207">
        <v>60</v>
      </c>
      <c r="V1096" s="207">
        <v>3000</v>
      </c>
      <c r="W1096" s="169"/>
      <c r="X1096" s="169"/>
      <c r="Y1096" s="169"/>
      <c r="Z1096" s="169"/>
      <c r="AA1096" s="169"/>
      <c r="AB1096" s="169"/>
      <c r="AC1096" s="169"/>
      <c r="AD1096" s="180"/>
      <c r="AE1096" s="207">
        <f t="shared" si="98"/>
        <v>3000</v>
      </c>
    </row>
    <row r="1097" spans="1:31" x14ac:dyDescent="0.25">
      <c r="A1097" s="26"/>
      <c r="B1097" s="48" t="s">
        <v>1018</v>
      </c>
      <c r="C1097" s="23"/>
      <c r="D1097" s="57">
        <v>60</v>
      </c>
      <c r="E1097" s="23"/>
      <c r="F1097" s="23">
        <v>3000</v>
      </c>
      <c r="G1097" s="169"/>
      <c r="H1097" s="169"/>
      <c r="I1097" s="169"/>
      <c r="J1097" s="169"/>
      <c r="K1097" s="169"/>
      <c r="L1097" s="169"/>
      <c r="M1097" s="169"/>
      <c r="N1097" s="169"/>
      <c r="O1097" s="169"/>
      <c r="P1097" s="207"/>
      <c r="Q1097" s="169"/>
      <c r="R1097" s="169"/>
      <c r="S1097" s="169"/>
      <c r="T1097" s="169"/>
      <c r="U1097" s="207">
        <v>60</v>
      </c>
      <c r="V1097" s="207">
        <v>3000</v>
      </c>
      <c r="W1097" s="169"/>
      <c r="X1097" s="169"/>
      <c r="Y1097" s="169"/>
      <c r="Z1097" s="169"/>
      <c r="AA1097" s="169"/>
      <c r="AB1097" s="169"/>
      <c r="AC1097" s="169"/>
      <c r="AD1097" s="180"/>
      <c r="AE1097" s="207">
        <f t="shared" si="98"/>
        <v>3000</v>
      </c>
    </row>
    <row r="1098" spans="1:31" x14ac:dyDescent="0.25">
      <c r="A1098" s="26"/>
      <c r="B1098" s="48" t="s">
        <v>1019</v>
      </c>
      <c r="C1098" s="23"/>
      <c r="D1098" s="57">
        <v>60</v>
      </c>
      <c r="E1098" s="23"/>
      <c r="F1098" s="23">
        <v>3000</v>
      </c>
      <c r="G1098" s="169"/>
      <c r="H1098" s="169"/>
      <c r="I1098" s="169"/>
      <c r="J1098" s="169"/>
      <c r="K1098" s="169"/>
      <c r="L1098" s="169"/>
      <c r="M1098" s="169"/>
      <c r="N1098" s="169"/>
      <c r="O1098" s="169"/>
      <c r="P1098" s="207"/>
      <c r="Q1098" s="169"/>
      <c r="R1098" s="169"/>
      <c r="S1098" s="169"/>
      <c r="T1098" s="169"/>
      <c r="U1098" s="207">
        <v>60</v>
      </c>
      <c r="V1098" s="207">
        <v>3000</v>
      </c>
      <c r="W1098" s="169"/>
      <c r="X1098" s="169"/>
      <c r="Y1098" s="169"/>
      <c r="Z1098" s="169"/>
      <c r="AA1098" s="169"/>
      <c r="AB1098" s="169"/>
      <c r="AC1098" s="169"/>
      <c r="AD1098" s="180"/>
      <c r="AE1098" s="207">
        <f t="shared" si="98"/>
        <v>3000</v>
      </c>
    </row>
    <row r="1099" spans="1:31" x14ac:dyDescent="0.25">
      <c r="A1099" s="26"/>
      <c r="B1099" s="48" t="s">
        <v>1020</v>
      </c>
      <c r="C1099" s="23"/>
      <c r="D1099" s="57">
        <v>60</v>
      </c>
      <c r="E1099" s="23"/>
      <c r="F1099" s="23">
        <v>3000</v>
      </c>
      <c r="G1099" s="169"/>
      <c r="H1099" s="169"/>
      <c r="I1099" s="169"/>
      <c r="J1099" s="169"/>
      <c r="K1099" s="169"/>
      <c r="L1099" s="169"/>
      <c r="M1099" s="169"/>
      <c r="N1099" s="169"/>
      <c r="O1099" s="169"/>
      <c r="P1099" s="207"/>
      <c r="Q1099" s="169"/>
      <c r="R1099" s="169"/>
      <c r="S1099" s="169"/>
      <c r="T1099" s="169"/>
      <c r="U1099" s="207">
        <v>60</v>
      </c>
      <c r="V1099" s="207">
        <v>3000</v>
      </c>
      <c r="W1099" s="169"/>
      <c r="X1099" s="169"/>
      <c r="Y1099" s="169"/>
      <c r="Z1099" s="169"/>
      <c r="AA1099" s="169"/>
      <c r="AB1099" s="169"/>
      <c r="AC1099" s="169"/>
      <c r="AD1099" s="180"/>
      <c r="AE1099" s="207">
        <f t="shared" si="98"/>
        <v>3000</v>
      </c>
    </row>
    <row r="1100" spans="1:31" x14ac:dyDescent="0.25">
      <c r="A1100" s="26"/>
      <c r="B1100" s="48" t="s">
        <v>1021</v>
      </c>
      <c r="C1100" s="23"/>
      <c r="D1100" s="57">
        <v>60</v>
      </c>
      <c r="E1100" s="23"/>
      <c r="F1100" s="23">
        <v>3000</v>
      </c>
      <c r="G1100" s="169"/>
      <c r="H1100" s="169"/>
      <c r="I1100" s="169"/>
      <c r="J1100" s="169"/>
      <c r="K1100" s="169"/>
      <c r="L1100" s="169"/>
      <c r="M1100" s="169"/>
      <c r="N1100" s="169"/>
      <c r="O1100" s="169"/>
      <c r="P1100" s="207"/>
      <c r="Q1100" s="169"/>
      <c r="R1100" s="169"/>
      <c r="S1100" s="169"/>
      <c r="T1100" s="169"/>
      <c r="U1100" s="207">
        <v>60</v>
      </c>
      <c r="V1100" s="207">
        <v>3000</v>
      </c>
      <c r="W1100" s="169"/>
      <c r="X1100" s="169"/>
      <c r="Y1100" s="169"/>
      <c r="Z1100" s="169"/>
      <c r="AA1100" s="169"/>
      <c r="AB1100" s="169"/>
      <c r="AC1100" s="169"/>
      <c r="AD1100" s="180"/>
      <c r="AE1100" s="207">
        <f t="shared" si="98"/>
        <v>3000</v>
      </c>
    </row>
    <row r="1101" spans="1:31" x14ac:dyDescent="0.25">
      <c r="A1101" s="26"/>
      <c r="B1101" s="48" t="s">
        <v>1022</v>
      </c>
      <c r="C1101" s="23"/>
      <c r="D1101" s="57">
        <v>60</v>
      </c>
      <c r="E1101" s="23"/>
      <c r="F1101" s="23">
        <v>3000</v>
      </c>
      <c r="G1101" s="169"/>
      <c r="H1101" s="169"/>
      <c r="I1101" s="169"/>
      <c r="J1101" s="169"/>
      <c r="K1101" s="169"/>
      <c r="L1101" s="169"/>
      <c r="M1101" s="169"/>
      <c r="N1101" s="169"/>
      <c r="O1101" s="169"/>
      <c r="P1101" s="207"/>
      <c r="Q1101" s="169"/>
      <c r="R1101" s="169"/>
      <c r="S1101" s="169"/>
      <c r="T1101" s="169"/>
      <c r="U1101" s="207">
        <v>60</v>
      </c>
      <c r="V1101" s="207">
        <v>3000</v>
      </c>
      <c r="W1101" s="169"/>
      <c r="X1101" s="169"/>
      <c r="Y1101" s="169"/>
      <c r="Z1101" s="169"/>
      <c r="AA1101" s="169"/>
      <c r="AB1101" s="169"/>
      <c r="AC1101" s="169"/>
      <c r="AD1101" s="180"/>
      <c r="AE1101" s="207">
        <f t="shared" si="98"/>
        <v>3000</v>
      </c>
    </row>
    <row r="1102" spans="1:31" x14ac:dyDescent="0.25">
      <c r="A1102" s="26"/>
      <c r="B1102" s="48" t="s">
        <v>1023</v>
      </c>
      <c r="C1102" s="23"/>
      <c r="D1102" s="57">
        <v>60</v>
      </c>
      <c r="E1102" s="23"/>
      <c r="F1102" s="23">
        <v>3000</v>
      </c>
      <c r="G1102" s="169"/>
      <c r="H1102" s="169"/>
      <c r="I1102" s="169"/>
      <c r="J1102" s="169"/>
      <c r="K1102" s="169"/>
      <c r="L1102" s="169"/>
      <c r="M1102" s="169"/>
      <c r="N1102" s="169"/>
      <c r="O1102" s="169"/>
      <c r="P1102" s="207"/>
      <c r="Q1102" s="169"/>
      <c r="R1102" s="169"/>
      <c r="S1102" s="169"/>
      <c r="T1102" s="169"/>
      <c r="U1102" s="207">
        <v>60</v>
      </c>
      <c r="V1102" s="207">
        <v>3000</v>
      </c>
      <c r="W1102" s="169"/>
      <c r="X1102" s="169"/>
      <c r="Y1102" s="169"/>
      <c r="Z1102" s="169"/>
      <c r="AA1102" s="169"/>
      <c r="AB1102" s="169"/>
      <c r="AC1102" s="169"/>
      <c r="AD1102" s="180"/>
      <c r="AE1102" s="207">
        <f t="shared" si="98"/>
        <v>3000</v>
      </c>
    </row>
    <row r="1103" spans="1:31" x14ac:dyDescent="0.25">
      <c r="A1103" s="26"/>
      <c r="B1103" s="48" t="s">
        <v>1024</v>
      </c>
      <c r="C1103" s="23"/>
      <c r="D1103" s="57">
        <v>60</v>
      </c>
      <c r="E1103" s="23"/>
      <c r="F1103" s="23">
        <v>3000</v>
      </c>
      <c r="G1103" s="169"/>
      <c r="H1103" s="169"/>
      <c r="I1103" s="169"/>
      <c r="J1103" s="169"/>
      <c r="K1103" s="169"/>
      <c r="L1103" s="169"/>
      <c r="M1103" s="169"/>
      <c r="N1103" s="169"/>
      <c r="O1103" s="169"/>
      <c r="P1103" s="207"/>
      <c r="Q1103" s="169"/>
      <c r="R1103" s="169"/>
      <c r="S1103" s="169"/>
      <c r="T1103" s="169"/>
      <c r="U1103" s="207">
        <v>60</v>
      </c>
      <c r="V1103" s="207">
        <v>3000</v>
      </c>
      <c r="W1103" s="169"/>
      <c r="X1103" s="169"/>
      <c r="Y1103" s="169"/>
      <c r="Z1103" s="169"/>
      <c r="AA1103" s="169"/>
      <c r="AB1103" s="169"/>
      <c r="AC1103" s="169"/>
      <c r="AD1103" s="180"/>
      <c r="AE1103" s="207">
        <f t="shared" si="98"/>
        <v>3000</v>
      </c>
    </row>
    <row r="1104" spans="1:31" x14ac:dyDescent="0.25">
      <c r="A1104" s="26"/>
      <c r="B1104" s="48" t="s">
        <v>1025</v>
      </c>
      <c r="C1104" s="23"/>
      <c r="D1104" s="57">
        <v>60</v>
      </c>
      <c r="E1104" s="23"/>
      <c r="F1104" s="23">
        <v>3000</v>
      </c>
      <c r="G1104" s="169"/>
      <c r="H1104" s="169"/>
      <c r="I1104" s="169"/>
      <c r="J1104" s="169"/>
      <c r="K1104" s="169"/>
      <c r="L1104" s="169"/>
      <c r="M1104" s="169"/>
      <c r="N1104" s="169"/>
      <c r="O1104" s="169"/>
      <c r="P1104" s="207"/>
      <c r="Q1104" s="169"/>
      <c r="R1104" s="169"/>
      <c r="S1104" s="169"/>
      <c r="T1104" s="169"/>
      <c r="U1104" s="207">
        <v>60</v>
      </c>
      <c r="V1104" s="207">
        <v>3000</v>
      </c>
      <c r="W1104" s="169"/>
      <c r="X1104" s="169"/>
      <c r="Y1104" s="169"/>
      <c r="Z1104" s="169"/>
      <c r="AA1104" s="169"/>
      <c r="AB1104" s="169"/>
      <c r="AC1104" s="169"/>
      <c r="AD1104" s="180"/>
      <c r="AE1104" s="207">
        <f t="shared" si="98"/>
        <v>3000</v>
      </c>
    </row>
    <row r="1105" spans="1:31" x14ac:dyDescent="0.25">
      <c r="A1105" s="26"/>
      <c r="B1105" s="48" t="s">
        <v>1026</v>
      </c>
      <c r="C1105" s="23"/>
      <c r="D1105" s="57">
        <v>60</v>
      </c>
      <c r="E1105" s="23"/>
      <c r="F1105" s="23">
        <v>3000</v>
      </c>
      <c r="G1105" s="169"/>
      <c r="H1105" s="169"/>
      <c r="I1105" s="169"/>
      <c r="J1105" s="169"/>
      <c r="K1105" s="169"/>
      <c r="L1105" s="169"/>
      <c r="M1105" s="169"/>
      <c r="N1105" s="169"/>
      <c r="O1105" s="169"/>
      <c r="P1105" s="207"/>
      <c r="Q1105" s="169"/>
      <c r="R1105" s="169"/>
      <c r="S1105" s="169"/>
      <c r="T1105" s="169"/>
      <c r="U1105" s="207">
        <v>60</v>
      </c>
      <c r="V1105" s="207">
        <v>3000</v>
      </c>
      <c r="W1105" s="169"/>
      <c r="X1105" s="169"/>
      <c r="Y1105" s="169"/>
      <c r="Z1105" s="169"/>
      <c r="AA1105" s="169"/>
      <c r="AB1105" s="169"/>
      <c r="AC1105" s="169"/>
      <c r="AD1105" s="180"/>
      <c r="AE1105" s="207">
        <f t="shared" si="98"/>
        <v>3000</v>
      </c>
    </row>
    <row r="1106" spans="1:31" x14ac:dyDescent="0.25">
      <c r="A1106" s="26"/>
      <c r="B1106" s="48" t="s">
        <v>1027</v>
      </c>
      <c r="C1106" s="23"/>
      <c r="D1106" s="57">
        <v>60</v>
      </c>
      <c r="E1106" s="23"/>
      <c r="F1106" s="23">
        <v>3000</v>
      </c>
      <c r="G1106" s="169"/>
      <c r="H1106" s="169"/>
      <c r="I1106" s="169"/>
      <c r="J1106" s="169"/>
      <c r="K1106" s="169"/>
      <c r="L1106" s="169"/>
      <c r="M1106" s="169"/>
      <c r="N1106" s="169"/>
      <c r="O1106" s="169"/>
      <c r="P1106" s="207"/>
      <c r="Q1106" s="169"/>
      <c r="R1106" s="169"/>
      <c r="S1106" s="169"/>
      <c r="T1106" s="169"/>
      <c r="U1106" s="207">
        <v>60</v>
      </c>
      <c r="V1106" s="207">
        <v>3000</v>
      </c>
      <c r="W1106" s="169"/>
      <c r="X1106" s="169"/>
      <c r="Y1106" s="169"/>
      <c r="Z1106" s="169"/>
      <c r="AA1106" s="169"/>
      <c r="AB1106" s="169"/>
      <c r="AC1106" s="169"/>
      <c r="AD1106" s="180"/>
      <c r="AE1106" s="207">
        <f t="shared" si="98"/>
        <v>3000</v>
      </c>
    </row>
    <row r="1107" spans="1:31" x14ac:dyDescent="0.25">
      <c r="A1107" s="26"/>
      <c r="B1107" s="48" t="s">
        <v>1028</v>
      </c>
      <c r="C1107" s="23"/>
      <c r="D1107" s="57">
        <v>60</v>
      </c>
      <c r="E1107" s="23"/>
      <c r="F1107" s="23">
        <v>3000</v>
      </c>
      <c r="G1107" s="169"/>
      <c r="H1107" s="169"/>
      <c r="I1107" s="169"/>
      <c r="J1107" s="169"/>
      <c r="K1107" s="169"/>
      <c r="L1107" s="169"/>
      <c r="M1107" s="169"/>
      <c r="N1107" s="169"/>
      <c r="O1107" s="169"/>
      <c r="P1107" s="207"/>
      <c r="Q1107" s="169"/>
      <c r="R1107" s="169"/>
      <c r="S1107" s="169"/>
      <c r="T1107" s="169"/>
      <c r="U1107" s="207">
        <v>60</v>
      </c>
      <c r="V1107" s="207">
        <v>3000</v>
      </c>
      <c r="W1107" s="169"/>
      <c r="X1107" s="169"/>
      <c r="Y1107" s="169"/>
      <c r="Z1107" s="169"/>
      <c r="AA1107" s="169"/>
      <c r="AB1107" s="169"/>
      <c r="AC1107" s="169"/>
      <c r="AD1107" s="180"/>
      <c r="AE1107" s="207">
        <f t="shared" si="98"/>
        <v>3000</v>
      </c>
    </row>
    <row r="1108" spans="1:31" x14ac:dyDescent="0.25">
      <c r="A1108" s="26"/>
      <c r="B1108" s="48" t="s">
        <v>1029</v>
      </c>
      <c r="C1108" s="23"/>
      <c r="D1108" s="57">
        <v>60</v>
      </c>
      <c r="E1108" s="23"/>
      <c r="F1108" s="23">
        <v>3000</v>
      </c>
      <c r="G1108" s="169"/>
      <c r="H1108" s="169"/>
      <c r="I1108" s="169"/>
      <c r="J1108" s="169"/>
      <c r="K1108" s="169"/>
      <c r="L1108" s="169"/>
      <c r="M1108" s="169"/>
      <c r="N1108" s="169"/>
      <c r="O1108" s="169"/>
      <c r="P1108" s="207"/>
      <c r="Q1108" s="169"/>
      <c r="R1108" s="169"/>
      <c r="S1108" s="169"/>
      <c r="T1108" s="169"/>
      <c r="U1108" s="207">
        <v>60</v>
      </c>
      <c r="V1108" s="207">
        <v>3000</v>
      </c>
      <c r="W1108" s="169"/>
      <c r="X1108" s="169"/>
      <c r="Y1108" s="169"/>
      <c r="Z1108" s="169"/>
      <c r="AA1108" s="169"/>
      <c r="AB1108" s="169"/>
      <c r="AC1108" s="169"/>
      <c r="AD1108" s="180"/>
      <c r="AE1108" s="207">
        <f t="shared" si="98"/>
        <v>3000</v>
      </c>
    </row>
    <row r="1109" spans="1:31" x14ac:dyDescent="0.25">
      <c r="A1109" s="26"/>
      <c r="B1109" s="48" t="s">
        <v>1030</v>
      </c>
      <c r="C1109" s="23"/>
      <c r="D1109" s="57">
        <v>60</v>
      </c>
      <c r="E1109" s="23"/>
      <c r="F1109" s="23">
        <v>3000</v>
      </c>
      <c r="G1109" s="169"/>
      <c r="H1109" s="169"/>
      <c r="I1109" s="169"/>
      <c r="J1109" s="169"/>
      <c r="K1109" s="169"/>
      <c r="L1109" s="169"/>
      <c r="M1109" s="169"/>
      <c r="N1109" s="169"/>
      <c r="O1109" s="169"/>
      <c r="P1109" s="207"/>
      <c r="Q1109" s="169"/>
      <c r="R1109" s="169"/>
      <c r="S1109" s="169"/>
      <c r="T1109" s="169"/>
      <c r="U1109" s="207">
        <v>60</v>
      </c>
      <c r="V1109" s="207">
        <v>3000</v>
      </c>
      <c r="W1109" s="169"/>
      <c r="X1109" s="169"/>
      <c r="Y1109" s="169"/>
      <c r="Z1109" s="169"/>
      <c r="AA1109" s="169"/>
      <c r="AB1109" s="169"/>
      <c r="AC1109" s="169"/>
      <c r="AD1109" s="180"/>
      <c r="AE1109" s="207">
        <f t="shared" si="98"/>
        <v>3000</v>
      </c>
    </row>
    <row r="1110" spans="1:31" x14ac:dyDescent="0.25">
      <c r="A1110" s="26"/>
      <c r="B1110" s="48" t="s">
        <v>1030</v>
      </c>
      <c r="C1110" s="23"/>
      <c r="D1110" s="57">
        <v>60</v>
      </c>
      <c r="E1110" s="23"/>
      <c r="F1110" s="23">
        <v>3000</v>
      </c>
      <c r="G1110" s="169"/>
      <c r="H1110" s="169"/>
      <c r="I1110" s="169"/>
      <c r="J1110" s="169"/>
      <c r="K1110" s="169"/>
      <c r="L1110" s="169"/>
      <c r="M1110" s="169"/>
      <c r="N1110" s="169"/>
      <c r="O1110" s="169"/>
      <c r="P1110" s="207"/>
      <c r="Q1110" s="169"/>
      <c r="R1110" s="169"/>
      <c r="S1110" s="169"/>
      <c r="T1110" s="169"/>
      <c r="U1110" s="207">
        <v>60</v>
      </c>
      <c r="V1110" s="207">
        <v>3000</v>
      </c>
      <c r="W1110" s="169"/>
      <c r="X1110" s="169"/>
      <c r="Y1110" s="169"/>
      <c r="Z1110" s="169"/>
      <c r="AA1110" s="169"/>
      <c r="AB1110" s="169"/>
      <c r="AC1110" s="169"/>
      <c r="AD1110" s="180"/>
      <c r="AE1110" s="207">
        <f t="shared" si="98"/>
        <v>3000</v>
      </c>
    </row>
    <row r="1111" spans="1:31" x14ac:dyDescent="0.25">
      <c r="A1111" s="26"/>
      <c r="B1111" s="48" t="s">
        <v>1030</v>
      </c>
      <c r="C1111" s="23"/>
      <c r="D1111" s="57">
        <v>60</v>
      </c>
      <c r="E1111" s="23"/>
      <c r="F1111" s="23">
        <v>3000</v>
      </c>
      <c r="G1111" s="169"/>
      <c r="H1111" s="169"/>
      <c r="I1111" s="169"/>
      <c r="J1111" s="169"/>
      <c r="K1111" s="169"/>
      <c r="L1111" s="169"/>
      <c r="M1111" s="169"/>
      <c r="N1111" s="169"/>
      <c r="O1111" s="169"/>
      <c r="P1111" s="207"/>
      <c r="Q1111" s="169"/>
      <c r="R1111" s="169"/>
      <c r="S1111" s="169"/>
      <c r="T1111" s="169"/>
      <c r="U1111" s="207">
        <v>60</v>
      </c>
      <c r="V1111" s="207">
        <v>3000</v>
      </c>
      <c r="W1111" s="169"/>
      <c r="X1111" s="169"/>
      <c r="Y1111" s="169"/>
      <c r="Z1111" s="169"/>
      <c r="AA1111" s="169"/>
      <c r="AB1111" s="169"/>
      <c r="AC1111" s="169"/>
      <c r="AD1111" s="180"/>
      <c r="AE1111" s="207">
        <f t="shared" si="98"/>
        <v>3000</v>
      </c>
    </row>
    <row r="1112" spans="1:31" x14ac:dyDescent="0.25">
      <c r="A1112" s="26"/>
      <c r="B1112" s="48" t="s">
        <v>1031</v>
      </c>
      <c r="C1112" s="23"/>
      <c r="D1112" s="57">
        <v>50</v>
      </c>
      <c r="E1112" s="23"/>
      <c r="F1112" s="23">
        <v>2500</v>
      </c>
      <c r="G1112" s="169"/>
      <c r="H1112" s="169"/>
      <c r="I1112" s="169"/>
      <c r="J1112" s="169"/>
      <c r="K1112" s="169"/>
      <c r="L1112" s="169"/>
      <c r="M1112" s="169"/>
      <c r="N1112" s="169"/>
      <c r="O1112" s="169"/>
      <c r="P1112" s="207"/>
      <c r="Q1112" s="169"/>
      <c r="R1112" s="169"/>
      <c r="S1112" s="169"/>
      <c r="T1112" s="169"/>
      <c r="U1112" s="207">
        <v>50</v>
      </c>
      <c r="V1112" s="207">
        <v>2500</v>
      </c>
      <c r="W1112" s="169"/>
      <c r="X1112" s="169"/>
      <c r="Y1112" s="169"/>
      <c r="Z1112" s="169"/>
      <c r="AA1112" s="169"/>
      <c r="AB1112" s="169"/>
      <c r="AC1112" s="169"/>
      <c r="AD1112" s="180"/>
      <c r="AE1112" s="207">
        <f t="shared" si="98"/>
        <v>2500</v>
      </c>
    </row>
    <row r="1113" spans="1:31" x14ac:dyDescent="0.25">
      <c r="A1113" s="26"/>
      <c r="B1113" s="48" t="s">
        <v>1032</v>
      </c>
      <c r="C1113" s="23"/>
      <c r="D1113" s="57">
        <v>3</v>
      </c>
      <c r="E1113" s="23"/>
      <c r="F1113" s="23">
        <v>150.30000000000001</v>
      </c>
      <c r="G1113" s="169"/>
      <c r="H1113" s="169"/>
      <c r="I1113" s="169"/>
      <c r="J1113" s="169"/>
      <c r="K1113" s="169"/>
      <c r="L1113" s="169"/>
      <c r="M1113" s="169"/>
      <c r="N1113" s="169"/>
      <c r="O1113" s="169"/>
      <c r="P1113" s="207"/>
      <c r="Q1113" s="169"/>
      <c r="R1113" s="169"/>
      <c r="S1113" s="169"/>
      <c r="T1113" s="169"/>
      <c r="U1113" s="207">
        <v>3</v>
      </c>
      <c r="V1113" s="207">
        <v>150.30000000000001</v>
      </c>
      <c r="W1113" s="169"/>
      <c r="X1113" s="169"/>
      <c r="Y1113" s="169"/>
      <c r="Z1113" s="169"/>
      <c r="AA1113" s="169"/>
      <c r="AB1113" s="169"/>
      <c r="AC1113" s="169"/>
      <c r="AD1113" s="180"/>
      <c r="AE1113" s="207">
        <f t="shared" si="98"/>
        <v>150.30000000000001</v>
      </c>
    </row>
    <row r="1114" spans="1:31" x14ac:dyDescent="0.25">
      <c r="A1114" s="26"/>
      <c r="B1114" s="48" t="s">
        <v>1033</v>
      </c>
      <c r="C1114" s="23"/>
      <c r="D1114" s="57">
        <v>200</v>
      </c>
      <c r="E1114" s="23"/>
      <c r="F1114" s="23">
        <v>50000</v>
      </c>
      <c r="G1114" s="169"/>
      <c r="H1114" s="169"/>
      <c r="I1114" s="169"/>
      <c r="J1114" s="169"/>
      <c r="K1114" s="169"/>
      <c r="L1114" s="169"/>
      <c r="M1114" s="169"/>
      <c r="N1114" s="169"/>
      <c r="O1114" s="169"/>
      <c r="P1114" s="207"/>
      <c r="Q1114" s="169"/>
      <c r="R1114" s="169"/>
      <c r="S1114" s="169"/>
      <c r="T1114" s="169"/>
      <c r="U1114" s="207">
        <v>200</v>
      </c>
      <c r="V1114" s="207">
        <v>50000</v>
      </c>
      <c r="W1114" s="169"/>
      <c r="X1114" s="169"/>
      <c r="Y1114" s="169"/>
      <c r="Z1114" s="169"/>
      <c r="AA1114" s="169"/>
      <c r="AB1114" s="169"/>
      <c r="AC1114" s="169"/>
      <c r="AD1114" s="180"/>
      <c r="AE1114" s="207">
        <f t="shared" si="98"/>
        <v>50000</v>
      </c>
    </row>
    <row r="1115" spans="1:31" x14ac:dyDescent="0.25">
      <c r="A1115" s="26"/>
      <c r="B1115" s="48" t="s">
        <v>1034</v>
      </c>
      <c r="C1115" s="23"/>
      <c r="D1115" s="57">
        <v>40</v>
      </c>
      <c r="E1115" s="23"/>
      <c r="F1115" s="23">
        <v>1040</v>
      </c>
      <c r="G1115" s="169"/>
      <c r="H1115" s="169"/>
      <c r="I1115" s="169"/>
      <c r="J1115" s="169"/>
      <c r="K1115" s="169"/>
      <c r="L1115" s="169"/>
      <c r="M1115" s="169"/>
      <c r="N1115" s="169"/>
      <c r="O1115" s="169"/>
      <c r="P1115" s="207"/>
      <c r="Q1115" s="169"/>
      <c r="R1115" s="169"/>
      <c r="S1115" s="169"/>
      <c r="T1115" s="169"/>
      <c r="U1115" s="207">
        <v>40</v>
      </c>
      <c r="V1115" s="207">
        <v>1040</v>
      </c>
      <c r="W1115" s="169"/>
      <c r="X1115" s="169"/>
      <c r="Y1115" s="169"/>
      <c r="Z1115" s="169"/>
      <c r="AA1115" s="169"/>
      <c r="AB1115" s="169"/>
      <c r="AC1115" s="169"/>
      <c r="AD1115" s="180"/>
      <c r="AE1115" s="207">
        <f t="shared" ref="AE1115:AE1146" si="99">H1115+J1115+L1115+N1115+P1115+R1115+T1115+V1115+X1115+Z1115+AB1115+AD1115</f>
        <v>1040</v>
      </c>
    </row>
    <row r="1116" spans="1:31" x14ac:dyDescent="0.25">
      <c r="A1116" s="26"/>
      <c r="B1116" s="48" t="s">
        <v>1035</v>
      </c>
      <c r="C1116" s="23"/>
      <c r="D1116" s="57">
        <v>40</v>
      </c>
      <c r="E1116" s="23"/>
      <c r="F1116" s="23">
        <v>1040</v>
      </c>
      <c r="G1116" s="169"/>
      <c r="H1116" s="169"/>
      <c r="I1116" s="169"/>
      <c r="J1116" s="169"/>
      <c r="K1116" s="169"/>
      <c r="L1116" s="169"/>
      <c r="M1116" s="169"/>
      <c r="N1116" s="169"/>
      <c r="O1116" s="169"/>
      <c r="P1116" s="207"/>
      <c r="Q1116" s="169"/>
      <c r="R1116" s="169"/>
      <c r="S1116" s="169"/>
      <c r="T1116" s="169"/>
      <c r="U1116" s="207">
        <v>40</v>
      </c>
      <c r="V1116" s="207">
        <v>1040</v>
      </c>
      <c r="W1116" s="169"/>
      <c r="X1116" s="169"/>
      <c r="Y1116" s="169"/>
      <c r="Z1116" s="169"/>
      <c r="AA1116" s="169"/>
      <c r="AB1116" s="169"/>
      <c r="AC1116" s="169"/>
      <c r="AD1116" s="180"/>
      <c r="AE1116" s="207">
        <f t="shared" si="99"/>
        <v>1040</v>
      </c>
    </row>
    <row r="1117" spans="1:31" x14ac:dyDescent="0.25">
      <c r="A1117" s="26"/>
      <c r="B1117" s="48" t="s">
        <v>1036</v>
      </c>
      <c r="C1117" s="23"/>
      <c r="D1117" s="57">
        <v>40</v>
      </c>
      <c r="E1117" s="23"/>
      <c r="F1117" s="23">
        <v>1040</v>
      </c>
      <c r="G1117" s="169"/>
      <c r="H1117" s="169"/>
      <c r="I1117" s="169"/>
      <c r="J1117" s="169"/>
      <c r="K1117" s="169"/>
      <c r="L1117" s="169"/>
      <c r="M1117" s="169"/>
      <c r="N1117" s="169"/>
      <c r="O1117" s="169"/>
      <c r="P1117" s="207"/>
      <c r="Q1117" s="169"/>
      <c r="R1117" s="169"/>
      <c r="S1117" s="169"/>
      <c r="T1117" s="169"/>
      <c r="U1117" s="207">
        <v>40</v>
      </c>
      <c r="V1117" s="207">
        <v>1040</v>
      </c>
      <c r="W1117" s="169"/>
      <c r="X1117" s="169"/>
      <c r="Y1117" s="169"/>
      <c r="Z1117" s="169"/>
      <c r="AA1117" s="169"/>
      <c r="AB1117" s="169"/>
      <c r="AC1117" s="169"/>
      <c r="AD1117" s="180"/>
      <c r="AE1117" s="207">
        <f t="shared" si="99"/>
        <v>1040</v>
      </c>
    </row>
    <row r="1118" spans="1:31" x14ac:dyDescent="0.25">
      <c r="A1118" s="26"/>
      <c r="B1118" s="48" t="s">
        <v>1037</v>
      </c>
      <c r="C1118" s="23"/>
      <c r="D1118" s="57">
        <v>40</v>
      </c>
      <c r="E1118" s="23"/>
      <c r="F1118" s="23">
        <v>1040</v>
      </c>
      <c r="G1118" s="169"/>
      <c r="H1118" s="169"/>
      <c r="I1118" s="169"/>
      <c r="J1118" s="169"/>
      <c r="K1118" s="169"/>
      <c r="L1118" s="169"/>
      <c r="M1118" s="169"/>
      <c r="N1118" s="169"/>
      <c r="O1118" s="169"/>
      <c r="P1118" s="207"/>
      <c r="Q1118" s="169"/>
      <c r="R1118" s="169"/>
      <c r="S1118" s="169"/>
      <c r="T1118" s="169"/>
      <c r="U1118" s="207">
        <v>40</v>
      </c>
      <c r="V1118" s="207">
        <v>1040</v>
      </c>
      <c r="W1118" s="169"/>
      <c r="X1118" s="169"/>
      <c r="Y1118" s="169"/>
      <c r="Z1118" s="169"/>
      <c r="AA1118" s="169"/>
      <c r="AB1118" s="169"/>
      <c r="AC1118" s="169"/>
      <c r="AD1118" s="180"/>
      <c r="AE1118" s="207">
        <f t="shared" si="99"/>
        <v>1040</v>
      </c>
    </row>
    <row r="1119" spans="1:31" x14ac:dyDescent="0.25">
      <c r="A1119" s="26"/>
      <c r="B1119" s="48" t="s">
        <v>1038</v>
      </c>
      <c r="C1119" s="23"/>
      <c r="D1119" s="57">
        <v>40</v>
      </c>
      <c r="E1119" s="23"/>
      <c r="F1119" s="23">
        <v>1040</v>
      </c>
      <c r="G1119" s="169"/>
      <c r="H1119" s="169"/>
      <c r="I1119" s="169"/>
      <c r="J1119" s="169"/>
      <c r="K1119" s="169"/>
      <c r="L1119" s="169"/>
      <c r="M1119" s="169"/>
      <c r="N1119" s="169"/>
      <c r="O1119" s="169"/>
      <c r="P1119" s="207"/>
      <c r="Q1119" s="169"/>
      <c r="R1119" s="169"/>
      <c r="S1119" s="169"/>
      <c r="T1119" s="169"/>
      <c r="U1119" s="207">
        <v>40</v>
      </c>
      <c r="V1119" s="207">
        <v>1040</v>
      </c>
      <c r="W1119" s="169"/>
      <c r="X1119" s="169"/>
      <c r="Y1119" s="169"/>
      <c r="Z1119" s="169"/>
      <c r="AA1119" s="169"/>
      <c r="AB1119" s="169"/>
      <c r="AC1119" s="169"/>
      <c r="AD1119" s="180"/>
      <c r="AE1119" s="207">
        <f t="shared" si="99"/>
        <v>1040</v>
      </c>
    </row>
    <row r="1120" spans="1:31" x14ac:dyDescent="0.25">
      <c r="A1120" s="26"/>
      <c r="B1120" s="48" t="s">
        <v>1039</v>
      </c>
      <c r="C1120" s="23"/>
      <c r="D1120" s="57">
        <v>40</v>
      </c>
      <c r="E1120" s="23"/>
      <c r="F1120" s="23">
        <v>1040</v>
      </c>
      <c r="G1120" s="169"/>
      <c r="H1120" s="169"/>
      <c r="I1120" s="169"/>
      <c r="J1120" s="169"/>
      <c r="K1120" s="169"/>
      <c r="L1120" s="169"/>
      <c r="M1120" s="169"/>
      <c r="N1120" s="169"/>
      <c r="O1120" s="169"/>
      <c r="P1120" s="207"/>
      <c r="Q1120" s="169"/>
      <c r="R1120" s="169"/>
      <c r="S1120" s="169"/>
      <c r="T1120" s="169"/>
      <c r="U1120" s="207">
        <v>40</v>
      </c>
      <c r="V1120" s="207">
        <v>1040</v>
      </c>
      <c r="W1120" s="169"/>
      <c r="X1120" s="169"/>
      <c r="Y1120" s="169"/>
      <c r="Z1120" s="169"/>
      <c r="AA1120" s="169"/>
      <c r="AB1120" s="169"/>
      <c r="AC1120" s="169"/>
      <c r="AD1120" s="180"/>
      <c r="AE1120" s="207">
        <f t="shared" si="99"/>
        <v>1040</v>
      </c>
    </row>
    <row r="1121" spans="1:31" x14ac:dyDescent="0.25">
      <c r="A1121" s="26"/>
      <c r="B1121" s="48" t="s">
        <v>1040</v>
      </c>
      <c r="C1121" s="23"/>
      <c r="D1121" s="57">
        <v>40</v>
      </c>
      <c r="E1121" s="23"/>
      <c r="F1121" s="23">
        <v>1040</v>
      </c>
      <c r="G1121" s="169"/>
      <c r="H1121" s="169"/>
      <c r="I1121" s="169"/>
      <c r="J1121" s="169"/>
      <c r="K1121" s="169"/>
      <c r="L1121" s="169"/>
      <c r="M1121" s="169"/>
      <c r="N1121" s="169"/>
      <c r="O1121" s="169"/>
      <c r="P1121" s="207"/>
      <c r="Q1121" s="169"/>
      <c r="R1121" s="169"/>
      <c r="S1121" s="169"/>
      <c r="T1121" s="169"/>
      <c r="U1121" s="207">
        <v>40</v>
      </c>
      <c r="V1121" s="207">
        <v>1040</v>
      </c>
      <c r="W1121" s="169"/>
      <c r="X1121" s="169"/>
      <c r="Y1121" s="169"/>
      <c r="Z1121" s="169"/>
      <c r="AA1121" s="169"/>
      <c r="AB1121" s="169"/>
      <c r="AC1121" s="169"/>
      <c r="AD1121" s="180"/>
      <c r="AE1121" s="207">
        <f t="shared" si="99"/>
        <v>1040</v>
      </c>
    </row>
    <row r="1122" spans="1:31" x14ac:dyDescent="0.25">
      <c r="A1122" s="26"/>
      <c r="B1122" s="48" t="s">
        <v>1041</v>
      </c>
      <c r="C1122" s="23"/>
      <c r="D1122" s="57">
        <v>40</v>
      </c>
      <c r="E1122" s="23"/>
      <c r="F1122" s="23">
        <v>1040</v>
      </c>
      <c r="G1122" s="169"/>
      <c r="H1122" s="169"/>
      <c r="I1122" s="169"/>
      <c r="J1122" s="169"/>
      <c r="K1122" s="169"/>
      <c r="L1122" s="169"/>
      <c r="M1122" s="169"/>
      <c r="N1122" s="169"/>
      <c r="O1122" s="169"/>
      <c r="P1122" s="207"/>
      <c r="Q1122" s="169"/>
      <c r="R1122" s="169"/>
      <c r="S1122" s="169"/>
      <c r="T1122" s="169"/>
      <c r="U1122" s="207">
        <v>40</v>
      </c>
      <c r="V1122" s="207">
        <v>1040</v>
      </c>
      <c r="W1122" s="169"/>
      <c r="X1122" s="169"/>
      <c r="Y1122" s="169"/>
      <c r="Z1122" s="169"/>
      <c r="AA1122" s="169"/>
      <c r="AB1122" s="169"/>
      <c r="AC1122" s="169"/>
      <c r="AD1122" s="180"/>
      <c r="AE1122" s="207">
        <f t="shared" si="99"/>
        <v>1040</v>
      </c>
    </row>
    <row r="1123" spans="1:31" x14ac:dyDescent="0.25">
      <c r="A1123" s="26"/>
      <c r="B1123" s="48" t="s">
        <v>1042</v>
      </c>
      <c r="C1123" s="23"/>
      <c r="D1123" s="57">
        <v>40</v>
      </c>
      <c r="E1123" s="23"/>
      <c r="F1123" s="23">
        <v>1040</v>
      </c>
      <c r="G1123" s="169"/>
      <c r="H1123" s="169"/>
      <c r="I1123" s="169"/>
      <c r="J1123" s="169"/>
      <c r="K1123" s="169"/>
      <c r="L1123" s="169"/>
      <c r="M1123" s="169"/>
      <c r="N1123" s="169"/>
      <c r="O1123" s="169"/>
      <c r="P1123" s="207"/>
      <c r="Q1123" s="169"/>
      <c r="R1123" s="169"/>
      <c r="S1123" s="169"/>
      <c r="T1123" s="169"/>
      <c r="U1123" s="207">
        <v>40</v>
      </c>
      <c r="V1123" s="207">
        <v>1040</v>
      </c>
      <c r="W1123" s="169"/>
      <c r="X1123" s="169"/>
      <c r="Y1123" s="169"/>
      <c r="Z1123" s="169"/>
      <c r="AA1123" s="169"/>
      <c r="AB1123" s="169"/>
      <c r="AC1123" s="169"/>
      <c r="AD1123" s="180"/>
      <c r="AE1123" s="207">
        <f t="shared" si="99"/>
        <v>1040</v>
      </c>
    </row>
    <row r="1124" spans="1:31" x14ac:dyDescent="0.25">
      <c r="A1124" s="26"/>
      <c r="B1124" s="48" t="s">
        <v>1043</v>
      </c>
      <c r="C1124" s="23"/>
      <c r="D1124" s="57">
        <v>50</v>
      </c>
      <c r="E1124" s="23"/>
      <c r="F1124" s="23">
        <v>1300</v>
      </c>
      <c r="G1124" s="169"/>
      <c r="H1124" s="169"/>
      <c r="I1124" s="169"/>
      <c r="J1124" s="169"/>
      <c r="K1124" s="169"/>
      <c r="L1124" s="169"/>
      <c r="M1124" s="169"/>
      <c r="N1124" s="169"/>
      <c r="O1124" s="169"/>
      <c r="P1124" s="207"/>
      <c r="Q1124" s="169"/>
      <c r="R1124" s="169"/>
      <c r="S1124" s="169"/>
      <c r="T1124" s="169"/>
      <c r="U1124" s="207">
        <v>50</v>
      </c>
      <c r="V1124" s="207">
        <v>1300</v>
      </c>
      <c r="W1124" s="169"/>
      <c r="X1124" s="169"/>
      <c r="Y1124" s="169"/>
      <c r="Z1124" s="169"/>
      <c r="AA1124" s="169"/>
      <c r="AB1124" s="169"/>
      <c r="AC1124" s="169"/>
      <c r="AD1124" s="180"/>
      <c r="AE1124" s="207">
        <f t="shared" si="99"/>
        <v>1300</v>
      </c>
    </row>
    <row r="1125" spans="1:31" x14ac:dyDescent="0.25">
      <c r="A1125" s="26"/>
      <c r="B1125" s="48" t="s">
        <v>1044</v>
      </c>
      <c r="C1125" s="23"/>
      <c r="D1125" s="57">
        <v>50</v>
      </c>
      <c r="E1125" s="23"/>
      <c r="F1125" s="23">
        <v>1300</v>
      </c>
      <c r="G1125" s="169"/>
      <c r="H1125" s="169"/>
      <c r="I1125" s="169"/>
      <c r="J1125" s="169"/>
      <c r="K1125" s="169"/>
      <c r="L1125" s="169"/>
      <c r="M1125" s="169"/>
      <c r="N1125" s="169"/>
      <c r="O1125" s="169"/>
      <c r="P1125" s="207"/>
      <c r="Q1125" s="169"/>
      <c r="R1125" s="169"/>
      <c r="S1125" s="169"/>
      <c r="T1125" s="169"/>
      <c r="U1125" s="207">
        <v>50</v>
      </c>
      <c r="V1125" s="207">
        <v>1300</v>
      </c>
      <c r="W1125" s="169"/>
      <c r="X1125" s="169"/>
      <c r="Y1125" s="169"/>
      <c r="Z1125" s="169"/>
      <c r="AA1125" s="169"/>
      <c r="AB1125" s="169"/>
      <c r="AC1125" s="169"/>
      <c r="AD1125" s="180"/>
      <c r="AE1125" s="207">
        <f t="shared" si="99"/>
        <v>1300</v>
      </c>
    </row>
    <row r="1126" spans="1:31" x14ac:dyDescent="0.25">
      <c r="A1126" s="26"/>
      <c r="B1126" s="48" t="s">
        <v>1045</v>
      </c>
      <c r="C1126" s="23"/>
      <c r="D1126" s="57">
        <v>50</v>
      </c>
      <c r="E1126" s="23"/>
      <c r="F1126" s="23">
        <v>1300</v>
      </c>
      <c r="G1126" s="169"/>
      <c r="H1126" s="169"/>
      <c r="I1126" s="169"/>
      <c r="J1126" s="169"/>
      <c r="K1126" s="169"/>
      <c r="L1126" s="169"/>
      <c r="M1126" s="169"/>
      <c r="N1126" s="169"/>
      <c r="O1126" s="169"/>
      <c r="P1126" s="207"/>
      <c r="Q1126" s="169"/>
      <c r="R1126" s="169"/>
      <c r="S1126" s="169"/>
      <c r="T1126" s="169"/>
      <c r="U1126" s="207">
        <v>50</v>
      </c>
      <c r="V1126" s="207">
        <v>1300</v>
      </c>
      <c r="W1126" s="169"/>
      <c r="X1126" s="169"/>
      <c r="Y1126" s="169"/>
      <c r="Z1126" s="169"/>
      <c r="AA1126" s="169"/>
      <c r="AB1126" s="169"/>
      <c r="AC1126" s="169"/>
      <c r="AD1126" s="180"/>
      <c r="AE1126" s="207">
        <f t="shared" si="99"/>
        <v>1300</v>
      </c>
    </row>
    <row r="1127" spans="1:31" x14ac:dyDescent="0.25">
      <c r="A1127" s="26"/>
      <c r="B1127" s="48" t="s">
        <v>1046</v>
      </c>
      <c r="C1127" s="23"/>
      <c r="D1127" s="57">
        <v>50</v>
      </c>
      <c r="E1127" s="23"/>
      <c r="F1127" s="23">
        <v>1300</v>
      </c>
      <c r="G1127" s="169"/>
      <c r="H1127" s="169"/>
      <c r="I1127" s="169"/>
      <c r="J1127" s="169"/>
      <c r="K1127" s="169"/>
      <c r="L1127" s="169"/>
      <c r="M1127" s="169"/>
      <c r="N1127" s="169"/>
      <c r="O1127" s="169"/>
      <c r="P1127" s="207"/>
      <c r="Q1127" s="169"/>
      <c r="R1127" s="169"/>
      <c r="S1127" s="169"/>
      <c r="T1127" s="169"/>
      <c r="U1127" s="207">
        <v>50</v>
      </c>
      <c r="V1127" s="207">
        <v>1300</v>
      </c>
      <c r="W1127" s="169"/>
      <c r="X1127" s="169"/>
      <c r="Y1127" s="169"/>
      <c r="Z1127" s="169"/>
      <c r="AA1127" s="169"/>
      <c r="AB1127" s="169"/>
      <c r="AC1127" s="169"/>
      <c r="AD1127" s="180"/>
      <c r="AE1127" s="207">
        <f t="shared" si="99"/>
        <v>1300</v>
      </c>
    </row>
    <row r="1128" spans="1:31" x14ac:dyDescent="0.25">
      <c r="A1128" s="26"/>
      <c r="B1128" s="48" t="s">
        <v>1047</v>
      </c>
      <c r="C1128" s="23"/>
      <c r="D1128" s="57">
        <v>50</v>
      </c>
      <c r="E1128" s="23"/>
      <c r="F1128" s="23">
        <v>1300</v>
      </c>
      <c r="G1128" s="169"/>
      <c r="H1128" s="169"/>
      <c r="I1128" s="169"/>
      <c r="J1128" s="169"/>
      <c r="K1128" s="169"/>
      <c r="L1128" s="169"/>
      <c r="M1128" s="169"/>
      <c r="N1128" s="169"/>
      <c r="O1128" s="169"/>
      <c r="P1128" s="207"/>
      <c r="Q1128" s="169"/>
      <c r="R1128" s="169"/>
      <c r="S1128" s="169"/>
      <c r="T1128" s="169"/>
      <c r="U1128" s="207">
        <v>50</v>
      </c>
      <c r="V1128" s="207">
        <v>1300</v>
      </c>
      <c r="W1128" s="169"/>
      <c r="X1128" s="169"/>
      <c r="Y1128" s="169"/>
      <c r="Z1128" s="169"/>
      <c r="AA1128" s="169"/>
      <c r="AB1128" s="169"/>
      <c r="AC1128" s="169"/>
      <c r="AD1128" s="180"/>
      <c r="AE1128" s="207">
        <f t="shared" si="99"/>
        <v>1300</v>
      </c>
    </row>
    <row r="1129" spans="1:31" x14ac:dyDescent="0.25">
      <c r="A1129" s="26"/>
      <c r="B1129" s="48" t="s">
        <v>1048</v>
      </c>
      <c r="C1129" s="23"/>
      <c r="D1129" s="57">
        <v>200</v>
      </c>
      <c r="E1129" s="23"/>
      <c r="F1129" s="23">
        <v>30000</v>
      </c>
      <c r="G1129" s="169"/>
      <c r="H1129" s="169"/>
      <c r="I1129" s="169"/>
      <c r="J1129" s="169"/>
      <c r="K1129" s="169"/>
      <c r="L1129" s="169"/>
      <c r="M1129" s="169"/>
      <c r="N1129" s="169"/>
      <c r="O1129" s="169"/>
      <c r="P1129" s="207"/>
      <c r="Q1129" s="169"/>
      <c r="R1129" s="169"/>
      <c r="S1129" s="169"/>
      <c r="T1129" s="169"/>
      <c r="U1129" s="207">
        <v>200</v>
      </c>
      <c r="V1129" s="207">
        <v>30000</v>
      </c>
      <c r="W1129" s="169"/>
      <c r="X1129" s="169"/>
      <c r="Y1129" s="169"/>
      <c r="Z1129" s="169"/>
      <c r="AA1129" s="169"/>
      <c r="AB1129" s="169"/>
      <c r="AC1129" s="169"/>
      <c r="AD1129" s="180"/>
      <c r="AE1129" s="207">
        <f t="shared" si="99"/>
        <v>30000</v>
      </c>
    </row>
    <row r="1130" spans="1:31" x14ac:dyDescent="0.25">
      <c r="A1130" s="26"/>
      <c r="B1130" s="48" t="s">
        <v>1049</v>
      </c>
      <c r="C1130" s="23"/>
      <c r="D1130" s="57">
        <v>198</v>
      </c>
      <c r="E1130" s="23"/>
      <c r="F1130" s="23">
        <v>2970</v>
      </c>
      <c r="G1130" s="169"/>
      <c r="H1130" s="169"/>
      <c r="I1130" s="169"/>
      <c r="J1130" s="169"/>
      <c r="K1130" s="169"/>
      <c r="L1130" s="169"/>
      <c r="M1130" s="169"/>
      <c r="N1130" s="169"/>
      <c r="O1130" s="169"/>
      <c r="P1130" s="207"/>
      <c r="Q1130" s="169"/>
      <c r="R1130" s="169"/>
      <c r="S1130" s="169"/>
      <c r="T1130" s="169"/>
      <c r="U1130" s="207">
        <v>198</v>
      </c>
      <c r="V1130" s="207">
        <v>2970</v>
      </c>
      <c r="W1130" s="169"/>
      <c r="X1130" s="169"/>
      <c r="Y1130" s="169"/>
      <c r="Z1130" s="169"/>
      <c r="AA1130" s="169"/>
      <c r="AB1130" s="169"/>
      <c r="AC1130" s="169"/>
      <c r="AD1130" s="180"/>
      <c r="AE1130" s="207">
        <f t="shared" si="99"/>
        <v>2970</v>
      </c>
    </row>
    <row r="1131" spans="1:31" x14ac:dyDescent="0.25">
      <c r="A1131" s="26"/>
      <c r="B1131" s="48" t="s">
        <v>1050</v>
      </c>
      <c r="C1131" s="23"/>
      <c r="D1131" s="57">
        <v>50</v>
      </c>
      <c r="E1131" s="23"/>
      <c r="F1131" s="23">
        <v>1000</v>
      </c>
      <c r="G1131" s="169"/>
      <c r="H1131" s="169"/>
      <c r="I1131" s="169"/>
      <c r="J1131" s="169"/>
      <c r="K1131" s="169"/>
      <c r="L1131" s="169"/>
      <c r="M1131" s="169"/>
      <c r="N1131" s="169"/>
      <c r="O1131" s="169"/>
      <c r="P1131" s="207"/>
      <c r="Q1131" s="169"/>
      <c r="R1131" s="169"/>
      <c r="S1131" s="169"/>
      <c r="T1131" s="169"/>
      <c r="U1131" s="207">
        <v>50</v>
      </c>
      <c r="V1131" s="207">
        <v>1000</v>
      </c>
      <c r="W1131" s="169"/>
      <c r="X1131" s="169"/>
      <c r="Y1131" s="169"/>
      <c r="Z1131" s="169"/>
      <c r="AA1131" s="169"/>
      <c r="AB1131" s="169"/>
      <c r="AC1131" s="169"/>
      <c r="AD1131" s="180"/>
      <c r="AE1131" s="207">
        <f t="shared" si="99"/>
        <v>1000</v>
      </c>
    </row>
    <row r="1132" spans="1:31" x14ac:dyDescent="0.25">
      <c r="A1132" s="26"/>
      <c r="B1132" s="48" t="s">
        <v>1051</v>
      </c>
      <c r="C1132" s="23"/>
      <c r="D1132" s="57">
        <v>30</v>
      </c>
      <c r="E1132" s="23"/>
      <c r="F1132" s="23">
        <v>3150</v>
      </c>
      <c r="G1132" s="169"/>
      <c r="H1132" s="169"/>
      <c r="I1132" s="169"/>
      <c r="J1132" s="169"/>
      <c r="K1132" s="169"/>
      <c r="L1132" s="169"/>
      <c r="M1132" s="169"/>
      <c r="N1132" s="169"/>
      <c r="O1132" s="169"/>
      <c r="P1132" s="207"/>
      <c r="Q1132" s="169"/>
      <c r="R1132" s="169"/>
      <c r="S1132" s="169"/>
      <c r="T1132" s="169"/>
      <c r="U1132" s="207">
        <v>30</v>
      </c>
      <c r="V1132" s="207">
        <v>3150</v>
      </c>
      <c r="W1132" s="169"/>
      <c r="X1132" s="169"/>
      <c r="Y1132" s="169"/>
      <c r="Z1132" s="169"/>
      <c r="AA1132" s="169"/>
      <c r="AB1132" s="169"/>
      <c r="AC1132" s="169"/>
      <c r="AD1132" s="180"/>
      <c r="AE1132" s="207">
        <f t="shared" si="99"/>
        <v>3150</v>
      </c>
    </row>
    <row r="1133" spans="1:31" x14ac:dyDescent="0.25">
      <c r="A1133" s="26"/>
      <c r="B1133" s="48" t="s">
        <v>1052</v>
      </c>
      <c r="C1133" s="23"/>
      <c r="D1133" s="57">
        <v>215</v>
      </c>
      <c r="E1133" s="23"/>
      <c r="F1133" s="23">
        <v>92450</v>
      </c>
      <c r="G1133" s="169"/>
      <c r="H1133" s="169"/>
      <c r="I1133" s="169"/>
      <c r="J1133" s="169"/>
      <c r="K1133" s="169"/>
      <c r="L1133" s="169"/>
      <c r="M1133" s="169"/>
      <c r="N1133" s="169"/>
      <c r="O1133" s="169"/>
      <c r="P1133" s="207"/>
      <c r="Q1133" s="169"/>
      <c r="R1133" s="169"/>
      <c r="S1133" s="169"/>
      <c r="T1133" s="169"/>
      <c r="U1133" s="207">
        <v>215</v>
      </c>
      <c r="V1133" s="207">
        <v>92450</v>
      </c>
      <c r="W1133" s="169"/>
      <c r="X1133" s="169"/>
      <c r="Y1133" s="169"/>
      <c r="Z1133" s="169"/>
      <c r="AA1133" s="169"/>
      <c r="AB1133" s="169"/>
      <c r="AC1133" s="169"/>
      <c r="AD1133" s="180"/>
      <c r="AE1133" s="207">
        <f t="shared" si="99"/>
        <v>92450</v>
      </c>
    </row>
    <row r="1134" spans="1:31" x14ac:dyDescent="0.25">
      <c r="A1134" s="26"/>
      <c r="B1134" s="48" t="s">
        <v>1053</v>
      </c>
      <c r="C1134" s="23"/>
      <c r="D1134" s="57">
        <v>400</v>
      </c>
      <c r="E1134" s="23"/>
      <c r="F1134" s="23">
        <v>172000</v>
      </c>
      <c r="G1134" s="169"/>
      <c r="H1134" s="169"/>
      <c r="I1134" s="169"/>
      <c r="J1134" s="169"/>
      <c r="K1134" s="169"/>
      <c r="L1134" s="169"/>
      <c r="M1134" s="169"/>
      <c r="N1134" s="169"/>
      <c r="O1134" s="169"/>
      <c r="P1134" s="207"/>
      <c r="Q1134" s="169"/>
      <c r="R1134" s="169"/>
      <c r="S1134" s="169"/>
      <c r="T1134" s="169"/>
      <c r="U1134" s="207">
        <v>400</v>
      </c>
      <c r="V1134" s="207">
        <v>172000</v>
      </c>
      <c r="W1134" s="169"/>
      <c r="X1134" s="169"/>
      <c r="Y1134" s="169"/>
      <c r="Z1134" s="169"/>
      <c r="AA1134" s="169"/>
      <c r="AB1134" s="169"/>
      <c r="AC1134" s="169"/>
      <c r="AD1134" s="180"/>
      <c r="AE1134" s="207">
        <f t="shared" si="99"/>
        <v>172000</v>
      </c>
    </row>
    <row r="1135" spans="1:31" x14ac:dyDescent="0.25">
      <c r="A1135" s="26"/>
      <c r="B1135" s="48" t="s">
        <v>1054</v>
      </c>
      <c r="C1135" s="23"/>
      <c r="D1135" s="57">
        <v>200</v>
      </c>
      <c r="E1135" s="23"/>
      <c r="F1135" s="23">
        <v>86000</v>
      </c>
      <c r="G1135" s="169"/>
      <c r="H1135" s="169"/>
      <c r="I1135" s="169"/>
      <c r="J1135" s="169"/>
      <c r="K1135" s="169"/>
      <c r="L1135" s="169"/>
      <c r="M1135" s="169"/>
      <c r="N1135" s="169"/>
      <c r="O1135" s="169"/>
      <c r="P1135" s="207"/>
      <c r="Q1135" s="169"/>
      <c r="R1135" s="169"/>
      <c r="S1135" s="169"/>
      <c r="T1135" s="169"/>
      <c r="U1135" s="207">
        <v>200</v>
      </c>
      <c r="V1135" s="207">
        <v>86000</v>
      </c>
      <c r="W1135" s="169"/>
      <c r="X1135" s="169"/>
      <c r="Y1135" s="169"/>
      <c r="Z1135" s="169"/>
      <c r="AA1135" s="169"/>
      <c r="AB1135" s="169"/>
      <c r="AC1135" s="169"/>
      <c r="AD1135" s="180"/>
      <c r="AE1135" s="207">
        <f t="shared" si="99"/>
        <v>86000</v>
      </c>
    </row>
    <row r="1136" spans="1:31" x14ac:dyDescent="0.25">
      <c r="A1136" s="26"/>
      <c r="B1136" s="48" t="s">
        <v>1055</v>
      </c>
      <c r="C1136" s="23"/>
      <c r="D1136" s="57">
        <v>400</v>
      </c>
      <c r="E1136" s="23"/>
      <c r="F1136" s="23">
        <v>172000</v>
      </c>
      <c r="G1136" s="169"/>
      <c r="H1136" s="169"/>
      <c r="I1136" s="169"/>
      <c r="J1136" s="169"/>
      <c r="K1136" s="169"/>
      <c r="L1136" s="169"/>
      <c r="M1136" s="169"/>
      <c r="N1136" s="169"/>
      <c r="O1136" s="169"/>
      <c r="P1136" s="207"/>
      <c r="Q1136" s="169"/>
      <c r="R1136" s="169"/>
      <c r="S1136" s="169"/>
      <c r="T1136" s="169"/>
      <c r="U1136" s="207">
        <v>400</v>
      </c>
      <c r="V1136" s="207">
        <v>172000</v>
      </c>
      <c r="W1136" s="169"/>
      <c r="X1136" s="169"/>
      <c r="Y1136" s="169"/>
      <c r="Z1136" s="169"/>
      <c r="AA1136" s="169"/>
      <c r="AB1136" s="169"/>
      <c r="AC1136" s="169"/>
      <c r="AD1136" s="180"/>
      <c r="AE1136" s="207">
        <f t="shared" si="99"/>
        <v>172000</v>
      </c>
    </row>
    <row r="1137" spans="1:474" x14ac:dyDescent="0.25">
      <c r="A1137" s="26"/>
      <c r="B1137" s="48" t="s">
        <v>1056</v>
      </c>
      <c r="C1137" s="23"/>
      <c r="D1137" s="57">
        <v>400</v>
      </c>
      <c r="E1137" s="23"/>
      <c r="F1137" s="23">
        <v>172000</v>
      </c>
      <c r="G1137" s="169"/>
      <c r="H1137" s="169"/>
      <c r="I1137" s="169"/>
      <c r="J1137" s="169"/>
      <c r="K1137" s="169"/>
      <c r="L1137" s="169"/>
      <c r="M1137" s="169"/>
      <c r="N1137" s="169"/>
      <c r="O1137" s="169"/>
      <c r="P1137" s="207"/>
      <c r="Q1137" s="169"/>
      <c r="R1137" s="169"/>
      <c r="S1137" s="169"/>
      <c r="T1137" s="169"/>
      <c r="U1137" s="207">
        <v>400</v>
      </c>
      <c r="V1137" s="207">
        <v>172000</v>
      </c>
      <c r="W1137" s="169"/>
      <c r="X1137" s="169"/>
      <c r="Y1137" s="169"/>
      <c r="Z1137" s="169"/>
      <c r="AA1137" s="169"/>
      <c r="AB1137" s="169"/>
      <c r="AC1137" s="169"/>
      <c r="AD1137" s="180"/>
      <c r="AE1137" s="207">
        <f t="shared" si="99"/>
        <v>172000</v>
      </c>
    </row>
    <row r="1138" spans="1:474" x14ac:dyDescent="0.25">
      <c r="A1138" s="26"/>
      <c r="B1138" s="48" t="s">
        <v>1057</v>
      </c>
      <c r="C1138" s="23"/>
      <c r="D1138" s="57">
        <v>199</v>
      </c>
      <c r="E1138" s="23"/>
      <c r="F1138" s="23">
        <v>85570</v>
      </c>
      <c r="G1138" s="169"/>
      <c r="H1138" s="169"/>
      <c r="I1138" s="169"/>
      <c r="J1138" s="169"/>
      <c r="K1138" s="169"/>
      <c r="L1138" s="169"/>
      <c r="M1138" s="169"/>
      <c r="N1138" s="169"/>
      <c r="O1138" s="169"/>
      <c r="P1138" s="207"/>
      <c r="Q1138" s="169"/>
      <c r="R1138" s="169"/>
      <c r="S1138" s="169"/>
      <c r="T1138" s="169"/>
      <c r="U1138" s="207">
        <v>199</v>
      </c>
      <c r="V1138" s="207">
        <v>85570</v>
      </c>
      <c r="W1138" s="169"/>
      <c r="X1138" s="169"/>
      <c r="Y1138" s="169"/>
      <c r="Z1138" s="169"/>
      <c r="AA1138" s="169"/>
      <c r="AB1138" s="169"/>
      <c r="AC1138" s="169"/>
      <c r="AD1138" s="180"/>
      <c r="AE1138" s="207">
        <f t="shared" si="99"/>
        <v>85570</v>
      </c>
    </row>
    <row r="1139" spans="1:474" x14ac:dyDescent="0.25">
      <c r="A1139" s="26"/>
      <c r="B1139" s="48" t="s">
        <v>1058</v>
      </c>
      <c r="C1139" s="23"/>
      <c r="D1139" s="57">
        <v>100</v>
      </c>
      <c r="E1139" s="23"/>
      <c r="F1139" s="23">
        <v>43000</v>
      </c>
      <c r="G1139" s="169"/>
      <c r="H1139" s="169"/>
      <c r="I1139" s="169"/>
      <c r="J1139" s="169"/>
      <c r="K1139" s="169"/>
      <c r="L1139" s="169"/>
      <c r="M1139" s="169"/>
      <c r="N1139" s="169"/>
      <c r="O1139" s="169"/>
      <c r="P1139" s="207"/>
      <c r="Q1139" s="169"/>
      <c r="R1139" s="169"/>
      <c r="S1139" s="169"/>
      <c r="T1139" s="169"/>
      <c r="U1139" s="207">
        <v>100</v>
      </c>
      <c r="V1139" s="207">
        <v>43000</v>
      </c>
      <c r="W1139" s="169"/>
      <c r="X1139" s="169"/>
      <c r="Y1139" s="169"/>
      <c r="Z1139" s="169"/>
      <c r="AA1139" s="169"/>
      <c r="AB1139" s="169"/>
      <c r="AC1139" s="169"/>
      <c r="AD1139" s="180"/>
      <c r="AE1139" s="207">
        <f t="shared" si="99"/>
        <v>43000</v>
      </c>
    </row>
    <row r="1140" spans="1:474" x14ac:dyDescent="0.25">
      <c r="A1140" s="26"/>
      <c r="B1140" s="48" t="s">
        <v>1059</v>
      </c>
      <c r="C1140" s="23"/>
      <c r="D1140" s="57">
        <v>200</v>
      </c>
      <c r="E1140" s="23"/>
      <c r="F1140" s="23">
        <v>36000</v>
      </c>
      <c r="G1140" s="169"/>
      <c r="H1140" s="169"/>
      <c r="I1140" s="169"/>
      <c r="J1140" s="169"/>
      <c r="K1140" s="169"/>
      <c r="L1140" s="169"/>
      <c r="M1140" s="169"/>
      <c r="N1140" s="169"/>
      <c r="O1140" s="169"/>
      <c r="P1140" s="207"/>
      <c r="Q1140" s="169"/>
      <c r="R1140" s="169"/>
      <c r="S1140" s="169"/>
      <c r="T1140" s="169"/>
      <c r="U1140" s="207">
        <v>200</v>
      </c>
      <c r="V1140" s="207">
        <v>36000</v>
      </c>
      <c r="W1140" s="169"/>
      <c r="X1140" s="169"/>
      <c r="Y1140" s="169"/>
      <c r="Z1140" s="169"/>
      <c r="AA1140" s="169"/>
      <c r="AB1140" s="169"/>
      <c r="AC1140" s="169"/>
      <c r="AD1140" s="180"/>
      <c r="AE1140" s="207">
        <f t="shared" si="99"/>
        <v>36000</v>
      </c>
    </row>
    <row r="1141" spans="1:474" x14ac:dyDescent="0.25">
      <c r="A1141" s="26"/>
      <c r="B1141" s="48" t="s">
        <v>1060</v>
      </c>
      <c r="C1141" s="23"/>
      <c r="D1141" s="57">
        <v>200</v>
      </c>
      <c r="E1141" s="23"/>
      <c r="F1141" s="23">
        <v>36000</v>
      </c>
      <c r="G1141" s="169"/>
      <c r="H1141" s="169"/>
      <c r="I1141" s="169"/>
      <c r="J1141" s="169"/>
      <c r="K1141" s="169"/>
      <c r="L1141" s="169"/>
      <c r="M1141" s="169">
        <v>1</v>
      </c>
      <c r="N1141" s="169">
        <v>3300</v>
      </c>
      <c r="O1141" s="169"/>
      <c r="P1141" s="207"/>
      <c r="Q1141" s="169"/>
      <c r="R1141" s="169"/>
      <c r="S1141" s="169"/>
      <c r="T1141" s="169"/>
      <c r="U1141" s="207">
        <v>199</v>
      </c>
      <c r="V1141" s="207">
        <v>32700</v>
      </c>
      <c r="W1141" s="169"/>
      <c r="X1141" s="169"/>
      <c r="Y1141" s="169"/>
      <c r="Z1141" s="169"/>
      <c r="AA1141" s="169"/>
      <c r="AB1141" s="169"/>
      <c r="AC1141" s="169"/>
      <c r="AD1141" s="180"/>
      <c r="AE1141" s="207">
        <f t="shared" si="99"/>
        <v>36000</v>
      </c>
    </row>
    <row r="1142" spans="1:474" x14ac:dyDescent="0.25">
      <c r="A1142" s="26"/>
      <c r="B1142" s="48" t="s">
        <v>1061</v>
      </c>
      <c r="C1142" s="23"/>
      <c r="D1142" s="57">
        <v>152</v>
      </c>
      <c r="E1142" s="23"/>
      <c r="F1142" s="23">
        <v>296.63999999999942</v>
      </c>
      <c r="G1142" s="169"/>
      <c r="H1142" s="169"/>
      <c r="I1142" s="169"/>
      <c r="J1142" s="169"/>
      <c r="K1142" s="169"/>
      <c r="L1142" s="169"/>
      <c r="M1142" s="169"/>
      <c r="N1142" s="169"/>
      <c r="O1142" s="169"/>
      <c r="P1142" s="207"/>
      <c r="Q1142" s="169"/>
      <c r="R1142" s="169"/>
      <c r="S1142" s="169"/>
      <c r="T1142" s="169"/>
      <c r="U1142" s="207">
        <v>152</v>
      </c>
      <c r="V1142" s="207">
        <v>296.63999999999942</v>
      </c>
      <c r="W1142" s="169"/>
      <c r="X1142" s="169"/>
      <c r="Y1142" s="169"/>
      <c r="Z1142" s="169"/>
      <c r="AA1142" s="169"/>
      <c r="AB1142" s="169"/>
      <c r="AC1142" s="169"/>
      <c r="AD1142" s="180"/>
      <c r="AE1142" s="207">
        <f t="shared" si="99"/>
        <v>296.63999999999942</v>
      </c>
    </row>
    <row r="1143" spans="1:474" x14ac:dyDescent="0.25">
      <c r="A1143" s="26"/>
      <c r="B1143" s="48" t="s">
        <v>1062</v>
      </c>
      <c r="C1143" s="23"/>
      <c r="D1143" s="57">
        <v>155</v>
      </c>
      <c r="E1143" s="23"/>
      <c r="F1143" s="23">
        <v>2528.0999999999985</v>
      </c>
      <c r="G1143" s="169"/>
      <c r="H1143" s="169"/>
      <c r="I1143" s="169"/>
      <c r="J1143" s="169"/>
      <c r="K1143" s="169"/>
      <c r="L1143" s="169"/>
      <c r="M1143" s="169"/>
      <c r="N1143" s="169"/>
      <c r="O1143" s="169"/>
      <c r="P1143" s="207"/>
      <c r="Q1143" s="169"/>
      <c r="R1143" s="169"/>
      <c r="S1143" s="169"/>
      <c r="T1143" s="169"/>
      <c r="U1143" s="207">
        <v>155</v>
      </c>
      <c r="V1143" s="207">
        <v>2528.0999999999985</v>
      </c>
      <c r="W1143" s="169"/>
      <c r="X1143" s="169"/>
      <c r="Y1143" s="169"/>
      <c r="Z1143" s="169"/>
      <c r="AA1143" s="169"/>
      <c r="AB1143" s="169"/>
      <c r="AC1143" s="169"/>
      <c r="AD1143" s="180"/>
      <c r="AE1143" s="207">
        <f t="shared" si="99"/>
        <v>2528.0999999999985</v>
      </c>
    </row>
    <row r="1144" spans="1:474" x14ac:dyDescent="0.25">
      <c r="A1144" s="26"/>
      <c r="B1144" s="48" t="s">
        <v>1063</v>
      </c>
      <c r="C1144" s="23"/>
      <c r="D1144" s="57">
        <v>200</v>
      </c>
      <c r="E1144" s="23"/>
      <c r="F1144" s="23">
        <v>36000</v>
      </c>
      <c r="G1144" s="169"/>
      <c r="H1144" s="169"/>
      <c r="I1144" s="169"/>
      <c r="J1144" s="169"/>
      <c r="K1144" s="169"/>
      <c r="L1144" s="169"/>
      <c r="M1144" s="169">
        <v>4</v>
      </c>
      <c r="N1144" s="169">
        <v>12480</v>
      </c>
      <c r="O1144" s="169"/>
      <c r="P1144" s="207"/>
      <c r="Q1144" s="169"/>
      <c r="R1144" s="169"/>
      <c r="S1144" s="169"/>
      <c r="T1144" s="169"/>
      <c r="U1144" s="207">
        <v>196</v>
      </c>
      <c r="V1144" s="207">
        <v>23520</v>
      </c>
      <c r="W1144" s="169"/>
      <c r="X1144" s="169"/>
      <c r="Y1144" s="169"/>
      <c r="Z1144" s="169"/>
      <c r="AA1144" s="169"/>
      <c r="AB1144" s="169"/>
      <c r="AC1144" s="169"/>
      <c r="AD1144" s="180"/>
      <c r="AE1144" s="207">
        <f t="shared" si="99"/>
        <v>36000</v>
      </c>
    </row>
    <row r="1145" spans="1:474" x14ac:dyDescent="0.25">
      <c r="A1145" s="26"/>
      <c r="B1145" s="48" t="s">
        <v>1064</v>
      </c>
      <c r="C1145" s="23"/>
      <c r="D1145" s="57">
        <v>200</v>
      </c>
      <c r="E1145" s="23"/>
      <c r="F1145" s="23">
        <v>36000</v>
      </c>
      <c r="G1145" s="169"/>
      <c r="H1145" s="169"/>
      <c r="I1145" s="169"/>
      <c r="J1145" s="169"/>
      <c r="K1145" s="169"/>
      <c r="L1145" s="169"/>
      <c r="M1145" s="169"/>
      <c r="N1145" s="169"/>
      <c r="O1145" s="169"/>
      <c r="P1145" s="207"/>
      <c r="Q1145" s="169"/>
      <c r="R1145" s="169"/>
      <c r="S1145" s="169"/>
      <c r="T1145" s="169"/>
      <c r="U1145" s="207">
        <v>200</v>
      </c>
      <c r="V1145" s="207">
        <v>36000</v>
      </c>
      <c r="W1145" s="169"/>
      <c r="X1145" s="169"/>
      <c r="Y1145" s="169"/>
      <c r="Z1145" s="169"/>
      <c r="AA1145" s="169"/>
      <c r="AB1145" s="169"/>
      <c r="AC1145" s="169"/>
      <c r="AD1145" s="180"/>
      <c r="AE1145" s="207">
        <f t="shared" si="99"/>
        <v>36000</v>
      </c>
    </row>
    <row r="1146" spans="1:474" x14ac:dyDescent="0.25">
      <c r="A1146" s="26"/>
      <c r="B1146" s="48" t="s">
        <v>1065</v>
      </c>
      <c r="C1146" s="23"/>
      <c r="D1146" s="57">
        <v>270</v>
      </c>
      <c r="E1146" s="23"/>
      <c r="F1146" s="23">
        <v>48600</v>
      </c>
      <c r="G1146" s="169"/>
      <c r="H1146" s="169"/>
      <c r="I1146" s="169"/>
      <c r="J1146" s="169"/>
      <c r="K1146" s="169"/>
      <c r="L1146" s="169"/>
      <c r="M1146" s="169"/>
      <c r="N1146" s="169"/>
      <c r="O1146" s="169"/>
      <c r="P1146" s="207"/>
      <c r="Q1146" s="169"/>
      <c r="R1146" s="169"/>
      <c r="S1146" s="169"/>
      <c r="T1146" s="169"/>
      <c r="U1146" s="207">
        <v>270</v>
      </c>
      <c r="V1146" s="207">
        <v>48600</v>
      </c>
      <c r="W1146" s="169"/>
      <c r="X1146" s="169"/>
      <c r="Y1146" s="169"/>
      <c r="Z1146" s="169"/>
      <c r="AA1146" s="169"/>
      <c r="AB1146" s="169"/>
      <c r="AC1146" s="169"/>
      <c r="AD1146" s="180"/>
      <c r="AE1146" s="207">
        <f t="shared" si="99"/>
        <v>48600</v>
      </c>
    </row>
    <row r="1147" spans="1:474" x14ac:dyDescent="0.25">
      <c r="A1147" s="26"/>
      <c r="B1147" s="48" t="s">
        <v>1066</v>
      </c>
      <c r="C1147" s="23"/>
      <c r="D1147" s="57">
        <v>260</v>
      </c>
      <c r="E1147" s="23"/>
      <c r="F1147" s="23">
        <v>46800</v>
      </c>
      <c r="G1147" s="169"/>
      <c r="H1147" s="169"/>
      <c r="I1147" s="169"/>
      <c r="J1147" s="169"/>
      <c r="K1147" s="169"/>
      <c r="L1147" s="169"/>
      <c r="M1147" s="169"/>
      <c r="N1147" s="169"/>
      <c r="O1147" s="169"/>
      <c r="P1147" s="207"/>
      <c r="Q1147" s="169"/>
      <c r="R1147" s="169"/>
      <c r="S1147" s="169"/>
      <c r="T1147" s="169"/>
      <c r="U1147" s="207">
        <v>260</v>
      </c>
      <c r="V1147" s="207">
        <v>46800</v>
      </c>
      <c r="W1147" s="169"/>
      <c r="X1147" s="169"/>
      <c r="Y1147" s="169"/>
      <c r="Z1147" s="169"/>
      <c r="AA1147" s="169"/>
      <c r="AB1147" s="169"/>
      <c r="AC1147" s="169"/>
      <c r="AD1147" s="180"/>
      <c r="AE1147" s="207">
        <f t="shared" ref="AE1147:AE1150" si="100">H1147+J1147+L1147+N1147+P1147+R1147+T1147+V1147+X1147+Z1147+AB1147+AD1147</f>
        <v>46800</v>
      </c>
    </row>
    <row r="1148" spans="1:474" x14ac:dyDescent="0.25">
      <c r="A1148" s="26"/>
      <c r="B1148" s="48" t="s">
        <v>1067</v>
      </c>
      <c r="C1148" s="23"/>
      <c r="D1148" s="57">
        <v>200</v>
      </c>
      <c r="E1148" s="23"/>
      <c r="F1148" s="23">
        <v>10600</v>
      </c>
      <c r="G1148" s="169"/>
      <c r="H1148" s="169"/>
      <c r="I1148" s="169"/>
      <c r="J1148" s="169"/>
      <c r="K1148" s="169"/>
      <c r="L1148" s="169"/>
      <c r="M1148" s="169"/>
      <c r="N1148" s="169"/>
      <c r="O1148" s="169"/>
      <c r="P1148" s="207"/>
      <c r="Q1148" s="169"/>
      <c r="R1148" s="169"/>
      <c r="S1148" s="169"/>
      <c r="T1148" s="169"/>
      <c r="U1148" s="207">
        <v>200</v>
      </c>
      <c r="V1148" s="207">
        <v>10600</v>
      </c>
      <c r="W1148" s="169"/>
      <c r="X1148" s="169"/>
      <c r="Y1148" s="169"/>
      <c r="Z1148" s="169"/>
      <c r="AA1148" s="169"/>
      <c r="AB1148" s="169"/>
      <c r="AC1148" s="169"/>
      <c r="AD1148" s="180"/>
      <c r="AE1148" s="207">
        <f t="shared" si="100"/>
        <v>10600</v>
      </c>
    </row>
    <row r="1149" spans="1:474" x14ac:dyDescent="0.25">
      <c r="A1149" s="26"/>
      <c r="B1149" s="48" t="s">
        <v>1068</v>
      </c>
      <c r="C1149" s="23"/>
      <c r="D1149" s="57">
        <v>47</v>
      </c>
      <c r="E1149" s="23"/>
      <c r="F1149" s="23">
        <v>2491</v>
      </c>
      <c r="G1149" s="169"/>
      <c r="H1149" s="169"/>
      <c r="I1149" s="169"/>
      <c r="J1149" s="169"/>
      <c r="K1149" s="169"/>
      <c r="L1149" s="169"/>
      <c r="M1149" s="169"/>
      <c r="N1149" s="169"/>
      <c r="O1149" s="169"/>
      <c r="P1149" s="207"/>
      <c r="Q1149" s="169"/>
      <c r="R1149" s="169"/>
      <c r="S1149" s="169"/>
      <c r="T1149" s="169"/>
      <c r="U1149" s="207">
        <v>47</v>
      </c>
      <c r="V1149" s="207">
        <v>2491</v>
      </c>
      <c r="W1149" s="169"/>
      <c r="X1149" s="169"/>
      <c r="Y1149" s="169"/>
      <c r="Z1149" s="169"/>
      <c r="AA1149" s="169"/>
      <c r="AB1149" s="169"/>
      <c r="AC1149" s="169"/>
      <c r="AD1149" s="180"/>
      <c r="AE1149" s="207">
        <f t="shared" si="100"/>
        <v>2491</v>
      </c>
    </row>
    <row r="1150" spans="1:474" x14ac:dyDescent="0.25">
      <c r="A1150" s="26"/>
      <c r="B1150" s="48" t="s">
        <v>1069</v>
      </c>
      <c r="C1150" s="23"/>
      <c r="D1150" s="57">
        <v>45</v>
      </c>
      <c r="E1150" s="23"/>
      <c r="F1150" s="23">
        <v>19575</v>
      </c>
      <c r="G1150" s="169"/>
      <c r="H1150" s="169"/>
      <c r="I1150" s="169"/>
      <c r="J1150" s="169"/>
      <c r="K1150" s="169"/>
      <c r="L1150" s="169"/>
      <c r="M1150" s="169"/>
      <c r="N1150" s="169"/>
      <c r="O1150" s="169"/>
      <c r="P1150" s="207"/>
      <c r="Q1150" s="169"/>
      <c r="R1150" s="169"/>
      <c r="S1150" s="169"/>
      <c r="T1150" s="169"/>
      <c r="U1150" s="207">
        <v>45</v>
      </c>
      <c r="V1150" s="207">
        <v>19575</v>
      </c>
      <c r="W1150" s="169"/>
      <c r="X1150" s="169"/>
      <c r="Y1150" s="169"/>
      <c r="Z1150" s="169"/>
      <c r="AA1150" s="169"/>
      <c r="AB1150" s="169"/>
      <c r="AC1150" s="169"/>
      <c r="AD1150" s="180"/>
      <c r="AE1150" s="207">
        <f t="shared" si="100"/>
        <v>19575</v>
      </c>
    </row>
    <row r="1151" spans="1:474" s="14" customFormat="1" x14ac:dyDescent="0.25">
      <c r="A1151" s="11">
        <v>238</v>
      </c>
      <c r="B1151" s="79" t="s">
        <v>1070</v>
      </c>
      <c r="C1151" s="80"/>
      <c r="D1151" s="11"/>
      <c r="E1151" s="11"/>
      <c r="F1151" s="170">
        <v>41900</v>
      </c>
      <c r="G1151" s="171">
        <f>G1152</f>
        <v>0</v>
      </c>
      <c r="H1151" s="171">
        <f t="shared" ref="H1151:AE1151" si="101">H1152</f>
        <v>0</v>
      </c>
      <c r="I1151" s="171">
        <f t="shared" si="101"/>
        <v>0</v>
      </c>
      <c r="J1151" s="171">
        <f t="shared" si="101"/>
        <v>0</v>
      </c>
      <c r="K1151" s="171">
        <f t="shared" si="101"/>
        <v>0</v>
      </c>
      <c r="L1151" s="171">
        <f t="shared" si="101"/>
        <v>0</v>
      </c>
      <c r="M1151" s="171">
        <f t="shared" si="101"/>
        <v>0</v>
      </c>
      <c r="N1151" s="171">
        <f t="shared" si="101"/>
        <v>0</v>
      </c>
      <c r="O1151" s="171">
        <f t="shared" si="101"/>
        <v>0</v>
      </c>
      <c r="P1151" s="185">
        <f t="shared" si="101"/>
        <v>0</v>
      </c>
      <c r="Q1151" s="171">
        <f t="shared" si="101"/>
        <v>0</v>
      </c>
      <c r="R1151" s="171">
        <f t="shared" si="101"/>
        <v>0</v>
      </c>
      <c r="S1151" s="171">
        <v>0</v>
      </c>
      <c r="T1151" s="171">
        <v>0</v>
      </c>
      <c r="U1151" s="171">
        <v>419</v>
      </c>
      <c r="V1151" s="185">
        <v>41900</v>
      </c>
      <c r="W1151" s="171">
        <f t="shared" si="101"/>
        <v>0</v>
      </c>
      <c r="X1151" s="171">
        <f t="shared" si="101"/>
        <v>0</v>
      </c>
      <c r="Y1151" s="171">
        <f t="shared" si="101"/>
        <v>0</v>
      </c>
      <c r="Z1151" s="171">
        <f t="shared" si="101"/>
        <v>0</v>
      </c>
      <c r="AA1151" s="171">
        <f t="shared" si="101"/>
        <v>0</v>
      </c>
      <c r="AB1151" s="171">
        <f t="shared" si="101"/>
        <v>0</v>
      </c>
      <c r="AC1151" s="171">
        <f t="shared" si="101"/>
        <v>0</v>
      </c>
      <c r="AD1151" s="181">
        <f t="shared" si="101"/>
        <v>0</v>
      </c>
      <c r="AE1151" s="201">
        <f t="shared" si="101"/>
        <v>41900</v>
      </c>
      <c r="AF1151" s="104"/>
      <c r="AG1151" s="104"/>
      <c r="AH1151" s="104"/>
      <c r="AI1151" s="104"/>
      <c r="AJ1151" s="104"/>
      <c r="AK1151" s="104"/>
      <c r="AL1151" s="104"/>
      <c r="AM1151" s="104"/>
      <c r="AN1151" s="104"/>
      <c r="AO1151" s="104"/>
      <c r="AP1151" s="104"/>
      <c r="AQ1151" s="104"/>
      <c r="AR1151" s="104"/>
      <c r="AS1151" s="104"/>
      <c r="AT1151" s="104"/>
      <c r="AU1151" s="104"/>
      <c r="AV1151" s="104"/>
      <c r="AW1151" s="104"/>
      <c r="AX1151" s="104"/>
      <c r="AY1151" s="104"/>
      <c r="AZ1151" s="104"/>
      <c r="BA1151" s="104"/>
      <c r="BB1151" s="104"/>
      <c r="BC1151" s="104"/>
      <c r="BD1151" s="104"/>
      <c r="BE1151" s="104"/>
      <c r="BF1151" s="104"/>
      <c r="BG1151" s="104"/>
      <c r="BH1151" s="104"/>
      <c r="BI1151" s="104"/>
      <c r="BJ1151" s="104"/>
      <c r="BK1151" s="104"/>
      <c r="BL1151" s="104"/>
      <c r="BM1151" s="104"/>
      <c r="BN1151" s="104"/>
      <c r="BO1151" s="104"/>
      <c r="BP1151" s="104"/>
      <c r="BQ1151" s="104"/>
      <c r="BR1151" s="104"/>
      <c r="GM1151" s="104"/>
      <c r="GN1151" s="104"/>
      <c r="GO1151" s="104"/>
      <c r="GP1151" s="104"/>
      <c r="GQ1151" s="104"/>
      <c r="GR1151" s="104"/>
      <c r="GS1151" s="104"/>
      <c r="GT1151" s="104"/>
      <c r="GU1151" s="104"/>
      <c r="GV1151" s="104"/>
      <c r="GW1151" s="104"/>
      <c r="GX1151" s="104"/>
      <c r="GY1151" s="104"/>
      <c r="GZ1151" s="104"/>
      <c r="HA1151" s="104"/>
      <c r="HB1151" s="104"/>
      <c r="HC1151" s="104"/>
      <c r="HD1151" s="104"/>
      <c r="HE1151" s="104"/>
      <c r="HF1151" s="104"/>
      <c r="HG1151" s="104"/>
      <c r="HH1151" s="104"/>
      <c r="HI1151" s="104"/>
      <c r="HJ1151" s="104"/>
      <c r="HK1151" s="104"/>
      <c r="HL1151" s="104"/>
      <c r="HM1151" s="104"/>
      <c r="HN1151" s="104"/>
      <c r="HO1151" s="104"/>
      <c r="HP1151" s="104"/>
      <c r="HQ1151" s="104"/>
      <c r="HR1151" s="104"/>
      <c r="HS1151" s="104"/>
      <c r="HT1151" s="104"/>
      <c r="HU1151" s="104"/>
      <c r="HV1151" s="104"/>
      <c r="HW1151" s="104"/>
      <c r="HX1151" s="104"/>
      <c r="HY1151" s="104"/>
      <c r="HZ1151" s="104"/>
      <c r="IA1151" s="104"/>
      <c r="IB1151" s="104"/>
      <c r="IC1151" s="104"/>
      <c r="ID1151" s="104"/>
      <c r="IE1151" s="104"/>
      <c r="IF1151" s="104"/>
      <c r="IG1151" s="104"/>
      <c r="IH1151" s="104"/>
      <c r="II1151" s="104"/>
      <c r="IJ1151" s="104"/>
      <c r="IK1151" s="104"/>
      <c r="IL1151" s="104"/>
      <c r="IM1151" s="104"/>
      <c r="IN1151" s="104"/>
      <c r="IO1151" s="104"/>
      <c r="IP1151" s="104"/>
      <c r="IQ1151" s="104"/>
      <c r="IR1151" s="104"/>
      <c r="IS1151" s="104"/>
      <c r="IT1151" s="104"/>
      <c r="IU1151" s="104"/>
      <c r="IV1151" s="104"/>
      <c r="IW1151" s="104"/>
      <c r="IX1151" s="104"/>
      <c r="IY1151" s="104"/>
      <c r="IZ1151" s="104"/>
      <c r="JA1151" s="104"/>
      <c r="JB1151" s="104"/>
      <c r="JC1151" s="104"/>
      <c r="JD1151" s="104"/>
      <c r="JE1151" s="104"/>
      <c r="JF1151" s="104"/>
      <c r="JG1151" s="104"/>
      <c r="JH1151" s="104"/>
      <c r="JI1151" s="104"/>
      <c r="JJ1151" s="104"/>
      <c r="JK1151" s="104"/>
      <c r="JL1151" s="104"/>
      <c r="JM1151" s="104"/>
      <c r="JN1151" s="104"/>
      <c r="JO1151" s="104"/>
      <c r="JP1151" s="104"/>
      <c r="JQ1151" s="104"/>
      <c r="JR1151" s="104"/>
      <c r="JS1151" s="104"/>
      <c r="JT1151" s="104"/>
      <c r="JU1151" s="104"/>
      <c r="JV1151" s="104"/>
      <c r="JW1151" s="104"/>
      <c r="JX1151" s="104"/>
      <c r="JY1151" s="104"/>
      <c r="JZ1151" s="104"/>
      <c r="KA1151" s="104"/>
      <c r="KB1151" s="104"/>
      <c r="KC1151" s="104"/>
      <c r="KD1151" s="104"/>
      <c r="KE1151" s="104"/>
      <c r="KF1151" s="104"/>
      <c r="KG1151" s="104"/>
      <c r="KH1151" s="104"/>
      <c r="KI1151" s="104"/>
      <c r="KJ1151" s="104"/>
      <c r="KK1151" s="104"/>
      <c r="KL1151" s="104"/>
      <c r="KM1151" s="104"/>
      <c r="KN1151" s="104"/>
      <c r="KO1151" s="104"/>
      <c r="KP1151" s="104"/>
      <c r="KQ1151" s="104"/>
      <c r="KR1151" s="104"/>
      <c r="KS1151" s="104"/>
      <c r="KT1151" s="104"/>
      <c r="KU1151" s="104"/>
      <c r="KV1151" s="104"/>
      <c r="KW1151" s="104"/>
      <c r="KX1151" s="104"/>
      <c r="KY1151" s="104"/>
      <c r="KZ1151" s="104"/>
      <c r="LA1151" s="104"/>
      <c r="LB1151" s="104"/>
      <c r="LC1151" s="104"/>
      <c r="LD1151" s="104"/>
      <c r="LE1151" s="104"/>
      <c r="LF1151" s="104"/>
      <c r="LG1151" s="104"/>
      <c r="LH1151" s="104"/>
      <c r="LI1151" s="104"/>
      <c r="LJ1151" s="104"/>
      <c r="LK1151" s="104"/>
      <c r="LL1151" s="104"/>
      <c r="LM1151" s="104"/>
      <c r="LN1151" s="104"/>
      <c r="LO1151" s="104"/>
      <c r="LP1151" s="104"/>
      <c r="LQ1151" s="104"/>
      <c r="LR1151" s="104"/>
      <c r="LS1151" s="104"/>
      <c r="LT1151" s="104"/>
      <c r="LU1151" s="104"/>
      <c r="LV1151" s="104"/>
      <c r="LW1151" s="104"/>
      <c r="LX1151" s="104"/>
      <c r="LY1151" s="104"/>
      <c r="LZ1151" s="104"/>
      <c r="MA1151" s="104"/>
      <c r="MB1151" s="104"/>
      <c r="MC1151" s="104"/>
      <c r="MD1151" s="104"/>
      <c r="ME1151" s="104"/>
      <c r="MF1151" s="104"/>
      <c r="MG1151" s="104"/>
      <c r="MH1151" s="104"/>
      <c r="MI1151" s="104"/>
      <c r="MJ1151" s="104"/>
      <c r="MK1151" s="104"/>
      <c r="ML1151" s="104"/>
      <c r="MM1151" s="104"/>
      <c r="MN1151" s="104"/>
      <c r="MO1151" s="104"/>
      <c r="MP1151" s="104"/>
      <c r="MQ1151" s="104"/>
      <c r="MR1151" s="104"/>
      <c r="MS1151" s="104"/>
      <c r="MT1151" s="104"/>
      <c r="MU1151" s="104"/>
      <c r="MV1151" s="104"/>
      <c r="MW1151" s="104"/>
      <c r="MX1151" s="104"/>
      <c r="MY1151" s="104"/>
      <c r="MZ1151" s="104"/>
      <c r="NA1151" s="104"/>
      <c r="NB1151" s="104"/>
      <c r="NC1151" s="104"/>
      <c r="ND1151" s="104"/>
      <c r="NE1151" s="104"/>
      <c r="NF1151" s="104"/>
      <c r="NG1151" s="104"/>
      <c r="NH1151" s="104"/>
      <c r="NI1151" s="104"/>
      <c r="NJ1151" s="104"/>
      <c r="NK1151" s="104"/>
      <c r="NL1151" s="104"/>
      <c r="NM1151" s="104"/>
      <c r="NN1151" s="104"/>
      <c r="NO1151" s="104"/>
      <c r="NP1151" s="104"/>
      <c r="NQ1151" s="104"/>
      <c r="NR1151" s="104"/>
      <c r="NS1151" s="104"/>
      <c r="NT1151" s="104"/>
      <c r="NU1151" s="104"/>
      <c r="NV1151" s="104"/>
      <c r="NW1151" s="104"/>
      <c r="NX1151" s="104"/>
      <c r="NY1151" s="104"/>
      <c r="NZ1151" s="104"/>
      <c r="OA1151" s="104"/>
      <c r="OB1151" s="104"/>
      <c r="OC1151" s="104"/>
      <c r="OD1151" s="104"/>
      <c r="OE1151" s="104"/>
      <c r="OF1151" s="104"/>
      <c r="OG1151" s="104"/>
      <c r="OH1151" s="104"/>
      <c r="OI1151" s="104"/>
      <c r="OJ1151" s="104"/>
      <c r="OK1151" s="104"/>
      <c r="OL1151" s="104"/>
      <c r="OM1151" s="104"/>
      <c r="ON1151" s="104"/>
      <c r="OO1151" s="104"/>
      <c r="OP1151" s="104"/>
      <c r="OQ1151" s="104"/>
      <c r="OR1151" s="104"/>
      <c r="OS1151" s="104"/>
      <c r="OT1151" s="104"/>
      <c r="OU1151" s="104"/>
      <c r="OV1151" s="104"/>
      <c r="OW1151" s="104"/>
      <c r="OX1151" s="104"/>
      <c r="OY1151" s="104"/>
      <c r="OZ1151" s="104"/>
      <c r="PA1151" s="104"/>
      <c r="PB1151" s="104"/>
      <c r="PC1151" s="104"/>
      <c r="PD1151" s="104"/>
      <c r="PE1151" s="104"/>
      <c r="PF1151" s="104"/>
      <c r="PG1151" s="104"/>
      <c r="PH1151" s="104"/>
      <c r="PI1151" s="104"/>
      <c r="PJ1151" s="104"/>
      <c r="PK1151" s="104"/>
      <c r="PL1151" s="104"/>
      <c r="PM1151" s="104"/>
      <c r="PN1151" s="104"/>
      <c r="PO1151" s="104"/>
      <c r="PP1151" s="104"/>
      <c r="PQ1151" s="104"/>
      <c r="PR1151" s="104"/>
      <c r="PS1151" s="104"/>
      <c r="PT1151" s="104"/>
      <c r="PU1151" s="104"/>
      <c r="PV1151" s="104"/>
      <c r="PW1151" s="104"/>
      <c r="PX1151" s="104"/>
      <c r="PY1151" s="104"/>
      <c r="PZ1151" s="104"/>
      <c r="QA1151" s="104"/>
      <c r="QB1151" s="104"/>
      <c r="QC1151" s="104"/>
      <c r="QD1151" s="104"/>
      <c r="QE1151" s="104"/>
      <c r="QF1151" s="104"/>
      <c r="QG1151" s="104"/>
      <c r="QH1151" s="104"/>
      <c r="QI1151" s="104"/>
      <c r="QJ1151" s="104"/>
      <c r="QK1151" s="104"/>
      <c r="QL1151" s="104"/>
      <c r="QM1151" s="104"/>
      <c r="QN1151" s="104"/>
      <c r="QO1151" s="104"/>
      <c r="QP1151" s="104"/>
      <c r="QQ1151" s="104"/>
      <c r="QR1151" s="104"/>
      <c r="QS1151" s="104"/>
      <c r="QT1151" s="104"/>
      <c r="QU1151" s="104"/>
      <c r="QV1151" s="104"/>
      <c r="QW1151" s="104"/>
      <c r="QX1151" s="104"/>
      <c r="QY1151" s="104"/>
      <c r="QZ1151" s="104"/>
      <c r="RA1151" s="104"/>
      <c r="RB1151" s="104"/>
      <c r="RC1151" s="104"/>
      <c r="RD1151" s="104"/>
      <c r="RE1151" s="104"/>
      <c r="RF1151" s="104"/>
    </row>
    <row r="1152" spans="1:474" s="19" customFormat="1" x14ac:dyDescent="0.25">
      <c r="A1152" s="15">
        <v>23801</v>
      </c>
      <c r="B1152" s="67" t="s">
        <v>1071</v>
      </c>
      <c r="C1152" s="15"/>
      <c r="D1152" s="15"/>
      <c r="E1152" s="15"/>
      <c r="F1152" s="172">
        <v>41900</v>
      </c>
      <c r="G1152" s="173">
        <f>SUM(G1153:G1156)</f>
        <v>0</v>
      </c>
      <c r="H1152" s="173">
        <f t="shared" ref="H1152:AE1152" si="102">SUM(H1153:H1156)</f>
        <v>0</v>
      </c>
      <c r="I1152" s="173">
        <f t="shared" si="102"/>
        <v>0</v>
      </c>
      <c r="J1152" s="173">
        <f t="shared" si="102"/>
        <v>0</v>
      </c>
      <c r="K1152" s="173">
        <f t="shared" si="102"/>
        <v>0</v>
      </c>
      <c r="L1152" s="173">
        <f t="shared" si="102"/>
        <v>0</v>
      </c>
      <c r="M1152" s="173">
        <f t="shared" si="102"/>
        <v>0</v>
      </c>
      <c r="N1152" s="173">
        <f t="shared" si="102"/>
        <v>0</v>
      </c>
      <c r="O1152" s="173">
        <f t="shared" si="102"/>
        <v>0</v>
      </c>
      <c r="P1152" s="184">
        <f t="shared" si="102"/>
        <v>0</v>
      </c>
      <c r="Q1152" s="173">
        <f t="shared" si="102"/>
        <v>0</v>
      </c>
      <c r="R1152" s="173">
        <f t="shared" si="102"/>
        <v>0</v>
      </c>
      <c r="S1152" s="173">
        <v>0</v>
      </c>
      <c r="T1152" s="173">
        <v>0</v>
      </c>
      <c r="U1152" s="173">
        <v>419</v>
      </c>
      <c r="V1152" s="184">
        <v>41900</v>
      </c>
      <c r="W1152" s="173">
        <f t="shared" si="102"/>
        <v>0</v>
      </c>
      <c r="X1152" s="173">
        <f t="shared" si="102"/>
        <v>0</v>
      </c>
      <c r="Y1152" s="173">
        <f t="shared" si="102"/>
        <v>0</v>
      </c>
      <c r="Z1152" s="173">
        <f t="shared" si="102"/>
        <v>0</v>
      </c>
      <c r="AA1152" s="173">
        <f t="shared" si="102"/>
        <v>0</v>
      </c>
      <c r="AB1152" s="173">
        <f t="shared" si="102"/>
        <v>0</v>
      </c>
      <c r="AC1152" s="173">
        <f t="shared" si="102"/>
        <v>0</v>
      </c>
      <c r="AD1152" s="179">
        <f t="shared" si="102"/>
        <v>0</v>
      </c>
      <c r="AE1152" s="204">
        <f t="shared" si="102"/>
        <v>41900</v>
      </c>
      <c r="AF1152" s="104"/>
      <c r="AG1152" s="104"/>
      <c r="AH1152" s="104"/>
      <c r="AI1152" s="104"/>
      <c r="AJ1152" s="104"/>
      <c r="AK1152" s="104"/>
      <c r="AL1152" s="104"/>
      <c r="AM1152" s="104"/>
      <c r="AN1152" s="104"/>
      <c r="AO1152" s="104"/>
      <c r="AP1152" s="104"/>
      <c r="AQ1152" s="104"/>
      <c r="AR1152" s="104"/>
      <c r="AS1152" s="104"/>
      <c r="AT1152" s="104"/>
      <c r="AU1152" s="104"/>
      <c r="AV1152" s="104"/>
      <c r="AW1152" s="104"/>
      <c r="AX1152" s="104"/>
      <c r="AY1152" s="104"/>
      <c r="AZ1152" s="104"/>
      <c r="BA1152" s="104"/>
      <c r="BB1152" s="104"/>
      <c r="BC1152" s="104"/>
      <c r="BD1152" s="104"/>
      <c r="BE1152" s="104"/>
      <c r="BF1152" s="104"/>
      <c r="BG1152" s="104"/>
      <c r="BH1152" s="104"/>
      <c r="BI1152" s="104"/>
      <c r="BJ1152" s="104"/>
      <c r="BK1152" s="104"/>
      <c r="BL1152" s="104"/>
      <c r="BM1152" s="104"/>
      <c r="BN1152" s="104"/>
      <c r="BO1152" s="104"/>
      <c r="BP1152" s="104"/>
      <c r="BQ1152" s="104"/>
      <c r="BR1152" s="104"/>
      <c r="GM1152" s="104"/>
      <c r="GN1152" s="104"/>
      <c r="GO1152" s="104"/>
      <c r="GP1152" s="104"/>
      <c r="GQ1152" s="104"/>
      <c r="GR1152" s="104"/>
      <c r="GS1152" s="104"/>
      <c r="GT1152" s="104"/>
      <c r="GU1152" s="104"/>
      <c r="GV1152" s="104"/>
      <c r="GW1152" s="104"/>
      <c r="GX1152" s="104"/>
      <c r="GY1152" s="104"/>
      <c r="GZ1152" s="104"/>
      <c r="HA1152" s="104"/>
      <c r="HB1152" s="104"/>
      <c r="HC1152" s="104"/>
      <c r="HD1152" s="104"/>
      <c r="HE1152" s="104"/>
      <c r="HF1152" s="104"/>
      <c r="HG1152" s="104"/>
      <c r="HH1152" s="104"/>
      <c r="HI1152" s="104"/>
      <c r="HJ1152" s="104"/>
      <c r="HK1152" s="104"/>
      <c r="HL1152" s="104"/>
      <c r="HM1152" s="104"/>
      <c r="HN1152" s="104"/>
      <c r="HO1152" s="104"/>
      <c r="HP1152" s="104"/>
      <c r="HQ1152" s="104"/>
      <c r="HR1152" s="104"/>
      <c r="HS1152" s="104"/>
      <c r="HT1152" s="104"/>
      <c r="HU1152" s="104"/>
      <c r="HV1152" s="104"/>
      <c r="HW1152" s="104"/>
      <c r="HX1152" s="104"/>
      <c r="HY1152" s="104"/>
      <c r="HZ1152" s="104"/>
      <c r="IA1152" s="104"/>
      <c r="IB1152" s="104"/>
      <c r="IC1152" s="104"/>
      <c r="ID1152" s="104"/>
      <c r="IE1152" s="104"/>
      <c r="IF1152" s="104"/>
      <c r="IG1152" s="104"/>
      <c r="IH1152" s="104"/>
      <c r="II1152" s="104"/>
      <c r="IJ1152" s="104"/>
      <c r="IK1152" s="104"/>
      <c r="IL1152" s="104"/>
      <c r="IM1152" s="104"/>
      <c r="IN1152" s="104"/>
      <c r="IO1152" s="104"/>
      <c r="IP1152" s="104"/>
      <c r="IQ1152" s="104"/>
      <c r="IR1152" s="104"/>
      <c r="IS1152" s="104"/>
      <c r="IT1152" s="104"/>
      <c r="IU1152" s="104"/>
      <c r="IV1152" s="104"/>
      <c r="IW1152" s="104"/>
      <c r="IX1152" s="104"/>
      <c r="IY1152" s="104"/>
      <c r="IZ1152" s="104"/>
      <c r="JA1152" s="104"/>
      <c r="JB1152" s="104"/>
      <c r="JC1152" s="104"/>
      <c r="JD1152" s="104"/>
      <c r="JE1152" s="104"/>
      <c r="JF1152" s="104"/>
      <c r="JG1152" s="104"/>
      <c r="JH1152" s="104"/>
      <c r="JI1152" s="104"/>
      <c r="JJ1152" s="104"/>
      <c r="JK1152" s="104"/>
      <c r="JL1152" s="104"/>
      <c r="JM1152" s="104"/>
      <c r="JN1152" s="104"/>
      <c r="JO1152" s="104"/>
      <c r="JP1152" s="104"/>
      <c r="JQ1152" s="104"/>
      <c r="JR1152" s="104"/>
      <c r="JS1152" s="104"/>
      <c r="JT1152" s="104"/>
      <c r="JU1152" s="104"/>
      <c r="JV1152" s="104"/>
      <c r="JW1152" s="104"/>
      <c r="JX1152" s="104"/>
      <c r="JY1152" s="104"/>
      <c r="JZ1152" s="104"/>
      <c r="KA1152" s="104"/>
      <c r="KB1152" s="104"/>
      <c r="KC1152" s="104"/>
      <c r="KD1152" s="104"/>
      <c r="KE1152" s="104"/>
      <c r="KF1152" s="104"/>
      <c r="KG1152" s="104"/>
      <c r="KH1152" s="104"/>
      <c r="KI1152" s="104"/>
      <c r="KJ1152" s="104"/>
      <c r="KK1152" s="104"/>
      <c r="KL1152" s="104"/>
      <c r="KM1152" s="104"/>
      <c r="KN1152" s="104"/>
      <c r="KO1152" s="104"/>
      <c r="KP1152" s="104"/>
      <c r="KQ1152" s="104"/>
      <c r="KR1152" s="104"/>
      <c r="KS1152" s="104"/>
      <c r="KT1152" s="104"/>
      <c r="KU1152" s="104"/>
      <c r="KV1152" s="104"/>
      <c r="KW1152" s="104"/>
      <c r="KX1152" s="104"/>
      <c r="KY1152" s="104"/>
      <c r="KZ1152" s="104"/>
      <c r="LA1152" s="104"/>
      <c r="LB1152" s="104"/>
      <c r="LC1152" s="104"/>
      <c r="LD1152" s="104"/>
      <c r="LE1152" s="104"/>
      <c r="LF1152" s="104"/>
      <c r="LG1152" s="104"/>
      <c r="LH1152" s="104"/>
      <c r="LI1152" s="104"/>
      <c r="LJ1152" s="104"/>
      <c r="LK1152" s="104"/>
      <c r="LL1152" s="104"/>
      <c r="LM1152" s="104"/>
      <c r="LN1152" s="104"/>
      <c r="LO1152" s="104"/>
      <c r="LP1152" s="104"/>
      <c r="LQ1152" s="104"/>
      <c r="LR1152" s="104"/>
      <c r="LS1152" s="104"/>
      <c r="LT1152" s="104"/>
      <c r="LU1152" s="104"/>
      <c r="LV1152" s="104"/>
      <c r="LW1152" s="104"/>
      <c r="LX1152" s="104"/>
      <c r="LY1152" s="104"/>
      <c r="LZ1152" s="104"/>
      <c r="MA1152" s="104"/>
      <c r="MB1152" s="104"/>
      <c r="MC1152" s="104"/>
      <c r="MD1152" s="104"/>
      <c r="ME1152" s="104"/>
      <c r="MF1152" s="104"/>
      <c r="MG1152" s="104"/>
      <c r="MH1152" s="104"/>
      <c r="MI1152" s="104"/>
      <c r="MJ1152" s="104"/>
      <c r="MK1152" s="104"/>
      <c r="ML1152" s="104"/>
      <c r="MM1152" s="104"/>
      <c r="MN1152" s="104"/>
      <c r="MO1152" s="104"/>
      <c r="MP1152" s="104"/>
      <c r="MQ1152" s="104"/>
      <c r="MR1152" s="104"/>
      <c r="MS1152" s="104"/>
      <c r="MT1152" s="104"/>
      <c r="MU1152" s="104"/>
      <c r="MV1152" s="104"/>
      <c r="MW1152" s="104"/>
      <c r="MX1152" s="104"/>
      <c r="MY1152" s="104"/>
      <c r="MZ1152" s="104"/>
      <c r="NA1152" s="104"/>
      <c r="NB1152" s="104"/>
      <c r="NC1152" s="104"/>
      <c r="ND1152" s="104"/>
      <c r="NE1152" s="104"/>
      <c r="NF1152" s="104"/>
      <c r="NG1152" s="104"/>
      <c r="NH1152" s="104"/>
      <c r="NI1152" s="104"/>
      <c r="NJ1152" s="104"/>
      <c r="NK1152" s="104"/>
      <c r="NL1152" s="104"/>
      <c r="NM1152" s="104"/>
      <c r="NN1152" s="104"/>
      <c r="NO1152" s="104"/>
      <c r="NP1152" s="104"/>
      <c r="NQ1152" s="104"/>
      <c r="NR1152" s="104"/>
      <c r="NS1152" s="104"/>
      <c r="NT1152" s="104"/>
      <c r="NU1152" s="104"/>
      <c r="NV1152" s="104"/>
      <c r="NW1152" s="104"/>
      <c r="NX1152" s="104"/>
      <c r="NY1152" s="104"/>
      <c r="NZ1152" s="104"/>
      <c r="OA1152" s="104"/>
      <c r="OB1152" s="104"/>
      <c r="OC1152" s="104"/>
      <c r="OD1152" s="104"/>
      <c r="OE1152" s="104"/>
      <c r="OF1152" s="104"/>
      <c r="OG1152" s="104"/>
      <c r="OH1152" s="104"/>
      <c r="OI1152" s="104"/>
      <c r="OJ1152" s="104"/>
      <c r="OK1152" s="104"/>
      <c r="OL1152" s="104"/>
      <c r="OM1152" s="104"/>
      <c r="ON1152" s="104"/>
      <c r="OO1152" s="104"/>
      <c r="OP1152" s="104"/>
      <c r="OQ1152" s="104"/>
      <c r="OR1152" s="104"/>
      <c r="OS1152" s="104"/>
      <c r="OT1152" s="104"/>
      <c r="OU1152" s="104"/>
      <c r="OV1152" s="104"/>
      <c r="OW1152" s="104"/>
      <c r="OX1152" s="104"/>
      <c r="OY1152" s="104"/>
      <c r="OZ1152" s="104"/>
      <c r="PA1152" s="104"/>
      <c r="PB1152" s="104"/>
      <c r="PC1152" s="104"/>
      <c r="PD1152" s="104"/>
      <c r="PE1152" s="104"/>
      <c r="PF1152" s="104"/>
      <c r="PG1152" s="104"/>
      <c r="PH1152" s="104"/>
      <c r="PI1152" s="104"/>
      <c r="PJ1152" s="104"/>
      <c r="PK1152" s="104"/>
      <c r="PL1152" s="104"/>
      <c r="PM1152" s="104"/>
      <c r="PN1152" s="104"/>
      <c r="PO1152" s="104"/>
      <c r="PP1152" s="104"/>
      <c r="PQ1152" s="104"/>
      <c r="PR1152" s="104"/>
      <c r="PS1152" s="104"/>
      <c r="PT1152" s="104"/>
      <c r="PU1152" s="104"/>
      <c r="PV1152" s="104"/>
      <c r="PW1152" s="104"/>
      <c r="PX1152" s="104"/>
      <c r="PY1152" s="104"/>
      <c r="PZ1152" s="104"/>
      <c r="QA1152" s="104"/>
      <c r="QB1152" s="104"/>
      <c r="QC1152" s="104"/>
      <c r="QD1152" s="104"/>
      <c r="QE1152" s="104"/>
      <c r="QF1152" s="104"/>
      <c r="QG1152" s="104"/>
      <c r="QH1152" s="104"/>
      <c r="QI1152" s="104"/>
      <c r="QJ1152" s="104"/>
      <c r="QK1152" s="104"/>
      <c r="QL1152" s="104"/>
      <c r="QM1152" s="104"/>
      <c r="QN1152" s="104"/>
      <c r="QO1152" s="104"/>
      <c r="QP1152" s="104"/>
      <c r="QQ1152" s="104"/>
      <c r="QR1152" s="104"/>
      <c r="QS1152" s="104"/>
      <c r="QT1152" s="104"/>
      <c r="QU1152" s="104"/>
      <c r="QV1152" s="104"/>
      <c r="QW1152" s="104"/>
      <c r="QX1152" s="104"/>
      <c r="QY1152" s="104"/>
      <c r="QZ1152" s="104"/>
      <c r="RA1152" s="104"/>
      <c r="RB1152" s="104"/>
      <c r="RC1152" s="104"/>
      <c r="RD1152" s="104"/>
      <c r="RE1152" s="104"/>
      <c r="RF1152" s="104"/>
    </row>
    <row r="1153" spans="1:474" x14ac:dyDescent="0.25">
      <c r="A1153" s="100"/>
      <c r="B1153" s="48" t="s">
        <v>1072</v>
      </c>
      <c r="C1153" s="23"/>
      <c r="D1153" s="57">
        <v>55</v>
      </c>
      <c r="E1153" s="23"/>
      <c r="F1153" s="23">
        <v>6050</v>
      </c>
      <c r="G1153" s="169"/>
      <c r="H1153" s="169"/>
      <c r="I1153" s="169"/>
      <c r="J1153" s="169"/>
      <c r="K1153" s="169"/>
      <c r="L1153" s="169"/>
      <c r="M1153" s="169"/>
      <c r="N1153" s="169"/>
      <c r="O1153" s="169"/>
      <c r="P1153" s="207"/>
      <c r="Q1153" s="169"/>
      <c r="R1153" s="169"/>
      <c r="S1153" s="169"/>
      <c r="T1153" s="169"/>
      <c r="U1153" s="207">
        <v>55</v>
      </c>
      <c r="V1153" s="207">
        <v>6050</v>
      </c>
      <c r="W1153" s="169"/>
      <c r="X1153" s="169"/>
      <c r="Y1153" s="169"/>
      <c r="Z1153" s="169"/>
      <c r="AA1153" s="169"/>
      <c r="AB1153" s="169"/>
      <c r="AC1153" s="169"/>
      <c r="AD1153" s="180"/>
      <c r="AE1153" s="207">
        <f>H1153+J1153+L1153+N1153+P1153+R1153+T1153+V1153+X1153+Z1153+AB1153+AD1153</f>
        <v>6050</v>
      </c>
    </row>
    <row r="1154" spans="1:474" x14ac:dyDescent="0.25">
      <c r="A1154" s="100"/>
      <c r="B1154" s="48" t="s">
        <v>1073</v>
      </c>
      <c r="C1154" s="23"/>
      <c r="D1154" s="57">
        <v>144</v>
      </c>
      <c r="E1154" s="23"/>
      <c r="F1154" s="23">
        <v>14400</v>
      </c>
      <c r="G1154" s="169"/>
      <c r="H1154" s="169"/>
      <c r="I1154" s="169"/>
      <c r="J1154" s="169"/>
      <c r="K1154" s="169"/>
      <c r="L1154" s="169"/>
      <c r="M1154" s="169"/>
      <c r="N1154" s="169"/>
      <c r="O1154" s="169"/>
      <c r="P1154" s="207"/>
      <c r="Q1154" s="169"/>
      <c r="R1154" s="169"/>
      <c r="S1154" s="169"/>
      <c r="T1154" s="169"/>
      <c r="U1154" s="207">
        <v>144</v>
      </c>
      <c r="V1154" s="207">
        <v>14400</v>
      </c>
      <c r="W1154" s="169"/>
      <c r="X1154" s="169"/>
      <c r="Y1154" s="169"/>
      <c r="Z1154" s="169"/>
      <c r="AA1154" s="169"/>
      <c r="AB1154" s="169"/>
      <c r="AC1154" s="169"/>
      <c r="AD1154" s="180"/>
      <c r="AE1154" s="207">
        <f>H1154+J1154+L1154+N1154+P1154+R1154+T1154+V1154+X1154+Z1154+AB1154+AD1154</f>
        <v>14400</v>
      </c>
    </row>
    <row r="1155" spans="1:474" x14ac:dyDescent="0.25">
      <c r="A1155" s="100"/>
      <c r="B1155" s="48" t="s">
        <v>1074</v>
      </c>
      <c r="C1155" s="23"/>
      <c r="D1155" s="57">
        <v>55</v>
      </c>
      <c r="E1155" s="23"/>
      <c r="F1155" s="23">
        <v>5775</v>
      </c>
      <c r="G1155" s="169"/>
      <c r="H1155" s="169"/>
      <c r="I1155" s="169"/>
      <c r="J1155" s="169"/>
      <c r="K1155" s="169"/>
      <c r="L1155" s="169"/>
      <c r="M1155" s="169"/>
      <c r="N1155" s="169"/>
      <c r="O1155" s="169"/>
      <c r="P1155" s="207"/>
      <c r="Q1155" s="169"/>
      <c r="R1155" s="169"/>
      <c r="S1155" s="169"/>
      <c r="T1155" s="169"/>
      <c r="U1155" s="207">
        <v>55</v>
      </c>
      <c r="V1155" s="207">
        <v>5775</v>
      </c>
      <c r="W1155" s="169"/>
      <c r="X1155" s="169"/>
      <c r="Y1155" s="169"/>
      <c r="Z1155" s="169"/>
      <c r="AA1155" s="169"/>
      <c r="AB1155" s="169"/>
      <c r="AC1155" s="169"/>
      <c r="AD1155" s="180"/>
      <c r="AE1155" s="207">
        <f>H1155+J1155+L1155+N1155+P1155+R1155+T1155+V1155+X1155+Z1155+AB1155+AD1155</f>
        <v>5775</v>
      </c>
    </row>
    <row r="1156" spans="1:474" x14ac:dyDescent="0.25">
      <c r="A1156" s="100"/>
      <c r="B1156" s="48" t="s">
        <v>1075</v>
      </c>
      <c r="C1156" s="23"/>
      <c r="D1156" s="57">
        <v>165</v>
      </c>
      <c r="E1156" s="23"/>
      <c r="F1156" s="23">
        <v>15675</v>
      </c>
      <c r="G1156" s="169"/>
      <c r="H1156" s="169"/>
      <c r="I1156" s="169"/>
      <c r="J1156" s="169"/>
      <c r="K1156" s="169"/>
      <c r="L1156" s="169"/>
      <c r="M1156" s="169"/>
      <c r="N1156" s="169"/>
      <c r="O1156" s="169"/>
      <c r="P1156" s="207"/>
      <c r="Q1156" s="169"/>
      <c r="R1156" s="169"/>
      <c r="S1156" s="169"/>
      <c r="T1156" s="169"/>
      <c r="U1156" s="207">
        <v>165</v>
      </c>
      <c r="V1156" s="207">
        <v>15675</v>
      </c>
      <c r="W1156" s="169"/>
      <c r="X1156" s="169"/>
      <c r="Y1156" s="169"/>
      <c r="Z1156" s="169"/>
      <c r="AA1156" s="169"/>
      <c r="AB1156" s="169"/>
      <c r="AC1156" s="169"/>
      <c r="AD1156" s="180"/>
      <c r="AE1156" s="207">
        <f>H1156+J1156+L1156+N1156+P1156+R1156+T1156+V1156+X1156+Z1156+AB1156+AD1156</f>
        <v>15675</v>
      </c>
    </row>
    <row r="1157" spans="1:474" s="14" customFormat="1" x14ac:dyDescent="0.25">
      <c r="A1157" s="11">
        <v>239</v>
      </c>
      <c r="B1157" s="79" t="s">
        <v>1076</v>
      </c>
      <c r="C1157" s="80"/>
      <c r="D1157" s="11"/>
      <c r="E1157" s="11"/>
      <c r="F1157" s="170">
        <v>974030.38</v>
      </c>
      <c r="G1157" s="171">
        <f>G1158+G1191</f>
        <v>56</v>
      </c>
      <c r="H1157" s="171">
        <f t="shared" ref="H1157:AE1157" si="103">H1158+H1191</f>
        <v>17717.39</v>
      </c>
      <c r="I1157" s="171">
        <f t="shared" si="103"/>
        <v>0</v>
      </c>
      <c r="J1157" s="171">
        <f t="shared" si="103"/>
        <v>0</v>
      </c>
      <c r="K1157" s="171">
        <f t="shared" si="103"/>
        <v>0</v>
      </c>
      <c r="L1157" s="171">
        <f t="shared" si="103"/>
        <v>0</v>
      </c>
      <c r="M1157" s="171">
        <f t="shared" si="103"/>
        <v>104</v>
      </c>
      <c r="N1157" s="171">
        <f t="shared" si="103"/>
        <v>43316.2</v>
      </c>
      <c r="O1157" s="171">
        <f t="shared" si="103"/>
        <v>51</v>
      </c>
      <c r="P1157" s="185">
        <f t="shared" si="103"/>
        <v>12163.5</v>
      </c>
      <c r="Q1157" s="171">
        <f t="shared" si="103"/>
        <v>931</v>
      </c>
      <c r="R1157" s="171">
        <f t="shared" si="103"/>
        <v>43288</v>
      </c>
      <c r="S1157" s="171">
        <v>100</v>
      </c>
      <c r="T1157" s="171">
        <v>11475</v>
      </c>
      <c r="U1157" s="171">
        <v>4325</v>
      </c>
      <c r="V1157" s="185">
        <v>846070.29</v>
      </c>
      <c r="W1157" s="171">
        <f t="shared" si="103"/>
        <v>0</v>
      </c>
      <c r="X1157" s="171">
        <f t="shared" si="103"/>
        <v>0</v>
      </c>
      <c r="Y1157" s="171">
        <f t="shared" si="103"/>
        <v>0</v>
      </c>
      <c r="Z1157" s="171">
        <f t="shared" si="103"/>
        <v>0</v>
      </c>
      <c r="AA1157" s="171">
        <f t="shared" si="103"/>
        <v>0</v>
      </c>
      <c r="AB1157" s="171">
        <f t="shared" si="103"/>
        <v>0</v>
      </c>
      <c r="AC1157" s="171">
        <f t="shared" si="103"/>
        <v>0</v>
      </c>
      <c r="AD1157" s="181">
        <f t="shared" si="103"/>
        <v>0</v>
      </c>
      <c r="AE1157" s="201">
        <f t="shared" si="103"/>
        <v>974030.38</v>
      </c>
      <c r="AF1157" s="104"/>
      <c r="AG1157" s="104"/>
      <c r="AH1157" s="104"/>
      <c r="AI1157" s="104"/>
      <c r="AJ1157" s="104"/>
      <c r="AK1157" s="104"/>
      <c r="AL1157" s="104"/>
      <c r="AM1157" s="104"/>
      <c r="AN1157" s="104"/>
      <c r="AO1157" s="104"/>
      <c r="AP1157" s="104"/>
      <c r="AQ1157" s="104"/>
      <c r="AR1157" s="104"/>
      <c r="AS1157" s="104"/>
      <c r="AT1157" s="104"/>
      <c r="AU1157" s="104"/>
      <c r="AV1157" s="104"/>
      <c r="AW1157" s="104"/>
      <c r="AX1157" s="104"/>
      <c r="AY1157" s="104"/>
      <c r="AZ1157" s="104"/>
      <c r="BA1157" s="104"/>
      <c r="BB1157" s="104"/>
      <c r="BC1157" s="104"/>
      <c r="BD1157" s="104"/>
      <c r="BE1157" s="104"/>
      <c r="BF1157" s="104"/>
      <c r="BG1157" s="104"/>
      <c r="BH1157" s="104"/>
      <c r="BI1157" s="104"/>
      <c r="BJ1157" s="104"/>
      <c r="BK1157" s="104"/>
      <c r="BL1157" s="104"/>
      <c r="BM1157" s="104"/>
      <c r="BN1157" s="104"/>
      <c r="BO1157" s="104"/>
      <c r="BP1157" s="104"/>
      <c r="BQ1157" s="104"/>
      <c r="BR1157" s="104"/>
      <c r="GM1157" s="104"/>
      <c r="GN1157" s="104"/>
      <c r="GO1157" s="104"/>
      <c r="GP1157" s="104"/>
      <c r="GQ1157" s="104"/>
      <c r="GR1157" s="104"/>
      <c r="GS1157" s="104"/>
      <c r="GT1157" s="104"/>
      <c r="GU1157" s="104"/>
      <c r="GV1157" s="104"/>
      <c r="GW1157" s="104"/>
      <c r="GX1157" s="104"/>
      <c r="GY1157" s="104"/>
      <c r="GZ1157" s="104"/>
      <c r="HA1157" s="104"/>
      <c r="HB1157" s="104"/>
      <c r="HC1157" s="104"/>
      <c r="HD1157" s="104"/>
      <c r="HE1157" s="104"/>
      <c r="HF1157" s="104"/>
      <c r="HG1157" s="104"/>
      <c r="HH1157" s="104"/>
      <c r="HI1157" s="104"/>
      <c r="HJ1157" s="104"/>
      <c r="HK1157" s="104"/>
      <c r="HL1157" s="104"/>
      <c r="HM1157" s="104"/>
      <c r="HN1157" s="104"/>
      <c r="HO1157" s="104"/>
      <c r="HP1157" s="104"/>
      <c r="HQ1157" s="104"/>
      <c r="HR1157" s="104"/>
      <c r="HS1157" s="104"/>
      <c r="HT1157" s="104"/>
      <c r="HU1157" s="104"/>
      <c r="HV1157" s="104"/>
      <c r="HW1157" s="104"/>
      <c r="HX1157" s="104"/>
      <c r="HY1157" s="104"/>
      <c r="HZ1157" s="104"/>
      <c r="IA1157" s="104"/>
      <c r="IB1157" s="104"/>
      <c r="IC1157" s="104"/>
      <c r="ID1157" s="104"/>
      <c r="IE1157" s="104"/>
      <c r="IF1157" s="104"/>
      <c r="IG1157" s="104"/>
      <c r="IH1157" s="104"/>
      <c r="II1157" s="104"/>
      <c r="IJ1157" s="104"/>
      <c r="IK1157" s="104"/>
      <c r="IL1157" s="104"/>
      <c r="IM1157" s="104"/>
      <c r="IN1157" s="104"/>
      <c r="IO1157" s="104"/>
      <c r="IP1157" s="104"/>
      <c r="IQ1157" s="104"/>
      <c r="IR1157" s="104"/>
      <c r="IS1157" s="104"/>
      <c r="IT1157" s="104"/>
      <c r="IU1157" s="104"/>
      <c r="IV1157" s="104"/>
      <c r="IW1157" s="104"/>
      <c r="IX1157" s="104"/>
      <c r="IY1157" s="104"/>
      <c r="IZ1157" s="104"/>
      <c r="JA1157" s="104"/>
      <c r="JB1157" s="104"/>
      <c r="JC1157" s="104"/>
      <c r="JD1157" s="104"/>
      <c r="JE1157" s="104"/>
      <c r="JF1157" s="104"/>
      <c r="JG1157" s="104"/>
      <c r="JH1157" s="104"/>
      <c r="JI1157" s="104"/>
      <c r="JJ1157" s="104"/>
      <c r="JK1157" s="104"/>
      <c r="JL1157" s="104"/>
      <c r="JM1157" s="104"/>
      <c r="JN1157" s="104"/>
      <c r="JO1157" s="104"/>
      <c r="JP1157" s="104"/>
      <c r="JQ1157" s="104"/>
      <c r="JR1157" s="104"/>
      <c r="JS1157" s="104"/>
      <c r="JT1157" s="104"/>
      <c r="JU1157" s="104"/>
      <c r="JV1157" s="104"/>
      <c r="JW1157" s="104"/>
      <c r="JX1157" s="104"/>
      <c r="JY1157" s="104"/>
      <c r="JZ1157" s="104"/>
      <c r="KA1157" s="104"/>
      <c r="KB1157" s="104"/>
      <c r="KC1157" s="104"/>
      <c r="KD1157" s="104"/>
      <c r="KE1157" s="104"/>
      <c r="KF1157" s="104"/>
      <c r="KG1157" s="104"/>
      <c r="KH1157" s="104"/>
      <c r="KI1157" s="104"/>
      <c r="KJ1157" s="104"/>
      <c r="KK1157" s="104"/>
      <c r="KL1157" s="104"/>
      <c r="KM1157" s="104"/>
      <c r="KN1157" s="104"/>
      <c r="KO1157" s="104"/>
      <c r="KP1157" s="104"/>
      <c r="KQ1157" s="104"/>
      <c r="KR1157" s="104"/>
      <c r="KS1157" s="104"/>
      <c r="KT1157" s="104"/>
      <c r="KU1157" s="104"/>
      <c r="KV1157" s="104"/>
      <c r="KW1157" s="104"/>
      <c r="KX1157" s="104"/>
      <c r="KY1157" s="104"/>
      <c r="KZ1157" s="104"/>
      <c r="LA1157" s="104"/>
      <c r="LB1157" s="104"/>
      <c r="LC1157" s="104"/>
      <c r="LD1157" s="104"/>
      <c r="LE1157" s="104"/>
      <c r="LF1157" s="104"/>
      <c r="LG1157" s="104"/>
      <c r="LH1157" s="104"/>
      <c r="LI1157" s="104"/>
      <c r="LJ1157" s="104"/>
      <c r="LK1157" s="104"/>
      <c r="LL1157" s="104"/>
      <c r="LM1157" s="104"/>
      <c r="LN1157" s="104"/>
      <c r="LO1157" s="104"/>
      <c r="LP1157" s="104"/>
      <c r="LQ1157" s="104"/>
      <c r="LR1157" s="104"/>
      <c r="LS1157" s="104"/>
      <c r="LT1157" s="104"/>
      <c r="LU1157" s="104"/>
      <c r="LV1157" s="104"/>
      <c r="LW1157" s="104"/>
      <c r="LX1157" s="104"/>
      <c r="LY1157" s="104"/>
      <c r="LZ1157" s="104"/>
      <c r="MA1157" s="104"/>
      <c r="MB1157" s="104"/>
      <c r="MC1157" s="104"/>
      <c r="MD1157" s="104"/>
      <c r="ME1157" s="104"/>
      <c r="MF1157" s="104"/>
      <c r="MG1157" s="104"/>
      <c r="MH1157" s="104"/>
      <c r="MI1157" s="104"/>
      <c r="MJ1157" s="104"/>
      <c r="MK1157" s="104"/>
      <c r="ML1157" s="104"/>
      <c r="MM1157" s="104"/>
      <c r="MN1157" s="104"/>
      <c r="MO1157" s="104"/>
      <c r="MP1157" s="104"/>
      <c r="MQ1157" s="104"/>
      <c r="MR1157" s="104"/>
      <c r="MS1157" s="104"/>
      <c r="MT1157" s="104"/>
      <c r="MU1157" s="104"/>
      <c r="MV1157" s="104"/>
      <c r="MW1157" s="104"/>
      <c r="MX1157" s="104"/>
      <c r="MY1157" s="104"/>
      <c r="MZ1157" s="104"/>
      <c r="NA1157" s="104"/>
      <c r="NB1157" s="104"/>
      <c r="NC1157" s="104"/>
      <c r="ND1157" s="104"/>
      <c r="NE1157" s="104"/>
      <c r="NF1157" s="104"/>
      <c r="NG1157" s="104"/>
      <c r="NH1157" s="104"/>
      <c r="NI1157" s="104"/>
      <c r="NJ1157" s="104"/>
      <c r="NK1157" s="104"/>
      <c r="NL1157" s="104"/>
      <c r="NM1157" s="104"/>
      <c r="NN1157" s="104"/>
      <c r="NO1157" s="104"/>
      <c r="NP1157" s="104"/>
      <c r="NQ1157" s="104"/>
      <c r="NR1157" s="104"/>
      <c r="NS1157" s="104"/>
      <c r="NT1157" s="104"/>
      <c r="NU1157" s="104"/>
      <c r="NV1157" s="104"/>
      <c r="NW1157" s="104"/>
      <c r="NX1157" s="104"/>
      <c r="NY1157" s="104"/>
      <c r="NZ1157" s="104"/>
      <c r="OA1157" s="104"/>
      <c r="OB1157" s="104"/>
      <c r="OC1157" s="104"/>
      <c r="OD1157" s="104"/>
      <c r="OE1157" s="104"/>
      <c r="OF1157" s="104"/>
      <c r="OG1157" s="104"/>
      <c r="OH1157" s="104"/>
      <c r="OI1157" s="104"/>
      <c r="OJ1157" s="104"/>
      <c r="OK1157" s="104"/>
      <c r="OL1157" s="104"/>
      <c r="OM1157" s="104"/>
      <c r="ON1157" s="104"/>
      <c r="OO1157" s="104"/>
      <c r="OP1157" s="104"/>
      <c r="OQ1157" s="104"/>
      <c r="OR1157" s="104"/>
      <c r="OS1157" s="104"/>
      <c r="OT1157" s="104"/>
      <c r="OU1157" s="104"/>
      <c r="OV1157" s="104"/>
      <c r="OW1157" s="104"/>
      <c r="OX1157" s="104"/>
      <c r="OY1157" s="104"/>
      <c r="OZ1157" s="104"/>
      <c r="PA1157" s="104"/>
      <c r="PB1157" s="104"/>
      <c r="PC1157" s="104"/>
      <c r="PD1157" s="104"/>
      <c r="PE1157" s="104"/>
      <c r="PF1157" s="104"/>
      <c r="PG1157" s="104"/>
      <c r="PH1157" s="104"/>
      <c r="PI1157" s="104"/>
      <c r="PJ1157" s="104"/>
      <c r="PK1157" s="104"/>
      <c r="PL1157" s="104"/>
      <c r="PM1157" s="104"/>
      <c r="PN1157" s="104"/>
      <c r="PO1157" s="104"/>
      <c r="PP1157" s="104"/>
      <c r="PQ1157" s="104"/>
      <c r="PR1157" s="104"/>
      <c r="PS1157" s="104"/>
      <c r="PT1157" s="104"/>
      <c r="PU1157" s="104"/>
      <c r="PV1157" s="104"/>
      <c r="PW1157" s="104"/>
      <c r="PX1157" s="104"/>
      <c r="PY1157" s="104"/>
      <c r="PZ1157" s="104"/>
      <c r="QA1157" s="104"/>
      <c r="QB1157" s="104"/>
      <c r="QC1157" s="104"/>
      <c r="QD1157" s="104"/>
      <c r="QE1157" s="104"/>
      <c r="QF1157" s="104"/>
      <c r="QG1157" s="104"/>
      <c r="QH1157" s="104"/>
      <c r="QI1157" s="104"/>
      <c r="QJ1157" s="104"/>
      <c r="QK1157" s="104"/>
      <c r="QL1157" s="104"/>
      <c r="QM1157" s="104"/>
      <c r="QN1157" s="104"/>
      <c r="QO1157" s="104"/>
      <c r="QP1157" s="104"/>
      <c r="QQ1157" s="104"/>
      <c r="QR1157" s="104"/>
      <c r="QS1157" s="104"/>
      <c r="QT1157" s="104"/>
      <c r="QU1157" s="104"/>
      <c r="QV1157" s="104"/>
      <c r="QW1157" s="104"/>
      <c r="QX1157" s="104"/>
      <c r="QY1157" s="104"/>
      <c r="QZ1157" s="104"/>
      <c r="RA1157" s="104"/>
      <c r="RB1157" s="104"/>
      <c r="RC1157" s="104"/>
      <c r="RD1157" s="104"/>
      <c r="RE1157" s="104"/>
      <c r="RF1157" s="104"/>
    </row>
    <row r="1158" spans="1:474" s="19" customFormat="1" ht="24.75" x14ac:dyDescent="0.25">
      <c r="A1158" s="15">
        <v>23901</v>
      </c>
      <c r="B1158" s="67" t="s">
        <v>1077</v>
      </c>
      <c r="C1158" s="15"/>
      <c r="D1158" s="15"/>
      <c r="E1158" s="15"/>
      <c r="F1158" s="172">
        <v>921469.98</v>
      </c>
      <c r="G1158" s="173">
        <f>SUM(G1159:G1190)</f>
        <v>56</v>
      </c>
      <c r="H1158" s="173">
        <f t="shared" ref="H1158:AE1158" si="104">SUM(H1159:H1190)</f>
        <v>17717.39</v>
      </c>
      <c r="I1158" s="173">
        <f t="shared" si="104"/>
        <v>0</v>
      </c>
      <c r="J1158" s="173">
        <f t="shared" si="104"/>
        <v>0</v>
      </c>
      <c r="K1158" s="173">
        <f t="shared" si="104"/>
        <v>0</v>
      </c>
      <c r="L1158" s="173">
        <f t="shared" si="104"/>
        <v>0</v>
      </c>
      <c r="M1158" s="173">
        <f t="shared" si="104"/>
        <v>104</v>
      </c>
      <c r="N1158" s="173">
        <f t="shared" si="104"/>
        <v>43316.2</v>
      </c>
      <c r="O1158" s="173">
        <f t="shared" si="104"/>
        <v>51</v>
      </c>
      <c r="P1158" s="184">
        <f t="shared" si="104"/>
        <v>12163.5</v>
      </c>
      <c r="Q1158" s="173">
        <f t="shared" si="104"/>
        <v>301</v>
      </c>
      <c r="R1158" s="173">
        <f t="shared" si="104"/>
        <v>37292.6</v>
      </c>
      <c r="S1158" s="173">
        <v>100</v>
      </c>
      <c r="T1158" s="173">
        <v>11475</v>
      </c>
      <c r="U1158" s="173"/>
      <c r="V1158" s="184">
        <v>799505.29</v>
      </c>
      <c r="W1158" s="173">
        <f t="shared" si="104"/>
        <v>0</v>
      </c>
      <c r="X1158" s="173">
        <f t="shared" si="104"/>
        <v>0</v>
      </c>
      <c r="Y1158" s="173">
        <f t="shared" si="104"/>
        <v>0</v>
      </c>
      <c r="Z1158" s="173">
        <f t="shared" si="104"/>
        <v>0</v>
      </c>
      <c r="AA1158" s="173">
        <f t="shared" si="104"/>
        <v>0</v>
      </c>
      <c r="AB1158" s="173">
        <f t="shared" si="104"/>
        <v>0</v>
      </c>
      <c r="AC1158" s="173">
        <f t="shared" si="104"/>
        <v>0</v>
      </c>
      <c r="AD1158" s="179">
        <f t="shared" si="104"/>
        <v>0</v>
      </c>
      <c r="AE1158" s="204">
        <f t="shared" si="104"/>
        <v>921469.98</v>
      </c>
      <c r="AF1158" s="104"/>
      <c r="AG1158" s="104"/>
      <c r="AH1158" s="104"/>
      <c r="AI1158" s="104"/>
      <c r="AJ1158" s="104"/>
      <c r="AK1158" s="104"/>
      <c r="AL1158" s="104"/>
      <c r="AM1158" s="104"/>
      <c r="AN1158" s="104"/>
      <c r="AO1158" s="104"/>
      <c r="AP1158" s="104"/>
      <c r="AQ1158" s="104"/>
      <c r="AR1158" s="104"/>
      <c r="AS1158" s="104"/>
      <c r="AT1158" s="104"/>
      <c r="AU1158" s="104"/>
      <c r="AV1158" s="104"/>
      <c r="AW1158" s="104"/>
      <c r="AX1158" s="104"/>
      <c r="AY1158" s="104"/>
      <c r="AZ1158" s="104"/>
      <c r="BA1158" s="104"/>
      <c r="BB1158" s="104"/>
      <c r="BC1158" s="104"/>
      <c r="BD1158" s="104"/>
      <c r="BE1158" s="104"/>
      <c r="BF1158" s="104"/>
      <c r="BG1158" s="104"/>
      <c r="BH1158" s="104"/>
      <c r="BI1158" s="104"/>
      <c r="BJ1158" s="104"/>
      <c r="BK1158" s="104"/>
      <c r="BL1158" s="104"/>
      <c r="BM1158" s="104"/>
      <c r="BN1158" s="104"/>
      <c r="BO1158" s="104"/>
      <c r="BP1158" s="104"/>
      <c r="BQ1158" s="104"/>
      <c r="BR1158" s="104"/>
      <c r="GM1158" s="104"/>
      <c r="GN1158" s="104"/>
      <c r="GO1158" s="104"/>
      <c r="GP1158" s="104"/>
      <c r="GQ1158" s="104"/>
      <c r="GR1158" s="104"/>
      <c r="GS1158" s="104"/>
      <c r="GT1158" s="104"/>
      <c r="GU1158" s="104"/>
      <c r="GV1158" s="104"/>
      <c r="GW1158" s="104"/>
      <c r="GX1158" s="104"/>
      <c r="GY1158" s="104"/>
      <c r="GZ1158" s="104"/>
      <c r="HA1158" s="104"/>
      <c r="HB1158" s="104"/>
      <c r="HC1158" s="104"/>
      <c r="HD1158" s="104"/>
      <c r="HE1158" s="104"/>
      <c r="HF1158" s="104"/>
      <c r="HG1158" s="104"/>
      <c r="HH1158" s="104"/>
      <c r="HI1158" s="104"/>
      <c r="HJ1158" s="104"/>
      <c r="HK1158" s="104"/>
      <c r="HL1158" s="104"/>
      <c r="HM1158" s="104"/>
      <c r="HN1158" s="104"/>
      <c r="HO1158" s="104"/>
      <c r="HP1158" s="104"/>
      <c r="HQ1158" s="104"/>
      <c r="HR1158" s="104"/>
      <c r="HS1158" s="104"/>
      <c r="HT1158" s="104"/>
      <c r="HU1158" s="104"/>
      <c r="HV1158" s="104"/>
      <c r="HW1158" s="104"/>
      <c r="HX1158" s="104"/>
      <c r="HY1158" s="104"/>
      <c r="HZ1158" s="104"/>
      <c r="IA1158" s="104"/>
      <c r="IB1158" s="104"/>
      <c r="IC1158" s="104"/>
      <c r="ID1158" s="104"/>
      <c r="IE1158" s="104"/>
      <c r="IF1158" s="104"/>
      <c r="IG1158" s="104"/>
      <c r="IH1158" s="104"/>
      <c r="II1158" s="104"/>
      <c r="IJ1158" s="104"/>
      <c r="IK1158" s="104"/>
      <c r="IL1158" s="104"/>
      <c r="IM1158" s="104"/>
      <c r="IN1158" s="104"/>
      <c r="IO1158" s="104"/>
      <c r="IP1158" s="104"/>
      <c r="IQ1158" s="104"/>
      <c r="IR1158" s="104"/>
      <c r="IS1158" s="104"/>
      <c r="IT1158" s="104"/>
      <c r="IU1158" s="104"/>
      <c r="IV1158" s="104"/>
      <c r="IW1158" s="104"/>
      <c r="IX1158" s="104"/>
      <c r="IY1158" s="104"/>
      <c r="IZ1158" s="104"/>
      <c r="JA1158" s="104"/>
      <c r="JB1158" s="104"/>
      <c r="JC1158" s="104"/>
      <c r="JD1158" s="104"/>
      <c r="JE1158" s="104"/>
      <c r="JF1158" s="104"/>
      <c r="JG1158" s="104"/>
      <c r="JH1158" s="104"/>
      <c r="JI1158" s="104"/>
      <c r="JJ1158" s="104"/>
      <c r="JK1158" s="104"/>
      <c r="JL1158" s="104"/>
      <c r="JM1158" s="104"/>
      <c r="JN1158" s="104"/>
      <c r="JO1158" s="104"/>
      <c r="JP1158" s="104"/>
      <c r="JQ1158" s="104"/>
      <c r="JR1158" s="104"/>
      <c r="JS1158" s="104"/>
      <c r="JT1158" s="104"/>
      <c r="JU1158" s="104"/>
      <c r="JV1158" s="104"/>
      <c r="JW1158" s="104"/>
      <c r="JX1158" s="104"/>
      <c r="JY1158" s="104"/>
      <c r="JZ1158" s="104"/>
      <c r="KA1158" s="104"/>
      <c r="KB1158" s="104"/>
      <c r="KC1158" s="104"/>
      <c r="KD1158" s="104"/>
      <c r="KE1158" s="104"/>
      <c r="KF1158" s="104"/>
      <c r="KG1158" s="104"/>
      <c r="KH1158" s="104"/>
      <c r="KI1158" s="104"/>
      <c r="KJ1158" s="104"/>
      <c r="KK1158" s="104"/>
      <c r="KL1158" s="104"/>
      <c r="KM1158" s="104"/>
      <c r="KN1158" s="104"/>
      <c r="KO1158" s="104"/>
      <c r="KP1158" s="104"/>
      <c r="KQ1158" s="104"/>
      <c r="KR1158" s="104"/>
      <c r="KS1158" s="104"/>
      <c r="KT1158" s="104"/>
      <c r="KU1158" s="104"/>
      <c r="KV1158" s="104"/>
      <c r="KW1158" s="104"/>
      <c r="KX1158" s="104"/>
      <c r="KY1158" s="104"/>
      <c r="KZ1158" s="104"/>
      <c r="LA1158" s="104"/>
      <c r="LB1158" s="104"/>
      <c r="LC1158" s="104"/>
      <c r="LD1158" s="104"/>
      <c r="LE1158" s="104"/>
      <c r="LF1158" s="104"/>
      <c r="LG1158" s="104"/>
      <c r="LH1158" s="104"/>
      <c r="LI1158" s="104"/>
      <c r="LJ1158" s="104"/>
      <c r="LK1158" s="104"/>
      <c r="LL1158" s="104"/>
      <c r="LM1158" s="104"/>
      <c r="LN1158" s="104"/>
      <c r="LO1158" s="104"/>
      <c r="LP1158" s="104"/>
      <c r="LQ1158" s="104"/>
      <c r="LR1158" s="104"/>
      <c r="LS1158" s="104"/>
      <c r="LT1158" s="104"/>
      <c r="LU1158" s="104"/>
      <c r="LV1158" s="104"/>
      <c r="LW1158" s="104"/>
      <c r="LX1158" s="104"/>
      <c r="LY1158" s="104"/>
      <c r="LZ1158" s="104"/>
      <c r="MA1158" s="104"/>
      <c r="MB1158" s="104"/>
      <c r="MC1158" s="104"/>
      <c r="MD1158" s="104"/>
      <c r="ME1158" s="104"/>
      <c r="MF1158" s="104"/>
      <c r="MG1158" s="104"/>
      <c r="MH1158" s="104"/>
      <c r="MI1158" s="104"/>
      <c r="MJ1158" s="104"/>
      <c r="MK1158" s="104"/>
      <c r="ML1158" s="104"/>
      <c r="MM1158" s="104"/>
      <c r="MN1158" s="104"/>
      <c r="MO1158" s="104"/>
      <c r="MP1158" s="104"/>
      <c r="MQ1158" s="104"/>
      <c r="MR1158" s="104"/>
      <c r="MS1158" s="104"/>
      <c r="MT1158" s="104"/>
      <c r="MU1158" s="104"/>
      <c r="MV1158" s="104"/>
      <c r="MW1158" s="104"/>
      <c r="MX1158" s="104"/>
      <c r="MY1158" s="104"/>
      <c r="MZ1158" s="104"/>
      <c r="NA1158" s="104"/>
      <c r="NB1158" s="104"/>
      <c r="NC1158" s="104"/>
      <c r="ND1158" s="104"/>
      <c r="NE1158" s="104"/>
      <c r="NF1158" s="104"/>
      <c r="NG1158" s="104"/>
      <c r="NH1158" s="104"/>
      <c r="NI1158" s="104"/>
      <c r="NJ1158" s="104"/>
      <c r="NK1158" s="104"/>
      <c r="NL1158" s="104"/>
      <c r="NM1158" s="104"/>
      <c r="NN1158" s="104"/>
      <c r="NO1158" s="104"/>
      <c r="NP1158" s="104"/>
      <c r="NQ1158" s="104"/>
      <c r="NR1158" s="104"/>
      <c r="NS1158" s="104"/>
      <c r="NT1158" s="104"/>
      <c r="NU1158" s="104"/>
      <c r="NV1158" s="104"/>
      <c r="NW1158" s="104"/>
      <c r="NX1158" s="104"/>
      <c r="NY1158" s="104"/>
      <c r="NZ1158" s="104"/>
      <c r="OA1158" s="104"/>
      <c r="OB1158" s="104"/>
      <c r="OC1158" s="104"/>
      <c r="OD1158" s="104"/>
      <c r="OE1158" s="104"/>
      <c r="OF1158" s="104"/>
      <c r="OG1158" s="104"/>
      <c r="OH1158" s="104"/>
      <c r="OI1158" s="104"/>
      <c r="OJ1158" s="104"/>
      <c r="OK1158" s="104"/>
      <c r="OL1158" s="104"/>
      <c r="OM1158" s="104"/>
      <c r="ON1158" s="104"/>
      <c r="OO1158" s="104"/>
      <c r="OP1158" s="104"/>
      <c r="OQ1158" s="104"/>
      <c r="OR1158" s="104"/>
      <c r="OS1158" s="104"/>
      <c r="OT1158" s="104"/>
      <c r="OU1158" s="104"/>
      <c r="OV1158" s="104"/>
      <c r="OW1158" s="104"/>
      <c r="OX1158" s="104"/>
      <c r="OY1158" s="104"/>
      <c r="OZ1158" s="104"/>
      <c r="PA1158" s="104"/>
      <c r="PB1158" s="104"/>
      <c r="PC1158" s="104"/>
      <c r="PD1158" s="104"/>
      <c r="PE1158" s="104"/>
      <c r="PF1158" s="104"/>
      <c r="PG1158" s="104"/>
      <c r="PH1158" s="104"/>
      <c r="PI1158" s="104"/>
      <c r="PJ1158" s="104"/>
      <c r="PK1158" s="104"/>
      <c r="PL1158" s="104"/>
      <c r="PM1158" s="104"/>
      <c r="PN1158" s="104"/>
      <c r="PO1158" s="104"/>
      <c r="PP1158" s="104"/>
      <c r="PQ1158" s="104"/>
      <c r="PR1158" s="104"/>
      <c r="PS1158" s="104"/>
      <c r="PT1158" s="104"/>
      <c r="PU1158" s="104"/>
      <c r="PV1158" s="104"/>
      <c r="PW1158" s="104"/>
      <c r="PX1158" s="104"/>
      <c r="PY1158" s="104"/>
      <c r="PZ1158" s="104"/>
      <c r="QA1158" s="104"/>
      <c r="QB1158" s="104"/>
      <c r="QC1158" s="104"/>
      <c r="QD1158" s="104"/>
      <c r="QE1158" s="104"/>
      <c r="QF1158" s="104"/>
      <c r="QG1158" s="104"/>
      <c r="QH1158" s="104"/>
      <c r="QI1158" s="104"/>
      <c r="QJ1158" s="104"/>
      <c r="QK1158" s="104"/>
      <c r="QL1158" s="104"/>
      <c r="QM1158" s="104"/>
      <c r="QN1158" s="104"/>
      <c r="QO1158" s="104"/>
      <c r="QP1158" s="104"/>
      <c r="QQ1158" s="104"/>
      <c r="QR1158" s="104"/>
      <c r="QS1158" s="104"/>
      <c r="QT1158" s="104"/>
      <c r="QU1158" s="104"/>
      <c r="QV1158" s="104"/>
      <c r="QW1158" s="104"/>
      <c r="QX1158" s="104"/>
      <c r="QY1158" s="104"/>
      <c r="QZ1158" s="104"/>
      <c r="RA1158" s="104"/>
      <c r="RB1158" s="104"/>
      <c r="RC1158" s="104"/>
      <c r="RD1158" s="104"/>
      <c r="RE1158" s="104"/>
      <c r="RF1158" s="104"/>
    </row>
    <row r="1159" spans="1:474" x14ac:dyDescent="0.25">
      <c r="A1159" s="26"/>
      <c r="B1159" s="48" t="s">
        <v>1078</v>
      </c>
      <c r="C1159" s="23"/>
      <c r="D1159" s="57">
        <v>10</v>
      </c>
      <c r="E1159" s="23"/>
      <c r="F1159" s="23">
        <v>100</v>
      </c>
      <c r="G1159" s="169"/>
      <c r="H1159" s="169"/>
      <c r="I1159" s="169"/>
      <c r="J1159" s="169"/>
      <c r="K1159" s="169"/>
      <c r="L1159" s="169"/>
      <c r="M1159" s="169"/>
      <c r="N1159" s="169"/>
      <c r="O1159" s="169"/>
      <c r="P1159" s="207"/>
      <c r="Q1159" s="169"/>
      <c r="R1159" s="169"/>
      <c r="S1159" s="169"/>
      <c r="T1159" s="169"/>
      <c r="U1159" s="207">
        <v>10</v>
      </c>
      <c r="V1159" s="207">
        <v>100</v>
      </c>
      <c r="W1159" s="169"/>
      <c r="X1159" s="169"/>
      <c r="Y1159" s="169"/>
      <c r="Z1159" s="169"/>
      <c r="AA1159" s="169"/>
      <c r="AB1159" s="169"/>
      <c r="AC1159" s="169"/>
      <c r="AD1159" s="180"/>
      <c r="AE1159" s="207">
        <f t="shared" ref="AE1159:AE1190" si="105">H1159+J1159+L1159+N1159+P1159+R1159+T1159+V1159+X1159+Z1159+AB1159+AD1159</f>
        <v>100</v>
      </c>
    </row>
    <row r="1160" spans="1:474" x14ac:dyDescent="0.25">
      <c r="A1160" s="26"/>
      <c r="B1160" s="48" t="s">
        <v>1079</v>
      </c>
      <c r="C1160" s="23"/>
      <c r="D1160" s="57">
        <v>10</v>
      </c>
      <c r="E1160" s="23"/>
      <c r="F1160" s="23">
        <v>1250</v>
      </c>
      <c r="G1160" s="169"/>
      <c r="H1160" s="169"/>
      <c r="I1160" s="169"/>
      <c r="J1160" s="169"/>
      <c r="K1160" s="169"/>
      <c r="L1160" s="169"/>
      <c r="M1160" s="169"/>
      <c r="N1160" s="169"/>
      <c r="O1160" s="169"/>
      <c r="P1160" s="207"/>
      <c r="Q1160" s="169"/>
      <c r="R1160" s="169"/>
      <c r="S1160" s="169"/>
      <c r="T1160" s="169"/>
      <c r="U1160" s="207">
        <v>10</v>
      </c>
      <c r="V1160" s="207">
        <v>1250</v>
      </c>
      <c r="W1160" s="169"/>
      <c r="X1160" s="169"/>
      <c r="Y1160" s="169"/>
      <c r="Z1160" s="169"/>
      <c r="AA1160" s="169"/>
      <c r="AB1160" s="169"/>
      <c r="AC1160" s="169"/>
      <c r="AD1160" s="180"/>
      <c r="AE1160" s="207">
        <f t="shared" si="105"/>
        <v>1250</v>
      </c>
    </row>
    <row r="1161" spans="1:474" x14ac:dyDescent="0.25">
      <c r="A1161" s="26"/>
      <c r="B1161" s="48" t="s">
        <v>1080</v>
      </c>
      <c r="C1161" s="23"/>
      <c r="D1161" s="57">
        <v>30</v>
      </c>
      <c r="E1161" s="23"/>
      <c r="F1161" s="23">
        <v>300</v>
      </c>
      <c r="G1161" s="169"/>
      <c r="H1161" s="169"/>
      <c r="I1161" s="169"/>
      <c r="J1161" s="169"/>
      <c r="K1161" s="169"/>
      <c r="L1161" s="169"/>
      <c r="M1161" s="169"/>
      <c r="N1161" s="169"/>
      <c r="O1161" s="169"/>
      <c r="P1161" s="207"/>
      <c r="Q1161" s="169"/>
      <c r="R1161" s="169"/>
      <c r="S1161" s="169"/>
      <c r="T1161" s="169"/>
      <c r="U1161" s="207">
        <v>30</v>
      </c>
      <c r="V1161" s="207">
        <v>300</v>
      </c>
      <c r="W1161" s="169"/>
      <c r="X1161" s="169"/>
      <c r="Y1161" s="169"/>
      <c r="Z1161" s="169"/>
      <c r="AA1161" s="169"/>
      <c r="AB1161" s="169"/>
      <c r="AC1161" s="169"/>
      <c r="AD1161" s="180"/>
      <c r="AE1161" s="207">
        <f t="shared" si="105"/>
        <v>300</v>
      </c>
    </row>
    <row r="1162" spans="1:474" x14ac:dyDescent="0.25">
      <c r="A1162" s="26"/>
      <c r="B1162" s="48" t="s">
        <v>566</v>
      </c>
      <c r="C1162" s="23"/>
      <c r="D1162" s="57">
        <v>50</v>
      </c>
      <c r="E1162" s="23"/>
      <c r="F1162" s="23">
        <v>750</v>
      </c>
      <c r="G1162" s="169"/>
      <c r="H1162" s="169"/>
      <c r="I1162" s="169"/>
      <c r="J1162" s="169"/>
      <c r="K1162" s="169"/>
      <c r="L1162" s="169"/>
      <c r="M1162" s="169"/>
      <c r="N1162" s="169"/>
      <c r="O1162" s="169"/>
      <c r="P1162" s="207"/>
      <c r="Q1162" s="169"/>
      <c r="R1162" s="169"/>
      <c r="S1162" s="169"/>
      <c r="T1162" s="169"/>
      <c r="U1162" s="207">
        <v>50</v>
      </c>
      <c r="V1162" s="207">
        <v>750</v>
      </c>
      <c r="W1162" s="169"/>
      <c r="X1162" s="169"/>
      <c r="Y1162" s="169"/>
      <c r="Z1162" s="169"/>
      <c r="AA1162" s="169"/>
      <c r="AB1162" s="169"/>
      <c r="AC1162" s="169"/>
      <c r="AD1162" s="180"/>
      <c r="AE1162" s="207">
        <f t="shared" si="105"/>
        <v>750</v>
      </c>
    </row>
    <row r="1163" spans="1:474" x14ac:dyDescent="0.25">
      <c r="A1163" s="26"/>
      <c r="B1163" s="48" t="s">
        <v>567</v>
      </c>
      <c r="C1163" s="23"/>
      <c r="D1163" s="57">
        <v>100</v>
      </c>
      <c r="E1163" s="23"/>
      <c r="F1163" s="23">
        <v>1000</v>
      </c>
      <c r="G1163" s="169"/>
      <c r="H1163" s="169"/>
      <c r="I1163" s="169"/>
      <c r="J1163" s="169"/>
      <c r="K1163" s="169"/>
      <c r="L1163" s="169"/>
      <c r="M1163" s="169"/>
      <c r="N1163" s="169"/>
      <c r="O1163" s="169"/>
      <c r="P1163" s="207"/>
      <c r="Q1163" s="169"/>
      <c r="R1163" s="169"/>
      <c r="S1163" s="169"/>
      <c r="T1163" s="169"/>
      <c r="U1163" s="207">
        <v>100</v>
      </c>
      <c r="V1163" s="207">
        <v>1000</v>
      </c>
      <c r="W1163" s="169"/>
      <c r="X1163" s="169"/>
      <c r="Y1163" s="169"/>
      <c r="Z1163" s="169"/>
      <c r="AA1163" s="169"/>
      <c r="AB1163" s="169"/>
      <c r="AC1163" s="169"/>
      <c r="AD1163" s="180"/>
      <c r="AE1163" s="207">
        <f t="shared" si="105"/>
        <v>1000</v>
      </c>
    </row>
    <row r="1164" spans="1:474" x14ac:dyDescent="0.25">
      <c r="A1164" s="26"/>
      <c r="B1164" s="48" t="s">
        <v>1081</v>
      </c>
      <c r="C1164" s="23"/>
      <c r="D1164" s="57">
        <v>50</v>
      </c>
      <c r="E1164" s="23"/>
      <c r="F1164" s="23">
        <v>6500</v>
      </c>
      <c r="G1164" s="169"/>
      <c r="H1164" s="169"/>
      <c r="I1164" s="169"/>
      <c r="J1164" s="169"/>
      <c r="K1164" s="169"/>
      <c r="L1164" s="169"/>
      <c r="M1164" s="169"/>
      <c r="N1164" s="169"/>
      <c r="O1164" s="169"/>
      <c r="P1164" s="207"/>
      <c r="Q1164" s="169"/>
      <c r="R1164" s="169"/>
      <c r="S1164" s="169"/>
      <c r="T1164" s="169"/>
      <c r="U1164" s="207">
        <v>50</v>
      </c>
      <c r="V1164" s="207">
        <v>6500</v>
      </c>
      <c r="W1164" s="169"/>
      <c r="X1164" s="169"/>
      <c r="Y1164" s="169"/>
      <c r="Z1164" s="169"/>
      <c r="AA1164" s="169"/>
      <c r="AB1164" s="169"/>
      <c r="AC1164" s="169"/>
      <c r="AD1164" s="180"/>
      <c r="AE1164" s="207">
        <f t="shared" si="105"/>
        <v>6500</v>
      </c>
    </row>
    <row r="1165" spans="1:474" x14ac:dyDescent="0.25">
      <c r="A1165" s="26"/>
      <c r="B1165" s="48" t="s">
        <v>1082</v>
      </c>
      <c r="C1165" s="23"/>
      <c r="D1165" s="57">
        <v>100</v>
      </c>
      <c r="E1165" s="23"/>
      <c r="F1165" s="23">
        <f>13500+2686.75</f>
        <v>16186.75</v>
      </c>
      <c r="G1165" s="169"/>
      <c r="H1165" s="169"/>
      <c r="I1165" s="169"/>
      <c r="J1165" s="169"/>
      <c r="K1165" s="169"/>
      <c r="L1165" s="169"/>
      <c r="M1165" s="169"/>
      <c r="N1165" s="169"/>
      <c r="O1165" s="169"/>
      <c r="P1165" s="207"/>
      <c r="Q1165" s="169">
        <v>100</v>
      </c>
      <c r="R1165" s="169">
        <v>13500</v>
      </c>
      <c r="S1165" s="169"/>
      <c r="T1165" s="169"/>
      <c r="U1165" s="207">
        <v>0</v>
      </c>
      <c r="V1165" s="207">
        <v>2686.75</v>
      </c>
      <c r="W1165" s="169"/>
      <c r="X1165" s="169"/>
      <c r="Y1165" s="169"/>
      <c r="Z1165" s="169"/>
      <c r="AA1165" s="169"/>
      <c r="AB1165" s="169"/>
      <c r="AC1165" s="169"/>
      <c r="AD1165" s="180"/>
      <c r="AE1165" s="207">
        <f t="shared" si="105"/>
        <v>16186.75</v>
      </c>
    </row>
    <row r="1166" spans="1:474" x14ac:dyDescent="0.25">
      <c r="A1166" s="26"/>
      <c r="B1166" s="48" t="s">
        <v>1083</v>
      </c>
      <c r="C1166" s="23"/>
      <c r="D1166" s="57">
        <v>20</v>
      </c>
      <c r="E1166" s="23"/>
      <c r="F1166" s="23">
        <v>600</v>
      </c>
      <c r="G1166" s="169"/>
      <c r="H1166" s="169"/>
      <c r="I1166" s="169"/>
      <c r="J1166" s="169"/>
      <c r="K1166" s="169"/>
      <c r="L1166" s="169"/>
      <c r="M1166" s="169"/>
      <c r="N1166" s="169"/>
      <c r="O1166" s="169"/>
      <c r="P1166" s="207"/>
      <c r="Q1166" s="169">
        <v>1</v>
      </c>
      <c r="R1166" s="169">
        <v>842.6</v>
      </c>
      <c r="S1166" s="169"/>
      <c r="T1166" s="169"/>
      <c r="U1166" s="207">
        <v>19</v>
      </c>
      <c r="V1166" s="207">
        <v>-242.60000000000002</v>
      </c>
      <c r="W1166" s="169"/>
      <c r="X1166" s="169"/>
      <c r="Y1166" s="169"/>
      <c r="Z1166" s="169"/>
      <c r="AA1166" s="169"/>
      <c r="AB1166" s="169"/>
      <c r="AC1166" s="169"/>
      <c r="AD1166" s="180"/>
      <c r="AE1166" s="207">
        <f t="shared" si="105"/>
        <v>600</v>
      </c>
    </row>
    <row r="1167" spans="1:474" x14ac:dyDescent="0.25">
      <c r="A1167" s="26"/>
      <c r="B1167" s="48" t="s">
        <v>1084</v>
      </c>
      <c r="C1167" s="23"/>
      <c r="D1167" s="57">
        <v>20</v>
      </c>
      <c r="E1167" s="23"/>
      <c r="F1167" s="23">
        <v>700</v>
      </c>
      <c r="G1167" s="169"/>
      <c r="H1167" s="169"/>
      <c r="I1167" s="169"/>
      <c r="J1167" s="169"/>
      <c r="K1167" s="169"/>
      <c r="L1167" s="169"/>
      <c r="M1167" s="169"/>
      <c r="N1167" s="169"/>
      <c r="O1167" s="169"/>
      <c r="P1167" s="207"/>
      <c r="Q1167" s="169"/>
      <c r="R1167" s="169"/>
      <c r="S1167" s="169"/>
      <c r="T1167" s="169"/>
      <c r="U1167" s="207">
        <v>20</v>
      </c>
      <c r="V1167" s="207">
        <v>700</v>
      </c>
      <c r="W1167" s="169"/>
      <c r="X1167" s="169"/>
      <c r="Y1167" s="169"/>
      <c r="Z1167" s="169"/>
      <c r="AA1167" s="169"/>
      <c r="AB1167" s="169"/>
      <c r="AC1167" s="169"/>
      <c r="AD1167" s="180"/>
      <c r="AE1167" s="207">
        <f t="shared" si="105"/>
        <v>700</v>
      </c>
    </row>
    <row r="1168" spans="1:474" x14ac:dyDescent="0.25">
      <c r="A1168" s="26"/>
      <c r="B1168" s="48" t="s">
        <v>1085</v>
      </c>
      <c r="C1168" s="23"/>
      <c r="D1168" s="57">
        <v>20</v>
      </c>
      <c r="E1168" s="23"/>
      <c r="F1168" s="23">
        <v>800</v>
      </c>
      <c r="G1168" s="169"/>
      <c r="H1168" s="169"/>
      <c r="I1168" s="169"/>
      <c r="J1168" s="169"/>
      <c r="K1168" s="169"/>
      <c r="L1168" s="169"/>
      <c r="M1168" s="169"/>
      <c r="N1168" s="169"/>
      <c r="O1168" s="169"/>
      <c r="P1168" s="207"/>
      <c r="Q1168" s="169"/>
      <c r="R1168" s="169"/>
      <c r="S1168" s="169"/>
      <c r="T1168" s="169"/>
      <c r="U1168" s="207">
        <v>20</v>
      </c>
      <c r="V1168" s="207">
        <v>800</v>
      </c>
      <c r="W1168" s="169"/>
      <c r="X1168" s="169"/>
      <c r="Y1168" s="169"/>
      <c r="Z1168" s="169"/>
      <c r="AA1168" s="169"/>
      <c r="AB1168" s="169"/>
      <c r="AC1168" s="169"/>
      <c r="AD1168" s="180"/>
      <c r="AE1168" s="207">
        <f t="shared" si="105"/>
        <v>800</v>
      </c>
    </row>
    <row r="1169" spans="1:31" x14ac:dyDescent="0.25">
      <c r="A1169" s="26"/>
      <c r="B1169" s="48" t="s">
        <v>1086</v>
      </c>
      <c r="C1169" s="23"/>
      <c r="D1169" s="57">
        <v>20</v>
      </c>
      <c r="E1169" s="23"/>
      <c r="F1169" s="23">
        <v>900</v>
      </c>
      <c r="G1169" s="169"/>
      <c r="H1169" s="169"/>
      <c r="I1169" s="169"/>
      <c r="J1169" s="169"/>
      <c r="K1169" s="169"/>
      <c r="L1169" s="169"/>
      <c r="M1169" s="169"/>
      <c r="N1169" s="169"/>
      <c r="O1169" s="169"/>
      <c r="P1169" s="207"/>
      <c r="Q1169" s="169"/>
      <c r="R1169" s="169"/>
      <c r="S1169" s="169"/>
      <c r="T1169" s="169"/>
      <c r="U1169" s="207">
        <v>20</v>
      </c>
      <c r="V1169" s="207">
        <v>900</v>
      </c>
      <c r="W1169" s="169"/>
      <c r="X1169" s="169"/>
      <c r="Y1169" s="169"/>
      <c r="Z1169" s="169"/>
      <c r="AA1169" s="169"/>
      <c r="AB1169" s="169"/>
      <c r="AC1169" s="169"/>
      <c r="AD1169" s="180"/>
      <c r="AE1169" s="207">
        <f t="shared" si="105"/>
        <v>900</v>
      </c>
    </row>
    <row r="1170" spans="1:31" x14ac:dyDescent="0.25">
      <c r="A1170" s="26"/>
      <c r="B1170" s="48" t="s">
        <v>1087</v>
      </c>
      <c r="C1170" s="23"/>
      <c r="D1170" s="57">
        <v>20</v>
      </c>
      <c r="E1170" s="23"/>
      <c r="F1170" s="23">
        <v>1000</v>
      </c>
      <c r="G1170" s="169"/>
      <c r="H1170" s="169"/>
      <c r="I1170" s="169"/>
      <c r="J1170" s="169"/>
      <c r="K1170" s="169"/>
      <c r="L1170" s="169"/>
      <c r="M1170" s="169"/>
      <c r="N1170" s="169"/>
      <c r="O1170" s="169"/>
      <c r="P1170" s="207"/>
      <c r="Q1170" s="169"/>
      <c r="R1170" s="169"/>
      <c r="S1170" s="169"/>
      <c r="T1170" s="169"/>
      <c r="U1170" s="207">
        <v>20</v>
      </c>
      <c r="V1170" s="207">
        <v>1000</v>
      </c>
      <c r="W1170" s="169"/>
      <c r="X1170" s="169"/>
      <c r="Y1170" s="169"/>
      <c r="Z1170" s="169"/>
      <c r="AA1170" s="169"/>
      <c r="AB1170" s="169"/>
      <c r="AC1170" s="169"/>
      <c r="AD1170" s="180"/>
      <c r="AE1170" s="207">
        <f t="shared" si="105"/>
        <v>1000</v>
      </c>
    </row>
    <row r="1171" spans="1:31" x14ac:dyDescent="0.25">
      <c r="A1171" s="26"/>
      <c r="B1171" s="48" t="s">
        <v>1088</v>
      </c>
      <c r="C1171" s="23"/>
      <c r="D1171" s="57">
        <v>20</v>
      </c>
      <c r="E1171" s="23"/>
      <c r="F1171" s="23">
        <v>1100</v>
      </c>
      <c r="G1171" s="169"/>
      <c r="H1171" s="169"/>
      <c r="I1171" s="169"/>
      <c r="J1171" s="169"/>
      <c r="K1171" s="169"/>
      <c r="L1171" s="169"/>
      <c r="M1171" s="169"/>
      <c r="N1171" s="169"/>
      <c r="O1171" s="169"/>
      <c r="P1171" s="207"/>
      <c r="Q1171" s="169"/>
      <c r="R1171" s="169"/>
      <c r="S1171" s="169"/>
      <c r="T1171" s="169"/>
      <c r="U1171" s="207">
        <v>20</v>
      </c>
      <c r="V1171" s="207">
        <v>1100</v>
      </c>
      <c r="W1171" s="169"/>
      <c r="X1171" s="169"/>
      <c r="Y1171" s="169"/>
      <c r="Z1171" s="169"/>
      <c r="AA1171" s="169"/>
      <c r="AB1171" s="169"/>
      <c r="AC1171" s="169"/>
      <c r="AD1171" s="180"/>
      <c r="AE1171" s="207">
        <f t="shared" si="105"/>
        <v>1100</v>
      </c>
    </row>
    <row r="1172" spans="1:31" x14ac:dyDescent="0.25">
      <c r="A1172" s="26"/>
      <c r="B1172" s="48" t="s">
        <v>1089</v>
      </c>
      <c r="C1172" s="23"/>
      <c r="D1172" s="57">
        <v>20</v>
      </c>
      <c r="E1172" s="23"/>
      <c r="F1172" s="23">
        <v>1200</v>
      </c>
      <c r="G1172" s="169"/>
      <c r="H1172" s="169"/>
      <c r="I1172" s="169"/>
      <c r="J1172" s="169"/>
      <c r="K1172" s="169"/>
      <c r="L1172" s="169"/>
      <c r="M1172" s="169"/>
      <c r="N1172" s="169"/>
      <c r="O1172" s="169"/>
      <c r="P1172" s="207"/>
      <c r="Q1172" s="169"/>
      <c r="R1172" s="169"/>
      <c r="S1172" s="169"/>
      <c r="T1172" s="169"/>
      <c r="U1172" s="207">
        <v>20</v>
      </c>
      <c r="V1172" s="207">
        <v>1200</v>
      </c>
      <c r="W1172" s="169"/>
      <c r="X1172" s="169"/>
      <c r="Y1172" s="169"/>
      <c r="Z1172" s="169"/>
      <c r="AA1172" s="169"/>
      <c r="AB1172" s="169"/>
      <c r="AC1172" s="169"/>
      <c r="AD1172" s="180"/>
      <c r="AE1172" s="207">
        <f t="shared" si="105"/>
        <v>1200</v>
      </c>
    </row>
    <row r="1173" spans="1:31" x14ac:dyDescent="0.25">
      <c r="A1173" s="26"/>
      <c r="B1173" s="48" t="s">
        <v>1090</v>
      </c>
      <c r="C1173" s="23"/>
      <c r="D1173" s="57">
        <v>20</v>
      </c>
      <c r="E1173" s="23"/>
      <c r="F1173" s="23">
        <v>1300</v>
      </c>
      <c r="G1173" s="169"/>
      <c r="H1173" s="169"/>
      <c r="I1173" s="169"/>
      <c r="J1173" s="169"/>
      <c r="K1173" s="169"/>
      <c r="L1173" s="169"/>
      <c r="M1173" s="169"/>
      <c r="N1173" s="169"/>
      <c r="O1173" s="169"/>
      <c r="P1173" s="207"/>
      <c r="Q1173" s="169"/>
      <c r="R1173" s="169"/>
      <c r="S1173" s="169"/>
      <c r="T1173" s="169"/>
      <c r="U1173" s="207">
        <v>20</v>
      </c>
      <c r="V1173" s="207">
        <v>1300</v>
      </c>
      <c r="W1173" s="169"/>
      <c r="X1173" s="169"/>
      <c r="Y1173" s="169"/>
      <c r="Z1173" s="169"/>
      <c r="AA1173" s="169"/>
      <c r="AB1173" s="169"/>
      <c r="AC1173" s="169"/>
      <c r="AD1173" s="180"/>
      <c r="AE1173" s="207">
        <f t="shared" si="105"/>
        <v>1300</v>
      </c>
    </row>
    <row r="1174" spans="1:31" x14ac:dyDescent="0.25">
      <c r="A1174" s="26"/>
      <c r="B1174" s="48" t="s">
        <v>1091</v>
      </c>
      <c r="C1174" s="23"/>
      <c r="D1174" s="57">
        <v>25</v>
      </c>
      <c r="E1174" s="23"/>
      <c r="F1174" s="23">
        <v>1375</v>
      </c>
      <c r="G1174" s="169"/>
      <c r="H1174" s="169"/>
      <c r="I1174" s="169"/>
      <c r="J1174" s="169"/>
      <c r="K1174" s="169"/>
      <c r="L1174" s="169"/>
      <c r="M1174" s="169"/>
      <c r="N1174" s="169"/>
      <c r="O1174" s="169"/>
      <c r="P1174" s="207"/>
      <c r="Q1174" s="169"/>
      <c r="R1174" s="169"/>
      <c r="S1174" s="169"/>
      <c r="T1174" s="169"/>
      <c r="U1174" s="207">
        <v>25</v>
      </c>
      <c r="V1174" s="207">
        <v>1375</v>
      </c>
      <c r="W1174" s="169"/>
      <c r="X1174" s="169"/>
      <c r="Y1174" s="169"/>
      <c r="Z1174" s="169"/>
      <c r="AA1174" s="169"/>
      <c r="AB1174" s="169"/>
      <c r="AC1174" s="169"/>
      <c r="AD1174" s="180"/>
      <c r="AE1174" s="207">
        <f t="shared" si="105"/>
        <v>1375</v>
      </c>
    </row>
    <row r="1175" spans="1:31" x14ac:dyDescent="0.25">
      <c r="A1175" s="26"/>
      <c r="B1175" s="48" t="s">
        <v>1092</v>
      </c>
      <c r="C1175" s="23"/>
      <c r="D1175" s="57">
        <v>25</v>
      </c>
      <c r="E1175" s="23"/>
      <c r="F1175" s="23">
        <v>1375</v>
      </c>
      <c r="G1175" s="169"/>
      <c r="H1175" s="169"/>
      <c r="I1175" s="169"/>
      <c r="J1175" s="169"/>
      <c r="K1175" s="169"/>
      <c r="L1175" s="169"/>
      <c r="M1175" s="169"/>
      <c r="N1175" s="169"/>
      <c r="O1175" s="169"/>
      <c r="P1175" s="207"/>
      <c r="Q1175" s="169"/>
      <c r="R1175" s="169"/>
      <c r="S1175" s="169"/>
      <c r="T1175" s="169"/>
      <c r="U1175" s="207">
        <v>25</v>
      </c>
      <c r="V1175" s="207">
        <v>1375</v>
      </c>
      <c r="W1175" s="169"/>
      <c r="X1175" s="169"/>
      <c r="Y1175" s="169"/>
      <c r="Z1175" s="169"/>
      <c r="AA1175" s="169"/>
      <c r="AB1175" s="169"/>
      <c r="AC1175" s="169"/>
      <c r="AD1175" s="180"/>
      <c r="AE1175" s="207">
        <f t="shared" si="105"/>
        <v>1375</v>
      </c>
    </row>
    <row r="1176" spans="1:31" x14ac:dyDescent="0.25">
      <c r="A1176" s="26"/>
      <c r="B1176" s="48" t="s">
        <v>1093</v>
      </c>
      <c r="C1176" s="23"/>
      <c r="D1176" s="57">
        <v>20</v>
      </c>
      <c r="E1176" s="23"/>
      <c r="F1176" s="23">
        <v>1400</v>
      </c>
      <c r="G1176" s="169"/>
      <c r="H1176" s="169"/>
      <c r="I1176" s="169"/>
      <c r="J1176" s="169"/>
      <c r="K1176" s="169"/>
      <c r="L1176" s="169"/>
      <c r="M1176" s="169"/>
      <c r="N1176" s="169"/>
      <c r="O1176" s="169"/>
      <c r="P1176" s="207"/>
      <c r="Q1176" s="169"/>
      <c r="R1176" s="169"/>
      <c r="S1176" s="169"/>
      <c r="T1176" s="169"/>
      <c r="U1176" s="207">
        <v>20</v>
      </c>
      <c r="V1176" s="207">
        <v>1400</v>
      </c>
      <c r="W1176" s="169"/>
      <c r="X1176" s="169"/>
      <c r="Y1176" s="169"/>
      <c r="Z1176" s="169"/>
      <c r="AA1176" s="169"/>
      <c r="AB1176" s="169"/>
      <c r="AC1176" s="169"/>
      <c r="AD1176" s="180"/>
      <c r="AE1176" s="207">
        <f t="shared" si="105"/>
        <v>1400</v>
      </c>
    </row>
    <row r="1177" spans="1:31" x14ac:dyDescent="0.25">
      <c r="A1177" s="26"/>
      <c r="B1177" s="48" t="s">
        <v>1094</v>
      </c>
      <c r="C1177" s="23"/>
      <c r="D1177" s="57">
        <v>20</v>
      </c>
      <c r="E1177" s="23"/>
      <c r="F1177" s="23">
        <v>1500</v>
      </c>
      <c r="G1177" s="169"/>
      <c r="H1177" s="169"/>
      <c r="I1177" s="169"/>
      <c r="J1177" s="169"/>
      <c r="K1177" s="169"/>
      <c r="L1177" s="169"/>
      <c r="M1177" s="169"/>
      <c r="N1177" s="169"/>
      <c r="O1177" s="169"/>
      <c r="P1177" s="207"/>
      <c r="Q1177" s="169"/>
      <c r="R1177" s="169"/>
      <c r="S1177" s="169"/>
      <c r="T1177" s="169"/>
      <c r="U1177" s="207">
        <v>20</v>
      </c>
      <c r="V1177" s="207">
        <v>1500</v>
      </c>
      <c r="W1177" s="169"/>
      <c r="X1177" s="169"/>
      <c r="Y1177" s="169"/>
      <c r="Z1177" s="169"/>
      <c r="AA1177" s="169"/>
      <c r="AB1177" s="169"/>
      <c r="AC1177" s="169"/>
      <c r="AD1177" s="180"/>
      <c r="AE1177" s="207">
        <f t="shared" si="105"/>
        <v>1500</v>
      </c>
    </row>
    <row r="1178" spans="1:31" x14ac:dyDescent="0.25">
      <c r="A1178" s="26"/>
      <c r="B1178" s="48" t="s">
        <v>1095</v>
      </c>
      <c r="C1178" s="23"/>
      <c r="D1178" s="57">
        <v>20</v>
      </c>
      <c r="E1178" s="23"/>
      <c r="F1178" s="23">
        <v>1200</v>
      </c>
      <c r="G1178" s="169"/>
      <c r="H1178" s="169"/>
      <c r="I1178" s="169"/>
      <c r="J1178" s="169"/>
      <c r="K1178" s="169"/>
      <c r="L1178" s="169"/>
      <c r="M1178" s="169"/>
      <c r="N1178" s="169"/>
      <c r="O1178" s="169"/>
      <c r="P1178" s="207"/>
      <c r="Q1178" s="169"/>
      <c r="R1178" s="169"/>
      <c r="S1178" s="169"/>
      <c r="T1178" s="169"/>
      <c r="U1178" s="207">
        <v>20</v>
      </c>
      <c r="V1178" s="207">
        <v>1200</v>
      </c>
      <c r="W1178" s="169"/>
      <c r="X1178" s="169"/>
      <c r="Y1178" s="169"/>
      <c r="Z1178" s="169"/>
      <c r="AA1178" s="169"/>
      <c r="AB1178" s="169"/>
      <c r="AC1178" s="169"/>
      <c r="AD1178" s="180"/>
      <c r="AE1178" s="207">
        <f t="shared" si="105"/>
        <v>1200</v>
      </c>
    </row>
    <row r="1179" spans="1:31" x14ac:dyDescent="0.25">
      <c r="A1179" s="26"/>
      <c r="B1179" s="48" t="s">
        <v>1096</v>
      </c>
      <c r="C1179" s="23"/>
      <c r="D1179" s="57">
        <v>20</v>
      </c>
      <c r="E1179" s="23"/>
      <c r="F1179" s="23">
        <v>1200</v>
      </c>
      <c r="G1179" s="169"/>
      <c r="H1179" s="169"/>
      <c r="I1179" s="169"/>
      <c r="J1179" s="169"/>
      <c r="K1179" s="169"/>
      <c r="L1179" s="169"/>
      <c r="M1179" s="169"/>
      <c r="N1179" s="169"/>
      <c r="O1179" s="169"/>
      <c r="P1179" s="207"/>
      <c r="Q1179" s="169"/>
      <c r="R1179" s="169"/>
      <c r="S1179" s="169"/>
      <c r="T1179" s="169"/>
      <c r="U1179" s="207">
        <v>20</v>
      </c>
      <c r="V1179" s="207">
        <v>1200</v>
      </c>
      <c r="W1179" s="169"/>
      <c r="X1179" s="169"/>
      <c r="Y1179" s="169"/>
      <c r="Z1179" s="169"/>
      <c r="AA1179" s="169"/>
      <c r="AB1179" s="169"/>
      <c r="AC1179" s="169"/>
      <c r="AD1179" s="180"/>
      <c r="AE1179" s="207">
        <f t="shared" si="105"/>
        <v>1200</v>
      </c>
    </row>
    <row r="1180" spans="1:31" x14ac:dyDescent="0.25">
      <c r="A1180" s="26"/>
      <c r="B1180" s="48" t="s">
        <v>1097</v>
      </c>
      <c r="C1180" s="23"/>
      <c r="D1180" s="57">
        <v>20</v>
      </c>
      <c r="E1180" s="23"/>
      <c r="F1180" s="23">
        <v>1100</v>
      </c>
      <c r="G1180" s="169"/>
      <c r="H1180" s="169"/>
      <c r="I1180" s="169"/>
      <c r="J1180" s="169"/>
      <c r="K1180" s="169"/>
      <c r="L1180" s="169"/>
      <c r="M1180" s="169"/>
      <c r="N1180" s="169"/>
      <c r="O1180" s="169"/>
      <c r="P1180" s="207"/>
      <c r="Q1180" s="169"/>
      <c r="R1180" s="169"/>
      <c r="S1180" s="169"/>
      <c r="T1180" s="169"/>
      <c r="U1180" s="207">
        <v>20</v>
      </c>
      <c r="V1180" s="207">
        <v>1100</v>
      </c>
      <c r="W1180" s="169"/>
      <c r="X1180" s="169"/>
      <c r="Y1180" s="169"/>
      <c r="Z1180" s="169"/>
      <c r="AA1180" s="169"/>
      <c r="AB1180" s="169"/>
      <c r="AC1180" s="169"/>
      <c r="AD1180" s="180"/>
      <c r="AE1180" s="207">
        <f t="shared" si="105"/>
        <v>1100</v>
      </c>
    </row>
    <row r="1181" spans="1:31" x14ac:dyDescent="0.25">
      <c r="A1181" s="26"/>
      <c r="B1181" s="48" t="s">
        <v>1098</v>
      </c>
      <c r="C1181" s="23"/>
      <c r="D1181" s="57">
        <v>20</v>
      </c>
      <c r="E1181" s="23"/>
      <c r="F1181" s="23">
        <v>1200</v>
      </c>
      <c r="G1181" s="169">
        <v>1</v>
      </c>
      <c r="H1181" s="169">
        <v>385.58</v>
      </c>
      <c r="I1181" s="169"/>
      <c r="J1181" s="169"/>
      <c r="K1181" s="169"/>
      <c r="L1181" s="169"/>
      <c r="M1181" s="169"/>
      <c r="N1181" s="169"/>
      <c r="O1181" s="169"/>
      <c r="P1181" s="207"/>
      <c r="Q1181" s="169"/>
      <c r="R1181" s="169"/>
      <c r="S1181" s="169"/>
      <c r="T1181" s="169"/>
      <c r="U1181" s="207">
        <v>19</v>
      </c>
      <c r="V1181" s="207">
        <v>814.42000000000007</v>
      </c>
      <c r="W1181" s="169"/>
      <c r="X1181" s="169"/>
      <c r="Y1181" s="169"/>
      <c r="Z1181" s="169"/>
      <c r="AA1181" s="169"/>
      <c r="AB1181" s="169"/>
      <c r="AC1181" s="169"/>
      <c r="AD1181" s="180"/>
      <c r="AE1181" s="207">
        <f t="shared" si="105"/>
        <v>1200</v>
      </c>
    </row>
    <row r="1182" spans="1:31" x14ac:dyDescent="0.25">
      <c r="A1182" s="26"/>
      <c r="B1182" s="48" t="s">
        <v>1099</v>
      </c>
      <c r="C1182" s="23"/>
      <c r="D1182" s="57">
        <v>25</v>
      </c>
      <c r="E1182" s="23">
        <f>F1182/D1182</f>
        <v>70</v>
      </c>
      <c r="F1182" s="23">
        <v>1750</v>
      </c>
      <c r="G1182" s="169">
        <v>7</v>
      </c>
      <c r="H1182" s="207">
        <f>G1182*E1182</f>
        <v>490</v>
      </c>
      <c r="I1182" s="169"/>
      <c r="J1182" s="169"/>
      <c r="K1182" s="169"/>
      <c r="L1182" s="169"/>
      <c r="M1182" s="169"/>
      <c r="N1182" s="169"/>
      <c r="O1182" s="169"/>
      <c r="P1182" s="207"/>
      <c r="Q1182" s="169"/>
      <c r="R1182" s="169"/>
      <c r="S1182" s="169"/>
      <c r="T1182" s="169"/>
      <c r="U1182" s="207">
        <v>18</v>
      </c>
      <c r="V1182" s="207">
        <v>1260</v>
      </c>
      <c r="W1182" s="169"/>
      <c r="X1182" s="169"/>
      <c r="Y1182" s="169"/>
      <c r="Z1182" s="169"/>
      <c r="AA1182" s="169"/>
      <c r="AB1182" s="169"/>
      <c r="AC1182" s="169"/>
      <c r="AD1182" s="180"/>
      <c r="AE1182" s="207">
        <f t="shared" si="105"/>
        <v>1750</v>
      </c>
    </row>
    <row r="1183" spans="1:31" x14ac:dyDescent="0.25">
      <c r="A1183" s="26"/>
      <c r="B1183" s="48" t="s">
        <v>1100</v>
      </c>
      <c r="C1183" s="23"/>
      <c r="D1183" s="57">
        <v>125</v>
      </c>
      <c r="E1183" s="23"/>
      <c r="F1183" s="23">
        <v>139029.25</v>
      </c>
      <c r="G1183" s="169"/>
      <c r="H1183" s="169"/>
      <c r="I1183" s="169"/>
      <c r="J1183" s="169"/>
      <c r="K1183" s="169"/>
      <c r="L1183" s="169"/>
      <c r="M1183" s="169"/>
      <c r="N1183" s="169"/>
      <c r="O1183" s="169">
        <v>1</v>
      </c>
      <c r="P1183" s="207">
        <v>6426</v>
      </c>
      <c r="Q1183" s="169"/>
      <c r="R1183" s="169"/>
      <c r="S1183" s="169"/>
      <c r="T1183" s="169"/>
      <c r="U1183" s="207">
        <v>124</v>
      </c>
      <c r="V1183" s="207">
        <v>132603.25</v>
      </c>
      <c r="W1183" s="169"/>
      <c r="X1183" s="169"/>
      <c r="Y1183" s="169"/>
      <c r="Z1183" s="169"/>
      <c r="AA1183" s="169"/>
      <c r="AB1183" s="169"/>
      <c r="AC1183" s="169"/>
      <c r="AD1183" s="180"/>
      <c r="AE1183" s="207">
        <f t="shared" si="105"/>
        <v>139029.25</v>
      </c>
    </row>
    <row r="1184" spans="1:31" x14ac:dyDescent="0.25">
      <c r="A1184" s="100"/>
      <c r="B1184" s="48" t="s">
        <v>1101</v>
      </c>
      <c r="C1184" s="23"/>
      <c r="D1184" s="49">
        <v>500</v>
      </c>
      <c r="E1184" s="23"/>
      <c r="F1184" s="23">
        <v>500000</v>
      </c>
      <c r="G1184" s="169"/>
      <c r="H1184" s="169"/>
      <c r="I1184" s="169"/>
      <c r="J1184" s="169"/>
      <c r="K1184" s="169"/>
      <c r="L1184" s="169"/>
      <c r="M1184" s="169">
        <v>18</v>
      </c>
      <c r="N1184" s="169">
        <v>9753.75</v>
      </c>
      <c r="O1184" s="169"/>
      <c r="P1184" s="207"/>
      <c r="Q1184" s="169">
        <v>200</v>
      </c>
      <c r="R1184" s="169">
        <v>22950</v>
      </c>
      <c r="S1184" s="169"/>
      <c r="T1184" s="169"/>
      <c r="U1184" s="207">
        <v>282</v>
      </c>
      <c r="V1184" s="207">
        <v>467296.25</v>
      </c>
      <c r="W1184" s="169"/>
      <c r="X1184" s="169"/>
      <c r="Y1184" s="169"/>
      <c r="Z1184" s="169"/>
      <c r="AA1184" s="169"/>
      <c r="AB1184" s="169"/>
      <c r="AC1184" s="169"/>
      <c r="AD1184" s="180"/>
      <c r="AE1184" s="207">
        <f t="shared" si="105"/>
        <v>500000</v>
      </c>
    </row>
    <row r="1185" spans="1:474" x14ac:dyDescent="0.25">
      <c r="A1185" s="100"/>
      <c r="B1185" s="48" t="s">
        <v>1102</v>
      </c>
      <c r="C1185" s="23"/>
      <c r="D1185" s="49">
        <v>10</v>
      </c>
      <c r="E1185" s="23"/>
      <c r="F1185" s="23">
        <f>10511.1-2686.75</f>
        <v>7824.35</v>
      </c>
      <c r="G1185" s="169">
        <v>1</v>
      </c>
      <c r="H1185" s="169">
        <v>108.64</v>
      </c>
      <c r="I1185" s="169"/>
      <c r="J1185" s="169"/>
      <c r="K1185" s="169"/>
      <c r="L1185" s="169"/>
      <c r="M1185" s="169">
        <v>5</v>
      </c>
      <c r="N1185" s="169">
        <v>3016</v>
      </c>
      <c r="O1185" s="169"/>
      <c r="P1185" s="207"/>
      <c r="Q1185" s="169"/>
      <c r="R1185" s="169"/>
      <c r="S1185" s="169"/>
      <c r="T1185" s="169"/>
      <c r="U1185" s="207">
        <v>4</v>
      </c>
      <c r="V1185" s="207">
        <v>4699.7100000000009</v>
      </c>
      <c r="W1185" s="169"/>
      <c r="X1185" s="169"/>
      <c r="Y1185" s="169"/>
      <c r="Z1185" s="169"/>
      <c r="AA1185" s="169"/>
      <c r="AB1185" s="169"/>
      <c r="AC1185" s="169"/>
      <c r="AD1185" s="180"/>
      <c r="AE1185" s="207">
        <f t="shared" si="105"/>
        <v>7824.35</v>
      </c>
    </row>
    <row r="1186" spans="1:474" x14ac:dyDescent="0.25">
      <c r="A1186" s="100"/>
      <c r="B1186" s="48" t="s">
        <v>1103</v>
      </c>
      <c r="C1186" s="23"/>
      <c r="D1186" s="49">
        <v>5</v>
      </c>
      <c r="E1186" s="23">
        <f>F1186/D1186</f>
        <v>1262.25</v>
      </c>
      <c r="F1186" s="23">
        <v>6311.25</v>
      </c>
      <c r="G1186" s="169">
        <v>1</v>
      </c>
      <c r="H1186" s="207">
        <f>G1186*E1186</f>
        <v>1262.25</v>
      </c>
      <c r="I1186" s="169"/>
      <c r="J1186" s="169"/>
      <c r="K1186" s="169"/>
      <c r="L1186" s="169"/>
      <c r="M1186" s="169"/>
      <c r="N1186" s="169"/>
      <c r="O1186" s="169"/>
      <c r="P1186" s="207"/>
      <c r="Q1186" s="169"/>
      <c r="R1186" s="169"/>
      <c r="S1186" s="169"/>
      <c r="T1186" s="169"/>
      <c r="U1186" s="207">
        <v>4</v>
      </c>
      <c r="V1186" s="207">
        <v>5049</v>
      </c>
      <c r="W1186" s="169"/>
      <c r="X1186" s="169"/>
      <c r="Y1186" s="169"/>
      <c r="Z1186" s="169"/>
      <c r="AA1186" s="169"/>
      <c r="AB1186" s="169"/>
      <c r="AC1186" s="169"/>
      <c r="AD1186" s="180"/>
      <c r="AE1186" s="207">
        <f t="shared" si="105"/>
        <v>6311.25</v>
      </c>
    </row>
    <row r="1187" spans="1:474" x14ac:dyDescent="0.25">
      <c r="A1187" s="100"/>
      <c r="B1187" s="48" t="s">
        <v>1104</v>
      </c>
      <c r="C1187" s="23"/>
      <c r="D1187" s="49">
        <v>5</v>
      </c>
      <c r="E1187" s="23">
        <f>F1187/D1187</f>
        <v>1452.73</v>
      </c>
      <c r="F1187" s="23">
        <v>7263.65</v>
      </c>
      <c r="G1187" s="169">
        <v>4</v>
      </c>
      <c r="H1187" s="207">
        <f>G1187*E1187</f>
        <v>5810.92</v>
      </c>
      <c r="I1187" s="169"/>
      <c r="J1187" s="169"/>
      <c r="K1187" s="169"/>
      <c r="L1187" s="169"/>
      <c r="M1187" s="169"/>
      <c r="N1187" s="169"/>
      <c r="O1187" s="169"/>
      <c r="P1187" s="207"/>
      <c r="Q1187" s="169"/>
      <c r="R1187" s="169"/>
      <c r="S1187" s="169"/>
      <c r="T1187" s="169"/>
      <c r="U1187" s="207">
        <v>1</v>
      </c>
      <c r="V1187" s="207">
        <v>1452.7299999999996</v>
      </c>
      <c r="W1187" s="169"/>
      <c r="X1187" s="169"/>
      <c r="Y1187" s="169"/>
      <c r="Z1187" s="169"/>
      <c r="AA1187" s="169"/>
      <c r="AB1187" s="169"/>
      <c r="AC1187" s="169"/>
      <c r="AD1187" s="180"/>
      <c r="AE1187" s="207">
        <f t="shared" si="105"/>
        <v>7263.65</v>
      </c>
    </row>
    <row r="1188" spans="1:474" x14ac:dyDescent="0.25">
      <c r="A1188" s="100"/>
      <c r="B1188" s="48" t="s">
        <v>1105</v>
      </c>
      <c r="C1188" s="23"/>
      <c r="D1188" s="49">
        <v>50</v>
      </c>
      <c r="E1188" s="23"/>
      <c r="F1188" s="23">
        <f>2868.75+2868.75</f>
        <v>5737.5</v>
      </c>
      <c r="G1188" s="169"/>
      <c r="H1188" s="169"/>
      <c r="I1188" s="169"/>
      <c r="J1188" s="169"/>
      <c r="K1188" s="169"/>
      <c r="L1188" s="169"/>
      <c r="M1188" s="169"/>
      <c r="N1188" s="169"/>
      <c r="O1188" s="169">
        <v>50</v>
      </c>
      <c r="P1188" s="207">
        <v>5737.5</v>
      </c>
      <c r="Q1188" s="207"/>
      <c r="R1188" s="169"/>
      <c r="S1188" s="169"/>
      <c r="T1188" s="169"/>
      <c r="U1188" s="207">
        <v>40</v>
      </c>
      <c r="V1188" s="207"/>
      <c r="W1188" s="169"/>
      <c r="X1188" s="169"/>
      <c r="Y1188" s="169"/>
      <c r="Z1188" s="169"/>
      <c r="AA1188" s="169"/>
      <c r="AB1188" s="169"/>
      <c r="AC1188" s="169"/>
      <c r="AD1188" s="180"/>
      <c r="AE1188" s="207">
        <f t="shared" si="105"/>
        <v>5737.5</v>
      </c>
    </row>
    <row r="1189" spans="1:474" x14ac:dyDescent="0.25">
      <c r="A1189" s="100"/>
      <c r="B1189" s="48" t="s">
        <v>1106</v>
      </c>
      <c r="C1189" s="23"/>
      <c r="D1189" s="49">
        <v>910</v>
      </c>
      <c r="E1189" s="23">
        <f>F1189/D1189</f>
        <v>230</v>
      </c>
      <c r="F1189" s="50">
        <v>209300</v>
      </c>
      <c r="G1189" s="169">
        <v>42</v>
      </c>
      <c r="H1189" s="207">
        <f>G1189*E1189</f>
        <v>9660</v>
      </c>
      <c r="I1189" s="169"/>
      <c r="J1189" s="169"/>
      <c r="K1189" s="169"/>
      <c r="L1189" s="169"/>
      <c r="M1189" s="169">
        <v>81</v>
      </c>
      <c r="N1189" s="169">
        <v>30546.45</v>
      </c>
      <c r="O1189" s="169"/>
      <c r="P1189" s="207"/>
      <c r="Q1189" s="169"/>
      <c r="R1189" s="169"/>
      <c r="S1189" s="169">
        <v>100</v>
      </c>
      <c r="T1189" s="169">
        <v>11475</v>
      </c>
      <c r="U1189" s="207">
        <v>787</v>
      </c>
      <c r="V1189" s="207">
        <f>156165.82+1452.73</f>
        <v>157618.55000000002</v>
      </c>
      <c r="W1189" s="169"/>
      <c r="X1189" s="169"/>
      <c r="Y1189" s="169"/>
      <c r="Z1189" s="169"/>
      <c r="AA1189" s="169"/>
      <c r="AB1189" s="169"/>
      <c r="AC1189" s="169"/>
      <c r="AD1189" s="169"/>
      <c r="AE1189" s="207">
        <f t="shared" si="105"/>
        <v>209300</v>
      </c>
    </row>
    <row r="1190" spans="1:474" x14ac:dyDescent="0.25">
      <c r="A1190" s="100"/>
      <c r="B1190" s="48" t="s">
        <v>1107</v>
      </c>
      <c r="C1190" s="23"/>
      <c r="D1190" s="49">
        <v>1</v>
      </c>
      <c r="E1190" s="23"/>
      <c r="F1190" s="50">
        <v>217.23</v>
      </c>
      <c r="G1190" s="169"/>
      <c r="H1190" s="169"/>
      <c r="I1190" s="169"/>
      <c r="J1190" s="169"/>
      <c r="K1190" s="169"/>
      <c r="L1190" s="169"/>
      <c r="M1190" s="169"/>
      <c r="N1190" s="169"/>
      <c r="O1190" s="169"/>
      <c r="P1190" s="207"/>
      <c r="Q1190" s="169"/>
      <c r="R1190" s="169"/>
      <c r="S1190" s="169"/>
      <c r="T1190" s="169"/>
      <c r="U1190" s="207">
        <v>1</v>
      </c>
      <c r="V1190" s="207">
        <v>217.23</v>
      </c>
      <c r="W1190" s="169"/>
      <c r="X1190" s="169"/>
      <c r="Y1190" s="169"/>
      <c r="Z1190" s="169"/>
      <c r="AA1190" s="169"/>
      <c r="AB1190" s="169"/>
      <c r="AC1190" s="169"/>
      <c r="AD1190" s="169"/>
      <c r="AE1190" s="207">
        <f t="shared" si="105"/>
        <v>217.23</v>
      </c>
    </row>
    <row r="1191" spans="1:474" s="19" customFormat="1" ht="24.75" x14ac:dyDescent="0.25">
      <c r="A1191" s="15">
        <v>23902</v>
      </c>
      <c r="B1191" s="67" t="s">
        <v>1108</v>
      </c>
      <c r="C1191" s="15"/>
      <c r="D1191" s="15"/>
      <c r="E1191" s="15"/>
      <c r="F1191" s="18">
        <v>52560.4</v>
      </c>
      <c r="G1191" s="173">
        <f>SUM(G1192:G1221)</f>
        <v>0</v>
      </c>
      <c r="H1191" s="173">
        <f t="shared" ref="H1191:AE1191" si="106">SUM(H1192:H1221)</f>
        <v>0</v>
      </c>
      <c r="I1191" s="173">
        <f t="shared" si="106"/>
        <v>0</v>
      </c>
      <c r="J1191" s="173">
        <f t="shared" si="106"/>
        <v>0</v>
      </c>
      <c r="K1191" s="173">
        <f t="shared" si="106"/>
        <v>0</v>
      </c>
      <c r="L1191" s="173">
        <f t="shared" si="106"/>
        <v>0</v>
      </c>
      <c r="M1191" s="173">
        <f t="shared" si="106"/>
        <v>0</v>
      </c>
      <c r="N1191" s="173">
        <f t="shared" si="106"/>
        <v>0</v>
      </c>
      <c r="O1191" s="173">
        <f t="shared" si="106"/>
        <v>0</v>
      </c>
      <c r="P1191" s="184">
        <f t="shared" si="106"/>
        <v>0</v>
      </c>
      <c r="Q1191" s="173">
        <f t="shared" si="106"/>
        <v>630</v>
      </c>
      <c r="R1191" s="173">
        <f t="shared" si="106"/>
        <v>5995.4</v>
      </c>
      <c r="S1191" s="173">
        <v>0</v>
      </c>
      <c r="T1191" s="173">
        <v>0</v>
      </c>
      <c r="U1191" s="173">
        <v>4325</v>
      </c>
      <c r="V1191" s="184">
        <v>46565</v>
      </c>
      <c r="W1191" s="173">
        <f t="shared" si="106"/>
        <v>0</v>
      </c>
      <c r="X1191" s="173">
        <f t="shared" si="106"/>
        <v>0</v>
      </c>
      <c r="Y1191" s="173">
        <f t="shared" si="106"/>
        <v>0</v>
      </c>
      <c r="Z1191" s="173">
        <f t="shared" si="106"/>
        <v>0</v>
      </c>
      <c r="AA1191" s="173">
        <f t="shared" si="106"/>
        <v>0</v>
      </c>
      <c r="AB1191" s="173">
        <f t="shared" si="106"/>
        <v>0</v>
      </c>
      <c r="AC1191" s="173">
        <f t="shared" si="106"/>
        <v>0</v>
      </c>
      <c r="AD1191" s="173">
        <f t="shared" si="106"/>
        <v>0</v>
      </c>
      <c r="AE1191" s="184">
        <f t="shared" si="106"/>
        <v>52560.4</v>
      </c>
      <c r="AF1191" s="104"/>
      <c r="AG1191" s="104"/>
      <c r="AH1191" s="104"/>
      <c r="AI1191" s="104"/>
      <c r="AJ1191" s="104"/>
      <c r="AK1191" s="104"/>
      <c r="AL1191" s="104"/>
      <c r="AM1191" s="104"/>
      <c r="AN1191" s="104"/>
      <c r="AO1191" s="104"/>
      <c r="AP1191" s="104"/>
      <c r="AQ1191" s="104"/>
      <c r="AR1191" s="104"/>
      <c r="AS1191" s="104"/>
      <c r="AT1191" s="104"/>
      <c r="AU1191" s="104"/>
      <c r="AV1191" s="104"/>
      <c r="AW1191" s="104"/>
      <c r="AX1191" s="104"/>
      <c r="AY1191" s="104"/>
      <c r="AZ1191" s="104"/>
      <c r="BA1191" s="104"/>
      <c r="BB1191" s="104"/>
      <c r="BC1191" s="104"/>
      <c r="BD1191" s="104"/>
      <c r="BE1191" s="104"/>
      <c r="BF1191" s="104"/>
      <c r="BG1191" s="104"/>
      <c r="BH1191" s="104"/>
      <c r="BI1191" s="104"/>
      <c r="BJ1191" s="104"/>
      <c r="BK1191" s="104"/>
      <c r="BL1191" s="104"/>
      <c r="BM1191" s="104"/>
      <c r="BN1191" s="104"/>
      <c r="BO1191" s="104"/>
      <c r="BP1191" s="104"/>
      <c r="BQ1191" s="104"/>
      <c r="BR1191" s="104"/>
      <c r="GM1191" s="104"/>
      <c r="GN1191" s="104"/>
      <c r="GO1191" s="104"/>
      <c r="GP1191" s="104"/>
      <c r="GQ1191" s="104"/>
      <c r="GR1191" s="104"/>
      <c r="GS1191" s="104"/>
      <c r="GT1191" s="104"/>
      <c r="GU1191" s="104"/>
      <c r="GV1191" s="104"/>
      <c r="GW1191" s="104"/>
      <c r="GX1191" s="104"/>
      <c r="GY1191" s="104"/>
      <c r="GZ1191" s="104"/>
      <c r="HA1191" s="104"/>
      <c r="HB1191" s="104"/>
      <c r="HC1191" s="104"/>
      <c r="HD1191" s="104"/>
      <c r="HE1191" s="104"/>
      <c r="HF1191" s="104"/>
      <c r="HG1191" s="104"/>
      <c r="HH1191" s="104"/>
      <c r="HI1191" s="104"/>
      <c r="HJ1191" s="104"/>
      <c r="HK1191" s="104"/>
      <c r="HL1191" s="104"/>
      <c r="HM1191" s="104"/>
      <c r="HN1191" s="104"/>
      <c r="HO1191" s="104"/>
      <c r="HP1191" s="104"/>
      <c r="HQ1191" s="104"/>
      <c r="HR1191" s="104"/>
      <c r="HS1191" s="104"/>
      <c r="HT1191" s="104"/>
      <c r="HU1191" s="104"/>
      <c r="HV1191" s="104"/>
      <c r="HW1191" s="104"/>
      <c r="HX1191" s="104"/>
      <c r="HY1191" s="104"/>
      <c r="HZ1191" s="104"/>
      <c r="IA1191" s="104"/>
      <c r="IB1191" s="104"/>
      <c r="IC1191" s="104"/>
      <c r="ID1191" s="104"/>
      <c r="IE1191" s="104"/>
      <c r="IF1191" s="104"/>
      <c r="IG1191" s="104"/>
      <c r="IH1191" s="104"/>
      <c r="II1191" s="104"/>
      <c r="IJ1191" s="104"/>
      <c r="IK1191" s="104"/>
      <c r="IL1191" s="104"/>
      <c r="IM1191" s="104"/>
      <c r="IN1191" s="104"/>
      <c r="IO1191" s="104"/>
      <c r="IP1191" s="104"/>
      <c r="IQ1191" s="104"/>
      <c r="IR1191" s="104"/>
      <c r="IS1191" s="104"/>
      <c r="IT1191" s="104"/>
      <c r="IU1191" s="104"/>
      <c r="IV1191" s="104"/>
      <c r="IW1191" s="104"/>
      <c r="IX1191" s="104"/>
      <c r="IY1191" s="104"/>
      <c r="IZ1191" s="104"/>
      <c r="JA1191" s="104"/>
      <c r="JB1191" s="104"/>
      <c r="JC1191" s="104"/>
      <c r="JD1191" s="104"/>
      <c r="JE1191" s="104"/>
      <c r="JF1191" s="104"/>
      <c r="JG1191" s="104"/>
      <c r="JH1191" s="104"/>
      <c r="JI1191" s="104"/>
      <c r="JJ1191" s="104"/>
      <c r="JK1191" s="104"/>
      <c r="JL1191" s="104"/>
      <c r="JM1191" s="104"/>
      <c r="JN1191" s="104"/>
      <c r="JO1191" s="104"/>
      <c r="JP1191" s="104"/>
      <c r="JQ1191" s="104"/>
      <c r="JR1191" s="104"/>
      <c r="JS1191" s="104"/>
      <c r="JT1191" s="104"/>
      <c r="JU1191" s="104"/>
      <c r="JV1191" s="104"/>
      <c r="JW1191" s="104"/>
      <c r="JX1191" s="104"/>
      <c r="JY1191" s="104"/>
      <c r="JZ1191" s="104"/>
      <c r="KA1191" s="104"/>
      <c r="KB1191" s="104"/>
      <c r="KC1191" s="104"/>
      <c r="KD1191" s="104"/>
      <c r="KE1191" s="104"/>
      <c r="KF1191" s="104"/>
      <c r="KG1191" s="104"/>
      <c r="KH1191" s="104"/>
      <c r="KI1191" s="104"/>
      <c r="KJ1191" s="104"/>
      <c r="KK1191" s="104"/>
      <c r="KL1191" s="104"/>
      <c r="KM1191" s="104"/>
      <c r="KN1191" s="104"/>
      <c r="KO1191" s="104"/>
      <c r="KP1191" s="104"/>
      <c r="KQ1191" s="104"/>
      <c r="KR1191" s="104"/>
      <c r="KS1191" s="104"/>
      <c r="KT1191" s="104"/>
      <c r="KU1191" s="104"/>
      <c r="KV1191" s="104"/>
      <c r="KW1191" s="104"/>
      <c r="KX1191" s="104"/>
      <c r="KY1191" s="104"/>
      <c r="KZ1191" s="104"/>
      <c r="LA1191" s="104"/>
      <c r="LB1191" s="104"/>
      <c r="LC1191" s="104"/>
      <c r="LD1191" s="104"/>
      <c r="LE1191" s="104"/>
      <c r="LF1191" s="104"/>
      <c r="LG1191" s="104"/>
      <c r="LH1191" s="104"/>
      <c r="LI1191" s="104"/>
      <c r="LJ1191" s="104"/>
      <c r="LK1191" s="104"/>
      <c r="LL1191" s="104"/>
      <c r="LM1191" s="104"/>
      <c r="LN1191" s="104"/>
      <c r="LO1191" s="104"/>
      <c r="LP1191" s="104"/>
      <c r="LQ1191" s="104"/>
      <c r="LR1191" s="104"/>
      <c r="LS1191" s="104"/>
      <c r="LT1191" s="104"/>
      <c r="LU1191" s="104"/>
      <c r="LV1191" s="104"/>
      <c r="LW1191" s="104"/>
      <c r="LX1191" s="104"/>
      <c r="LY1191" s="104"/>
      <c r="LZ1191" s="104"/>
      <c r="MA1191" s="104"/>
      <c r="MB1191" s="104"/>
      <c r="MC1191" s="104"/>
      <c r="MD1191" s="104"/>
      <c r="ME1191" s="104"/>
      <c r="MF1191" s="104"/>
      <c r="MG1191" s="104"/>
      <c r="MH1191" s="104"/>
      <c r="MI1191" s="104"/>
      <c r="MJ1191" s="104"/>
      <c r="MK1191" s="104"/>
      <c r="ML1191" s="104"/>
      <c r="MM1191" s="104"/>
      <c r="MN1191" s="104"/>
      <c r="MO1191" s="104"/>
      <c r="MP1191" s="104"/>
      <c r="MQ1191" s="104"/>
      <c r="MR1191" s="104"/>
      <c r="MS1191" s="104"/>
      <c r="MT1191" s="104"/>
      <c r="MU1191" s="104"/>
      <c r="MV1191" s="104"/>
      <c r="MW1191" s="104"/>
      <c r="MX1191" s="104"/>
      <c r="MY1191" s="104"/>
      <c r="MZ1191" s="104"/>
      <c r="NA1191" s="104"/>
      <c r="NB1191" s="104"/>
      <c r="NC1191" s="104"/>
      <c r="ND1191" s="104"/>
      <c r="NE1191" s="104"/>
      <c r="NF1191" s="104"/>
      <c r="NG1191" s="104"/>
      <c r="NH1191" s="104"/>
      <c r="NI1191" s="104"/>
      <c r="NJ1191" s="104"/>
      <c r="NK1191" s="104"/>
      <c r="NL1191" s="104"/>
      <c r="NM1191" s="104"/>
      <c r="NN1191" s="104"/>
      <c r="NO1191" s="104"/>
      <c r="NP1191" s="104"/>
      <c r="NQ1191" s="104"/>
      <c r="NR1191" s="104"/>
      <c r="NS1191" s="104"/>
      <c r="NT1191" s="104"/>
      <c r="NU1191" s="104"/>
      <c r="NV1191" s="104"/>
      <c r="NW1191" s="104"/>
      <c r="NX1191" s="104"/>
      <c r="NY1191" s="104"/>
      <c r="NZ1191" s="104"/>
      <c r="OA1191" s="104"/>
      <c r="OB1191" s="104"/>
      <c r="OC1191" s="104"/>
      <c r="OD1191" s="104"/>
      <c r="OE1191" s="104"/>
      <c r="OF1191" s="104"/>
      <c r="OG1191" s="104"/>
      <c r="OH1191" s="104"/>
      <c r="OI1191" s="104"/>
      <c r="OJ1191" s="104"/>
      <c r="OK1191" s="104"/>
      <c r="OL1191" s="104"/>
      <c r="OM1191" s="104"/>
      <c r="ON1191" s="104"/>
      <c r="OO1191" s="104"/>
      <c r="OP1191" s="104"/>
      <c r="OQ1191" s="104"/>
      <c r="OR1191" s="104"/>
      <c r="OS1191" s="104"/>
      <c r="OT1191" s="104"/>
      <c r="OU1191" s="104"/>
      <c r="OV1191" s="104"/>
      <c r="OW1191" s="104"/>
      <c r="OX1191" s="104"/>
      <c r="OY1191" s="104"/>
      <c r="OZ1191" s="104"/>
      <c r="PA1191" s="104"/>
      <c r="PB1191" s="104"/>
      <c r="PC1191" s="104"/>
      <c r="PD1191" s="104"/>
      <c r="PE1191" s="104"/>
      <c r="PF1191" s="104"/>
      <c r="PG1191" s="104"/>
      <c r="PH1191" s="104"/>
      <c r="PI1191" s="104"/>
      <c r="PJ1191" s="104"/>
      <c r="PK1191" s="104"/>
      <c r="PL1191" s="104"/>
      <c r="PM1191" s="104"/>
      <c r="PN1191" s="104"/>
      <c r="PO1191" s="104"/>
      <c r="PP1191" s="104"/>
      <c r="PQ1191" s="104"/>
      <c r="PR1191" s="104"/>
      <c r="PS1191" s="104"/>
      <c r="PT1191" s="104"/>
      <c r="PU1191" s="104"/>
      <c r="PV1191" s="104"/>
      <c r="PW1191" s="104"/>
      <c r="PX1191" s="104"/>
      <c r="PY1191" s="104"/>
      <c r="PZ1191" s="104"/>
      <c r="QA1191" s="104"/>
      <c r="QB1191" s="104"/>
      <c r="QC1191" s="104"/>
      <c r="QD1191" s="104"/>
      <c r="QE1191" s="104"/>
      <c r="QF1191" s="104"/>
      <c r="QG1191" s="104"/>
      <c r="QH1191" s="104"/>
      <c r="QI1191" s="104"/>
      <c r="QJ1191" s="104"/>
      <c r="QK1191" s="104"/>
      <c r="QL1191" s="104"/>
      <c r="QM1191" s="104"/>
      <c r="QN1191" s="104"/>
      <c r="QO1191" s="104"/>
      <c r="QP1191" s="104"/>
      <c r="QQ1191" s="104"/>
      <c r="QR1191" s="104"/>
      <c r="QS1191" s="104"/>
      <c r="QT1191" s="104"/>
      <c r="QU1191" s="104"/>
      <c r="QV1191" s="104"/>
      <c r="QW1191" s="104"/>
      <c r="QX1191" s="104"/>
      <c r="QY1191" s="104"/>
      <c r="QZ1191" s="104"/>
      <c r="RA1191" s="104"/>
      <c r="RB1191" s="104"/>
      <c r="RC1191" s="104"/>
      <c r="RD1191" s="104"/>
      <c r="RE1191" s="104"/>
      <c r="RF1191" s="104"/>
    </row>
    <row r="1192" spans="1:474" x14ac:dyDescent="0.25">
      <c r="A1192" s="191"/>
      <c r="B1192" s="192" t="s">
        <v>1109</v>
      </c>
      <c r="C1192" s="193"/>
      <c r="D1192" s="194">
        <v>90</v>
      </c>
      <c r="E1192" s="193">
        <f>F1192/D1192</f>
        <v>29.060000000000002</v>
      </c>
      <c r="F1192" s="195">
        <v>2615.4</v>
      </c>
      <c r="G1192" s="169"/>
      <c r="H1192" s="169"/>
      <c r="I1192" s="169"/>
      <c r="J1192" s="169"/>
      <c r="K1192" s="169"/>
      <c r="L1192" s="169"/>
      <c r="M1192" s="169"/>
      <c r="N1192" s="169"/>
      <c r="O1192" s="169"/>
      <c r="P1192" s="207"/>
      <c r="Q1192" s="169">
        <v>90</v>
      </c>
      <c r="R1192" s="207">
        <f>Q1192*E1192</f>
        <v>2615.4</v>
      </c>
      <c r="S1192" s="169"/>
      <c r="T1192" s="169"/>
      <c r="U1192" s="207">
        <v>0</v>
      </c>
      <c r="V1192" s="207">
        <v>0</v>
      </c>
      <c r="W1192" s="169"/>
      <c r="X1192" s="169"/>
      <c r="Y1192" s="169"/>
      <c r="Z1192" s="169"/>
      <c r="AA1192" s="169"/>
      <c r="AB1192" s="169"/>
      <c r="AC1192" s="169"/>
      <c r="AD1192" s="169"/>
      <c r="AE1192" s="207">
        <f t="shared" ref="AE1192:AE1221" si="107">H1192+J1192+L1192+N1192+P1192+R1192+T1192+V1192+X1192+Z1192+AB1192+AD1192</f>
        <v>2615.4</v>
      </c>
    </row>
    <row r="1193" spans="1:474" x14ac:dyDescent="0.25">
      <c r="A1193" s="100"/>
      <c r="B1193" s="48" t="s">
        <v>1110</v>
      </c>
      <c r="C1193" s="23"/>
      <c r="D1193" s="57">
        <v>5</v>
      </c>
      <c r="E1193" s="193">
        <f t="shared" ref="E1193:E1221" si="108">F1193/D1193</f>
        <v>5</v>
      </c>
      <c r="F1193" s="50">
        <v>25</v>
      </c>
      <c r="G1193" s="169"/>
      <c r="H1193" s="169"/>
      <c r="I1193" s="169"/>
      <c r="J1193" s="169"/>
      <c r="K1193" s="169"/>
      <c r="L1193" s="169"/>
      <c r="M1193" s="169"/>
      <c r="N1193" s="169"/>
      <c r="O1193" s="169"/>
      <c r="P1193" s="207"/>
      <c r="Q1193" s="169"/>
      <c r="R1193" s="207">
        <f t="shared" ref="R1193:R1221" si="109">Q1193*E1193</f>
        <v>0</v>
      </c>
      <c r="S1193" s="169"/>
      <c r="T1193" s="169"/>
      <c r="U1193" s="207">
        <v>5</v>
      </c>
      <c r="V1193" s="207">
        <v>25</v>
      </c>
      <c r="W1193" s="169"/>
      <c r="X1193" s="169"/>
      <c r="Y1193" s="169"/>
      <c r="Z1193" s="169"/>
      <c r="AA1193" s="169"/>
      <c r="AB1193" s="169"/>
      <c r="AC1193" s="169"/>
      <c r="AD1193" s="169"/>
      <c r="AE1193" s="207">
        <f t="shared" si="107"/>
        <v>25</v>
      </c>
    </row>
    <row r="1194" spans="1:474" x14ac:dyDescent="0.25">
      <c r="A1194" s="100"/>
      <c r="B1194" s="48" t="s">
        <v>1111</v>
      </c>
      <c r="C1194" s="23"/>
      <c r="D1194" s="57">
        <v>200</v>
      </c>
      <c r="E1194" s="193">
        <f t="shared" si="108"/>
        <v>5</v>
      </c>
      <c r="F1194" s="50">
        <v>1000</v>
      </c>
      <c r="G1194" s="169"/>
      <c r="H1194" s="169"/>
      <c r="I1194" s="169"/>
      <c r="J1194" s="169"/>
      <c r="K1194" s="169"/>
      <c r="L1194" s="169"/>
      <c r="M1194" s="169"/>
      <c r="N1194" s="169"/>
      <c r="O1194" s="169"/>
      <c r="P1194" s="207"/>
      <c r="Q1194" s="169"/>
      <c r="R1194" s="207">
        <f t="shared" si="109"/>
        <v>0</v>
      </c>
      <c r="S1194" s="169"/>
      <c r="T1194" s="169"/>
      <c r="U1194" s="207">
        <v>200</v>
      </c>
      <c r="V1194" s="207">
        <v>1000</v>
      </c>
      <c r="W1194" s="169"/>
      <c r="X1194" s="169"/>
      <c r="Y1194" s="169"/>
      <c r="Z1194" s="169"/>
      <c r="AA1194" s="169"/>
      <c r="AB1194" s="169"/>
      <c r="AC1194" s="169"/>
      <c r="AD1194" s="169"/>
      <c r="AE1194" s="207">
        <f t="shared" si="107"/>
        <v>1000</v>
      </c>
    </row>
    <row r="1195" spans="1:474" x14ac:dyDescent="0.25">
      <c r="A1195" s="100"/>
      <c r="B1195" s="48" t="s">
        <v>1112</v>
      </c>
      <c r="C1195" s="23"/>
      <c r="D1195" s="57">
        <v>200</v>
      </c>
      <c r="E1195" s="193">
        <f t="shared" si="108"/>
        <v>5</v>
      </c>
      <c r="F1195" s="50">
        <v>1000</v>
      </c>
      <c r="G1195" s="169"/>
      <c r="H1195" s="169"/>
      <c r="I1195" s="169"/>
      <c r="J1195" s="169"/>
      <c r="K1195" s="169"/>
      <c r="L1195" s="169"/>
      <c r="M1195" s="169"/>
      <c r="N1195" s="169"/>
      <c r="O1195" s="169"/>
      <c r="P1195" s="207"/>
      <c r="Q1195" s="169"/>
      <c r="R1195" s="207">
        <f t="shared" si="109"/>
        <v>0</v>
      </c>
      <c r="S1195" s="169"/>
      <c r="T1195" s="169"/>
      <c r="U1195" s="207">
        <v>200</v>
      </c>
      <c r="V1195" s="207">
        <v>1000</v>
      </c>
      <c r="W1195" s="169"/>
      <c r="X1195" s="169"/>
      <c r="Y1195" s="169"/>
      <c r="Z1195" s="169"/>
      <c r="AA1195" s="169"/>
      <c r="AB1195" s="169"/>
      <c r="AC1195" s="169"/>
      <c r="AD1195" s="169"/>
      <c r="AE1195" s="207">
        <f t="shared" si="107"/>
        <v>1000</v>
      </c>
    </row>
    <row r="1196" spans="1:474" x14ac:dyDescent="0.25">
      <c r="A1196" s="100"/>
      <c r="B1196" s="48" t="s">
        <v>1113</v>
      </c>
      <c r="C1196" s="23"/>
      <c r="D1196" s="57">
        <v>200</v>
      </c>
      <c r="E1196" s="193">
        <f t="shared" si="108"/>
        <v>5</v>
      </c>
      <c r="F1196" s="50">
        <v>1000</v>
      </c>
      <c r="G1196" s="169"/>
      <c r="H1196" s="169"/>
      <c r="I1196" s="169"/>
      <c r="J1196" s="169"/>
      <c r="K1196" s="169"/>
      <c r="L1196" s="169"/>
      <c r="M1196" s="169"/>
      <c r="N1196" s="169"/>
      <c r="O1196" s="169"/>
      <c r="P1196" s="207"/>
      <c r="Q1196" s="169"/>
      <c r="R1196" s="207">
        <f t="shared" si="109"/>
        <v>0</v>
      </c>
      <c r="S1196" s="169"/>
      <c r="T1196" s="169"/>
      <c r="U1196" s="207">
        <v>200</v>
      </c>
      <c r="V1196" s="207">
        <v>1000</v>
      </c>
      <c r="W1196" s="169"/>
      <c r="X1196" s="169"/>
      <c r="Y1196" s="169"/>
      <c r="Z1196" s="169"/>
      <c r="AA1196" s="169"/>
      <c r="AB1196" s="169"/>
      <c r="AC1196" s="169"/>
      <c r="AD1196" s="169"/>
      <c r="AE1196" s="207">
        <f t="shared" si="107"/>
        <v>1000</v>
      </c>
    </row>
    <row r="1197" spans="1:474" x14ac:dyDescent="0.25">
      <c r="A1197" s="100"/>
      <c r="B1197" s="48" t="s">
        <v>1114</v>
      </c>
      <c r="C1197" s="23"/>
      <c r="D1197" s="57">
        <v>200</v>
      </c>
      <c r="E1197" s="193">
        <f t="shared" si="108"/>
        <v>5</v>
      </c>
      <c r="F1197" s="50">
        <v>1000</v>
      </c>
      <c r="G1197" s="169"/>
      <c r="H1197" s="169"/>
      <c r="I1197" s="169"/>
      <c r="J1197" s="169"/>
      <c r="K1197" s="169"/>
      <c r="L1197" s="169"/>
      <c r="M1197" s="169"/>
      <c r="N1197" s="169"/>
      <c r="O1197" s="169"/>
      <c r="P1197" s="207"/>
      <c r="Q1197" s="169"/>
      <c r="R1197" s="207">
        <f t="shared" si="109"/>
        <v>0</v>
      </c>
      <c r="S1197" s="169"/>
      <c r="T1197" s="169"/>
      <c r="U1197" s="207">
        <v>200</v>
      </c>
      <c r="V1197" s="207">
        <v>1000</v>
      </c>
      <c r="W1197" s="169"/>
      <c r="X1197" s="169"/>
      <c r="Y1197" s="169"/>
      <c r="Z1197" s="169"/>
      <c r="AA1197" s="169"/>
      <c r="AB1197" s="169"/>
      <c r="AC1197" s="169"/>
      <c r="AD1197" s="169"/>
      <c r="AE1197" s="207">
        <f t="shared" si="107"/>
        <v>1000</v>
      </c>
    </row>
    <row r="1198" spans="1:474" x14ac:dyDescent="0.25">
      <c r="A1198" s="100"/>
      <c r="B1198" s="48" t="s">
        <v>1115</v>
      </c>
      <c r="C1198" s="23"/>
      <c r="D1198" s="57">
        <v>200</v>
      </c>
      <c r="E1198" s="193">
        <f t="shared" si="108"/>
        <v>5</v>
      </c>
      <c r="F1198" s="50">
        <v>1000</v>
      </c>
      <c r="G1198" s="169"/>
      <c r="H1198" s="169"/>
      <c r="I1198" s="169"/>
      <c r="J1198" s="169"/>
      <c r="K1198" s="169"/>
      <c r="L1198" s="169"/>
      <c r="M1198" s="169"/>
      <c r="N1198" s="169"/>
      <c r="O1198" s="169"/>
      <c r="P1198" s="207"/>
      <c r="Q1198" s="169"/>
      <c r="R1198" s="207">
        <f t="shared" si="109"/>
        <v>0</v>
      </c>
      <c r="S1198" s="169"/>
      <c r="T1198" s="169"/>
      <c r="U1198" s="207">
        <v>200</v>
      </c>
      <c r="V1198" s="207">
        <v>1000</v>
      </c>
      <c r="W1198" s="169"/>
      <c r="X1198" s="169"/>
      <c r="Y1198" s="169"/>
      <c r="Z1198" s="169"/>
      <c r="AA1198" s="169"/>
      <c r="AB1198" s="169"/>
      <c r="AC1198" s="169"/>
      <c r="AD1198" s="169"/>
      <c r="AE1198" s="207">
        <f t="shared" si="107"/>
        <v>1000</v>
      </c>
    </row>
    <row r="1199" spans="1:474" x14ac:dyDescent="0.25">
      <c r="A1199" s="100"/>
      <c r="B1199" s="48" t="s">
        <v>1116</v>
      </c>
      <c r="C1199" s="23"/>
      <c r="D1199" s="57">
        <v>200</v>
      </c>
      <c r="E1199" s="193">
        <f t="shared" si="108"/>
        <v>5</v>
      </c>
      <c r="F1199" s="50">
        <v>1000</v>
      </c>
      <c r="G1199" s="169"/>
      <c r="H1199" s="169"/>
      <c r="I1199" s="169"/>
      <c r="J1199" s="169"/>
      <c r="K1199" s="169"/>
      <c r="L1199" s="169"/>
      <c r="M1199" s="169"/>
      <c r="N1199" s="169"/>
      <c r="O1199" s="169"/>
      <c r="P1199" s="207"/>
      <c r="Q1199" s="169"/>
      <c r="R1199" s="207">
        <f t="shared" si="109"/>
        <v>0</v>
      </c>
      <c r="S1199" s="169"/>
      <c r="T1199" s="169"/>
      <c r="U1199" s="207">
        <v>200</v>
      </c>
      <c r="V1199" s="207">
        <v>1000</v>
      </c>
      <c r="W1199" s="169"/>
      <c r="X1199" s="169"/>
      <c r="Y1199" s="169"/>
      <c r="Z1199" s="169"/>
      <c r="AA1199" s="169"/>
      <c r="AB1199" s="169"/>
      <c r="AC1199" s="169"/>
      <c r="AD1199" s="169"/>
      <c r="AE1199" s="207">
        <f t="shared" si="107"/>
        <v>1000</v>
      </c>
    </row>
    <row r="1200" spans="1:474" x14ac:dyDescent="0.25">
      <c r="A1200" s="100"/>
      <c r="B1200" s="48" t="s">
        <v>1117</v>
      </c>
      <c r="C1200" s="23"/>
      <c r="D1200" s="57">
        <v>200</v>
      </c>
      <c r="E1200" s="193">
        <f t="shared" si="108"/>
        <v>5</v>
      </c>
      <c r="F1200" s="50">
        <v>1000</v>
      </c>
      <c r="G1200" s="169"/>
      <c r="H1200" s="169"/>
      <c r="I1200" s="169"/>
      <c r="J1200" s="169"/>
      <c r="K1200" s="169"/>
      <c r="L1200" s="169"/>
      <c r="M1200" s="169"/>
      <c r="N1200" s="169"/>
      <c r="O1200" s="169"/>
      <c r="P1200" s="207"/>
      <c r="Q1200" s="169"/>
      <c r="R1200" s="207">
        <f t="shared" si="109"/>
        <v>0</v>
      </c>
      <c r="S1200" s="169"/>
      <c r="T1200" s="169"/>
      <c r="U1200" s="208">
        <v>200</v>
      </c>
      <c r="V1200" s="207">
        <v>1000</v>
      </c>
      <c r="W1200" s="169"/>
      <c r="X1200" s="169"/>
      <c r="Y1200" s="169"/>
      <c r="Z1200" s="169"/>
      <c r="AA1200" s="169"/>
      <c r="AB1200" s="169"/>
      <c r="AC1200" s="169"/>
      <c r="AD1200" s="169"/>
      <c r="AE1200" s="207">
        <f t="shared" si="107"/>
        <v>1000</v>
      </c>
    </row>
    <row r="1201" spans="1:31" x14ac:dyDescent="0.25">
      <c r="A1201" s="100"/>
      <c r="B1201" s="48" t="s">
        <v>1118</v>
      </c>
      <c r="C1201" s="23"/>
      <c r="D1201" s="57">
        <v>200</v>
      </c>
      <c r="E1201" s="193">
        <f t="shared" si="108"/>
        <v>5</v>
      </c>
      <c r="F1201" s="50">
        <v>1000</v>
      </c>
      <c r="G1201" s="169"/>
      <c r="H1201" s="169"/>
      <c r="I1201" s="169"/>
      <c r="J1201" s="169"/>
      <c r="K1201" s="169"/>
      <c r="L1201" s="169"/>
      <c r="M1201" s="169"/>
      <c r="N1201" s="169"/>
      <c r="O1201" s="169"/>
      <c r="P1201" s="207"/>
      <c r="Q1201" s="169"/>
      <c r="R1201" s="207">
        <f t="shared" si="109"/>
        <v>0</v>
      </c>
      <c r="S1201" s="169"/>
      <c r="T1201" s="169"/>
      <c r="U1201" s="208">
        <v>200</v>
      </c>
      <c r="V1201" s="207">
        <v>1000</v>
      </c>
      <c r="W1201" s="169"/>
      <c r="X1201" s="169"/>
      <c r="Y1201" s="169"/>
      <c r="Z1201" s="169"/>
      <c r="AA1201" s="169"/>
      <c r="AB1201" s="169"/>
      <c r="AC1201" s="169"/>
      <c r="AD1201" s="169"/>
      <c r="AE1201" s="207">
        <f t="shared" si="107"/>
        <v>1000</v>
      </c>
    </row>
    <row r="1202" spans="1:31" x14ac:dyDescent="0.25">
      <c r="A1202" s="100"/>
      <c r="B1202" s="48" t="s">
        <v>1119</v>
      </c>
      <c r="C1202" s="23"/>
      <c r="D1202" s="57">
        <v>400</v>
      </c>
      <c r="E1202" s="193">
        <f t="shared" si="108"/>
        <v>5</v>
      </c>
      <c r="F1202" s="50">
        <v>2000</v>
      </c>
      <c r="G1202" s="169"/>
      <c r="H1202" s="169"/>
      <c r="I1202" s="169"/>
      <c r="J1202" s="169"/>
      <c r="K1202" s="169"/>
      <c r="L1202" s="169"/>
      <c r="M1202" s="169"/>
      <c r="N1202" s="169"/>
      <c r="O1202" s="169"/>
      <c r="P1202" s="207"/>
      <c r="Q1202" s="169"/>
      <c r="R1202" s="207">
        <f t="shared" si="109"/>
        <v>0</v>
      </c>
      <c r="S1202" s="169"/>
      <c r="T1202" s="169"/>
      <c r="U1202" s="208">
        <v>400</v>
      </c>
      <c r="V1202" s="207">
        <v>2000</v>
      </c>
      <c r="W1202" s="169"/>
      <c r="X1202" s="169"/>
      <c r="Y1202" s="169"/>
      <c r="Z1202" s="169"/>
      <c r="AA1202" s="169"/>
      <c r="AB1202" s="169"/>
      <c r="AC1202" s="169"/>
      <c r="AD1202" s="169"/>
      <c r="AE1202" s="207">
        <f t="shared" si="107"/>
        <v>2000</v>
      </c>
    </row>
    <row r="1203" spans="1:31" x14ac:dyDescent="0.25">
      <c r="A1203" s="100"/>
      <c r="B1203" s="48" t="s">
        <v>1120</v>
      </c>
      <c r="C1203" s="23"/>
      <c r="D1203" s="57">
        <v>200</v>
      </c>
      <c r="E1203" s="193">
        <f t="shared" si="108"/>
        <v>5</v>
      </c>
      <c r="F1203" s="50">
        <v>1000</v>
      </c>
      <c r="G1203" s="169"/>
      <c r="H1203" s="169"/>
      <c r="I1203" s="169"/>
      <c r="J1203" s="169"/>
      <c r="K1203" s="169"/>
      <c r="L1203" s="169"/>
      <c r="M1203" s="169"/>
      <c r="N1203" s="169"/>
      <c r="O1203" s="169"/>
      <c r="P1203" s="207"/>
      <c r="Q1203" s="169">
        <v>200</v>
      </c>
      <c r="R1203" s="207">
        <f t="shared" si="109"/>
        <v>1000</v>
      </c>
      <c r="S1203" s="169"/>
      <c r="T1203" s="169"/>
      <c r="U1203" s="208">
        <v>0</v>
      </c>
      <c r="V1203" s="207">
        <v>0</v>
      </c>
      <c r="W1203" s="169"/>
      <c r="X1203" s="169"/>
      <c r="Y1203" s="169"/>
      <c r="Z1203" s="169"/>
      <c r="AA1203" s="169"/>
      <c r="AB1203" s="169"/>
      <c r="AC1203" s="169"/>
      <c r="AD1203" s="169"/>
      <c r="AE1203" s="207">
        <f t="shared" si="107"/>
        <v>1000</v>
      </c>
    </row>
    <row r="1204" spans="1:31" x14ac:dyDescent="0.25">
      <c r="A1204" s="100"/>
      <c r="B1204" s="48" t="s">
        <v>1121</v>
      </c>
      <c r="C1204" s="23"/>
      <c r="D1204" s="57">
        <v>600</v>
      </c>
      <c r="E1204" s="193">
        <f t="shared" si="108"/>
        <v>5</v>
      </c>
      <c r="F1204" s="50">
        <v>3000</v>
      </c>
      <c r="G1204" s="169"/>
      <c r="H1204" s="169"/>
      <c r="I1204" s="169"/>
      <c r="J1204" s="169"/>
      <c r="K1204" s="169"/>
      <c r="L1204" s="169"/>
      <c r="M1204" s="169"/>
      <c r="N1204" s="169"/>
      <c r="O1204" s="169"/>
      <c r="P1204" s="207"/>
      <c r="Q1204" s="169">
        <v>200</v>
      </c>
      <c r="R1204" s="207">
        <f t="shared" si="109"/>
        <v>1000</v>
      </c>
      <c r="S1204" s="169"/>
      <c r="T1204" s="169"/>
      <c r="U1204" s="208">
        <v>400</v>
      </c>
      <c r="V1204" s="207">
        <v>2000</v>
      </c>
      <c r="W1204" s="169"/>
      <c r="X1204" s="169"/>
      <c r="Y1204" s="169"/>
      <c r="Z1204" s="169"/>
      <c r="AA1204" s="169"/>
      <c r="AB1204" s="169"/>
      <c r="AC1204" s="169"/>
      <c r="AD1204" s="169"/>
      <c r="AE1204" s="207">
        <f t="shared" si="107"/>
        <v>3000</v>
      </c>
    </row>
    <row r="1205" spans="1:31" x14ac:dyDescent="0.25">
      <c r="A1205" s="100"/>
      <c r="B1205" s="48" t="s">
        <v>1122</v>
      </c>
      <c r="C1205" s="23"/>
      <c r="D1205" s="57">
        <v>600</v>
      </c>
      <c r="E1205" s="193">
        <f t="shared" si="108"/>
        <v>5</v>
      </c>
      <c r="F1205" s="50">
        <v>3000</v>
      </c>
      <c r="G1205" s="169"/>
      <c r="H1205" s="169"/>
      <c r="I1205" s="169"/>
      <c r="J1205" s="169"/>
      <c r="K1205" s="169"/>
      <c r="L1205" s="169"/>
      <c r="M1205" s="169"/>
      <c r="N1205" s="169"/>
      <c r="O1205" s="169"/>
      <c r="P1205" s="207"/>
      <c r="Q1205" s="169">
        <v>100</v>
      </c>
      <c r="R1205" s="207">
        <f t="shared" si="109"/>
        <v>500</v>
      </c>
      <c r="S1205" s="169"/>
      <c r="T1205" s="169"/>
      <c r="U1205" s="208">
        <v>500</v>
      </c>
      <c r="V1205" s="207">
        <v>2500</v>
      </c>
      <c r="W1205" s="169"/>
      <c r="X1205" s="169"/>
      <c r="Y1205" s="169"/>
      <c r="Z1205" s="169"/>
      <c r="AA1205" s="169"/>
      <c r="AB1205" s="169"/>
      <c r="AC1205" s="169"/>
      <c r="AD1205" s="169"/>
      <c r="AE1205" s="207">
        <f t="shared" si="107"/>
        <v>3000</v>
      </c>
    </row>
    <row r="1206" spans="1:31" x14ac:dyDescent="0.25">
      <c r="A1206" s="100"/>
      <c r="B1206" s="48" t="s">
        <v>1123</v>
      </c>
      <c r="C1206" s="23"/>
      <c r="D1206" s="57">
        <v>100</v>
      </c>
      <c r="E1206" s="193">
        <f t="shared" si="108"/>
        <v>22</v>
      </c>
      <c r="F1206" s="50">
        <v>2200</v>
      </c>
      <c r="G1206" s="169"/>
      <c r="H1206" s="169"/>
      <c r="I1206" s="169"/>
      <c r="J1206" s="169"/>
      <c r="K1206" s="169"/>
      <c r="L1206" s="169"/>
      <c r="M1206" s="169"/>
      <c r="N1206" s="169"/>
      <c r="O1206" s="169"/>
      <c r="P1206" s="207"/>
      <c r="Q1206" s="169"/>
      <c r="R1206" s="207">
        <f t="shared" si="109"/>
        <v>0</v>
      </c>
      <c r="S1206" s="169"/>
      <c r="T1206" s="169"/>
      <c r="U1206" s="208">
        <v>100</v>
      </c>
      <c r="V1206" s="207">
        <v>2200</v>
      </c>
      <c r="W1206" s="169"/>
      <c r="X1206" s="169"/>
      <c r="Y1206" s="169"/>
      <c r="Z1206" s="169"/>
      <c r="AA1206" s="169"/>
      <c r="AB1206" s="169"/>
      <c r="AC1206" s="169"/>
      <c r="AD1206" s="169"/>
      <c r="AE1206" s="207">
        <f t="shared" si="107"/>
        <v>2200</v>
      </c>
    </row>
    <row r="1207" spans="1:31" x14ac:dyDescent="0.25">
      <c r="A1207" s="100"/>
      <c r="B1207" s="48" t="s">
        <v>1124</v>
      </c>
      <c r="C1207" s="23"/>
      <c r="D1207" s="57">
        <v>80</v>
      </c>
      <c r="E1207" s="193">
        <f t="shared" si="108"/>
        <v>22</v>
      </c>
      <c r="F1207" s="50">
        <v>1760</v>
      </c>
      <c r="G1207" s="169"/>
      <c r="H1207" s="169"/>
      <c r="I1207" s="169"/>
      <c r="J1207" s="169"/>
      <c r="K1207" s="169"/>
      <c r="L1207" s="169"/>
      <c r="M1207" s="169"/>
      <c r="N1207" s="169"/>
      <c r="O1207" s="169"/>
      <c r="P1207" s="207"/>
      <c r="Q1207" s="169">
        <v>40</v>
      </c>
      <c r="R1207" s="207">
        <f t="shared" si="109"/>
        <v>880</v>
      </c>
      <c r="S1207" s="169"/>
      <c r="T1207" s="169"/>
      <c r="U1207" s="208">
        <v>40</v>
      </c>
      <c r="V1207" s="207">
        <v>880</v>
      </c>
      <c r="W1207" s="169"/>
      <c r="X1207" s="169"/>
      <c r="Y1207" s="169"/>
      <c r="Z1207" s="169"/>
      <c r="AA1207" s="169"/>
      <c r="AB1207" s="169"/>
      <c r="AC1207" s="169"/>
      <c r="AD1207" s="169"/>
      <c r="AE1207" s="207">
        <f t="shared" si="107"/>
        <v>1760</v>
      </c>
    </row>
    <row r="1208" spans="1:31" x14ac:dyDescent="0.25">
      <c r="A1208" s="100"/>
      <c r="B1208" s="48" t="s">
        <v>1125</v>
      </c>
      <c r="C1208" s="23"/>
      <c r="D1208" s="57">
        <v>80</v>
      </c>
      <c r="E1208" s="193">
        <f t="shared" si="108"/>
        <v>22</v>
      </c>
      <c r="F1208" s="50">
        <v>1760</v>
      </c>
      <c r="G1208" s="169"/>
      <c r="H1208" s="169"/>
      <c r="I1208" s="169"/>
      <c r="J1208" s="169"/>
      <c r="K1208" s="169"/>
      <c r="L1208" s="169"/>
      <c r="M1208" s="169"/>
      <c r="N1208" s="169"/>
      <c r="O1208" s="169"/>
      <c r="P1208" s="207"/>
      <c r="Q1208" s="169"/>
      <c r="R1208" s="207">
        <f t="shared" si="109"/>
        <v>0</v>
      </c>
      <c r="S1208" s="169"/>
      <c r="T1208" s="169"/>
      <c r="U1208" s="208">
        <v>80</v>
      </c>
      <c r="V1208" s="207">
        <v>1760</v>
      </c>
      <c r="W1208" s="169"/>
      <c r="X1208" s="169"/>
      <c r="Y1208" s="169"/>
      <c r="Z1208" s="169"/>
      <c r="AA1208" s="169"/>
      <c r="AB1208" s="169"/>
      <c r="AC1208" s="169"/>
      <c r="AD1208" s="169"/>
      <c r="AE1208" s="207">
        <f t="shared" si="107"/>
        <v>1760</v>
      </c>
    </row>
    <row r="1209" spans="1:31" x14ac:dyDescent="0.25">
      <c r="A1209" s="100"/>
      <c r="B1209" s="48" t="s">
        <v>1126</v>
      </c>
      <c r="C1209" s="23"/>
      <c r="D1209" s="57">
        <v>80</v>
      </c>
      <c r="E1209" s="193">
        <f t="shared" si="108"/>
        <v>22</v>
      </c>
      <c r="F1209" s="50">
        <v>1760</v>
      </c>
      <c r="G1209" s="169"/>
      <c r="H1209" s="169"/>
      <c r="I1209" s="169"/>
      <c r="J1209" s="169"/>
      <c r="K1209" s="169"/>
      <c r="L1209" s="169"/>
      <c r="M1209" s="169"/>
      <c r="N1209" s="169"/>
      <c r="O1209" s="169"/>
      <c r="P1209" s="207"/>
      <c r="Q1209" s="169"/>
      <c r="R1209" s="207">
        <f t="shared" si="109"/>
        <v>0</v>
      </c>
      <c r="S1209" s="169"/>
      <c r="T1209" s="169"/>
      <c r="U1209" s="208">
        <v>80</v>
      </c>
      <c r="V1209" s="207">
        <v>1760</v>
      </c>
      <c r="W1209" s="169"/>
      <c r="X1209" s="169"/>
      <c r="Y1209" s="169"/>
      <c r="Z1209" s="169"/>
      <c r="AA1209" s="169"/>
      <c r="AB1209" s="169"/>
      <c r="AC1209" s="169"/>
      <c r="AD1209" s="169"/>
      <c r="AE1209" s="207">
        <f t="shared" si="107"/>
        <v>1760</v>
      </c>
    </row>
    <row r="1210" spans="1:31" x14ac:dyDescent="0.25">
      <c r="A1210" s="100"/>
      <c r="B1210" s="48" t="s">
        <v>1127</v>
      </c>
      <c r="C1210" s="23"/>
      <c r="D1210" s="57">
        <v>80</v>
      </c>
      <c r="E1210" s="193">
        <f t="shared" si="108"/>
        <v>22</v>
      </c>
      <c r="F1210" s="50">
        <v>1760</v>
      </c>
      <c r="G1210" s="169"/>
      <c r="H1210" s="169"/>
      <c r="I1210" s="169"/>
      <c r="J1210" s="169"/>
      <c r="K1210" s="169"/>
      <c r="L1210" s="169"/>
      <c r="M1210" s="169"/>
      <c r="N1210" s="169"/>
      <c r="O1210" s="169"/>
      <c r="P1210" s="207"/>
      <c r="Q1210" s="169"/>
      <c r="R1210" s="207">
        <f t="shared" si="109"/>
        <v>0</v>
      </c>
      <c r="S1210" s="169"/>
      <c r="T1210" s="169"/>
      <c r="U1210" s="208">
        <v>80</v>
      </c>
      <c r="V1210" s="207">
        <v>1760</v>
      </c>
      <c r="W1210" s="169"/>
      <c r="X1210" s="169"/>
      <c r="Y1210" s="169"/>
      <c r="Z1210" s="169"/>
      <c r="AA1210" s="169"/>
      <c r="AB1210" s="169"/>
      <c r="AC1210" s="169"/>
      <c r="AD1210" s="169"/>
      <c r="AE1210" s="207">
        <f t="shared" si="107"/>
        <v>1760</v>
      </c>
    </row>
    <row r="1211" spans="1:31" x14ac:dyDescent="0.25">
      <c r="A1211" s="100"/>
      <c r="B1211" s="48" t="s">
        <v>1128</v>
      </c>
      <c r="C1211" s="23"/>
      <c r="D1211" s="57">
        <v>80</v>
      </c>
      <c r="E1211" s="193">
        <f t="shared" si="108"/>
        <v>22</v>
      </c>
      <c r="F1211" s="50">
        <v>1760</v>
      </c>
      <c r="G1211" s="169"/>
      <c r="H1211" s="169"/>
      <c r="I1211" s="169"/>
      <c r="J1211" s="169"/>
      <c r="K1211" s="169"/>
      <c r="L1211" s="169"/>
      <c r="M1211" s="169"/>
      <c r="N1211" s="169"/>
      <c r="O1211" s="169"/>
      <c r="P1211" s="207"/>
      <c r="Q1211" s="169"/>
      <c r="R1211" s="207">
        <f t="shared" si="109"/>
        <v>0</v>
      </c>
      <c r="S1211" s="169"/>
      <c r="T1211" s="169"/>
      <c r="U1211" s="208">
        <v>80</v>
      </c>
      <c r="V1211" s="207">
        <v>1760</v>
      </c>
      <c r="W1211" s="169"/>
      <c r="X1211" s="169"/>
      <c r="Y1211" s="169"/>
      <c r="Z1211" s="169"/>
      <c r="AA1211" s="169"/>
      <c r="AB1211" s="169"/>
      <c r="AC1211" s="169"/>
      <c r="AD1211" s="169"/>
      <c r="AE1211" s="207">
        <f t="shared" si="107"/>
        <v>1760</v>
      </c>
    </row>
    <row r="1212" spans="1:31" x14ac:dyDescent="0.25">
      <c r="A1212" s="100"/>
      <c r="B1212" s="48" t="s">
        <v>1129</v>
      </c>
      <c r="C1212" s="23"/>
      <c r="D1212" s="57">
        <v>80</v>
      </c>
      <c r="E1212" s="193">
        <f t="shared" si="108"/>
        <v>22</v>
      </c>
      <c r="F1212" s="50">
        <v>1760</v>
      </c>
      <c r="G1212" s="169"/>
      <c r="H1212" s="169"/>
      <c r="I1212" s="169"/>
      <c r="J1212" s="169"/>
      <c r="K1212" s="169"/>
      <c r="L1212" s="169"/>
      <c r="M1212" s="169"/>
      <c r="N1212" s="169"/>
      <c r="O1212" s="169"/>
      <c r="P1212" s="207"/>
      <c r="Q1212" s="169"/>
      <c r="R1212" s="207">
        <f t="shared" si="109"/>
        <v>0</v>
      </c>
      <c r="S1212" s="169"/>
      <c r="T1212" s="169"/>
      <c r="U1212" s="208">
        <v>80</v>
      </c>
      <c r="V1212" s="207">
        <v>1760</v>
      </c>
      <c r="W1212" s="169"/>
      <c r="X1212" s="169"/>
      <c r="Y1212" s="169"/>
      <c r="Z1212" s="169"/>
      <c r="AA1212" s="169"/>
      <c r="AB1212" s="169"/>
      <c r="AC1212" s="169"/>
      <c r="AD1212" s="169"/>
      <c r="AE1212" s="207">
        <f t="shared" si="107"/>
        <v>1760</v>
      </c>
    </row>
    <row r="1213" spans="1:31" x14ac:dyDescent="0.25">
      <c r="A1213" s="100"/>
      <c r="B1213" s="48" t="s">
        <v>1130</v>
      </c>
      <c r="C1213" s="23"/>
      <c r="D1213" s="57">
        <v>80</v>
      </c>
      <c r="E1213" s="193">
        <f t="shared" si="108"/>
        <v>22</v>
      </c>
      <c r="F1213" s="50">
        <v>1760</v>
      </c>
      <c r="G1213" s="169"/>
      <c r="H1213" s="169"/>
      <c r="I1213" s="169"/>
      <c r="J1213" s="169"/>
      <c r="K1213" s="169"/>
      <c r="L1213" s="169"/>
      <c r="M1213" s="169"/>
      <c r="N1213" s="169"/>
      <c r="O1213" s="169"/>
      <c r="P1213" s="207"/>
      <c r="Q1213" s="169"/>
      <c r="R1213" s="207">
        <f t="shared" si="109"/>
        <v>0</v>
      </c>
      <c r="S1213" s="169"/>
      <c r="T1213" s="169"/>
      <c r="U1213" s="208">
        <v>80</v>
      </c>
      <c r="V1213" s="207">
        <v>1760</v>
      </c>
      <c r="W1213" s="169"/>
      <c r="X1213" s="169"/>
      <c r="Y1213" s="169"/>
      <c r="Z1213" s="169"/>
      <c r="AA1213" s="169"/>
      <c r="AB1213" s="169"/>
      <c r="AC1213" s="169"/>
      <c r="AD1213" s="169"/>
      <c r="AE1213" s="207">
        <f t="shared" si="107"/>
        <v>1760</v>
      </c>
    </row>
    <row r="1214" spans="1:31" x14ac:dyDescent="0.25">
      <c r="A1214" s="100"/>
      <c r="B1214" s="48" t="s">
        <v>1131</v>
      </c>
      <c r="C1214" s="23"/>
      <c r="D1214" s="57">
        <v>80</v>
      </c>
      <c r="E1214" s="193">
        <f t="shared" si="108"/>
        <v>22</v>
      </c>
      <c r="F1214" s="50">
        <v>1760</v>
      </c>
      <c r="G1214" s="169"/>
      <c r="H1214" s="169"/>
      <c r="I1214" s="169"/>
      <c r="J1214" s="169"/>
      <c r="K1214" s="169"/>
      <c r="L1214" s="169"/>
      <c r="M1214" s="169"/>
      <c r="N1214" s="169"/>
      <c r="O1214" s="169"/>
      <c r="P1214" s="207"/>
      <c r="Q1214" s="169"/>
      <c r="R1214" s="207">
        <f t="shared" si="109"/>
        <v>0</v>
      </c>
      <c r="S1214" s="169"/>
      <c r="T1214" s="169"/>
      <c r="U1214" s="208">
        <v>80</v>
      </c>
      <c r="V1214" s="207">
        <v>1760</v>
      </c>
      <c r="W1214" s="169"/>
      <c r="X1214" s="169"/>
      <c r="Y1214" s="169"/>
      <c r="Z1214" s="169"/>
      <c r="AA1214" s="169"/>
      <c r="AB1214" s="169"/>
      <c r="AC1214" s="169"/>
      <c r="AD1214" s="169"/>
      <c r="AE1214" s="207">
        <f t="shared" si="107"/>
        <v>1760</v>
      </c>
    </row>
    <row r="1215" spans="1:31" x14ac:dyDescent="0.25">
      <c r="A1215" s="100"/>
      <c r="B1215" s="48" t="s">
        <v>1132</v>
      </c>
      <c r="C1215" s="23"/>
      <c r="D1215" s="57">
        <v>80</v>
      </c>
      <c r="E1215" s="193">
        <f t="shared" si="108"/>
        <v>22</v>
      </c>
      <c r="F1215" s="50">
        <v>1760</v>
      </c>
      <c r="G1215" s="169"/>
      <c r="H1215" s="169"/>
      <c r="I1215" s="169"/>
      <c r="J1215" s="169"/>
      <c r="K1215" s="169"/>
      <c r="L1215" s="169"/>
      <c r="M1215" s="169"/>
      <c r="N1215" s="169"/>
      <c r="O1215" s="169"/>
      <c r="P1215" s="207"/>
      <c r="Q1215" s="169"/>
      <c r="R1215" s="207">
        <f t="shared" si="109"/>
        <v>0</v>
      </c>
      <c r="S1215" s="169"/>
      <c r="T1215" s="169"/>
      <c r="U1215" s="208">
        <v>80</v>
      </c>
      <c r="V1215" s="207">
        <v>1760</v>
      </c>
      <c r="W1215" s="169"/>
      <c r="X1215" s="169"/>
      <c r="Y1215" s="169"/>
      <c r="Z1215" s="169"/>
      <c r="AA1215" s="169"/>
      <c r="AB1215" s="169"/>
      <c r="AC1215" s="169"/>
      <c r="AD1215" s="169"/>
      <c r="AE1215" s="207">
        <f t="shared" si="107"/>
        <v>1760</v>
      </c>
    </row>
    <row r="1216" spans="1:31" x14ac:dyDescent="0.25">
      <c r="A1216" s="100"/>
      <c r="B1216" s="48" t="s">
        <v>1133</v>
      </c>
      <c r="C1216" s="23"/>
      <c r="D1216" s="57">
        <v>80</v>
      </c>
      <c r="E1216" s="193">
        <f t="shared" si="108"/>
        <v>22</v>
      </c>
      <c r="F1216" s="50">
        <v>1760</v>
      </c>
      <c r="G1216" s="169"/>
      <c r="H1216" s="169"/>
      <c r="I1216" s="169"/>
      <c r="J1216" s="169"/>
      <c r="K1216" s="169"/>
      <c r="L1216" s="169"/>
      <c r="M1216" s="169"/>
      <c r="N1216" s="169"/>
      <c r="O1216" s="169"/>
      <c r="P1216" s="207"/>
      <c r="Q1216" s="169"/>
      <c r="R1216" s="207">
        <f t="shared" si="109"/>
        <v>0</v>
      </c>
      <c r="S1216" s="169"/>
      <c r="T1216" s="169"/>
      <c r="U1216" s="208">
        <v>80</v>
      </c>
      <c r="V1216" s="207">
        <v>1760</v>
      </c>
      <c r="W1216" s="169"/>
      <c r="X1216" s="169"/>
      <c r="Y1216" s="169"/>
      <c r="Z1216" s="169"/>
      <c r="AA1216" s="169"/>
      <c r="AB1216" s="169"/>
      <c r="AC1216" s="169"/>
      <c r="AD1216" s="169"/>
      <c r="AE1216" s="207">
        <f t="shared" si="107"/>
        <v>1760</v>
      </c>
    </row>
    <row r="1217" spans="1:474" x14ac:dyDescent="0.25">
      <c r="A1217" s="100"/>
      <c r="B1217" s="48" t="s">
        <v>1134</v>
      </c>
      <c r="C1217" s="23"/>
      <c r="D1217" s="57">
        <v>200</v>
      </c>
      <c r="E1217" s="193">
        <f t="shared" si="108"/>
        <v>22</v>
      </c>
      <c r="F1217" s="50">
        <v>4400</v>
      </c>
      <c r="G1217" s="169"/>
      <c r="H1217" s="169"/>
      <c r="I1217" s="169"/>
      <c r="J1217" s="169"/>
      <c r="K1217" s="169"/>
      <c r="L1217" s="169"/>
      <c r="M1217" s="169"/>
      <c r="N1217" s="169"/>
      <c r="O1217" s="169"/>
      <c r="P1217" s="207"/>
      <c r="Q1217" s="169"/>
      <c r="R1217" s="207">
        <f t="shared" si="109"/>
        <v>0</v>
      </c>
      <c r="S1217" s="169"/>
      <c r="T1217" s="169"/>
      <c r="U1217" s="208">
        <v>200</v>
      </c>
      <c r="V1217" s="207">
        <v>4400</v>
      </c>
      <c r="W1217" s="169"/>
      <c r="X1217" s="169"/>
      <c r="Y1217" s="169"/>
      <c r="Z1217" s="169"/>
      <c r="AA1217" s="169"/>
      <c r="AB1217" s="169"/>
      <c r="AC1217" s="169"/>
      <c r="AD1217" s="169"/>
      <c r="AE1217" s="207">
        <f t="shared" si="107"/>
        <v>4400</v>
      </c>
    </row>
    <row r="1218" spans="1:474" x14ac:dyDescent="0.25">
      <c r="A1218" s="100"/>
      <c r="B1218" s="48" t="s">
        <v>1135</v>
      </c>
      <c r="C1218" s="23"/>
      <c r="D1218" s="57">
        <v>80</v>
      </c>
      <c r="E1218" s="193">
        <f t="shared" si="108"/>
        <v>22</v>
      </c>
      <c r="F1218" s="50">
        <v>1760</v>
      </c>
      <c r="G1218" s="169"/>
      <c r="H1218" s="169"/>
      <c r="I1218" s="169"/>
      <c r="J1218" s="169"/>
      <c r="K1218" s="169"/>
      <c r="L1218" s="169"/>
      <c r="M1218" s="169"/>
      <c r="N1218" s="169"/>
      <c r="O1218" s="169"/>
      <c r="P1218" s="207"/>
      <c r="Q1218" s="169"/>
      <c r="R1218" s="207">
        <f t="shared" si="109"/>
        <v>0</v>
      </c>
      <c r="S1218" s="169"/>
      <c r="T1218" s="169"/>
      <c r="U1218" s="208">
        <v>80</v>
      </c>
      <c r="V1218" s="207">
        <v>1760</v>
      </c>
      <c r="W1218" s="169"/>
      <c r="X1218" s="169"/>
      <c r="Y1218" s="169"/>
      <c r="Z1218" s="169"/>
      <c r="AA1218" s="169"/>
      <c r="AB1218" s="169"/>
      <c r="AC1218" s="169"/>
      <c r="AD1218" s="169"/>
      <c r="AE1218" s="207">
        <f t="shared" si="107"/>
        <v>1760</v>
      </c>
    </row>
    <row r="1219" spans="1:474" x14ac:dyDescent="0.25">
      <c r="A1219" s="100"/>
      <c r="B1219" s="48" t="s">
        <v>1136</v>
      </c>
      <c r="C1219" s="23"/>
      <c r="D1219" s="57">
        <v>100</v>
      </c>
      <c r="E1219" s="193">
        <f t="shared" si="108"/>
        <v>22</v>
      </c>
      <c r="F1219" s="50">
        <v>2200</v>
      </c>
      <c r="G1219" s="169"/>
      <c r="H1219" s="169"/>
      <c r="I1219" s="169"/>
      <c r="J1219" s="169"/>
      <c r="K1219" s="169"/>
      <c r="L1219" s="169"/>
      <c r="M1219" s="169"/>
      <c r="N1219" s="169"/>
      <c r="O1219" s="169"/>
      <c r="P1219" s="207"/>
      <c r="Q1219" s="169"/>
      <c r="R1219" s="207">
        <f t="shared" si="109"/>
        <v>0</v>
      </c>
      <c r="S1219" s="169"/>
      <c r="T1219" s="169"/>
      <c r="U1219" s="208">
        <v>100</v>
      </c>
      <c r="V1219" s="207">
        <v>2200</v>
      </c>
      <c r="W1219" s="169"/>
      <c r="X1219" s="169"/>
      <c r="Y1219" s="169"/>
      <c r="Z1219" s="169"/>
      <c r="AA1219" s="169"/>
      <c r="AB1219" s="169"/>
      <c r="AC1219" s="169"/>
      <c r="AD1219" s="169"/>
      <c r="AE1219" s="207">
        <f t="shared" si="107"/>
        <v>2200</v>
      </c>
    </row>
    <row r="1220" spans="1:474" x14ac:dyDescent="0.25">
      <c r="A1220" s="100"/>
      <c r="B1220" s="48" t="s">
        <v>1137</v>
      </c>
      <c r="C1220" s="23"/>
      <c r="D1220" s="57">
        <v>80</v>
      </c>
      <c r="E1220" s="193">
        <f t="shared" si="108"/>
        <v>22</v>
      </c>
      <c r="F1220" s="50">
        <v>1760</v>
      </c>
      <c r="G1220" s="169"/>
      <c r="H1220" s="169"/>
      <c r="I1220" s="169"/>
      <c r="J1220" s="169"/>
      <c r="K1220" s="169"/>
      <c r="L1220" s="169"/>
      <c r="M1220" s="169"/>
      <c r="N1220" s="169"/>
      <c r="O1220" s="169"/>
      <c r="P1220" s="207"/>
      <c r="Q1220" s="169"/>
      <c r="R1220" s="207">
        <f t="shared" si="109"/>
        <v>0</v>
      </c>
      <c r="S1220" s="169"/>
      <c r="T1220" s="169"/>
      <c r="U1220" s="208">
        <v>80</v>
      </c>
      <c r="V1220" s="207">
        <v>1760</v>
      </c>
      <c r="W1220" s="169"/>
      <c r="X1220" s="169"/>
      <c r="Y1220" s="169"/>
      <c r="Z1220" s="169"/>
      <c r="AA1220" s="169"/>
      <c r="AB1220" s="169"/>
      <c r="AC1220" s="169"/>
      <c r="AD1220" s="169"/>
      <c r="AE1220" s="207">
        <f t="shared" si="107"/>
        <v>1760</v>
      </c>
    </row>
    <row r="1221" spans="1:474" x14ac:dyDescent="0.25">
      <c r="A1221" s="100"/>
      <c r="B1221" s="48" t="s">
        <v>1138</v>
      </c>
      <c r="C1221" s="23"/>
      <c r="D1221" s="57">
        <v>100</v>
      </c>
      <c r="E1221" s="193">
        <f t="shared" si="108"/>
        <v>30</v>
      </c>
      <c r="F1221" s="50">
        <v>3000</v>
      </c>
      <c r="G1221" s="169"/>
      <c r="H1221" s="169"/>
      <c r="I1221" s="169"/>
      <c r="J1221" s="169"/>
      <c r="K1221" s="169"/>
      <c r="L1221" s="169"/>
      <c r="M1221" s="169"/>
      <c r="N1221" s="169"/>
      <c r="O1221" s="169"/>
      <c r="P1221" s="207"/>
      <c r="Q1221" s="169"/>
      <c r="R1221" s="207">
        <f t="shared" si="109"/>
        <v>0</v>
      </c>
      <c r="S1221" s="169"/>
      <c r="T1221" s="169"/>
      <c r="U1221" s="208">
        <v>100</v>
      </c>
      <c r="V1221" s="207">
        <v>3000</v>
      </c>
      <c r="W1221" s="169"/>
      <c r="X1221" s="169"/>
      <c r="Y1221" s="169"/>
      <c r="Z1221" s="169"/>
      <c r="AA1221" s="169"/>
      <c r="AB1221" s="169"/>
      <c r="AC1221" s="169"/>
      <c r="AD1221" s="169"/>
      <c r="AE1221" s="207">
        <f t="shared" si="107"/>
        <v>3000</v>
      </c>
    </row>
    <row r="1222" spans="1:474" s="10" customFormat="1" x14ac:dyDescent="0.25">
      <c r="A1222" s="6">
        <v>2400</v>
      </c>
      <c r="B1222" s="90" t="s">
        <v>1139</v>
      </c>
      <c r="C1222" s="6"/>
      <c r="D1222" s="6"/>
      <c r="E1222" s="6"/>
      <c r="F1222" s="9">
        <v>834139.02160000009</v>
      </c>
      <c r="G1222" s="177">
        <f>G1223+G1240+G1247+G1253+G1264+G1268+G1347+G1407</f>
        <v>0</v>
      </c>
      <c r="H1222" s="177">
        <f t="shared" ref="H1222:R1222" si="110">H1223+H1240+H1247+H1253+H1264+H1268+H1347+H1407</f>
        <v>0</v>
      </c>
      <c r="I1222" s="177">
        <f t="shared" si="110"/>
        <v>78</v>
      </c>
      <c r="J1222" s="177">
        <f t="shared" si="110"/>
        <v>9587.9500000000007</v>
      </c>
      <c r="K1222" s="177">
        <f t="shared" si="110"/>
        <v>0</v>
      </c>
      <c r="L1222" s="177">
        <f t="shared" si="110"/>
        <v>0</v>
      </c>
      <c r="M1222" s="177">
        <f t="shared" si="110"/>
        <v>167</v>
      </c>
      <c r="N1222" s="177">
        <f t="shared" si="110"/>
        <v>39616.120173913048</v>
      </c>
      <c r="O1222" s="177">
        <f t="shared" si="110"/>
        <v>71</v>
      </c>
      <c r="P1222" s="213">
        <f t="shared" si="110"/>
        <v>10173.429588571429</v>
      </c>
      <c r="Q1222" s="177">
        <f t="shared" si="110"/>
        <v>3</v>
      </c>
      <c r="R1222" s="177">
        <f t="shared" si="110"/>
        <v>5250</v>
      </c>
      <c r="S1222" s="177">
        <v>0</v>
      </c>
      <c r="T1222" s="177">
        <v>0</v>
      </c>
      <c r="U1222" s="177">
        <v>3323</v>
      </c>
      <c r="V1222" s="213">
        <v>657952.39360222151</v>
      </c>
      <c r="W1222" s="177">
        <f t="shared" ref="W1222:AD1222" si="111">W1223+W1240+W1247+W1253+W1264+W1268+W1347</f>
        <v>0</v>
      </c>
      <c r="X1222" s="177">
        <f t="shared" si="111"/>
        <v>0</v>
      </c>
      <c r="Y1222" s="177">
        <f t="shared" si="111"/>
        <v>0</v>
      </c>
      <c r="Z1222" s="177">
        <f t="shared" si="111"/>
        <v>0</v>
      </c>
      <c r="AA1222" s="177">
        <f t="shared" si="111"/>
        <v>0</v>
      </c>
      <c r="AB1222" s="177">
        <f t="shared" si="111"/>
        <v>0</v>
      </c>
      <c r="AC1222" s="177">
        <f t="shared" si="111"/>
        <v>0</v>
      </c>
      <c r="AD1222" s="177">
        <f t="shared" si="111"/>
        <v>0</v>
      </c>
      <c r="AE1222" s="213">
        <f>AE1223+AE1240+AE1247+AE1253+AE1264+AE1268+AE1347+AE1407+AE1459</f>
        <v>834139.02160000009</v>
      </c>
      <c r="AF1222" s="104"/>
      <c r="AG1222" s="104"/>
      <c r="AH1222" s="104"/>
      <c r="AI1222" s="104"/>
      <c r="AJ1222" s="104"/>
      <c r="AK1222" s="104"/>
      <c r="AL1222" s="104"/>
      <c r="AM1222" s="104"/>
      <c r="AN1222" s="104"/>
      <c r="AO1222" s="104"/>
      <c r="AP1222" s="104"/>
      <c r="AQ1222" s="104"/>
      <c r="AR1222" s="104"/>
      <c r="AS1222" s="104"/>
      <c r="AT1222" s="104"/>
      <c r="AU1222" s="104"/>
      <c r="AV1222" s="104"/>
      <c r="AW1222" s="104"/>
      <c r="AX1222" s="104"/>
      <c r="AY1222" s="104"/>
      <c r="AZ1222" s="104"/>
      <c r="BA1222" s="104"/>
      <c r="BB1222" s="104"/>
      <c r="BC1222" s="104"/>
      <c r="BD1222" s="104"/>
      <c r="BE1222" s="104"/>
      <c r="BF1222" s="104"/>
      <c r="BG1222" s="104"/>
      <c r="BH1222" s="104"/>
      <c r="BI1222" s="104"/>
      <c r="BJ1222" s="104"/>
      <c r="BK1222" s="104"/>
      <c r="BL1222" s="104"/>
      <c r="BM1222" s="104"/>
      <c r="BN1222" s="104"/>
      <c r="BO1222" s="104"/>
      <c r="BP1222" s="104"/>
      <c r="BQ1222" s="104"/>
      <c r="BR1222" s="104"/>
      <c r="GM1222" s="104"/>
      <c r="GN1222" s="104"/>
      <c r="GO1222" s="104"/>
      <c r="GP1222" s="104"/>
      <c r="GQ1222" s="104"/>
      <c r="GR1222" s="104"/>
      <c r="GS1222" s="104"/>
      <c r="GT1222" s="104"/>
      <c r="GU1222" s="104"/>
      <c r="GV1222" s="104"/>
      <c r="GW1222" s="104"/>
      <c r="GX1222" s="104"/>
      <c r="GY1222" s="104"/>
      <c r="GZ1222" s="104"/>
      <c r="HA1222" s="104"/>
      <c r="HB1222" s="104"/>
      <c r="HC1222" s="104"/>
      <c r="HD1222" s="104"/>
      <c r="HE1222" s="104"/>
      <c r="HF1222" s="104"/>
      <c r="HG1222" s="104"/>
      <c r="HH1222" s="104"/>
      <c r="HI1222" s="104"/>
      <c r="HJ1222" s="104"/>
      <c r="HK1222" s="104"/>
      <c r="HL1222" s="104"/>
      <c r="HM1222" s="104"/>
      <c r="HN1222" s="104"/>
      <c r="HO1222" s="104"/>
      <c r="HP1222" s="104"/>
      <c r="HQ1222" s="104"/>
      <c r="HR1222" s="104"/>
      <c r="HS1222" s="104"/>
      <c r="HT1222" s="104"/>
      <c r="HU1222" s="104"/>
      <c r="HV1222" s="104"/>
      <c r="HW1222" s="104"/>
      <c r="HX1222" s="104"/>
      <c r="HY1222" s="104"/>
      <c r="HZ1222" s="104"/>
      <c r="IA1222" s="104"/>
      <c r="IB1222" s="104"/>
      <c r="IC1222" s="104"/>
      <c r="ID1222" s="104"/>
      <c r="IE1222" s="104"/>
      <c r="IF1222" s="104"/>
      <c r="IG1222" s="104"/>
      <c r="IH1222" s="104"/>
      <c r="II1222" s="104"/>
      <c r="IJ1222" s="104"/>
      <c r="IK1222" s="104"/>
      <c r="IL1222" s="104"/>
      <c r="IM1222" s="104"/>
      <c r="IN1222" s="104"/>
      <c r="IO1222" s="104"/>
      <c r="IP1222" s="104"/>
      <c r="IQ1222" s="104"/>
      <c r="IR1222" s="104"/>
      <c r="IS1222" s="104"/>
      <c r="IT1222" s="104"/>
      <c r="IU1222" s="104"/>
      <c r="IV1222" s="104"/>
      <c r="IW1222" s="104"/>
      <c r="IX1222" s="104"/>
      <c r="IY1222" s="104"/>
      <c r="IZ1222" s="104"/>
      <c r="JA1222" s="104"/>
      <c r="JB1222" s="104"/>
      <c r="JC1222" s="104"/>
      <c r="JD1222" s="104"/>
      <c r="JE1222" s="104"/>
      <c r="JF1222" s="104"/>
      <c r="JG1222" s="104"/>
      <c r="JH1222" s="104"/>
      <c r="JI1222" s="104"/>
      <c r="JJ1222" s="104"/>
      <c r="JK1222" s="104"/>
      <c r="JL1222" s="104"/>
      <c r="JM1222" s="104"/>
      <c r="JN1222" s="104"/>
      <c r="JO1222" s="104"/>
      <c r="JP1222" s="104"/>
      <c r="JQ1222" s="104"/>
      <c r="JR1222" s="104"/>
      <c r="JS1222" s="104"/>
      <c r="JT1222" s="104"/>
      <c r="JU1222" s="104"/>
      <c r="JV1222" s="104"/>
      <c r="JW1222" s="104"/>
      <c r="JX1222" s="104"/>
      <c r="JY1222" s="104"/>
      <c r="JZ1222" s="104"/>
      <c r="KA1222" s="104"/>
      <c r="KB1222" s="104"/>
      <c r="KC1222" s="104"/>
      <c r="KD1222" s="104"/>
      <c r="KE1222" s="104"/>
      <c r="KF1222" s="104"/>
      <c r="KG1222" s="104"/>
      <c r="KH1222" s="104"/>
      <c r="KI1222" s="104"/>
      <c r="KJ1222" s="104"/>
      <c r="KK1222" s="104"/>
      <c r="KL1222" s="104"/>
      <c r="KM1222" s="104"/>
      <c r="KN1222" s="104"/>
      <c r="KO1222" s="104"/>
      <c r="KP1222" s="104"/>
      <c r="KQ1222" s="104"/>
      <c r="KR1222" s="104"/>
      <c r="KS1222" s="104"/>
      <c r="KT1222" s="104"/>
      <c r="KU1222" s="104"/>
      <c r="KV1222" s="104"/>
      <c r="KW1222" s="104"/>
      <c r="KX1222" s="104"/>
      <c r="KY1222" s="104"/>
      <c r="KZ1222" s="104"/>
      <c r="LA1222" s="104"/>
      <c r="LB1222" s="104"/>
      <c r="LC1222" s="104"/>
      <c r="LD1222" s="104"/>
      <c r="LE1222" s="104"/>
      <c r="LF1222" s="104"/>
      <c r="LG1222" s="104"/>
      <c r="LH1222" s="104"/>
      <c r="LI1222" s="104"/>
      <c r="LJ1222" s="104"/>
      <c r="LK1222" s="104"/>
      <c r="LL1222" s="104"/>
      <c r="LM1222" s="104"/>
      <c r="LN1222" s="104"/>
      <c r="LO1222" s="104"/>
      <c r="LP1222" s="104"/>
      <c r="LQ1222" s="104"/>
      <c r="LR1222" s="104"/>
      <c r="LS1222" s="104"/>
      <c r="LT1222" s="104"/>
      <c r="LU1222" s="104"/>
      <c r="LV1222" s="104"/>
      <c r="LW1222" s="104"/>
      <c r="LX1222" s="104"/>
      <c r="LY1222" s="104"/>
      <c r="LZ1222" s="104"/>
      <c r="MA1222" s="104"/>
      <c r="MB1222" s="104"/>
      <c r="MC1222" s="104"/>
      <c r="MD1222" s="104"/>
      <c r="ME1222" s="104"/>
      <c r="MF1222" s="104"/>
      <c r="MG1222" s="104"/>
      <c r="MH1222" s="104"/>
      <c r="MI1222" s="104"/>
      <c r="MJ1222" s="104"/>
      <c r="MK1222" s="104"/>
      <c r="ML1222" s="104"/>
      <c r="MM1222" s="104"/>
      <c r="MN1222" s="104"/>
      <c r="MO1222" s="104"/>
      <c r="MP1222" s="104"/>
      <c r="MQ1222" s="104"/>
      <c r="MR1222" s="104"/>
      <c r="MS1222" s="104"/>
      <c r="MT1222" s="104"/>
      <c r="MU1222" s="104"/>
      <c r="MV1222" s="104"/>
      <c r="MW1222" s="104"/>
      <c r="MX1222" s="104"/>
      <c r="MY1222" s="104"/>
      <c r="MZ1222" s="104"/>
      <c r="NA1222" s="104"/>
      <c r="NB1222" s="104"/>
      <c r="NC1222" s="104"/>
      <c r="ND1222" s="104"/>
      <c r="NE1222" s="104"/>
      <c r="NF1222" s="104"/>
      <c r="NG1222" s="104"/>
      <c r="NH1222" s="104"/>
      <c r="NI1222" s="104"/>
      <c r="NJ1222" s="104"/>
      <c r="NK1222" s="104"/>
      <c r="NL1222" s="104"/>
      <c r="NM1222" s="104"/>
      <c r="NN1222" s="104"/>
      <c r="NO1222" s="104"/>
      <c r="NP1222" s="104"/>
      <c r="NQ1222" s="104"/>
      <c r="NR1222" s="104"/>
      <c r="NS1222" s="104"/>
      <c r="NT1222" s="104"/>
      <c r="NU1222" s="104"/>
      <c r="NV1222" s="104"/>
      <c r="NW1222" s="104"/>
      <c r="NX1222" s="104"/>
      <c r="NY1222" s="104"/>
      <c r="NZ1222" s="104"/>
      <c r="OA1222" s="104"/>
      <c r="OB1222" s="104"/>
      <c r="OC1222" s="104"/>
      <c r="OD1222" s="104"/>
      <c r="OE1222" s="104"/>
      <c r="OF1222" s="104"/>
      <c r="OG1222" s="104"/>
      <c r="OH1222" s="104"/>
      <c r="OI1222" s="104"/>
      <c r="OJ1222" s="104"/>
      <c r="OK1222" s="104"/>
      <c r="OL1222" s="104"/>
      <c r="OM1222" s="104"/>
      <c r="ON1222" s="104"/>
      <c r="OO1222" s="104"/>
      <c r="OP1222" s="104"/>
      <c r="OQ1222" s="104"/>
      <c r="OR1222" s="104"/>
      <c r="OS1222" s="104"/>
      <c r="OT1222" s="104"/>
      <c r="OU1222" s="104"/>
      <c r="OV1222" s="104"/>
      <c r="OW1222" s="104"/>
      <c r="OX1222" s="104"/>
      <c r="OY1222" s="104"/>
      <c r="OZ1222" s="104"/>
      <c r="PA1222" s="104"/>
      <c r="PB1222" s="104"/>
      <c r="PC1222" s="104"/>
      <c r="PD1222" s="104"/>
      <c r="PE1222" s="104"/>
      <c r="PF1222" s="104"/>
      <c r="PG1222" s="104"/>
      <c r="PH1222" s="104"/>
      <c r="PI1222" s="104"/>
      <c r="PJ1222" s="104"/>
      <c r="PK1222" s="104"/>
      <c r="PL1222" s="104"/>
      <c r="PM1222" s="104"/>
      <c r="PN1222" s="104"/>
      <c r="PO1222" s="104"/>
      <c r="PP1222" s="104"/>
      <c r="PQ1222" s="104"/>
      <c r="PR1222" s="104"/>
      <c r="PS1222" s="104"/>
      <c r="PT1222" s="104"/>
      <c r="PU1222" s="104"/>
      <c r="PV1222" s="104"/>
      <c r="PW1222" s="104"/>
      <c r="PX1222" s="104"/>
      <c r="PY1222" s="104"/>
      <c r="PZ1222" s="104"/>
      <c r="QA1222" s="104"/>
      <c r="QB1222" s="104"/>
      <c r="QC1222" s="104"/>
      <c r="QD1222" s="104"/>
      <c r="QE1222" s="104"/>
      <c r="QF1222" s="104"/>
      <c r="QG1222" s="104"/>
      <c r="QH1222" s="104"/>
      <c r="QI1222" s="104"/>
      <c r="QJ1222" s="104"/>
      <c r="QK1222" s="104"/>
      <c r="QL1222" s="104"/>
      <c r="QM1222" s="104"/>
      <c r="QN1222" s="104"/>
      <c r="QO1222" s="104"/>
      <c r="QP1222" s="104"/>
      <c r="QQ1222" s="104"/>
      <c r="QR1222" s="104"/>
      <c r="QS1222" s="104"/>
      <c r="QT1222" s="104"/>
      <c r="QU1222" s="104"/>
      <c r="QV1222" s="104"/>
      <c r="QW1222" s="104"/>
      <c r="QX1222" s="104"/>
      <c r="QY1222" s="104"/>
      <c r="QZ1222" s="104"/>
      <c r="RA1222" s="104"/>
      <c r="RB1222" s="104"/>
      <c r="RC1222" s="104"/>
      <c r="RD1222" s="104"/>
      <c r="RE1222" s="104"/>
      <c r="RF1222" s="104"/>
    </row>
    <row r="1223" spans="1:474" s="14" customFormat="1" x14ac:dyDescent="0.25">
      <c r="A1223" s="11">
        <v>241</v>
      </c>
      <c r="B1223" s="79" t="s">
        <v>1140</v>
      </c>
      <c r="C1223" s="11"/>
      <c r="D1223" s="11"/>
      <c r="E1223" s="11"/>
      <c r="F1223" s="13">
        <v>65460</v>
      </c>
      <c r="G1223" s="171">
        <f>G1224+G1237</f>
        <v>0</v>
      </c>
      <c r="H1223" s="171">
        <f t="shared" ref="H1223:AE1223" si="112">H1224+H1237</f>
        <v>0</v>
      </c>
      <c r="I1223" s="171">
        <f t="shared" si="112"/>
        <v>0</v>
      </c>
      <c r="J1223" s="171">
        <f t="shared" si="112"/>
        <v>0</v>
      </c>
      <c r="K1223" s="171">
        <f t="shared" si="112"/>
        <v>0</v>
      </c>
      <c r="L1223" s="171">
        <f t="shared" si="112"/>
        <v>0</v>
      </c>
      <c r="M1223" s="171">
        <f t="shared" si="112"/>
        <v>0</v>
      </c>
      <c r="N1223" s="171">
        <f t="shared" si="112"/>
        <v>0</v>
      </c>
      <c r="O1223" s="171">
        <f t="shared" si="112"/>
        <v>0</v>
      </c>
      <c r="P1223" s="185">
        <f t="shared" si="112"/>
        <v>0</v>
      </c>
      <c r="Q1223" s="171">
        <f t="shared" si="112"/>
        <v>0</v>
      </c>
      <c r="R1223" s="171">
        <f t="shared" si="112"/>
        <v>0</v>
      </c>
      <c r="S1223" s="171">
        <v>0</v>
      </c>
      <c r="T1223" s="171">
        <v>0</v>
      </c>
      <c r="U1223" s="171">
        <v>2157</v>
      </c>
      <c r="V1223" s="185">
        <v>65460</v>
      </c>
      <c r="W1223" s="171">
        <f t="shared" si="112"/>
        <v>0</v>
      </c>
      <c r="X1223" s="171">
        <f t="shared" si="112"/>
        <v>0</v>
      </c>
      <c r="Y1223" s="171">
        <f t="shared" si="112"/>
        <v>0</v>
      </c>
      <c r="Z1223" s="171">
        <f t="shared" si="112"/>
        <v>0</v>
      </c>
      <c r="AA1223" s="171">
        <f t="shared" si="112"/>
        <v>0</v>
      </c>
      <c r="AB1223" s="171">
        <f t="shared" si="112"/>
        <v>0</v>
      </c>
      <c r="AC1223" s="171">
        <f t="shared" si="112"/>
        <v>0</v>
      </c>
      <c r="AD1223" s="181">
        <f t="shared" si="112"/>
        <v>0</v>
      </c>
      <c r="AE1223" s="201">
        <f t="shared" si="112"/>
        <v>65460</v>
      </c>
      <c r="AF1223" s="104"/>
      <c r="AG1223" s="104"/>
      <c r="AH1223" s="104"/>
      <c r="AI1223" s="104"/>
      <c r="AJ1223" s="104"/>
      <c r="AK1223" s="104"/>
      <c r="AL1223" s="104"/>
      <c r="AM1223" s="104"/>
      <c r="AN1223" s="104"/>
      <c r="AO1223" s="104"/>
      <c r="AP1223" s="104"/>
      <c r="AQ1223" s="104"/>
      <c r="AR1223" s="104"/>
      <c r="AS1223" s="104"/>
      <c r="AT1223" s="104"/>
      <c r="AU1223" s="104"/>
      <c r="AV1223" s="104"/>
      <c r="AW1223" s="104"/>
      <c r="AX1223" s="104"/>
      <c r="AY1223" s="104"/>
      <c r="AZ1223" s="104"/>
      <c r="BA1223" s="104"/>
      <c r="BB1223" s="104"/>
      <c r="BC1223" s="104"/>
      <c r="BD1223" s="104"/>
      <c r="BE1223" s="104"/>
      <c r="BF1223" s="104"/>
      <c r="BG1223" s="104"/>
      <c r="BH1223" s="104"/>
      <c r="BI1223" s="104"/>
      <c r="BJ1223" s="104"/>
      <c r="BK1223" s="104"/>
      <c r="BL1223" s="104"/>
      <c r="BM1223" s="104"/>
      <c r="BN1223" s="104"/>
      <c r="BO1223" s="104"/>
      <c r="BP1223" s="104"/>
      <c r="BQ1223" s="104"/>
      <c r="BR1223" s="104"/>
      <c r="GM1223" s="104"/>
      <c r="GN1223" s="104"/>
      <c r="GO1223" s="104"/>
      <c r="GP1223" s="104"/>
      <c r="GQ1223" s="104"/>
      <c r="GR1223" s="104"/>
      <c r="GS1223" s="104"/>
      <c r="GT1223" s="104"/>
      <c r="GU1223" s="104"/>
      <c r="GV1223" s="104"/>
      <c r="GW1223" s="104"/>
      <c r="GX1223" s="104"/>
      <c r="GY1223" s="104"/>
      <c r="GZ1223" s="104"/>
      <c r="HA1223" s="104"/>
      <c r="HB1223" s="104"/>
      <c r="HC1223" s="104"/>
      <c r="HD1223" s="104"/>
      <c r="HE1223" s="104"/>
      <c r="HF1223" s="104"/>
      <c r="HG1223" s="104"/>
      <c r="HH1223" s="104"/>
      <c r="HI1223" s="104"/>
      <c r="HJ1223" s="104"/>
      <c r="HK1223" s="104"/>
      <c r="HL1223" s="104"/>
      <c r="HM1223" s="104"/>
      <c r="HN1223" s="104"/>
      <c r="HO1223" s="104"/>
      <c r="HP1223" s="104"/>
      <c r="HQ1223" s="104"/>
      <c r="HR1223" s="104"/>
      <c r="HS1223" s="104"/>
      <c r="HT1223" s="104"/>
      <c r="HU1223" s="104"/>
      <c r="HV1223" s="104"/>
      <c r="HW1223" s="104"/>
      <c r="HX1223" s="104"/>
      <c r="HY1223" s="104"/>
      <c r="HZ1223" s="104"/>
      <c r="IA1223" s="104"/>
      <c r="IB1223" s="104"/>
      <c r="IC1223" s="104"/>
      <c r="ID1223" s="104"/>
      <c r="IE1223" s="104"/>
      <c r="IF1223" s="104"/>
      <c r="IG1223" s="104"/>
      <c r="IH1223" s="104"/>
      <c r="II1223" s="104"/>
      <c r="IJ1223" s="104"/>
      <c r="IK1223" s="104"/>
      <c r="IL1223" s="104"/>
      <c r="IM1223" s="104"/>
      <c r="IN1223" s="104"/>
      <c r="IO1223" s="104"/>
      <c r="IP1223" s="104"/>
      <c r="IQ1223" s="104"/>
      <c r="IR1223" s="104"/>
      <c r="IS1223" s="104"/>
      <c r="IT1223" s="104"/>
      <c r="IU1223" s="104"/>
      <c r="IV1223" s="104"/>
      <c r="IW1223" s="104"/>
      <c r="IX1223" s="104"/>
      <c r="IY1223" s="104"/>
      <c r="IZ1223" s="104"/>
      <c r="JA1223" s="104"/>
      <c r="JB1223" s="104"/>
      <c r="JC1223" s="104"/>
      <c r="JD1223" s="104"/>
      <c r="JE1223" s="104"/>
      <c r="JF1223" s="104"/>
      <c r="JG1223" s="104"/>
      <c r="JH1223" s="104"/>
      <c r="JI1223" s="104"/>
      <c r="JJ1223" s="104"/>
      <c r="JK1223" s="104"/>
      <c r="JL1223" s="104"/>
      <c r="JM1223" s="104"/>
      <c r="JN1223" s="104"/>
      <c r="JO1223" s="104"/>
      <c r="JP1223" s="104"/>
      <c r="JQ1223" s="104"/>
      <c r="JR1223" s="104"/>
      <c r="JS1223" s="104"/>
      <c r="JT1223" s="104"/>
      <c r="JU1223" s="104"/>
      <c r="JV1223" s="104"/>
      <c r="JW1223" s="104"/>
      <c r="JX1223" s="104"/>
      <c r="JY1223" s="104"/>
      <c r="JZ1223" s="104"/>
      <c r="KA1223" s="104"/>
      <c r="KB1223" s="104"/>
      <c r="KC1223" s="104"/>
      <c r="KD1223" s="104"/>
      <c r="KE1223" s="104"/>
      <c r="KF1223" s="104"/>
      <c r="KG1223" s="104"/>
      <c r="KH1223" s="104"/>
      <c r="KI1223" s="104"/>
      <c r="KJ1223" s="104"/>
      <c r="KK1223" s="104"/>
      <c r="KL1223" s="104"/>
      <c r="KM1223" s="104"/>
      <c r="KN1223" s="104"/>
      <c r="KO1223" s="104"/>
      <c r="KP1223" s="104"/>
      <c r="KQ1223" s="104"/>
      <c r="KR1223" s="104"/>
      <c r="KS1223" s="104"/>
      <c r="KT1223" s="104"/>
      <c r="KU1223" s="104"/>
      <c r="KV1223" s="104"/>
      <c r="KW1223" s="104"/>
      <c r="KX1223" s="104"/>
      <c r="KY1223" s="104"/>
      <c r="KZ1223" s="104"/>
      <c r="LA1223" s="104"/>
      <c r="LB1223" s="104"/>
      <c r="LC1223" s="104"/>
      <c r="LD1223" s="104"/>
      <c r="LE1223" s="104"/>
      <c r="LF1223" s="104"/>
      <c r="LG1223" s="104"/>
      <c r="LH1223" s="104"/>
      <c r="LI1223" s="104"/>
      <c r="LJ1223" s="104"/>
      <c r="LK1223" s="104"/>
      <c r="LL1223" s="104"/>
      <c r="LM1223" s="104"/>
      <c r="LN1223" s="104"/>
      <c r="LO1223" s="104"/>
      <c r="LP1223" s="104"/>
      <c r="LQ1223" s="104"/>
      <c r="LR1223" s="104"/>
      <c r="LS1223" s="104"/>
      <c r="LT1223" s="104"/>
      <c r="LU1223" s="104"/>
      <c r="LV1223" s="104"/>
      <c r="LW1223" s="104"/>
      <c r="LX1223" s="104"/>
      <c r="LY1223" s="104"/>
      <c r="LZ1223" s="104"/>
      <c r="MA1223" s="104"/>
      <c r="MB1223" s="104"/>
      <c r="MC1223" s="104"/>
      <c r="MD1223" s="104"/>
      <c r="ME1223" s="104"/>
      <c r="MF1223" s="104"/>
      <c r="MG1223" s="104"/>
      <c r="MH1223" s="104"/>
      <c r="MI1223" s="104"/>
      <c r="MJ1223" s="104"/>
      <c r="MK1223" s="104"/>
      <c r="ML1223" s="104"/>
      <c r="MM1223" s="104"/>
      <c r="MN1223" s="104"/>
      <c r="MO1223" s="104"/>
      <c r="MP1223" s="104"/>
      <c r="MQ1223" s="104"/>
      <c r="MR1223" s="104"/>
      <c r="MS1223" s="104"/>
      <c r="MT1223" s="104"/>
      <c r="MU1223" s="104"/>
      <c r="MV1223" s="104"/>
      <c r="MW1223" s="104"/>
      <c r="MX1223" s="104"/>
      <c r="MY1223" s="104"/>
      <c r="MZ1223" s="104"/>
      <c r="NA1223" s="104"/>
      <c r="NB1223" s="104"/>
      <c r="NC1223" s="104"/>
      <c r="ND1223" s="104"/>
      <c r="NE1223" s="104"/>
      <c r="NF1223" s="104"/>
      <c r="NG1223" s="104"/>
      <c r="NH1223" s="104"/>
      <c r="NI1223" s="104"/>
      <c r="NJ1223" s="104"/>
      <c r="NK1223" s="104"/>
      <c r="NL1223" s="104"/>
      <c r="NM1223" s="104"/>
      <c r="NN1223" s="104"/>
      <c r="NO1223" s="104"/>
      <c r="NP1223" s="104"/>
      <c r="NQ1223" s="104"/>
      <c r="NR1223" s="104"/>
      <c r="NS1223" s="104"/>
      <c r="NT1223" s="104"/>
      <c r="NU1223" s="104"/>
      <c r="NV1223" s="104"/>
      <c r="NW1223" s="104"/>
      <c r="NX1223" s="104"/>
      <c r="NY1223" s="104"/>
      <c r="NZ1223" s="104"/>
      <c r="OA1223" s="104"/>
      <c r="OB1223" s="104"/>
      <c r="OC1223" s="104"/>
      <c r="OD1223" s="104"/>
      <c r="OE1223" s="104"/>
      <c r="OF1223" s="104"/>
      <c r="OG1223" s="104"/>
      <c r="OH1223" s="104"/>
      <c r="OI1223" s="104"/>
      <c r="OJ1223" s="104"/>
      <c r="OK1223" s="104"/>
      <c r="OL1223" s="104"/>
      <c r="OM1223" s="104"/>
      <c r="ON1223" s="104"/>
      <c r="OO1223" s="104"/>
      <c r="OP1223" s="104"/>
      <c r="OQ1223" s="104"/>
      <c r="OR1223" s="104"/>
      <c r="OS1223" s="104"/>
      <c r="OT1223" s="104"/>
      <c r="OU1223" s="104"/>
      <c r="OV1223" s="104"/>
      <c r="OW1223" s="104"/>
      <c r="OX1223" s="104"/>
      <c r="OY1223" s="104"/>
      <c r="OZ1223" s="104"/>
      <c r="PA1223" s="104"/>
      <c r="PB1223" s="104"/>
      <c r="PC1223" s="104"/>
      <c r="PD1223" s="104"/>
      <c r="PE1223" s="104"/>
      <c r="PF1223" s="104"/>
      <c r="PG1223" s="104"/>
      <c r="PH1223" s="104"/>
      <c r="PI1223" s="104"/>
      <c r="PJ1223" s="104"/>
      <c r="PK1223" s="104"/>
      <c r="PL1223" s="104"/>
      <c r="PM1223" s="104"/>
      <c r="PN1223" s="104"/>
      <c r="PO1223" s="104"/>
      <c r="PP1223" s="104"/>
      <c r="PQ1223" s="104"/>
      <c r="PR1223" s="104"/>
      <c r="PS1223" s="104"/>
      <c r="PT1223" s="104"/>
      <c r="PU1223" s="104"/>
      <c r="PV1223" s="104"/>
      <c r="PW1223" s="104"/>
      <c r="PX1223" s="104"/>
      <c r="PY1223" s="104"/>
      <c r="PZ1223" s="104"/>
      <c r="QA1223" s="104"/>
      <c r="QB1223" s="104"/>
      <c r="QC1223" s="104"/>
      <c r="QD1223" s="104"/>
      <c r="QE1223" s="104"/>
      <c r="QF1223" s="104"/>
      <c r="QG1223" s="104"/>
      <c r="QH1223" s="104"/>
      <c r="QI1223" s="104"/>
      <c r="QJ1223" s="104"/>
      <c r="QK1223" s="104"/>
      <c r="QL1223" s="104"/>
      <c r="QM1223" s="104"/>
      <c r="QN1223" s="104"/>
      <c r="QO1223" s="104"/>
      <c r="QP1223" s="104"/>
      <c r="QQ1223" s="104"/>
      <c r="QR1223" s="104"/>
      <c r="QS1223" s="104"/>
      <c r="QT1223" s="104"/>
      <c r="QU1223" s="104"/>
      <c r="QV1223" s="104"/>
      <c r="QW1223" s="104"/>
      <c r="QX1223" s="104"/>
      <c r="QY1223" s="104"/>
      <c r="QZ1223" s="104"/>
      <c r="RA1223" s="104"/>
      <c r="RB1223" s="104"/>
      <c r="RC1223" s="104"/>
      <c r="RD1223" s="104"/>
      <c r="RE1223" s="104"/>
      <c r="RF1223" s="104"/>
    </row>
    <row r="1224" spans="1:474" s="19" customFormat="1" x14ac:dyDescent="0.25">
      <c r="A1224" s="15">
        <v>24102</v>
      </c>
      <c r="B1224" s="67" t="s">
        <v>1141</v>
      </c>
      <c r="C1224" s="15"/>
      <c r="D1224" s="15"/>
      <c r="E1224" s="15"/>
      <c r="F1224" s="18">
        <v>50560</v>
      </c>
      <c r="G1224" s="173">
        <f t="shared" ref="G1224:AE1224" si="113">SUM(G1225:G1236)</f>
        <v>0</v>
      </c>
      <c r="H1224" s="173">
        <f t="shared" si="113"/>
        <v>0</v>
      </c>
      <c r="I1224" s="173">
        <f t="shared" si="113"/>
        <v>0</v>
      </c>
      <c r="J1224" s="173">
        <f t="shared" si="113"/>
        <v>0</v>
      </c>
      <c r="K1224" s="173">
        <f t="shared" si="113"/>
        <v>0</v>
      </c>
      <c r="L1224" s="173">
        <f t="shared" si="113"/>
        <v>0</v>
      </c>
      <c r="M1224" s="173">
        <f t="shared" si="113"/>
        <v>0</v>
      </c>
      <c r="N1224" s="173">
        <f t="shared" si="113"/>
        <v>0</v>
      </c>
      <c r="O1224" s="173">
        <f t="shared" si="113"/>
        <v>0</v>
      </c>
      <c r="P1224" s="184">
        <f t="shared" si="113"/>
        <v>0</v>
      </c>
      <c r="Q1224" s="173">
        <f t="shared" si="113"/>
        <v>0</v>
      </c>
      <c r="R1224" s="173">
        <f t="shared" si="113"/>
        <v>0</v>
      </c>
      <c r="S1224" s="173">
        <v>0</v>
      </c>
      <c r="T1224" s="173">
        <v>0</v>
      </c>
      <c r="U1224" s="173">
        <v>87</v>
      </c>
      <c r="V1224" s="184">
        <v>50560</v>
      </c>
      <c r="W1224" s="173">
        <f t="shared" si="113"/>
        <v>0</v>
      </c>
      <c r="X1224" s="173">
        <f t="shared" si="113"/>
        <v>0</v>
      </c>
      <c r="Y1224" s="173">
        <f t="shared" si="113"/>
        <v>0</v>
      </c>
      <c r="Z1224" s="173">
        <f t="shared" si="113"/>
        <v>0</v>
      </c>
      <c r="AA1224" s="173">
        <f t="shared" si="113"/>
        <v>0</v>
      </c>
      <c r="AB1224" s="173">
        <f t="shared" si="113"/>
        <v>0</v>
      </c>
      <c r="AC1224" s="173">
        <f t="shared" si="113"/>
        <v>0</v>
      </c>
      <c r="AD1224" s="179">
        <f t="shared" si="113"/>
        <v>0</v>
      </c>
      <c r="AE1224" s="204">
        <f t="shared" si="113"/>
        <v>50560</v>
      </c>
      <c r="AF1224" s="104"/>
      <c r="AG1224" s="104"/>
      <c r="AH1224" s="104"/>
      <c r="AI1224" s="104"/>
      <c r="AJ1224" s="104"/>
      <c r="AK1224" s="104"/>
      <c r="AL1224" s="104"/>
      <c r="AM1224" s="104"/>
      <c r="AN1224" s="104"/>
      <c r="AO1224" s="104"/>
      <c r="AP1224" s="104"/>
      <c r="AQ1224" s="104"/>
      <c r="AR1224" s="104"/>
      <c r="AS1224" s="104"/>
      <c r="AT1224" s="104"/>
      <c r="AU1224" s="104"/>
      <c r="AV1224" s="104"/>
      <c r="AW1224" s="104"/>
      <c r="AX1224" s="104"/>
      <c r="AY1224" s="104"/>
      <c r="AZ1224" s="104"/>
      <c r="BA1224" s="104"/>
      <c r="BB1224" s="104"/>
      <c r="BC1224" s="104"/>
      <c r="BD1224" s="104"/>
      <c r="BE1224" s="104"/>
      <c r="BF1224" s="104"/>
      <c r="BG1224" s="104"/>
      <c r="BH1224" s="104"/>
      <c r="BI1224" s="104"/>
      <c r="BJ1224" s="104"/>
      <c r="BK1224" s="104"/>
      <c r="BL1224" s="104"/>
      <c r="BM1224" s="104"/>
      <c r="BN1224" s="104"/>
      <c r="BO1224" s="104"/>
      <c r="BP1224" s="104"/>
      <c r="BQ1224" s="104"/>
      <c r="BR1224" s="104"/>
      <c r="GM1224" s="104"/>
      <c r="GN1224" s="104"/>
      <c r="GO1224" s="104"/>
      <c r="GP1224" s="104"/>
      <c r="GQ1224" s="104"/>
      <c r="GR1224" s="104"/>
      <c r="GS1224" s="104"/>
      <c r="GT1224" s="104"/>
      <c r="GU1224" s="104"/>
      <c r="GV1224" s="104"/>
      <c r="GW1224" s="104"/>
      <c r="GX1224" s="104"/>
      <c r="GY1224" s="104"/>
      <c r="GZ1224" s="104"/>
      <c r="HA1224" s="104"/>
      <c r="HB1224" s="104"/>
      <c r="HC1224" s="104"/>
      <c r="HD1224" s="104"/>
      <c r="HE1224" s="104"/>
      <c r="HF1224" s="104"/>
      <c r="HG1224" s="104"/>
      <c r="HH1224" s="104"/>
      <c r="HI1224" s="104"/>
      <c r="HJ1224" s="104"/>
      <c r="HK1224" s="104"/>
      <c r="HL1224" s="104"/>
      <c r="HM1224" s="104"/>
      <c r="HN1224" s="104"/>
      <c r="HO1224" s="104"/>
      <c r="HP1224" s="104"/>
      <c r="HQ1224" s="104"/>
      <c r="HR1224" s="104"/>
      <c r="HS1224" s="104"/>
      <c r="HT1224" s="104"/>
      <c r="HU1224" s="104"/>
      <c r="HV1224" s="104"/>
      <c r="HW1224" s="104"/>
      <c r="HX1224" s="104"/>
      <c r="HY1224" s="104"/>
      <c r="HZ1224" s="104"/>
      <c r="IA1224" s="104"/>
      <c r="IB1224" s="104"/>
      <c r="IC1224" s="104"/>
      <c r="ID1224" s="104"/>
      <c r="IE1224" s="104"/>
      <c r="IF1224" s="104"/>
      <c r="IG1224" s="104"/>
      <c r="IH1224" s="104"/>
      <c r="II1224" s="104"/>
      <c r="IJ1224" s="104"/>
      <c r="IK1224" s="104"/>
      <c r="IL1224" s="104"/>
      <c r="IM1224" s="104"/>
      <c r="IN1224" s="104"/>
      <c r="IO1224" s="104"/>
      <c r="IP1224" s="104"/>
      <c r="IQ1224" s="104"/>
      <c r="IR1224" s="104"/>
      <c r="IS1224" s="104"/>
      <c r="IT1224" s="104"/>
      <c r="IU1224" s="104"/>
      <c r="IV1224" s="104"/>
      <c r="IW1224" s="104"/>
      <c r="IX1224" s="104"/>
      <c r="IY1224" s="104"/>
      <c r="IZ1224" s="104"/>
      <c r="JA1224" s="104"/>
      <c r="JB1224" s="104"/>
      <c r="JC1224" s="104"/>
      <c r="JD1224" s="104"/>
      <c r="JE1224" s="104"/>
      <c r="JF1224" s="104"/>
      <c r="JG1224" s="104"/>
      <c r="JH1224" s="104"/>
      <c r="JI1224" s="104"/>
      <c r="JJ1224" s="104"/>
      <c r="JK1224" s="104"/>
      <c r="JL1224" s="104"/>
      <c r="JM1224" s="104"/>
      <c r="JN1224" s="104"/>
      <c r="JO1224" s="104"/>
      <c r="JP1224" s="104"/>
      <c r="JQ1224" s="104"/>
      <c r="JR1224" s="104"/>
      <c r="JS1224" s="104"/>
      <c r="JT1224" s="104"/>
      <c r="JU1224" s="104"/>
      <c r="JV1224" s="104"/>
      <c r="JW1224" s="104"/>
      <c r="JX1224" s="104"/>
      <c r="JY1224" s="104"/>
      <c r="JZ1224" s="104"/>
      <c r="KA1224" s="104"/>
      <c r="KB1224" s="104"/>
      <c r="KC1224" s="104"/>
      <c r="KD1224" s="104"/>
      <c r="KE1224" s="104"/>
      <c r="KF1224" s="104"/>
      <c r="KG1224" s="104"/>
      <c r="KH1224" s="104"/>
      <c r="KI1224" s="104"/>
      <c r="KJ1224" s="104"/>
      <c r="KK1224" s="104"/>
      <c r="KL1224" s="104"/>
      <c r="KM1224" s="104"/>
      <c r="KN1224" s="104"/>
      <c r="KO1224" s="104"/>
      <c r="KP1224" s="104"/>
      <c r="KQ1224" s="104"/>
      <c r="KR1224" s="104"/>
      <c r="KS1224" s="104"/>
      <c r="KT1224" s="104"/>
      <c r="KU1224" s="104"/>
      <c r="KV1224" s="104"/>
      <c r="KW1224" s="104"/>
      <c r="KX1224" s="104"/>
      <c r="KY1224" s="104"/>
      <c r="KZ1224" s="104"/>
      <c r="LA1224" s="104"/>
      <c r="LB1224" s="104"/>
      <c r="LC1224" s="104"/>
      <c r="LD1224" s="104"/>
      <c r="LE1224" s="104"/>
      <c r="LF1224" s="104"/>
      <c r="LG1224" s="104"/>
      <c r="LH1224" s="104"/>
      <c r="LI1224" s="104"/>
      <c r="LJ1224" s="104"/>
      <c r="LK1224" s="104"/>
      <c r="LL1224" s="104"/>
      <c r="LM1224" s="104"/>
      <c r="LN1224" s="104"/>
      <c r="LO1224" s="104"/>
      <c r="LP1224" s="104"/>
      <c r="LQ1224" s="104"/>
      <c r="LR1224" s="104"/>
      <c r="LS1224" s="104"/>
      <c r="LT1224" s="104"/>
      <c r="LU1224" s="104"/>
      <c r="LV1224" s="104"/>
      <c r="LW1224" s="104"/>
      <c r="LX1224" s="104"/>
      <c r="LY1224" s="104"/>
      <c r="LZ1224" s="104"/>
      <c r="MA1224" s="104"/>
      <c r="MB1224" s="104"/>
      <c r="MC1224" s="104"/>
      <c r="MD1224" s="104"/>
      <c r="ME1224" s="104"/>
      <c r="MF1224" s="104"/>
      <c r="MG1224" s="104"/>
      <c r="MH1224" s="104"/>
      <c r="MI1224" s="104"/>
      <c r="MJ1224" s="104"/>
      <c r="MK1224" s="104"/>
      <c r="ML1224" s="104"/>
      <c r="MM1224" s="104"/>
      <c r="MN1224" s="104"/>
      <c r="MO1224" s="104"/>
      <c r="MP1224" s="104"/>
      <c r="MQ1224" s="104"/>
      <c r="MR1224" s="104"/>
      <c r="MS1224" s="104"/>
      <c r="MT1224" s="104"/>
      <c r="MU1224" s="104"/>
      <c r="MV1224" s="104"/>
      <c r="MW1224" s="104"/>
      <c r="MX1224" s="104"/>
      <c r="MY1224" s="104"/>
      <c r="MZ1224" s="104"/>
      <c r="NA1224" s="104"/>
      <c r="NB1224" s="104"/>
      <c r="NC1224" s="104"/>
      <c r="ND1224" s="104"/>
      <c r="NE1224" s="104"/>
      <c r="NF1224" s="104"/>
      <c r="NG1224" s="104"/>
      <c r="NH1224" s="104"/>
      <c r="NI1224" s="104"/>
      <c r="NJ1224" s="104"/>
      <c r="NK1224" s="104"/>
      <c r="NL1224" s="104"/>
      <c r="NM1224" s="104"/>
      <c r="NN1224" s="104"/>
      <c r="NO1224" s="104"/>
      <c r="NP1224" s="104"/>
      <c r="NQ1224" s="104"/>
      <c r="NR1224" s="104"/>
      <c r="NS1224" s="104"/>
      <c r="NT1224" s="104"/>
      <c r="NU1224" s="104"/>
      <c r="NV1224" s="104"/>
      <c r="NW1224" s="104"/>
      <c r="NX1224" s="104"/>
      <c r="NY1224" s="104"/>
      <c r="NZ1224" s="104"/>
      <c r="OA1224" s="104"/>
      <c r="OB1224" s="104"/>
      <c r="OC1224" s="104"/>
      <c r="OD1224" s="104"/>
      <c r="OE1224" s="104"/>
      <c r="OF1224" s="104"/>
      <c r="OG1224" s="104"/>
      <c r="OH1224" s="104"/>
      <c r="OI1224" s="104"/>
      <c r="OJ1224" s="104"/>
      <c r="OK1224" s="104"/>
      <c r="OL1224" s="104"/>
      <c r="OM1224" s="104"/>
      <c r="ON1224" s="104"/>
      <c r="OO1224" s="104"/>
      <c r="OP1224" s="104"/>
      <c r="OQ1224" s="104"/>
      <c r="OR1224" s="104"/>
      <c r="OS1224" s="104"/>
      <c r="OT1224" s="104"/>
      <c r="OU1224" s="104"/>
      <c r="OV1224" s="104"/>
      <c r="OW1224" s="104"/>
      <c r="OX1224" s="104"/>
      <c r="OY1224" s="104"/>
      <c r="OZ1224" s="104"/>
      <c r="PA1224" s="104"/>
      <c r="PB1224" s="104"/>
      <c r="PC1224" s="104"/>
      <c r="PD1224" s="104"/>
      <c r="PE1224" s="104"/>
      <c r="PF1224" s="104"/>
      <c r="PG1224" s="104"/>
      <c r="PH1224" s="104"/>
      <c r="PI1224" s="104"/>
      <c r="PJ1224" s="104"/>
      <c r="PK1224" s="104"/>
      <c r="PL1224" s="104"/>
      <c r="PM1224" s="104"/>
      <c r="PN1224" s="104"/>
      <c r="PO1224" s="104"/>
      <c r="PP1224" s="104"/>
      <c r="PQ1224" s="104"/>
      <c r="PR1224" s="104"/>
      <c r="PS1224" s="104"/>
      <c r="PT1224" s="104"/>
      <c r="PU1224" s="104"/>
      <c r="PV1224" s="104"/>
      <c r="PW1224" s="104"/>
      <c r="PX1224" s="104"/>
      <c r="PY1224" s="104"/>
      <c r="PZ1224" s="104"/>
      <c r="QA1224" s="104"/>
      <c r="QB1224" s="104"/>
      <c r="QC1224" s="104"/>
      <c r="QD1224" s="104"/>
      <c r="QE1224" s="104"/>
      <c r="QF1224" s="104"/>
      <c r="QG1224" s="104"/>
      <c r="QH1224" s="104"/>
      <c r="QI1224" s="104"/>
      <c r="QJ1224" s="104"/>
      <c r="QK1224" s="104"/>
      <c r="QL1224" s="104"/>
      <c r="QM1224" s="104"/>
      <c r="QN1224" s="104"/>
      <c r="QO1224" s="104"/>
      <c r="QP1224" s="104"/>
      <c r="QQ1224" s="104"/>
      <c r="QR1224" s="104"/>
      <c r="QS1224" s="104"/>
      <c r="QT1224" s="104"/>
      <c r="QU1224" s="104"/>
      <c r="QV1224" s="104"/>
      <c r="QW1224" s="104"/>
      <c r="QX1224" s="104"/>
      <c r="QY1224" s="104"/>
      <c r="QZ1224" s="104"/>
      <c r="RA1224" s="104"/>
      <c r="RB1224" s="104"/>
      <c r="RC1224" s="104"/>
      <c r="RD1224" s="104"/>
      <c r="RE1224" s="104"/>
      <c r="RF1224" s="104"/>
    </row>
    <row r="1225" spans="1:474" x14ac:dyDescent="0.25">
      <c r="A1225" s="26"/>
      <c r="B1225" s="48" t="s">
        <v>1142</v>
      </c>
      <c r="C1225" s="23"/>
      <c r="D1225" s="49">
        <v>0</v>
      </c>
      <c r="E1225" s="23"/>
      <c r="F1225" s="50">
        <v>0</v>
      </c>
      <c r="G1225" s="169"/>
      <c r="H1225" s="169"/>
      <c r="I1225" s="169"/>
      <c r="J1225" s="169"/>
      <c r="K1225" s="169"/>
      <c r="L1225" s="169"/>
      <c r="M1225" s="169"/>
      <c r="N1225" s="169"/>
      <c r="O1225" s="169"/>
      <c r="P1225" s="207"/>
      <c r="Q1225" s="169"/>
      <c r="R1225" s="169"/>
      <c r="S1225" s="169"/>
      <c r="T1225" s="169"/>
      <c r="U1225" s="208">
        <v>0</v>
      </c>
      <c r="V1225" s="207">
        <v>0</v>
      </c>
      <c r="W1225" s="169"/>
      <c r="X1225" s="169"/>
      <c r="Y1225" s="169"/>
      <c r="Z1225" s="169"/>
      <c r="AA1225" s="169"/>
      <c r="AB1225" s="169"/>
      <c r="AC1225" s="169"/>
      <c r="AD1225" s="180"/>
      <c r="AE1225" s="207">
        <f t="shared" ref="AE1225:AE1236" si="114">H1225+J1225+L1225+N1225+P1225+R1225+T1225+V1225+X1225+Z1225+AB1225+AD1225</f>
        <v>0</v>
      </c>
    </row>
    <row r="1226" spans="1:474" x14ac:dyDescent="0.25">
      <c r="A1226" s="26"/>
      <c r="B1226" s="48" t="s">
        <v>1142</v>
      </c>
      <c r="C1226" s="23"/>
      <c r="D1226" s="49">
        <v>10</v>
      </c>
      <c r="E1226" s="23"/>
      <c r="F1226" s="50">
        <v>2000</v>
      </c>
      <c r="G1226" s="169"/>
      <c r="H1226" s="169"/>
      <c r="I1226" s="169"/>
      <c r="J1226" s="169"/>
      <c r="K1226" s="169"/>
      <c r="L1226" s="169"/>
      <c r="M1226" s="169"/>
      <c r="N1226" s="169"/>
      <c r="O1226" s="169"/>
      <c r="P1226" s="207"/>
      <c r="Q1226" s="169"/>
      <c r="R1226" s="169"/>
      <c r="S1226" s="169"/>
      <c r="T1226" s="169"/>
      <c r="U1226" s="208">
        <v>10</v>
      </c>
      <c r="V1226" s="207">
        <v>2000</v>
      </c>
      <c r="W1226" s="169"/>
      <c r="X1226" s="169"/>
      <c r="Y1226" s="169"/>
      <c r="Z1226" s="169"/>
      <c r="AA1226" s="169"/>
      <c r="AB1226" s="169"/>
      <c r="AC1226" s="169"/>
      <c r="AD1226" s="180"/>
      <c r="AE1226" s="207">
        <f t="shared" si="114"/>
        <v>2000</v>
      </c>
    </row>
    <row r="1227" spans="1:474" x14ac:dyDescent="0.25">
      <c r="A1227" s="26"/>
      <c r="B1227" s="48" t="s">
        <v>1143</v>
      </c>
      <c r="C1227" s="23"/>
      <c r="D1227" s="49">
        <v>6</v>
      </c>
      <c r="E1227" s="23"/>
      <c r="F1227" s="50">
        <v>21000</v>
      </c>
      <c r="G1227" s="169"/>
      <c r="H1227" s="169"/>
      <c r="I1227" s="169"/>
      <c r="J1227" s="169"/>
      <c r="K1227" s="169"/>
      <c r="L1227" s="169"/>
      <c r="M1227" s="169"/>
      <c r="N1227" s="169"/>
      <c r="O1227" s="169"/>
      <c r="P1227" s="207"/>
      <c r="Q1227" s="169"/>
      <c r="R1227" s="169"/>
      <c r="S1227" s="169"/>
      <c r="T1227" s="169"/>
      <c r="U1227" s="208">
        <v>6</v>
      </c>
      <c r="V1227" s="207">
        <v>21000</v>
      </c>
      <c r="W1227" s="169"/>
      <c r="X1227" s="169"/>
      <c r="Y1227" s="169"/>
      <c r="Z1227" s="169"/>
      <c r="AA1227" s="169"/>
      <c r="AB1227" s="169"/>
      <c r="AC1227" s="169"/>
      <c r="AD1227" s="180"/>
      <c r="AE1227" s="207">
        <f t="shared" si="114"/>
        <v>21000</v>
      </c>
    </row>
    <row r="1228" spans="1:474" x14ac:dyDescent="0.25">
      <c r="A1228" s="26"/>
      <c r="B1228" s="48" t="s">
        <v>1143</v>
      </c>
      <c r="C1228" s="23"/>
      <c r="D1228" s="49">
        <v>0</v>
      </c>
      <c r="E1228" s="23"/>
      <c r="F1228" s="50">
        <v>0</v>
      </c>
      <c r="G1228" s="169"/>
      <c r="H1228" s="169"/>
      <c r="I1228" s="169"/>
      <c r="J1228" s="169"/>
      <c r="K1228" s="169"/>
      <c r="L1228" s="169"/>
      <c r="M1228" s="169"/>
      <c r="N1228" s="169"/>
      <c r="O1228" s="169"/>
      <c r="P1228" s="207"/>
      <c r="Q1228" s="169"/>
      <c r="R1228" s="169"/>
      <c r="S1228" s="169"/>
      <c r="T1228" s="169"/>
      <c r="U1228" s="208">
        <v>0</v>
      </c>
      <c r="V1228" s="207">
        <v>0</v>
      </c>
      <c r="W1228" s="169"/>
      <c r="X1228" s="169"/>
      <c r="Y1228" s="169"/>
      <c r="Z1228" s="169"/>
      <c r="AA1228" s="169"/>
      <c r="AB1228" s="169"/>
      <c r="AC1228" s="169"/>
      <c r="AD1228" s="180"/>
      <c r="AE1228" s="207">
        <f t="shared" si="114"/>
        <v>0</v>
      </c>
    </row>
    <row r="1229" spans="1:474" x14ac:dyDescent="0.25">
      <c r="A1229" s="26"/>
      <c r="B1229" s="48" t="s">
        <v>1144</v>
      </c>
      <c r="C1229" s="23"/>
      <c r="D1229" s="49">
        <v>20</v>
      </c>
      <c r="E1229" s="23"/>
      <c r="F1229" s="50">
        <v>4000</v>
      </c>
      <c r="G1229" s="169"/>
      <c r="H1229" s="169"/>
      <c r="I1229" s="169"/>
      <c r="J1229" s="169"/>
      <c r="K1229" s="169"/>
      <c r="L1229" s="169"/>
      <c r="M1229" s="169"/>
      <c r="N1229" s="169"/>
      <c r="O1229" s="169"/>
      <c r="P1229" s="207"/>
      <c r="Q1229" s="169"/>
      <c r="R1229" s="169"/>
      <c r="S1229" s="169"/>
      <c r="T1229" s="169"/>
      <c r="U1229" s="208">
        <v>20</v>
      </c>
      <c r="V1229" s="207">
        <v>4000</v>
      </c>
      <c r="W1229" s="169"/>
      <c r="X1229" s="169"/>
      <c r="Y1229" s="169"/>
      <c r="Z1229" s="169"/>
      <c r="AA1229" s="169"/>
      <c r="AB1229" s="169"/>
      <c r="AC1229" s="169"/>
      <c r="AD1229" s="180"/>
      <c r="AE1229" s="207">
        <f t="shared" si="114"/>
        <v>4000</v>
      </c>
    </row>
    <row r="1230" spans="1:474" x14ac:dyDescent="0.25">
      <c r="A1230" s="26"/>
      <c r="B1230" s="48" t="s">
        <v>1145</v>
      </c>
      <c r="C1230" s="23"/>
      <c r="D1230" s="49">
        <v>0</v>
      </c>
      <c r="E1230" s="23"/>
      <c r="F1230" s="50">
        <v>0</v>
      </c>
      <c r="G1230" s="169"/>
      <c r="H1230" s="169"/>
      <c r="I1230" s="169"/>
      <c r="J1230" s="169"/>
      <c r="K1230" s="169"/>
      <c r="L1230" s="169"/>
      <c r="M1230" s="169"/>
      <c r="N1230" s="169"/>
      <c r="O1230" s="169"/>
      <c r="P1230" s="207"/>
      <c r="Q1230" s="169"/>
      <c r="R1230" s="169"/>
      <c r="S1230" s="169"/>
      <c r="T1230" s="169"/>
      <c r="U1230" s="208">
        <v>0</v>
      </c>
      <c r="V1230" s="207">
        <v>0</v>
      </c>
      <c r="W1230" s="169"/>
      <c r="X1230" s="169"/>
      <c r="Y1230" s="169"/>
      <c r="Z1230" s="169"/>
      <c r="AA1230" s="169"/>
      <c r="AB1230" s="169"/>
      <c r="AC1230" s="169"/>
      <c r="AD1230" s="180"/>
      <c r="AE1230" s="207">
        <f t="shared" si="114"/>
        <v>0</v>
      </c>
    </row>
    <row r="1231" spans="1:474" x14ac:dyDescent="0.25">
      <c r="A1231" s="26"/>
      <c r="B1231" s="48" t="s">
        <v>1146</v>
      </c>
      <c r="C1231" s="23"/>
      <c r="D1231" s="49">
        <v>3</v>
      </c>
      <c r="E1231" s="23"/>
      <c r="F1231" s="50">
        <v>9000</v>
      </c>
      <c r="G1231" s="169"/>
      <c r="H1231" s="169"/>
      <c r="I1231" s="169"/>
      <c r="J1231" s="169"/>
      <c r="K1231" s="169"/>
      <c r="L1231" s="169"/>
      <c r="M1231" s="169"/>
      <c r="N1231" s="169"/>
      <c r="O1231" s="169"/>
      <c r="P1231" s="207"/>
      <c r="Q1231" s="169"/>
      <c r="R1231" s="169"/>
      <c r="S1231" s="169"/>
      <c r="T1231" s="169"/>
      <c r="U1231" s="208">
        <v>3</v>
      </c>
      <c r="V1231" s="207">
        <v>9000</v>
      </c>
      <c r="W1231" s="169"/>
      <c r="X1231" s="169"/>
      <c r="Y1231" s="169"/>
      <c r="Z1231" s="169"/>
      <c r="AA1231" s="169"/>
      <c r="AB1231" s="169"/>
      <c r="AC1231" s="169"/>
      <c r="AD1231" s="180"/>
      <c r="AE1231" s="207">
        <f t="shared" si="114"/>
        <v>9000</v>
      </c>
    </row>
    <row r="1232" spans="1:474" x14ac:dyDescent="0.25">
      <c r="A1232" s="26"/>
      <c r="B1232" s="48" t="s">
        <v>1146</v>
      </c>
      <c r="C1232" s="23"/>
      <c r="D1232" s="49">
        <v>0</v>
      </c>
      <c r="E1232" s="23"/>
      <c r="F1232" s="50">
        <v>0</v>
      </c>
      <c r="G1232" s="169"/>
      <c r="H1232" s="169"/>
      <c r="I1232" s="169"/>
      <c r="J1232" s="169"/>
      <c r="K1232" s="169"/>
      <c r="L1232" s="169"/>
      <c r="M1232" s="169"/>
      <c r="N1232" s="169"/>
      <c r="O1232" s="169"/>
      <c r="P1232" s="207"/>
      <c r="Q1232" s="169"/>
      <c r="R1232" s="169"/>
      <c r="S1232" s="169"/>
      <c r="T1232" s="169"/>
      <c r="U1232" s="208">
        <v>0</v>
      </c>
      <c r="V1232" s="207">
        <v>0</v>
      </c>
      <c r="W1232" s="169"/>
      <c r="X1232" s="169"/>
      <c r="Y1232" s="169"/>
      <c r="Z1232" s="169"/>
      <c r="AA1232" s="169"/>
      <c r="AB1232" s="169"/>
      <c r="AC1232" s="169"/>
      <c r="AD1232" s="180"/>
      <c r="AE1232" s="207">
        <f t="shared" si="114"/>
        <v>0</v>
      </c>
    </row>
    <row r="1233" spans="1:474" x14ac:dyDescent="0.25">
      <c r="A1233" s="26"/>
      <c r="B1233" s="48" t="s">
        <v>1147</v>
      </c>
      <c r="C1233" s="23"/>
      <c r="D1233" s="49">
        <v>4</v>
      </c>
      <c r="E1233" s="23"/>
      <c r="F1233" s="50">
        <v>6000</v>
      </c>
      <c r="G1233" s="169"/>
      <c r="H1233" s="169"/>
      <c r="I1233" s="169"/>
      <c r="J1233" s="169"/>
      <c r="K1233" s="169"/>
      <c r="L1233" s="169"/>
      <c r="M1233" s="169"/>
      <c r="N1233" s="169"/>
      <c r="O1233" s="169"/>
      <c r="P1233" s="207"/>
      <c r="Q1233" s="169"/>
      <c r="R1233" s="169"/>
      <c r="S1233" s="169"/>
      <c r="T1233" s="169"/>
      <c r="U1233" s="208">
        <v>4</v>
      </c>
      <c r="V1233" s="207">
        <v>6000</v>
      </c>
      <c r="W1233" s="169"/>
      <c r="X1233" s="169"/>
      <c r="Y1233" s="169"/>
      <c r="Z1233" s="169"/>
      <c r="AA1233" s="169"/>
      <c r="AB1233" s="169"/>
      <c r="AC1233" s="169"/>
      <c r="AD1233" s="180"/>
      <c r="AE1233" s="207">
        <f t="shared" si="114"/>
        <v>6000</v>
      </c>
    </row>
    <row r="1234" spans="1:474" x14ac:dyDescent="0.25">
      <c r="A1234" s="26"/>
      <c r="B1234" s="48" t="s">
        <v>1148</v>
      </c>
      <c r="C1234" s="23"/>
      <c r="D1234" s="49">
        <v>4</v>
      </c>
      <c r="E1234" s="23"/>
      <c r="F1234" s="50">
        <v>560</v>
      </c>
      <c r="G1234" s="169"/>
      <c r="H1234" s="169"/>
      <c r="I1234" s="169"/>
      <c r="J1234" s="169"/>
      <c r="K1234" s="169"/>
      <c r="L1234" s="169"/>
      <c r="M1234" s="169"/>
      <c r="N1234" s="169"/>
      <c r="O1234" s="169"/>
      <c r="P1234" s="207"/>
      <c r="Q1234" s="169"/>
      <c r="R1234" s="169"/>
      <c r="S1234" s="169"/>
      <c r="T1234" s="169"/>
      <c r="U1234" s="208">
        <v>4</v>
      </c>
      <c r="V1234" s="207">
        <v>560</v>
      </c>
      <c r="W1234" s="169"/>
      <c r="X1234" s="169"/>
      <c r="Y1234" s="169"/>
      <c r="Z1234" s="169"/>
      <c r="AA1234" s="169"/>
      <c r="AB1234" s="169"/>
      <c r="AC1234" s="169"/>
      <c r="AD1234" s="180"/>
      <c r="AE1234" s="207">
        <f t="shared" si="114"/>
        <v>560</v>
      </c>
    </row>
    <row r="1235" spans="1:474" x14ac:dyDescent="0.25">
      <c r="A1235" s="26"/>
      <c r="B1235" s="48" t="s">
        <v>1149</v>
      </c>
      <c r="C1235" s="23"/>
      <c r="D1235" s="49">
        <v>0</v>
      </c>
      <c r="E1235" s="23"/>
      <c r="F1235" s="50">
        <v>0</v>
      </c>
      <c r="G1235" s="169"/>
      <c r="H1235" s="169"/>
      <c r="I1235" s="169"/>
      <c r="J1235" s="169"/>
      <c r="K1235" s="169"/>
      <c r="L1235" s="169"/>
      <c r="M1235" s="169"/>
      <c r="N1235" s="169"/>
      <c r="O1235" s="169"/>
      <c r="P1235" s="207"/>
      <c r="Q1235" s="169"/>
      <c r="R1235" s="169"/>
      <c r="S1235" s="169"/>
      <c r="T1235" s="169"/>
      <c r="U1235" s="208">
        <v>0</v>
      </c>
      <c r="V1235" s="207">
        <v>0</v>
      </c>
      <c r="W1235" s="169"/>
      <c r="X1235" s="169"/>
      <c r="Y1235" s="169"/>
      <c r="Z1235" s="169"/>
      <c r="AA1235" s="169"/>
      <c r="AB1235" s="169"/>
      <c r="AC1235" s="169"/>
      <c r="AD1235" s="180"/>
      <c r="AE1235" s="207">
        <f t="shared" si="114"/>
        <v>0</v>
      </c>
    </row>
    <row r="1236" spans="1:474" x14ac:dyDescent="0.25">
      <c r="A1236" s="26"/>
      <c r="B1236" s="48" t="s">
        <v>1150</v>
      </c>
      <c r="C1236" s="23"/>
      <c r="D1236" s="49">
        <v>40</v>
      </c>
      <c r="E1236" s="23"/>
      <c r="F1236" s="50">
        <v>8000</v>
      </c>
      <c r="G1236" s="169"/>
      <c r="H1236" s="169"/>
      <c r="I1236" s="169"/>
      <c r="J1236" s="169"/>
      <c r="K1236" s="169"/>
      <c r="L1236" s="169"/>
      <c r="M1236" s="169"/>
      <c r="N1236" s="169"/>
      <c r="O1236" s="169"/>
      <c r="P1236" s="207"/>
      <c r="Q1236" s="169"/>
      <c r="R1236" s="169"/>
      <c r="S1236" s="169"/>
      <c r="T1236" s="169"/>
      <c r="U1236" s="208">
        <v>40</v>
      </c>
      <c r="V1236" s="207">
        <v>8000</v>
      </c>
      <c r="W1236" s="169"/>
      <c r="X1236" s="169"/>
      <c r="Y1236" s="169"/>
      <c r="Z1236" s="169"/>
      <c r="AA1236" s="169"/>
      <c r="AB1236" s="169"/>
      <c r="AC1236" s="169"/>
      <c r="AD1236" s="180"/>
      <c r="AE1236" s="207">
        <f t="shared" si="114"/>
        <v>8000</v>
      </c>
    </row>
    <row r="1237" spans="1:474" s="19" customFormat="1" x14ac:dyDescent="0.25">
      <c r="A1237" s="15">
        <v>24103</v>
      </c>
      <c r="B1237" s="67" t="s">
        <v>1151</v>
      </c>
      <c r="C1237" s="15"/>
      <c r="D1237" s="15"/>
      <c r="E1237" s="15"/>
      <c r="F1237" s="18">
        <v>14900</v>
      </c>
      <c r="G1237" s="173">
        <f>SUM(G1238:G1239)</f>
        <v>0</v>
      </c>
      <c r="H1237" s="173">
        <f t="shared" ref="H1237:AE1237" si="115">SUM(H1238:H1239)</f>
        <v>0</v>
      </c>
      <c r="I1237" s="173">
        <f t="shared" si="115"/>
        <v>0</v>
      </c>
      <c r="J1237" s="173">
        <f t="shared" si="115"/>
        <v>0</v>
      </c>
      <c r="K1237" s="173">
        <f t="shared" si="115"/>
        <v>0</v>
      </c>
      <c r="L1237" s="173">
        <f t="shared" si="115"/>
        <v>0</v>
      </c>
      <c r="M1237" s="173">
        <f t="shared" si="115"/>
        <v>0</v>
      </c>
      <c r="N1237" s="173">
        <f t="shared" si="115"/>
        <v>0</v>
      </c>
      <c r="O1237" s="173">
        <f t="shared" si="115"/>
        <v>0</v>
      </c>
      <c r="P1237" s="184">
        <f t="shared" si="115"/>
        <v>0</v>
      </c>
      <c r="Q1237" s="173">
        <f t="shared" si="115"/>
        <v>0</v>
      </c>
      <c r="R1237" s="173">
        <f t="shared" si="115"/>
        <v>0</v>
      </c>
      <c r="S1237" s="173">
        <v>0</v>
      </c>
      <c r="T1237" s="173">
        <v>0</v>
      </c>
      <c r="U1237" s="173">
        <v>2070</v>
      </c>
      <c r="V1237" s="184">
        <v>14900</v>
      </c>
      <c r="W1237" s="173">
        <f t="shared" si="115"/>
        <v>0</v>
      </c>
      <c r="X1237" s="173">
        <f t="shared" si="115"/>
        <v>0</v>
      </c>
      <c r="Y1237" s="173">
        <f t="shared" si="115"/>
        <v>0</v>
      </c>
      <c r="Z1237" s="173">
        <f t="shared" si="115"/>
        <v>0</v>
      </c>
      <c r="AA1237" s="173">
        <f t="shared" si="115"/>
        <v>0</v>
      </c>
      <c r="AB1237" s="173">
        <f t="shared" si="115"/>
        <v>0</v>
      </c>
      <c r="AC1237" s="173">
        <f t="shared" si="115"/>
        <v>0</v>
      </c>
      <c r="AD1237" s="179">
        <f t="shared" si="115"/>
        <v>0</v>
      </c>
      <c r="AE1237" s="204">
        <f t="shared" si="115"/>
        <v>14900</v>
      </c>
      <c r="AF1237" s="104"/>
      <c r="AG1237" s="104"/>
      <c r="AH1237" s="104"/>
      <c r="AI1237" s="104"/>
      <c r="AJ1237" s="104"/>
      <c r="AK1237" s="104"/>
      <c r="AL1237" s="104"/>
      <c r="AM1237" s="104"/>
      <c r="AN1237" s="104"/>
      <c r="AO1237" s="104"/>
      <c r="AP1237" s="104"/>
      <c r="AQ1237" s="104"/>
      <c r="AR1237" s="104"/>
      <c r="AS1237" s="104"/>
      <c r="AT1237" s="104"/>
      <c r="AU1237" s="104"/>
      <c r="AV1237" s="104"/>
      <c r="AW1237" s="104"/>
      <c r="AX1237" s="104"/>
      <c r="AY1237" s="104"/>
      <c r="AZ1237" s="104"/>
      <c r="BA1237" s="104"/>
      <c r="BB1237" s="104"/>
      <c r="BC1237" s="104"/>
      <c r="BD1237" s="104"/>
      <c r="BE1237" s="104"/>
      <c r="BF1237" s="104"/>
      <c r="BG1237" s="104"/>
      <c r="BH1237" s="104"/>
      <c r="BI1237" s="104"/>
      <c r="BJ1237" s="104"/>
      <c r="BK1237" s="104"/>
      <c r="BL1237" s="104"/>
      <c r="BM1237" s="104"/>
      <c r="BN1237" s="104"/>
      <c r="BO1237" s="104"/>
      <c r="BP1237" s="104"/>
      <c r="BQ1237" s="104"/>
      <c r="BR1237" s="104"/>
      <c r="GM1237" s="104"/>
      <c r="GN1237" s="104"/>
      <c r="GO1237" s="104"/>
      <c r="GP1237" s="104"/>
      <c r="GQ1237" s="104"/>
      <c r="GR1237" s="104"/>
      <c r="GS1237" s="104"/>
      <c r="GT1237" s="104"/>
      <c r="GU1237" s="104"/>
      <c r="GV1237" s="104"/>
      <c r="GW1237" s="104"/>
      <c r="GX1237" s="104"/>
      <c r="GY1237" s="104"/>
      <c r="GZ1237" s="104"/>
      <c r="HA1237" s="104"/>
      <c r="HB1237" s="104"/>
      <c r="HC1237" s="104"/>
      <c r="HD1237" s="104"/>
      <c r="HE1237" s="104"/>
      <c r="HF1237" s="104"/>
      <c r="HG1237" s="104"/>
      <c r="HH1237" s="104"/>
      <c r="HI1237" s="104"/>
      <c r="HJ1237" s="104"/>
      <c r="HK1237" s="104"/>
      <c r="HL1237" s="104"/>
      <c r="HM1237" s="104"/>
      <c r="HN1237" s="104"/>
      <c r="HO1237" s="104"/>
      <c r="HP1237" s="104"/>
      <c r="HQ1237" s="104"/>
      <c r="HR1237" s="104"/>
      <c r="HS1237" s="104"/>
      <c r="HT1237" s="104"/>
      <c r="HU1237" s="104"/>
      <c r="HV1237" s="104"/>
      <c r="HW1237" s="104"/>
      <c r="HX1237" s="104"/>
      <c r="HY1237" s="104"/>
      <c r="HZ1237" s="104"/>
      <c r="IA1237" s="104"/>
      <c r="IB1237" s="104"/>
      <c r="IC1237" s="104"/>
      <c r="ID1237" s="104"/>
      <c r="IE1237" s="104"/>
      <c r="IF1237" s="104"/>
      <c r="IG1237" s="104"/>
      <c r="IH1237" s="104"/>
      <c r="II1237" s="104"/>
      <c r="IJ1237" s="104"/>
      <c r="IK1237" s="104"/>
      <c r="IL1237" s="104"/>
      <c r="IM1237" s="104"/>
      <c r="IN1237" s="104"/>
      <c r="IO1237" s="104"/>
      <c r="IP1237" s="104"/>
      <c r="IQ1237" s="104"/>
      <c r="IR1237" s="104"/>
      <c r="IS1237" s="104"/>
      <c r="IT1237" s="104"/>
      <c r="IU1237" s="104"/>
      <c r="IV1237" s="104"/>
      <c r="IW1237" s="104"/>
      <c r="IX1237" s="104"/>
      <c r="IY1237" s="104"/>
      <c r="IZ1237" s="104"/>
      <c r="JA1237" s="104"/>
      <c r="JB1237" s="104"/>
      <c r="JC1237" s="104"/>
      <c r="JD1237" s="104"/>
      <c r="JE1237" s="104"/>
      <c r="JF1237" s="104"/>
      <c r="JG1237" s="104"/>
      <c r="JH1237" s="104"/>
      <c r="JI1237" s="104"/>
      <c r="JJ1237" s="104"/>
      <c r="JK1237" s="104"/>
      <c r="JL1237" s="104"/>
      <c r="JM1237" s="104"/>
      <c r="JN1237" s="104"/>
      <c r="JO1237" s="104"/>
      <c r="JP1237" s="104"/>
      <c r="JQ1237" s="104"/>
      <c r="JR1237" s="104"/>
      <c r="JS1237" s="104"/>
      <c r="JT1237" s="104"/>
      <c r="JU1237" s="104"/>
      <c r="JV1237" s="104"/>
      <c r="JW1237" s="104"/>
      <c r="JX1237" s="104"/>
      <c r="JY1237" s="104"/>
      <c r="JZ1237" s="104"/>
      <c r="KA1237" s="104"/>
      <c r="KB1237" s="104"/>
      <c r="KC1237" s="104"/>
      <c r="KD1237" s="104"/>
      <c r="KE1237" s="104"/>
      <c r="KF1237" s="104"/>
      <c r="KG1237" s="104"/>
      <c r="KH1237" s="104"/>
      <c r="KI1237" s="104"/>
      <c r="KJ1237" s="104"/>
      <c r="KK1237" s="104"/>
      <c r="KL1237" s="104"/>
      <c r="KM1237" s="104"/>
      <c r="KN1237" s="104"/>
      <c r="KO1237" s="104"/>
      <c r="KP1237" s="104"/>
      <c r="KQ1237" s="104"/>
      <c r="KR1237" s="104"/>
      <c r="KS1237" s="104"/>
      <c r="KT1237" s="104"/>
      <c r="KU1237" s="104"/>
      <c r="KV1237" s="104"/>
      <c r="KW1237" s="104"/>
      <c r="KX1237" s="104"/>
      <c r="KY1237" s="104"/>
      <c r="KZ1237" s="104"/>
      <c r="LA1237" s="104"/>
      <c r="LB1237" s="104"/>
      <c r="LC1237" s="104"/>
      <c r="LD1237" s="104"/>
      <c r="LE1237" s="104"/>
      <c r="LF1237" s="104"/>
      <c r="LG1237" s="104"/>
      <c r="LH1237" s="104"/>
      <c r="LI1237" s="104"/>
      <c r="LJ1237" s="104"/>
      <c r="LK1237" s="104"/>
      <c r="LL1237" s="104"/>
      <c r="LM1237" s="104"/>
      <c r="LN1237" s="104"/>
      <c r="LO1237" s="104"/>
      <c r="LP1237" s="104"/>
      <c r="LQ1237" s="104"/>
      <c r="LR1237" s="104"/>
      <c r="LS1237" s="104"/>
      <c r="LT1237" s="104"/>
      <c r="LU1237" s="104"/>
      <c r="LV1237" s="104"/>
      <c r="LW1237" s="104"/>
      <c r="LX1237" s="104"/>
      <c r="LY1237" s="104"/>
      <c r="LZ1237" s="104"/>
      <c r="MA1237" s="104"/>
      <c r="MB1237" s="104"/>
      <c r="MC1237" s="104"/>
      <c r="MD1237" s="104"/>
      <c r="ME1237" s="104"/>
      <c r="MF1237" s="104"/>
      <c r="MG1237" s="104"/>
      <c r="MH1237" s="104"/>
      <c r="MI1237" s="104"/>
      <c r="MJ1237" s="104"/>
      <c r="MK1237" s="104"/>
      <c r="ML1237" s="104"/>
      <c r="MM1237" s="104"/>
      <c r="MN1237" s="104"/>
      <c r="MO1237" s="104"/>
      <c r="MP1237" s="104"/>
      <c r="MQ1237" s="104"/>
      <c r="MR1237" s="104"/>
      <c r="MS1237" s="104"/>
      <c r="MT1237" s="104"/>
      <c r="MU1237" s="104"/>
      <c r="MV1237" s="104"/>
      <c r="MW1237" s="104"/>
      <c r="MX1237" s="104"/>
      <c r="MY1237" s="104"/>
      <c r="MZ1237" s="104"/>
      <c r="NA1237" s="104"/>
      <c r="NB1237" s="104"/>
      <c r="NC1237" s="104"/>
      <c r="ND1237" s="104"/>
      <c r="NE1237" s="104"/>
      <c r="NF1237" s="104"/>
      <c r="NG1237" s="104"/>
      <c r="NH1237" s="104"/>
      <c r="NI1237" s="104"/>
      <c r="NJ1237" s="104"/>
      <c r="NK1237" s="104"/>
      <c r="NL1237" s="104"/>
      <c r="NM1237" s="104"/>
      <c r="NN1237" s="104"/>
      <c r="NO1237" s="104"/>
      <c r="NP1237" s="104"/>
      <c r="NQ1237" s="104"/>
      <c r="NR1237" s="104"/>
      <c r="NS1237" s="104"/>
      <c r="NT1237" s="104"/>
      <c r="NU1237" s="104"/>
      <c r="NV1237" s="104"/>
      <c r="NW1237" s="104"/>
      <c r="NX1237" s="104"/>
      <c r="NY1237" s="104"/>
      <c r="NZ1237" s="104"/>
      <c r="OA1237" s="104"/>
      <c r="OB1237" s="104"/>
      <c r="OC1237" s="104"/>
      <c r="OD1237" s="104"/>
      <c r="OE1237" s="104"/>
      <c r="OF1237" s="104"/>
      <c r="OG1237" s="104"/>
      <c r="OH1237" s="104"/>
      <c r="OI1237" s="104"/>
      <c r="OJ1237" s="104"/>
      <c r="OK1237" s="104"/>
      <c r="OL1237" s="104"/>
      <c r="OM1237" s="104"/>
      <c r="ON1237" s="104"/>
      <c r="OO1237" s="104"/>
      <c r="OP1237" s="104"/>
      <c r="OQ1237" s="104"/>
      <c r="OR1237" s="104"/>
      <c r="OS1237" s="104"/>
      <c r="OT1237" s="104"/>
      <c r="OU1237" s="104"/>
      <c r="OV1237" s="104"/>
      <c r="OW1237" s="104"/>
      <c r="OX1237" s="104"/>
      <c r="OY1237" s="104"/>
      <c r="OZ1237" s="104"/>
      <c r="PA1237" s="104"/>
      <c r="PB1237" s="104"/>
      <c r="PC1237" s="104"/>
      <c r="PD1237" s="104"/>
      <c r="PE1237" s="104"/>
      <c r="PF1237" s="104"/>
      <c r="PG1237" s="104"/>
      <c r="PH1237" s="104"/>
      <c r="PI1237" s="104"/>
      <c r="PJ1237" s="104"/>
      <c r="PK1237" s="104"/>
      <c r="PL1237" s="104"/>
      <c r="PM1237" s="104"/>
      <c r="PN1237" s="104"/>
      <c r="PO1237" s="104"/>
      <c r="PP1237" s="104"/>
      <c r="PQ1237" s="104"/>
      <c r="PR1237" s="104"/>
      <c r="PS1237" s="104"/>
      <c r="PT1237" s="104"/>
      <c r="PU1237" s="104"/>
      <c r="PV1237" s="104"/>
      <c r="PW1237" s="104"/>
      <c r="PX1237" s="104"/>
      <c r="PY1237" s="104"/>
      <c r="PZ1237" s="104"/>
      <c r="QA1237" s="104"/>
      <c r="QB1237" s="104"/>
      <c r="QC1237" s="104"/>
      <c r="QD1237" s="104"/>
      <c r="QE1237" s="104"/>
      <c r="QF1237" s="104"/>
      <c r="QG1237" s="104"/>
      <c r="QH1237" s="104"/>
      <c r="QI1237" s="104"/>
      <c r="QJ1237" s="104"/>
      <c r="QK1237" s="104"/>
      <c r="QL1237" s="104"/>
      <c r="QM1237" s="104"/>
      <c r="QN1237" s="104"/>
      <c r="QO1237" s="104"/>
      <c r="QP1237" s="104"/>
      <c r="QQ1237" s="104"/>
      <c r="QR1237" s="104"/>
      <c r="QS1237" s="104"/>
      <c r="QT1237" s="104"/>
      <c r="QU1237" s="104"/>
      <c r="QV1237" s="104"/>
      <c r="QW1237" s="104"/>
      <c r="QX1237" s="104"/>
      <c r="QY1237" s="104"/>
      <c r="QZ1237" s="104"/>
      <c r="RA1237" s="104"/>
      <c r="RB1237" s="104"/>
      <c r="RC1237" s="104"/>
      <c r="RD1237" s="104"/>
      <c r="RE1237" s="104"/>
      <c r="RF1237" s="104"/>
    </row>
    <row r="1238" spans="1:474" x14ac:dyDescent="0.25">
      <c r="A1238" s="26"/>
      <c r="B1238" s="48" t="s">
        <v>1152</v>
      </c>
      <c r="C1238" s="23"/>
      <c r="D1238" s="49">
        <v>70</v>
      </c>
      <c r="E1238" s="23"/>
      <c r="F1238" s="50">
        <v>4900</v>
      </c>
      <c r="G1238" s="169"/>
      <c r="H1238" s="169"/>
      <c r="I1238" s="169"/>
      <c r="J1238" s="169"/>
      <c r="K1238" s="169"/>
      <c r="L1238" s="169"/>
      <c r="M1238" s="169"/>
      <c r="N1238" s="169"/>
      <c r="O1238" s="169"/>
      <c r="P1238" s="207"/>
      <c r="Q1238" s="169"/>
      <c r="R1238" s="169"/>
      <c r="S1238" s="169"/>
      <c r="T1238" s="169"/>
      <c r="U1238" s="208">
        <v>70</v>
      </c>
      <c r="V1238" s="207">
        <v>4900</v>
      </c>
      <c r="W1238" s="169"/>
      <c r="X1238" s="169"/>
      <c r="Y1238" s="169"/>
      <c r="Z1238" s="169"/>
      <c r="AA1238" s="169"/>
      <c r="AB1238" s="169"/>
      <c r="AC1238" s="169"/>
      <c r="AD1238" s="180"/>
      <c r="AE1238" s="207">
        <f>H1238+J1238+L1238+N1238+P1238+R1238+T1238+V1238+X1238+Z1238+AB1238+AD1238</f>
        <v>4900</v>
      </c>
    </row>
    <row r="1239" spans="1:474" x14ac:dyDescent="0.25">
      <c r="A1239" s="26"/>
      <c r="B1239" s="48" t="s">
        <v>1153</v>
      </c>
      <c r="C1239" s="23"/>
      <c r="D1239" s="49">
        <v>2000</v>
      </c>
      <c r="E1239" s="23"/>
      <c r="F1239" s="50">
        <v>10000</v>
      </c>
      <c r="G1239" s="169"/>
      <c r="H1239" s="169"/>
      <c r="I1239" s="169"/>
      <c r="J1239" s="169"/>
      <c r="K1239" s="169"/>
      <c r="L1239" s="169"/>
      <c r="M1239" s="169"/>
      <c r="N1239" s="169"/>
      <c r="O1239" s="169"/>
      <c r="P1239" s="207"/>
      <c r="Q1239" s="169"/>
      <c r="R1239" s="169"/>
      <c r="S1239" s="169"/>
      <c r="T1239" s="169"/>
      <c r="U1239" s="208">
        <v>2000</v>
      </c>
      <c r="V1239" s="207">
        <v>10000</v>
      </c>
      <c r="W1239" s="169"/>
      <c r="X1239" s="169"/>
      <c r="Y1239" s="169"/>
      <c r="Z1239" s="169"/>
      <c r="AA1239" s="169"/>
      <c r="AB1239" s="169"/>
      <c r="AC1239" s="169"/>
      <c r="AD1239" s="180"/>
      <c r="AE1239" s="207">
        <f>H1239+J1239+L1239+N1239+P1239+R1239+T1239+V1239+X1239+Z1239+AB1239+AD1239</f>
        <v>10000</v>
      </c>
    </row>
    <row r="1240" spans="1:474" s="14" customFormat="1" x14ac:dyDescent="0.25">
      <c r="A1240" s="11">
        <v>242</v>
      </c>
      <c r="B1240" s="79" t="s">
        <v>1154</v>
      </c>
      <c r="C1240" s="11"/>
      <c r="D1240" s="11"/>
      <c r="E1240" s="11"/>
      <c r="F1240" s="13">
        <v>20623.1224</v>
      </c>
      <c r="G1240" s="171">
        <f>G1241</f>
        <v>0</v>
      </c>
      <c r="H1240" s="171">
        <f t="shared" ref="H1240:AE1240" si="116">H1241</f>
        <v>0</v>
      </c>
      <c r="I1240" s="171">
        <f t="shared" si="116"/>
        <v>0</v>
      </c>
      <c r="J1240" s="171">
        <f t="shared" si="116"/>
        <v>0</v>
      </c>
      <c r="K1240" s="171">
        <f t="shared" si="116"/>
        <v>0</v>
      </c>
      <c r="L1240" s="171">
        <f t="shared" si="116"/>
        <v>0</v>
      </c>
      <c r="M1240" s="171">
        <f t="shared" si="116"/>
        <v>0</v>
      </c>
      <c r="N1240" s="171">
        <f t="shared" si="116"/>
        <v>0</v>
      </c>
      <c r="O1240" s="171">
        <f t="shared" si="116"/>
        <v>0</v>
      </c>
      <c r="P1240" s="185">
        <f t="shared" si="116"/>
        <v>0</v>
      </c>
      <c r="Q1240" s="171">
        <f t="shared" si="116"/>
        <v>0</v>
      </c>
      <c r="R1240" s="171">
        <f t="shared" si="116"/>
        <v>0</v>
      </c>
      <c r="S1240" s="171">
        <v>0</v>
      </c>
      <c r="T1240" s="171">
        <v>0</v>
      </c>
      <c r="U1240" s="171">
        <v>75</v>
      </c>
      <c r="V1240" s="185">
        <v>20623.1224</v>
      </c>
      <c r="W1240" s="171">
        <f t="shared" si="116"/>
        <v>0</v>
      </c>
      <c r="X1240" s="171">
        <f t="shared" si="116"/>
        <v>0</v>
      </c>
      <c r="Y1240" s="171">
        <f t="shared" si="116"/>
        <v>0</v>
      </c>
      <c r="Z1240" s="171">
        <f t="shared" si="116"/>
        <v>0</v>
      </c>
      <c r="AA1240" s="171">
        <f t="shared" si="116"/>
        <v>0</v>
      </c>
      <c r="AB1240" s="171">
        <f t="shared" si="116"/>
        <v>0</v>
      </c>
      <c r="AC1240" s="171">
        <f t="shared" si="116"/>
        <v>0</v>
      </c>
      <c r="AD1240" s="181">
        <f t="shared" si="116"/>
        <v>0</v>
      </c>
      <c r="AE1240" s="201">
        <f t="shared" si="116"/>
        <v>20623.1224</v>
      </c>
      <c r="AF1240" s="104"/>
      <c r="AG1240" s="104"/>
      <c r="AH1240" s="104"/>
      <c r="AI1240" s="104"/>
      <c r="AJ1240" s="104"/>
      <c r="AK1240" s="104"/>
      <c r="AL1240" s="104"/>
      <c r="AM1240" s="104"/>
      <c r="AN1240" s="104"/>
      <c r="AO1240" s="104"/>
      <c r="AP1240" s="104"/>
      <c r="AQ1240" s="104"/>
      <c r="AR1240" s="104"/>
      <c r="AS1240" s="104"/>
      <c r="AT1240" s="104"/>
      <c r="AU1240" s="104"/>
      <c r="AV1240" s="104"/>
      <c r="AW1240" s="104"/>
      <c r="AX1240" s="104"/>
      <c r="AY1240" s="104"/>
      <c r="AZ1240" s="104"/>
      <c r="BA1240" s="104"/>
      <c r="BB1240" s="104"/>
      <c r="BC1240" s="104"/>
      <c r="BD1240" s="104"/>
      <c r="BE1240" s="104"/>
      <c r="BF1240" s="104"/>
      <c r="BG1240" s="104"/>
      <c r="BH1240" s="104"/>
      <c r="BI1240" s="104"/>
      <c r="BJ1240" s="104"/>
      <c r="BK1240" s="104"/>
      <c r="BL1240" s="104"/>
      <c r="BM1240" s="104"/>
      <c r="BN1240" s="104"/>
      <c r="BO1240" s="104"/>
      <c r="BP1240" s="104"/>
      <c r="BQ1240" s="104"/>
      <c r="BR1240" s="104"/>
      <c r="GM1240" s="104"/>
      <c r="GN1240" s="104"/>
      <c r="GO1240" s="104"/>
      <c r="GP1240" s="104"/>
      <c r="GQ1240" s="104"/>
      <c r="GR1240" s="104"/>
      <c r="GS1240" s="104"/>
      <c r="GT1240" s="104"/>
      <c r="GU1240" s="104"/>
      <c r="GV1240" s="104"/>
      <c r="GW1240" s="104"/>
      <c r="GX1240" s="104"/>
      <c r="GY1240" s="104"/>
      <c r="GZ1240" s="104"/>
      <c r="HA1240" s="104"/>
      <c r="HB1240" s="104"/>
      <c r="HC1240" s="104"/>
      <c r="HD1240" s="104"/>
      <c r="HE1240" s="104"/>
      <c r="HF1240" s="104"/>
      <c r="HG1240" s="104"/>
      <c r="HH1240" s="104"/>
      <c r="HI1240" s="104"/>
      <c r="HJ1240" s="104"/>
      <c r="HK1240" s="104"/>
      <c r="HL1240" s="104"/>
      <c r="HM1240" s="104"/>
      <c r="HN1240" s="104"/>
      <c r="HO1240" s="104"/>
      <c r="HP1240" s="104"/>
      <c r="HQ1240" s="104"/>
      <c r="HR1240" s="104"/>
      <c r="HS1240" s="104"/>
      <c r="HT1240" s="104"/>
      <c r="HU1240" s="104"/>
      <c r="HV1240" s="104"/>
      <c r="HW1240" s="104"/>
      <c r="HX1240" s="104"/>
      <c r="HY1240" s="104"/>
      <c r="HZ1240" s="104"/>
      <c r="IA1240" s="104"/>
      <c r="IB1240" s="104"/>
      <c r="IC1240" s="104"/>
      <c r="ID1240" s="104"/>
      <c r="IE1240" s="104"/>
      <c r="IF1240" s="104"/>
      <c r="IG1240" s="104"/>
      <c r="IH1240" s="104"/>
      <c r="II1240" s="104"/>
      <c r="IJ1240" s="104"/>
      <c r="IK1240" s="104"/>
      <c r="IL1240" s="104"/>
      <c r="IM1240" s="104"/>
      <c r="IN1240" s="104"/>
      <c r="IO1240" s="104"/>
      <c r="IP1240" s="104"/>
      <c r="IQ1240" s="104"/>
      <c r="IR1240" s="104"/>
      <c r="IS1240" s="104"/>
      <c r="IT1240" s="104"/>
      <c r="IU1240" s="104"/>
      <c r="IV1240" s="104"/>
      <c r="IW1240" s="104"/>
      <c r="IX1240" s="104"/>
      <c r="IY1240" s="104"/>
      <c r="IZ1240" s="104"/>
      <c r="JA1240" s="104"/>
      <c r="JB1240" s="104"/>
      <c r="JC1240" s="104"/>
      <c r="JD1240" s="104"/>
      <c r="JE1240" s="104"/>
      <c r="JF1240" s="104"/>
      <c r="JG1240" s="104"/>
      <c r="JH1240" s="104"/>
      <c r="JI1240" s="104"/>
      <c r="JJ1240" s="104"/>
      <c r="JK1240" s="104"/>
      <c r="JL1240" s="104"/>
      <c r="JM1240" s="104"/>
      <c r="JN1240" s="104"/>
      <c r="JO1240" s="104"/>
      <c r="JP1240" s="104"/>
      <c r="JQ1240" s="104"/>
      <c r="JR1240" s="104"/>
      <c r="JS1240" s="104"/>
      <c r="JT1240" s="104"/>
      <c r="JU1240" s="104"/>
      <c r="JV1240" s="104"/>
      <c r="JW1240" s="104"/>
      <c r="JX1240" s="104"/>
      <c r="JY1240" s="104"/>
      <c r="JZ1240" s="104"/>
      <c r="KA1240" s="104"/>
      <c r="KB1240" s="104"/>
      <c r="KC1240" s="104"/>
      <c r="KD1240" s="104"/>
      <c r="KE1240" s="104"/>
      <c r="KF1240" s="104"/>
      <c r="KG1240" s="104"/>
      <c r="KH1240" s="104"/>
      <c r="KI1240" s="104"/>
      <c r="KJ1240" s="104"/>
      <c r="KK1240" s="104"/>
      <c r="KL1240" s="104"/>
      <c r="KM1240" s="104"/>
      <c r="KN1240" s="104"/>
      <c r="KO1240" s="104"/>
      <c r="KP1240" s="104"/>
      <c r="KQ1240" s="104"/>
      <c r="KR1240" s="104"/>
      <c r="KS1240" s="104"/>
      <c r="KT1240" s="104"/>
      <c r="KU1240" s="104"/>
      <c r="KV1240" s="104"/>
      <c r="KW1240" s="104"/>
      <c r="KX1240" s="104"/>
      <c r="KY1240" s="104"/>
      <c r="KZ1240" s="104"/>
      <c r="LA1240" s="104"/>
      <c r="LB1240" s="104"/>
      <c r="LC1240" s="104"/>
      <c r="LD1240" s="104"/>
      <c r="LE1240" s="104"/>
      <c r="LF1240" s="104"/>
      <c r="LG1240" s="104"/>
      <c r="LH1240" s="104"/>
      <c r="LI1240" s="104"/>
      <c r="LJ1240" s="104"/>
      <c r="LK1240" s="104"/>
      <c r="LL1240" s="104"/>
      <c r="LM1240" s="104"/>
      <c r="LN1240" s="104"/>
      <c r="LO1240" s="104"/>
      <c r="LP1240" s="104"/>
      <c r="LQ1240" s="104"/>
      <c r="LR1240" s="104"/>
      <c r="LS1240" s="104"/>
      <c r="LT1240" s="104"/>
      <c r="LU1240" s="104"/>
      <c r="LV1240" s="104"/>
      <c r="LW1240" s="104"/>
      <c r="LX1240" s="104"/>
      <c r="LY1240" s="104"/>
      <c r="LZ1240" s="104"/>
      <c r="MA1240" s="104"/>
      <c r="MB1240" s="104"/>
      <c r="MC1240" s="104"/>
      <c r="MD1240" s="104"/>
      <c r="ME1240" s="104"/>
      <c r="MF1240" s="104"/>
      <c r="MG1240" s="104"/>
      <c r="MH1240" s="104"/>
      <c r="MI1240" s="104"/>
      <c r="MJ1240" s="104"/>
      <c r="MK1240" s="104"/>
      <c r="ML1240" s="104"/>
      <c r="MM1240" s="104"/>
      <c r="MN1240" s="104"/>
      <c r="MO1240" s="104"/>
      <c r="MP1240" s="104"/>
      <c r="MQ1240" s="104"/>
      <c r="MR1240" s="104"/>
      <c r="MS1240" s="104"/>
      <c r="MT1240" s="104"/>
      <c r="MU1240" s="104"/>
      <c r="MV1240" s="104"/>
      <c r="MW1240" s="104"/>
      <c r="MX1240" s="104"/>
      <c r="MY1240" s="104"/>
      <c r="MZ1240" s="104"/>
      <c r="NA1240" s="104"/>
      <c r="NB1240" s="104"/>
      <c r="NC1240" s="104"/>
      <c r="ND1240" s="104"/>
      <c r="NE1240" s="104"/>
      <c r="NF1240" s="104"/>
      <c r="NG1240" s="104"/>
      <c r="NH1240" s="104"/>
      <c r="NI1240" s="104"/>
      <c r="NJ1240" s="104"/>
      <c r="NK1240" s="104"/>
      <c r="NL1240" s="104"/>
      <c r="NM1240" s="104"/>
      <c r="NN1240" s="104"/>
      <c r="NO1240" s="104"/>
      <c r="NP1240" s="104"/>
      <c r="NQ1240" s="104"/>
      <c r="NR1240" s="104"/>
      <c r="NS1240" s="104"/>
      <c r="NT1240" s="104"/>
      <c r="NU1240" s="104"/>
      <c r="NV1240" s="104"/>
      <c r="NW1240" s="104"/>
      <c r="NX1240" s="104"/>
      <c r="NY1240" s="104"/>
      <c r="NZ1240" s="104"/>
      <c r="OA1240" s="104"/>
      <c r="OB1240" s="104"/>
      <c r="OC1240" s="104"/>
      <c r="OD1240" s="104"/>
      <c r="OE1240" s="104"/>
      <c r="OF1240" s="104"/>
      <c r="OG1240" s="104"/>
      <c r="OH1240" s="104"/>
      <c r="OI1240" s="104"/>
      <c r="OJ1240" s="104"/>
      <c r="OK1240" s="104"/>
      <c r="OL1240" s="104"/>
      <c r="OM1240" s="104"/>
      <c r="ON1240" s="104"/>
      <c r="OO1240" s="104"/>
      <c r="OP1240" s="104"/>
      <c r="OQ1240" s="104"/>
      <c r="OR1240" s="104"/>
      <c r="OS1240" s="104"/>
      <c r="OT1240" s="104"/>
      <c r="OU1240" s="104"/>
      <c r="OV1240" s="104"/>
      <c r="OW1240" s="104"/>
      <c r="OX1240" s="104"/>
      <c r="OY1240" s="104"/>
      <c r="OZ1240" s="104"/>
      <c r="PA1240" s="104"/>
      <c r="PB1240" s="104"/>
      <c r="PC1240" s="104"/>
      <c r="PD1240" s="104"/>
      <c r="PE1240" s="104"/>
      <c r="PF1240" s="104"/>
      <c r="PG1240" s="104"/>
      <c r="PH1240" s="104"/>
      <c r="PI1240" s="104"/>
      <c r="PJ1240" s="104"/>
      <c r="PK1240" s="104"/>
      <c r="PL1240" s="104"/>
      <c r="PM1240" s="104"/>
      <c r="PN1240" s="104"/>
      <c r="PO1240" s="104"/>
      <c r="PP1240" s="104"/>
      <c r="PQ1240" s="104"/>
      <c r="PR1240" s="104"/>
      <c r="PS1240" s="104"/>
      <c r="PT1240" s="104"/>
      <c r="PU1240" s="104"/>
      <c r="PV1240" s="104"/>
      <c r="PW1240" s="104"/>
      <c r="PX1240" s="104"/>
      <c r="PY1240" s="104"/>
      <c r="PZ1240" s="104"/>
      <c r="QA1240" s="104"/>
      <c r="QB1240" s="104"/>
      <c r="QC1240" s="104"/>
      <c r="QD1240" s="104"/>
      <c r="QE1240" s="104"/>
      <c r="QF1240" s="104"/>
      <c r="QG1240" s="104"/>
      <c r="QH1240" s="104"/>
      <c r="QI1240" s="104"/>
      <c r="QJ1240" s="104"/>
      <c r="QK1240" s="104"/>
      <c r="QL1240" s="104"/>
      <c r="QM1240" s="104"/>
      <c r="QN1240" s="104"/>
      <c r="QO1240" s="104"/>
      <c r="QP1240" s="104"/>
      <c r="QQ1240" s="104"/>
      <c r="QR1240" s="104"/>
      <c r="QS1240" s="104"/>
      <c r="QT1240" s="104"/>
      <c r="QU1240" s="104"/>
      <c r="QV1240" s="104"/>
      <c r="QW1240" s="104"/>
      <c r="QX1240" s="104"/>
      <c r="QY1240" s="104"/>
      <c r="QZ1240" s="104"/>
      <c r="RA1240" s="104"/>
      <c r="RB1240" s="104"/>
      <c r="RC1240" s="104"/>
      <c r="RD1240" s="104"/>
      <c r="RE1240" s="104"/>
      <c r="RF1240" s="104"/>
    </row>
    <row r="1241" spans="1:474" s="19" customFormat="1" x14ac:dyDescent="0.25">
      <c r="A1241" s="15">
        <v>24201</v>
      </c>
      <c r="B1241" s="67" t="s">
        <v>1154</v>
      </c>
      <c r="C1241" s="15"/>
      <c r="D1241" s="15"/>
      <c r="E1241" s="15"/>
      <c r="F1241" s="18">
        <v>20623.1224</v>
      </c>
      <c r="G1241" s="173">
        <f t="shared" ref="G1241:AE1241" si="117">SUM(G1242:G1246)</f>
        <v>0</v>
      </c>
      <c r="H1241" s="173">
        <f t="shared" si="117"/>
        <v>0</v>
      </c>
      <c r="I1241" s="173">
        <f t="shared" si="117"/>
        <v>0</v>
      </c>
      <c r="J1241" s="173">
        <f t="shared" si="117"/>
        <v>0</v>
      </c>
      <c r="K1241" s="173">
        <f t="shared" si="117"/>
        <v>0</v>
      </c>
      <c r="L1241" s="173">
        <f t="shared" si="117"/>
        <v>0</v>
      </c>
      <c r="M1241" s="173">
        <f t="shared" si="117"/>
        <v>0</v>
      </c>
      <c r="N1241" s="173">
        <f t="shared" si="117"/>
        <v>0</v>
      </c>
      <c r="O1241" s="173">
        <f t="shared" si="117"/>
        <v>0</v>
      </c>
      <c r="P1241" s="184">
        <f t="shared" si="117"/>
        <v>0</v>
      </c>
      <c r="Q1241" s="173">
        <f t="shared" si="117"/>
        <v>0</v>
      </c>
      <c r="R1241" s="173">
        <f t="shared" si="117"/>
        <v>0</v>
      </c>
      <c r="S1241" s="173">
        <v>0</v>
      </c>
      <c r="T1241" s="173">
        <v>0</v>
      </c>
      <c r="U1241" s="173">
        <v>75</v>
      </c>
      <c r="V1241" s="184">
        <v>20623.1224</v>
      </c>
      <c r="W1241" s="173">
        <f t="shared" si="117"/>
        <v>0</v>
      </c>
      <c r="X1241" s="173">
        <f t="shared" si="117"/>
        <v>0</v>
      </c>
      <c r="Y1241" s="173">
        <f t="shared" si="117"/>
        <v>0</v>
      </c>
      <c r="Z1241" s="173">
        <f t="shared" si="117"/>
        <v>0</v>
      </c>
      <c r="AA1241" s="173">
        <f t="shared" si="117"/>
        <v>0</v>
      </c>
      <c r="AB1241" s="173">
        <f t="shared" si="117"/>
        <v>0</v>
      </c>
      <c r="AC1241" s="173">
        <f t="shared" si="117"/>
        <v>0</v>
      </c>
      <c r="AD1241" s="179">
        <f t="shared" si="117"/>
        <v>0</v>
      </c>
      <c r="AE1241" s="204">
        <f t="shared" si="117"/>
        <v>20623.1224</v>
      </c>
      <c r="AF1241" s="104"/>
      <c r="AG1241" s="104"/>
      <c r="AH1241" s="104"/>
      <c r="AI1241" s="104"/>
      <c r="AJ1241" s="104"/>
      <c r="AK1241" s="104"/>
      <c r="AL1241" s="104"/>
      <c r="AM1241" s="104"/>
      <c r="AN1241" s="104"/>
      <c r="AO1241" s="104"/>
      <c r="AP1241" s="104"/>
      <c r="AQ1241" s="104"/>
      <c r="AR1241" s="104"/>
      <c r="AS1241" s="104"/>
      <c r="AT1241" s="104"/>
      <c r="AU1241" s="104"/>
      <c r="AV1241" s="104"/>
      <c r="AW1241" s="104"/>
      <c r="AX1241" s="104"/>
      <c r="AY1241" s="104"/>
      <c r="AZ1241" s="104"/>
      <c r="BA1241" s="104"/>
      <c r="BB1241" s="104"/>
      <c r="BC1241" s="104"/>
      <c r="BD1241" s="104"/>
      <c r="BE1241" s="104"/>
      <c r="BF1241" s="104"/>
      <c r="BG1241" s="104"/>
      <c r="BH1241" s="104"/>
      <c r="BI1241" s="104"/>
      <c r="BJ1241" s="104"/>
      <c r="BK1241" s="104"/>
      <c r="BL1241" s="104"/>
      <c r="BM1241" s="104"/>
      <c r="BN1241" s="104"/>
      <c r="BO1241" s="104"/>
      <c r="BP1241" s="104"/>
      <c r="BQ1241" s="104"/>
      <c r="BR1241" s="104"/>
      <c r="GM1241" s="104"/>
      <c r="GN1241" s="104"/>
      <c r="GO1241" s="104"/>
      <c r="GP1241" s="104"/>
      <c r="GQ1241" s="104"/>
      <c r="GR1241" s="104"/>
      <c r="GS1241" s="104"/>
      <c r="GT1241" s="104"/>
      <c r="GU1241" s="104"/>
      <c r="GV1241" s="104"/>
      <c r="GW1241" s="104"/>
      <c r="GX1241" s="104"/>
      <c r="GY1241" s="104"/>
      <c r="GZ1241" s="104"/>
      <c r="HA1241" s="104"/>
      <c r="HB1241" s="104"/>
      <c r="HC1241" s="104"/>
      <c r="HD1241" s="104"/>
      <c r="HE1241" s="104"/>
      <c r="HF1241" s="104"/>
      <c r="HG1241" s="104"/>
      <c r="HH1241" s="104"/>
      <c r="HI1241" s="104"/>
      <c r="HJ1241" s="104"/>
      <c r="HK1241" s="104"/>
      <c r="HL1241" s="104"/>
      <c r="HM1241" s="104"/>
      <c r="HN1241" s="104"/>
      <c r="HO1241" s="104"/>
      <c r="HP1241" s="104"/>
      <c r="HQ1241" s="104"/>
      <c r="HR1241" s="104"/>
      <c r="HS1241" s="104"/>
      <c r="HT1241" s="104"/>
      <c r="HU1241" s="104"/>
      <c r="HV1241" s="104"/>
      <c r="HW1241" s="104"/>
      <c r="HX1241" s="104"/>
      <c r="HY1241" s="104"/>
      <c r="HZ1241" s="104"/>
      <c r="IA1241" s="104"/>
      <c r="IB1241" s="104"/>
      <c r="IC1241" s="104"/>
      <c r="ID1241" s="104"/>
      <c r="IE1241" s="104"/>
      <c r="IF1241" s="104"/>
      <c r="IG1241" s="104"/>
      <c r="IH1241" s="104"/>
      <c r="II1241" s="104"/>
      <c r="IJ1241" s="104"/>
      <c r="IK1241" s="104"/>
      <c r="IL1241" s="104"/>
      <c r="IM1241" s="104"/>
      <c r="IN1241" s="104"/>
      <c r="IO1241" s="104"/>
      <c r="IP1241" s="104"/>
      <c r="IQ1241" s="104"/>
      <c r="IR1241" s="104"/>
      <c r="IS1241" s="104"/>
      <c r="IT1241" s="104"/>
      <c r="IU1241" s="104"/>
      <c r="IV1241" s="104"/>
      <c r="IW1241" s="104"/>
      <c r="IX1241" s="104"/>
      <c r="IY1241" s="104"/>
      <c r="IZ1241" s="104"/>
      <c r="JA1241" s="104"/>
      <c r="JB1241" s="104"/>
      <c r="JC1241" s="104"/>
      <c r="JD1241" s="104"/>
      <c r="JE1241" s="104"/>
      <c r="JF1241" s="104"/>
      <c r="JG1241" s="104"/>
      <c r="JH1241" s="104"/>
      <c r="JI1241" s="104"/>
      <c r="JJ1241" s="104"/>
      <c r="JK1241" s="104"/>
      <c r="JL1241" s="104"/>
      <c r="JM1241" s="104"/>
      <c r="JN1241" s="104"/>
      <c r="JO1241" s="104"/>
      <c r="JP1241" s="104"/>
      <c r="JQ1241" s="104"/>
      <c r="JR1241" s="104"/>
      <c r="JS1241" s="104"/>
      <c r="JT1241" s="104"/>
      <c r="JU1241" s="104"/>
      <c r="JV1241" s="104"/>
      <c r="JW1241" s="104"/>
      <c r="JX1241" s="104"/>
      <c r="JY1241" s="104"/>
      <c r="JZ1241" s="104"/>
      <c r="KA1241" s="104"/>
      <c r="KB1241" s="104"/>
      <c r="KC1241" s="104"/>
      <c r="KD1241" s="104"/>
      <c r="KE1241" s="104"/>
      <c r="KF1241" s="104"/>
      <c r="KG1241" s="104"/>
      <c r="KH1241" s="104"/>
      <c r="KI1241" s="104"/>
      <c r="KJ1241" s="104"/>
      <c r="KK1241" s="104"/>
      <c r="KL1241" s="104"/>
      <c r="KM1241" s="104"/>
      <c r="KN1241" s="104"/>
      <c r="KO1241" s="104"/>
      <c r="KP1241" s="104"/>
      <c r="KQ1241" s="104"/>
      <c r="KR1241" s="104"/>
      <c r="KS1241" s="104"/>
      <c r="KT1241" s="104"/>
      <c r="KU1241" s="104"/>
      <c r="KV1241" s="104"/>
      <c r="KW1241" s="104"/>
      <c r="KX1241" s="104"/>
      <c r="KY1241" s="104"/>
      <c r="KZ1241" s="104"/>
      <c r="LA1241" s="104"/>
      <c r="LB1241" s="104"/>
      <c r="LC1241" s="104"/>
      <c r="LD1241" s="104"/>
      <c r="LE1241" s="104"/>
      <c r="LF1241" s="104"/>
      <c r="LG1241" s="104"/>
      <c r="LH1241" s="104"/>
      <c r="LI1241" s="104"/>
      <c r="LJ1241" s="104"/>
      <c r="LK1241" s="104"/>
      <c r="LL1241" s="104"/>
      <c r="LM1241" s="104"/>
      <c r="LN1241" s="104"/>
      <c r="LO1241" s="104"/>
      <c r="LP1241" s="104"/>
      <c r="LQ1241" s="104"/>
      <c r="LR1241" s="104"/>
      <c r="LS1241" s="104"/>
      <c r="LT1241" s="104"/>
      <c r="LU1241" s="104"/>
      <c r="LV1241" s="104"/>
      <c r="LW1241" s="104"/>
      <c r="LX1241" s="104"/>
      <c r="LY1241" s="104"/>
      <c r="LZ1241" s="104"/>
      <c r="MA1241" s="104"/>
      <c r="MB1241" s="104"/>
      <c r="MC1241" s="104"/>
      <c r="MD1241" s="104"/>
      <c r="ME1241" s="104"/>
      <c r="MF1241" s="104"/>
      <c r="MG1241" s="104"/>
      <c r="MH1241" s="104"/>
      <c r="MI1241" s="104"/>
      <c r="MJ1241" s="104"/>
      <c r="MK1241" s="104"/>
      <c r="ML1241" s="104"/>
      <c r="MM1241" s="104"/>
      <c r="MN1241" s="104"/>
      <c r="MO1241" s="104"/>
      <c r="MP1241" s="104"/>
      <c r="MQ1241" s="104"/>
      <c r="MR1241" s="104"/>
      <c r="MS1241" s="104"/>
      <c r="MT1241" s="104"/>
      <c r="MU1241" s="104"/>
      <c r="MV1241" s="104"/>
      <c r="MW1241" s="104"/>
      <c r="MX1241" s="104"/>
      <c r="MY1241" s="104"/>
      <c r="MZ1241" s="104"/>
      <c r="NA1241" s="104"/>
      <c r="NB1241" s="104"/>
      <c r="NC1241" s="104"/>
      <c r="ND1241" s="104"/>
      <c r="NE1241" s="104"/>
      <c r="NF1241" s="104"/>
      <c r="NG1241" s="104"/>
      <c r="NH1241" s="104"/>
      <c r="NI1241" s="104"/>
      <c r="NJ1241" s="104"/>
      <c r="NK1241" s="104"/>
      <c r="NL1241" s="104"/>
      <c r="NM1241" s="104"/>
      <c r="NN1241" s="104"/>
      <c r="NO1241" s="104"/>
      <c r="NP1241" s="104"/>
      <c r="NQ1241" s="104"/>
      <c r="NR1241" s="104"/>
      <c r="NS1241" s="104"/>
      <c r="NT1241" s="104"/>
      <c r="NU1241" s="104"/>
      <c r="NV1241" s="104"/>
      <c r="NW1241" s="104"/>
      <c r="NX1241" s="104"/>
      <c r="NY1241" s="104"/>
      <c r="NZ1241" s="104"/>
      <c r="OA1241" s="104"/>
      <c r="OB1241" s="104"/>
      <c r="OC1241" s="104"/>
      <c r="OD1241" s="104"/>
      <c r="OE1241" s="104"/>
      <c r="OF1241" s="104"/>
      <c r="OG1241" s="104"/>
      <c r="OH1241" s="104"/>
      <c r="OI1241" s="104"/>
      <c r="OJ1241" s="104"/>
      <c r="OK1241" s="104"/>
      <c r="OL1241" s="104"/>
      <c r="OM1241" s="104"/>
      <c r="ON1241" s="104"/>
      <c r="OO1241" s="104"/>
      <c r="OP1241" s="104"/>
      <c r="OQ1241" s="104"/>
      <c r="OR1241" s="104"/>
      <c r="OS1241" s="104"/>
      <c r="OT1241" s="104"/>
      <c r="OU1241" s="104"/>
      <c r="OV1241" s="104"/>
      <c r="OW1241" s="104"/>
      <c r="OX1241" s="104"/>
      <c r="OY1241" s="104"/>
      <c r="OZ1241" s="104"/>
      <c r="PA1241" s="104"/>
      <c r="PB1241" s="104"/>
      <c r="PC1241" s="104"/>
      <c r="PD1241" s="104"/>
      <c r="PE1241" s="104"/>
      <c r="PF1241" s="104"/>
      <c r="PG1241" s="104"/>
      <c r="PH1241" s="104"/>
      <c r="PI1241" s="104"/>
      <c r="PJ1241" s="104"/>
      <c r="PK1241" s="104"/>
      <c r="PL1241" s="104"/>
      <c r="PM1241" s="104"/>
      <c r="PN1241" s="104"/>
      <c r="PO1241" s="104"/>
      <c r="PP1241" s="104"/>
      <c r="PQ1241" s="104"/>
      <c r="PR1241" s="104"/>
      <c r="PS1241" s="104"/>
      <c r="PT1241" s="104"/>
      <c r="PU1241" s="104"/>
      <c r="PV1241" s="104"/>
      <c r="PW1241" s="104"/>
      <c r="PX1241" s="104"/>
      <c r="PY1241" s="104"/>
      <c r="PZ1241" s="104"/>
      <c r="QA1241" s="104"/>
      <c r="QB1241" s="104"/>
      <c r="QC1241" s="104"/>
      <c r="QD1241" s="104"/>
      <c r="QE1241" s="104"/>
      <c r="QF1241" s="104"/>
      <c r="QG1241" s="104"/>
      <c r="QH1241" s="104"/>
      <c r="QI1241" s="104"/>
      <c r="QJ1241" s="104"/>
      <c r="QK1241" s="104"/>
      <c r="QL1241" s="104"/>
      <c r="QM1241" s="104"/>
      <c r="QN1241" s="104"/>
      <c r="QO1241" s="104"/>
      <c r="QP1241" s="104"/>
      <c r="QQ1241" s="104"/>
      <c r="QR1241" s="104"/>
      <c r="QS1241" s="104"/>
      <c r="QT1241" s="104"/>
      <c r="QU1241" s="104"/>
      <c r="QV1241" s="104"/>
      <c r="QW1241" s="104"/>
      <c r="QX1241" s="104"/>
      <c r="QY1241" s="104"/>
      <c r="QZ1241" s="104"/>
      <c r="RA1241" s="104"/>
      <c r="RB1241" s="104"/>
      <c r="RC1241" s="104"/>
      <c r="RD1241" s="104"/>
      <c r="RE1241" s="104"/>
      <c r="RF1241" s="104"/>
    </row>
    <row r="1242" spans="1:474" x14ac:dyDescent="0.25">
      <c r="A1242" s="26"/>
      <c r="B1242" s="48" t="s">
        <v>1155</v>
      </c>
      <c r="C1242" s="23"/>
      <c r="D1242" s="49">
        <v>25</v>
      </c>
      <c r="E1242" s="23"/>
      <c r="F1242" s="50">
        <v>9646.5648000000001</v>
      </c>
      <c r="G1242" s="169"/>
      <c r="H1242" s="169"/>
      <c r="I1242" s="169"/>
      <c r="J1242" s="169"/>
      <c r="K1242" s="169"/>
      <c r="L1242" s="169"/>
      <c r="M1242" s="169"/>
      <c r="N1242" s="169"/>
      <c r="O1242" s="169"/>
      <c r="P1242" s="207"/>
      <c r="Q1242" s="169"/>
      <c r="R1242" s="169"/>
      <c r="S1242" s="169"/>
      <c r="T1242" s="169"/>
      <c r="U1242" s="208">
        <v>25</v>
      </c>
      <c r="V1242" s="207">
        <v>9646.5648000000001</v>
      </c>
      <c r="W1242" s="169"/>
      <c r="X1242" s="169"/>
      <c r="Y1242" s="169"/>
      <c r="Z1242" s="169"/>
      <c r="AA1242" s="169"/>
      <c r="AB1242" s="169"/>
      <c r="AC1242" s="169"/>
      <c r="AD1242" s="180"/>
      <c r="AE1242" s="207">
        <f>H1242+J1242+L1242+N1242+P1242+R1242+T1242+V1242+X1242+Z1242+AB1242+AD1242</f>
        <v>9646.5648000000001</v>
      </c>
    </row>
    <row r="1243" spans="1:474" x14ac:dyDescent="0.25">
      <c r="A1243" s="26"/>
      <c r="B1243" s="48" t="s">
        <v>1156</v>
      </c>
      <c r="C1243" s="23"/>
      <c r="D1243" s="49">
        <v>0</v>
      </c>
      <c r="E1243" s="23"/>
      <c r="F1243" s="50">
        <v>-2.3999999998522981E-3</v>
      </c>
      <c r="G1243" s="169"/>
      <c r="H1243" s="169"/>
      <c r="I1243" s="169"/>
      <c r="J1243" s="169"/>
      <c r="K1243" s="169"/>
      <c r="L1243" s="169"/>
      <c r="M1243" s="169"/>
      <c r="N1243" s="169"/>
      <c r="O1243" s="169"/>
      <c r="P1243" s="207"/>
      <c r="Q1243" s="169"/>
      <c r="R1243" s="169"/>
      <c r="S1243" s="169"/>
      <c r="T1243" s="169"/>
      <c r="U1243" s="208">
        <v>0</v>
      </c>
      <c r="V1243" s="207">
        <v>-2.3999999998522981E-3</v>
      </c>
      <c r="W1243" s="169"/>
      <c r="X1243" s="169"/>
      <c r="Y1243" s="169"/>
      <c r="Z1243" s="169"/>
      <c r="AA1243" s="169"/>
      <c r="AB1243" s="169"/>
      <c r="AC1243" s="169"/>
      <c r="AD1243" s="180"/>
      <c r="AE1243" s="207">
        <f>H1243+J1243+L1243+N1243+P1243+R1243+T1243+V1243+X1243+Z1243+AB1243+AD1243</f>
        <v>-2.3999999998522981E-3</v>
      </c>
    </row>
    <row r="1244" spans="1:474" x14ac:dyDescent="0.25">
      <c r="A1244" s="26"/>
      <c r="B1244" s="48" t="s">
        <v>1157</v>
      </c>
      <c r="C1244" s="23"/>
      <c r="D1244" s="49">
        <v>9</v>
      </c>
      <c r="E1244" s="23"/>
      <c r="F1244" s="50">
        <v>1736.3807999999999</v>
      </c>
      <c r="G1244" s="169"/>
      <c r="H1244" s="169"/>
      <c r="I1244" s="169"/>
      <c r="J1244" s="169"/>
      <c r="K1244" s="169"/>
      <c r="L1244" s="169"/>
      <c r="M1244" s="169"/>
      <c r="N1244" s="169"/>
      <c r="O1244" s="169"/>
      <c r="P1244" s="207"/>
      <c r="Q1244" s="169"/>
      <c r="R1244" s="169"/>
      <c r="S1244" s="169"/>
      <c r="T1244" s="169"/>
      <c r="U1244" s="208">
        <v>9</v>
      </c>
      <c r="V1244" s="207">
        <v>1736.3807999999999</v>
      </c>
      <c r="W1244" s="169"/>
      <c r="X1244" s="169"/>
      <c r="Y1244" s="169"/>
      <c r="Z1244" s="169"/>
      <c r="AA1244" s="169"/>
      <c r="AB1244" s="169"/>
      <c r="AC1244" s="169"/>
      <c r="AD1244" s="180"/>
      <c r="AE1244" s="207">
        <f>H1244+J1244+L1244+N1244+P1244+R1244+T1244+V1244+X1244+Z1244+AB1244+AD1244</f>
        <v>1736.3807999999999</v>
      </c>
    </row>
    <row r="1245" spans="1:474" x14ac:dyDescent="0.25">
      <c r="A1245" s="26"/>
      <c r="B1245" s="48" t="s">
        <v>1158</v>
      </c>
      <c r="C1245" s="23"/>
      <c r="D1245" s="49">
        <v>26</v>
      </c>
      <c r="E1245" s="23"/>
      <c r="F1245" s="50">
        <v>6315.1791999999996</v>
      </c>
      <c r="G1245" s="169"/>
      <c r="H1245" s="169"/>
      <c r="I1245" s="169"/>
      <c r="J1245" s="169"/>
      <c r="K1245" s="169"/>
      <c r="L1245" s="169"/>
      <c r="M1245" s="169"/>
      <c r="N1245" s="169"/>
      <c r="O1245" s="169"/>
      <c r="P1245" s="207"/>
      <c r="Q1245" s="169"/>
      <c r="R1245" s="169"/>
      <c r="S1245" s="169"/>
      <c r="T1245" s="169"/>
      <c r="U1245" s="208">
        <v>26</v>
      </c>
      <c r="V1245" s="207">
        <v>6315.1791999999996</v>
      </c>
      <c r="W1245" s="169"/>
      <c r="X1245" s="169"/>
      <c r="Y1245" s="169"/>
      <c r="Z1245" s="169"/>
      <c r="AA1245" s="169"/>
      <c r="AB1245" s="169"/>
      <c r="AC1245" s="169"/>
      <c r="AD1245" s="180"/>
      <c r="AE1245" s="207">
        <f>H1245+J1245+L1245+N1245+P1245+R1245+T1245+V1245+X1245+Z1245+AB1245+AD1245</f>
        <v>6315.1791999999996</v>
      </c>
    </row>
    <row r="1246" spans="1:474" x14ac:dyDescent="0.25">
      <c r="A1246" s="26"/>
      <c r="B1246" s="48" t="s">
        <v>1159</v>
      </c>
      <c r="C1246" s="23"/>
      <c r="D1246" s="49">
        <v>15</v>
      </c>
      <c r="E1246" s="23"/>
      <c r="F1246" s="50">
        <v>2925</v>
      </c>
      <c r="G1246" s="169"/>
      <c r="H1246" s="169"/>
      <c r="I1246" s="169"/>
      <c r="J1246" s="169"/>
      <c r="K1246" s="169"/>
      <c r="L1246" s="169"/>
      <c r="M1246" s="169"/>
      <c r="N1246" s="169"/>
      <c r="O1246" s="169"/>
      <c r="P1246" s="207"/>
      <c r="Q1246" s="169"/>
      <c r="R1246" s="169"/>
      <c r="S1246" s="169"/>
      <c r="T1246" s="169"/>
      <c r="U1246" s="208">
        <v>15</v>
      </c>
      <c r="V1246" s="207">
        <v>2925</v>
      </c>
      <c r="W1246" s="169"/>
      <c r="X1246" s="169"/>
      <c r="Y1246" s="169"/>
      <c r="Z1246" s="169"/>
      <c r="AA1246" s="169"/>
      <c r="AB1246" s="169"/>
      <c r="AC1246" s="169"/>
      <c r="AD1246" s="180"/>
      <c r="AE1246" s="207">
        <f>H1246+J1246+L1246+N1246+P1246+R1246+T1246+V1246+X1246+Z1246+AB1246+AD1246</f>
        <v>2925</v>
      </c>
    </row>
    <row r="1247" spans="1:474" s="14" customFormat="1" x14ac:dyDescent="0.25">
      <c r="A1247" s="11">
        <v>243</v>
      </c>
      <c r="B1247" s="79" t="s">
        <v>1160</v>
      </c>
      <c r="C1247" s="11"/>
      <c r="D1247" s="11"/>
      <c r="E1247" s="11"/>
      <c r="F1247" s="13">
        <v>1519.6007999999999</v>
      </c>
      <c r="G1247" s="171">
        <f>G1248</f>
        <v>0</v>
      </c>
      <c r="H1247" s="171">
        <f t="shared" ref="H1247:AE1247" si="118">H1248</f>
        <v>0</v>
      </c>
      <c r="I1247" s="171">
        <f t="shared" si="118"/>
        <v>0</v>
      </c>
      <c r="J1247" s="171">
        <f t="shared" si="118"/>
        <v>0</v>
      </c>
      <c r="K1247" s="171">
        <f t="shared" si="118"/>
        <v>0</v>
      </c>
      <c r="L1247" s="171">
        <f t="shared" si="118"/>
        <v>0</v>
      </c>
      <c r="M1247" s="171">
        <f t="shared" si="118"/>
        <v>0</v>
      </c>
      <c r="N1247" s="171">
        <f t="shared" si="118"/>
        <v>0</v>
      </c>
      <c r="O1247" s="171">
        <f t="shared" si="118"/>
        <v>0</v>
      </c>
      <c r="P1247" s="185">
        <f t="shared" si="118"/>
        <v>0</v>
      </c>
      <c r="Q1247" s="171">
        <f t="shared" si="118"/>
        <v>0</v>
      </c>
      <c r="R1247" s="171">
        <f t="shared" si="118"/>
        <v>0</v>
      </c>
      <c r="S1247" s="171">
        <v>0</v>
      </c>
      <c r="T1247" s="171">
        <v>0</v>
      </c>
      <c r="U1247" s="171">
        <v>6</v>
      </c>
      <c r="V1247" s="185">
        <v>1519.6007999999999</v>
      </c>
      <c r="W1247" s="171">
        <f t="shared" si="118"/>
        <v>0</v>
      </c>
      <c r="X1247" s="171">
        <f t="shared" si="118"/>
        <v>0</v>
      </c>
      <c r="Y1247" s="171">
        <f t="shared" si="118"/>
        <v>0</v>
      </c>
      <c r="Z1247" s="171">
        <f t="shared" si="118"/>
        <v>0</v>
      </c>
      <c r="AA1247" s="171">
        <f t="shared" si="118"/>
        <v>0</v>
      </c>
      <c r="AB1247" s="171">
        <f t="shared" si="118"/>
        <v>0</v>
      </c>
      <c r="AC1247" s="171">
        <f t="shared" si="118"/>
        <v>0</v>
      </c>
      <c r="AD1247" s="181">
        <f t="shared" si="118"/>
        <v>0</v>
      </c>
      <c r="AE1247" s="201">
        <f t="shared" si="118"/>
        <v>1519.6007999999999</v>
      </c>
      <c r="AF1247" s="104"/>
      <c r="AG1247" s="104"/>
      <c r="AH1247" s="104"/>
      <c r="AI1247" s="104"/>
      <c r="AJ1247" s="104"/>
      <c r="AK1247" s="104"/>
      <c r="AL1247" s="104"/>
      <c r="AM1247" s="104"/>
      <c r="AN1247" s="104"/>
      <c r="AO1247" s="104"/>
      <c r="AP1247" s="104"/>
      <c r="AQ1247" s="104"/>
      <c r="AR1247" s="104"/>
      <c r="AS1247" s="104"/>
      <c r="AT1247" s="104"/>
      <c r="AU1247" s="104"/>
      <c r="AV1247" s="104"/>
      <c r="AW1247" s="104"/>
      <c r="AX1247" s="104"/>
      <c r="AY1247" s="104"/>
      <c r="AZ1247" s="104"/>
      <c r="BA1247" s="104"/>
      <c r="BB1247" s="104"/>
      <c r="BC1247" s="104"/>
      <c r="BD1247" s="104"/>
      <c r="BE1247" s="104"/>
      <c r="BF1247" s="104"/>
      <c r="BG1247" s="104"/>
      <c r="BH1247" s="104"/>
      <c r="BI1247" s="104"/>
      <c r="BJ1247" s="104"/>
      <c r="BK1247" s="104"/>
      <c r="BL1247" s="104"/>
      <c r="BM1247" s="104"/>
      <c r="BN1247" s="104"/>
      <c r="BO1247" s="104"/>
      <c r="BP1247" s="104"/>
      <c r="BQ1247" s="104"/>
      <c r="BR1247" s="104"/>
      <c r="GM1247" s="104"/>
      <c r="GN1247" s="104"/>
      <c r="GO1247" s="104"/>
      <c r="GP1247" s="104"/>
      <c r="GQ1247" s="104"/>
      <c r="GR1247" s="104"/>
      <c r="GS1247" s="104"/>
      <c r="GT1247" s="104"/>
      <c r="GU1247" s="104"/>
      <c r="GV1247" s="104"/>
      <c r="GW1247" s="104"/>
      <c r="GX1247" s="104"/>
      <c r="GY1247" s="104"/>
      <c r="GZ1247" s="104"/>
      <c r="HA1247" s="104"/>
      <c r="HB1247" s="104"/>
      <c r="HC1247" s="104"/>
      <c r="HD1247" s="104"/>
      <c r="HE1247" s="104"/>
      <c r="HF1247" s="104"/>
      <c r="HG1247" s="104"/>
      <c r="HH1247" s="104"/>
      <c r="HI1247" s="104"/>
      <c r="HJ1247" s="104"/>
      <c r="HK1247" s="104"/>
      <c r="HL1247" s="104"/>
      <c r="HM1247" s="104"/>
      <c r="HN1247" s="104"/>
      <c r="HO1247" s="104"/>
      <c r="HP1247" s="104"/>
      <c r="HQ1247" s="104"/>
      <c r="HR1247" s="104"/>
      <c r="HS1247" s="104"/>
      <c r="HT1247" s="104"/>
      <c r="HU1247" s="104"/>
      <c r="HV1247" s="104"/>
      <c r="HW1247" s="104"/>
      <c r="HX1247" s="104"/>
      <c r="HY1247" s="104"/>
      <c r="HZ1247" s="104"/>
      <c r="IA1247" s="104"/>
      <c r="IB1247" s="104"/>
      <c r="IC1247" s="104"/>
      <c r="ID1247" s="104"/>
      <c r="IE1247" s="104"/>
      <c r="IF1247" s="104"/>
      <c r="IG1247" s="104"/>
      <c r="IH1247" s="104"/>
      <c r="II1247" s="104"/>
      <c r="IJ1247" s="104"/>
      <c r="IK1247" s="104"/>
      <c r="IL1247" s="104"/>
      <c r="IM1247" s="104"/>
      <c r="IN1247" s="104"/>
      <c r="IO1247" s="104"/>
      <c r="IP1247" s="104"/>
      <c r="IQ1247" s="104"/>
      <c r="IR1247" s="104"/>
      <c r="IS1247" s="104"/>
      <c r="IT1247" s="104"/>
      <c r="IU1247" s="104"/>
      <c r="IV1247" s="104"/>
      <c r="IW1247" s="104"/>
      <c r="IX1247" s="104"/>
      <c r="IY1247" s="104"/>
      <c r="IZ1247" s="104"/>
      <c r="JA1247" s="104"/>
      <c r="JB1247" s="104"/>
      <c r="JC1247" s="104"/>
      <c r="JD1247" s="104"/>
      <c r="JE1247" s="104"/>
      <c r="JF1247" s="104"/>
      <c r="JG1247" s="104"/>
      <c r="JH1247" s="104"/>
      <c r="JI1247" s="104"/>
      <c r="JJ1247" s="104"/>
      <c r="JK1247" s="104"/>
      <c r="JL1247" s="104"/>
      <c r="JM1247" s="104"/>
      <c r="JN1247" s="104"/>
      <c r="JO1247" s="104"/>
      <c r="JP1247" s="104"/>
      <c r="JQ1247" s="104"/>
      <c r="JR1247" s="104"/>
      <c r="JS1247" s="104"/>
      <c r="JT1247" s="104"/>
      <c r="JU1247" s="104"/>
      <c r="JV1247" s="104"/>
      <c r="JW1247" s="104"/>
      <c r="JX1247" s="104"/>
      <c r="JY1247" s="104"/>
      <c r="JZ1247" s="104"/>
      <c r="KA1247" s="104"/>
      <c r="KB1247" s="104"/>
      <c r="KC1247" s="104"/>
      <c r="KD1247" s="104"/>
      <c r="KE1247" s="104"/>
      <c r="KF1247" s="104"/>
      <c r="KG1247" s="104"/>
      <c r="KH1247" s="104"/>
      <c r="KI1247" s="104"/>
      <c r="KJ1247" s="104"/>
      <c r="KK1247" s="104"/>
      <c r="KL1247" s="104"/>
      <c r="KM1247" s="104"/>
      <c r="KN1247" s="104"/>
      <c r="KO1247" s="104"/>
      <c r="KP1247" s="104"/>
      <c r="KQ1247" s="104"/>
      <c r="KR1247" s="104"/>
      <c r="KS1247" s="104"/>
      <c r="KT1247" s="104"/>
      <c r="KU1247" s="104"/>
      <c r="KV1247" s="104"/>
      <c r="KW1247" s="104"/>
      <c r="KX1247" s="104"/>
      <c r="KY1247" s="104"/>
      <c r="KZ1247" s="104"/>
      <c r="LA1247" s="104"/>
      <c r="LB1247" s="104"/>
      <c r="LC1247" s="104"/>
      <c r="LD1247" s="104"/>
      <c r="LE1247" s="104"/>
      <c r="LF1247" s="104"/>
      <c r="LG1247" s="104"/>
      <c r="LH1247" s="104"/>
      <c r="LI1247" s="104"/>
      <c r="LJ1247" s="104"/>
      <c r="LK1247" s="104"/>
      <c r="LL1247" s="104"/>
      <c r="LM1247" s="104"/>
      <c r="LN1247" s="104"/>
      <c r="LO1247" s="104"/>
      <c r="LP1247" s="104"/>
      <c r="LQ1247" s="104"/>
      <c r="LR1247" s="104"/>
      <c r="LS1247" s="104"/>
      <c r="LT1247" s="104"/>
      <c r="LU1247" s="104"/>
      <c r="LV1247" s="104"/>
      <c r="LW1247" s="104"/>
      <c r="LX1247" s="104"/>
      <c r="LY1247" s="104"/>
      <c r="LZ1247" s="104"/>
      <c r="MA1247" s="104"/>
      <c r="MB1247" s="104"/>
      <c r="MC1247" s="104"/>
      <c r="MD1247" s="104"/>
      <c r="ME1247" s="104"/>
      <c r="MF1247" s="104"/>
      <c r="MG1247" s="104"/>
      <c r="MH1247" s="104"/>
      <c r="MI1247" s="104"/>
      <c r="MJ1247" s="104"/>
      <c r="MK1247" s="104"/>
      <c r="ML1247" s="104"/>
      <c r="MM1247" s="104"/>
      <c r="MN1247" s="104"/>
      <c r="MO1247" s="104"/>
      <c r="MP1247" s="104"/>
      <c r="MQ1247" s="104"/>
      <c r="MR1247" s="104"/>
      <c r="MS1247" s="104"/>
      <c r="MT1247" s="104"/>
      <c r="MU1247" s="104"/>
      <c r="MV1247" s="104"/>
      <c r="MW1247" s="104"/>
      <c r="MX1247" s="104"/>
      <c r="MY1247" s="104"/>
      <c r="MZ1247" s="104"/>
      <c r="NA1247" s="104"/>
      <c r="NB1247" s="104"/>
      <c r="NC1247" s="104"/>
      <c r="ND1247" s="104"/>
      <c r="NE1247" s="104"/>
      <c r="NF1247" s="104"/>
      <c r="NG1247" s="104"/>
      <c r="NH1247" s="104"/>
      <c r="NI1247" s="104"/>
      <c r="NJ1247" s="104"/>
      <c r="NK1247" s="104"/>
      <c r="NL1247" s="104"/>
      <c r="NM1247" s="104"/>
      <c r="NN1247" s="104"/>
      <c r="NO1247" s="104"/>
      <c r="NP1247" s="104"/>
      <c r="NQ1247" s="104"/>
      <c r="NR1247" s="104"/>
      <c r="NS1247" s="104"/>
      <c r="NT1247" s="104"/>
      <c r="NU1247" s="104"/>
      <c r="NV1247" s="104"/>
      <c r="NW1247" s="104"/>
      <c r="NX1247" s="104"/>
      <c r="NY1247" s="104"/>
      <c r="NZ1247" s="104"/>
      <c r="OA1247" s="104"/>
      <c r="OB1247" s="104"/>
      <c r="OC1247" s="104"/>
      <c r="OD1247" s="104"/>
      <c r="OE1247" s="104"/>
      <c r="OF1247" s="104"/>
      <c r="OG1247" s="104"/>
      <c r="OH1247" s="104"/>
      <c r="OI1247" s="104"/>
      <c r="OJ1247" s="104"/>
      <c r="OK1247" s="104"/>
      <c r="OL1247" s="104"/>
      <c r="OM1247" s="104"/>
      <c r="ON1247" s="104"/>
      <c r="OO1247" s="104"/>
      <c r="OP1247" s="104"/>
      <c r="OQ1247" s="104"/>
      <c r="OR1247" s="104"/>
      <c r="OS1247" s="104"/>
      <c r="OT1247" s="104"/>
      <c r="OU1247" s="104"/>
      <c r="OV1247" s="104"/>
      <c r="OW1247" s="104"/>
      <c r="OX1247" s="104"/>
      <c r="OY1247" s="104"/>
      <c r="OZ1247" s="104"/>
      <c r="PA1247" s="104"/>
      <c r="PB1247" s="104"/>
      <c r="PC1247" s="104"/>
      <c r="PD1247" s="104"/>
      <c r="PE1247" s="104"/>
      <c r="PF1247" s="104"/>
      <c r="PG1247" s="104"/>
      <c r="PH1247" s="104"/>
      <c r="PI1247" s="104"/>
      <c r="PJ1247" s="104"/>
      <c r="PK1247" s="104"/>
      <c r="PL1247" s="104"/>
      <c r="PM1247" s="104"/>
      <c r="PN1247" s="104"/>
      <c r="PO1247" s="104"/>
      <c r="PP1247" s="104"/>
      <c r="PQ1247" s="104"/>
      <c r="PR1247" s="104"/>
      <c r="PS1247" s="104"/>
      <c r="PT1247" s="104"/>
      <c r="PU1247" s="104"/>
      <c r="PV1247" s="104"/>
      <c r="PW1247" s="104"/>
      <c r="PX1247" s="104"/>
      <c r="PY1247" s="104"/>
      <c r="PZ1247" s="104"/>
      <c r="QA1247" s="104"/>
      <c r="QB1247" s="104"/>
      <c r="QC1247" s="104"/>
      <c r="QD1247" s="104"/>
      <c r="QE1247" s="104"/>
      <c r="QF1247" s="104"/>
      <c r="QG1247" s="104"/>
      <c r="QH1247" s="104"/>
      <c r="QI1247" s="104"/>
      <c r="QJ1247" s="104"/>
      <c r="QK1247" s="104"/>
      <c r="QL1247" s="104"/>
      <c r="QM1247" s="104"/>
      <c r="QN1247" s="104"/>
      <c r="QO1247" s="104"/>
      <c r="QP1247" s="104"/>
      <c r="QQ1247" s="104"/>
      <c r="QR1247" s="104"/>
      <c r="QS1247" s="104"/>
      <c r="QT1247" s="104"/>
      <c r="QU1247" s="104"/>
      <c r="QV1247" s="104"/>
      <c r="QW1247" s="104"/>
      <c r="QX1247" s="104"/>
      <c r="QY1247" s="104"/>
      <c r="QZ1247" s="104"/>
      <c r="RA1247" s="104"/>
      <c r="RB1247" s="104"/>
      <c r="RC1247" s="104"/>
      <c r="RD1247" s="104"/>
      <c r="RE1247" s="104"/>
      <c r="RF1247" s="104"/>
    </row>
    <row r="1248" spans="1:474" s="19" customFormat="1" x14ac:dyDescent="0.25">
      <c r="A1248" s="92">
        <v>24301</v>
      </c>
      <c r="B1248" s="93" t="s">
        <v>1160</v>
      </c>
      <c r="C1248" s="52"/>
      <c r="D1248" s="52"/>
      <c r="E1248" s="52"/>
      <c r="F1248" s="18">
        <v>1519.6007999999999</v>
      </c>
      <c r="G1248" s="173">
        <f>SUM(G1249:G1252)</f>
        <v>0</v>
      </c>
      <c r="H1248" s="173">
        <f t="shared" ref="H1248:AE1248" si="119">SUM(H1249:H1252)</f>
        <v>0</v>
      </c>
      <c r="I1248" s="173">
        <f t="shared" si="119"/>
        <v>0</v>
      </c>
      <c r="J1248" s="173">
        <f t="shared" si="119"/>
        <v>0</v>
      </c>
      <c r="K1248" s="173">
        <f t="shared" si="119"/>
        <v>0</v>
      </c>
      <c r="L1248" s="173">
        <f t="shared" si="119"/>
        <v>0</v>
      </c>
      <c r="M1248" s="173">
        <f t="shared" si="119"/>
        <v>0</v>
      </c>
      <c r="N1248" s="173">
        <f t="shared" si="119"/>
        <v>0</v>
      </c>
      <c r="O1248" s="173">
        <f t="shared" si="119"/>
        <v>0</v>
      </c>
      <c r="P1248" s="184">
        <f t="shared" si="119"/>
        <v>0</v>
      </c>
      <c r="Q1248" s="173">
        <f t="shared" si="119"/>
        <v>0</v>
      </c>
      <c r="R1248" s="173">
        <f t="shared" si="119"/>
        <v>0</v>
      </c>
      <c r="S1248" s="173">
        <v>0</v>
      </c>
      <c r="T1248" s="173">
        <v>0</v>
      </c>
      <c r="U1248" s="173">
        <v>6</v>
      </c>
      <c r="V1248" s="184">
        <v>1519.6007999999999</v>
      </c>
      <c r="W1248" s="173">
        <f t="shared" si="119"/>
        <v>0</v>
      </c>
      <c r="X1248" s="173">
        <f t="shared" si="119"/>
        <v>0</v>
      </c>
      <c r="Y1248" s="173">
        <f t="shared" si="119"/>
        <v>0</v>
      </c>
      <c r="Z1248" s="173">
        <f t="shared" si="119"/>
        <v>0</v>
      </c>
      <c r="AA1248" s="173">
        <f t="shared" si="119"/>
        <v>0</v>
      </c>
      <c r="AB1248" s="173">
        <f t="shared" si="119"/>
        <v>0</v>
      </c>
      <c r="AC1248" s="173">
        <f t="shared" si="119"/>
        <v>0</v>
      </c>
      <c r="AD1248" s="179">
        <f t="shared" si="119"/>
        <v>0</v>
      </c>
      <c r="AE1248" s="204">
        <f t="shared" si="119"/>
        <v>1519.6007999999999</v>
      </c>
      <c r="AF1248" s="104"/>
      <c r="AG1248" s="104"/>
      <c r="AH1248" s="104"/>
      <c r="AI1248" s="104"/>
      <c r="AJ1248" s="104"/>
      <c r="AK1248" s="104"/>
      <c r="AL1248" s="104"/>
      <c r="AM1248" s="104"/>
      <c r="AN1248" s="104"/>
      <c r="AO1248" s="104"/>
      <c r="AP1248" s="104"/>
      <c r="AQ1248" s="104"/>
      <c r="AR1248" s="104"/>
      <c r="AS1248" s="104"/>
      <c r="AT1248" s="104"/>
      <c r="AU1248" s="104"/>
      <c r="AV1248" s="104"/>
      <c r="AW1248" s="104"/>
      <c r="AX1248" s="104"/>
      <c r="AY1248" s="104"/>
      <c r="AZ1248" s="104"/>
      <c r="BA1248" s="104"/>
      <c r="BB1248" s="104"/>
      <c r="BC1248" s="104"/>
      <c r="BD1248" s="104"/>
      <c r="BE1248" s="104"/>
      <c r="BF1248" s="104"/>
      <c r="BG1248" s="104"/>
      <c r="BH1248" s="104"/>
      <c r="BI1248" s="104"/>
      <c r="BJ1248" s="104"/>
      <c r="BK1248" s="104"/>
      <c r="BL1248" s="104"/>
      <c r="BM1248" s="104"/>
      <c r="BN1248" s="104"/>
      <c r="BO1248" s="104"/>
      <c r="BP1248" s="104"/>
      <c r="BQ1248" s="104"/>
      <c r="BR1248" s="104"/>
      <c r="GM1248" s="104"/>
      <c r="GN1248" s="104"/>
      <c r="GO1248" s="104"/>
      <c r="GP1248" s="104"/>
      <c r="GQ1248" s="104"/>
      <c r="GR1248" s="104"/>
      <c r="GS1248" s="104"/>
      <c r="GT1248" s="104"/>
      <c r="GU1248" s="104"/>
      <c r="GV1248" s="104"/>
      <c r="GW1248" s="104"/>
      <c r="GX1248" s="104"/>
      <c r="GY1248" s="104"/>
      <c r="GZ1248" s="104"/>
      <c r="HA1248" s="104"/>
      <c r="HB1248" s="104"/>
      <c r="HC1248" s="104"/>
      <c r="HD1248" s="104"/>
      <c r="HE1248" s="104"/>
      <c r="HF1248" s="104"/>
      <c r="HG1248" s="104"/>
      <c r="HH1248" s="104"/>
      <c r="HI1248" s="104"/>
      <c r="HJ1248" s="104"/>
      <c r="HK1248" s="104"/>
      <c r="HL1248" s="104"/>
      <c r="HM1248" s="104"/>
      <c r="HN1248" s="104"/>
      <c r="HO1248" s="104"/>
      <c r="HP1248" s="104"/>
      <c r="HQ1248" s="104"/>
      <c r="HR1248" s="104"/>
      <c r="HS1248" s="104"/>
      <c r="HT1248" s="104"/>
      <c r="HU1248" s="104"/>
      <c r="HV1248" s="104"/>
      <c r="HW1248" s="104"/>
      <c r="HX1248" s="104"/>
      <c r="HY1248" s="104"/>
      <c r="HZ1248" s="104"/>
      <c r="IA1248" s="104"/>
      <c r="IB1248" s="104"/>
      <c r="IC1248" s="104"/>
      <c r="ID1248" s="104"/>
      <c r="IE1248" s="104"/>
      <c r="IF1248" s="104"/>
      <c r="IG1248" s="104"/>
      <c r="IH1248" s="104"/>
      <c r="II1248" s="104"/>
      <c r="IJ1248" s="104"/>
      <c r="IK1248" s="104"/>
      <c r="IL1248" s="104"/>
      <c r="IM1248" s="104"/>
      <c r="IN1248" s="104"/>
      <c r="IO1248" s="104"/>
      <c r="IP1248" s="104"/>
      <c r="IQ1248" s="104"/>
      <c r="IR1248" s="104"/>
      <c r="IS1248" s="104"/>
      <c r="IT1248" s="104"/>
      <c r="IU1248" s="104"/>
      <c r="IV1248" s="104"/>
      <c r="IW1248" s="104"/>
      <c r="IX1248" s="104"/>
      <c r="IY1248" s="104"/>
      <c r="IZ1248" s="104"/>
      <c r="JA1248" s="104"/>
      <c r="JB1248" s="104"/>
      <c r="JC1248" s="104"/>
      <c r="JD1248" s="104"/>
      <c r="JE1248" s="104"/>
      <c r="JF1248" s="104"/>
      <c r="JG1248" s="104"/>
      <c r="JH1248" s="104"/>
      <c r="JI1248" s="104"/>
      <c r="JJ1248" s="104"/>
      <c r="JK1248" s="104"/>
      <c r="JL1248" s="104"/>
      <c r="JM1248" s="104"/>
      <c r="JN1248" s="104"/>
      <c r="JO1248" s="104"/>
      <c r="JP1248" s="104"/>
      <c r="JQ1248" s="104"/>
      <c r="JR1248" s="104"/>
      <c r="JS1248" s="104"/>
      <c r="JT1248" s="104"/>
      <c r="JU1248" s="104"/>
      <c r="JV1248" s="104"/>
      <c r="JW1248" s="104"/>
      <c r="JX1248" s="104"/>
      <c r="JY1248" s="104"/>
      <c r="JZ1248" s="104"/>
      <c r="KA1248" s="104"/>
      <c r="KB1248" s="104"/>
      <c r="KC1248" s="104"/>
      <c r="KD1248" s="104"/>
      <c r="KE1248" s="104"/>
      <c r="KF1248" s="104"/>
      <c r="KG1248" s="104"/>
      <c r="KH1248" s="104"/>
      <c r="KI1248" s="104"/>
      <c r="KJ1248" s="104"/>
      <c r="KK1248" s="104"/>
      <c r="KL1248" s="104"/>
      <c r="KM1248" s="104"/>
      <c r="KN1248" s="104"/>
      <c r="KO1248" s="104"/>
      <c r="KP1248" s="104"/>
      <c r="KQ1248" s="104"/>
      <c r="KR1248" s="104"/>
      <c r="KS1248" s="104"/>
      <c r="KT1248" s="104"/>
      <c r="KU1248" s="104"/>
      <c r="KV1248" s="104"/>
      <c r="KW1248" s="104"/>
      <c r="KX1248" s="104"/>
      <c r="KY1248" s="104"/>
      <c r="KZ1248" s="104"/>
      <c r="LA1248" s="104"/>
      <c r="LB1248" s="104"/>
      <c r="LC1248" s="104"/>
      <c r="LD1248" s="104"/>
      <c r="LE1248" s="104"/>
      <c r="LF1248" s="104"/>
      <c r="LG1248" s="104"/>
      <c r="LH1248" s="104"/>
      <c r="LI1248" s="104"/>
      <c r="LJ1248" s="104"/>
      <c r="LK1248" s="104"/>
      <c r="LL1248" s="104"/>
      <c r="LM1248" s="104"/>
      <c r="LN1248" s="104"/>
      <c r="LO1248" s="104"/>
      <c r="LP1248" s="104"/>
      <c r="LQ1248" s="104"/>
      <c r="LR1248" s="104"/>
      <c r="LS1248" s="104"/>
      <c r="LT1248" s="104"/>
      <c r="LU1248" s="104"/>
      <c r="LV1248" s="104"/>
      <c r="LW1248" s="104"/>
      <c r="LX1248" s="104"/>
      <c r="LY1248" s="104"/>
      <c r="LZ1248" s="104"/>
      <c r="MA1248" s="104"/>
      <c r="MB1248" s="104"/>
      <c r="MC1248" s="104"/>
      <c r="MD1248" s="104"/>
      <c r="ME1248" s="104"/>
      <c r="MF1248" s="104"/>
      <c r="MG1248" s="104"/>
      <c r="MH1248" s="104"/>
      <c r="MI1248" s="104"/>
      <c r="MJ1248" s="104"/>
      <c r="MK1248" s="104"/>
      <c r="ML1248" s="104"/>
      <c r="MM1248" s="104"/>
      <c r="MN1248" s="104"/>
      <c r="MO1248" s="104"/>
      <c r="MP1248" s="104"/>
      <c r="MQ1248" s="104"/>
      <c r="MR1248" s="104"/>
      <c r="MS1248" s="104"/>
      <c r="MT1248" s="104"/>
      <c r="MU1248" s="104"/>
      <c r="MV1248" s="104"/>
      <c r="MW1248" s="104"/>
      <c r="MX1248" s="104"/>
      <c r="MY1248" s="104"/>
      <c r="MZ1248" s="104"/>
      <c r="NA1248" s="104"/>
      <c r="NB1248" s="104"/>
      <c r="NC1248" s="104"/>
      <c r="ND1248" s="104"/>
      <c r="NE1248" s="104"/>
      <c r="NF1248" s="104"/>
      <c r="NG1248" s="104"/>
      <c r="NH1248" s="104"/>
      <c r="NI1248" s="104"/>
      <c r="NJ1248" s="104"/>
      <c r="NK1248" s="104"/>
      <c r="NL1248" s="104"/>
      <c r="NM1248" s="104"/>
      <c r="NN1248" s="104"/>
      <c r="NO1248" s="104"/>
      <c r="NP1248" s="104"/>
      <c r="NQ1248" s="104"/>
      <c r="NR1248" s="104"/>
      <c r="NS1248" s="104"/>
      <c r="NT1248" s="104"/>
      <c r="NU1248" s="104"/>
      <c r="NV1248" s="104"/>
      <c r="NW1248" s="104"/>
      <c r="NX1248" s="104"/>
      <c r="NY1248" s="104"/>
      <c r="NZ1248" s="104"/>
      <c r="OA1248" s="104"/>
      <c r="OB1248" s="104"/>
      <c r="OC1248" s="104"/>
      <c r="OD1248" s="104"/>
      <c r="OE1248" s="104"/>
      <c r="OF1248" s="104"/>
      <c r="OG1248" s="104"/>
      <c r="OH1248" s="104"/>
      <c r="OI1248" s="104"/>
      <c r="OJ1248" s="104"/>
      <c r="OK1248" s="104"/>
      <c r="OL1248" s="104"/>
      <c r="OM1248" s="104"/>
      <c r="ON1248" s="104"/>
      <c r="OO1248" s="104"/>
      <c r="OP1248" s="104"/>
      <c r="OQ1248" s="104"/>
      <c r="OR1248" s="104"/>
      <c r="OS1248" s="104"/>
      <c r="OT1248" s="104"/>
      <c r="OU1248" s="104"/>
      <c r="OV1248" s="104"/>
      <c r="OW1248" s="104"/>
      <c r="OX1248" s="104"/>
      <c r="OY1248" s="104"/>
      <c r="OZ1248" s="104"/>
      <c r="PA1248" s="104"/>
      <c r="PB1248" s="104"/>
      <c r="PC1248" s="104"/>
      <c r="PD1248" s="104"/>
      <c r="PE1248" s="104"/>
      <c r="PF1248" s="104"/>
      <c r="PG1248" s="104"/>
      <c r="PH1248" s="104"/>
      <c r="PI1248" s="104"/>
      <c r="PJ1248" s="104"/>
      <c r="PK1248" s="104"/>
      <c r="PL1248" s="104"/>
      <c r="PM1248" s="104"/>
      <c r="PN1248" s="104"/>
      <c r="PO1248" s="104"/>
      <c r="PP1248" s="104"/>
      <c r="PQ1248" s="104"/>
      <c r="PR1248" s="104"/>
      <c r="PS1248" s="104"/>
      <c r="PT1248" s="104"/>
      <c r="PU1248" s="104"/>
      <c r="PV1248" s="104"/>
      <c r="PW1248" s="104"/>
      <c r="PX1248" s="104"/>
      <c r="PY1248" s="104"/>
      <c r="PZ1248" s="104"/>
      <c r="QA1248" s="104"/>
      <c r="QB1248" s="104"/>
      <c r="QC1248" s="104"/>
      <c r="QD1248" s="104"/>
      <c r="QE1248" s="104"/>
      <c r="QF1248" s="104"/>
      <c r="QG1248" s="104"/>
      <c r="QH1248" s="104"/>
      <c r="QI1248" s="104"/>
      <c r="QJ1248" s="104"/>
      <c r="QK1248" s="104"/>
      <c r="QL1248" s="104"/>
      <c r="QM1248" s="104"/>
      <c r="QN1248" s="104"/>
      <c r="QO1248" s="104"/>
      <c r="QP1248" s="104"/>
      <c r="QQ1248" s="104"/>
      <c r="QR1248" s="104"/>
      <c r="QS1248" s="104"/>
      <c r="QT1248" s="104"/>
      <c r="QU1248" s="104"/>
      <c r="QV1248" s="104"/>
      <c r="QW1248" s="104"/>
      <c r="QX1248" s="104"/>
      <c r="QY1248" s="104"/>
      <c r="QZ1248" s="104"/>
      <c r="RA1248" s="104"/>
      <c r="RB1248" s="104"/>
      <c r="RC1248" s="104"/>
      <c r="RD1248" s="104"/>
      <c r="RE1248" s="104"/>
      <c r="RF1248" s="104"/>
    </row>
    <row r="1249" spans="1:474" x14ac:dyDescent="0.25">
      <c r="A1249" s="26"/>
      <c r="B1249" s="48" t="s">
        <v>1161</v>
      </c>
      <c r="C1249" s="23"/>
      <c r="D1249" s="49">
        <v>3</v>
      </c>
      <c r="E1249" s="23"/>
      <c r="F1249" s="50">
        <v>300</v>
      </c>
      <c r="G1249" s="169"/>
      <c r="H1249" s="169"/>
      <c r="I1249" s="169"/>
      <c r="J1249" s="169"/>
      <c r="K1249" s="169"/>
      <c r="L1249" s="169"/>
      <c r="M1249" s="169"/>
      <c r="N1249" s="169"/>
      <c r="O1249" s="169"/>
      <c r="P1249" s="207"/>
      <c r="Q1249" s="169"/>
      <c r="R1249" s="169"/>
      <c r="S1249" s="169"/>
      <c r="T1249" s="169"/>
      <c r="U1249" s="208">
        <v>3</v>
      </c>
      <c r="V1249" s="207">
        <v>300</v>
      </c>
      <c r="W1249" s="169"/>
      <c r="X1249" s="169"/>
      <c r="Y1249" s="169"/>
      <c r="Z1249" s="169"/>
      <c r="AA1249" s="169"/>
      <c r="AB1249" s="169"/>
      <c r="AC1249" s="169"/>
      <c r="AD1249" s="180"/>
      <c r="AE1249" s="207">
        <f>H1249+J1249+L1249+N1249+P1249+R1249+T1249+V1249+X1249+Z1249+AB1249+AD1249</f>
        <v>300</v>
      </c>
    </row>
    <row r="1250" spans="1:474" x14ac:dyDescent="0.25">
      <c r="A1250" s="26"/>
      <c r="B1250" s="48" t="s">
        <v>1162</v>
      </c>
      <c r="C1250" s="23"/>
      <c r="D1250" s="49">
        <v>0</v>
      </c>
      <c r="E1250" s="23"/>
      <c r="F1250" s="50">
        <v>0</v>
      </c>
      <c r="G1250" s="169"/>
      <c r="H1250" s="169"/>
      <c r="I1250" s="169"/>
      <c r="J1250" s="169"/>
      <c r="K1250" s="169"/>
      <c r="L1250" s="169"/>
      <c r="M1250" s="169"/>
      <c r="N1250" s="169"/>
      <c r="O1250" s="169"/>
      <c r="P1250" s="207"/>
      <c r="Q1250" s="169"/>
      <c r="R1250" s="169"/>
      <c r="S1250" s="169"/>
      <c r="T1250" s="169"/>
      <c r="U1250" s="208">
        <v>0</v>
      </c>
      <c r="V1250" s="207">
        <v>0</v>
      </c>
      <c r="W1250" s="169"/>
      <c r="X1250" s="169"/>
      <c r="Y1250" s="169"/>
      <c r="Z1250" s="169"/>
      <c r="AA1250" s="169"/>
      <c r="AB1250" s="169"/>
      <c r="AC1250" s="169"/>
      <c r="AD1250" s="180"/>
      <c r="AE1250" s="207">
        <f>H1250+J1250+L1250+N1250+P1250+R1250+T1250+V1250+X1250+Z1250+AB1250+AD1250</f>
        <v>0</v>
      </c>
    </row>
    <row r="1251" spans="1:474" x14ac:dyDescent="0.25">
      <c r="A1251" s="26"/>
      <c r="B1251" s="48" t="s">
        <v>1163</v>
      </c>
      <c r="C1251" s="23"/>
      <c r="D1251" s="49">
        <v>3</v>
      </c>
      <c r="E1251" s="23"/>
      <c r="F1251" s="50">
        <v>1219.6007999999999</v>
      </c>
      <c r="G1251" s="169"/>
      <c r="H1251" s="169"/>
      <c r="I1251" s="169"/>
      <c r="J1251" s="169"/>
      <c r="K1251" s="169"/>
      <c r="L1251" s="169"/>
      <c r="M1251" s="169"/>
      <c r="N1251" s="169"/>
      <c r="O1251" s="169"/>
      <c r="P1251" s="207"/>
      <c r="Q1251" s="169"/>
      <c r="R1251" s="169"/>
      <c r="S1251" s="169"/>
      <c r="T1251" s="169"/>
      <c r="U1251" s="208">
        <v>3</v>
      </c>
      <c r="V1251" s="207">
        <v>1219.6007999999999</v>
      </c>
      <c r="W1251" s="169"/>
      <c r="X1251" s="169"/>
      <c r="Y1251" s="169"/>
      <c r="Z1251" s="169"/>
      <c r="AA1251" s="169"/>
      <c r="AB1251" s="169"/>
      <c r="AC1251" s="169"/>
      <c r="AD1251" s="180"/>
      <c r="AE1251" s="207">
        <f>H1251+J1251+L1251+N1251+P1251+R1251+T1251+V1251+X1251+Z1251+AB1251+AD1251</f>
        <v>1219.6007999999999</v>
      </c>
    </row>
    <row r="1252" spans="1:474" x14ac:dyDescent="0.25">
      <c r="A1252" s="26"/>
      <c r="B1252" s="48" t="s">
        <v>1164</v>
      </c>
      <c r="C1252" s="23"/>
      <c r="D1252" s="49">
        <v>0</v>
      </c>
      <c r="E1252" s="23"/>
      <c r="F1252" s="50">
        <v>0</v>
      </c>
      <c r="G1252" s="169"/>
      <c r="H1252" s="169"/>
      <c r="I1252" s="169"/>
      <c r="J1252" s="169"/>
      <c r="K1252" s="169"/>
      <c r="L1252" s="169"/>
      <c r="M1252" s="169"/>
      <c r="N1252" s="169"/>
      <c r="O1252" s="169"/>
      <c r="P1252" s="207"/>
      <c r="Q1252" s="169"/>
      <c r="R1252" s="169"/>
      <c r="S1252" s="169"/>
      <c r="T1252" s="169"/>
      <c r="U1252" s="208">
        <v>0</v>
      </c>
      <c r="V1252" s="207">
        <v>0</v>
      </c>
      <c r="W1252" s="169"/>
      <c r="X1252" s="169"/>
      <c r="Y1252" s="169"/>
      <c r="Z1252" s="169"/>
      <c r="AA1252" s="169"/>
      <c r="AB1252" s="169"/>
      <c r="AC1252" s="169"/>
      <c r="AD1252" s="180"/>
      <c r="AE1252" s="207">
        <f>H1252+J1252+L1252+N1252+P1252+R1252+T1252+V1252+X1252+Z1252+AB1252+AD1252</f>
        <v>0</v>
      </c>
    </row>
    <row r="1253" spans="1:474" s="14" customFormat="1" x14ac:dyDescent="0.25">
      <c r="A1253" s="11">
        <v>244</v>
      </c>
      <c r="B1253" s="79" t="s">
        <v>1165</v>
      </c>
      <c r="C1253" s="11"/>
      <c r="D1253" s="11"/>
      <c r="E1253" s="11"/>
      <c r="F1253" s="13">
        <v>10250.040000000001</v>
      </c>
      <c r="G1253" s="171">
        <f>G1254+G1258+G1260</f>
        <v>0</v>
      </c>
      <c r="H1253" s="171">
        <f t="shared" ref="H1253:AE1253" si="120">H1254+H1258+H1260</f>
        <v>0</v>
      </c>
      <c r="I1253" s="171">
        <f t="shared" si="120"/>
        <v>0</v>
      </c>
      <c r="J1253" s="171">
        <f t="shared" si="120"/>
        <v>0</v>
      </c>
      <c r="K1253" s="171">
        <f t="shared" si="120"/>
        <v>0</v>
      </c>
      <c r="L1253" s="171">
        <f t="shared" si="120"/>
        <v>0</v>
      </c>
      <c r="M1253" s="171">
        <f t="shared" si="120"/>
        <v>0</v>
      </c>
      <c r="N1253" s="171">
        <f t="shared" si="120"/>
        <v>0</v>
      </c>
      <c r="O1253" s="171">
        <f t="shared" si="120"/>
        <v>0</v>
      </c>
      <c r="P1253" s="185">
        <f t="shared" si="120"/>
        <v>0</v>
      </c>
      <c r="Q1253" s="171">
        <f t="shared" si="120"/>
        <v>0</v>
      </c>
      <c r="R1253" s="171">
        <f t="shared" si="120"/>
        <v>0</v>
      </c>
      <c r="S1253" s="171">
        <v>0</v>
      </c>
      <c r="T1253" s="171">
        <v>0</v>
      </c>
      <c r="U1253" s="171">
        <v>11</v>
      </c>
      <c r="V1253" s="185">
        <v>10250.040000000001</v>
      </c>
      <c r="W1253" s="171">
        <f t="shared" si="120"/>
        <v>0</v>
      </c>
      <c r="X1253" s="171">
        <f t="shared" si="120"/>
        <v>0</v>
      </c>
      <c r="Y1253" s="171">
        <f t="shared" si="120"/>
        <v>0</v>
      </c>
      <c r="Z1253" s="171">
        <f t="shared" si="120"/>
        <v>0</v>
      </c>
      <c r="AA1253" s="171">
        <f t="shared" si="120"/>
        <v>0</v>
      </c>
      <c r="AB1253" s="171">
        <f t="shared" si="120"/>
        <v>0</v>
      </c>
      <c r="AC1253" s="171">
        <f t="shared" si="120"/>
        <v>0</v>
      </c>
      <c r="AD1253" s="181">
        <f t="shared" si="120"/>
        <v>0</v>
      </c>
      <c r="AE1253" s="201">
        <f t="shared" si="120"/>
        <v>10250.040000000001</v>
      </c>
      <c r="AF1253" s="104"/>
      <c r="AG1253" s="104"/>
      <c r="AH1253" s="104"/>
      <c r="AI1253" s="104"/>
      <c r="AJ1253" s="104"/>
      <c r="AK1253" s="104"/>
      <c r="AL1253" s="104"/>
      <c r="AM1253" s="104"/>
      <c r="AN1253" s="104"/>
      <c r="AO1253" s="104"/>
      <c r="AP1253" s="104"/>
      <c r="AQ1253" s="104"/>
      <c r="AR1253" s="104"/>
      <c r="AS1253" s="104"/>
      <c r="AT1253" s="104"/>
      <c r="AU1253" s="104"/>
      <c r="AV1253" s="104"/>
      <c r="AW1253" s="104"/>
      <c r="AX1253" s="104"/>
      <c r="AY1253" s="104"/>
      <c r="AZ1253" s="104"/>
      <c r="BA1253" s="104"/>
      <c r="BB1253" s="104"/>
      <c r="BC1253" s="104"/>
      <c r="BD1253" s="104"/>
      <c r="BE1253" s="104"/>
      <c r="BF1253" s="104"/>
      <c r="BG1253" s="104"/>
      <c r="BH1253" s="104"/>
      <c r="BI1253" s="104"/>
      <c r="BJ1253" s="104"/>
      <c r="BK1253" s="104"/>
      <c r="BL1253" s="104"/>
      <c r="BM1253" s="104"/>
      <c r="BN1253" s="104"/>
      <c r="BO1253" s="104"/>
      <c r="BP1253" s="104"/>
      <c r="BQ1253" s="104"/>
      <c r="BR1253" s="104"/>
      <c r="GM1253" s="104"/>
      <c r="GN1253" s="104"/>
      <c r="GO1253" s="104"/>
      <c r="GP1253" s="104"/>
      <c r="GQ1253" s="104"/>
      <c r="GR1253" s="104"/>
      <c r="GS1253" s="104"/>
      <c r="GT1253" s="104"/>
      <c r="GU1253" s="104"/>
      <c r="GV1253" s="104"/>
      <c r="GW1253" s="104"/>
      <c r="GX1253" s="104"/>
      <c r="GY1253" s="104"/>
      <c r="GZ1253" s="104"/>
      <c r="HA1253" s="104"/>
      <c r="HB1253" s="104"/>
      <c r="HC1253" s="104"/>
      <c r="HD1253" s="104"/>
      <c r="HE1253" s="104"/>
      <c r="HF1253" s="104"/>
      <c r="HG1253" s="104"/>
      <c r="HH1253" s="104"/>
      <c r="HI1253" s="104"/>
      <c r="HJ1253" s="104"/>
      <c r="HK1253" s="104"/>
      <c r="HL1253" s="104"/>
      <c r="HM1253" s="104"/>
      <c r="HN1253" s="104"/>
      <c r="HO1253" s="104"/>
      <c r="HP1253" s="104"/>
      <c r="HQ1253" s="104"/>
      <c r="HR1253" s="104"/>
      <c r="HS1253" s="104"/>
      <c r="HT1253" s="104"/>
      <c r="HU1253" s="104"/>
      <c r="HV1253" s="104"/>
      <c r="HW1253" s="104"/>
      <c r="HX1253" s="104"/>
      <c r="HY1253" s="104"/>
      <c r="HZ1253" s="104"/>
      <c r="IA1253" s="104"/>
      <c r="IB1253" s="104"/>
      <c r="IC1253" s="104"/>
      <c r="ID1253" s="104"/>
      <c r="IE1253" s="104"/>
      <c r="IF1253" s="104"/>
      <c r="IG1253" s="104"/>
      <c r="IH1253" s="104"/>
      <c r="II1253" s="104"/>
      <c r="IJ1253" s="104"/>
      <c r="IK1253" s="104"/>
      <c r="IL1253" s="104"/>
      <c r="IM1253" s="104"/>
      <c r="IN1253" s="104"/>
      <c r="IO1253" s="104"/>
      <c r="IP1253" s="104"/>
      <c r="IQ1253" s="104"/>
      <c r="IR1253" s="104"/>
      <c r="IS1253" s="104"/>
      <c r="IT1253" s="104"/>
      <c r="IU1253" s="104"/>
      <c r="IV1253" s="104"/>
      <c r="IW1253" s="104"/>
      <c r="IX1253" s="104"/>
      <c r="IY1253" s="104"/>
      <c r="IZ1253" s="104"/>
      <c r="JA1253" s="104"/>
      <c r="JB1253" s="104"/>
      <c r="JC1253" s="104"/>
      <c r="JD1253" s="104"/>
      <c r="JE1253" s="104"/>
      <c r="JF1253" s="104"/>
      <c r="JG1253" s="104"/>
      <c r="JH1253" s="104"/>
      <c r="JI1253" s="104"/>
      <c r="JJ1253" s="104"/>
      <c r="JK1253" s="104"/>
      <c r="JL1253" s="104"/>
      <c r="JM1253" s="104"/>
      <c r="JN1253" s="104"/>
      <c r="JO1253" s="104"/>
      <c r="JP1253" s="104"/>
      <c r="JQ1253" s="104"/>
      <c r="JR1253" s="104"/>
      <c r="JS1253" s="104"/>
      <c r="JT1253" s="104"/>
      <c r="JU1253" s="104"/>
      <c r="JV1253" s="104"/>
      <c r="JW1253" s="104"/>
      <c r="JX1253" s="104"/>
      <c r="JY1253" s="104"/>
      <c r="JZ1253" s="104"/>
      <c r="KA1253" s="104"/>
      <c r="KB1253" s="104"/>
      <c r="KC1253" s="104"/>
      <c r="KD1253" s="104"/>
      <c r="KE1253" s="104"/>
      <c r="KF1253" s="104"/>
      <c r="KG1253" s="104"/>
      <c r="KH1253" s="104"/>
      <c r="KI1253" s="104"/>
      <c r="KJ1253" s="104"/>
      <c r="KK1253" s="104"/>
      <c r="KL1253" s="104"/>
      <c r="KM1253" s="104"/>
      <c r="KN1253" s="104"/>
      <c r="KO1253" s="104"/>
      <c r="KP1253" s="104"/>
      <c r="KQ1253" s="104"/>
      <c r="KR1253" s="104"/>
      <c r="KS1253" s="104"/>
      <c r="KT1253" s="104"/>
      <c r="KU1253" s="104"/>
      <c r="KV1253" s="104"/>
      <c r="KW1253" s="104"/>
      <c r="KX1253" s="104"/>
      <c r="KY1253" s="104"/>
      <c r="KZ1253" s="104"/>
      <c r="LA1253" s="104"/>
      <c r="LB1253" s="104"/>
      <c r="LC1253" s="104"/>
      <c r="LD1253" s="104"/>
      <c r="LE1253" s="104"/>
      <c r="LF1253" s="104"/>
      <c r="LG1253" s="104"/>
      <c r="LH1253" s="104"/>
      <c r="LI1253" s="104"/>
      <c r="LJ1253" s="104"/>
      <c r="LK1253" s="104"/>
      <c r="LL1253" s="104"/>
      <c r="LM1253" s="104"/>
      <c r="LN1253" s="104"/>
      <c r="LO1253" s="104"/>
      <c r="LP1253" s="104"/>
      <c r="LQ1253" s="104"/>
      <c r="LR1253" s="104"/>
      <c r="LS1253" s="104"/>
      <c r="LT1253" s="104"/>
      <c r="LU1253" s="104"/>
      <c r="LV1253" s="104"/>
      <c r="LW1253" s="104"/>
      <c r="LX1253" s="104"/>
      <c r="LY1253" s="104"/>
      <c r="LZ1253" s="104"/>
      <c r="MA1253" s="104"/>
      <c r="MB1253" s="104"/>
      <c r="MC1253" s="104"/>
      <c r="MD1253" s="104"/>
      <c r="ME1253" s="104"/>
      <c r="MF1253" s="104"/>
      <c r="MG1253" s="104"/>
      <c r="MH1253" s="104"/>
      <c r="MI1253" s="104"/>
      <c r="MJ1253" s="104"/>
      <c r="MK1253" s="104"/>
      <c r="ML1253" s="104"/>
      <c r="MM1253" s="104"/>
      <c r="MN1253" s="104"/>
      <c r="MO1253" s="104"/>
      <c r="MP1253" s="104"/>
      <c r="MQ1253" s="104"/>
      <c r="MR1253" s="104"/>
      <c r="MS1253" s="104"/>
      <c r="MT1253" s="104"/>
      <c r="MU1253" s="104"/>
      <c r="MV1253" s="104"/>
      <c r="MW1253" s="104"/>
      <c r="MX1253" s="104"/>
      <c r="MY1253" s="104"/>
      <c r="MZ1253" s="104"/>
      <c r="NA1253" s="104"/>
      <c r="NB1253" s="104"/>
      <c r="NC1253" s="104"/>
      <c r="ND1253" s="104"/>
      <c r="NE1253" s="104"/>
      <c r="NF1253" s="104"/>
      <c r="NG1253" s="104"/>
      <c r="NH1253" s="104"/>
      <c r="NI1253" s="104"/>
      <c r="NJ1253" s="104"/>
      <c r="NK1253" s="104"/>
      <c r="NL1253" s="104"/>
      <c r="NM1253" s="104"/>
      <c r="NN1253" s="104"/>
      <c r="NO1253" s="104"/>
      <c r="NP1253" s="104"/>
      <c r="NQ1253" s="104"/>
      <c r="NR1253" s="104"/>
      <c r="NS1253" s="104"/>
      <c r="NT1253" s="104"/>
      <c r="NU1253" s="104"/>
      <c r="NV1253" s="104"/>
      <c r="NW1253" s="104"/>
      <c r="NX1253" s="104"/>
      <c r="NY1253" s="104"/>
      <c r="NZ1253" s="104"/>
      <c r="OA1253" s="104"/>
      <c r="OB1253" s="104"/>
      <c r="OC1253" s="104"/>
      <c r="OD1253" s="104"/>
      <c r="OE1253" s="104"/>
      <c r="OF1253" s="104"/>
      <c r="OG1253" s="104"/>
      <c r="OH1253" s="104"/>
      <c r="OI1253" s="104"/>
      <c r="OJ1253" s="104"/>
      <c r="OK1253" s="104"/>
      <c r="OL1253" s="104"/>
      <c r="OM1253" s="104"/>
      <c r="ON1253" s="104"/>
      <c r="OO1253" s="104"/>
      <c r="OP1253" s="104"/>
      <c r="OQ1253" s="104"/>
      <c r="OR1253" s="104"/>
      <c r="OS1253" s="104"/>
      <c r="OT1253" s="104"/>
      <c r="OU1253" s="104"/>
      <c r="OV1253" s="104"/>
      <c r="OW1253" s="104"/>
      <c r="OX1253" s="104"/>
      <c r="OY1253" s="104"/>
      <c r="OZ1253" s="104"/>
      <c r="PA1253" s="104"/>
      <c r="PB1253" s="104"/>
      <c r="PC1253" s="104"/>
      <c r="PD1253" s="104"/>
      <c r="PE1253" s="104"/>
      <c r="PF1253" s="104"/>
      <c r="PG1253" s="104"/>
      <c r="PH1253" s="104"/>
      <c r="PI1253" s="104"/>
      <c r="PJ1253" s="104"/>
      <c r="PK1253" s="104"/>
      <c r="PL1253" s="104"/>
      <c r="PM1253" s="104"/>
      <c r="PN1253" s="104"/>
      <c r="PO1253" s="104"/>
      <c r="PP1253" s="104"/>
      <c r="PQ1253" s="104"/>
      <c r="PR1253" s="104"/>
      <c r="PS1253" s="104"/>
      <c r="PT1253" s="104"/>
      <c r="PU1253" s="104"/>
      <c r="PV1253" s="104"/>
      <c r="PW1253" s="104"/>
      <c r="PX1253" s="104"/>
      <c r="PY1253" s="104"/>
      <c r="PZ1253" s="104"/>
      <c r="QA1253" s="104"/>
      <c r="QB1253" s="104"/>
      <c r="QC1253" s="104"/>
      <c r="QD1253" s="104"/>
      <c r="QE1253" s="104"/>
      <c r="QF1253" s="104"/>
      <c r="QG1253" s="104"/>
      <c r="QH1253" s="104"/>
      <c r="QI1253" s="104"/>
      <c r="QJ1253" s="104"/>
      <c r="QK1253" s="104"/>
      <c r="QL1253" s="104"/>
      <c r="QM1253" s="104"/>
      <c r="QN1253" s="104"/>
      <c r="QO1253" s="104"/>
      <c r="QP1253" s="104"/>
      <c r="QQ1253" s="104"/>
      <c r="QR1253" s="104"/>
      <c r="QS1253" s="104"/>
      <c r="QT1253" s="104"/>
      <c r="QU1253" s="104"/>
      <c r="QV1253" s="104"/>
      <c r="QW1253" s="104"/>
      <c r="QX1253" s="104"/>
      <c r="QY1253" s="104"/>
      <c r="QZ1253" s="104"/>
      <c r="RA1253" s="104"/>
      <c r="RB1253" s="104"/>
      <c r="RC1253" s="104"/>
      <c r="RD1253" s="104"/>
      <c r="RE1253" s="104"/>
      <c r="RF1253" s="104"/>
    </row>
    <row r="1254" spans="1:474" s="19" customFormat="1" x14ac:dyDescent="0.25">
      <c r="A1254" s="15">
        <v>24401</v>
      </c>
      <c r="B1254" s="67" t="s">
        <v>1165</v>
      </c>
      <c r="C1254" s="15"/>
      <c r="D1254" s="15"/>
      <c r="E1254" s="15"/>
      <c r="F1254" s="18">
        <v>10250.040000000001</v>
      </c>
      <c r="G1254" s="173">
        <f>SUM(G1255:G1257)</f>
        <v>0</v>
      </c>
      <c r="H1254" s="173">
        <f t="shared" ref="H1254:AE1254" si="121">SUM(H1255:H1257)</f>
        <v>0</v>
      </c>
      <c r="I1254" s="173">
        <f t="shared" si="121"/>
        <v>0</v>
      </c>
      <c r="J1254" s="173">
        <f t="shared" si="121"/>
        <v>0</v>
      </c>
      <c r="K1254" s="173">
        <f t="shared" si="121"/>
        <v>0</v>
      </c>
      <c r="L1254" s="173">
        <f t="shared" si="121"/>
        <v>0</v>
      </c>
      <c r="M1254" s="173">
        <f t="shared" si="121"/>
        <v>0</v>
      </c>
      <c r="N1254" s="173">
        <f t="shared" si="121"/>
        <v>0</v>
      </c>
      <c r="O1254" s="173">
        <f t="shared" si="121"/>
        <v>0</v>
      </c>
      <c r="P1254" s="184">
        <f t="shared" si="121"/>
        <v>0</v>
      </c>
      <c r="Q1254" s="173">
        <f t="shared" si="121"/>
        <v>0</v>
      </c>
      <c r="R1254" s="173">
        <f t="shared" si="121"/>
        <v>0</v>
      </c>
      <c r="S1254" s="173">
        <v>0</v>
      </c>
      <c r="T1254" s="173">
        <v>0</v>
      </c>
      <c r="U1254" s="173">
        <v>11</v>
      </c>
      <c r="V1254" s="184">
        <v>10250.040000000001</v>
      </c>
      <c r="W1254" s="173">
        <f t="shared" si="121"/>
        <v>0</v>
      </c>
      <c r="X1254" s="173">
        <f t="shared" si="121"/>
        <v>0</v>
      </c>
      <c r="Y1254" s="173">
        <f t="shared" si="121"/>
        <v>0</v>
      </c>
      <c r="Z1254" s="173">
        <f t="shared" si="121"/>
        <v>0</v>
      </c>
      <c r="AA1254" s="173">
        <f t="shared" si="121"/>
        <v>0</v>
      </c>
      <c r="AB1254" s="173">
        <f t="shared" si="121"/>
        <v>0</v>
      </c>
      <c r="AC1254" s="173">
        <f t="shared" si="121"/>
        <v>0</v>
      </c>
      <c r="AD1254" s="179">
        <f t="shared" si="121"/>
        <v>0</v>
      </c>
      <c r="AE1254" s="204">
        <f t="shared" si="121"/>
        <v>10250.040000000001</v>
      </c>
      <c r="AF1254" s="104"/>
      <c r="AG1254" s="104"/>
      <c r="AH1254" s="104"/>
      <c r="AI1254" s="104"/>
      <c r="AJ1254" s="104"/>
      <c r="AK1254" s="104"/>
      <c r="AL1254" s="104"/>
      <c r="AM1254" s="104"/>
      <c r="AN1254" s="104"/>
      <c r="AO1254" s="104"/>
      <c r="AP1254" s="104"/>
      <c r="AQ1254" s="104"/>
      <c r="AR1254" s="104"/>
      <c r="AS1254" s="104"/>
      <c r="AT1254" s="104"/>
      <c r="AU1254" s="104"/>
      <c r="AV1254" s="104"/>
      <c r="AW1254" s="104"/>
      <c r="AX1254" s="104"/>
      <c r="AY1254" s="104"/>
      <c r="AZ1254" s="104"/>
      <c r="BA1254" s="104"/>
      <c r="BB1254" s="104"/>
      <c r="BC1254" s="104"/>
      <c r="BD1254" s="104"/>
      <c r="BE1254" s="104"/>
      <c r="BF1254" s="104"/>
      <c r="BG1254" s="104"/>
      <c r="BH1254" s="104"/>
      <c r="BI1254" s="104"/>
      <c r="BJ1254" s="104"/>
      <c r="BK1254" s="104"/>
      <c r="BL1254" s="104"/>
      <c r="BM1254" s="104"/>
      <c r="BN1254" s="104"/>
      <c r="BO1254" s="104"/>
      <c r="BP1254" s="104"/>
      <c r="BQ1254" s="104"/>
      <c r="BR1254" s="104"/>
      <c r="GM1254" s="104"/>
      <c r="GN1254" s="104"/>
      <c r="GO1254" s="104"/>
      <c r="GP1254" s="104"/>
      <c r="GQ1254" s="104"/>
      <c r="GR1254" s="104"/>
      <c r="GS1254" s="104"/>
      <c r="GT1254" s="104"/>
      <c r="GU1254" s="104"/>
      <c r="GV1254" s="104"/>
      <c r="GW1254" s="104"/>
      <c r="GX1254" s="104"/>
      <c r="GY1254" s="104"/>
      <c r="GZ1254" s="104"/>
      <c r="HA1254" s="104"/>
      <c r="HB1254" s="104"/>
      <c r="HC1254" s="104"/>
      <c r="HD1254" s="104"/>
      <c r="HE1254" s="104"/>
      <c r="HF1254" s="104"/>
      <c r="HG1254" s="104"/>
      <c r="HH1254" s="104"/>
      <c r="HI1254" s="104"/>
      <c r="HJ1254" s="104"/>
      <c r="HK1254" s="104"/>
      <c r="HL1254" s="104"/>
      <c r="HM1254" s="104"/>
      <c r="HN1254" s="104"/>
      <c r="HO1254" s="104"/>
      <c r="HP1254" s="104"/>
      <c r="HQ1254" s="104"/>
      <c r="HR1254" s="104"/>
      <c r="HS1254" s="104"/>
      <c r="HT1254" s="104"/>
      <c r="HU1254" s="104"/>
      <c r="HV1254" s="104"/>
      <c r="HW1254" s="104"/>
      <c r="HX1254" s="104"/>
      <c r="HY1254" s="104"/>
      <c r="HZ1254" s="104"/>
      <c r="IA1254" s="104"/>
      <c r="IB1254" s="104"/>
      <c r="IC1254" s="104"/>
      <c r="ID1254" s="104"/>
      <c r="IE1254" s="104"/>
      <c r="IF1254" s="104"/>
      <c r="IG1254" s="104"/>
      <c r="IH1254" s="104"/>
      <c r="II1254" s="104"/>
      <c r="IJ1254" s="104"/>
      <c r="IK1254" s="104"/>
      <c r="IL1254" s="104"/>
      <c r="IM1254" s="104"/>
      <c r="IN1254" s="104"/>
      <c r="IO1254" s="104"/>
      <c r="IP1254" s="104"/>
      <c r="IQ1254" s="104"/>
      <c r="IR1254" s="104"/>
      <c r="IS1254" s="104"/>
      <c r="IT1254" s="104"/>
      <c r="IU1254" s="104"/>
      <c r="IV1254" s="104"/>
      <c r="IW1254" s="104"/>
      <c r="IX1254" s="104"/>
      <c r="IY1254" s="104"/>
      <c r="IZ1254" s="104"/>
      <c r="JA1254" s="104"/>
      <c r="JB1254" s="104"/>
      <c r="JC1254" s="104"/>
      <c r="JD1254" s="104"/>
      <c r="JE1254" s="104"/>
      <c r="JF1254" s="104"/>
      <c r="JG1254" s="104"/>
      <c r="JH1254" s="104"/>
      <c r="JI1254" s="104"/>
      <c r="JJ1254" s="104"/>
      <c r="JK1254" s="104"/>
      <c r="JL1254" s="104"/>
      <c r="JM1254" s="104"/>
      <c r="JN1254" s="104"/>
      <c r="JO1254" s="104"/>
      <c r="JP1254" s="104"/>
      <c r="JQ1254" s="104"/>
      <c r="JR1254" s="104"/>
      <c r="JS1254" s="104"/>
      <c r="JT1254" s="104"/>
      <c r="JU1254" s="104"/>
      <c r="JV1254" s="104"/>
      <c r="JW1254" s="104"/>
      <c r="JX1254" s="104"/>
      <c r="JY1254" s="104"/>
      <c r="JZ1254" s="104"/>
      <c r="KA1254" s="104"/>
      <c r="KB1254" s="104"/>
      <c r="KC1254" s="104"/>
      <c r="KD1254" s="104"/>
      <c r="KE1254" s="104"/>
      <c r="KF1254" s="104"/>
      <c r="KG1254" s="104"/>
      <c r="KH1254" s="104"/>
      <c r="KI1254" s="104"/>
      <c r="KJ1254" s="104"/>
      <c r="KK1254" s="104"/>
      <c r="KL1254" s="104"/>
      <c r="KM1254" s="104"/>
      <c r="KN1254" s="104"/>
      <c r="KO1254" s="104"/>
      <c r="KP1254" s="104"/>
      <c r="KQ1254" s="104"/>
      <c r="KR1254" s="104"/>
      <c r="KS1254" s="104"/>
      <c r="KT1254" s="104"/>
      <c r="KU1254" s="104"/>
      <c r="KV1254" s="104"/>
      <c r="KW1254" s="104"/>
      <c r="KX1254" s="104"/>
      <c r="KY1254" s="104"/>
      <c r="KZ1254" s="104"/>
      <c r="LA1254" s="104"/>
      <c r="LB1254" s="104"/>
      <c r="LC1254" s="104"/>
      <c r="LD1254" s="104"/>
      <c r="LE1254" s="104"/>
      <c r="LF1254" s="104"/>
      <c r="LG1254" s="104"/>
      <c r="LH1254" s="104"/>
      <c r="LI1254" s="104"/>
      <c r="LJ1254" s="104"/>
      <c r="LK1254" s="104"/>
      <c r="LL1254" s="104"/>
      <c r="LM1254" s="104"/>
      <c r="LN1254" s="104"/>
      <c r="LO1254" s="104"/>
      <c r="LP1254" s="104"/>
      <c r="LQ1254" s="104"/>
      <c r="LR1254" s="104"/>
      <c r="LS1254" s="104"/>
      <c r="LT1254" s="104"/>
      <c r="LU1254" s="104"/>
      <c r="LV1254" s="104"/>
      <c r="LW1254" s="104"/>
      <c r="LX1254" s="104"/>
      <c r="LY1254" s="104"/>
      <c r="LZ1254" s="104"/>
      <c r="MA1254" s="104"/>
      <c r="MB1254" s="104"/>
      <c r="MC1254" s="104"/>
      <c r="MD1254" s="104"/>
      <c r="ME1254" s="104"/>
      <c r="MF1254" s="104"/>
      <c r="MG1254" s="104"/>
      <c r="MH1254" s="104"/>
      <c r="MI1254" s="104"/>
      <c r="MJ1254" s="104"/>
      <c r="MK1254" s="104"/>
      <c r="ML1254" s="104"/>
      <c r="MM1254" s="104"/>
      <c r="MN1254" s="104"/>
      <c r="MO1254" s="104"/>
      <c r="MP1254" s="104"/>
      <c r="MQ1254" s="104"/>
      <c r="MR1254" s="104"/>
      <c r="MS1254" s="104"/>
      <c r="MT1254" s="104"/>
      <c r="MU1254" s="104"/>
      <c r="MV1254" s="104"/>
      <c r="MW1254" s="104"/>
      <c r="MX1254" s="104"/>
      <c r="MY1254" s="104"/>
      <c r="MZ1254" s="104"/>
      <c r="NA1254" s="104"/>
      <c r="NB1254" s="104"/>
      <c r="NC1254" s="104"/>
      <c r="ND1254" s="104"/>
      <c r="NE1254" s="104"/>
      <c r="NF1254" s="104"/>
      <c r="NG1254" s="104"/>
      <c r="NH1254" s="104"/>
      <c r="NI1254" s="104"/>
      <c r="NJ1254" s="104"/>
      <c r="NK1254" s="104"/>
      <c r="NL1254" s="104"/>
      <c r="NM1254" s="104"/>
      <c r="NN1254" s="104"/>
      <c r="NO1254" s="104"/>
      <c r="NP1254" s="104"/>
      <c r="NQ1254" s="104"/>
      <c r="NR1254" s="104"/>
      <c r="NS1254" s="104"/>
      <c r="NT1254" s="104"/>
      <c r="NU1254" s="104"/>
      <c r="NV1254" s="104"/>
      <c r="NW1254" s="104"/>
      <c r="NX1254" s="104"/>
      <c r="NY1254" s="104"/>
      <c r="NZ1254" s="104"/>
      <c r="OA1254" s="104"/>
      <c r="OB1254" s="104"/>
      <c r="OC1254" s="104"/>
      <c r="OD1254" s="104"/>
      <c r="OE1254" s="104"/>
      <c r="OF1254" s="104"/>
      <c r="OG1254" s="104"/>
      <c r="OH1254" s="104"/>
      <c r="OI1254" s="104"/>
      <c r="OJ1254" s="104"/>
      <c r="OK1254" s="104"/>
      <c r="OL1254" s="104"/>
      <c r="OM1254" s="104"/>
      <c r="ON1254" s="104"/>
      <c r="OO1254" s="104"/>
      <c r="OP1254" s="104"/>
      <c r="OQ1254" s="104"/>
      <c r="OR1254" s="104"/>
      <c r="OS1254" s="104"/>
      <c r="OT1254" s="104"/>
      <c r="OU1254" s="104"/>
      <c r="OV1254" s="104"/>
      <c r="OW1254" s="104"/>
      <c r="OX1254" s="104"/>
      <c r="OY1254" s="104"/>
      <c r="OZ1254" s="104"/>
      <c r="PA1254" s="104"/>
      <c r="PB1254" s="104"/>
      <c r="PC1254" s="104"/>
      <c r="PD1254" s="104"/>
      <c r="PE1254" s="104"/>
      <c r="PF1254" s="104"/>
      <c r="PG1254" s="104"/>
      <c r="PH1254" s="104"/>
      <c r="PI1254" s="104"/>
      <c r="PJ1254" s="104"/>
      <c r="PK1254" s="104"/>
      <c r="PL1254" s="104"/>
      <c r="PM1254" s="104"/>
      <c r="PN1254" s="104"/>
      <c r="PO1254" s="104"/>
      <c r="PP1254" s="104"/>
      <c r="PQ1254" s="104"/>
      <c r="PR1254" s="104"/>
      <c r="PS1254" s="104"/>
      <c r="PT1254" s="104"/>
      <c r="PU1254" s="104"/>
      <c r="PV1254" s="104"/>
      <c r="PW1254" s="104"/>
      <c r="PX1254" s="104"/>
      <c r="PY1254" s="104"/>
      <c r="PZ1254" s="104"/>
      <c r="QA1254" s="104"/>
      <c r="QB1254" s="104"/>
      <c r="QC1254" s="104"/>
      <c r="QD1254" s="104"/>
      <c r="QE1254" s="104"/>
      <c r="QF1254" s="104"/>
      <c r="QG1254" s="104"/>
      <c r="QH1254" s="104"/>
      <c r="QI1254" s="104"/>
      <c r="QJ1254" s="104"/>
      <c r="QK1254" s="104"/>
      <c r="QL1254" s="104"/>
      <c r="QM1254" s="104"/>
      <c r="QN1254" s="104"/>
      <c r="QO1254" s="104"/>
      <c r="QP1254" s="104"/>
      <c r="QQ1254" s="104"/>
      <c r="QR1254" s="104"/>
      <c r="QS1254" s="104"/>
      <c r="QT1254" s="104"/>
      <c r="QU1254" s="104"/>
      <c r="QV1254" s="104"/>
      <c r="QW1254" s="104"/>
      <c r="QX1254" s="104"/>
      <c r="QY1254" s="104"/>
      <c r="QZ1254" s="104"/>
      <c r="RA1254" s="104"/>
      <c r="RB1254" s="104"/>
      <c r="RC1254" s="104"/>
      <c r="RD1254" s="104"/>
      <c r="RE1254" s="104"/>
      <c r="RF1254" s="104"/>
    </row>
    <row r="1255" spans="1:474" x14ac:dyDescent="0.25">
      <c r="A1255" s="26"/>
      <c r="B1255" s="48" t="s">
        <v>1166</v>
      </c>
      <c r="C1255" s="23"/>
      <c r="D1255" s="49">
        <v>1</v>
      </c>
      <c r="E1255" s="23"/>
      <c r="F1255" s="50">
        <v>1500</v>
      </c>
      <c r="G1255" s="169"/>
      <c r="H1255" s="169"/>
      <c r="I1255" s="169"/>
      <c r="J1255" s="169"/>
      <c r="K1255" s="169"/>
      <c r="L1255" s="169"/>
      <c r="M1255" s="169"/>
      <c r="N1255" s="169"/>
      <c r="O1255" s="169"/>
      <c r="P1255" s="207"/>
      <c r="Q1255" s="169"/>
      <c r="R1255" s="169"/>
      <c r="S1255" s="169"/>
      <c r="T1255" s="169"/>
      <c r="U1255" s="208">
        <v>1</v>
      </c>
      <c r="V1255" s="207">
        <v>1500</v>
      </c>
      <c r="W1255" s="169"/>
      <c r="X1255" s="169"/>
      <c r="Y1255" s="169"/>
      <c r="Z1255" s="169"/>
      <c r="AA1255" s="169"/>
      <c r="AB1255" s="169"/>
      <c r="AC1255" s="169"/>
      <c r="AD1255" s="180"/>
      <c r="AE1255" s="207">
        <f>H1255+J1255+L1255+N1255+P1255+R1255+T1255+V1255+X1255+Z1255+AB1255+AD1255</f>
        <v>1500</v>
      </c>
    </row>
    <row r="1256" spans="1:474" x14ac:dyDescent="0.25">
      <c r="A1256" s="26"/>
      <c r="B1256" s="48" t="s">
        <v>1167</v>
      </c>
      <c r="C1256" s="23"/>
      <c r="D1256" s="49">
        <v>1</v>
      </c>
      <c r="E1256" s="23"/>
      <c r="F1256" s="50">
        <v>1500</v>
      </c>
      <c r="G1256" s="169"/>
      <c r="H1256" s="169"/>
      <c r="I1256" s="169"/>
      <c r="J1256" s="169"/>
      <c r="K1256" s="169"/>
      <c r="L1256" s="169"/>
      <c r="M1256" s="169"/>
      <c r="N1256" s="169"/>
      <c r="O1256" s="169"/>
      <c r="P1256" s="207"/>
      <c r="Q1256" s="169"/>
      <c r="R1256" s="169"/>
      <c r="S1256" s="169"/>
      <c r="T1256" s="169"/>
      <c r="U1256" s="208">
        <v>1</v>
      </c>
      <c r="V1256" s="207">
        <v>1500</v>
      </c>
      <c r="W1256" s="169"/>
      <c r="X1256" s="169"/>
      <c r="Y1256" s="169"/>
      <c r="Z1256" s="169"/>
      <c r="AA1256" s="169"/>
      <c r="AB1256" s="169"/>
      <c r="AC1256" s="169"/>
      <c r="AD1256" s="180"/>
      <c r="AE1256" s="207">
        <f>H1256+J1256+L1256+N1256+P1256+R1256+T1256+V1256+X1256+Z1256+AB1256+AD1256</f>
        <v>1500</v>
      </c>
    </row>
    <row r="1257" spans="1:474" x14ac:dyDescent="0.25">
      <c r="A1257" s="26"/>
      <c r="B1257" s="48" t="s">
        <v>1168</v>
      </c>
      <c r="C1257" s="23"/>
      <c r="D1257" s="49">
        <v>9</v>
      </c>
      <c r="E1257" s="23"/>
      <c r="F1257" s="50">
        <v>7250.04</v>
      </c>
      <c r="G1257" s="169"/>
      <c r="H1257" s="169"/>
      <c r="I1257" s="169"/>
      <c r="J1257" s="169"/>
      <c r="K1257" s="169"/>
      <c r="L1257" s="169"/>
      <c r="M1257" s="169"/>
      <c r="N1257" s="169"/>
      <c r="O1257" s="169"/>
      <c r="P1257" s="207"/>
      <c r="Q1257" s="169"/>
      <c r="R1257" s="169"/>
      <c r="S1257" s="169"/>
      <c r="T1257" s="169"/>
      <c r="U1257" s="208">
        <v>9</v>
      </c>
      <c r="V1257" s="207">
        <v>7250.04</v>
      </c>
      <c r="W1257" s="169"/>
      <c r="X1257" s="169"/>
      <c r="Y1257" s="169"/>
      <c r="Z1257" s="169"/>
      <c r="AA1257" s="169"/>
      <c r="AB1257" s="169"/>
      <c r="AC1257" s="169"/>
      <c r="AD1257" s="180"/>
      <c r="AE1257" s="207">
        <f>H1257+J1257+L1257+N1257+P1257+R1257+T1257+V1257+X1257+Z1257+AB1257+AD1257</f>
        <v>7250.04</v>
      </c>
    </row>
    <row r="1258" spans="1:474" s="19" customFormat="1" x14ac:dyDescent="0.25">
      <c r="A1258" s="92">
        <v>24402</v>
      </c>
      <c r="B1258" s="93" t="s">
        <v>1169</v>
      </c>
      <c r="C1258" s="52"/>
      <c r="D1258" s="52"/>
      <c r="E1258" s="52"/>
      <c r="F1258" s="18">
        <v>0</v>
      </c>
      <c r="G1258" s="173">
        <f>SUM(G1259)</f>
        <v>0</v>
      </c>
      <c r="H1258" s="173">
        <f t="shared" ref="H1258:AE1258" si="122">SUM(H1259)</f>
        <v>0</v>
      </c>
      <c r="I1258" s="173">
        <f t="shared" si="122"/>
        <v>0</v>
      </c>
      <c r="J1258" s="173">
        <f t="shared" si="122"/>
        <v>0</v>
      </c>
      <c r="K1258" s="173">
        <f t="shared" si="122"/>
        <v>0</v>
      </c>
      <c r="L1258" s="173">
        <f t="shared" si="122"/>
        <v>0</v>
      </c>
      <c r="M1258" s="173">
        <f t="shared" si="122"/>
        <v>0</v>
      </c>
      <c r="N1258" s="173">
        <f t="shared" si="122"/>
        <v>0</v>
      </c>
      <c r="O1258" s="173">
        <f t="shared" si="122"/>
        <v>0</v>
      </c>
      <c r="P1258" s="184">
        <f t="shared" si="122"/>
        <v>0</v>
      </c>
      <c r="Q1258" s="173">
        <f t="shared" si="122"/>
        <v>0</v>
      </c>
      <c r="R1258" s="173">
        <f t="shared" si="122"/>
        <v>0</v>
      </c>
      <c r="S1258" s="173">
        <v>0</v>
      </c>
      <c r="T1258" s="173">
        <v>0</v>
      </c>
      <c r="U1258" s="173">
        <v>0</v>
      </c>
      <c r="V1258" s="184">
        <v>0</v>
      </c>
      <c r="W1258" s="173">
        <f t="shared" si="122"/>
        <v>0</v>
      </c>
      <c r="X1258" s="173">
        <f t="shared" si="122"/>
        <v>0</v>
      </c>
      <c r="Y1258" s="173">
        <f t="shared" si="122"/>
        <v>0</v>
      </c>
      <c r="Z1258" s="173">
        <f t="shared" si="122"/>
        <v>0</v>
      </c>
      <c r="AA1258" s="173">
        <f t="shared" si="122"/>
        <v>0</v>
      </c>
      <c r="AB1258" s="173">
        <f t="shared" si="122"/>
        <v>0</v>
      </c>
      <c r="AC1258" s="173">
        <f t="shared" si="122"/>
        <v>0</v>
      </c>
      <c r="AD1258" s="179">
        <f t="shared" si="122"/>
        <v>0</v>
      </c>
      <c r="AE1258" s="204">
        <f t="shared" si="122"/>
        <v>0</v>
      </c>
      <c r="AF1258" s="104"/>
      <c r="AG1258" s="104"/>
      <c r="AH1258" s="104"/>
      <c r="AI1258" s="104"/>
      <c r="AJ1258" s="104"/>
      <c r="AK1258" s="104"/>
      <c r="AL1258" s="104"/>
      <c r="AM1258" s="104"/>
      <c r="AN1258" s="104"/>
      <c r="AO1258" s="104"/>
      <c r="AP1258" s="104"/>
      <c r="AQ1258" s="104"/>
      <c r="AR1258" s="104"/>
      <c r="AS1258" s="104"/>
      <c r="AT1258" s="104"/>
      <c r="AU1258" s="104"/>
      <c r="AV1258" s="104"/>
      <c r="AW1258" s="104"/>
      <c r="AX1258" s="104"/>
      <c r="AY1258" s="104"/>
      <c r="AZ1258" s="104"/>
      <c r="BA1258" s="104"/>
      <c r="BB1258" s="104"/>
      <c r="BC1258" s="104"/>
      <c r="BD1258" s="104"/>
      <c r="BE1258" s="104"/>
      <c r="BF1258" s="104"/>
      <c r="BG1258" s="104"/>
      <c r="BH1258" s="104"/>
      <c r="BI1258" s="104"/>
      <c r="BJ1258" s="104"/>
      <c r="BK1258" s="104"/>
      <c r="BL1258" s="104"/>
      <c r="BM1258" s="104"/>
      <c r="BN1258" s="104"/>
      <c r="BO1258" s="104"/>
      <c r="BP1258" s="104"/>
      <c r="BQ1258" s="104"/>
      <c r="BR1258" s="104"/>
      <c r="GM1258" s="104"/>
      <c r="GN1258" s="104"/>
      <c r="GO1258" s="104"/>
      <c r="GP1258" s="104"/>
      <c r="GQ1258" s="104"/>
      <c r="GR1258" s="104"/>
      <c r="GS1258" s="104"/>
      <c r="GT1258" s="104"/>
      <c r="GU1258" s="104"/>
      <c r="GV1258" s="104"/>
      <c r="GW1258" s="104"/>
      <c r="GX1258" s="104"/>
      <c r="GY1258" s="104"/>
      <c r="GZ1258" s="104"/>
      <c r="HA1258" s="104"/>
      <c r="HB1258" s="104"/>
      <c r="HC1258" s="104"/>
      <c r="HD1258" s="104"/>
      <c r="HE1258" s="104"/>
      <c r="HF1258" s="104"/>
      <c r="HG1258" s="104"/>
      <c r="HH1258" s="104"/>
      <c r="HI1258" s="104"/>
      <c r="HJ1258" s="104"/>
      <c r="HK1258" s="104"/>
      <c r="HL1258" s="104"/>
      <c r="HM1258" s="104"/>
      <c r="HN1258" s="104"/>
      <c r="HO1258" s="104"/>
      <c r="HP1258" s="104"/>
      <c r="HQ1258" s="104"/>
      <c r="HR1258" s="104"/>
      <c r="HS1258" s="104"/>
      <c r="HT1258" s="104"/>
      <c r="HU1258" s="104"/>
      <c r="HV1258" s="104"/>
      <c r="HW1258" s="104"/>
      <c r="HX1258" s="104"/>
      <c r="HY1258" s="104"/>
      <c r="HZ1258" s="104"/>
      <c r="IA1258" s="104"/>
      <c r="IB1258" s="104"/>
      <c r="IC1258" s="104"/>
      <c r="ID1258" s="104"/>
      <c r="IE1258" s="104"/>
      <c r="IF1258" s="104"/>
      <c r="IG1258" s="104"/>
      <c r="IH1258" s="104"/>
      <c r="II1258" s="104"/>
      <c r="IJ1258" s="104"/>
      <c r="IK1258" s="104"/>
      <c r="IL1258" s="104"/>
      <c r="IM1258" s="104"/>
      <c r="IN1258" s="104"/>
      <c r="IO1258" s="104"/>
      <c r="IP1258" s="104"/>
      <c r="IQ1258" s="104"/>
      <c r="IR1258" s="104"/>
      <c r="IS1258" s="104"/>
      <c r="IT1258" s="104"/>
      <c r="IU1258" s="104"/>
      <c r="IV1258" s="104"/>
      <c r="IW1258" s="104"/>
      <c r="IX1258" s="104"/>
      <c r="IY1258" s="104"/>
      <c r="IZ1258" s="104"/>
      <c r="JA1258" s="104"/>
      <c r="JB1258" s="104"/>
      <c r="JC1258" s="104"/>
      <c r="JD1258" s="104"/>
      <c r="JE1258" s="104"/>
      <c r="JF1258" s="104"/>
      <c r="JG1258" s="104"/>
      <c r="JH1258" s="104"/>
      <c r="JI1258" s="104"/>
      <c r="JJ1258" s="104"/>
      <c r="JK1258" s="104"/>
      <c r="JL1258" s="104"/>
      <c r="JM1258" s="104"/>
      <c r="JN1258" s="104"/>
      <c r="JO1258" s="104"/>
      <c r="JP1258" s="104"/>
      <c r="JQ1258" s="104"/>
      <c r="JR1258" s="104"/>
      <c r="JS1258" s="104"/>
      <c r="JT1258" s="104"/>
      <c r="JU1258" s="104"/>
      <c r="JV1258" s="104"/>
      <c r="JW1258" s="104"/>
      <c r="JX1258" s="104"/>
      <c r="JY1258" s="104"/>
      <c r="JZ1258" s="104"/>
      <c r="KA1258" s="104"/>
      <c r="KB1258" s="104"/>
      <c r="KC1258" s="104"/>
      <c r="KD1258" s="104"/>
      <c r="KE1258" s="104"/>
      <c r="KF1258" s="104"/>
      <c r="KG1258" s="104"/>
      <c r="KH1258" s="104"/>
      <c r="KI1258" s="104"/>
      <c r="KJ1258" s="104"/>
      <c r="KK1258" s="104"/>
      <c r="KL1258" s="104"/>
      <c r="KM1258" s="104"/>
      <c r="KN1258" s="104"/>
      <c r="KO1258" s="104"/>
      <c r="KP1258" s="104"/>
      <c r="KQ1258" s="104"/>
      <c r="KR1258" s="104"/>
      <c r="KS1258" s="104"/>
      <c r="KT1258" s="104"/>
      <c r="KU1258" s="104"/>
      <c r="KV1258" s="104"/>
      <c r="KW1258" s="104"/>
      <c r="KX1258" s="104"/>
      <c r="KY1258" s="104"/>
      <c r="KZ1258" s="104"/>
      <c r="LA1258" s="104"/>
      <c r="LB1258" s="104"/>
      <c r="LC1258" s="104"/>
      <c r="LD1258" s="104"/>
      <c r="LE1258" s="104"/>
      <c r="LF1258" s="104"/>
      <c r="LG1258" s="104"/>
      <c r="LH1258" s="104"/>
      <c r="LI1258" s="104"/>
      <c r="LJ1258" s="104"/>
      <c r="LK1258" s="104"/>
      <c r="LL1258" s="104"/>
      <c r="LM1258" s="104"/>
      <c r="LN1258" s="104"/>
      <c r="LO1258" s="104"/>
      <c r="LP1258" s="104"/>
      <c r="LQ1258" s="104"/>
      <c r="LR1258" s="104"/>
      <c r="LS1258" s="104"/>
      <c r="LT1258" s="104"/>
      <c r="LU1258" s="104"/>
      <c r="LV1258" s="104"/>
      <c r="LW1258" s="104"/>
      <c r="LX1258" s="104"/>
      <c r="LY1258" s="104"/>
      <c r="LZ1258" s="104"/>
      <c r="MA1258" s="104"/>
      <c r="MB1258" s="104"/>
      <c r="MC1258" s="104"/>
      <c r="MD1258" s="104"/>
      <c r="ME1258" s="104"/>
      <c r="MF1258" s="104"/>
      <c r="MG1258" s="104"/>
      <c r="MH1258" s="104"/>
      <c r="MI1258" s="104"/>
      <c r="MJ1258" s="104"/>
      <c r="MK1258" s="104"/>
      <c r="ML1258" s="104"/>
      <c r="MM1258" s="104"/>
      <c r="MN1258" s="104"/>
      <c r="MO1258" s="104"/>
      <c r="MP1258" s="104"/>
      <c r="MQ1258" s="104"/>
      <c r="MR1258" s="104"/>
      <c r="MS1258" s="104"/>
      <c r="MT1258" s="104"/>
      <c r="MU1258" s="104"/>
      <c r="MV1258" s="104"/>
      <c r="MW1258" s="104"/>
      <c r="MX1258" s="104"/>
      <c r="MY1258" s="104"/>
      <c r="MZ1258" s="104"/>
      <c r="NA1258" s="104"/>
      <c r="NB1258" s="104"/>
      <c r="NC1258" s="104"/>
      <c r="ND1258" s="104"/>
      <c r="NE1258" s="104"/>
      <c r="NF1258" s="104"/>
      <c r="NG1258" s="104"/>
      <c r="NH1258" s="104"/>
      <c r="NI1258" s="104"/>
      <c r="NJ1258" s="104"/>
      <c r="NK1258" s="104"/>
      <c r="NL1258" s="104"/>
      <c r="NM1258" s="104"/>
      <c r="NN1258" s="104"/>
      <c r="NO1258" s="104"/>
      <c r="NP1258" s="104"/>
      <c r="NQ1258" s="104"/>
      <c r="NR1258" s="104"/>
      <c r="NS1258" s="104"/>
      <c r="NT1258" s="104"/>
      <c r="NU1258" s="104"/>
      <c r="NV1258" s="104"/>
      <c r="NW1258" s="104"/>
      <c r="NX1258" s="104"/>
      <c r="NY1258" s="104"/>
      <c r="NZ1258" s="104"/>
      <c r="OA1258" s="104"/>
      <c r="OB1258" s="104"/>
      <c r="OC1258" s="104"/>
      <c r="OD1258" s="104"/>
      <c r="OE1258" s="104"/>
      <c r="OF1258" s="104"/>
      <c r="OG1258" s="104"/>
      <c r="OH1258" s="104"/>
      <c r="OI1258" s="104"/>
      <c r="OJ1258" s="104"/>
      <c r="OK1258" s="104"/>
      <c r="OL1258" s="104"/>
      <c r="OM1258" s="104"/>
      <c r="ON1258" s="104"/>
      <c r="OO1258" s="104"/>
      <c r="OP1258" s="104"/>
      <c r="OQ1258" s="104"/>
      <c r="OR1258" s="104"/>
      <c r="OS1258" s="104"/>
      <c r="OT1258" s="104"/>
      <c r="OU1258" s="104"/>
      <c r="OV1258" s="104"/>
      <c r="OW1258" s="104"/>
      <c r="OX1258" s="104"/>
      <c r="OY1258" s="104"/>
      <c r="OZ1258" s="104"/>
      <c r="PA1258" s="104"/>
      <c r="PB1258" s="104"/>
      <c r="PC1258" s="104"/>
      <c r="PD1258" s="104"/>
      <c r="PE1258" s="104"/>
      <c r="PF1258" s="104"/>
      <c r="PG1258" s="104"/>
      <c r="PH1258" s="104"/>
      <c r="PI1258" s="104"/>
      <c r="PJ1258" s="104"/>
      <c r="PK1258" s="104"/>
      <c r="PL1258" s="104"/>
      <c r="PM1258" s="104"/>
      <c r="PN1258" s="104"/>
      <c r="PO1258" s="104"/>
      <c r="PP1258" s="104"/>
      <c r="PQ1258" s="104"/>
      <c r="PR1258" s="104"/>
      <c r="PS1258" s="104"/>
      <c r="PT1258" s="104"/>
      <c r="PU1258" s="104"/>
      <c r="PV1258" s="104"/>
      <c r="PW1258" s="104"/>
      <c r="PX1258" s="104"/>
      <c r="PY1258" s="104"/>
      <c r="PZ1258" s="104"/>
      <c r="QA1258" s="104"/>
      <c r="QB1258" s="104"/>
      <c r="QC1258" s="104"/>
      <c r="QD1258" s="104"/>
      <c r="QE1258" s="104"/>
      <c r="QF1258" s="104"/>
      <c r="QG1258" s="104"/>
      <c r="QH1258" s="104"/>
      <c r="QI1258" s="104"/>
      <c r="QJ1258" s="104"/>
      <c r="QK1258" s="104"/>
      <c r="QL1258" s="104"/>
      <c r="QM1258" s="104"/>
      <c r="QN1258" s="104"/>
      <c r="QO1258" s="104"/>
      <c r="QP1258" s="104"/>
      <c r="QQ1258" s="104"/>
      <c r="QR1258" s="104"/>
      <c r="QS1258" s="104"/>
      <c r="QT1258" s="104"/>
      <c r="QU1258" s="104"/>
      <c r="QV1258" s="104"/>
      <c r="QW1258" s="104"/>
      <c r="QX1258" s="104"/>
      <c r="QY1258" s="104"/>
      <c r="QZ1258" s="104"/>
      <c r="RA1258" s="104"/>
      <c r="RB1258" s="104"/>
      <c r="RC1258" s="104"/>
      <c r="RD1258" s="104"/>
      <c r="RE1258" s="104"/>
      <c r="RF1258" s="104"/>
    </row>
    <row r="1259" spans="1:474" x14ac:dyDescent="0.25">
      <c r="A1259" s="26"/>
      <c r="B1259" s="48" t="s">
        <v>1170</v>
      </c>
      <c r="C1259" s="23"/>
      <c r="D1259" s="49">
        <v>0</v>
      </c>
      <c r="E1259" s="23"/>
      <c r="F1259" s="50">
        <v>0</v>
      </c>
      <c r="G1259" s="169"/>
      <c r="H1259" s="169"/>
      <c r="I1259" s="169"/>
      <c r="J1259" s="169"/>
      <c r="K1259" s="169"/>
      <c r="L1259" s="169"/>
      <c r="M1259" s="169"/>
      <c r="N1259" s="169"/>
      <c r="O1259" s="169"/>
      <c r="P1259" s="207"/>
      <c r="Q1259" s="169"/>
      <c r="R1259" s="169"/>
      <c r="S1259" s="169"/>
      <c r="T1259" s="169"/>
      <c r="U1259" s="208">
        <v>0</v>
      </c>
      <c r="V1259" s="207">
        <v>0</v>
      </c>
      <c r="W1259" s="169"/>
      <c r="X1259" s="169"/>
      <c r="Y1259" s="169"/>
      <c r="Z1259" s="169"/>
      <c r="AA1259" s="169"/>
      <c r="AB1259" s="169"/>
      <c r="AC1259" s="169"/>
      <c r="AD1259" s="180"/>
      <c r="AE1259" s="207">
        <f>H1259+J1259+L1259+N1259+P1259+R1259+T1259+V1259+X1259+Z1259+AB1259+AD1259</f>
        <v>0</v>
      </c>
    </row>
    <row r="1260" spans="1:474" s="19" customFormat="1" x14ac:dyDescent="0.25">
      <c r="A1260" s="15">
        <v>24404</v>
      </c>
      <c r="B1260" s="67" t="s">
        <v>1165</v>
      </c>
      <c r="C1260" s="15"/>
      <c r="D1260" s="15"/>
      <c r="E1260" s="15"/>
      <c r="F1260" s="18">
        <v>0</v>
      </c>
      <c r="G1260" s="173">
        <f t="shared" ref="G1260:AE1260" si="123">SUM(G1261:G1263)</f>
        <v>0</v>
      </c>
      <c r="H1260" s="173">
        <f t="shared" si="123"/>
        <v>0</v>
      </c>
      <c r="I1260" s="173">
        <f t="shared" si="123"/>
        <v>0</v>
      </c>
      <c r="J1260" s="173">
        <f t="shared" si="123"/>
        <v>0</v>
      </c>
      <c r="K1260" s="173">
        <f t="shared" si="123"/>
        <v>0</v>
      </c>
      <c r="L1260" s="173">
        <f t="shared" si="123"/>
        <v>0</v>
      </c>
      <c r="M1260" s="173">
        <f t="shared" si="123"/>
        <v>0</v>
      </c>
      <c r="N1260" s="173">
        <f t="shared" si="123"/>
        <v>0</v>
      </c>
      <c r="O1260" s="173">
        <f t="shared" si="123"/>
        <v>0</v>
      </c>
      <c r="P1260" s="184">
        <f t="shared" si="123"/>
        <v>0</v>
      </c>
      <c r="Q1260" s="173">
        <f t="shared" si="123"/>
        <v>0</v>
      </c>
      <c r="R1260" s="173">
        <f t="shared" si="123"/>
        <v>0</v>
      </c>
      <c r="S1260" s="173">
        <v>0</v>
      </c>
      <c r="T1260" s="173">
        <v>0</v>
      </c>
      <c r="U1260" s="173">
        <v>0</v>
      </c>
      <c r="V1260" s="184">
        <v>0</v>
      </c>
      <c r="W1260" s="173">
        <f t="shared" si="123"/>
        <v>0</v>
      </c>
      <c r="X1260" s="173">
        <f t="shared" si="123"/>
        <v>0</v>
      </c>
      <c r="Y1260" s="173">
        <f t="shared" si="123"/>
        <v>0</v>
      </c>
      <c r="Z1260" s="173">
        <f t="shared" si="123"/>
        <v>0</v>
      </c>
      <c r="AA1260" s="173">
        <f t="shared" si="123"/>
        <v>0</v>
      </c>
      <c r="AB1260" s="173">
        <f t="shared" si="123"/>
        <v>0</v>
      </c>
      <c r="AC1260" s="173">
        <f t="shared" si="123"/>
        <v>0</v>
      </c>
      <c r="AD1260" s="179">
        <f t="shared" si="123"/>
        <v>0</v>
      </c>
      <c r="AE1260" s="204">
        <f t="shared" si="123"/>
        <v>0</v>
      </c>
      <c r="AF1260" s="104"/>
      <c r="AG1260" s="104"/>
      <c r="AH1260" s="104"/>
      <c r="AI1260" s="104"/>
      <c r="AJ1260" s="104"/>
      <c r="AK1260" s="104"/>
      <c r="AL1260" s="104"/>
      <c r="AM1260" s="104"/>
      <c r="AN1260" s="104"/>
      <c r="AO1260" s="104"/>
      <c r="AP1260" s="104"/>
      <c r="AQ1260" s="104"/>
      <c r="AR1260" s="104"/>
      <c r="AS1260" s="104"/>
      <c r="AT1260" s="104"/>
      <c r="AU1260" s="104"/>
      <c r="AV1260" s="104"/>
      <c r="AW1260" s="104"/>
      <c r="AX1260" s="104"/>
      <c r="AY1260" s="104"/>
      <c r="AZ1260" s="104"/>
      <c r="BA1260" s="104"/>
      <c r="BB1260" s="104"/>
      <c r="BC1260" s="104"/>
      <c r="BD1260" s="104"/>
      <c r="BE1260" s="104"/>
      <c r="BF1260" s="104"/>
      <c r="BG1260" s="104"/>
      <c r="BH1260" s="104"/>
      <c r="BI1260" s="104"/>
      <c r="BJ1260" s="104"/>
      <c r="BK1260" s="104"/>
      <c r="BL1260" s="104"/>
      <c r="BM1260" s="104"/>
      <c r="BN1260" s="104"/>
      <c r="BO1260" s="104"/>
      <c r="BP1260" s="104"/>
      <c r="BQ1260" s="104"/>
      <c r="BR1260" s="104"/>
      <c r="GM1260" s="104"/>
      <c r="GN1260" s="104"/>
      <c r="GO1260" s="104"/>
      <c r="GP1260" s="104"/>
      <c r="GQ1260" s="104"/>
      <c r="GR1260" s="104"/>
      <c r="GS1260" s="104"/>
      <c r="GT1260" s="104"/>
      <c r="GU1260" s="104"/>
      <c r="GV1260" s="104"/>
      <c r="GW1260" s="104"/>
      <c r="GX1260" s="104"/>
      <c r="GY1260" s="104"/>
      <c r="GZ1260" s="104"/>
      <c r="HA1260" s="104"/>
      <c r="HB1260" s="104"/>
      <c r="HC1260" s="104"/>
      <c r="HD1260" s="104"/>
      <c r="HE1260" s="104"/>
      <c r="HF1260" s="104"/>
      <c r="HG1260" s="104"/>
      <c r="HH1260" s="104"/>
      <c r="HI1260" s="104"/>
      <c r="HJ1260" s="104"/>
      <c r="HK1260" s="104"/>
      <c r="HL1260" s="104"/>
      <c r="HM1260" s="104"/>
      <c r="HN1260" s="104"/>
      <c r="HO1260" s="104"/>
      <c r="HP1260" s="104"/>
      <c r="HQ1260" s="104"/>
      <c r="HR1260" s="104"/>
      <c r="HS1260" s="104"/>
      <c r="HT1260" s="104"/>
      <c r="HU1260" s="104"/>
      <c r="HV1260" s="104"/>
      <c r="HW1260" s="104"/>
      <c r="HX1260" s="104"/>
      <c r="HY1260" s="104"/>
      <c r="HZ1260" s="104"/>
      <c r="IA1260" s="104"/>
      <c r="IB1260" s="104"/>
      <c r="IC1260" s="104"/>
      <c r="ID1260" s="104"/>
      <c r="IE1260" s="104"/>
      <c r="IF1260" s="104"/>
      <c r="IG1260" s="104"/>
      <c r="IH1260" s="104"/>
      <c r="II1260" s="104"/>
      <c r="IJ1260" s="104"/>
      <c r="IK1260" s="104"/>
      <c r="IL1260" s="104"/>
      <c r="IM1260" s="104"/>
      <c r="IN1260" s="104"/>
      <c r="IO1260" s="104"/>
      <c r="IP1260" s="104"/>
      <c r="IQ1260" s="104"/>
      <c r="IR1260" s="104"/>
      <c r="IS1260" s="104"/>
      <c r="IT1260" s="104"/>
      <c r="IU1260" s="104"/>
      <c r="IV1260" s="104"/>
      <c r="IW1260" s="104"/>
      <c r="IX1260" s="104"/>
      <c r="IY1260" s="104"/>
      <c r="IZ1260" s="104"/>
      <c r="JA1260" s="104"/>
      <c r="JB1260" s="104"/>
      <c r="JC1260" s="104"/>
      <c r="JD1260" s="104"/>
      <c r="JE1260" s="104"/>
      <c r="JF1260" s="104"/>
      <c r="JG1260" s="104"/>
      <c r="JH1260" s="104"/>
      <c r="JI1260" s="104"/>
      <c r="JJ1260" s="104"/>
      <c r="JK1260" s="104"/>
      <c r="JL1260" s="104"/>
      <c r="JM1260" s="104"/>
      <c r="JN1260" s="104"/>
      <c r="JO1260" s="104"/>
      <c r="JP1260" s="104"/>
      <c r="JQ1260" s="104"/>
      <c r="JR1260" s="104"/>
      <c r="JS1260" s="104"/>
      <c r="JT1260" s="104"/>
      <c r="JU1260" s="104"/>
      <c r="JV1260" s="104"/>
      <c r="JW1260" s="104"/>
      <c r="JX1260" s="104"/>
      <c r="JY1260" s="104"/>
      <c r="JZ1260" s="104"/>
      <c r="KA1260" s="104"/>
      <c r="KB1260" s="104"/>
      <c r="KC1260" s="104"/>
      <c r="KD1260" s="104"/>
      <c r="KE1260" s="104"/>
      <c r="KF1260" s="104"/>
      <c r="KG1260" s="104"/>
      <c r="KH1260" s="104"/>
      <c r="KI1260" s="104"/>
      <c r="KJ1260" s="104"/>
      <c r="KK1260" s="104"/>
      <c r="KL1260" s="104"/>
      <c r="KM1260" s="104"/>
      <c r="KN1260" s="104"/>
      <c r="KO1260" s="104"/>
      <c r="KP1260" s="104"/>
      <c r="KQ1260" s="104"/>
      <c r="KR1260" s="104"/>
      <c r="KS1260" s="104"/>
      <c r="KT1260" s="104"/>
      <c r="KU1260" s="104"/>
      <c r="KV1260" s="104"/>
      <c r="KW1260" s="104"/>
      <c r="KX1260" s="104"/>
      <c r="KY1260" s="104"/>
      <c r="KZ1260" s="104"/>
      <c r="LA1260" s="104"/>
      <c r="LB1260" s="104"/>
      <c r="LC1260" s="104"/>
      <c r="LD1260" s="104"/>
      <c r="LE1260" s="104"/>
      <c r="LF1260" s="104"/>
      <c r="LG1260" s="104"/>
      <c r="LH1260" s="104"/>
      <c r="LI1260" s="104"/>
      <c r="LJ1260" s="104"/>
      <c r="LK1260" s="104"/>
      <c r="LL1260" s="104"/>
      <c r="LM1260" s="104"/>
      <c r="LN1260" s="104"/>
      <c r="LO1260" s="104"/>
      <c r="LP1260" s="104"/>
      <c r="LQ1260" s="104"/>
      <c r="LR1260" s="104"/>
      <c r="LS1260" s="104"/>
      <c r="LT1260" s="104"/>
      <c r="LU1260" s="104"/>
      <c r="LV1260" s="104"/>
      <c r="LW1260" s="104"/>
      <c r="LX1260" s="104"/>
      <c r="LY1260" s="104"/>
      <c r="LZ1260" s="104"/>
      <c r="MA1260" s="104"/>
      <c r="MB1260" s="104"/>
      <c r="MC1260" s="104"/>
      <c r="MD1260" s="104"/>
      <c r="ME1260" s="104"/>
      <c r="MF1260" s="104"/>
      <c r="MG1260" s="104"/>
      <c r="MH1260" s="104"/>
      <c r="MI1260" s="104"/>
      <c r="MJ1260" s="104"/>
      <c r="MK1260" s="104"/>
      <c r="ML1260" s="104"/>
      <c r="MM1260" s="104"/>
      <c r="MN1260" s="104"/>
      <c r="MO1260" s="104"/>
      <c r="MP1260" s="104"/>
      <c r="MQ1260" s="104"/>
      <c r="MR1260" s="104"/>
      <c r="MS1260" s="104"/>
      <c r="MT1260" s="104"/>
      <c r="MU1260" s="104"/>
      <c r="MV1260" s="104"/>
      <c r="MW1260" s="104"/>
      <c r="MX1260" s="104"/>
      <c r="MY1260" s="104"/>
      <c r="MZ1260" s="104"/>
      <c r="NA1260" s="104"/>
      <c r="NB1260" s="104"/>
      <c r="NC1260" s="104"/>
      <c r="ND1260" s="104"/>
      <c r="NE1260" s="104"/>
      <c r="NF1260" s="104"/>
      <c r="NG1260" s="104"/>
      <c r="NH1260" s="104"/>
      <c r="NI1260" s="104"/>
      <c r="NJ1260" s="104"/>
      <c r="NK1260" s="104"/>
      <c r="NL1260" s="104"/>
      <c r="NM1260" s="104"/>
      <c r="NN1260" s="104"/>
      <c r="NO1260" s="104"/>
      <c r="NP1260" s="104"/>
      <c r="NQ1260" s="104"/>
      <c r="NR1260" s="104"/>
      <c r="NS1260" s="104"/>
      <c r="NT1260" s="104"/>
      <c r="NU1260" s="104"/>
      <c r="NV1260" s="104"/>
      <c r="NW1260" s="104"/>
      <c r="NX1260" s="104"/>
      <c r="NY1260" s="104"/>
      <c r="NZ1260" s="104"/>
      <c r="OA1260" s="104"/>
      <c r="OB1260" s="104"/>
      <c r="OC1260" s="104"/>
      <c r="OD1260" s="104"/>
      <c r="OE1260" s="104"/>
      <c r="OF1260" s="104"/>
      <c r="OG1260" s="104"/>
      <c r="OH1260" s="104"/>
      <c r="OI1260" s="104"/>
      <c r="OJ1260" s="104"/>
      <c r="OK1260" s="104"/>
      <c r="OL1260" s="104"/>
      <c r="OM1260" s="104"/>
      <c r="ON1260" s="104"/>
      <c r="OO1260" s="104"/>
      <c r="OP1260" s="104"/>
      <c r="OQ1260" s="104"/>
      <c r="OR1260" s="104"/>
      <c r="OS1260" s="104"/>
      <c r="OT1260" s="104"/>
      <c r="OU1260" s="104"/>
      <c r="OV1260" s="104"/>
      <c r="OW1260" s="104"/>
      <c r="OX1260" s="104"/>
      <c r="OY1260" s="104"/>
      <c r="OZ1260" s="104"/>
      <c r="PA1260" s="104"/>
      <c r="PB1260" s="104"/>
      <c r="PC1260" s="104"/>
      <c r="PD1260" s="104"/>
      <c r="PE1260" s="104"/>
      <c r="PF1260" s="104"/>
      <c r="PG1260" s="104"/>
      <c r="PH1260" s="104"/>
      <c r="PI1260" s="104"/>
      <c r="PJ1260" s="104"/>
      <c r="PK1260" s="104"/>
      <c r="PL1260" s="104"/>
      <c r="PM1260" s="104"/>
      <c r="PN1260" s="104"/>
      <c r="PO1260" s="104"/>
      <c r="PP1260" s="104"/>
      <c r="PQ1260" s="104"/>
      <c r="PR1260" s="104"/>
      <c r="PS1260" s="104"/>
      <c r="PT1260" s="104"/>
      <c r="PU1260" s="104"/>
      <c r="PV1260" s="104"/>
      <c r="PW1260" s="104"/>
      <c r="PX1260" s="104"/>
      <c r="PY1260" s="104"/>
      <c r="PZ1260" s="104"/>
      <c r="QA1260" s="104"/>
      <c r="QB1260" s="104"/>
      <c r="QC1260" s="104"/>
      <c r="QD1260" s="104"/>
      <c r="QE1260" s="104"/>
      <c r="QF1260" s="104"/>
      <c r="QG1260" s="104"/>
      <c r="QH1260" s="104"/>
      <c r="QI1260" s="104"/>
      <c r="QJ1260" s="104"/>
      <c r="QK1260" s="104"/>
      <c r="QL1260" s="104"/>
      <c r="QM1260" s="104"/>
      <c r="QN1260" s="104"/>
      <c r="QO1260" s="104"/>
      <c r="QP1260" s="104"/>
      <c r="QQ1260" s="104"/>
      <c r="QR1260" s="104"/>
      <c r="QS1260" s="104"/>
      <c r="QT1260" s="104"/>
      <c r="QU1260" s="104"/>
      <c r="QV1260" s="104"/>
      <c r="QW1260" s="104"/>
      <c r="QX1260" s="104"/>
      <c r="QY1260" s="104"/>
      <c r="QZ1260" s="104"/>
      <c r="RA1260" s="104"/>
      <c r="RB1260" s="104"/>
      <c r="RC1260" s="104"/>
      <c r="RD1260" s="104"/>
      <c r="RE1260" s="104"/>
      <c r="RF1260" s="104"/>
    </row>
    <row r="1261" spans="1:474" x14ac:dyDescent="0.25">
      <c r="A1261" s="101"/>
      <c r="B1261" s="48" t="s">
        <v>1171</v>
      </c>
      <c r="C1261" s="23"/>
      <c r="D1261" s="49">
        <v>0</v>
      </c>
      <c r="E1261" s="23"/>
      <c r="F1261" s="50">
        <v>0</v>
      </c>
      <c r="G1261" s="169"/>
      <c r="H1261" s="169"/>
      <c r="I1261" s="169"/>
      <c r="J1261" s="169"/>
      <c r="K1261" s="169"/>
      <c r="L1261" s="169"/>
      <c r="M1261" s="169"/>
      <c r="N1261" s="169"/>
      <c r="O1261" s="169"/>
      <c r="P1261" s="207"/>
      <c r="Q1261" s="169"/>
      <c r="R1261" s="169"/>
      <c r="S1261" s="169"/>
      <c r="T1261" s="169"/>
      <c r="U1261" s="208">
        <v>0</v>
      </c>
      <c r="V1261" s="207">
        <v>0</v>
      </c>
      <c r="W1261" s="169"/>
      <c r="X1261" s="169"/>
      <c r="Y1261" s="169"/>
      <c r="Z1261" s="169"/>
      <c r="AA1261" s="169"/>
      <c r="AB1261" s="169"/>
      <c r="AC1261" s="169"/>
      <c r="AD1261" s="180"/>
      <c r="AE1261" s="207">
        <f>H1261+J1261+L1261+N1261+P1261+R1261+T1261+V1261+X1261+Z1261+AB1261+AD1261</f>
        <v>0</v>
      </c>
    </row>
    <row r="1262" spans="1:474" x14ac:dyDescent="0.25">
      <c r="A1262" s="101"/>
      <c r="B1262" s="48" t="s">
        <v>1172</v>
      </c>
      <c r="C1262" s="23"/>
      <c r="D1262" s="49">
        <v>0</v>
      </c>
      <c r="E1262" s="23"/>
      <c r="F1262" s="50">
        <v>0</v>
      </c>
      <c r="G1262" s="169"/>
      <c r="H1262" s="169"/>
      <c r="I1262" s="169"/>
      <c r="J1262" s="169"/>
      <c r="K1262" s="169"/>
      <c r="L1262" s="169"/>
      <c r="M1262" s="169"/>
      <c r="N1262" s="169"/>
      <c r="O1262" s="169"/>
      <c r="P1262" s="207"/>
      <c r="Q1262" s="169"/>
      <c r="R1262" s="169"/>
      <c r="S1262" s="169"/>
      <c r="T1262" s="169"/>
      <c r="U1262" s="208">
        <v>0</v>
      </c>
      <c r="V1262" s="207">
        <v>0</v>
      </c>
      <c r="W1262" s="169"/>
      <c r="X1262" s="169"/>
      <c r="Y1262" s="169"/>
      <c r="Z1262" s="169"/>
      <c r="AA1262" s="169"/>
      <c r="AB1262" s="169"/>
      <c r="AC1262" s="169"/>
      <c r="AD1262" s="180"/>
      <c r="AE1262" s="207">
        <f>H1262+J1262+L1262+N1262+P1262+R1262+T1262+V1262+X1262+Z1262+AB1262+AD1262</f>
        <v>0</v>
      </c>
    </row>
    <row r="1263" spans="1:474" x14ac:dyDescent="0.25">
      <c r="A1263" s="101"/>
      <c r="B1263" s="48" t="s">
        <v>1173</v>
      </c>
      <c r="C1263" s="23"/>
      <c r="D1263" s="49">
        <v>0</v>
      </c>
      <c r="E1263" s="23"/>
      <c r="F1263" s="50">
        <v>0</v>
      </c>
      <c r="G1263" s="169"/>
      <c r="H1263" s="169"/>
      <c r="I1263" s="169"/>
      <c r="J1263" s="169"/>
      <c r="K1263" s="169"/>
      <c r="L1263" s="169"/>
      <c r="M1263" s="169"/>
      <c r="N1263" s="169"/>
      <c r="O1263" s="169"/>
      <c r="P1263" s="207"/>
      <c r="Q1263" s="169"/>
      <c r="R1263" s="169"/>
      <c r="S1263" s="169"/>
      <c r="T1263" s="169"/>
      <c r="U1263" s="208">
        <v>0</v>
      </c>
      <c r="V1263" s="207">
        <v>0</v>
      </c>
      <c r="W1263" s="169"/>
      <c r="X1263" s="169"/>
      <c r="Y1263" s="169"/>
      <c r="Z1263" s="169"/>
      <c r="AA1263" s="169"/>
      <c r="AB1263" s="169"/>
      <c r="AC1263" s="169"/>
      <c r="AD1263" s="180"/>
      <c r="AE1263" s="207">
        <f>H1263+J1263+L1263+N1263+P1263+R1263+T1263+V1263+X1263+Z1263+AB1263+AD1263</f>
        <v>0</v>
      </c>
    </row>
    <row r="1264" spans="1:474" s="14" customFormat="1" x14ac:dyDescent="0.25">
      <c r="A1264" s="11">
        <v>245</v>
      </c>
      <c r="B1264" s="79" t="s">
        <v>1174</v>
      </c>
      <c r="C1264" s="11"/>
      <c r="D1264" s="11"/>
      <c r="E1264" s="11"/>
      <c r="F1264" s="13">
        <v>17000</v>
      </c>
      <c r="G1264" s="171">
        <f>G1265</f>
        <v>0</v>
      </c>
      <c r="H1264" s="171">
        <f t="shared" ref="H1264:AE1264" si="124">H1265</f>
        <v>0</v>
      </c>
      <c r="I1264" s="171">
        <f t="shared" si="124"/>
        <v>0</v>
      </c>
      <c r="J1264" s="171">
        <f t="shared" si="124"/>
        <v>0</v>
      </c>
      <c r="K1264" s="171">
        <f t="shared" si="124"/>
        <v>0</v>
      </c>
      <c r="L1264" s="171">
        <f t="shared" si="124"/>
        <v>0</v>
      </c>
      <c r="M1264" s="171">
        <f t="shared" si="124"/>
        <v>0</v>
      </c>
      <c r="N1264" s="171">
        <f t="shared" si="124"/>
        <v>0</v>
      </c>
      <c r="O1264" s="171">
        <f t="shared" si="124"/>
        <v>0</v>
      </c>
      <c r="P1264" s="185">
        <f t="shared" si="124"/>
        <v>0</v>
      </c>
      <c r="Q1264" s="171">
        <f t="shared" si="124"/>
        <v>0</v>
      </c>
      <c r="R1264" s="171">
        <f t="shared" si="124"/>
        <v>0</v>
      </c>
      <c r="S1264" s="171">
        <v>0</v>
      </c>
      <c r="T1264" s="171">
        <v>0</v>
      </c>
      <c r="U1264" s="171">
        <v>12</v>
      </c>
      <c r="V1264" s="185">
        <v>17000</v>
      </c>
      <c r="W1264" s="171">
        <f t="shared" si="124"/>
        <v>0</v>
      </c>
      <c r="X1264" s="171">
        <f t="shared" si="124"/>
        <v>0</v>
      </c>
      <c r="Y1264" s="171">
        <f t="shared" si="124"/>
        <v>0</v>
      </c>
      <c r="Z1264" s="171">
        <f t="shared" si="124"/>
        <v>0</v>
      </c>
      <c r="AA1264" s="171">
        <f t="shared" si="124"/>
        <v>0</v>
      </c>
      <c r="AB1264" s="171">
        <f t="shared" si="124"/>
        <v>0</v>
      </c>
      <c r="AC1264" s="171">
        <f t="shared" si="124"/>
        <v>0</v>
      </c>
      <c r="AD1264" s="181">
        <f t="shared" si="124"/>
        <v>0</v>
      </c>
      <c r="AE1264" s="201">
        <f t="shared" si="124"/>
        <v>17000</v>
      </c>
      <c r="AF1264" s="104"/>
      <c r="AG1264" s="104"/>
      <c r="AH1264" s="104"/>
      <c r="AI1264" s="104"/>
      <c r="AJ1264" s="104"/>
      <c r="AK1264" s="104"/>
      <c r="AL1264" s="104"/>
      <c r="AM1264" s="104"/>
      <c r="AN1264" s="104"/>
      <c r="AO1264" s="104"/>
      <c r="AP1264" s="104"/>
      <c r="AQ1264" s="104"/>
      <c r="AR1264" s="104"/>
      <c r="AS1264" s="104"/>
      <c r="AT1264" s="104"/>
      <c r="AU1264" s="104"/>
      <c r="AV1264" s="104"/>
      <c r="AW1264" s="104"/>
      <c r="AX1264" s="104"/>
      <c r="AY1264" s="104"/>
      <c r="AZ1264" s="104"/>
      <c r="BA1264" s="104"/>
      <c r="BB1264" s="104"/>
      <c r="BC1264" s="104"/>
      <c r="BD1264" s="104"/>
      <c r="BE1264" s="104"/>
      <c r="BF1264" s="104"/>
      <c r="BG1264" s="104"/>
      <c r="BH1264" s="104"/>
      <c r="BI1264" s="104"/>
      <c r="BJ1264" s="104"/>
      <c r="BK1264" s="104"/>
      <c r="BL1264" s="104"/>
      <c r="BM1264" s="104"/>
      <c r="BN1264" s="104"/>
      <c r="BO1264" s="104"/>
      <c r="BP1264" s="104"/>
      <c r="BQ1264" s="104"/>
      <c r="BR1264" s="104"/>
      <c r="GM1264" s="104"/>
      <c r="GN1264" s="104"/>
      <c r="GO1264" s="104"/>
      <c r="GP1264" s="104"/>
      <c r="GQ1264" s="104"/>
      <c r="GR1264" s="104"/>
      <c r="GS1264" s="104"/>
      <c r="GT1264" s="104"/>
      <c r="GU1264" s="104"/>
      <c r="GV1264" s="104"/>
      <c r="GW1264" s="104"/>
      <c r="GX1264" s="104"/>
      <c r="GY1264" s="104"/>
      <c r="GZ1264" s="104"/>
      <c r="HA1264" s="104"/>
      <c r="HB1264" s="104"/>
      <c r="HC1264" s="104"/>
      <c r="HD1264" s="104"/>
      <c r="HE1264" s="104"/>
      <c r="HF1264" s="104"/>
      <c r="HG1264" s="104"/>
      <c r="HH1264" s="104"/>
      <c r="HI1264" s="104"/>
      <c r="HJ1264" s="104"/>
      <c r="HK1264" s="104"/>
      <c r="HL1264" s="104"/>
      <c r="HM1264" s="104"/>
      <c r="HN1264" s="104"/>
      <c r="HO1264" s="104"/>
      <c r="HP1264" s="104"/>
      <c r="HQ1264" s="104"/>
      <c r="HR1264" s="104"/>
      <c r="HS1264" s="104"/>
      <c r="HT1264" s="104"/>
      <c r="HU1264" s="104"/>
      <c r="HV1264" s="104"/>
      <c r="HW1264" s="104"/>
      <c r="HX1264" s="104"/>
      <c r="HY1264" s="104"/>
      <c r="HZ1264" s="104"/>
      <c r="IA1264" s="104"/>
      <c r="IB1264" s="104"/>
      <c r="IC1264" s="104"/>
      <c r="ID1264" s="104"/>
      <c r="IE1264" s="104"/>
      <c r="IF1264" s="104"/>
      <c r="IG1264" s="104"/>
      <c r="IH1264" s="104"/>
      <c r="II1264" s="104"/>
      <c r="IJ1264" s="104"/>
      <c r="IK1264" s="104"/>
      <c r="IL1264" s="104"/>
      <c r="IM1264" s="104"/>
      <c r="IN1264" s="104"/>
      <c r="IO1264" s="104"/>
      <c r="IP1264" s="104"/>
      <c r="IQ1264" s="104"/>
      <c r="IR1264" s="104"/>
      <c r="IS1264" s="104"/>
      <c r="IT1264" s="104"/>
      <c r="IU1264" s="104"/>
      <c r="IV1264" s="104"/>
      <c r="IW1264" s="104"/>
      <c r="IX1264" s="104"/>
      <c r="IY1264" s="104"/>
      <c r="IZ1264" s="104"/>
      <c r="JA1264" s="104"/>
      <c r="JB1264" s="104"/>
      <c r="JC1264" s="104"/>
      <c r="JD1264" s="104"/>
      <c r="JE1264" s="104"/>
      <c r="JF1264" s="104"/>
      <c r="JG1264" s="104"/>
      <c r="JH1264" s="104"/>
      <c r="JI1264" s="104"/>
      <c r="JJ1264" s="104"/>
      <c r="JK1264" s="104"/>
      <c r="JL1264" s="104"/>
      <c r="JM1264" s="104"/>
      <c r="JN1264" s="104"/>
      <c r="JO1264" s="104"/>
      <c r="JP1264" s="104"/>
      <c r="JQ1264" s="104"/>
      <c r="JR1264" s="104"/>
      <c r="JS1264" s="104"/>
      <c r="JT1264" s="104"/>
      <c r="JU1264" s="104"/>
      <c r="JV1264" s="104"/>
      <c r="JW1264" s="104"/>
      <c r="JX1264" s="104"/>
      <c r="JY1264" s="104"/>
      <c r="JZ1264" s="104"/>
      <c r="KA1264" s="104"/>
      <c r="KB1264" s="104"/>
      <c r="KC1264" s="104"/>
      <c r="KD1264" s="104"/>
      <c r="KE1264" s="104"/>
      <c r="KF1264" s="104"/>
      <c r="KG1264" s="104"/>
      <c r="KH1264" s="104"/>
      <c r="KI1264" s="104"/>
      <c r="KJ1264" s="104"/>
      <c r="KK1264" s="104"/>
      <c r="KL1264" s="104"/>
      <c r="KM1264" s="104"/>
      <c r="KN1264" s="104"/>
      <c r="KO1264" s="104"/>
      <c r="KP1264" s="104"/>
      <c r="KQ1264" s="104"/>
      <c r="KR1264" s="104"/>
      <c r="KS1264" s="104"/>
      <c r="KT1264" s="104"/>
      <c r="KU1264" s="104"/>
      <c r="KV1264" s="104"/>
      <c r="KW1264" s="104"/>
      <c r="KX1264" s="104"/>
      <c r="KY1264" s="104"/>
      <c r="KZ1264" s="104"/>
      <c r="LA1264" s="104"/>
      <c r="LB1264" s="104"/>
      <c r="LC1264" s="104"/>
      <c r="LD1264" s="104"/>
      <c r="LE1264" s="104"/>
      <c r="LF1264" s="104"/>
      <c r="LG1264" s="104"/>
      <c r="LH1264" s="104"/>
      <c r="LI1264" s="104"/>
      <c r="LJ1264" s="104"/>
      <c r="LK1264" s="104"/>
      <c r="LL1264" s="104"/>
      <c r="LM1264" s="104"/>
      <c r="LN1264" s="104"/>
      <c r="LO1264" s="104"/>
      <c r="LP1264" s="104"/>
      <c r="LQ1264" s="104"/>
      <c r="LR1264" s="104"/>
      <c r="LS1264" s="104"/>
      <c r="LT1264" s="104"/>
      <c r="LU1264" s="104"/>
      <c r="LV1264" s="104"/>
      <c r="LW1264" s="104"/>
      <c r="LX1264" s="104"/>
      <c r="LY1264" s="104"/>
      <c r="LZ1264" s="104"/>
      <c r="MA1264" s="104"/>
      <c r="MB1264" s="104"/>
      <c r="MC1264" s="104"/>
      <c r="MD1264" s="104"/>
      <c r="ME1264" s="104"/>
      <c r="MF1264" s="104"/>
      <c r="MG1264" s="104"/>
      <c r="MH1264" s="104"/>
      <c r="MI1264" s="104"/>
      <c r="MJ1264" s="104"/>
      <c r="MK1264" s="104"/>
      <c r="ML1264" s="104"/>
      <c r="MM1264" s="104"/>
      <c r="MN1264" s="104"/>
      <c r="MO1264" s="104"/>
      <c r="MP1264" s="104"/>
      <c r="MQ1264" s="104"/>
      <c r="MR1264" s="104"/>
      <c r="MS1264" s="104"/>
      <c r="MT1264" s="104"/>
      <c r="MU1264" s="104"/>
      <c r="MV1264" s="104"/>
      <c r="MW1264" s="104"/>
      <c r="MX1264" s="104"/>
      <c r="MY1264" s="104"/>
      <c r="MZ1264" s="104"/>
      <c r="NA1264" s="104"/>
      <c r="NB1264" s="104"/>
      <c r="NC1264" s="104"/>
      <c r="ND1264" s="104"/>
      <c r="NE1264" s="104"/>
      <c r="NF1264" s="104"/>
      <c r="NG1264" s="104"/>
      <c r="NH1264" s="104"/>
      <c r="NI1264" s="104"/>
      <c r="NJ1264" s="104"/>
      <c r="NK1264" s="104"/>
      <c r="NL1264" s="104"/>
      <c r="NM1264" s="104"/>
      <c r="NN1264" s="104"/>
      <c r="NO1264" s="104"/>
      <c r="NP1264" s="104"/>
      <c r="NQ1264" s="104"/>
      <c r="NR1264" s="104"/>
      <c r="NS1264" s="104"/>
      <c r="NT1264" s="104"/>
      <c r="NU1264" s="104"/>
      <c r="NV1264" s="104"/>
      <c r="NW1264" s="104"/>
      <c r="NX1264" s="104"/>
      <c r="NY1264" s="104"/>
      <c r="NZ1264" s="104"/>
      <c r="OA1264" s="104"/>
      <c r="OB1264" s="104"/>
      <c r="OC1264" s="104"/>
      <c r="OD1264" s="104"/>
      <c r="OE1264" s="104"/>
      <c r="OF1264" s="104"/>
      <c r="OG1264" s="104"/>
      <c r="OH1264" s="104"/>
      <c r="OI1264" s="104"/>
      <c r="OJ1264" s="104"/>
      <c r="OK1264" s="104"/>
      <c r="OL1264" s="104"/>
      <c r="OM1264" s="104"/>
      <c r="ON1264" s="104"/>
      <c r="OO1264" s="104"/>
      <c r="OP1264" s="104"/>
      <c r="OQ1264" s="104"/>
      <c r="OR1264" s="104"/>
      <c r="OS1264" s="104"/>
      <c r="OT1264" s="104"/>
      <c r="OU1264" s="104"/>
      <c r="OV1264" s="104"/>
      <c r="OW1264" s="104"/>
      <c r="OX1264" s="104"/>
      <c r="OY1264" s="104"/>
      <c r="OZ1264" s="104"/>
      <c r="PA1264" s="104"/>
      <c r="PB1264" s="104"/>
      <c r="PC1264" s="104"/>
      <c r="PD1264" s="104"/>
      <c r="PE1264" s="104"/>
      <c r="PF1264" s="104"/>
      <c r="PG1264" s="104"/>
      <c r="PH1264" s="104"/>
      <c r="PI1264" s="104"/>
      <c r="PJ1264" s="104"/>
      <c r="PK1264" s="104"/>
      <c r="PL1264" s="104"/>
      <c r="PM1264" s="104"/>
      <c r="PN1264" s="104"/>
      <c r="PO1264" s="104"/>
      <c r="PP1264" s="104"/>
      <c r="PQ1264" s="104"/>
      <c r="PR1264" s="104"/>
      <c r="PS1264" s="104"/>
      <c r="PT1264" s="104"/>
      <c r="PU1264" s="104"/>
      <c r="PV1264" s="104"/>
      <c r="PW1264" s="104"/>
      <c r="PX1264" s="104"/>
      <c r="PY1264" s="104"/>
      <c r="PZ1264" s="104"/>
      <c r="QA1264" s="104"/>
      <c r="QB1264" s="104"/>
      <c r="QC1264" s="104"/>
      <c r="QD1264" s="104"/>
      <c r="QE1264" s="104"/>
      <c r="QF1264" s="104"/>
      <c r="QG1264" s="104"/>
      <c r="QH1264" s="104"/>
      <c r="QI1264" s="104"/>
      <c r="QJ1264" s="104"/>
      <c r="QK1264" s="104"/>
      <c r="QL1264" s="104"/>
      <c r="QM1264" s="104"/>
      <c r="QN1264" s="104"/>
      <c r="QO1264" s="104"/>
      <c r="QP1264" s="104"/>
      <c r="QQ1264" s="104"/>
      <c r="QR1264" s="104"/>
      <c r="QS1264" s="104"/>
      <c r="QT1264" s="104"/>
      <c r="QU1264" s="104"/>
      <c r="QV1264" s="104"/>
      <c r="QW1264" s="104"/>
      <c r="QX1264" s="104"/>
      <c r="QY1264" s="104"/>
      <c r="QZ1264" s="104"/>
      <c r="RA1264" s="104"/>
      <c r="RB1264" s="104"/>
      <c r="RC1264" s="104"/>
      <c r="RD1264" s="104"/>
      <c r="RE1264" s="104"/>
      <c r="RF1264" s="104"/>
    </row>
    <row r="1265" spans="1:474" s="19" customFormat="1" x14ac:dyDescent="0.25">
      <c r="A1265" s="15">
        <v>24503</v>
      </c>
      <c r="B1265" s="67" t="s">
        <v>1175</v>
      </c>
      <c r="C1265" s="15"/>
      <c r="D1265" s="15"/>
      <c r="E1265" s="15"/>
      <c r="F1265" s="18">
        <v>17000</v>
      </c>
      <c r="G1265" s="173">
        <f>SUM(G1266:G1267)</f>
        <v>0</v>
      </c>
      <c r="H1265" s="173">
        <f t="shared" ref="H1265:AE1265" si="125">SUM(H1266:H1267)</f>
        <v>0</v>
      </c>
      <c r="I1265" s="173">
        <f t="shared" si="125"/>
        <v>0</v>
      </c>
      <c r="J1265" s="173">
        <f t="shared" si="125"/>
        <v>0</v>
      </c>
      <c r="K1265" s="173">
        <f t="shared" si="125"/>
        <v>0</v>
      </c>
      <c r="L1265" s="173">
        <f t="shared" si="125"/>
        <v>0</v>
      </c>
      <c r="M1265" s="173">
        <f t="shared" si="125"/>
        <v>0</v>
      </c>
      <c r="N1265" s="173">
        <f t="shared" si="125"/>
        <v>0</v>
      </c>
      <c r="O1265" s="173">
        <f t="shared" si="125"/>
        <v>0</v>
      </c>
      <c r="P1265" s="184">
        <f t="shared" si="125"/>
        <v>0</v>
      </c>
      <c r="Q1265" s="173">
        <f t="shared" si="125"/>
        <v>0</v>
      </c>
      <c r="R1265" s="173">
        <f t="shared" si="125"/>
        <v>0</v>
      </c>
      <c r="S1265" s="173">
        <v>0</v>
      </c>
      <c r="T1265" s="173">
        <v>0</v>
      </c>
      <c r="U1265" s="173">
        <v>12</v>
      </c>
      <c r="V1265" s="184">
        <v>17000</v>
      </c>
      <c r="W1265" s="173">
        <f t="shared" si="125"/>
        <v>0</v>
      </c>
      <c r="X1265" s="173">
        <f t="shared" si="125"/>
        <v>0</v>
      </c>
      <c r="Y1265" s="173">
        <f t="shared" si="125"/>
        <v>0</v>
      </c>
      <c r="Z1265" s="173">
        <f t="shared" si="125"/>
        <v>0</v>
      </c>
      <c r="AA1265" s="173">
        <f t="shared" si="125"/>
        <v>0</v>
      </c>
      <c r="AB1265" s="173">
        <f t="shared" si="125"/>
        <v>0</v>
      </c>
      <c r="AC1265" s="173">
        <f t="shared" si="125"/>
        <v>0</v>
      </c>
      <c r="AD1265" s="179">
        <f t="shared" si="125"/>
        <v>0</v>
      </c>
      <c r="AE1265" s="204">
        <f t="shared" si="125"/>
        <v>17000</v>
      </c>
      <c r="AF1265" s="104"/>
      <c r="AG1265" s="104"/>
      <c r="AH1265" s="104"/>
      <c r="AI1265" s="104"/>
      <c r="AJ1265" s="104"/>
      <c r="AK1265" s="104"/>
      <c r="AL1265" s="104"/>
      <c r="AM1265" s="104"/>
      <c r="AN1265" s="104"/>
      <c r="AO1265" s="104"/>
      <c r="AP1265" s="104"/>
      <c r="AQ1265" s="104"/>
      <c r="AR1265" s="104"/>
      <c r="AS1265" s="104"/>
      <c r="AT1265" s="104"/>
      <c r="AU1265" s="104"/>
      <c r="AV1265" s="104"/>
      <c r="AW1265" s="104"/>
      <c r="AX1265" s="104"/>
      <c r="AY1265" s="104"/>
      <c r="AZ1265" s="104"/>
      <c r="BA1265" s="104"/>
      <c r="BB1265" s="104"/>
      <c r="BC1265" s="104"/>
      <c r="BD1265" s="104"/>
      <c r="BE1265" s="104"/>
      <c r="BF1265" s="104"/>
      <c r="BG1265" s="104"/>
      <c r="BH1265" s="104"/>
      <c r="BI1265" s="104"/>
      <c r="BJ1265" s="104"/>
      <c r="BK1265" s="104"/>
      <c r="BL1265" s="104"/>
      <c r="BM1265" s="104"/>
      <c r="BN1265" s="104"/>
      <c r="BO1265" s="104"/>
      <c r="BP1265" s="104"/>
      <c r="BQ1265" s="104"/>
      <c r="BR1265" s="104"/>
      <c r="GM1265" s="104"/>
      <c r="GN1265" s="104"/>
      <c r="GO1265" s="104"/>
      <c r="GP1265" s="104"/>
      <c r="GQ1265" s="104"/>
      <c r="GR1265" s="104"/>
      <c r="GS1265" s="104"/>
      <c r="GT1265" s="104"/>
      <c r="GU1265" s="104"/>
      <c r="GV1265" s="104"/>
      <c r="GW1265" s="104"/>
      <c r="GX1265" s="104"/>
      <c r="GY1265" s="104"/>
      <c r="GZ1265" s="104"/>
      <c r="HA1265" s="104"/>
      <c r="HB1265" s="104"/>
      <c r="HC1265" s="104"/>
      <c r="HD1265" s="104"/>
      <c r="HE1265" s="104"/>
      <c r="HF1265" s="104"/>
      <c r="HG1265" s="104"/>
      <c r="HH1265" s="104"/>
      <c r="HI1265" s="104"/>
      <c r="HJ1265" s="104"/>
      <c r="HK1265" s="104"/>
      <c r="HL1265" s="104"/>
      <c r="HM1265" s="104"/>
      <c r="HN1265" s="104"/>
      <c r="HO1265" s="104"/>
      <c r="HP1265" s="104"/>
      <c r="HQ1265" s="104"/>
      <c r="HR1265" s="104"/>
      <c r="HS1265" s="104"/>
      <c r="HT1265" s="104"/>
      <c r="HU1265" s="104"/>
      <c r="HV1265" s="104"/>
      <c r="HW1265" s="104"/>
      <c r="HX1265" s="104"/>
      <c r="HY1265" s="104"/>
      <c r="HZ1265" s="104"/>
      <c r="IA1265" s="104"/>
      <c r="IB1265" s="104"/>
      <c r="IC1265" s="104"/>
      <c r="ID1265" s="104"/>
      <c r="IE1265" s="104"/>
      <c r="IF1265" s="104"/>
      <c r="IG1265" s="104"/>
      <c r="IH1265" s="104"/>
      <c r="II1265" s="104"/>
      <c r="IJ1265" s="104"/>
      <c r="IK1265" s="104"/>
      <c r="IL1265" s="104"/>
      <c r="IM1265" s="104"/>
      <c r="IN1265" s="104"/>
      <c r="IO1265" s="104"/>
      <c r="IP1265" s="104"/>
      <c r="IQ1265" s="104"/>
      <c r="IR1265" s="104"/>
      <c r="IS1265" s="104"/>
      <c r="IT1265" s="104"/>
      <c r="IU1265" s="104"/>
      <c r="IV1265" s="104"/>
      <c r="IW1265" s="104"/>
      <c r="IX1265" s="104"/>
      <c r="IY1265" s="104"/>
      <c r="IZ1265" s="104"/>
      <c r="JA1265" s="104"/>
      <c r="JB1265" s="104"/>
      <c r="JC1265" s="104"/>
      <c r="JD1265" s="104"/>
      <c r="JE1265" s="104"/>
      <c r="JF1265" s="104"/>
      <c r="JG1265" s="104"/>
      <c r="JH1265" s="104"/>
      <c r="JI1265" s="104"/>
      <c r="JJ1265" s="104"/>
      <c r="JK1265" s="104"/>
      <c r="JL1265" s="104"/>
      <c r="JM1265" s="104"/>
      <c r="JN1265" s="104"/>
      <c r="JO1265" s="104"/>
      <c r="JP1265" s="104"/>
      <c r="JQ1265" s="104"/>
      <c r="JR1265" s="104"/>
      <c r="JS1265" s="104"/>
      <c r="JT1265" s="104"/>
      <c r="JU1265" s="104"/>
      <c r="JV1265" s="104"/>
      <c r="JW1265" s="104"/>
      <c r="JX1265" s="104"/>
      <c r="JY1265" s="104"/>
      <c r="JZ1265" s="104"/>
      <c r="KA1265" s="104"/>
      <c r="KB1265" s="104"/>
      <c r="KC1265" s="104"/>
      <c r="KD1265" s="104"/>
      <c r="KE1265" s="104"/>
      <c r="KF1265" s="104"/>
      <c r="KG1265" s="104"/>
      <c r="KH1265" s="104"/>
      <c r="KI1265" s="104"/>
      <c r="KJ1265" s="104"/>
      <c r="KK1265" s="104"/>
      <c r="KL1265" s="104"/>
      <c r="KM1265" s="104"/>
      <c r="KN1265" s="104"/>
      <c r="KO1265" s="104"/>
      <c r="KP1265" s="104"/>
      <c r="KQ1265" s="104"/>
      <c r="KR1265" s="104"/>
      <c r="KS1265" s="104"/>
      <c r="KT1265" s="104"/>
      <c r="KU1265" s="104"/>
      <c r="KV1265" s="104"/>
      <c r="KW1265" s="104"/>
      <c r="KX1265" s="104"/>
      <c r="KY1265" s="104"/>
      <c r="KZ1265" s="104"/>
      <c r="LA1265" s="104"/>
      <c r="LB1265" s="104"/>
      <c r="LC1265" s="104"/>
      <c r="LD1265" s="104"/>
      <c r="LE1265" s="104"/>
      <c r="LF1265" s="104"/>
      <c r="LG1265" s="104"/>
      <c r="LH1265" s="104"/>
      <c r="LI1265" s="104"/>
      <c r="LJ1265" s="104"/>
      <c r="LK1265" s="104"/>
      <c r="LL1265" s="104"/>
      <c r="LM1265" s="104"/>
      <c r="LN1265" s="104"/>
      <c r="LO1265" s="104"/>
      <c r="LP1265" s="104"/>
      <c r="LQ1265" s="104"/>
      <c r="LR1265" s="104"/>
      <c r="LS1265" s="104"/>
      <c r="LT1265" s="104"/>
      <c r="LU1265" s="104"/>
      <c r="LV1265" s="104"/>
      <c r="LW1265" s="104"/>
      <c r="LX1265" s="104"/>
      <c r="LY1265" s="104"/>
      <c r="LZ1265" s="104"/>
      <c r="MA1265" s="104"/>
      <c r="MB1265" s="104"/>
      <c r="MC1265" s="104"/>
      <c r="MD1265" s="104"/>
      <c r="ME1265" s="104"/>
      <c r="MF1265" s="104"/>
      <c r="MG1265" s="104"/>
      <c r="MH1265" s="104"/>
      <c r="MI1265" s="104"/>
      <c r="MJ1265" s="104"/>
      <c r="MK1265" s="104"/>
      <c r="ML1265" s="104"/>
      <c r="MM1265" s="104"/>
      <c r="MN1265" s="104"/>
      <c r="MO1265" s="104"/>
      <c r="MP1265" s="104"/>
      <c r="MQ1265" s="104"/>
      <c r="MR1265" s="104"/>
      <c r="MS1265" s="104"/>
      <c r="MT1265" s="104"/>
      <c r="MU1265" s="104"/>
      <c r="MV1265" s="104"/>
      <c r="MW1265" s="104"/>
      <c r="MX1265" s="104"/>
      <c r="MY1265" s="104"/>
      <c r="MZ1265" s="104"/>
      <c r="NA1265" s="104"/>
      <c r="NB1265" s="104"/>
      <c r="NC1265" s="104"/>
      <c r="ND1265" s="104"/>
      <c r="NE1265" s="104"/>
      <c r="NF1265" s="104"/>
      <c r="NG1265" s="104"/>
      <c r="NH1265" s="104"/>
      <c r="NI1265" s="104"/>
      <c r="NJ1265" s="104"/>
      <c r="NK1265" s="104"/>
      <c r="NL1265" s="104"/>
      <c r="NM1265" s="104"/>
      <c r="NN1265" s="104"/>
      <c r="NO1265" s="104"/>
      <c r="NP1265" s="104"/>
      <c r="NQ1265" s="104"/>
      <c r="NR1265" s="104"/>
      <c r="NS1265" s="104"/>
      <c r="NT1265" s="104"/>
      <c r="NU1265" s="104"/>
      <c r="NV1265" s="104"/>
      <c r="NW1265" s="104"/>
      <c r="NX1265" s="104"/>
      <c r="NY1265" s="104"/>
      <c r="NZ1265" s="104"/>
      <c r="OA1265" s="104"/>
      <c r="OB1265" s="104"/>
      <c r="OC1265" s="104"/>
      <c r="OD1265" s="104"/>
      <c r="OE1265" s="104"/>
      <c r="OF1265" s="104"/>
      <c r="OG1265" s="104"/>
      <c r="OH1265" s="104"/>
      <c r="OI1265" s="104"/>
      <c r="OJ1265" s="104"/>
      <c r="OK1265" s="104"/>
      <c r="OL1265" s="104"/>
      <c r="OM1265" s="104"/>
      <c r="ON1265" s="104"/>
      <c r="OO1265" s="104"/>
      <c r="OP1265" s="104"/>
      <c r="OQ1265" s="104"/>
      <c r="OR1265" s="104"/>
      <c r="OS1265" s="104"/>
      <c r="OT1265" s="104"/>
      <c r="OU1265" s="104"/>
      <c r="OV1265" s="104"/>
      <c r="OW1265" s="104"/>
      <c r="OX1265" s="104"/>
      <c r="OY1265" s="104"/>
      <c r="OZ1265" s="104"/>
      <c r="PA1265" s="104"/>
      <c r="PB1265" s="104"/>
      <c r="PC1265" s="104"/>
      <c r="PD1265" s="104"/>
      <c r="PE1265" s="104"/>
      <c r="PF1265" s="104"/>
      <c r="PG1265" s="104"/>
      <c r="PH1265" s="104"/>
      <c r="PI1265" s="104"/>
      <c r="PJ1265" s="104"/>
      <c r="PK1265" s="104"/>
      <c r="PL1265" s="104"/>
      <c r="PM1265" s="104"/>
      <c r="PN1265" s="104"/>
      <c r="PO1265" s="104"/>
      <c r="PP1265" s="104"/>
      <c r="PQ1265" s="104"/>
      <c r="PR1265" s="104"/>
      <c r="PS1265" s="104"/>
      <c r="PT1265" s="104"/>
      <c r="PU1265" s="104"/>
      <c r="PV1265" s="104"/>
      <c r="PW1265" s="104"/>
      <c r="PX1265" s="104"/>
      <c r="PY1265" s="104"/>
      <c r="PZ1265" s="104"/>
      <c r="QA1265" s="104"/>
      <c r="QB1265" s="104"/>
      <c r="QC1265" s="104"/>
      <c r="QD1265" s="104"/>
      <c r="QE1265" s="104"/>
      <c r="QF1265" s="104"/>
      <c r="QG1265" s="104"/>
      <c r="QH1265" s="104"/>
      <c r="QI1265" s="104"/>
      <c r="QJ1265" s="104"/>
      <c r="QK1265" s="104"/>
      <c r="QL1265" s="104"/>
      <c r="QM1265" s="104"/>
      <c r="QN1265" s="104"/>
      <c r="QO1265" s="104"/>
      <c r="QP1265" s="104"/>
      <c r="QQ1265" s="104"/>
      <c r="QR1265" s="104"/>
      <c r="QS1265" s="104"/>
      <c r="QT1265" s="104"/>
      <c r="QU1265" s="104"/>
      <c r="QV1265" s="104"/>
      <c r="QW1265" s="104"/>
      <c r="QX1265" s="104"/>
      <c r="QY1265" s="104"/>
      <c r="QZ1265" s="104"/>
      <c r="RA1265" s="104"/>
      <c r="RB1265" s="104"/>
      <c r="RC1265" s="104"/>
      <c r="RD1265" s="104"/>
      <c r="RE1265" s="104"/>
      <c r="RF1265" s="104"/>
    </row>
    <row r="1266" spans="1:474" x14ac:dyDescent="0.25">
      <c r="A1266" s="26"/>
      <c r="B1266" s="48" t="s">
        <v>1176</v>
      </c>
      <c r="C1266" s="23"/>
      <c r="D1266" s="49">
        <v>7</v>
      </c>
      <c r="E1266" s="23"/>
      <c r="F1266" s="50">
        <v>7000</v>
      </c>
      <c r="G1266" s="169"/>
      <c r="H1266" s="169"/>
      <c r="I1266" s="169"/>
      <c r="J1266" s="169"/>
      <c r="K1266" s="169"/>
      <c r="L1266" s="169"/>
      <c r="M1266" s="169"/>
      <c r="N1266" s="169"/>
      <c r="O1266" s="169"/>
      <c r="P1266" s="207"/>
      <c r="Q1266" s="169"/>
      <c r="R1266" s="169"/>
      <c r="S1266" s="169"/>
      <c r="T1266" s="169"/>
      <c r="U1266" s="208">
        <v>7</v>
      </c>
      <c r="V1266" s="207">
        <v>7000</v>
      </c>
      <c r="W1266" s="169"/>
      <c r="X1266" s="169"/>
      <c r="Y1266" s="169"/>
      <c r="Z1266" s="169"/>
      <c r="AA1266" s="169"/>
      <c r="AB1266" s="169"/>
      <c r="AC1266" s="169"/>
      <c r="AD1266" s="180"/>
      <c r="AE1266" s="207">
        <f>H1266+J1266+L1266+N1266+P1266+R1266+T1266+V1266+X1266+Z1266+AB1266+AD1266</f>
        <v>7000</v>
      </c>
    </row>
    <row r="1267" spans="1:474" x14ac:dyDescent="0.25">
      <c r="A1267" s="26"/>
      <c r="B1267" s="48" t="s">
        <v>1177</v>
      </c>
      <c r="C1267" s="23"/>
      <c r="D1267" s="49">
        <v>5</v>
      </c>
      <c r="E1267" s="23"/>
      <c r="F1267" s="50">
        <v>10000</v>
      </c>
      <c r="G1267" s="169"/>
      <c r="H1267" s="169"/>
      <c r="I1267" s="169"/>
      <c r="J1267" s="169"/>
      <c r="K1267" s="169"/>
      <c r="L1267" s="169"/>
      <c r="M1267" s="169"/>
      <c r="N1267" s="169"/>
      <c r="O1267" s="169"/>
      <c r="P1267" s="207"/>
      <c r="Q1267" s="169"/>
      <c r="R1267" s="169"/>
      <c r="S1267" s="169"/>
      <c r="T1267" s="169"/>
      <c r="U1267" s="208">
        <v>5</v>
      </c>
      <c r="V1267" s="207">
        <v>10000</v>
      </c>
      <c r="W1267" s="169"/>
      <c r="X1267" s="169"/>
      <c r="Y1267" s="169"/>
      <c r="Z1267" s="169"/>
      <c r="AA1267" s="169"/>
      <c r="AB1267" s="169"/>
      <c r="AC1267" s="169"/>
      <c r="AD1267" s="180"/>
      <c r="AE1267" s="207">
        <f>H1267+J1267+L1267+N1267+P1267+R1267+T1267+V1267+X1267+Z1267+AB1267+AD1267</f>
        <v>10000</v>
      </c>
    </row>
    <row r="1268" spans="1:474" s="14" customFormat="1" x14ac:dyDescent="0.25">
      <c r="A1268" s="11">
        <v>246</v>
      </c>
      <c r="B1268" s="79" t="s">
        <v>1178</v>
      </c>
      <c r="C1268" s="11"/>
      <c r="D1268" s="11"/>
      <c r="E1268" s="11"/>
      <c r="F1268" s="13">
        <v>214697.76599999997</v>
      </c>
      <c r="G1268" s="171">
        <f>G1269+G1331</f>
        <v>0</v>
      </c>
      <c r="H1268" s="171">
        <f t="shared" ref="H1268:AE1268" si="126">H1269+H1331</f>
        <v>0</v>
      </c>
      <c r="I1268" s="171">
        <f t="shared" si="126"/>
        <v>21</v>
      </c>
      <c r="J1268" s="171">
        <f t="shared" si="126"/>
        <v>1559.04</v>
      </c>
      <c r="K1268" s="171">
        <f t="shared" si="126"/>
        <v>0</v>
      </c>
      <c r="L1268" s="171">
        <f t="shared" si="126"/>
        <v>0</v>
      </c>
      <c r="M1268" s="171">
        <f t="shared" si="126"/>
        <v>167</v>
      </c>
      <c r="N1268" s="171">
        <f t="shared" si="126"/>
        <v>39616.120173913048</v>
      </c>
      <c r="O1268" s="171">
        <f t="shared" si="126"/>
        <v>23</v>
      </c>
      <c r="P1268" s="185">
        <f t="shared" si="126"/>
        <v>1369.9080952380955</v>
      </c>
      <c r="Q1268" s="171">
        <f t="shared" si="126"/>
        <v>3</v>
      </c>
      <c r="R1268" s="171">
        <f t="shared" si="126"/>
        <v>5250</v>
      </c>
      <c r="S1268" s="171">
        <v>0</v>
      </c>
      <c r="T1268" s="171">
        <v>0</v>
      </c>
      <c r="U1268" s="171">
        <v>728</v>
      </c>
      <c r="V1268" s="185">
        <v>166902.69773084891</v>
      </c>
      <c r="W1268" s="171">
        <f t="shared" si="126"/>
        <v>0</v>
      </c>
      <c r="X1268" s="171">
        <f t="shared" si="126"/>
        <v>0</v>
      </c>
      <c r="Y1268" s="171">
        <f t="shared" si="126"/>
        <v>0</v>
      </c>
      <c r="Z1268" s="171">
        <f t="shared" si="126"/>
        <v>0</v>
      </c>
      <c r="AA1268" s="171">
        <f t="shared" si="126"/>
        <v>0</v>
      </c>
      <c r="AB1268" s="171">
        <f t="shared" si="126"/>
        <v>0</v>
      </c>
      <c r="AC1268" s="171">
        <f t="shared" si="126"/>
        <v>0</v>
      </c>
      <c r="AD1268" s="181">
        <f t="shared" si="126"/>
        <v>0</v>
      </c>
      <c r="AE1268" s="201">
        <f t="shared" si="126"/>
        <v>214697.76599999997</v>
      </c>
      <c r="AF1268" s="104"/>
      <c r="AG1268" s="104"/>
      <c r="AH1268" s="104"/>
      <c r="AI1268" s="104"/>
      <c r="AJ1268" s="104"/>
      <c r="AK1268" s="104"/>
      <c r="AL1268" s="104"/>
      <c r="AM1268" s="104"/>
      <c r="AN1268" s="104"/>
      <c r="AO1268" s="104"/>
      <c r="AP1268" s="104"/>
      <c r="AQ1268" s="104"/>
      <c r="AR1268" s="104"/>
      <c r="AS1268" s="104"/>
      <c r="AT1268" s="104"/>
      <c r="AU1268" s="104"/>
      <c r="AV1268" s="104"/>
      <c r="AW1268" s="104"/>
      <c r="AX1268" s="104"/>
      <c r="AY1268" s="104"/>
      <c r="AZ1268" s="104"/>
      <c r="BA1268" s="104"/>
      <c r="BB1268" s="104"/>
      <c r="BC1268" s="104"/>
      <c r="BD1268" s="104"/>
      <c r="BE1268" s="104"/>
      <c r="BF1268" s="104"/>
      <c r="BG1268" s="104"/>
      <c r="BH1268" s="104"/>
      <c r="BI1268" s="104"/>
      <c r="BJ1268" s="104"/>
      <c r="BK1268" s="104"/>
      <c r="BL1268" s="104"/>
      <c r="BM1268" s="104"/>
      <c r="BN1268" s="104"/>
      <c r="BO1268" s="104"/>
      <c r="BP1268" s="104"/>
      <c r="BQ1268" s="104"/>
      <c r="BR1268" s="104"/>
      <c r="GM1268" s="104"/>
      <c r="GN1268" s="104"/>
      <c r="GO1268" s="104"/>
      <c r="GP1268" s="104"/>
      <c r="GQ1268" s="104"/>
      <c r="GR1268" s="104"/>
      <c r="GS1268" s="104"/>
      <c r="GT1268" s="104"/>
      <c r="GU1268" s="104"/>
      <c r="GV1268" s="104"/>
      <c r="GW1268" s="104"/>
      <c r="GX1268" s="104"/>
      <c r="GY1268" s="104"/>
      <c r="GZ1268" s="104"/>
      <c r="HA1268" s="104"/>
      <c r="HB1268" s="104"/>
      <c r="HC1268" s="104"/>
      <c r="HD1268" s="104"/>
      <c r="HE1268" s="104"/>
      <c r="HF1268" s="104"/>
      <c r="HG1268" s="104"/>
      <c r="HH1268" s="104"/>
      <c r="HI1268" s="104"/>
      <c r="HJ1268" s="104"/>
      <c r="HK1268" s="104"/>
      <c r="HL1268" s="104"/>
      <c r="HM1268" s="104"/>
      <c r="HN1268" s="104"/>
      <c r="HO1268" s="104"/>
      <c r="HP1268" s="104"/>
      <c r="HQ1268" s="104"/>
      <c r="HR1268" s="104"/>
      <c r="HS1268" s="104"/>
      <c r="HT1268" s="104"/>
      <c r="HU1268" s="104"/>
      <c r="HV1268" s="104"/>
      <c r="HW1268" s="104"/>
      <c r="HX1268" s="104"/>
      <c r="HY1268" s="104"/>
      <c r="HZ1268" s="104"/>
      <c r="IA1268" s="104"/>
      <c r="IB1268" s="104"/>
      <c r="IC1268" s="104"/>
      <c r="ID1268" s="104"/>
      <c r="IE1268" s="104"/>
      <c r="IF1268" s="104"/>
      <c r="IG1268" s="104"/>
      <c r="IH1268" s="104"/>
      <c r="II1268" s="104"/>
      <c r="IJ1268" s="104"/>
      <c r="IK1268" s="104"/>
      <c r="IL1268" s="104"/>
      <c r="IM1268" s="104"/>
      <c r="IN1268" s="104"/>
      <c r="IO1268" s="104"/>
      <c r="IP1268" s="104"/>
      <c r="IQ1268" s="104"/>
      <c r="IR1268" s="104"/>
      <c r="IS1268" s="104"/>
      <c r="IT1268" s="104"/>
      <c r="IU1268" s="104"/>
      <c r="IV1268" s="104"/>
      <c r="IW1268" s="104"/>
      <c r="IX1268" s="104"/>
      <c r="IY1268" s="104"/>
      <c r="IZ1268" s="104"/>
      <c r="JA1268" s="104"/>
      <c r="JB1268" s="104"/>
      <c r="JC1268" s="104"/>
      <c r="JD1268" s="104"/>
      <c r="JE1268" s="104"/>
      <c r="JF1268" s="104"/>
      <c r="JG1268" s="104"/>
      <c r="JH1268" s="104"/>
      <c r="JI1268" s="104"/>
      <c r="JJ1268" s="104"/>
      <c r="JK1268" s="104"/>
      <c r="JL1268" s="104"/>
      <c r="JM1268" s="104"/>
      <c r="JN1268" s="104"/>
      <c r="JO1268" s="104"/>
      <c r="JP1268" s="104"/>
      <c r="JQ1268" s="104"/>
      <c r="JR1268" s="104"/>
      <c r="JS1268" s="104"/>
      <c r="JT1268" s="104"/>
      <c r="JU1268" s="104"/>
      <c r="JV1268" s="104"/>
      <c r="JW1268" s="104"/>
      <c r="JX1268" s="104"/>
      <c r="JY1268" s="104"/>
      <c r="JZ1268" s="104"/>
      <c r="KA1268" s="104"/>
      <c r="KB1268" s="104"/>
      <c r="KC1268" s="104"/>
      <c r="KD1268" s="104"/>
      <c r="KE1268" s="104"/>
      <c r="KF1268" s="104"/>
      <c r="KG1268" s="104"/>
      <c r="KH1268" s="104"/>
      <c r="KI1268" s="104"/>
      <c r="KJ1268" s="104"/>
      <c r="KK1268" s="104"/>
      <c r="KL1268" s="104"/>
      <c r="KM1268" s="104"/>
      <c r="KN1268" s="104"/>
      <c r="KO1268" s="104"/>
      <c r="KP1268" s="104"/>
      <c r="KQ1268" s="104"/>
      <c r="KR1268" s="104"/>
      <c r="KS1268" s="104"/>
      <c r="KT1268" s="104"/>
      <c r="KU1268" s="104"/>
      <c r="KV1268" s="104"/>
      <c r="KW1268" s="104"/>
      <c r="KX1268" s="104"/>
      <c r="KY1268" s="104"/>
      <c r="KZ1268" s="104"/>
      <c r="LA1268" s="104"/>
      <c r="LB1268" s="104"/>
      <c r="LC1268" s="104"/>
      <c r="LD1268" s="104"/>
      <c r="LE1268" s="104"/>
      <c r="LF1268" s="104"/>
      <c r="LG1268" s="104"/>
      <c r="LH1268" s="104"/>
      <c r="LI1268" s="104"/>
      <c r="LJ1268" s="104"/>
      <c r="LK1268" s="104"/>
      <c r="LL1268" s="104"/>
      <c r="LM1268" s="104"/>
      <c r="LN1268" s="104"/>
      <c r="LO1268" s="104"/>
      <c r="LP1268" s="104"/>
      <c r="LQ1268" s="104"/>
      <c r="LR1268" s="104"/>
      <c r="LS1268" s="104"/>
      <c r="LT1268" s="104"/>
      <c r="LU1268" s="104"/>
      <c r="LV1268" s="104"/>
      <c r="LW1268" s="104"/>
      <c r="LX1268" s="104"/>
      <c r="LY1268" s="104"/>
      <c r="LZ1268" s="104"/>
      <c r="MA1268" s="104"/>
      <c r="MB1268" s="104"/>
      <c r="MC1268" s="104"/>
      <c r="MD1268" s="104"/>
      <c r="ME1268" s="104"/>
      <c r="MF1268" s="104"/>
      <c r="MG1268" s="104"/>
      <c r="MH1268" s="104"/>
      <c r="MI1268" s="104"/>
      <c r="MJ1268" s="104"/>
      <c r="MK1268" s="104"/>
      <c r="ML1268" s="104"/>
      <c r="MM1268" s="104"/>
      <c r="MN1268" s="104"/>
      <c r="MO1268" s="104"/>
      <c r="MP1268" s="104"/>
      <c r="MQ1268" s="104"/>
      <c r="MR1268" s="104"/>
      <c r="MS1268" s="104"/>
      <c r="MT1268" s="104"/>
      <c r="MU1268" s="104"/>
      <c r="MV1268" s="104"/>
      <c r="MW1268" s="104"/>
      <c r="MX1268" s="104"/>
      <c r="MY1268" s="104"/>
      <c r="MZ1268" s="104"/>
      <c r="NA1268" s="104"/>
      <c r="NB1268" s="104"/>
      <c r="NC1268" s="104"/>
      <c r="ND1268" s="104"/>
      <c r="NE1268" s="104"/>
      <c r="NF1268" s="104"/>
      <c r="NG1268" s="104"/>
      <c r="NH1268" s="104"/>
      <c r="NI1268" s="104"/>
      <c r="NJ1268" s="104"/>
      <c r="NK1268" s="104"/>
      <c r="NL1268" s="104"/>
      <c r="NM1268" s="104"/>
      <c r="NN1268" s="104"/>
      <c r="NO1268" s="104"/>
      <c r="NP1268" s="104"/>
      <c r="NQ1268" s="104"/>
      <c r="NR1268" s="104"/>
      <c r="NS1268" s="104"/>
      <c r="NT1268" s="104"/>
      <c r="NU1268" s="104"/>
      <c r="NV1268" s="104"/>
      <c r="NW1268" s="104"/>
      <c r="NX1268" s="104"/>
      <c r="NY1268" s="104"/>
      <c r="NZ1268" s="104"/>
      <c r="OA1268" s="104"/>
      <c r="OB1268" s="104"/>
      <c r="OC1268" s="104"/>
      <c r="OD1268" s="104"/>
      <c r="OE1268" s="104"/>
      <c r="OF1268" s="104"/>
      <c r="OG1268" s="104"/>
      <c r="OH1268" s="104"/>
      <c r="OI1268" s="104"/>
      <c r="OJ1268" s="104"/>
      <c r="OK1268" s="104"/>
      <c r="OL1268" s="104"/>
      <c r="OM1268" s="104"/>
      <c r="ON1268" s="104"/>
      <c r="OO1268" s="104"/>
      <c r="OP1268" s="104"/>
      <c r="OQ1268" s="104"/>
      <c r="OR1268" s="104"/>
      <c r="OS1268" s="104"/>
      <c r="OT1268" s="104"/>
      <c r="OU1268" s="104"/>
      <c r="OV1268" s="104"/>
      <c r="OW1268" s="104"/>
      <c r="OX1268" s="104"/>
      <c r="OY1268" s="104"/>
      <c r="OZ1268" s="104"/>
      <c r="PA1268" s="104"/>
      <c r="PB1268" s="104"/>
      <c r="PC1268" s="104"/>
      <c r="PD1268" s="104"/>
      <c r="PE1268" s="104"/>
      <c r="PF1268" s="104"/>
      <c r="PG1268" s="104"/>
      <c r="PH1268" s="104"/>
      <c r="PI1268" s="104"/>
      <c r="PJ1268" s="104"/>
      <c r="PK1268" s="104"/>
      <c r="PL1268" s="104"/>
      <c r="PM1268" s="104"/>
      <c r="PN1268" s="104"/>
      <c r="PO1268" s="104"/>
      <c r="PP1268" s="104"/>
      <c r="PQ1268" s="104"/>
      <c r="PR1268" s="104"/>
      <c r="PS1268" s="104"/>
      <c r="PT1268" s="104"/>
      <c r="PU1268" s="104"/>
      <c r="PV1268" s="104"/>
      <c r="PW1268" s="104"/>
      <c r="PX1268" s="104"/>
      <c r="PY1268" s="104"/>
      <c r="PZ1268" s="104"/>
      <c r="QA1268" s="104"/>
      <c r="QB1268" s="104"/>
      <c r="QC1268" s="104"/>
      <c r="QD1268" s="104"/>
      <c r="QE1268" s="104"/>
      <c r="QF1268" s="104"/>
      <c r="QG1268" s="104"/>
      <c r="QH1268" s="104"/>
      <c r="QI1268" s="104"/>
      <c r="QJ1268" s="104"/>
      <c r="QK1268" s="104"/>
      <c r="QL1268" s="104"/>
      <c r="QM1268" s="104"/>
      <c r="QN1268" s="104"/>
      <c r="QO1268" s="104"/>
      <c r="QP1268" s="104"/>
      <c r="QQ1268" s="104"/>
      <c r="QR1268" s="104"/>
      <c r="QS1268" s="104"/>
      <c r="QT1268" s="104"/>
      <c r="QU1268" s="104"/>
      <c r="QV1268" s="104"/>
      <c r="QW1268" s="104"/>
      <c r="QX1268" s="104"/>
      <c r="QY1268" s="104"/>
      <c r="QZ1268" s="104"/>
      <c r="RA1268" s="104"/>
      <c r="RB1268" s="104"/>
      <c r="RC1268" s="104"/>
      <c r="RD1268" s="104"/>
      <c r="RE1268" s="104"/>
      <c r="RF1268" s="104"/>
    </row>
    <row r="1269" spans="1:474" s="19" customFormat="1" x14ac:dyDescent="0.25">
      <c r="A1269" s="15">
        <v>24601</v>
      </c>
      <c r="B1269" s="67" t="s">
        <v>1179</v>
      </c>
      <c r="C1269" s="15"/>
      <c r="D1269" s="15"/>
      <c r="E1269" s="15"/>
      <c r="F1269" s="18">
        <v>181403.73599999998</v>
      </c>
      <c r="G1269" s="173">
        <f>SUM(G1270:G1330)</f>
        <v>0</v>
      </c>
      <c r="H1269" s="173">
        <f t="shared" ref="H1269:AE1269" si="127">SUM(H1270:H1330)</f>
        <v>0</v>
      </c>
      <c r="I1269" s="173">
        <f t="shared" si="127"/>
        <v>0</v>
      </c>
      <c r="J1269" s="173">
        <f t="shared" si="127"/>
        <v>0</v>
      </c>
      <c r="K1269" s="173">
        <f t="shared" si="127"/>
        <v>0</v>
      </c>
      <c r="L1269" s="173">
        <f t="shared" si="127"/>
        <v>0</v>
      </c>
      <c r="M1269" s="173">
        <f t="shared" si="127"/>
        <v>167</v>
      </c>
      <c r="N1269" s="173">
        <f t="shared" si="127"/>
        <v>39616.120173913048</v>
      </c>
      <c r="O1269" s="173">
        <f t="shared" si="127"/>
        <v>1</v>
      </c>
      <c r="P1269" s="184">
        <f t="shared" si="127"/>
        <v>369.99</v>
      </c>
      <c r="Q1269" s="173">
        <f t="shared" si="127"/>
        <v>3</v>
      </c>
      <c r="R1269" s="173">
        <f t="shared" si="127"/>
        <v>5250</v>
      </c>
      <c r="S1269" s="173">
        <v>0</v>
      </c>
      <c r="T1269" s="173">
        <v>0</v>
      </c>
      <c r="U1269" s="173">
        <v>558</v>
      </c>
      <c r="V1269" s="184">
        <v>136167.62582608699</v>
      </c>
      <c r="W1269" s="173">
        <f t="shared" si="127"/>
        <v>0</v>
      </c>
      <c r="X1269" s="173">
        <f t="shared" si="127"/>
        <v>0</v>
      </c>
      <c r="Y1269" s="173">
        <f t="shared" si="127"/>
        <v>0</v>
      </c>
      <c r="Z1269" s="173">
        <f t="shared" si="127"/>
        <v>0</v>
      </c>
      <c r="AA1269" s="173">
        <f t="shared" si="127"/>
        <v>0</v>
      </c>
      <c r="AB1269" s="173">
        <f t="shared" si="127"/>
        <v>0</v>
      </c>
      <c r="AC1269" s="173">
        <f t="shared" si="127"/>
        <v>0</v>
      </c>
      <c r="AD1269" s="179">
        <f t="shared" si="127"/>
        <v>0</v>
      </c>
      <c r="AE1269" s="204">
        <f t="shared" si="127"/>
        <v>181403.73599999998</v>
      </c>
      <c r="AF1269" s="104"/>
      <c r="AG1269" s="104"/>
      <c r="AH1269" s="104"/>
      <c r="AI1269" s="104"/>
      <c r="AJ1269" s="104"/>
      <c r="AK1269" s="104"/>
      <c r="AL1269" s="104"/>
      <c r="AM1269" s="104"/>
      <c r="AN1269" s="104"/>
      <c r="AO1269" s="104"/>
      <c r="AP1269" s="104"/>
      <c r="AQ1269" s="104"/>
      <c r="AR1269" s="104"/>
      <c r="AS1269" s="104"/>
      <c r="AT1269" s="104"/>
      <c r="AU1269" s="104"/>
      <c r="AV1269" s="104"/>
      <c r="AW1269" s="104"/>
      <c r="AX1269" s="104"/>
      <c r="AY1269" s="104"/>
      <c r="AZ1269" s="104"/>
      <c r="BA1269" s="104"/>
      <c r="BB1269" s="104"/>
      <c r="BC1269" s="104"/>
      <c r="BD1269" s="104"/>
      <c r="BE1269" s="104"/>
      <c r="BF1269" s="104"/>
      <c r="BG1269" s="104"/>
      <c r="BH1269" s="104"/>
      <c r="BI1269" s="104"/>
      <c r="BJ1269" s="104"/>
      <c r="BK1269" s="104"/>
      <c r="BL1269" s="104"/>
      <c r="BM1269" s="104"/>
      <c r="BN1269" s="104"/>
      <c r="BO1269" s="104"/>
      <c r="BP1269" s="104"/>
      <c r="BQ1269" s="104"/>
      <c r="BR1269" s="104"/>
      <c r="GM1269" s="104"/>
      <c r="GN1269" s="104"/>
      <c r="GO1269" s="104"/>
      <c r="GP1269" s="104"/>
      <c r="GQ1269" s="104"/>
      <c r="GR1269" s="104"/>
      <c r="GS1269" s="104"/>
      <c r="GT1269" s="104"/>
      <c r="GU1269" s="104"/>
      <c r="GV1269" s="104"/>
      <c r="GW1269" s="104"/>
      <c r="GX1269" s="104"/>
      <c r="GY1269" s="104"/>
      <c r="GZ1269" s="104"/>
      <c r="HA1269" s="104"/>
      <c r="HB1269" s="104"/>
      <c r="HC1269" s="104"/>
      <c r="HD1269" s="104"/>
      <c r="HE1269" s="104"/>
      <c r="HF1269" s="104"/>
      <c r="HG1269" s="104"/>
      <c r="HH1269" s="104"/>
      <c r="HI1269" s="104"/>
      <c r="HJ1269" s="104"/>
      <c r="HK1269" s="104"/>
      <c r="HL1269" s="104"/>
      <c r="HM1269" s="104"/>
      <c r="HN1269" s="104"/>
      <c r="HO1269" s="104"/>
      <c r="HP1269" s="104"/>
      <c r="HQ1269" s="104"/>
      <c r="HR1269" s="104"/>
      <c r="HS1269" s="104"/>
      <c r="HT1269" s="104"/>
      <c r="HU1269" s="104"/>
      <c r="HV1269" s="104"/>
      <c r="HW1269" s="104"/>
      <c r="HX1269" s="104"/>
      <c r="HY1269" s="104"/>
      <c r="HZ1269" s="104"/>
      <c r="IA1269" s="104"/>
      <c r="IB1269" s="104"/>
      <c r="IC1269" s="104"/>
      <c r="ID1269" s="104"/>
      <c r="IE1269" s="104"/>
      <c r="IF1269" s="104"/>
      <c r="IG1269" s="104"/>
      <c r="IH1269" s="104"/>
      <c r="II1269" s="104"/>
      <c r="IJ1269" s="104"/>
      <c r="IK1269" s="104"/>
      <c r="IL1269" s="104"/>
      <c r="IM1269" s="104"/>
      <c r="IN1269" s="104"/>
      <c r="IO1269" s="104"/>
      <c r="IP1269" s="104"/>
      <c r="IQ1269" s="104"/>
      <c r="IR1269" s="104"/>
      <c r="IS1269" s="104"/>
      <c r="IT1269" s="104"/>
      <c r="IU1269" s="104"/>
      <c r="IV1269" s="104"/>
      <c r="IW1269" s="104"/>
      <c r="IX1269" s="104"/>
      <c r="IY1269" s="104"/>
      <c r="IZ1269" s="104"/>
      <c r="JA1269" s="104"/>
      <c r="JB1269" s="104"/>
      <c r="JC1269" s="104"/>
      <c r="JD1269" s="104"/>
      <c r="JE1269" s="104"/>
      <c r="JF1269" s="104"/>
      <c r="JG1269" s="104"/>
      <c r="JH1269" s="104"/>
      <c r="JI1269" s="104"/>
      <c r="JJ1269" s="104"/>
      <c r="JK1269" s="104"/>
      <c r="JL1269" s="104"/>
      <c r="JM1269" s="104"/>
      <c r="JN1269" s="104"/>
      <c r="JO1269" s="104"/>
      <c r="JP1269" s="104"/>
      <c r="JQ1269" s="104"/>
      <c r="JR1269" s="104"/>
      <c r="JS1269" s="104"/>
      <c r="JT1269" s="104"/>
      <c r="JU1269" s="104"/>
      <c r="JV1269" s="104"/>
      <c r="JW1269" s="104"/>
      <c r="JX1269" s="104"/>
      <c r="JY1269" s="104"/>
      <c r="JZ1269" s="104"/>
      <c r="KA1269" s="104"/>
      <c r="KB1269" s="104"/>
      <c r="KC1269" s="104"/>
      <c r="KD1269" s="104"/>
      <c r="KE1269" s="104"/>
      <c r="KF1269" s="104"/>
      <c r="KG1269" s="104"/>
      <c r="KH1269" s="104"/>
      <c r="KI1269" s="104"/>
      <c r="KJ1269" s="104"/>
      <c r="KK1269" s="104"/>
      <c r="KL1269" s="104"/>
      <c r="KM1269" s="104"/>
      <c r="KN1269" s="104"/>
      <c r="KO1269" s="104"/>
      <c r="KP1269" s="104"/>
      <c r="KQ1269" s="104"/>
      <c r="KR1269" s="104"/>
      <c r="KS1269" s="104"/>
      <c r="KT1269" s="104"/>
      <c r="KU1269" s="104"/>
      <c r="KV1269" s="104"/>
      <c r="KW1269" s="104"/>
      <c r="KX1269" s="104"/>
      <c r="KY1269" s="104"/>
      <c r="KZ1269" s="104"/>
      <c r="LA1269" s="104"/>
      <c r="LB1269" s="104"/>
      <c r="LC1269" s="104"/>
      <c r="LD1269" s="104"/>
      <c r="LE1269" s="104"/>
      <c r="LF1269" s="104"/>
      <c r="LG1269" s="104"/>
      <c r="LH1269" s="104"/>
      <c r="LI1269" s="104"/>
      <c r="LJ1269" s="104"/>
      <c r="LK1269" s="104"/>
      <c r="LL1269" s="104"/>
      <c r="LM1269" s="104"/>
      <c r="LN1269" s="104"/>
      <c r="LO1269" s="104"/>
      <c r="LP1269" s="104"/>
      <c r="LQ1269" s="104"/>
      <c r="LR1269" s="104"/>
      <c r="LS1269" s="104"/>
      <c r="LT1269" s="104"/>
      <c r="LU1269" s="104"/>
      <c r="LV1269" s="104"/>
      <c r="LW1269" s="104"/>
      <c r="LX1269" s="104"/>
      <c r="LY1269" s="104"/>
      <c r="LZ1269" s="104"/>
      <c r="MA1269" s="104"/>
      <c r="MB1269" s="104"/>
      <c r="MC1269" s="104"/>
      <c r="MD1269" s="104"/>
      <c r="ME1269" s="104"/>
      <c r="MF1269" s="104"/>
      <c r="MG1269" s="104"/>
      <c r="MH1269" s="104"/>
      <c r="MI1269" s="104"/>
      <c r="MJ1269" s="104"/>
      <c r="MK1269" s="104"/>
      <c r="ML1269" s="104"/>
      <c r="MM1269" s="104"/>
      <c r="MN1269" s="104"/>
      <c r="MO1269" s="104"/>
      <c r="MP1269" s="104"/>
      <c r="MQ1269" s="104"/>
      <c r="MR1269" s="104"/>
      <c r="MS1269" s="104"/>
      <c r="MT1269" s="104"/>
      <c r="MU1269" s="104"/>
      <c r="MV1269" s="104"/>
      <c r="MW1269" s="104"/>
      <c r="MX1269" s="104"/>
      <c r="MY1269" s="104"/>
      <c r="MZ1269" s="104"/>
      <c r="NA1269" s="104"/>
      <c r="NB1269" s="104"/>
      <c r="NC1269" s="104"/>
      <c r="ND1269" s="104"/>
      <c r="NE1269" s="104"/>
      <c r="NF1269" s="104"/>
      <c r="NG1269" s="104"/>
      <c r="NH1269" s="104"/>
      <c r="NI1269" s="104"/>
      <c r="NJ1269" s="104"/>
      <c r="NK1269" s="104"/>
      <c r="NL1269" s="104"/>
      <c r="NM1269" s="104"/>
      <c r="NN1269" s="104"/>
      <c r="NO1269" s="104"/>
      <c r="NP1269" s="104"/>
      <c r="NQ1269" s="104"/>
      <c r="NR1269" s="104"/>
      <c r="NS1269" s="104"/>
      <c r="NT1269" s="104"/>
      <c r="NU1269" s="104"/>
      <c r="NV1269" s="104"/>
      <c r="NW1269" s="104"/>
      <c r="NX1269" s="104"/>
      <c r="NY1269" s="104"/>
      <c r="NZ1269" s="104"/>
      <c r="OA1269" s="104"/>
      <c r="OB1269" s="104"/>
      <c r="OC1269" s="104"/>
      <c r="OD1269" s="104"/>
      <c r="OE1269" s="104"/>
      <c r="OF1269" s="104"/>
      <c r="OG1269" s="104"/>
      <c r="OH1269" s="104"/>
      <c r="OI1269" s="104"/>
      <c r="OJ1269" s="104"/>
      <c r="OK1269" s="104"/>
      <c r="OL1269" s="104"/>
      <c r="OM1269" s="104"/>
      <c r="ON1269" s="104"/>
      <c r="OO1269" s="104"/>
      <c r="OP1269" s="104"/>
      <c r="OQ1269" s="104"/>
      <c r="OR1269" s="104"/>
      <c r="OS1269" s="104"/>
      <c r="OT1269" s="104"/>
      <c r="OU1269" s="104"/>
      <c r="OV1269" s="104"/>
      <c r="OW1269" s="104"/>
      <c r="OX1269" s="104"/>
      <c r="OY1269" s="104"/>
      <c r="OZ1269" s="104"/>
      <c r="PA1269" s="104"/>
      <c r="PB1269" s="104"/>
      <c r="PC1269" s="104"/>
      <c r="PD1269" s="104"/>
      <c r="PE1269" s="104"/>
      <c r="PF1269" s="104"/>
      <c r="PG1269" s="104"/>
      <c r="PH1269" s="104"/>
      <c r="PI1269" s="104"/>
      <c r="PJ1269" s="104"/>
      <c r="PK1269" s="104"/>
      <c r="PL1269" s="104"/>
      <c r="PM1269" s="104"/>
      <c r="PN1269" s="104"/>
      <c r="PO1269" s="104"/>
      <c r="PP1269" s="104"/>
      <c r="PQ1269" s="104"/>
      <c r="PR1269" s="104"/>
      <c r="PS1269" s="104"/>
      <c r="PT1269" s="104"/>
      <c r="PU1269" s="104"/>
      <c r="PV1269" s="104"/>
      <c r="PW1269" s="104"/>
      <c r="PX1269" s="104"/>
      <c r="PY1269" s="104"/>
      <c r="PZ1269" s="104"/>
      <c r="QA1269" s="104"/>
      <c r="QB1269" s="104"/>
      <c r="QC1269" s="104"/>
      <c r="QD1269" s="104"/>
      <c r="QE1269" s="104"/>
      <c r="QF1269" s="104"/>
      <c r="QG1269" s="104"/>
      <c r="QH1269" s="104"/>
      <c r="QI1269" s="104"/>
      <c r="QJ1269" s="104"/>
      <c r="QK1269" s="104"/>
      <c r="QL1269" s="104"/>
      <c r="QM1269" s="104"/>
      <c r="QN1269" s="104"/>
      <c r="QO1269" s="104"/>
      <c r="QP1269" s="104"/>
      <c r="QQ1269" s="104"/>
      <c r="QR1269" s="104"/>
      <c r="QS1269" s="104"/>
      <c r="QT1269" s="104"/>
      <c r="QU1269" s="104"/>
      <c r="QV1269" s="104"/>
      <c r="QW1269" s="104"/>
      <c r="QX1269" s="104"/>
      <c r="QY1269" s="104"/>
      <c r="QZ1269" s="104"/>
      <c r="RA1269" s="104"/>
      <c r="RB1269" s="104"/>
      <c r="RC1269" s="104"/>
      <c r="RD1269" s="104"/>
      <c r="RE1269" s="104"/>
      <c r="RF1269" s="104"/>
    </row>
    <row r="1270" spans="1:474" x14ac:dyDescent="0.25">
      <c r="A1270" s="26"/>
      <c r="B1270" s="48" t="s">
        <v>1180</v>
      </c>
      <c r="C1270" s="23"/>
      <c r="D1270" s="49">
        <v>25</v>
      </c>
      <c r="E1270" s="23">
        <f t="shared" ref="E1270:E1291" si="128">F1270/D1270</f>
        <v>41.36</v>
      </c>
      <c r="F1270" s="50">
        <v>1034</v>
      </c>
      <c r="G1270" s="169"/>
      <c r="H1270" s="169"/>
      <c r="I1270" s="169"/>
      <c r="J1270" s="169"/>
      <c r="K1270" s="169"/>
      <c r="L1270" s="169"/>
      <c r="M1270" s="169"/>
      <c r="N1270" s="207">
        <f t="shared" ref="N1270:N1330" si="129">E1270*M1270</f>
        <v>0</v>
      </c>
      <c r="O1270" s="169"/>
      <c r="P1270" s="207"/>
      <c r="Q1270" s="169"/>
      <c r="R1270" s="169"/>
      <c r="S1270" s="169"/>
      <c r="T1270" s="169"/>
      <c r="U1270" s="208">
        <v>25</v>
      </c>
      <c r="V1270" s="207">
        <v>1034</v>
      </c>
      <c r="W1270" s="169"/>
      <c r="X1270" s="169"/>
      <c r="Y1270" s="169"/>
      <c r="Z1270" s="169"/>
      <c r="AA1270" s="169"/>
      <c r="AB1270" s="169"/>
      <c r="AC1270" s="169"/>
      <c r="AD1270" s="180"/>
      <c r="AE1270" s="207">
        <f t="shared" ref="AE1270:AE1301" si="130">H1270+J1270+L1270+N1270+P1270+R1270+T1270+V1270+X1270+Z1270+AB1270+AD1270</f>
        <v>1034</v>
      </c>
    </row>
    <row r="1271" spans="1:474" x14ac:dyDescent="0.25">
      <c r="A1271" s="26"/>
      <c r="B1271" s="48" t="s">
        <v>1181</v>
      </c>
      <c r="C1271" s="23"/>
      <c r="D1271" s="49">
        <v>0</v>
      </c>
      <c r="E1271" s="23"/>
      <c r="F1271" s="50">
        <v>0</v>
      </c>
      <c r="G1271" s="169"/>
      <c r="H1271" s="169"/>
      <c r="I1271" s="169"/>
      <c r="J1271" s="169"/>
      <c r="K1271" s="169"/>
      <c r="L1271" s="169"/>
      <c r="M1271" s="169"/>
      <c r="N1271" s="207">
        <f t="shared" si="129"/>
        <v>0</v>
      </c>
      <c r="O1271" s="169"/>
      <c r="P1271" s="207"/>
      <c r="Q1271" s="169"/>
      <c r="R1271" s="169"/>
      <c r="S1271" s="169"/>
      <c r="T1271" s="169"/>
      <c r="U1271" s="208">
        <v>0</v>
      </c>
      <c r="V1271" s="207">
        <v>0</v>
      </c>
      <c r="W1271" s="169"/>
      <c r="X1271" s="169"/>
      <c r="Y1271" s="169"/>
      <c r="Z1271" s="169"/>
      <c r="AA1271" s="169"/>
      <c r="AB1271" s="169"/>
      <c r="AC1271" s="169"/>
      <c r="AD1271" s="180"/>
      <c r="AE1271" s="207">
        <f t="shared" si="130"/>
        <v>0</v>
      </c>
    </row>
    <row r="1272" spans="1:474" x14ac:dyDescent="0.25">
      <c r="A1272" s="26"/>
      <c r="B1272" s="48" t="s">
        <v>1182</v>
      </c>
      <c r="C1272" s="23"/>
      <c r="D1272" s="49">
        <v>1</v>
      </c>
      <c r="E1272" s="23">
        <f t="shared" si="128"/>
        <v>809.65679999999998</v>
      </c>
      <c r="F1272" s="50">
        <v>809.65679999999998</v>
      </c>
      <c r="G1272" s="169"/>
      <c r="H1272" s="169"/>
      <c r="I1272" s="169"/>
      <c r="J1272" s="169"/>
      <c r="K1272" s="169"/>
      <c r="L1272" s="169"/>
      <c r="M1272" s="169"/>
      <c r="N1272" s="207">
        <f t="shared" si="129"/>
        <v>0</v>
      </c>
      <c r="O1272" s="169"/>
      <c r="P1272" s="207"/>
      <c r="Q1272" s="169"/>
      <c r="R1272" s="169"/>
      <c r="S1272" s="169"/>
      <c r="T1272" s="169"/>
      <c r="U1272" s="208">
        <v>1</v>
      </c>
      <c r="V1272" s="207">
        <v>809.65679999999998</v>
      </c>
      <c r="W1272" s="169"/>
      <c r="X1272" s="169"/>
      <c r="Y1272" s="169"/>
      <c r="Z1272" s="169"/>
      <c r="AA1272" s="169"/>
      <c r="AB1272" s="169"/>
      <c r="AC1272" s="169"/>
      <c r="AD1272" s="180"/>
      <c r="AE1272" s="207">
        <f t="shared" si="130"/>
        <v>809.65679999999998</v>
      </c>
    </row>
    <row r="1273" spans="1:474" x14ac:dyDescent="0.25">
      <c r="A1273" s="26"/>
      <c r="B1273" s="48" t="s">
        <v>1183</v>
      </c>
      <c r="C1273" s="23"/>
      <c r="D1273" s="49">
        <v>20</v>
      </c>
      <c r="E1273" s="23">
        <f t="shared" si="128"/>
        <v>35</v>
      </c>
      <c r="F1273" s="50">
        <v>700</v>
      </c>
      <c r="G1273" s="169"/>
      <c r="H1273" s="169"/>
      <c r="I1273" s="169"/>
      <c r="J1273" s="169"/>
      <c r="K1273" s="169"/>
      <c r="L1273" s="169"/>
      <c r="M1273" s="169"/>
      <c r="N1273" s="207">
        <f t="shared" si="129"/>
        <v>0</v>
      </c>
      <c r="O1273" s="169"/>
      <c r="P1273" s="207"/>
      <c r="Q1273" s="169"/>
      <c r="R1273" s="169"/>
      <c r="S1273" s="169"/>
      <c r="T1273" s="169"/>
      <c r="U1273" s="208">
        <v>20</v>
      </c>
      <c r="V1273" s="207">
        <v>700</v>
      </c>
      <c r="W1273" s="169"/>
      <c r="X1273" s="169"/>
      <c r="Y1273" s="169"/>
      <c r="Z1273" s="169"/>
      <c r="AA1273" s="169"/>
      <c r="AB1273" s="169"/>
      <c r="AC1273" s="169"/>
      <c r="AD1273" s="180"/>
      <c r="AE1273" s="207">
        <f t="shared" si="130"/>
        <v>700</v>
      </c>
    </row>
    <row r="1274" spans="1:474" x14ac:dyDescent="0.25">
      <c r="A1274" s="26"/>
      <c r="B1274" s="48" t="s">
        <v>1184</v>
      </c>
      <c r="C1274" s="23"/>
      <c r="D1274" s="49">
        <v>1</v>
      </c>
      <c r="E1274" s="23">
        <f t="shared" si="128"/>
        <v>3100.68</v>
      </c>
      <c r="F1274" s="50">
        <v>3100.68</v>
      </c>
      <c r="G1274" s="169"/>
      <c r="H1274" s="169"/>
      <c r="I1274" s="169"/>
      <c r="J1274" s="169"/>
      <c r="K1274" s="169"/>
      <c r="L1274" s="169"/>
      <c r="M1274" s="169"/>
      <c r="N1274" s="207">
        <f t="shared" si="129"/>
        <v>0</v>
      </c>
      <c r="O1274" s="169"/>
      <c r="P1274" s="207"/>
      <c r="Q1274" s="169"/>
      <c r="R1274" s="169"/>
      <c r="S1274" s="169"/>
      <c r="T1274" s="169"/>
      <c r="U1274" s="208">
        <v>1</v>
      </c>
      <c r="V1274" s="207">
        <v>3100.68</v>
      </c>
      <c r="W1274" s="169"/>
      <c r="X1274" s="169"/>
      <c r="Y1274" s="169"/>
      <c r="Z1274" s="169"/>
      <c r="AA1274" s="169"/>
      <c r="AB1274" s="169"/>
      <c r="AC1274" s="169"/>
      <c r="AD1274" s="180"/>
      <c r="AE1274" s="207">
        <f t="shared" si="130"/>
        <v>3100.68</v>
      </c>
    </row>
    <row r="1275" spans="1:474" x14ac:dyDescent="0.25">
      <c r="A1275" s="26"/>
      <c r="B1275" s="48" t="s">
        <v>1185</v>
      </c>
      <c r="C1275" s="23"/>
      <c r="D1275" s="49">
        <v>3</v>
      </c>
      <c r="E1275" s="23">
        <f t="shared" si="128"/>
        <v>1860.4080000000004</v>
      </c>
      <c r="F1275" s="50">
        <v>5581.2240000000011</v>
      </c>
      <c r="G1275" s="169"/>
      <c r="H1275" s="169"/>
      <c r="I1275" s="169"/>
      <c r="J1275" s="169"/>
      <c r="K1275" s="169"/>
      <c r="L1275" s="169"/>
      <c r="M1275" s="169"/>
      <c r="N1275" s="207">
        <f t="shared" si="129"/>
        <v>0</v>
      </c>
      <c r="O1275" s="169"/>
      <c r="P1275" s="207"/>
      <c r="Q1275" s="169"/>
      <c r="R1275" s="169"/>
      <c r="S1275" s="169"/>
      <c r="T1275" s="169"/>
      <c r="U1275" s="208">
        <v>3</v>
      </c>
      <c r="V1275" s="207">
        <v>5581.2240000000011</v>
      </c>
      <c r="W1275" s="169"/>
      <c r="X1275" s="169"/>
      <c r="Y1275" s="169"/>
      <c r="Z1275" s="169"/>
      <c r="AA1275" s="169"/>
      <c r="AB1275" s="169"/>
      <c r="AC1275" s="169"/>
      <c r="AD1275" s="180"/>
      <c r="AE1275" s="207">
        <f t="shared" si="130"/>
        <v>5581.2240000000011</v>
      </c>
    </row>
    <row r="1276" spans="1:474" x14ac:dyDescent="0.25">
      <c r="A1276" s="26"/>
      <c r="B1276" s="48" t="s">
        <v>1186</v>
      </c>
      <c r="C1276" s="23"/>
      <c r="D1276" s="49">
        <v>6</v>
      </c>
      <c r="E1276" s="23">
        <f t="shared" si="128"/>
        <v>5374.5119999999997</v>
      </c>
      <c r="F1276" s="50">
        <v>32247.072</v>
      </c>
      <c r="G1276" s="169"/>
      <c r="H1276" s="169"/>
      <c r="I1276" s="169"/>
      <c r="J1276" s="169"/>
      <c r="K1276" s="169"/>
      <c r="L1276" s="169"/>
      <c r="M1276" s="169"/>
      <c r="N1276" s="207">
        <f t="shared" si="129"/>
        <v>0</v>
      </c>
      <c r="O1276" s="169"/>
      <c r="P1276" s="207"/>
      <c r="Q1276" s="169"/>
      <c r="R1276" s="169"/>
      <c r="S1276" s="169"/>
      <c r="T1276" s="169"/>
      <c r="U1276" s="208">
        <v>6</v>
      </c>
      <c r="V1276" s="207">
        <v>32247.072</v>
      </c>
      <c r="W1276" s="169"/>
      <c r="X1276" s="169"/>
      <c r="Y1276" s="169"/>
      <c r="Z1276" s="169"/>
      <c r="AA1276" s="169"/>
      <c r="AB1276" s="169"/>
      <c r="AC1276" s="169"/>
      <c r="AD1276" s="180"/>
      <c r="AE1276" s="207">
        <f t="shared" si="130"/>
        <v>32247.072</v>
      </c>
    </row>
    <row r="1277" spans="1:474" x14ac:dyDescent="0.25">
      <c r="A1277" s="26"/>
      <c r="B1277" s="48" t="s">
        <v>1187</v>
      </c>
      <c r="C1277" s="23"/>
      <c r="D1277" s="49">
        <v>6</v>
      </c>
      <c r="E1277" s="23">
        <f t="shared" si="128"/>
        <v>3996.4320000000007</v>
      </c>
      <c r="F1277" s="50">
        <v>23978.592000000004</v>
      </c>
      <c r="G1277" s="169"/>
      <c r="H1277" s="169"/>
      <c r="I1277" s="169"/>
      <c r="J1277" s="169"/>
      <c r="K1277" s="169"/>
      <c r="L1277" s="169"/>
      <c r="M1277" s="169">
        <v>1</v>
      </c>
      <c r="N1277" s="207">
        <f t="shared" si="129"/>
        <v>3996.4320000000007</v>
      </c>
      <c r="O1277" s="169">
        <v>1</v>
      </c>
      <c r="P1277" s="207">
        <v>369.99</v>
      </c>
      <c r="Q1277" s="169">
        <v>1</v>
      </c>
      <c r="R1277" s="169">
        <v>3265.56</v>
      </c>
      <c r="S1277" s="169"/>
      <c r="T1277" s="169"/>
      <c r="U1277" s="208">
        <v>3</v>
      </c>
      <c r="V1277" s="207">
        <v>16346.610000000004</v>
      </c>
      <c r="W1277" s="169"/>
      <c r="X1277" s="169"/>
      <c r="Y1277" s="169"/>
      <c r="Z1277" s="169"/>
      <c r="AA1277" s="169"/>
      <c r="AB1277" s="169"/>
      <c r="AC1277" s="169"/>
      <c r="AD1277" s="180"/>
      <c r="AE1277" s="207">
        <f t="shared" si="130"/>
        <v>23978.592000000004</v>
      </c>
    </row>
    <row r="1278" spans="1:474" x14ac:dyDescent="0.25">
      <c r="A1278" s="26"/>
      <c r="B1278" s="48" t="s">
        <v>1188</v>
      </c>
      <c r="C1278" s="23"/>
      <c r="D1278" s="49">
        <v>7</v>
      </c>
      <c r="E1278" s="23">
        <f t="shared" si="128"/>
        <v>80.906057142857136</v>
      </c>
      <c r="F1278" s="50">
        <v>566.3424</v>
      </c>
      <c r="G1278" s="169"/>
      <c r="H1278" s="169"/>
      <c r="I1278" s="169"/>
      <c r="J1278" s="169"/>
      <c r="K1278" s="169"/>
      <c r="L1278" s="169"/>
      <c r="M1278" s="169"/>
      <c r="N1278" s="207">
        <f t="shared" si="129"/>
        <v>0</v>
      </c>
      <c r="O1278" s="169"/>
      <c r="P1278" s="207"/>
      <c r="Q1278" s="169"/>
      <c r="R1278" s="169"/>
      <c r="S1278" s="169"/>
      <c r="T1278" s="169"/>
      <c r="U1278" s="208">
        <v>7</v>
      </c>
      <c r="V1278" s="207">
        <v>566.3424</v>
      </c>
      <c r="W1278" s="169"/>
      <c r="X1278" s="169"/>
      <c r="Y1278" s="169"/>
      <c r="Z1278" s="169"/>
      <c r="AA1278" s="169"/>
      <c r="AB1278" s="169"/>
      <c r="AC1278" s="169"/>
      <c r="AD1278" s="180"/>
      <c r="AE1278" s="207">
        <f t="shared" si="130"/>
        <v>566.3424</v>
      </c>
    </row>
    <row r="1279" spans="1:474" x14ac:dyDescent="0.25">
      <c r="A1279" s="26"/>
      <c r="B1279" s="48" t="s">
        <v>1189</v>
      </c>
      <c r="C1279" s="23"/>
      <c r="D1279" s="49">
        <v>14</v>
      </c>
      <c r="E1279" s="23">
        <f t="shared" si="128"/>
        <v>80</v>
      </c>
      <c r="F1279" s="50">
        <v>1120</v>
      </c>
      <c r="G1279" s="169"/>
      <c r="H1279" s="169"/>
      <c r="I1279" s="169"/>
      <c r="J1279" s="169"/>
      <c r="K1279" s="169"/>
      <c r="L1279" s="169"/>
      <c r="M1279" s="169"/>
      <c r="N1279" s="207">
        <f t="shared" si="129"/>
        <v>0</v>
      </c>
      <c r="O1279" s="169"/>
      <c r="P1279" s="207"/>
      <c r="Q1279" s="169"/>
      <c r="R1279" s="169"/>
      <c r="S1279" s="169"/>
      <c r="T1279" s="169"/>
      <c r="U1279" s="208">
        <v>14</v>
      </c>
      <c r="V1279" s="207">
        <v>1120</v>
      </c>
      <c r="W1279" s="169"/>
      <c r="X1279" s="169"/>
      <c r="Y1279" s="169"/>
      <c r="Z1279" s="169"/>
      <c r="AA1279" s="169"/>
      <c r="AB1279" s="169"/>
      <c r="AC1279" s="169"/>
      <c r="AD1279" s="180"/>
      <c r="AE1279" s="207">
        <f t="shared" si="130"/>
        <v>1120</v>
      </c>
    </row>
    <row r="1280" spans="1:474" x14ac:dyDescent="0.25">
      <c r="A1280" s="26"/>
      <c r="B1280" s="48" t="s">
        <v>1190</v>
      </c>
      <c r="C1280" s="23"/>
      <c r="D1280" s="49">
        <v>3</v>
      </c>
      <c r="E1280" s="23">
        <f t="shared" si="128"/>
        <v>95.04</v>
      </c>
      <c r="F1280" s="50">
        <v>285.12</v>
      </c>
      <c r="G1280" s="169"/>
      <c r="H1280" s="169"/>
      <c r="I1280" s="169"/>
      <c r="J1280" s="169"/>
      <c r="K1280" s="169"/>
      <c r="L1280" s="169"/>
      <c r="M1280" s="169"/>
      <c r="N1280" s="207">
        <f t="shared" si="129"/>
        <v>0</v>
      </c>
      <c r="O1280" s="169"/>
      <c r="P1280" s="207"/>
      <c r="Q1280" s="169"/>
      <c r="R1280" s="169"/>
      <c r="S1280" s="169"/>
      <c r="T1280" s="169"/>
      <c r="U1280" s="208">
        <v>3</v>
      </c>
      <c r="V1280" s="207">
        <v>285.12</v>
      </c>
      <c r="W1280" s="169"/>
      <c r="X1280" s="169"/>
      <c r="Y1280" s="169"/>
      <c r="Z1280" s="169"/>
      <c r="AA1280" s="169"/>
      <c r="AB1280" s="169"/>
      <c r="AC1280" s="169"/>
      <c r="AD1280" s="180"/>
      <c r="AE1280" s="207">
        <f t="shared" si="130"/>
        <v>285.12</v>
      </c>
    </row>
    <row r="1281" spans="1:31" x14ac:dyDescent="0.25">
      <c r="A1281" s="26"/>
      <c r="B1281" s="48" t="s">
        <v>1191</v>
      </c>
      <c r="C1281" s="23"/>
      <c r="D1281" s="49">
        <v>2</v>
      </c>
      <c r="E1281" s="23">
        <f t="shared" si="128"/>
        <v>35.64</v>
      </c>
      <c r="F1281" s="50">
        <v>71.28</v>
      </c>
      <c r="G1281" s="169"/>
      <c r="H1281" s="169"/>
      <c r="I1281" s="169"/>
      <c r="J1281" s="169"/>
      <c r="K1281" s="169"/>
      <c r="L1281" s="169"/>
      <c r="M1281" s="169"/>
      <c r="N1281" s="207">
        <f t="shared" si="129"/>
        <v>0</v>
      </c>
      <c r="O1281" s="169"/>
      <c r="P1281" s="207"/>
      <c r="Q1281" s="169"/>
      <c r="R1281" s="169"/>
      <c r="S1281" s="169"/>
      <c r="T1281" s="169"/>
      <c r="U1281" s="208">
        <v>2</v>
      </c>
      <c r="V1281" s="207">
        <v>71.28</v>
      </c>
      <c r="W1281" s="169"/>
      <c r="X1281" s="169"/>
      <c r="Y1281" s="169"/>
      <c r="Z1281" s="169"/>
      <c r="AA1281" s="169"/>
      <c r="AB1281" s="169"/>
      <c r="AC1281" s="169"/>
      <c r="AD1281" s="180"/>
      <c r="AE1281" s="207">
        <f t="shared" si="130"/>
        <v>71.28</v>
      </c>
    </row>
    <row r="1282" spans="1:31" x14ac:dyDescent="0.25">
      <c r="A1282" s="26"/>
      <c r="B1282" s="48" t="s">
        <v>1192</v>
      </c>
      <c r="C1282" s="23"/>
      <c r="D1282" s="49">
        <v>6</v>
      </c>
      <c r="E1282" s="23">
        <f t="shared" si="128"/>
        <v>19.720000000000002</v>
      </c>
      <c r="F1282" s="50">
        <v>118.32000000000001</v>
      </c>
      <c r="G1282" s="169"/>
      <c r="H1282" s="169"/>
      <c r="I1282" s="169"/>
      <c r="J1282" s="169"/>
      <c r="K1282" s="169"/>
      <c r="L1282" s="169"/>
      <c r="M1282" s="169"/>
      <c r="N1282" s="207">
        <f t="shared" si="129"/>
        <v>0</v>
      </c>
      <c r="O1282" s="169"/>
      <c r="P1282" s="207"/>
      <c r="Q1282" s="169"/>
      <c r="R1282" s="169"/>
      <c r="S1282" s="169"/>
      <c r="T1282" s="169"/>
      <c r="U1282" s="208">
        <v>6</v>
      </c>
      <c r="V1282" s="207">
        <v>118.32000000000001</v>
      </c>
      <c r="W1282" s="169"/>
      <c r="X1282" s="169"/>
      <c r="Y1282" s="169"/>
      <c r="Z1282" s="169"/>
      <c r="AA1282" s="169"/>
      <c r="AB1282" s="169"/>
      <c r="AC1282" s="169"/>
      <c r="AD1282" s="180"/>
      <c r="AE1282" s="207">
        <f t="shared" si="130"/>
        <v>118.32000000000001</v>
      </c>
    </row>
    <row r="1283" spans="1:31" x14ac:dyDescent="0.25">
      <c r="A1283" s="26"/>
      <c r="B1283" s="48" t="s">
        <v>1193</v>
      </c>
      <c r="C1283" s="23"/>
      <c r="D1283" s="49">
        <v>3</v>
      </c>
      <c r="E1283" s="23">
        <f t="shared" si="128"/>
        <v>24.81</v>
      </c>
      <c r="F1283" s="50">
        <v>74.429999999999993</v>
      </c>
      <c r="G1283" s="169"/>
      <c r="H1283" s="169"/>
      <c r="I1283" s="169"/>
      <c r="J1283" s="169"/>
      <c r="K1283" s="169"/>
      <c r="L1283" s="169"/>
      <c r="M1283" s="169"/>
      <c r="N1283" s="207">
        <f t="shared" si="129"/>
        <v>0</v>
      </c>
      <c r="O1283" s="169"/>
      <c r="P1283" s="207"/>
      <c r="Q1283" s="169"/>
      <c r="R1283" s="169"/>
      <c r="S1283" s="169"/>
      <c r="T1283" s="169"/>
      <c r="U1283" s="208">
        <v>3</v>
      </c>
      <c r="V1283" s="207">
        <v>74.429999999999993</v>
      </c>
      <c r="W1283" s="169"/>
      <c r="X1283" s="169"/>
      <c r="Y1283" s="169"/>
      <c r="Z1283" s="169"/>
      <c r="AA1283" s="169"/>
      <c r="AB1283" s="169"/>
      <c r="AC1283" s="169"/>
      <c r="AD1283" s="180"/>
      <c r="AE1283" s="207">
        <f t="shared" si="130"/>
        <v>74.429999999999993</v>
      </c>
    </row>
    <row r="1284" spans="1:31" x14ac:dyDescent="0.25">
      <c r="A1284" s="26"/>
      <c r="B1284" s="48" t="s">
        <v>1194</v>
      </c>
      <c r="C1284" s="23"/>
      <c r="D1284" s="49">
        <v>0</v>
      </c>
      <c r="E1284" s="23"/>
      <c r="F1284" s="50">
        <v>0</v>
      </c>
      <c r="G1284" s="169"/>
      <c r="H1284" s="169"/>
      <c r="I1284" s="169"/>
      <c r="J1284" s="169"/>
      <c r="K1284" s="169"/>
      <c r="L1284" s="169"/>
      <c r="M1284" s="169"/>
      <c r="N1284" s="207">
        <f t="shared" si="129"/>
        <v>0</v>
      </c>
      <c r="O1284" s="169"/>
      <c r="P1284" s="207"/>
      <c r="Q1284" s="169"/>
      <c r="R1284" s="169"/>
      <c r="S1284" s="169"/>
      <c r="T1284" s="169"/>
      <c r="U1284" s="208">
        <v>0</v>
      </c>
      <c r="V1284" s="207">
        <v>0</v>
      </c>
      <c r="W1284" s="169"/>
      <c r="X1284" s="169"/>
      <c r="Y1284" s="169"/>
      <c r="Z1284" s="169"/>
      <c r="AA1284" s="169"/>
      <c r="AB1284" s="169"/>
      <c r="AC1284" s="169"/>
      <c r="AD1284" s="180"/>
      <c r="AE1284" s="207">
        <f t="shared" si="130"/>
        <v>0</v>
      </c>
    </row>
    <row r="1285" spans="1:31" x14ac:dyDescent="0.25">
      <c r="A1285" s="26"/>
      <c r="B1285" s="48" t="s">
        <v>1195</v>
      </c>
      <c r="C1285" s="23"/>
      <c r="D1285" s="49">
        <v>7</v>
      </c>
      <c r="E1285" s="23">
        <f t="shared" si="128"/>
        <v>41.341371428571428</v>
      </c>
      <c r="F1285" s="50">
        <v>289.38959999999997</v>
      </c>
      <c r="G1285" s="169"/>
      <c r="H1285" s="169"/>
      <c r="I1285" s="169"/>
      <c r="J1285" s="169"/>
      <c r="K1285" s="169"/>
      <c r="L1285" s="169"/>
      <c r="M1285" s="169"/>
      <c r="N1285" s="207">
        <f t="shared" si="129"/>
        <v>0</v>
      </c>
      <c r="O1285" s="169"/>
      <c r="P1285" s="207"/>
      <c r="Q1285" s="169"/>
      <c r="R1285" s="169"/>
      <c r="S1285" s="169"/>
      <c r="T1285" s="169"/>
      <c r="U1285" s="208">
        <v>7</v>
      </c>
      <c r="V1285" s="207">
        <v>289.38959999999997</v>
      </c>
      <c r="W1285" s="169"/>
      <c r="X1285" s="169"/>
      <c r="Y1285" s="169"/>
      <c r="Z1285" s="169"/>
      <c r="AA1285" s="169"/>
      <c r="AB1285" s="169"/>
      <c r="AC1285" s="169"/>
      <c r="AD1285" s="180"/>
      <c r="AE1285" s="207">
        <f t="shared" si="130"/>
        <v>289.38959999999997</v>
      </c>
    </row>
    <row r="1286" spans="1:31" x14ac:dyDescent="0.25">
      <c r="A1286" s="26"/>
      <c r="B1286" s="48" t="s">
        <v>1196</v>
      </c>
      <c r="C1286" s="23"/>
      <c r="D1286" s="49">
        <v>0</v>
      </c>
      <c r="E1286" s="23"/>
      <c r="F1286" s="50">
        <v>0</v>
      </c>
      <c r="G1286" s="169"/>
      <c r="H1286" s="169"/>
      <c r="I1286" s="169"/>
      <c r="J1286" s="169"/>
      <c r="K1286" s="169"/>
      <c r="L1286" s="169"/>
      <c r="M1286" s="169"/>
      <c r="N1286" s="207">
        <f t="shared" si="129"/>
        <v>0</v>
      </c>
      <c r="O1286" s="169"/>
      <c r="P1286" s="207"/>
      <c r="Q1286" s="169"/>
      <c r="R1286" s="169"/>
      <c r="S1286" s="169"/>
      <c r="T1286" s="169"/>
      <c r="U1286" s="208">
        <v>0</v>
      </c>
      <c r="V1286" s="207">
        <v>0</v>
      </c>
      <c r="W1286" s="169"/>
      <c r="X1286" s="169"/>
      <c r="Y1286" s="169"/>
      <c r="Z1286" s="169"/>
      <c r="AA1286" s="169"/>
      <c r="AB1286" s="169"/>
      <c r="AC1286" s="169"/>
      <c r="AD1286" s="180"/>
      <c r="AE1286" s="207">
        <f t="shared" si="130"/>
        <v>0</v>
      </c>
    </row>
    <row r="1287" spans="1:31" x14ac:dyDescent="0.25">
      <c r="A1287" s="26"/>
      <c r="B1287" s="48" t="s">
        <v>1197</v>
      </c>
      <c r="C1287" s="23"/>
      <c r="D1287" s="49">
        <v>3</v>
      </c>
      <c r="E1287" s="23">
        <f t="shared" si="128"/>
        <v>150</v>
      </c>
      <c r="F1287" s="50">
        <v>450</v>
      </c>
      <c r="G1287" s="169"/>
      <c r="H1287" s="169"/>
      <c r="I1287" s="169"/>
      <c r="J1287" s="169"/>
      <c r="K1287" s="169"/>
      <c r="L1287" s="169"/>
      <c r="M1287" s="169">
        <v>3</v>
      </c>
      <c r="N1287" s="207">
        <f t="shared" si="129"/>
        <v>450</v>
      </c>
      <c r="O1287" s="169"/>
      <c r="P1287" s="207"/>
      <c r="Q1287" s="169"/>
      <c r="R1287" s="169"/>
      <c r="S1287" s="169"/>
      <c r="T1287" s="169"/>
      <c r="U1287" s="208">
        <v>0</v>
      </c>
      <c r="V1287" s="207">
        <v>0</v>
      </c>
      <c r="W1287" s="169"/>
      <c r="X1287" s="169"/>
      <c r="Y1287" s="169"/>
      <c r="Z1287" s="169"/>
      <c r="AA1287" s="169"/>
      <c r="AB1287" s="169"/>
      <c r="AC1287" s="169"/>
      <c r="AD1287" s="180"/>
      <c r="AE1287" s="207">
        <f t="shared" si="130"/>
        <v>450</v>
      </c>
    </row>
    <row r="1288" spans="1:31" x14ac:dyDescent="0.25">
      <c r="A1288" s="26"/>
      <c r="B1288" s="48" t="s">
        <v>1198</v>
      </c>
      <c r="C1288" s="23"/>
      <c r="D1288" s="49">
        <v>5</v>
      </c>
      <c r="E1288" s="23">
        <f t="shared" si="128"/>
        <v>120</v>
      </c>
      <c r="F1288" s="50">
        <v>600</v>
      </c>
      <c r="G1288" s="169"/>
      <c r="H1288" s="169"/>
      <c r="I1288" s="169"/>
      <c r="J1288" s="169"/>
      <c r="K1288" s="169"/>
      <c r="L1288" s="169"/>
      <c r="M1288" s="169"/>
      <c r="N1288" s="207">
        <f t="shared" si="129"/>
        <v>0</v>
      </c>
      <c r="O1288" s="169"/>
      <c r="P1288" s="207"/>
      <c r="Q1288" s="169"/>
      <c r="R1288" s="169"/>
      <c r="S1288" s="169"/>
      <c r="T1288" s="169"/>
      <c r="U1288" s="208">
        <v>5</v>
      </c>
      <c r="V1288" s="207">
        <v>600</v>
      </c>
      <c r="W1288" s="169"/>
      <c r="X1288" s="169"/>
      <c r="Y1288" s="169"/>
      <c r="Z1288" s="169"/>
      <c r="AA1288" s="169"/>
      <c r="AB1288" s="169"/>
      <c r="AC1288" s="169"/>
      <c r="AD1288" s="180"/>
      <c r="AE1288" s="207">
        <f t="shared" si="130"/>
        <v>600</v>
      </c>
    </row>
    <row r="1289" spans="1:31" x14ac:dyDescent="0.25">
      <c r="A1289" s="26"/>
      <c r="B1289" s="48" t="s">
        <v>1199</v>
      </c>
      <c r="C1289" s="23"/>
      <c r="D1289" s="49">
        <v>6</v>
      </c>
      <c r="E1289" s="23">
        <f t="shared" si="128"/>
        <v>130.91760000000002</v>
      </c>
      <c r="F1289" s="50">
        <v>785.50560000000019</v>
      </c>
      <c r="G1289" s="169"/>
      <c r="H1289" s="169"/>
      <c r="I1289" s="169"/>
      <c r="J1289" s="169"/>
      <c r="K1289" s="169"/>
      <c r="L1289" s="169"/>
      <c r="M1289" s="169"/>
      <c r="N1289" s="207">
        <f t="shared" si="129"/>
        <v>0</v>
      </c>
      <c r="O1289" s="169"/>
      <c r="P1289" s="207"/>
      <c r="Q1289" s="169"/>
      <c r="R1289" s="169"/>
      <c r="S1289" s="169"/>
      <c r="T1289" s="169"/>
      <c r="U1289" s="208">
        <v>6</v>
      </c>
      <c r="V1289" s="207">
        <v>785.50560000000019</v>
      </c>
      <c r="W1289" s="169"/>
      <c r="X1289" s="169"/>
      <c r="Y1289" s="169"/>
      <c r="Z1289" s="169"/>
      <c r="AA1289" s="169"/>
      <c r="AB1289" s="169"/>
      <c r="AC1289" s="169"/>
      <c r="AD1289" s="180"/>
      <c r="AE1289" s="207">
        <f t="shared" si="130"/>
        <v>785.50560000000019</v>
      </c>
    </row>
    <row r="1290" spans="1:31" x14ac:dyDescent="0.25">
      <c r="A1290" s="26"/>
      <c r="B1290" s="48" t="s">
        <v>1200</v>
      </c>
      <c r="C1290" s="23"/>
      <c r="D1290" s="49">
        <v>37</v>
      </c>
      <c r="E1290" s="23">
        <f t="shared" si="128"/>
        <v>55.120691891891894</v>
      </c>
      <c r="F1290" s="50">
        <v>2039.4656</v>
      </c>
      <c r="G1290" s="169"/>
      <c r="H1290" s="169"/>
      <c r="I1290" s="169"/>
      <c r="J1290" s="169"/>
      <c r="K1290" s="169"/>
      <c r="L1290" s="169"/>
      <c r="M1290" s="169"/>
      <c r="N1290" s="207">
        <f t="shared" si="129"/>
        <v>0</v>
      </c>
      <c r="O1290" s="169"/>
      <c r="P1290" s="207"/>
      <c r="Q1290" s="169"/>
      <c r="R1290" s="169"/>
      <c r="S1290" s="169"/>
      <c r="T1290" s="169"/>
      <c r="U1290" s="208">
        <v>37</v>
      </c>
      <c r="V1290" s="207">
        <v>2039.4656</v>
      </c>
      <c r="W1290" s="169"/>
      <c r="X1290" s="169"/>
      <c r="Y1290" s="169"/>
      <c r="Z1290" s="169"/>
      <c r="AA1290" s="169"/>
      <c r="AB1290" s="169"/>
      <c r="AC1290" s="169"/>
      <c r="AD1290" s="180"/>
      <c r="AE1290" s="207">
        <f t="shared" si="130"/>
        <v>2039.4656</v>
      </c>
    </row>
    <row r="1291" spans="1:31" x14ac:dyDescent="0.25">
      <c r="A1291" s="26"/>
      <c r="B1291" s="48" t="s">
        <v>1201</v>
      </c>
      <c r="C1291" s="23"/>
      <c r="D1291" s="49">
        <v>50</v>
      </c>
      <c r="E1291" s="23">
        <f t="shared" si="128"/>
        <v>130.91999999999999</v>
      </c>
      <c r="F1291" s="50">
        <v>6545.9999999999991</v>
      </c>
      <c r="G1291" s="169"/>
      <c r="H1291" s="169"/>
      <c r="I1291" s="169"/>
      <c r="J1291" s="169"/>
      <c r="K1291" s="169"/>
      <c r="L1291" s="169"/>
      <c r="M1291" s="169"/>
      <c r="N1291" s="207">
        <f t="shared" si="129"/>
        <v>0</v>
      </c>
      <c r="O1291" s="169"/>
      <c r="P1291" s="207"/>
      <c r="Q1291" s="169"/>
      <c r="R1291" s="169"/>
      <c r="S1291" s="169"/>
      <c r="T1291" s="169"/>
      <c r="U1291" s="208">
        <v>50</v>
      </c>
      <c r="V1291" s="207">
        <v>6545.9999999999991</v>
      </c>
      <c r="W1291" s="169"/>
      <c r="X1291" s="169"/>
      <c r="Y1291" s="169"/>
      <c r="Z1291" s="169"/>
      <c r="AA1291" s="169"/>
      <c r="AB1291" s="169"/>
      <c r="AC1291" s="169"/>
      <c r="AD1291" s="180"/>
      <c r="AE1291" s="207">
        <f t="shared" si="130"/>
        <v>6545.9999999999991</v>
      </c>
    </row>
    <row r="1292" spans="1:31" x14ac:dyDescent="0.25">
      <c r="A1292" s="26"/>
      <c r="B1292" s="48" t="s">
        <v>1202</v>
      </c>
      <c r="C1292" s="23"/>
      <c r="D1292" s="49">
        <v>8</v>
      </c>
      <c r="E1292" s="23">
        <f>F1292/D1292</f>
        <v>661.47839999999997</v>
      </c>
      <c r="F1292" s="50">
        <v>5291.8271999999997</v>
      </c>
      <c r="G1292" s="169"/>
      <c r="H1292" s="169"/>
      <c r="I1292" s="169"/>
      <c r="J1292" s="169"/>
      <c r="K1292" s="169"/>
      <c r="L1292" s="169"/>
      <c r="M1292" s="169">
        <v>8</v>
      </c>
      <c r="N1292" s="207">
        <f>E1292*M1292</f>
        <v>5291.8271999999997</v>
      </c>
      <c r="O1292" s="169"/>
      <c r="P1292" s="207"/>
      <c r="Q1292" s="169"/>
      <c r="R1292" s="169"/>
      <c r="S1292" s="169"/>
      <c r="T1292" s="169"/>
      <c r="U1292" s="208">
        <v>0</v>
      </c>
      <c r="V1292" s="207">
        <v>0</v>
      </c>
      <c r="W1292" s="169"/>
      <c r="X1292" s="169"/>
      <c r="Y1292" s="169"/>
      <c r="Z1292" s="169"/>
      <c r="AA1292" s="169"/>
      <c r="AB1292" s="169"/>
      <c r="AC1292" s="169"/>
      <c r="AD1292" s="180"/>
      <c r="AE1292" s="207">
        <f t="shared" si="130"/>
        <v>5291.8271999999997</v>
      </c>
    </row>
    <row r="1293" spans="1:31" x14ac:dyDescent="0.25">
      <c r="A1293" s="26"/>
      <c r="B1293" s="48" t="s">
        <v>1203</v>
      </c>
      <c r="C1293" s="23"/>
      <c r="D1293" s="49">
        <v>0</v>
      </c>
      <c r="E1293" s="23"/>
      <c r="F1293" s="50">
        <v>0</v>
      </c>
      <c r="G1293" s="169"/>
      <c r="H1293" s="169"/>
      <c r="I1293" s="169"/>
      <c r="J1293" s="169"/>
      <c r="K1293" s="169"/>
      <c r="L1293" s="169"/>
      <c r="M1293" s="169"/>
      <c r="N1293" s="207">
        <f t="shared" si="129"/>
        <v>0</v>
      </c>
      <c r="O1293" s="169"/>
      <c r="P1293" s="207"/>
      <c r="Q1293" s="169"/>
      <c r="R1293" s="169"/>
      <c r="S1293" s="169"/>
      <c r="T1293" s="169"/>
      <c r="U1293" s="208">
        <v>0</v>
      </c>
      <c r="V1293" s="207">
        <v>0</v>
      </c>
      <c r="W1293" s="169"/>
      <c r="X1293" s="169"/>
      <c r="Y1293" s="169"/>
      <c r="Z1293" s="169"/>
      <c r="AA1293" s="169"/>
      <c r="AB1293" s="169"/>
      <c r="AC1293" s="169"/>
      <c r="AD1293" s="180"/>
      <c r="AE1293" s="207">
        <f t="shared" si="130"/>
        <v>0</v>
      </c>
    </row>
    <row r="1294" spans="1:31" x14ac:dyDescent="0.25">
      <c r="A1294" s="26"/>
      <c r="B1294" s="48" t="s">
        <v>1204</v>
      </c>
      <c r="C1294" s="23"/>
      <c r="D1294" s="49">
        <v>5</v>
      </c>
      <c r="E1294" s="23">
        <f t="shared" ref="E1294:E1330" si="131">F1294/D1294</f>
        <v>100</v>
      </c>
      <c r="F1294" s="50">
        <v>500</v>
      </c>
      <c r="G1294" s="169"/>
      <c r="H1294" s="169"/>
      <c r="I1294" s="169"/>
      <c r="J1294" s="169"/>
      <c r="K1294" s="169"/>
      <c r="L1294" s="169"/>
      <c r="M1294" s="169"/>
      <c r="N1294" s="207">
        <f t="shared" si="129"/>
        <v>0</v>
      </c>
      <c r="O1294" s="169"/>
      <c r="P1294" s="207"/>
      <c r="Q1294" s="169"/>
      <c r="R1294" s="169"/>
      <c r="S1294" s="169"/>
      <c r="T1294" s="169"/>
      <c r="U1294" s="208">
        <v>5</v>
      </c>
      <c r="V1294" s="207">
        <v>500</v>
      </c>
      <c r="W1294" s="169"/>
      <c r="X1294" s="169"/>
      <c r="Y1294" s="169"/>
      <c r="Z1294" s="169"/>
      <c r="AA1294" s="169"/>
      <c r="AB1294" s="169"/>
      <c r="AC1294" s="169"/>
      <c r="AD1294" s="180"/>
      <c r="AE1294" s="207">
        <f t="shared" si="130"/>
        <v>500</v>
      </c>
    </row>
    <row r="1295" spans="1:31" x14ac:dyDescent="0.25">
      <c r="A1295" s="26"/>
      <c r="B1295" s="48" t="s">
        <v>1205</v>
      </c>
      <c r="C1295" s="23"/>
      <c r="D1295" s="49">
        <v>5</v>
      </c>
      <c r="E1295" s="23">
        <f t="shared" si="131"/>
        <v>100</v>
      </c>
      <c r="F1295" s="50">
        <v>500</v>
      </c>
      <c r="G1295" s="169"/>
      <c r="H1295" s="169"/>
      <c r="I1295" s="169"/>
      <c r="J1295" s="169"/>
      <c r="K1295" s="169"/>
      <c r="L1295" s="169"/>
      <c r="M1295" s="169"/>
      <c r="N1295" s="207">
        <f t="shared" si="129"/>
        <v>0</v>
      </c>
      <c r="O1295" s="169"/>
      <c r="P1295" s="207"/>
      <c r="Q1295" s="169"/>
      <c r="R1295" s="169"/>
      <c r="S1295" s="169"/>
      <c r="T1295" s="169"/>
      <c r="U1295" s="208">
        <v>5</v>
      </c>
      <c r="V1295" s="207">
        <v>500</v>
      </c>
      <c r="W1295" s="169"/>
      <c r="X1295" s="169"/>
      <c r="Y1295" s="169"/>
      <c r="Z1295" s="169"/>
      <c r="AA1295" s="169"/>
      <c r="AB1295" s="169"/>
      <c r="AC1295" s="169"/>
      <c r="AD1295" s="180"/>
      <c r="AE1295" s="207">
        <f t="shared" si="130"/>
        <v>500</v>
      </c>
    </row>
    <row r="1296" spans="1:31" x14ac:dyDescent="0.25">
      <c r="A1296" s="26"/>
      <c r="B1296" s="48" t="s">
        <v>1206</v>
      </c>
      <c r="C1296" s="23"/>
      <c r="D1296" s="49">
        <v>16</v>
      </c>
      <c r="E1296" s="23">
        <f t="shared" si="131"/>
        <v>303.29679999999996</v>
      </c>
      <c r="F1296" s="50">
        <v>4852.7487999999994</v>
      </c>
      <c r="G1296" s="169"/>
      <c r="H1296" s="169"/>
      <c r="I1296" s="169"/>
      <c r="J1296" s="169"/>
      <c r="K1296" s="169"/>
      <c r="L1296" s="169"/>
      <c r="M1296" s="169"/>
      <c r="N1296" s="207">
        <f t="shared" si="129"/>
        <v>0</v>
      </c>
      <c r="O1296" s="169"/>
      <c r="P1296" s="207"/>
      <c r="Q1296" s="169"/>
      <c r="R1296" s="169"/>
      <c r="S1296" s="169"/>
      <c r="T1296" s="169"/>
      <c r="U1296" s="208">
        <v>16</v>
      </c>
      <c r="V1296" s="207">
        <v>4852.7487999999994</v>
      </c>
      <c r="W1296" s="169"/>
      <c r="X1296" s="169"/>
      <c r="Y1296" s="169"/>
      <c r="Z1296" s="169"/>
      <c r="AA1296" s="169"/>
      <c r="AB1296" s="169"/>
      <c r="AC1296" s="169"/>
      <c r="AD1296" s="180"/>
      <c r="AE1296" s="207">
        <f t="shared" si="130"/>
        <v>4852.7487999999994</v>
      </c>
    </row>
    <row r="1297" spans="1:31" x14ac:dyDescent="0.25">
      <c r="A1297" s="26"/>
      <c r="B1297" s="48" t="s">
        <v>1207</v>
      </c>
      <c r="C1297" s="23"/>
      <c r="D1297" s="49">
        <v>0</v>
      </c>
      <c r="E1297" s="23"/>
      <c r="F1297" s="50">
        <v>0</v>
      </c>
      <c r="G1297" s="169"/>
      <c r="H1297" s="169"/>
      <c r="I1297" s="169"/>
      <c r="J1297" s="169"/>
      <c r="K1297" s="169"/>
      <c r="L1297" s="169"/>
      <c r="M1297" s="169"/>
      <c r="N1297" s="207">
        <f t="shared" si="129"/>
        <v>0</v>
      </c>
      <c r="O1297" s="169"/>
      <c r="P1297" s="207"/>
      <c r="Q1297" s="169"/>
      <c r="R1297" s="169"/>
      <c r="S1297" s="169"/>
      <c r="T1297" s="169"/>
      <c r="U1297" s="208">
        <v>0</v>
      </c>
      <c r="V1297" s="207">
        <v>0</v>
      </c>
      <c r="W1297" s="169"/>
      <c r="X1297" s="169"/>
      <c r="Y1297" s="169"/>
      <c r="Z1297" s="169"/>
      <c r="AA1297" s="169"/>
      <c r="AB1297" s="169"/>
      <c r="AC1297" s="169"/>
      <c r="AD1297" s="180"/>
      <c r="AE1297" s="207">
        <f t="shared" si="130"/>
        <v>0</v>
      </c>
    </row>
    <row r="1298" spans="1:31" x14ac:dyDescent="0.25">
      <c r="A1298" s="26"/>
      <c r="B1298" s="48" t="s">
        <v>1208</v>
      </c>
      <c r="C1298" s="23"/>
      <c r="D1298" s="49">
        <v>0</v>
      </c>
      <c r="E1298" s="23"/>
      <c r="F1298" s="50">
        <v>0</v>
      </c>
      <c r="G1298" s="169"/>
      <c r="H1298" s="169"/>
      <c r="I1298" s="169"/>
      <c r="J1298" s="169"/>
      <c r="K1298" s="169"/>
      <c r="L1298" s="169"/>
      <c r="M1298" s="169"/>
      <c r="N1298" s="207">
        <f t="shared" si="129"/>
        <v>0</v>
      </c>
      <c r="O1298" s="169"/>
      <c r="P1298" s="207"/>
      <c r="Q1298" s="169"/>
      <c r="R1298" s="169"/>
      <c r="S1298" s="169"/>
      <c r="T1298" s="169"/>
      <c r="U1298" s="208">
        <v>0</v>
      </c>
      <c r="V1298" s="207">
        <v>0</v>
      </c>
      <c r="W1298" s="169"/>
      <c r="X1298" s="169"/>
      <c r="Y1298" s="169"/>
      <c r="Z1298" s="169"/>
      <c r="AA1298" s="169"/>
      <c r="AB1298" s="169"/>
      <c r="AC1298" s="169"/>
      <c r="AD1298" s="180"/>
      <c r="AE1298" s="207">
        <f t="shared" si="130"/>
        <v>0</v>
      </c>
    </row>
    <row r="1299" spans="1:31" x14ac:dyDescent="0.25">
      <c r="A1299" s="26"/>
      <c r="B1299" s="48" t="s">
        <v>1209</v>
      </c>
      <c r="C1299" s="23"/>
      <c r="D1299" s="49">
        <v>0</v>
      </c>
      <c r="E1299" s="23"/>
      <c r="F1299" s="50">
        <v>0</v>
      </c>
      <c r="G1299" s="169"/>
      <c r="H1299" s="169"/>
      <c r="I1299" s="169"/>
      <c r="J1299" s="169"/>
      <c r="K1299" s="169"/>
      <c r="L1299" s="169"/>
      <c r="M1299" s="169"/>
      <c r="N1299" s="207">
        <f t="shared" si="129"/>
        <v>0</v>
      </c>
      <c r="O1299" s="169"/>
      <c r="P1299" s="207"/>
      <c r="Q1299" s="169"/>
      <c r="R1299" s="169"/>
      <c r="S1299" s="169"/>
      <c r="T1299" s="169"/>
      <c r="U1299" s="208">
        <v>0</v>
      </c>
      <c r="V1299" s="207">
        <v>0</v>
      </c>
      <c r="W1299" s="169"/>
      <c r="X1299" s="169"/>
      <c r="Y1299" s="169"/>
      <c r="Z1299" s="169"/>
      <c r="AA1299" s="169"/>
      <c r="AB1299" s="169"/>
      <c r="AC1299" s="169"/>
      <c r="AD1299" s="180"/>
      <c r="AE1299" s="207">
        <f t="shared" si="130"/>
        <v>0</v>
      </c>
    </row>
    <row r="1300" spans="1:31" x14ac:dyDescent="0.25">
      <c r="A1300" s="102"/>
      <c r="B1300" s="48" t="s">
        <v>1210</v>
      </c>
      <c r="C1300" s="23"/>
      <c r="D1300" s="49">
        <v>230</v>
      </c>
      <c r="E1300" s="23">
        <f t="shared" si="131"/>
        <v>41.341773913043482</v>
      </c>
      <c r="F1300" s="50">
        <v>9508.6080000000002</v>
      </c>
      <c r="G1300" s="169"/>
      <c r="H1300" s="169"/>
      <c r="I1300" s="169"/>
      <c r="J1300" s="169"/>
      <c r="K1300" s="169"/>
      <c r="L1300" s="169"/>
      <c r="M1300" s="169">
        <v>70</v>
      </c>
      <c r="N1300" s="207">
        <f t="shared" si="129"/>
        <v>2893.9241739130439</v>
      </c>
      <c r="O1300" s="169"/>
      <c r="P1300" s="207"/>
      <c r="Q1300" s="169"/>
      <c r="R1300" s="169"/>
      <c r="S1300" s="169"/>
      <c r="T1300" s="169"/>
      <c r="U1300" s="208">
        <v>160</v>
      </c>
      <c r="V1300" s="207">
        <v>6614.6838260869563</v>
      </c>
      <c r="W1300" s="169"/>
      <c r="X1300" s="169"/>
      <c r="Y1300" s="169"/>
      <c r="Z1300" s="169"/>
      <c r="AA1300" s="169"/>
      <c r="AB1300" s="169"/>
      <c r="AC1300" s="169"/>
      <c r="AD1300" s="180"/>
      <c r="AE1300" s="207">
        <f t="shared" si="130"/>
        <v>9508.6080000000002</v>
      </c>
    </row>
    <row r="1301" spans="1:31" x14ac:dyDescent="0.25">
      <c r="A1301" s="102"/>
      <c r="B1301" s="48" t="s">
        <v>1211</v>
      </c>
      <c r="C1301" s="23"/>
      <c r="D1301" s="49">
        <v>3</v>
      </c>
      <c r="E1301" s="23">
        <f t="shared" si="131"/>
        <v>250</v>
      </c>
      <c r="F1301" s="50">
        <v>750</v>
      </c>
      <c r="G1301" s="169"/>
      <c r="H1301" s="169"/>
      <c r="I1301" s="169"/>
      <c r="J1301" s="169"/>
      <c r="K1301" s="169"/>
      <c r="L1301" s="169"/>
      <c r="M1301" s="169"/>
      <c r="N1301" s="207">
        <f t="shared" si="129"/>
        <v>0</v>
      </c>
      <c r="O1301" s="169"/>
      <c r="P1301" s="207"/>
      <c r="Q1301" s="169"/>
      <c r="R1301" s="169"/>
      <c r="S1301" s="169"/>
      <c r="T1301" s="169"/>
      <c r="U1301" s="208">
        <v>3</v>
      </c>
      <c r="V1301" s="207">
        <v>750</v>
      </c>
      <c r="W1301" s="169"/>
      <c r="X1301" s="169"/>
      <c r="Y1301" s="169"/>
      <c r="Z1301" s="169"/>
      <c r="AA1301" s="169"/>
      <c r="AB1301" s="169"/>
      <c r="AC1301" s="169"/>
      <c r="AD1301" s="180"/>
      <c r="AE1301" s="207">
        <f t="shared" si="130"/>
        <v>750</v>
      </c>
    </row>
    <row r="1302" spans="1:31" x14ac:dyDescent="0.25">
      <c r="A1302" s="102"/>
      <c r="B1302" s="48" t="s">
        <v>1212</v>
      </c>
      <c r="C1302" s="23"/>
      <c r="D1302" s="49">
        <v>15</v>
      </c>
      <c r="E1302" s="23">
        <f t="shared" si="131"/>
        <v>248.05440000000004</v>
      </c>
      <c r="F1302" s="50">
        <v>3720.8160000000007</v>
      </c>
      <c r="G1302" s="169"/>
      <c r="H1302" s="169"/>
      <c r="I1302" s="169"/>
      <c r="J1302" s="169"/>
      <c r="K1302" s="169"/>
      <c r="L1302" s="169"/>
      <c r="M1302" s="169">
        <v>15</v>
      </c>
      <c r="N1302" s="207">
        <f t="shared" si="129"/>
        <v>3720.8160000000007</v>
      </c>
      <c r="O1302" s="169"/>
      <c r="P1302" s="207"/>
      <c r="Q1302" s="169"/>
      <c r="R1302" s="169"/>
      <c r="S1302" s="169"/>
      <c r="T1302" s="169"/>
      <c r="U1302" s="208">
        <v>0</v>
      </c>
      <c r="V1302" s="207">
        <v>0</v>
      </c>
      <c r="W1302" s="169"/>
      <c r="X1302" s="169"/>
      <c r="Y1302" s="169"/>
      <c r="Z1302" s="169"/>
      <c r="AA1302" s="169"/>
      <c r="AB1302" s="169"/>
      <c r="AC1302" s="169"/>
      <c r="AD1302" s="180"/>
      <c r="AE1302" s="207">
        <f t="shared" ref="AE1302:AE1330" si="132">H1302+J1302+L1302+N1302+P1302+R1302+T1302+V1302+X1302+Z1302+AB1302+AD1302</f>
        <v>3720.8160000000007</v>
      </c>
    </row>
    <row r="1303" spans="1:31" x14ac:dyDescent="0.25">
      <c r="A1303" s="102"/>
      <c r="B1303" s="48" t="s">
        <v>1213</v>
      </c>
      <c r="C1303" s="23"/>
      <c r="D1303" s="49">
        <v>2</v>
      </c>
      <c r="E1303" s="23">
        <f t="shared" si="131"/>
        <v>258.35500000000002</v>
      </c>
      <c r="F1303" s="50">
        <v>516.71</v>
      </c>
      <c r="G1303" s="169"/>
      <c r="H1303" s="169"/>
      <c r="I1303" s="169"/>
      <c r="J1303" s="169"/>
      <c r="K1303" s="169"/>
      <c r="L1303" s="169"/>
      <c r="M1303" s="169"/>
      <c r="N1303" s="207">
        <f t="shared" si="129"/>
        <v>0</v>
      </c>
      <c r="O1303" s="169"/>
      <c r="P1303" s="207"/>
      <c r="Q1303" s="169"/>
      <c r="R1303" s="169"/>
      <c r="S1303" s="169"/>
      <c r="T1303" s="169"/>
      <c r="U1303" s="208">
        <v>2</v>
      </c>
      <c r="V1303" s="207">
        <v>516.71</v>
      </c>
      <c r="W1303" s="169"/>
      <c r="X1303" s="169"/>
      <c r="Y1303" s="169"/>
      <c r="Z1303" s="169"/>
      <c r="AA1303" s="169"/>
      <c r="AB1303" s="169"/>
      <c r="AC1303" s="169"/>
      <c r="AD1303" s="180"/>
      <c r="AE1303" s="207">
        <f t="shared" si="132"/>
        <v>516.71</v>
      </c>
    </row>
    <row r="1304" spans="1:31" x14ac:dyDescent="0.25">
      <c r="A1304" s="102"/>
      <c r="B1304" s="48" t="s">
        <v>1214</v>
      </c>
      <c r="C1304" s="23"/>
      <c r="D1304" s="49">
        <v>12</v>
      </c>
      <c r="E1304" s="23">
        <f t="shared" si="131"/>
        <v>268.72560000000004</v>
      </c>
      <c r="F1304" s="50">
        <v>3224.7072000000007</v>
      </c>
      <c r="G1304" s="169"/>
      <c r="H1304" s="169"/>
      <c r="I1304" s="169"/>
      <c r="J1304" s="169"/>
      <c r="K1304" s="169"/>
      <c r="L1304" s="169"/>
      <c r="M1304" s="169"/>
      <c r="N1304" s="207">
        <f t="shared" si="129"/>
        <v>0</v>
      </c>
      <c r="O1304" s="169"/>
      <c r="P1304" s="207"/>
      <c r="Q1304" s="169"/>
      <c r="R1304" s="169"/>
      <c r="S1304" s="169"/>
      <c r="T1304" s="169"/>
      <c r="U1304" s="208">
        <v>12</v>
      </c>
      <c r="V1304" s="207">
        <v>3224.7072000000007</v>
      </c>
      <c r="W1304" s="169"/>
      <c r="X1304" s="169"/>
      <c r="Y1304" s="169"/>
      <c r="Z1304" s="169"/>
      <c r="AA1304" s="169"/>
      <c r="AB1304" s="169"/>
      <c r="AC1304" s="169"/>
      <c r="AD1304" s="180"/>
      <c r="AE1304" s="207">
        <f t="shared" si="132"/>
        <v>3224.7072000000007</v>
      </c>
    </row>
    <row r="1305" spans="1:31" x14ac:dyDescent="0.25">
      <c r="A1305" s="102"/>
      <c r="B1305" s="48" t="s">
        <v>1215</v>
      </c>
      <c r="C1305" s="23"/>
      <c r="D1305" s="49">
        <v>0</v>
      </c>
      <c r="E1305" s="23"/>
      <c r="F1305" s="50">
        <v>0</v>
      </c>
      <c r="G1305" s="169"/>
      <c r="H1305" s="169"/>
      <c r="I1305" s="169"/>
      <c r="J1305" s="169"/>
      <c r="K1305" s="169"/>
      <c r="L1305" s="169"/>
      <c r="M1305" s="169"/>
      <c r="N1305" s="207">
        <f t="shared" si="129"/>
        <v>0</v>
      </c>
      <c r="O1305" s="169"/>
      <c r="P1305" s="207"/>
      <c r="Q1305" s="169"/>
      <c r="R1305" s="169"/>
      <c r="S1305" s="169"/>
      <c r="T1305" s="169"/>
      <c r="U1305" s="208">
        <v>0</v>
      </c>
      <c r="V1305" s="207">
        <v>0</v>
      </c>
      <c r="W1305" s="169"/>
      <c r="X1305" s="169"/>
      <c r="Y1305" s="169"/>
      <c r="Z1305" s="169"/>
      <c r="AA1305" s="169"/>
      <c r="AB1305" s="169"/>
      <c r="AC1305" s="169"/>
      <c r="AD1305" s="180"/>
      <c r="AE1305" s="207">
        <f t="shared" si="132"/>
        <v>0</v>
      </c>
    </row>
    <row r="1306" spans="1:31" x14ac:dyDescent="0.25">
      <c r="A1306" s="102"/>
      <c r="B1306" s="48" t="s">
        <v>1216</v>
      </c>
      <c r="C1306" s="23"/>
      <c r="D1306" s="49">
        <v>2</v>
      </c>
      <c r="E1306" s="23">
        <f t="shared" si="131"/>
        <v>330.73919999999998</v>
      </c>
      <c r="F1306" s="50">
        <v>661.47839999999997</v>
      </c>
      <c r="G1306" s="169"/>
      <c r="H1306" s="169"/>
      <c r="I1306" s="169"/>
      <c r="J1306" s="169"/>
      <c r="K1306" s="169"/>
      <c r="L1306" s="169"/>
      <c r="M1306" s="169">
        <v>2</v>
      </c>
      <c r="N1306" s="207">
        <f t="shared" si="129"/>
        <v>661.47839999999997</v>
      </c>
      <c r="O1306" s="169"/>
      <c r="P1306" s="207"/>
      <c r="Q1306" s="169"/>
      <c r="R1306" s="169"/>
      <c r="S1306" s="169"/>
      <c r="T1306" s="169"/>
      <c r="U1306" s="208">
        <v>0</v>
      </c>
      <c r="V1306" s="207">
        <v>0</v>
      </c>
      <c r="W1306" s="169"/>
      <c r="X1306" s="169"/>
      <c r="Y1306" s="169"/>
      <c r="Z1306" s="169"/>
      <c r="AA1306" s="169"/>
      <c r="AB1306" s="169"/>
      <c r="AC1306" s="169"/>
      <c r="AD1306" s="180"/>
      <c r="AE1306" s="207">
        <f t="shared" si="132"/>
        <v>661.47839999999997</v>
      </c>
    </row>
    <row r="1307" spans="1:31" x14ac:dyDescent="0.25">
      <c r="A1307" s="30"/>
      <c r="B1307" s="48" t="s">
        <v>1217</v>
      </c>
      <c r="C1307" s="23"/>
      <c r="D1307" s="49">
        <v>4</v>
      </c>
      <c r="E1307" s="23">
        <f t="shared" si="131"/>
        <v>902.64240000000018</v>
      </c>
      <c r="F1307" s="50">
        <v>3610.5696000000007</v>
      </c>
      <c r="G1307" s="169"/>
      <c r="H1307" s="169"/>
      <c r="I1307" s="169"/>
      <c r="J1307" s="169"/>
      <c r="K1307" s="169"/>
      <c r="L1307" s="169"/>
      <c r="M1307" s="169">
        <v>3</v>
      </c>
      <c r="N1307" s="207">
        <f t="shared" si="129"/>
        <v>2707.9272000000005</v>
      </c>
      <c r="O1307" s="169"/>
      <c r="P1307" s="207"/>
      <c r="Q1307" s="169"/>
      <c r="R1307" s="169"/>
      <c r="S1307" s="169"/>
      <c r="T1307" s="169"/>
      <c r="U1307" s="208">
        <v>1</v>
      </c>
      <c r="V1307" s="207">
        <v>902.64240000000018</v>
      </c>
      <c r="W1307" s="169"/>
      <c r="X1307" s="169"/>
      <c r="Y1307" s="169"/>
      <c r="Z1307" s="169"/>
      <c r="AA1307" s="169"/>
      <c r="AB1307" s="169"/>
      <c r="AC1307" s="169"/>
      <c r="AD1307" s="180"/>
      <c r="AE1307" s="207">
        <f t="shared" si="132"/>
        <v>3610.5696000000007</v>
      </c>
    </row>
    <row r="1308" spans="1:31" x14ac:dyDescent="0.25">
      <c r="A1308" s="30"/>
      <c r="B1308" s="48" t="s">
        <v>1218</v>
      </c>
      <c r="C1308" s="23"/>
      <c r="D1308" s="49">
        <v>50</v>
      </c>
      <c r="E1308" s="23">
        <f t="shared" si="131"/>
        <v>241.16400000000002</v>
      </c>
      <c r="F1308" s="50">
        <v>12058.2</v>
      </c>
      <c r="G1308" s="169"/>
      <c r="H1308" s="169"/>
      <c r="I1308" s="169"/>
      <c r="J1308" s="169"/>
      <c r="K1308" s="169"/>
      <c r="L1308" s="169"/>
      <c r="M1308" s="169">
        <v>50</v>
      </c>
      <c r="N1308" s="207">
        <f t="shared" si="129"/>
        <v>12058.2</v>
      </c>
      <c r="O1308" s="169"/>
      <c r="P1308" s="207"/>
      <c r="Q1308" s="169"/>
      <c r="R1308" s="169"/>
      <c r="S1308" s="169"/>
      <c r="T1308" s="169"/>
      <c r="U1308" s="208">
        <v>0</v>
      </c>
      <c r="V1308" s="207">
        <v>0</v>
      </c>
      <c r="W1308" s="169"/>
      <c r="X1308" s="169"/>
      <c r="Y1308" s="169"/>
      <c r="Z1308" s="169"/>
      <c r="AA1308" s="169"/>
      <c r="AB1308" s="169"/>
      <c r="AC1308" s="169"/>
      <c r="AD1308" s="180"/>
      <c r="AE1308" s="207">
        <f t="shared" si="132"/>
        <v>12058.2</v>
      </c>
    </row>
    <row r="1309" spans="1:31" x14ac:dyDescent="0.25">
      <c r="A1309" s="30"/>
      <c r="B1309" s="48" t="s">
        <v>1219</v>
      </c>
      <c r="C1309" s="23"/>
      <c r="D1309" s="49">
        <v>15</v>
      </c>
      <c r="E1309" s="23">
        <f t="shared" si="131"/>
        <v>165.36959999999999</v>
      </c>
      <c r="F1309" s="50">
        <v>2480.5439999999999</v>
      </c>
      <c r="G1309" s="169"/>
      <c r="H1309" s="169"/>
      <c r="I1309" s="169"/>
      <c r="J1309" s="169"/>
      <c r="K1309" s="169"/>
      <c r="L1309" s="169"/>
      <c r="M1309" s="169">
        <v>6</v>
      </c>
      <c r="N1309" s="207">
        <v>1021.05</v>
      </c>
      <c r="O1309" s="169"/>
      <c r="P1309" s="207"/>
      <c r="Q1309" s="169"/>
      <c r="R1309" s="169"/>
      <c r="S1309" s="169"/>
      <c r="T1309" s="169"/>
      <c r="U1309" s="208">
        <v>9</v>
      </c>
      <c r="V1309" s="207">
        <v>1459.4939999999999</v>
      </c>
      <c r="W1309" s="169"/>
      <c r="X1309" s="169"/>
      <c r="Y1309" s="169"/>
      <c r="Z1309" s="169"/>
      <c r="AA1309" s="169"/>
      <c r="AB1309" s="169"/>
      <c r="AC1309" s="169"/>
      <c r="AD1309" s="180"/>
      <c r="AE1309" s="207">
        <f t="shared" si="132"/>
        <v>2480.5439999999999</v>
      </c>
    </row>
    <row r="1310" spans="1:31" x14ac:dyDescent="0.25">
      <c r="A1310" s="30"/>
      <c r="B1310" s="48" t="s">
        <v>1220</v>
      </c>
      <c r="C1310" s="23"/>
      <c r="D1310" s="49">
        <v>4</v>
      </c>
      <c r="E1310" s="23">
        <f t="shared" si="131"/>
        <v>400</v>
      </c>
      <c r="F1310" s="50">
        <v>1600</v>
      </c>
      <c r="G1310" s="169"/>
      <c r="H1310" s="169"/>
      <c r="I1310" s="169"/>
      <c r="J1310" s="169"/>
      <c r="K1310" s="169"/>
      <c r="L1310" s="169"/>
      <c r="M1310" s="169"/>
      <c r="N1310" s="207">
        <f t="shared" si="129"/>
        <v>0</v>
      </c>
      <c r="O1310" s="169"/>
      <c r="P1310" s="207"/>
      <c r="Q1310" s="169"/>
      <c r="R1310" s="169"/>
      <c r="S1310" s="169"/>
      <c r="T1310" s="169"/>
      <c r="U1310" s="208">
        <v>4</v>
      </c>
      <c r="V1310" s="207">
        <v>1600</v>
      </c>
      <c r="W1310" s="169"/>
      <c r="X1310" s="169"/>
      <c r="Y1310" s="169"/>
      <c r="Z1310" s="169"/>
      <c r="AA1310" s="169"/>
      <c r="AB1310" s="169"/>
      <c r="AC1310" s="169"/>
      <c r="AD1310" s="180"/>
      <c r="AE1310" s="207">
        <f t="shared" si="132"/>
        <v>1600</v>
      </c>
    </row>
    <row r="1311" spans="1:31" x14ac:dyDescent="0.25">
      <c r="A1311" s="30"/>
      <c r="B1311" s="48" t="s">
        <v>1221</v>
      </c>
      <c r="C1311" s="23"/>
      <c r="D1311" s="49">
        <v>4</v>
      </c>
      <c r="E1311" s="23">
        <f t="shared" si="131"/>
        <v>1000</v>
      </c>
      <c r="F1311" s="50">
        <v>4000</v>
      </c>
      <c r="G1311" s="169"/>
      <c r="H1311" s="169"/>
      <c r="I1311" s="169"/>
      <c r="J1311" s="169"/>
      <c r="K1311" s="169"/>
      <c r="L1311" s="169"/>
      <c r="M1311" s="169"/>
      <c r="N1311" s="207">
        <f t="shared" si="129"/>
        <v>0</v>
      </c>
      <c r="O1311" s="169"/>
      <c r="P1311" s="207"/>
      <c r="Q1311" s="169"/>
      <c r="R1311" s="169"/>
      <c r="S1311" s="169"/>
      <c r="T1311" s="169"/>
      <c r="U1311" s="208">
        <v>4</v>
      </c>
      <c r="V1311" s="207">
        <v>4000</v>
      </c>
      <c r="W1311" s="169"/>
      <c r="X1311" s="169"/>
      <c r="Y1311" s="169"/>
      <c r="Z1311" s="169"/>
      <c r="AA1311" s="169"/>
      <c r="AB1311" s="169"/>
      <c r="AC1311" s="169"/>
      <c r="AD1311" s="180"/>
      <c r="AE1311" s="207">
        <f t="shared" si="132"/>
        <v>4000</v>
      </c>
    </row>
    <row r="1312" spans="1:31" x14ac:dyDescent="0.25">
      <c r="A1312" s="30"/>
      <c r="B1312" s="48" t="s">
        <v>1222</v>
      </c>
      <c r="C1312" s="23"/>
      <c r="D1312" s="49">
        <v>25</v>
      </c>
      <c r="E1312" s="23">
        <f t="shared" si="131"/>
        <v>264.47999999999996</v>
      </c>
      <c r="F1312" s="50">
        <v>6611.9999999999991</v>
      </c>
      <c r="G1312" s="169"/>
      <c r="H1312" s="169"/>
      <c r="I1312" s="169"/>
      <c r="J1312" s="169"/>
      <c r="K1312" s="169"/>
      <c r="L1312" s="169"/>
      <c r="M1312" s="169"/>
      <c r="N1312" s="207">
        <f t="shared" si="129"/>
        <v>0</v>
      </c>
      <c r="O1312" s="169"/>
      <c r="P1312" s="207"/>
      <c r="Q1312" s="169"/>
      <c r="R1312" s="169"/>
      <c r="S1312" s="169"/>
      <c r="T1312" s="169"/>
      <c r="U1312" s="208">
        <v>25</v>
      </c>
      <c r="V1312" s="207">
        <v>6611.9999999999991</v>
      </c>
      <c r="W1312" s="169"/>
      <c r="X1312" s="169"/>
      <c r="Y1312" s="169"/>
      <c r="Z1312" s="169"/>
      <c r="AA1312" s="169"/>
      <c r="AB1312" s="169"/>
      <c r="AC1312" s="169"/>
      <c r="AD1312" s="180"/>
      <c r="AE1312" s="207">
        <f t="shared" si="132"/>
        <v>6611.9999999999991</v>
      </c>
    </row>
    <row r="1313" spans="1:31" x14ac:dyDescent="0.25">
      <c r="A1313" s="30"/>
      <c r="B1313" s="48" t="s">
        <v>1223</v>
      </c>
      <c r="C1313" s="23"/>
      <c r="D1313" s="49">
        <v>15</v>
      </c>
      <c r="E1313" s="23">
        <f t="shared" si="131"/>
        <v>942.96399999999994</v>
      </c>
      <c r="F1313" s="50">
        <v>14144.46</v>
      </c>
      <c r="G1313" s="169"/>
      <c r="H1313" s="169"/>
      <c r="I1313" s="169"/>
      <c r="J1313" s="169"/>
      <c r="K1313" s="169"/>
      <c r="L1313" s="169"/>
      <c r="M1313" s="169"/>
      <c r="N1313" s="207">
        <f t="shared" si="129"/>
        <v>0</v>
      </c>
      <c r="O1313" s="169"/>
      <c r="P1313" s="207"/>
      <c r="Q1313" s="169"/>
      <c r="R1313" s="169"/>
      <c r="S1313" s="169"/>
      <c r="T1313" s="169"/>
      <c r="U1313" s="208">
        <v>15</v>
      </c>
      <c r="V1313" s="207">
        <v>14144.46</v>
      </c>
      <c r="W1313" s="169"/>
      <c r="X1313" s="169"/>
      <c r="Y1313" s="169"/>
      <c r="Z1313" s="169"/>
      <c r="AA1313" s="169"/>
      <c r="AB1313" s="169"/>
      <c r="AC1313" s="169"/>
      <c r="AD1313" s="180"/>
      <c r="AE1313" s="207">
        <f t="shared" si="132"/>
        <v>14144.46</v>
      </c>
    </row>
    <row r="1314" spans="1:31" x14ac:dyDescent="0.25">
      <c r="A1314" s="30"/>
      <c r="B1314" s="48" t="s">
        <v>1224</v>
      </c>
      <c r="C1314" s="23"/>
      <c r="D1314" s="49">
        <v>1</v>
      </c>
      <c r="E1314" s="23">
        <f t="shared" si="131"/>
        <v>327.58999999999997</v>
      </c>
      <c r="F1314" s="50">
        <v>327.58999999999997</v>
      </c>
      <c r="G1314" s="169"/>
      <c r="H1314" s="169"/>
      <c r="I1314" s="169"/>
      <c r="J1314" s="169"/>
      <c r="K1314" s="169"/>
      <c r="L1314" s="169"/>
      <c r="M1314" s="169"/>
      <c r="N1314" s="207">
        <f t="shared" si="129"/>
        <v>0</v>
      </c>
      <c r="O1314" s="169"/>
      <c r="P1314" s="207"/>
      <c r="Q1314" s="169"/>
      <c r="R1314" s="169"/>
      <c r="S1314" s="169"/>
      <c r="T1314" s="169"/>
      <c r="U1314" s="208">
        <v>1</v>
      </c>
      <c r="V1314" s="207">
        <v>327.58999999999997</v>
      </c>
      <c r="W1314" s="169"/>
      <c r="X1314" s="169"/>
      <c r="Y1314" s="169"/>
      <c r="Z1314" s="169"/>
      <c r="AA1314" s="169"/>
      <c r="AB1314" s="169"/>
      <c r="AC1314" s="169"/>
      <c r="AD1314" s="180"/>
      <c r="AE1314" s="207">
        <f t="shared" si="132"/>
        <v>327.58999999999997</v>
      </c>
    </row>
    <row r="1315" spans="1:31" x14ac:dyDescent="0.25">
      <c r="A1315" s="30"/>
      <c r="B1315" s="48" t="s">
        <v>1225</v>
      </c>
      <c r="C1315" s="23"/>
      <c r="D1315" s="49">
        <v>1</v>
      </c>
      <c r="E1315" s="23">
        <f t="shared" si="131"/>
        <v>62.013600000000011</v>
      </c>
      <c r="F1315" s="50">
        <v>62.013600000000011</v>
      </c>
      <c r="G1315" s="169"/>
      <c r="H1315" s="169"/>
      <c r="I1315" s="169"/>
      <c r="J1315" s="169"/>
      <c r="K1315" s="169"/>
      <c r="L1315" s="169"/>
      <c r="M1315" s="169"/>
      <c r="N1315" s="207">
        <f t="shared" si="129"/>
        <v>0</v>
      </c>
      <c r="O1315" s="169"/>
      <c r="P1315" s="207"/>
      <c r="Q1315" s="169"/>
      <c r="R1315" s="169"/>
      <c r="S1315" s="169"/>
      <c r="T1315" s="169"/>
      <c r="U1315" s="208">
        <v>1</v>
      </c>
      <c r="V1315" s="207">
        <v>62.013600000000011</v>
      </c>
      <c r="W1315" s="169"/>
      <c r="X1315" s="169"/>
      <c r="Y1315" s="169"/>
      <c r="Z1315" s="169"/>
      <c r="AA1315" s="169"/>
      <c r="AB1315" s="169"/>
      <c r="AC1315" s="169"/>
      <c r="AD1315" s="180"/>
      <c r="AE1315" s="207">
        <f t="shared" si="132"/>
        <v>62.013600000000011</v>
      </c>
    </row>
    <row r="1316" spans="1:31" x14ac:dyDescent="0.25">
      <c r="A1316" s="30"/>
      <c r="B1316" s="48" t="s">
        <v>1226</v>
      </c>
      <c r="C1316" s="23"/>
      <c r="D1316" s="49">
        <v>0</v>
      </c>
      <c r="E1316" s="23"/>
      <c r="F1316" s="50">
        <v>0</v>
      </c>
      <c r="G1316" s="169"/>
      <c r="H1316" s="169"/>
      <c r="I1316" s="169"/>
      <c r="J1316" s="169"/>
      <c r="K1316" s="169"/>
      <c r="L1316" s="169"/>
      <c r="M1316" s="169"/>
      <c r="N1316" s="207">
        <f t="shared" si="129"/>
        <v>0</v>
      </c>
      <c r="O1316" s="169"/>
      <c r="P1316" s="207"/>
      <c r="Q1316" s="169"/>
      <c r="R1316" s="169"/>
      <c r="S1316" s="169"/>
      <c r="T1316" s="169"/>
      <c r="U1316" s="208">
        <v>0</v>
      </c>
      <c r="V1316" s="207">
        <v>0</v>
      </c>
      <c r="W1316" s="169"/>
      <c r="X1316" s="169"/>
      <c r="Y1316" s="169"/>
      <c r="Z1316" s="169"/>
      <c r="AA1316" s="169"/>
      <c r="AB1316" s="169"/>
      <c r="AC1316" s="169"/>
      <c r="AD1316" s="180"/>
      <c r="AE1316" s="207">
        <f t="shared" si="132"/>
        <v>0</v>
      </c>
    </row>
    <row r="1317" spans="1:31" x14ac:dyDescent="0.25">
      <c r="A1317" s="30"/>
      <c r="B1317" s="48" t="s">
        <v>1227</v>
      </c>
      <c r="C1317" s="23"/>
      <c r="D1317" s="49">
        <v>9</v>
      </c>
      <c r="E1317" s="23">
        <f t="shared" si="131"/>
        <v>117.36666666666666</v>
      </c>
      <c r="F1317" s="50">
        <v>1056.3</v>
      </c>
      <c r="G1317" s="169"/>
      <c r="H1317" s="169"/>
      <c r="I1317" s="169"/>
      <c r="J1317" s="169"/>
      <c r="K1317" s="169"/>
      <c r="L1317" s="169"/>
      <c r="M1317" s="169"/>
      <c r="N1317" s="207">
        <f t="shared" si="129"/>
        <v>0</v>
      </c>
      <c r="O1317" s="169"/>
      <c r="P1317" s="207"/>
      <c r="Q1317" s="169"/>
      <c r="R1317" s="169"/>
      <c r="S1317" s="169"/>
      <c r="T1317" s="169"/>
      <c r="U1317" s="208">
        <v>9</v>
      </c>
      <c r="V1317" s="207">
        <v>1056.3</v>
      </c>
      <c r="W1317" s="169"/>
      <c r="X1317" s="169"/>
      <c r="Y1317" s="169"/>
      <c r="Z1317" s="169"/>
      <c r="AA1317" s="169"/>
      <c r="AB1317" s="169"/>
      <c r="AC1317" s="169"/>
      <c r="AD1317" s="180"/>
      <c r="AE1317" s="207">
        <f t="shared" si="132"/>
        <v>1056.3</v>
      </c>
    </row>
    <row r="1318" spans="1:31" x14ac:dyDescent="0.25">
      <c r="A1318" s="30"/>
      <c r="B1318" s="48" t="s">
        <v>1228</v>
      </c>
      <c r="C1318" s="23"/>
      <c r="D1318" s="49">
        <v>9</v>
      </c>
      <c r="E1318" s="23">
        <f t="shared" si="131"/>
        <v>134.55111111111111</v>
      </c>
      <c r="F1318" s="50">
        <v>1210.96</v>
      </c>
      <c r="G1318" s="169"/>
      <c r="H1318" s="169"/>
      <c r="I1318" s="169"/>
      <c r="J1318" s="169"/>
      <c r="K1318" s="169"/>
      <c r="L1318" s="169"/>
      <c r="M1318" s="169"/>
      <c r="N1318" s="207">
        <f t="shared" si="129"/>
        <v>0</v>
      </c>
      <c r="O1318" s="169"/>
      <c r="P1318" s="207"/>
      <c r="Q1318" s="169"/>
      <c r="R1318" s="169"/>
      <c r="S1318" s="169"/>
      <c r="T1318" s="169"/>
      <c r="U1318" s="208">
        <v>9</v>
      </c>
      <c r="V1318" s="207">
        <v>1210.96</v>
      </c>
      <c r="W1318" s="169"/>
      <c r="X1318" s="169"/>
      <c r="Y1318" s="169"/>
      <c r="Z1318" s="169"/>
      <c r="AA1318" s="169"/>
      <c r="AB1318" s="169"/>
      <c r="AC1318" s="169"/>
      <c r="AD1318" s="180"/>
      <c r="AE1318" s="207">
        <f t="shared" si="132"/>
        <v>1210.96</v>
      </c>
    </row>
    <row r="1319" spans="1:31" x14ac:dyDescent="0.25">
      <c r="A1319" s="102"/>
      <c r="B1319" s="48" t="s">
        <v>1229</v>
      </c>
      <c r="C1319" s="23"/>
      <c r="D1319" s="49">
        <v>0</v>
      </c>
      <c r="E1319" s="23"/>
      <c r="F1319" s="50">
        <v>0</v>
      </c>
      <c r="G1319" s="169"/>
      <c r="H1319" s="169"/>
      <c r="I1319" s="169"/>
      <c r="J1319" s="169"/>
      <c r="K1319" s="169"/>
      <c r="L1319" s="169"/>
      <c r="M1319" s="169"/>
      <c r="N1319" s="207">
        <f t="shared" si="129"/>
        <v>0</v>
      </c>
      <c r="O1319" s="169"/>
      <c r="P1319" s="207"/>
      <c r="Q1319" s="169"/>
      <c r="R1319" s="169"/>
      <c r="S1319" s="169"/>
      <c r="T1319" s="169"/>
      <c r="U1319" s="208">
        <v>0</v>
      </c>
      <c r="V1319" s="207">
        <v>0</v>
      </c>
      <c r="W1319" s="169"/>
      <c r="X1319" s="169"/>
      <c r="Y1319" s="169"/>
      <c r="Z1319" s="169"/>
      <c r="AA1319" s="169"/>
      <c r="AB1319" s="169"/>
      <c r="AC1319" s="169"/>
      <c r="AD1319" s="180"/>
      <c r="AE1319" s="207">
        <f t="shared" si="132"/>
        <v>0</v>
      </c>
    </row>
    <row r="1320" spans="1:31" x14ac:dyDescent="0.25">
      <c r="A1320" s="102"/>
      <c r="B1320" s="48" t="s">
        <v>1230</v>
      </c>
      <c r="C1320" s="23"/>
      <c r="D1320" s="49">
        <v>4</v>
      </c>
      <c r="E1320" s="23">
        <f t="shared" si="131"/>
        <v>788.8</v>
      </c>
      <c r="F1320" s="50">
        <v>3155.2</v>
      </c>
      <c r="G1320" s="169"/>
      <c r="H1320" s="169"/>
      <c r="I1320" s="169"/>
      <c r="J1320" s="169"/>
      <c r="K1320" s="169"/>
      <c r="L1320" s="169"/>
      <c r="M1320" s="169">
        <v>4</v>
      </c>
      <c r="N1320" s="207">
        <f t="shared" si="129"/>
        <v>3155.2</v>
      </c>
      <c r="O1320" s="169"/>
      <c r="P1320" s="207"/>
      <c r="Q1320" s="169"/>
      <c r="R1320" s="169"/>
      <c r="S1320" s="169"/>
      <c r="T1320" s="169"/>
      <c r="U1320" s="208">
        <v>0</v>
      </c>
      <c r="V1320" s="207">
        <v>0</v>
      </c>
      <c r="W1320" s="169"/>
      <c r="X1320" s="169"/>
      <c r="Y1320" s="169"/>
      <c r="Z1320" s="169"/>
      <c r="AA1320" s="169"/>
      <c r="AB1320" s="169"/>
      <c r="AC1320" s="169"/>
      <c r="AD1320" s="180"/>
      <c r="AE1320" s="207">
        <f t="shared" si="132"/>
        <v>3155.2</v>
      </c>
    </row>
    <row r="1321" spans="1:31" x14ac:dyDescent="0.25">
      <c r="A1321" s="102"/>
      <c r="B1321" s="48" t="s">
        <v>1231</v>
      </c>
      <c r="C1321" s="23"/>
      <c r="D1321" s="49">
        <v>2</v>
      </c>
      <c r="E1321" s="23">
        <f t="shared" si="131"/>
        <v>661.19999999999993</v>
      </c>
      <c r="F1321" s="50">
        <v>1322.3999999999999</v>
      </c>
      <c r="G1321" s="169"/>
      <c r="H1321" s="169"/>
      <c r="I1321" s="169"/>
      <c r="J1321" s="169"/>
      <c r="K1321" s="169"/>
      <c r="L1321" s="169"/>
      <c r="M1321" s="169">
        <v>2</v>
      </c>
      <c r="N1321" s="207">
        <f t="shared" si="129"/>
        <v>1322.3999999999999</v>
      </c>
      <c r="O1321" s="169"/>
      <c r="P1321" s="207"/>
      <c r="Q1321" s="169"/>
      <c r="R1321" s="169"/>
      <c r="S1321" s="169"/>
      <c r="T1321" s="169"/>
      <c r="U1321" s="208">
        <v>0</v>
      </c>
      <c r="V1321" s="207">
        <v>0</v>
      </c>
      <c r="W1321" s="169"/>
      <c r="X1321" s="169"/>
      <c r="Y1321" s="169"/>
      <c r="Z1321" s="169"/>
      <c r="AA1321" s="169"/>
      <c r="AB1321" s="169"/>
      <c r="AC1321" s="169"/>
      <c r="AD1321" s="180"/>
      <c r="AE1321" s="207">
        <f t="shared" si="132"/>
        <v>1322.3999999999999</v>
      </c>
    </row>
    <row r="1322" spans="1:31" x14ac:dyDescent="0.25">
      <c r="A1322" s="102"/>
      <c r="B1322" s="48" t="s">
        <v>1232</v>
      </c>
      <c r="C1322" s="23"/>
      <c r="D1322" s="49">
        <v>4</v>
      </c>
      <c r="E1322" s="23">
        <f t="shared" si="131"/>
        <v>380</v>
      </c>
      <c r="F1322" s="50">
        <v>1520</v>
      </c>
      <c r="G1322" s="169"/>
      <c r="H1322" s="169"/>
      <c r="I1322" s="169"/>
      <c r="J1322" s="169"/>
      <c r="K1322" s="169"/>
      <c r="L1322" s="169"/>
      <c r="M1322" s="169">
        <v>1</v>
      </c>
      <c r="N1322" s="207">
        <v>352.43</v>
      </c>
      <c r="O1322" s="169"/>
      <c r="P1322" s="207"/>
      <c r="Q1322" s="169"/>
      <c r="R1322" s="169"/>
      <c r="S1322" s="169"/>
      <c r="T1322" s="169"/>
      <c r="U1322" s="208">
        <v>3</v>
      </c>
      <c r="V1322" s="207">
        <v>1167.57</v>
      </c>
      <c r="W1322" s="169"/>
      <c r="X1322" s="169"/>
      <c r="Y1322" s="169"/>
      <c r="Z1322" s="169"/>
      <c r="AA1322" s="169"/>
      <c r="AB1322" s="169"/>
      <c r="AC1322" s="169"/>
      <c r="AD1322" s="180"/>
      <c r="AE1322" s="207">
        <f t="shared" si="132"/>
        <v>1520</v>
      </c>
    </row>
    <row r="1323" spans="1:31" x14ac:dyDescent="0.25">
      <c r="A1323" s="102"/>
      <c r="B1323" s="48" t="s">
        <v>1233</v>
      </c>
      <c r="C1323" s="23"/>
      <c r="D1323" s="49">
        <v>4</v>
      </c>
      <c r="E1323" s="23">
        <f t="shared" si="131"/>
        <v>450</v>
      </c>
      <c r="F1323" s="50">
        <v>1800</v>
      </c>
      <c r="G1323" s="169"/>
      <c r="H1323" s="169"/>
      <c r="I1323" s="169"/>
      <c r="J1323" s="169"/>
      <c r="K1323" s="169"/>
      <c r="L1323" s="169"/>
      <c r="M1323" s="169"/>
      <c r="N1323" s="207">
        <f t="shared" si="129"/>
        <v>0</v>
      </c>
      <c r="O1323" s="169"/>
      <c r="P1323" s="207"/>
      <c r="Q1323" s="169"/>
      <c r="R1323" s="169"/>
      <c r="S1323" s="169"/>
      <c r="T1323" s="169"/>
      <c r="U1323" s="208">
        <v>4</v>
      </c>
      <c r="V1323" s="207">
        <v>1800</v>
      </c>
      <c r="W1323" s="169"/>
      <c r="X1323" s="169"/>
      <c r="Y1323" s="169"/>
      <c r="Z1323" s="169"/>
      <c r="AA1323" s="169"/>
      <c r="AB1323" s="169"/>
      <c r="AC1323" s="169"/>
      <c r="AD1323" s="180"/>
      <c r="AE1323" s="207">
        <f t="shared" si="132"/>
        <v>1800</v>
      </c>
    </row>
    <row r="1324" spans="1:31" x14ac:dyDescent="0.25">
      <c r="A1324" s="102"/>
      <c r="B1324" s="48" t="s">
        <v>1234</v>
      </c>
      <c r="C1324" s="23"/>
      <c r="D1324" s="49">
        <v>4</v>
      </c>
      <c r="E1324" s="23">
        <f t="shared" si="131"/>
        <v>450</v>
      </c>
      <c r="F1324" s="50">
        <v>1800</v>
      </c>
      <c r="G1324" s="169"/>
      <c r="H1324" s="169"/>
      <c r="I1324" s="169"/>
      <c r="J1324" s="169"/>
      <c r="K1324" s="169"/>
      <c r="L1324" s="169"/>
      <c r="M1324" s="169"/>
      <c r="N1324" s="207">
        <f t="shared" si="129"/>
        <v>0</v>
      </c>
      <c r="O1324" s="169"/>
      <c r="P1324" s="207"/>
      <c r="Q1324" s="169"/>
      <c r="R1324" s="169"/>
      <c r="S1324" s="169"/>
      <c r="T1324" s="169"/>
      <c r="U1324" s="208">
        <v>4</v>
      </c>
      <c r="V1324" s="207">
        <v>1800</v>
      </c>
      <c r="W1324" s="169"/>
      <c r="X1324" s="169"/>
      <c r="Y1324" s="169"/>
      <c r="Z1324" s="169"/>
      <c r="AA1324" s="169"/>
      <c r="AB1324" s="169"/>
      <c r="AC1324" s="169"/>
      <c r="AD1324" s="180"/>
      <c r="AE1324" s="207">
        <f t="shared" si="132"/>
        <v>1800</v>
      </c>
    </row>
    <row r="1325" spans="1:31" x14ac:dyDescent="0.25">
      <c r="A1325" s="102"/>
      <c r="B1325" s="48" t="s">
        <v>1235</v>
      </c>
      <c r="C1325" s="23"/>
      <c r="D1325" s="49">
        <v>1</v>
      </c>
      <c r="E1325" s="23">
        <f t="shared" si="131"/>
        <v>220.49</v>
      </c>
      <c r="F1325" s="50">
        <v>220.49</v>
      </c>
      <c r="G1325" s="169"/>
      <c r="H1325" s="169"/>
      <c r="I1325" s="169"/>
      <c r="J1325" s="169"/>
      <c r="K1325" s="169"/>
      <c r="L1325" s="169"/>
      <c r="M1325" s="169"/>
      <c r="N1325" s="207">
        <f t="shared" si="129"/>
        <v>0</v>
      </c>
      <c r="O1325" s="169"/>
      <c r="P1325" s="207"/>
      <c r="Q1325" s="169"/>
      <c r="R1325" s="169"/>
      <c r="S1325" s="169"/>
      <c r="T1325" s="169"/>
      <c r="U1325" s="208">
        <v>1</v>
      </c>
      <c r="V1325" s="207">
        <v>220.49</v>
      </c>
      <c r="W1325" s="169"/>
      <c r="X1325" s="169"/>
      <c r="Y1325" s="169"/>
      <c r="Z1325" s="169"/>
      <c r="AA1325" s="169"/>
      <c r="AB1325" s="169"/>
      <c r="AC1325" s="169"/>
      <c r="AD1325" s="180"/>
      <c r="AE1325" s="207">
        <f t="shared" si="132"/>
        <v>220.49</v>
      </c>
    </row>
    <row r="1326" spans="1:31" x14ac:dyDescent="0.25">
      <c r="A1326" s="102"/>
      <c r="B1326" s="48" t="s">
        <v>1236</v>
      </c>
      <c r="C1326" s="23"/>
      <c r="D1326" s="49">
        <v>2</v>
      </c>
      <c r="E1326" s="23">
        <f t="shared" si="131"/>
        <v>992.21760000000017</v>
      </c>
      <c r="F1326" s="50">
        <v>1984.4352000000003</v>
      </c>
      <c r="G1326" s="169"/>
      <c r="H1326" s="169"/>
      <c r="I1326" s="169"/>
      <c r="J1326" s="169"/>
      <c r="K1326" s="169"/>
      <c r="L1326" s="169"/>
      <c r="M1326" s="169">
        <v>2</v>
      </c>
      <c r="N1326" s="207">
        <f t="shared" si="129"/>
        <v>1984.4352000000003</v>
      </c>
      <c r="O1326" s="169"/>
      <c r="P1326" s="207"/>
      <c r="Q1326" s="169">
        <v>2</v>
      </c>
      <c r="R1326" s="169">
        <v>1984.44</v>
      </c>
      <c r="S1326" s="169"/>
      <c r="T1326" s="169"/>
      <c r="U1326" s="208">
        <v>-2</v>
      </c>
      <c r="V1326" s="207">
        <v>-1984.44</v>
      </c>
      <c r="W1326" s="169"/>
      <c r="X1326" s="169"/>
      <c r="Y1326" s="169"/>
      <c r="Z1326" s="169"/>
      <c r="AA1326" s="169"/>
      <c r="AB1326" s="169"/>
      <c r="AC1326" s="169"/>
      <c r="AD1326" s="180"/>
      <c r="AE1326" s="207">
        <f t="shared" si="132"/>
        <v>1984.4352000000003</v>
      </c>
    </row>
    <row r="1327" spans="1:31" x14ac:dyDescent="0.25">
      <c r="A1327" s="102"/>
      <c r="B1327" s="48" t="s">
        <v>1237</v>
      </c>
      <c r="C1327" s="23"/>
      <c r="D1327" s="49">
        <v>59</v>
      </c>
      <c r="E1327" s="23">
        <f t="shared" si="131"/>
        <v>184.23050847457628</v>
      </c>
      <c r="F1327" s="50">
        <v>10869.6</v>
      </c>
      <c r="G1327" s="169"/>
      <c r="H1327" s="169"/>
      <c r="I1327" s="169"/>
      <c r="J1327" s="169"/>
      <c r="K1327" s="169"/>
      <c r="L1327" s="169"/>
      <c r="M1327" s="169"/>
      <c r="N1327" s="207">
        <f t="shared" si="129"/>
        <v>0</v>
      </c>
      <c r="O1327" s="169"/>
      <c r="P1327" s="207"/>
      <c r="Q1327" s="169"/>
      <c r="R1327" s="169"/>
      <c r="S1327" s="169"/>
      <c r="T1327" s="169"/>
      <c r="U1327" s="208">
        <v>59</v>
      </c>
      <c r="V1327" s="207">
        <v>10869.6</v>
      </c>
      <c r="W1327" s="169"/>
      <c r="X1327" s="169"/>
      <c r="Y1327" s="169"/>
      <c r="Z1327" s="169"/>
      <c r="AA1327" s="169"/>
      <c r="AB1327" s="169"/>
      <c r="AC1327" s="169"/>
      <c r="AD1327" s="180"/>
      <c r="AE1327" s="207">
        <f t="shared" si="132"/>
        <v>10869.6</v>
      </c>
    </row>
    <row r="1328" spans="1:31" x14ac:dyDescent="0.25">
      <c r="A1328" s="102"/>
      <c r="B1328" s="48" t="s">
        <v>1238</v>
      </c>
      <c r="C1328" s="23"/>
      <c r="D1328" s="49">
        <v>0</v>
      </c>
      <c r="E1328" s="23"/>
      <c r="F1328" s="50">
        <v>0</v>
      </c>
      <c r="G1328" s="169"/>
      <c r="H1328" s="169"/>
      <c r="I1328" s="169"/>
      <c r="J1328" s="169"/>
      <c r="K1328" s="169"/>
      <c r="L1328" s="169"/>
      <c r="M1328" s="169"/>
      <c r="N1328" s="207">
        <f t="shared" si="129"/>
        <v>0</v>
      </c>
      <c r="O1328" s="169"/>
      <c r="P1328" s="207"/>
      <c r="Q1328" s="169"/>
      <c r="R1328" s="169"/>
      <c r="S1328" s="169"/>
      <c r="T1328" s="169"/>
      <c r="U1328" s="208">
        <v>0</v>
      </c>
      <c r="V1328" s="207">
        <v>0</v>
      </c>
      <c r="W1328" s="169"/>
      <c r="X1328" s="169"/>
      <c r="Y1328" s="169"/>
      <c r="Z1328" s="169"/>
      <c r="AA1328" s="169"/>
      <c r="AB1328" s="169"/>
      <c r="AC1328" s="169"/>
      <c r="AD1328" s="180"/>
      <c r="AE1328" s="207">
        <f t="shared" si="132"/>
        <v>0</v>
      </c>
    </row>
    <row r="1329" spans="1:474" x14ac:dyDescent="0.25">
      <c r="A1329" s="102"/>
      <c r="B1329" s="48" t="s">
        <v>1239</v>
      </c>
      <c r="C1329" s="23"/>
      <c r="D1329" s="49">
        <v>2</v>
      </c>
      <c r="E1329" s="23">
        <f t="shared" si="131"/>
        <v>525</v>
      </c>
      <c r="F1329" s="50">
        <v>1050</v>
      </c>
      <c r="G1329" s="169"/>
      <c r="H1329" s="169"/>
      <c r="I1329" s="169"/>
      <c r="J1329" s="169"/>
      <c r="K1329" s="169"/>
      <c r="L1329" s="169"/>
      <c r="M1329" s="169"/>
      <c r="N1329" s="207">
        <f t="shared" si="129"/>
        <v>0</v>
      </c>
      <c r="O1329" s="169"/>
      <c r="P1329" s="207"/>
      <c r="Q1329" s="169"/>
      <c r="R1329" s="169"/>
      <c r="S1329" s="169"/>
      <c r="T1329" s="169"/>
      <c r="U1329" s="208">
        <v>2</v>
      </c>
      <c r="V1329" s="207">
        <v>1050</v>
      </c>
      <c r="W1329" s="169"/>
      <c r="X1329" s="169"/>
      <c r="Y1329" s="169"/>
      <c r="Z1329" s="169"/>
      <c r="AA1329" s="169"/>
      <c r="AB1329" s="169"/>
      <c r="AC1329" s="169"/>
      <c r="AD1329" s="180"/>
      <c r="AE1329" s="207">
        <f t="shared" si="132"/>
        <v>1050</v>
      </c>
    </row>
    <row r="1330" spans="1:474" x14ac:dyDescent="0.25">
      <c r="A1330" s="102"/>
      <c r="B1330" s="48" t="s">
        <v>1240</v>
      </c>
      <c r="C1330" s="23"/>
      <c r="D1330" s="49">
        <v>7</v>
      </c>
      <c r="E1330" s="23">
        <f t="shared" si="131"/>
        <v>85</v>
      </c>
      <c r="F1330" s="50">
        <v>595</v>
      </c>
      <c r="G1330" s="169"/>
      <c r="H1330" s="169"/>
      <c r="I1330" s="169"/>
      <c r="J1330" s="169"/>
      <c r="K1330" s="169"/>
      <c r="L1330" s="169"/>
      <c r="M1330" s="169"/>
      <c r="N1330" s="207">
        <f t="shared" si="129"/>
        <v>0</v>
      </c>
      <c r="O1330" s="169"/>
      <c r="P1330" s="207"/>
      <c r="Q1330" s="169"/>
      <c r="R1330" s="169"/>
      <c r="S1330" s="169"/>
      <c r="T1330" s="169"/>
      <c r="U1330" s="208">
        <v>7</v>
      </c>
      <c r="V1330" s="207">
        <v>595</v>
      </c>
      <c r="W1330" s="169"/>
      <c r="X1330" s="169"/>
      <c r="Y1330" s="169"/>
      <c r="Z1330" s="169"/>
      <c r="AA1330" s="169"/>
      <c r="AB1330" s="169"/>
      <c r="AC1330" s="169"/>
      <c r="AD1330" s="180"/>
      <c r="AE1330" s="207">
        <f t="shared" si="132"/>
        <v>595</v>
      </c>
    </row>
    <row r="1331" spans="1:474" s="19" customFormat="1" x14ac:dyDescent="0.25">
      <c r="A1331" s="15">
        <v>24603</v>
      </c>
      <c r="B1331" s="67" t="s">
        <v>1241</v>
      </c>
      <c r="C1331" s="15"/>
      <c r="D1331" s="15"/>
      <c r="E1331" s="15"/>
      <c r="F1331" s="18">
        <v>33294.03</v>
      </c>
      <c r="G1331" s="173">
        <f>SUM(G1332:G1346)</f>
        <v>0</v>
      </c>
      <c r="H1331" s="173">
        <f>SUM(H1332:H1346)</f>
        <v>0</v>
      </c>
      <c r="I1331" s="173">
        <f>SUM(I1332:I1346)</f>
        <v>21</v>
      </c>
      <c r="J1331" s="173">
        <f>SUM(J1332:J1346)</f>
        <v>1559.04</v>
      </c>
      <c r="K1331" s="173"/>
      <c r="L1331" s="173">
        <f>SUM(L1332:L1346)</f>
        <v>0</v>
      </c>
      <c r="M1331" s="173">
        <f>SUM(M1332:M1346)</f>
        <v>0</v>
      </c>
      <c r="N1331" s="173">
        <f>SUM(N1332:N1346)</f>
        <v>0</v>
      </c>
      <c r="O1331" s="173">
        <f t="shared" ref="O1331:AE1331" si="133">SUM(O1332:O1346)</f>
        <v>22</v>
      </c>
      <c r="P1331" s="184">
        <f t="shared" si="133"/>
        <v>999.91809523809536</v>
      </c>
      <c r="Q1331" s="173">
        <f t="shared" si="133"/>
        <v>0</v>
      </c>
      <c r="R1331" s="173">
        <f t="shared" si="133"/>
        <v>0</v>
      </c>
      <c r="S1331" s="173">
        <v>0</v>
      </c>
      <c r="T1331" s="173">
        <v>0</v>
      </c>
      <c r="U1331" s="173">
        <v>170</v>
      </c>
      <c r="V1331" s="184">
        <v>30735.071904761906</v>
      </c>
      <c r="W1331" s="173">
        <f t="shared" si="133"/>
        <v>0</v>
      </c>
      <c r="X1331" s="173">
        <f t="shared" si="133"/>
        <v>0</v>
      </c>
      <c r="Y1331" s="173">
        <f t="shared" si="133"/>
        <v>0</v>
      </c>
      <c r="Z1331" s="173">
        <f t="shared" si="133"/>
        <v>0</v>
      </c>
      <c r="AA1331" s="173">
        <f t="shared" si="133"/>
        <v>0</v>
      </c>
      <c r="AB1331" s="173">
        <f t="shared" si="133"/>
        <v>0</v>
      </c>
      <c r="AC1331" s="173">
        <f t="shared" si="133"/>
        <v>0</v>
      </c>
      <c r="AD1331" s="179">
        <f t="shared" si="133"/>
        <v>0</v>
      </c>
      <c r="AE1331" s="204">
        <f t="shared" si="133"/>
        <v>33294.03</v>
      </c>
      <c r="AF1331" s="104"/>
      <c r="AG1331" s="104"/>
      <c r="AH1331" s="104"/>
      <c r="AI1331" s="104"/>
      <c r="AJ1331" s="104"/>
      <c r="AK1331" s="104"/>
      <c r="AL1331" s="104"/>
      <c r="AM1331" s="104"/>
      <c r="AN1331" s="104"/>
      <c r="AO1331" s="104"/>
      <c r="AP1331" s="104"/>
      <c r="AQ1331" s="104"/>
      <c r="AR1331" s="104"/>
      <c r="AS1331" s="104"/>
      <c r="AT1331" s="104"/>
      <c r="AU1331" s="104"/>
      <c r="AV1331" s="104"/>
      <c r="AW1331" s="104"/>
      <c r="AX1331" s="104"/>
      <c r="AY1331" s="104"/>
      <c r="AZ1331" s="104"/>
      <c r="BA1331" s="104"/>
      <c r="BB1331" s="104"/>
      <c r="BC1331" s="104"/>
      <c r="BD1331" s="104"/>
      <c r="BE1331" s="104"/>
      <c r="BF1331" s="104"/>
      <c r="BG1331" s="104"/>
      <c r="BH1331" s="104"/>
      <c r="BI1331" s="104"/>
      <c r="BJ1331" s="104"/>
      <c r="BK1331" s="104"/>
      <c r="BL1331" s="104"/>
      <c r="BM1331" s="104"/>
      <c r="BN1331" s="104"/>
      <c r="BO1331" s="104"/>
      <c r="BP1331" s="104"/>
      <c r="BQ1331" s="104"/>
      <c r="BR1331" s="104"/>
      <c r="GM1331" s="104"/>
      <c r="GN1331" s="104"/>
      <c r="GO1331" s="104"/>
      <c r="GP1331" s="104"/>
      <c r="GQ1331" s="104"/>
      <c r="GR1331" s="104"/>
      <c r="GS1331" s="104"/>
      <c r="GT1331" s="104"/>
      <c r="GU1331" s="104"/>
      <c r="GV1331" s="104"/>
      <c r="GW1331" s="104"/>
      <c r="GX1331" s="104"/>
      <c r="GY1331" s="104"/>
      <c r="GZ1331" s="104"/>
      <c r="HA1331" s="104"/>
      <c r="HB1331" s="104"/>
      <c r="HC1331" s="104"/>
      <c r="HD1331" s="104"/>
      <c r="HE1331" s="104"/>
      <c r="HF1331" s="104"/>
      <c r="HG1331" s="104"/>
      <c r="HH1331" s="104"/>
      <c r="HI1331" s="104"/>
      <c r="HJ1331" s="104"/>
      <c r="HK1331" s="104"/>
      <c r="HL1331" s="104"/>
      <c r="HM1331" s="104"/>
      <c r="HN1331" s="104"/>
      <c r="HO1331" s="104"/>
      <c r="HP1331" s="104"/>
      <c r="HQ1331" s="104"/>
      <c r="HR1331" s="104"/>
      <c r="HS1331" s="104"/>
      <c r="HT1331" s="104"/>
      <c r="HU1331" s="104"/>
      <c r="HV1331" s="104"/>
      <c r="HW1331" s="104"/>
      <c r="HX1331" s="104"/>
      <c r="HY1331" s="104"/>
      <c r="HZ1331" s="104"/>
      <c r="IA1331" s="104"/>
      <c r="IB1331" s="104"/>
      <c r="IC1331" s="104"/>
      <c r="ID1331" s="104"/>
      <c r="IE1331" s="104"/>
      <c r="IF1331" s="104"/>
      <c r="IG1331" s="104"/>
      <c r="IH1331" s="104"/>
      <c r="II1331" s="104"/>
      <c r="IJ1331" s="104"/>
      <c r="IK1331" s="104"/>
      <c r="IL1331" s="104"/>
      <c r="IM1331" s="104"/>
      <c r="IN1331" s="104"/>
      <c r="IO1331" s="104"/>
      <c r="IP1331" s="104"/>
      <c r="IQ1331" s="104"/>
      <c r="IR1331" s="104"/>
      <c r="IS1331" s="104"/>
      <c r="IT1331" s="104"/>
      <c r="IU1331" s="104"/>
      <c r="IV1331" s="104"/>
      <c r="IW1331" s="104"/>
      <c r="IX1331" s="104"/>
      <c r="IY1331" s="104"/>
      <c r="IZ1331" s="104"/>
      <c r="JA1331" s="104"/>
      <c r="JB1331" s="104"/>
      <c r="JC1331" s="104"/>
      <c r="JD1331" s="104"/>
      <c r="JE1331" s="104"/>
      <c r="JF1331" s="104"/>
      <c r="JG1331" s="104"/>
      <c r="JH1331" s="104"/>
      <c r="JI1331" s="104"/>
      <c r="JJ1331" s="104"/>
      <c r="JK1331" s="104"/>
      <c r="JL1331" s="104"/>
      <c r="JM1331" s="104"/>
      <c r="JN1331" s="104"/>
      <c r="JO1331" s="104"/>
      <c r="JP1331" s="104"/>
      <c r="JQ1331" s="104"/>
      <c r="JR1331" s="104"/>
      <c r="JS1331" s="104"/>
      <c r="JT1331" s="104"/>
      <c r="JU1331" s="104"/>
      <c r="JV1331" s="104"/>
      <c r="JW1331" s="104"/>
      <c r="JX1331" s="104"/>
      <c r="JY1331" s="104"/>
      <c r="JZ1331" s="104"/>
      <c r="KA1331" s="104"/>
      <c r="KB1331" s="104"/>
      <c r="KC1331" s="104"/>
      <c r="KD1331" s="104"/>
      <c r="KE1331" s="104"/>
      <c r="KF1331" s="104"/>
      <c r="KG1331" s="104"/>
      <c r="KH1331" s="104"/>
      <c r="KI1331" s="104"/>
      <c r="KJ1331" s="104"/>
      <c r="KK1331" s="104"/>
      <c r="KL1331" s="104"/>
      <c r="KM1331" s="104"/>
      <c r="KN1331" s="104"/>
      <c r="KO1331" s="104"/>
      <c r="KP1331" s="104"/>
      <c r="KQ1331" s="104"/>
      <c r="KR1331" s="104"/>
      <c r="KS1331" s="104"/>
      <c r="KT1331" s="104"/>
      <c r="KU1331" s="104"/>
      <c r="KV1331" s="104"/>
      <c r="KW1331" s="104"/>
      <c r="KX1331" s="104"/>
      <c r="KY1331" s="104"/>
      <c r="KZ1331" s="104"/>
      <c r="LA1331" s="104"/>
      <c r="LB1331" s="104"/>
      <c r="LC1331" s="104"/>
      <c r="LD1331" s="104"/>
      <c r="LE1331" s="104"/>
      <c r="LF1331" s="104"/>
      <c r="LG1331" s="104"/>
      <c r="LH1331" s="104"/>
      <c r="LI1331" s="104"/>
      <c r="LJ1331" s="104"/>
      <c r="LK1331" s="104"/>
      <c r="LL1331" s="104"/>
      <c r="LM1331" s="104"/>
      <c r="LN1331" s="104"/>
      <c r="LO1331" s="104"/>
      <c r="LP1331" s="104"/>
      <c r="LQ1331" s="104"/>
      <c r="LR1331" s="104"/>
      <c r="LS1331" s="104"/>
      <c r="LT1331" s="104"/>
      <c r="LU1331" s="104"/>
      <c r="LV1331" s="104"/>
      <c r="LW1331" s="104"/>
      <c r="LX1331" s="104"/>
      <c r="LY1331" s="104"/>
      <c r="LZ1331" s="104"/>
      <c r="MA1331" s="104"/>
      <c r="MB1331" s="104"/>
      <c r="MC1331" s="104"/>
      <c r="MD1331" s="104"/>
      <c r="ME1331" s="104"/>
      <c r="MF1331" s="104"/>
      <c r="MG1331" s="104"/>
      <c r="MH1331" s="104"/>
      <c r="MI1331" s="104"/>
      <c r="MJ1331" s="104"/>
      <c r="MK1331" s="104"/>
      <c r="ML1331" s="104"/>
      <c r="MM1331" s="104"/>
      <c r="MN1331" s="104"/>
      <c r="MO1331" s="104"/>
      <c r="MP1331" s="104"/>
      <c r="MQ1331" s="104"/>
      <c r="MR1331" s="104"/>
      <c r="MS1331" s="104"/>
      <c r="MT1331" s="104"/>
      <c r="MU1331" s="104"/>
      <c r="MV1331" s="104"/>
      <c r="MW1331" s="104"/>
      <c r="MX1331" s="104"/>
      <c r="MY1331" s="104"/>
      <c r="MZ1331" s="104"/>
      <c r="NA1331" s="104"/>
      <c r="NB1331" s="104"/>
      <c r="NC1331" s="104"/>
      <c r="ND1331" s="104"/>
      <c r="NE1331" s="104"/>
      <c r="NF1331" s="104"/>
      <c r="NG1331" s="104"/>
      <c r="NH1331" s="104"/>
      <c r="NI1331" s="104"/>
      <c r="NJ1331" s="104"/>
      <c r="NK1331" s="104"/>
      <c r="NL1331" s="104"/>
      <c r="NM1331" s="104"/>
      <c r="NN1331" s="104"/>
      <c r="NO1331" s="104"/>
      <c r="NP1331" s="104"/>
      <c r="NQ1331" s="104"/>
      <c r="NR1331" s="104"/>
      <c r="NS1331" s="104"/>
      <c r="NT1331" s="104"/>
      <c r="NU1331" s="104"/>
      <c r="NV1331" s="104"/>
      <c r="NW1331" s="104"/>
      <c r="NX1331" s="104"/>
      <c r="NY1331" s="104"/>
      <c r="NZ1331" s="104"/>
      <c r="OA1331" s="104"/>
      <c r="OB1331" s="104"/>
      <c r="OC1331" s="104"/>
      <c r="OD1331" s="104"/>
      <c r="OE1331" s="104"/>
      <c r="OF1331" s="104"/>
      <c r="OG1331" s="104"/>
      <c r="OH1331" s="104"/>
      <c r="OI1331" s="104"/>
      <c r="OJ1331" s="104"/>
      <c r="OK1331" s="104"/>
      <c r="OL1331" s="104"/>
      <c r="OM1331" s="104"/>
      <c r="ON1331" s="104"/>
      <c r="OO1331" s="104"/>
      <c r="OP1331" s="104"/>
      <c r="OQ1331" s="104"/>
      <c r="OR1331" s="104"/>
      <c r="OS1331" s="104"/>
      <c r="OT1331" s="104"/>
      <c r="OU1331" s="104"/>
      <c r="OV1331" s="104"/>
      <c r="OW1331" s="104"/>
      <c r="OX1331" s="104"/>
      <c r="OY1331" s="104"/>
      <c r="OZ1331" s="104"/>
      <c r="PA1331" s="104"/>
      <c r="PB1331" s="104"/>
      <c r="PC1331" s="104"/>
      <c r="PD1331" s="104"/>
      <c r="PE1331" s="104"/>
      <c r="PF1331" s="104"/>
      <c r="PG1331" s="104"/>
      <c r="PH1331" s="104"/>
      <c r="PI1331" s="104"/>
      <c r="PJ1331" s="104"/>
      <c r="PK1331" s="104"/>
      <c r="PL1331" s="104"/>
      <c r="PM1331" s="104"/>
      <c r="PN1331" s="104"/>
      <c r="PO1331" s="104"/>
      <c r="PP1331" s="104"/>
      <c r="PQ1331" s="104"/>
      <c r="PR1331" s="104"/>
      <c r="PS1331" s="104"/>
      <c r="PT1331" s="104"/>
      <c r="PU1331" s="104"/>
      <c r="PV1331" s="104"/>
      <c r="PW1331" s="104"/>
      <c r="PX1331" s="104"/>
      <c r="PY1331" s="104"/>
      <c r="PZ1331" s="104"/>
      <c r="QA1331" s="104"/>
      <c r="QB1331" s="104"/>
      <c r="QC1331" s="104"/>
      <c r="QD1331" s="104"/>
      <c r="QE1331" s="104"/>
      <c r="QF1331" s="104"/>
      <c r="QG1331" s="104"/>
      <c r="QH1331" s="104"/>
      <c r="QI1331" s="104"/>
      <c r="QJ1331" s="104"/>
      <c r="QK1331" s="104"/>
      <c r="QL1331" s="104"/>
      <c r="QM1331" s="104"/>
      <c r="QN1331" s="104"/>
      <c r="QO1331" s="104"/>
      <c r="QP1331" s="104"/>
      <c r="QQ1331" s="104"/>
      <c r="QR1331" s="104"/>
      <c r="QS1331" s="104"/>
      <c r="QT1331" s="104"/>
      <c r="QU1331" s="104"/>
      <c r="QV1331" s="104"/>
      <c r="QW1331" s="104"/>
      <c r="QX1331" s="104"/>
      <c r="QY1331" s="104"/>
      <c r="QZ1331" s="104"/>
      <c r="RA1331" s="104"/>
      <c r="RB1331" s="104"/>
      <c r="RC1331" s="104"/>
      <c r="RD1331" s="104"/>
      <c r="RE1331" s="104"/>
      <c r="RF1331" s="104"/>
    </row>
    <row r="1332" spans="1:474" s="104" customFormat="1" x14ac:dyDescent="0.25">
      <c r="A1332" s="26"/>
      <c r="B1332" s="48" t="s">
        <v>1242</v>
      </c>
      <c r="C1332" s="26"/>
      <c r="D1332" s="26">
        <v>20</v>
      </c>
      <c r="E1332" s="26"/>
      <c r="F1332" s="103">
        <v>1200</v>
      </c>
      <c r="G1332" s="199"/>
      <c r="H1332" s="199"/>
      <c r="I1332" s="199">
        <v>19</v>
      </c>
      <c r="J1332" s="199">
        <v>1143.8499999999999</v>
      </c>
      <c r="K1332" s="199"/>
      <c r="L1332" s="199"/>
      <c r="M1332" s="199"/>
      <c r="N1332" s="199"/>
      <c r="O1332" s="199"/>
      <c r="P1332" s="215"/>
      <c r="Q1332" s="199"/>
      <c r="R1332" s="199"/>
      <c r="S1332" s="199"/>
      <c r="T1332" s="199"/>
      <c r="U1332" s="208">
        <v>1</v>
      </c>
      <c r="V1332" s="207">
        <v>56.150000000000091</v>
      </c>
      <c r="W1332" s="199"/>
      <c r="X1332" s="199"/>
      <c r="Y1332" s="199"/>
      <c r="Z1332" s="199"/>
      <c r="AA1332" s="199"/>
      <c r="AB1332" s="199"/>
      <c r="AC1332" s="199"/>
      <c r="AD1332" s="203"/>
      <c r="AE1332" s="207">
        <f t="shared" ref="AE1332:AE1346" si="134">H1332+J1332+L1332+N1332+P1332+R1332+T1332+V1332+X1332+Z1332+AB1332+AD1332</f>
        <v>1200</v>
      </c>
    </row>
    <row r="1333" spans="1:474" x14ac:dyDescent="0.25">
      <c r="A1333" s="102"/>
      <c r="B1333" s="48" t="s">
        <v>1243</v>
      </c>
      <c r="C1333" s="23"/>
      <c r="D1333" s="49">
        <v>0</v>
      </c>
      <c r="E1333" s="23"/>
      <c r="F1333" s="50">
        <v>0</v>
      </c>
      <c r="G1333" s="169"/>
      <c r="H1333" s="169"/>
      <c r="I1333" s="169"/>
      <c r="J1333" s="169"/>
      <c r="K1333" s="169"/>
      <c r="L1333" s="169"/>
      <c r="M1333" s="169"/>
      <c r="N1333" s="169"/>
      <c r="O1333" s="169"/>
      <c r="P1333" s="207"/>
      <c r="Q1333" s="169"/>
      <c r="R1333" s="169"/>
      <c r="S1333" s="169"/>
      <c r="T1333" s="169"/>
      <c r="U1333" s="208">
        <v>0</v>
      </c>
      <c r="V1333" s="207">
        <v>0</v>
      </c>
      <c r="W1333" s="169"/>
      <c r="X1333" s="169"/>
      <c r="Y1333" s="169"/>
      <c r="Z1333" s="169"/>
      <c r="AA1333" s="169"/>
      <c r="AB1333" s="169"/>
      <c r="AC1333" s="169"/>
      <c r="AD1333" s="180"/>
      <c r="AE1333" s="207">
        <f t="shared" si="134"/>
        <v>0</v>
      </c>
    </row>
    <row r="1334" spans="1:474" x14ac:dyDescent="0.25">
      <c r="A1334" s="102"/>
      <c r="B1334" s="48" t="s">
        <v>1244</v>
      </c>
      <c r="C1334" s="23"/>
      <c r="D1334" s="49">
        <v>1</v>
      </c>
      <c r="E1334" s="23"/>
      <c r="F1334" s="50">
        <v>136</v>
      </c>
      <c r="G1334" s="169"/>
      <c r="H1334" s="169"/>
      <c r="I1334" s="169">
        <v>1</v>
      </c>
      <c r="J1334" s="169">
        <v>136</v>
      </c>
      <c r="K1334" s="169"/>
      <c r="L1334" s="169"/>
      <c r="M1334" s="169"/>
      <c r="N1334" s="169"/>
      <c r="O1334" s="169"/>
      <c r="P1334" s="207"/>
      <c r="Q1334" s="169"/>
      <c r="R1334" s="169"/>
      <c r="S1334" s="169"/>
      <c r="T1334" s="169"/>
      <c r="U1334" s="208">
        <v>0</v>
      </c>
      <c r="V1334" s="207">
        <v>0</v>
      </c>
      <c r="W1334" s="169"/>
      <c r="X1334" s="169"/>
      <c r="Y1334" s="169"/>
      <c r="Z1334" s="169"/>
      <c r="AA1334" s="169"/>
      <c r="AB1334" s="169"/>
      <c r="AC1334" s="169"/>
      <c r="AD1334" s="180"/>
      <c r="AE1334" s="207">
        <f t="shared" si="134"/>
        <v>136</v>
      </c>
    </row>
    <row r="1335" spans="1:474" x14ac:dyDescent="0.25">
      <c r="A1335" s="102"/>
      <c r="B1335" s="48" t="s">
        <v>1190</v>
      </c>
      <c r="C1335" s="23"/>
      <c r="D1335" s="49">
        <v>20</v>
      </c>
      <c r="E1335" s="23"/>
      <c r="F1335" s="50">
        <v>2204.9280000000003</v>
      </c>
      <c r="G1335" s="169"/>
      <c r="H1335" s="169"/>
      <c r="I1335" s="169"/>
      <c r="J1335" s="169"/>
      <c r="K1335" s="169"/>
      <c r="L1335" s="169"/>
      <c r="M1335" s="169"/>
      <c r="N1335" s="169"/>
      <c r="O1335" s="169"/>
      <c r="P1335" s="207"/>
      <c r="Q1335" s="169"/>
      <c r="R1335" s="169"/>
      <c r="S1335" s="169"/>
      <c r="T1335" s="169"/>
      <c r="U1335" s="208">
        <v>20</v>
      </c>
      <c r="V1335" s="207">
        <v>2204.9280000000003</v>
      </c>
      <c r="W1335" s="169"/>
      <c r="X1335" s="169"/>
      <c r="Y1335" s="169"/>
      <c r="Z1335" s="169"/>
      <c r="AA1335" s="169"/>
      <c r="AB1335" s="169"/>
      <c r="AC1335" s="169"/>
      <c r="AD1335" s="180"/>
      <c r="AE1335" s="207">
        <f t="shared" si="134"/>
        <v>2204.9280000000003</v>
      </c>
    </row>
    <row r="1336" spans="1:474" x14ac:dyDescent="0.25">
      <c r="A1336" s="102"/>
      <c r="B1336" s="48" t="s">
        <v>1245</v>
      </c>
      <c r="C1336" s="23"/>
      <c r="D1336" s="49">
        <v>20</v>
      </c>
      <c r="E1336" s="23"/>
      <c r="F1336" s="50">
        <v>4134.24</v>
      </c>
      <c r="G1336" s="169"/>
      <c r="H1336" s="169"/>
      <c r="I1336" s="169"/>
      <c r="J1336" s="169"/>
      <c r="K1336" s="169"/>
      <c r="L1336" s="169"/>
      <c r="M1336" s="169"/>
      <c r="N1336" s="169"/>
      <c r="O1336" s="169"/>
      <c r="P1336" s="207"/>
      <c r="Q1336" s="169"/>
      <c r="R1336" s="169"/>
      <c r="S1336" s="169"/>
      <c r="T1336" s="169"/>
      <c r="U1336" s="208">
        <v>20</v>
      </c>
      <c r="V1336" s="207">
        <v>4134.24</v>
      </c>
      <c r="W1336" s="169"/>
      <c r="X1336" s="169"/>
      <c r="Y1336" s="169"/>
      <c r="Z1336" s="169"/>
      <c r="AA1336" s="169"/>
      <c r="AB1336" s="169"/>
      <c r="AC1336" s="169"/>
      <c r="AD1336" s="180"/>
      <c r="AE1336" s="207">
        <f t="shared" si="134"/>
        <v>4134.24</v>
      </c>
    </row>
    <row r="1337" spans="1:474" x14ac:dyDescent="0.25">
      <c r="A1337" s="102"/>
      <c r="B1337" s="48" t="s">
        <v>1246</v>
      </c>
      <c r="C1337" s="23"/>
      <c r="D1337" s="49">
        <v>0</v>
      </c>
      <c r="E1337" s="23"/>
      <c r="F1337" s="50">
        <v>0</v>
      </c>
      <c r="G1337" s="169"/>
      <c r="H1337" s="169"/>
      <c r="I1337" s="169"/>
      <c r="J1337" s="169"/>
      <c r="K1337" s="169"/>
      <c r="L1337" s="169"/>
      <c r="M1337" s="169"/>
      <c r="N1337" s="169"/>
      <c r="O1337" s="169"/>
      <c r="P1337" s="207"/>
      <c r="Q1337" s="169"/>
      <c r="R1337" s="169"/>
      <c r="S1337" s="169"/>
      <c r="T1337" s="169"/>
      <c r="U1337" s="208">
        <v>0</v>
      </c>
      <c r="V1337" s="207">
        <v>0</v>
      </c>
      <c r="W1337" s="169"/>
      <c r="X1337" s="169"/>
      <c r="Y1337" s="169"/>
      <c r="Z1337" s="169"/>
      <c r="AA1337" s="169"/>
      <c r="AB1337" s="169"/>
      <c r="AC1337" s="169"/>
      <c r="AD1337" s="180"/>
      <c r="AE1337" s="207">
        <f t="shared" si="134"/>
        <v>0</v>
      </c>
    </row>
    <row r="1338" spans="1:474" x14ac:dyDescent="0.25">
      <c r="A1338" s="102"/>
      <c r="B1338" s="48" t="s">
        <v>1247</v>
      </c>
      <c r="C1338" s="23"/>
      <c r="D1338" s="49">
        <v>63</v>
      </c>
      <c r="E1338" s="23">
        <f>F1338/D1338</f>
        <v>41.341904761904765</v>
      </c>
      <c r="F1338" s="50">
        <v>2604.54</v>
      </c>
      <c r="G1338" s="169"/>
      <c r="H1338" s="169"/>
      <c r="I1338" s="169"/>
      <c r="J1338" s="169"/>
      <c r="K1338" s="169"/>
      <c r="L1338" s="169"/>
      <c r="M1338" s="169"/>
      <c r="N1338" s="169"/>
      <c r="O1338" s="169">
        <v>20</v>
      </c>
      <c r="P1338" s="207">
        <f>E1338*O1338</f>
        <v>826.83809523809532</v>
      </c>
      <c r="Q1338" s="169"/>
      <c r="R1338" s="169"/>
      <c r="S1338" s="169"/>
      <c r="T1338" s="169"/>
      <c r="U1338" s="208">
        <v>43</v>
      </c>
      <c r="V1338" s="207">
        <v>1777.7019047619046</v>
      </c>
      <c r="W1338" s="169"/>
      <c r="X1338" s="169"/>
      <c r="Y1338" s="169"/>
      <c r="Z1338" s="169"/>
      <c r="AA1338" s="169"/>
      <c r="AB1338" s="169"/>
      <c r="AC1338" s="169"/>
      <c r="AD1338" s="180"/>
      <c r="AE1338" s="207">
        <f t="shared" si="134"/>
        <v>2604.54</v>
      </c>
    </row>
    <row r="1339" spans="1:474" x14ac:dyDescent="0.25">
      <c r="A1339" s="102"/>
      <c r="B1339" s="48" t="s">
        <v>1248</v>
      </c>
      <c r="C1339" s="23"/>
      <c r="D1339" s="49">
        <v>0</v>
      </c>
      <c r="E1339" s="23"/>
      <c r="F1339" s="50">
        <v>0</v>
      </c>
      <c r="G1339" s="169"/>
      <c r="H1339" s="169"/>
      <c r="I1339" s="169"/>
      <c r="J1339" s="169"/>
      <c r="K1339" s="169"/>
      <c r="L1339" s="169"/>
      <c r="M1339" s="169"/>
      <c r="N1339" s="169"/>
      <c r="O1339" s="169"/>
      <c r="P1339" s="207"/>
      <c r="Q1339" s="169"/>
      <c r="R1339" s="169"/>
      <c r="S1339" s="169"/>
      <c r="T1339" s="169"/>
      <c r="U1339" s="208">
        <v>0</v>
      </c>
      <c r="V1339" s="207">
        <v>0</v>
      </c>
      <c r="W1339" s="169"/>
      <c r="X1339" s="169"/>
      <c r="Y1339" s="169"/>
      <c r="Z1339" s="169"/>
      <c r="AA1339" s="169"/>
      <c r="AB1339" s="169"/>
      <c r="AC1339" s="169"/>
      <c r="AD1339" s="180"/>
      <c r="AE1339" s="207">
        <f t="shared" si="134"/>
        <v>0</v>
      </c>
    </row>
    <row r="1340" spans="1:474" x14ac:dyDescent="0.25">
      <c r="A1340" s="102"/>
      <c r="B1340" s="48" t="s">
        <v>1249</v>
      </c>
      <c r="C1340" s="23"/>
      <c r="D1340" s="49">
        <v>0</v>
      </c>
      <c r="E1340" s="23"/>
      <c r="F1340" s="50">
        <v>0</v>
      </c>
      <c r="G1340" s="169"/>
      <c r="H1340" s="169"/>
      <c r="I1340" s="169"/>
      <c r="J1340" s="169"/>
      <c r="K1340" s="169"/>
      <c r="L1340" s="169"/>
      <c r="M1340" s="169"/>
      <c r="N1340" s="169"/>
      <c r="O1340" s="169"/>
      <c r="P1340" s="207"/>
      <c r="Q1340" s="169"/>
      <c r="R1340" s="169"/>
      <c r="S1340" s="169"/>
      <c r="T1340" s="169"/>
      <c r="U1340" s="208">
        <v>0</v>
      </c>
      <c r="V1340" s="207">
        <v>0</v>
      </c>
      <c r="W1340" s="169"/>
      <c r="X1340" s="169"/>
      <c r="Y1340" s="169"/>
      <c r="Z1340" s="169"/>
      <c r="AA1340" s="169"/>
      <c r="AB1340" s="169"/>
      <c r="AC1340" s="169"/>
      <c r="AD1340" s="180"/>
      <c r="AE1340" s="207">
        <f t="shared" si="134"/>
        <v>0</v>
      </c>
    </row>
    <row r="1341" spans="1:474" x14ac:dyDescent="0.25">
      <c r="A1341" s="102"/>
      <c r="B1341" s="48" t="s">
        <v>73</v>
      </c>
      <c r="C1341" s="23"/>
      <c r="D1341" s="49">
        <v>20</v>
      </c>
      <c r="E1341" s="23">
        <f>F1341/D1341</f>
        <v>62.013600000000011</v>
      </c>
      <c r="F1341" s="50">
        <v>1240.2720000000002</v>
      </c>
      <c r="G1341" s="169"/>
      <c r="H1341" s="169"/>
      <c r="I1341" s="169"/>
      <c r="J1341" s="169"/>
      <c r="K1341" s="169"/>
      <c r="L1341" s="169"/>
      <c r="M1341" s="169"/>
      <c r="N1341" s="169"/>
      <c r="O1341" s="169">
        <v>2</v>
      </c>
      <c r="P1341" s="207">
        <v>173.08</v>
      </c>
      <c r="Q1341" s="169"/>
      <c r="R1341" s="169"/>
      <c r="S1341" s="169"/>
      <c r="T1341" s="169"/>
      <c r="U1341" s="208">
        <v>18</v>
      </c>
      <c r="V1341" s="207">
        <v>1067.1920000000002</v>
      </c>
      <c r="W1341" s="169"/>
      <c r="X1341" s="169"/>
      <c r="Y1341" s="169"/>
      <c r="Z1341" s="169"/>
      <c r="AA1341" s="169"/>
      <c r="AB1341" s="169"/>
      <c r="AC1341" s="169"/>
      <c r="AD1341" s="180"/>
      <c r="AE1341" s="207">
        <f t="shared" si="134"/>
        <v>1240.2720000000002</v>
      </c>
    </row>
    <row r="1342" spans="1:474" x14ac:dyDescent="0.25">
      <c r="A1342" s="102"/>
      <c r="B1342" s="48" t="s">
        <v>1250</v>
      </c>
      <c r="C1342" s="23"/>
      <c r="D1342" s="49">
        <v>1</v>
      </c>
      <c r="E1342" s="23"/>
      <c r="F1342" s="50">
        <v>-813.06</v>
      </c>
      <c r="G1342" s="169"/>
      <c r="H1342" s="169"/>
      <c r="I1342" s="169"/>
      <c r="J1342" s="169"/>
      <c r="K1342" s="169"/>
      <c r="L1342" s="169"/>
      <c r="M1342" s="169"/>
      <c r="N1342" s="169"/>
      <c r="O1342" s="169"/>
      <c r="P1342" s="207"/>
      <c r="Q1342" s="169"/>
      <c r="R1342" s="169"/>
      <c r="S1342" s="169"/>
      <c r="T1342" s="169"/>
      <c r="U1342" s="208">
        <v>1</v>
      </c>
      <c r="V1342" s="207">
        <v>-813.06</v>
      </c>
      <c r="W1342" s="169"/>
      <c r="X1342" s="169"/>
      <c r="Y1342" s="169"/>
      <c r="Z1342" s="169"/>
      <c r="AA1342" s="169"/>
      <c r="AB1342" s="169"/>
      <c r="AC1342" s="169"/>
      <c r="AD1342" s="180"/>
      <c r="AE1342" s="207">
        <f t="shared" si="134"/>
        <v>-813.06</v>
      </c>
    </row>
    <row r="1343" spans="1:474" x14ac:dyDescent="0.25">
      <c r="A1343" s="102"/>
      <c r="B1343" s="48" t="s">
        <v>1251</v>
      </c>
      <c r="C1343" s="23"/>
      <c r="D1343" s="49">
        <v>3</v>
      </c>
      <c r="E1343" s="23"/>
      <c r="F1343" s="50">
        <v>2707.92</v>
      </c>
      <c r="G1343" s="169"/>
      <c r="H1343" s="169"/>
      <c r="I1343" s="169"/>
      <c r="J1343" s="169"/>
      <c r="K1343" s="169"/>
      <c r="L1343" s="169"/>
      <c r="M1343" s="169"/>
      <c r="N1343" s="169"/>
      <c r="O1343" s="169"/>
      <c r="P1343" s="207"/>
      <c r="Q1343" s="169"/>
      <c r="R1343" s="169"/>
      <c r="S1343" s="169"/>
      <c r="T1343" s="169"/>
      <c r="U1343" s="208">
        <v>3</v>
      </c>
      <c r="V1343" s="207">
        <v>2707.92</v>
      </c>
      <c r="W1343" s="169"/>
      <c r="X1343" s="169"/>
      <c r="Y1343" s="169"/>
      <c r="Z1343" s="169"/>
      <c r="AA1343" s="169"/>
      <c r="AB1343" s="169"/>
      <c r="AC1343" s="169"/>
      <c r="AD1343" s="180"/>
      <c r="AE1343" s="207">
        <f t="shared" si="134"/>
        <v>2707.92</v>
      </c>
    </row>
    <row r="1344" spans="1:474" x14ac:dyDescent="0.25">
      <c r="A1344" s="102"/>
      <c r="B1344" s="48" t="s">
        <v>1252</v>
      </c>
      <c r="C1344" s="23"/>
      <c r="D1344" s="49">
        <v>4</v>
      </c>
      <c r="E1344" s="23"/>
      <c r="F1344" s="50">
        <v>1600</v>
      </c>
      <c r="G1344" s="169"/>
      <c r="H1344" s="169"/>
      <c r="I1344" s="169"/>
      <c r="J1344" s="169"/>
      <c r="K1344" s="169"/>
      <c r="L1344" s="169"/>
      <c r="M1344" s="169"/>
      <c r="N1344" s="169"/>
      <c r="O1344" s="169"/>
      <c r="P1344" s="207"/>
      <c r="Q1344" s="169"/>
      <c r="R1344" s="169"/>
      <c r="S1344" s="169"/>
      <c r="T1344" s="169"/>
      <c r="U1344" s="208">
        <v>4</v>
      </c>
      <c r="V1344" s="207">
        <v>1600</v>
      </c>
      <c r="W1344" s="169"/>
      <c r="X1344" s="169"/>
      <c r="Y1344" s="169"/>
      <c r="Z1344" s="169"/>
      <c r="AA1344" s="169"/>
      <c r="AB1344" s="169"/>
      <c r="AC1344" s="169"/>
      <c r="AD1344" s="180"/>
      <c r="AE1344" s="207">
        <f t="shared" si="134"/>
        <v>1600</v>
      </c>
    </row>
    <row r="1345" spans="1:474" x14ac:dyDescent="0.25">
      <c r="A1345" s="102"/>
      <c r="B1345" s="48" t="s">
        <v>1253</v>
      </c>
      <c r="C1345" s="23"/>
      <c r="D1345" s="49">
        <v>1</v>
      </c>
      <c r="E1345" s="23"/>
      <c r="F1345" s="50">
        <v>279.19</v>
      </c>
      <c r="G1345" s="169"/>
      <c r="H1345" s="169"/>
      <c r="I1345" s="169">
        <v>1</v>
      </c>
      <c r="J1345" s="169">
        <v>279.19</v>
      </c>
      <c r="K1345" s="169"/>
      <c r="L1345" s="169"/>
      <c r="M1345" s="169"/>
      <c r="N1345" s="169"/>
      <c r="O1345" s="169"/>
      <c r="P1345" s="207"/>
      <c r="Q1345" s="169"/>
      <c r="R1345" s="169"/>
      <c r="S1345" s="169"/>
      <c r="T1345" s="169"/>
      <c r="U1345" s="208">
        <v>0</v>
      </c>
      <c r="V1345" s="207">
        <v>0</v>
      </c>
      <c r="W1345" s="169"/>
      <c r="X1345" s="169"/>
      <c r="Y1345" s="169"/>
      <c r="Z1345" s="169"/>
      <c r="AA1345" s="169"/>
      <c r="AB1345" s="169"/>
      <c r="AC1345" s="169"/>
      <c r="AD1345" s="180"/>
      <c r="AE1345" s="207">
        <f t="shared" si="134"/>
        <v>279.19</v>
      </c>
    </row>
    <row r="1346" spans="1:474" x14ac:dyDescent="0.25">
      <c r="A1346" s="102"/>
      <c r="B1346" s="48" t="s">
        <v>1254</v>
      </c>
      <c r="C1346" s="23"/>
      <c r="D1346" s="49">
        <v>60</v>
      </c>
      <c r="E1346" s="23"/>
      <c r="F1346" s="50">
        <v>18000</v>
      </c>
      <c r="G1346" s="169"/>
      <c r="H1346" s="169"/>
      <c r="I1346" s="169"/>
      <c r="J1346" s="169"/>
      <c r="K1346" s="169"/>
      <c r="L1346" s="169"/>
      <c r="M1346" s="169"/>
      <c r="N1346" s="169"/>
      <c r="O1346" s="169"/>
      <c r="P1346" s="207"/>
      <c r="Q1346" s="169"/>
      <c r="R1346" s="169"/>
      <c r="S1346" s="169"/>
      <c r="T1346" s="169"/>
      <c r="U1346" s="208">
        <v>60</v>
      </c>
      <c r="V1346" s="207">
        <v>18000</v>
      </c>
      <c r="W1346" s="169"/>
      <c r="X1346" s="169"/>
      <c r="Y1346" s="169"/>
      <c r="Z1346" s="169"/>
      <c r="AA1346" s="169"/>
      <c r="AB1346" s="169"/>
      <c r="AC1346" s="169"/>
      <c r="AD1346" s="180"/>
      <c r="AE1346" s="207">
        <f t="shared" si="134"/>
        <v>18000</v>
      </c>
    </row>
    <row r="1347" spans="1:474" s="14" customFormat="1" x14ac:dyDescent="0.25">
      <c r="A1347" s="105">
        <v>247</v>
      </c>
      <c r="B1347" s="106" t="s">
        <v>1255</v>
      </c>
      <c r="C1347" s="11"/>
      <c r="D1347" s="11"/>
      <c r="E1347" s="107"/>
      <c r="F1347" s="13">
        <v>84400.396880000015</v>
      </c>
      <c r="G1347" s="171">
        <f>G1348+G1375+G1404</f>
        <v>0</v>
      </c>
      <c r="H1347" s="171">
        <f t="shared" ref="H1347:AE1347" si="135">H1348+H1375+H1404</f>
        <v>0</v>
      </c>
      <c r="I1347" s="171">
        <f t="shared" si="135"/>
        <v>56</v>
      </c>
      <c r="J1347" s="171">
        <f t="shared" si="135"/>
        <v>5246.91</v>
      </c>
      <c r="K1347" s="171">
        <f t="shared" si="135"/>
        <v>0</v>
      </c>
      <c r="L1347" s="171">
        <f t="shared" si="135"/>
        <v>0</v>
      </c>
      <c r="M1347" s="171">
        <f t="shared" si="135"/>
        <v>0</v>
      </c>
      <c r="N1347" s="171">
        <f t="shared" si="135"/>
        <v>0</v>
      </c>
      <c r="O1347" s="171">
        <f t="shared" si="135"/>
        <v>26</v>
      </c>
      <c r="P1347" s="185">
        <f t="shared" si="135"/>
        <v>5920.6414933333335</v>
      </c>
      <c r="Q1347" s="171">
        <f t="shared" si="135"/>
        <v>0</v>
      </c>
      <c r="R1347" s="171">
        <f t="shared" si="135"/>
        <v>0</v>
      </c>
      <c r="S1347" s="171">
        <v>0</v>
      </c>
      <c r="T1347" s="171">
        <v>0</v>
      </c>
      <c r="U1347" s="171">
        <v>334</v>
      </c>
      <c r="V1347" s="185">
        <v>73232.845386666682</v>
      </c>
      <c r="W1347" s="171">
        <f t="shared" si="135"/>
        <v>0</v>
      </c>
      <c r="X1347" s="171">
        <f t="shared" si="135"/>
        <v>0</v>
      </c>
      <c r="Y1347" s="171">
        <f t="shared" si="135"/>
        <v>0</v>
      </c>
      <c r="Z1347" s="171">
        <f t="shared" si="135"/>
        <v>0</v>
      </c>
      <c r="AA1347" s="171">
        <f t="shared" si="135"/>
        <v>0</v>
      </c>
      <c r="AB1347" s="171">
        <f t="shared" si="135"/>
        <v>0</v>
      </c>
      <c r="AC1347" s="171">
        <f t="shared" si="135"/>
        <v>0</v>
      </c>
      <c r="AD1347" s="181">
        <f t="shared" si="135"/>
        <v>0</v>
      </c>
      <c r="AE1347" s="201">
        <f t="shared" si="135"/>
        <v>84400.396880000015</v>
      </c>
      <c r="AF1347" s="104"/>
      <c r="AG1347" s="104"/>
      <c r="AH1347" s="104"/>
      <c r="AI1347" s="104"/>
      <c r="AJ1347" s="104"/>
      <c r="AK1347" s="104"/>
      <c r="AL1347" s="104"/>
      <c r="AM1347" s="104"/>
      <c r="AN1347" s="104"/>
      <c r="AO1347" s="104"/>
      <c r="AP1347" s="104"/>
      <c r="AQ1347" s="104"/>
      <c r="AR1347" s="104"/>
      <c r="AS1347" s="104"/>
      <c r="AT1347" s="104"/>
      <c r="AU1347" s="104"/>
      <c r="AV1347" s="104"/>
      <c r="AW1347" s="104"/>
      <c r="AX1347" s="104"/>
      <c r="AY1347" s="104"/>
      <c r="AZ1347" s="104"/>
      <c r="BA1347" s="104"/>
      <c r="BB1347" s="104"/>
      <c r="BC1347" s="104"/>
      <c r="BD1347" s="104"/>
      <c r="BE1347" s="104"/>
      <c r="BF1347" s="104"/>
      <c r="BG1347" s="104"/>
      <c r="BH1347" s="104"/>
      <c r="BI1347" s="104"/>
      <c r="BJ1347" s="104"/>
      <c r="BK1347" s="104"/>
      <c r="BL1347" s="104"/>
      <c r="BM1347" s="104"/>
      <c r="BN1347" s="104"/>
      <c r="BO1347" s="104"/>
      <c r="BP1347" s="104"/>
      <c r="BQ1347" s="104"/>
      <c r="BR1347" s="104"/>
      <c r="GM1347" s="104"/>
      <c r="GN1347" s="104"/>
      <c r="GO1347" s="104"/>
      <c r="GP1347" s="104"/>
      <c r="GQ1347" s="104"/>
      <c r="GR1347" s="104"/>
      <c r="GS1347" s="104"/>
      <c r="GT1347" s="104"/>
      <c r="GU1347" s="104"/>
      <c r="GV1347" s="104"/>
      <c r="GW1347" s="104"/>
      <c r="GX1347" s="104"/>
      <c r="GY1347" s="104"/>
      <c r="GZ1347" s="104"/>
      <c r="HA1347" s="104"/>
      <c r="HB1347" s="104"/>
      <c r="HC1347" s="104"/>
      <c r="HD1347" s="104"/>
      <c r="HE1347" s="104"/>
      <c r="HF1347" s="104"/>
      <c r="HG1347" s="104"/>
      <c r="HH1347" s="104"/>
      <c r="HI1347" s="104"/>
      <c r="HJ1347" s="104"/>
      <c r="HK1347" s="104"/>
      <c r="HL1347" s="104"/>
      <c r="HM1347" s="104"/>
      <c r="HN1347" s="104"/>
      <c r="HO1347" s="104"/>
      <c r="HP1347" s="104"/>
      <c r="HQ1347" s="104"/>
      <c r="HR1347" s="104"/>
      <c r="HS1347" s="104"/>
      <c r="HT1347" s="104"/>
      <c r="HU1347" s="104"/>
      <c r="HV1347" s="104"/>
      <c r="HW1347" s="104"/>
      <c r="HX1347" s="104"/>
      <c r="HY1347" s="104"/>
      <c r="HZ1347" s="104"/>
      <c r="IA1347" s="104"/>
      <c r="IB1347" s="104"/>
      <c r="IC1347" s="104"/>
      <c r="ID1347" s="104"/>
      <c r="IE1347" s="104"/>
      <c r="IF1347" s="104"/>
      <c r="IG1347" s="104"/>
      <c r="IH1347" s="104"/>
      <c r="II1347" s="104"/>
      <c r="IJ1347" s="104"/>
      <c r="IK1347" s="104"/>
      <c r="IL1347" s="104"/>
      <c r="IM1347" s="104"/>
      <c r="IN1347" s="104"/>
      <c r="IO1347" s="104"/>
      <c r="IP1347" s="104"/>
      <c r="IQ1347" s="104"/>
      <c r="IR1347" s="104"/>
      <c r="IS1347" s="104"/>
      <c r="IT1347" s="104"/>
      <c r="IU1347" s="104"/>
      <c r="IV1347" s="104"/>
      <c r="IW1347" s="104"/>
      <c r="IX1347" s="104"/>
      <c r="IY1347" s="104"/>
      <c r="IZ1347" s="104"/>
      <c r="JA1347" s="104"/>
      <c r="JB1347" s="104"/>
      <c r="JC1347" s="104"/>
      <c r="JD1347" s="104"/>
      <c r="JE1347" s="104"/>
      <c r="JF1347" s="104"/>
      <c r="JG1347" s="104"/>
      <c r="JH1347" s="104"/>
      <c r="JI1347" s="104"/>
      <c r="JJ1347" s="104"/>
      <c r="JK1347" s="104"/>
      <c r="JL1347" s="104"/>
      <c r="JM1347" s="104"/>
      <c r="JN1347" s="104"/>
      <c r="JO1347" s="104"/>
      <c r="JP1347" s="104"/>
      <c r="JQ1347" s="104"/>
      <c r="JR1347" s="104"/>
      <c r="JS1347" s="104"/>
      <c r="JT1347" s="104"/>
      <c r="JU1347" s="104"/>
      <c r="JV1347" s="104"/>
      <c r="JW1347" s="104"/>
      <c r="JX1347" s="104"/>
      <c r="JY1347" s="104"/>
      <c r="JZ1347" s="104"/>
      <c r="KA1347" s="104"/>
      <c r="KB1347" s="104"/>
      <c r="KC1347" s="104"/>
      <c r="KD1347" s="104"/>
      <c r="KE1347" s="104"/>
      <c r="KF1347" s="104"/>
      <c r="KG1347" s="104"/>
      <c r="KH1347" s="104"/>
      <c r="KI1347" s="104"/>
      <c r="KJ1347" s="104"/>
      <c r="KK1347" s="104"/>
      <c r="KL1347" s="104"/>
      <c r="KM1347" s="104"/>
      <c r="KN1347" s="104"/>
      <c r="KO1347" s="104"/>
      <c r="KP1347" s="104"/>
      <c r="KQ1347" s="104"/>
      <c r="KR1347" s="104"/>
      <c r="KS1347" s="104"/>
      <c r="KT1347" s="104"/>
      <c r="KU1347" s="104"/>
      <c r="KV1347" s="104"/>
      <c r="KW1347" s="104"/>
      <c r="KX1347" s="104"/>
      <c r="KY1347" s="104"/>
      <c r="KZ1347" s="104"/>
      <c r="LA1347" s="104"/>
      <c r="LB1347" s="104"/>
      <c r="LC1347" s="104"/>
      <c r="LD1347" s="104"/>
      <c r="LE1347" s="104"/>
      <c r="LF1347" s="104"/>
      <c r="LG1347" s="104"/>
      <c r="LH1347" s="104"/>
      <c r="LI1347" s="104"/>
      <c r="LJ1347" s="104"/>
      <c r="LK1347" s="104"/>
      <c r="LL1347" s="104"/>
      <c r="LM1347" s="104"/>
      <c r="LN1347" s="104"/>
      <c r="LO1347" s="104"/>
      <c r="LP1347" s="104"/>
      <c r="LQ1347" s="104"/>
      <c r="LR1347" s="104"/>
      <c r="LS1347" s="104"/>
      <c r="LT1347" s="104"/>
      <c r="LU1347" s="104"/>
      <c r="LV1347" s="104"/>
      <c r="LW1347" s="104"/>
      <c r="LX1347" s="104"/>
      <c r="LY1347" s="104"/>
      <c r="LZ1347" s="104"/>
      <c r="MA1347" s="104"/>
      <c r="MB1347" s="104"/>
      <c r="MC1347" s="104"/>
      <c r="MD1347" s="104"/>
      <c r="ME1347" s="104"/>
      <c r="MF1347" s="104"/>
      <c r="MG1347" s="104"/>
      <c r="MH1347" s="104"/>
      <c r="MI1347" s="104"/>
      <c r="MJ1347" s="104"/>
      <c r="MK1347" s="104"/>
      <c r="ML1347" s="104"/>
      <c r="MM1347" s="104"/>
      <c r="MN1347" s="104"/>
      <c r="MO1347" s="104"/>
      <c r="MP1347" s="104"/>
      <c r="MQ1347" s="104"/>
      <c r="MR1347" s="104"/>
      <c r="MS1347" s="104"/>
      <c r="MT1347" s="104"/>
      <c r="MU1347" s="104"/>
      <c r="MV1347" s="104"/>
      <c r="MW1347" s="104"/>
      <c r="MX1347" s="104"/>
      <c r="MY1347" s="104"/>
      <c r="MZ1347" s="104"/>
      <c r="NA1347" s="104"/>
      <c r="NB1347" s="104"/>
      <c r="NC1347" s="104"/>
      <c r="ND1347" s="104"/>
      <c r="NE1347" s="104"/>
      <c r="NF1347" s="104"/>
      <c r="NG1347" s="104"/>
      <c r="NH1347" s="104"/>
      <c r="NI1347" s="104"/>
      <c r="NJ1347" s="104"/>
      <c r="NK1347" s="104"/>
      <c r="NL1347" s="104"/>
      <c r="NM1347" s="104"/>
      <c r="NN1347" s="104"/>
      <c r="NO1347" s="104"/>
      <c r="NP1347" s="104"/>
      <c r="NQ1347" s="104"/>
      <c r="NR1347" s="104"/>
      <c r="NS1347" s="104"/>
      <c r="NT1347" s="104"/>
      <c r="NU1347" s="104"/>
      <c r="NV1347" s="104"/>
      <c r="NW1347" s="104"/>
      <c r="NX1347" s="104"/>
      <c r="NY1347" s="104"/>
      <c r="NZ1347" s="104"/>
      <c r="OA1347" s="104"/>
      <c r="OB1347" s="104"/>
      <c r="OC1347" s="104"/>
      <c r="OD1347" s="104"/>
      <c r="OE1347" s="104"/>
      <c r="OF1347" s="104"/>
      <c r="OG1347" s="104"/>
      <c r="OH1347" s="104"/>
      <c r="OI1347" s="104"/>
      <c r="OJ1347" s="104"/>
      <c r="OK1347" s="104"/>
      <c r="OL1347" s="104"/>
      <c r="OM1347" s="104"/>
      <c r="ON1347" s="104"/>
      <c r="OO1347" s="104"/>
      <c r="OP1347" s="104"/>
      <c r="OQ1347" s="104"/>
      <c r="OR1347" s="104"/>
      <c r="OS1347" s="104"/>
      <c r="OT1347" s="104"/>
      <c r="OU1347" s="104"/>
      <c r="OV1347" s="104"/>
      <c r="OW1347" s="104"/>
      <c r="OX1347" s="104"/>
      <c r="OY1347" s="104"/>
      <c r="OZ1347" s="104"/>
      <c r="PA1347" s="104"/>
      <c r="PB1347" s="104"/>
      <c r="PC1347" s="104"/>
      <c r="PD1347" s="104"/>
      <c r="PE1347" s="104"/>
      <c r="PF1347" s="104"/>
      <c r="PG1347" s="104"/>
      <c r="PH1347" s="104"/>
      <c r="PI1347" s="104"/>
      <c r="PJ1347" s="104"/>
      <c r="PK1347" s="104"/>
      <c r="PL1347" s="104"/>
      <c r="PM1347" s="104"/>
      <c r="PN1347" s="104"/>
      <c r="PO1347" s="104"/>
      <c r="PP1347" s="104"/>
      <c r="PQ1347" s="104"/>
      <c r="PR1347" s="104"/>
      <c r="PS1347" s="104"/>
      <c r="PT1347" s="104"/>
      <c r="PU1347" s="104"/>
      <c r="PV1347" s="104"/>
      <c r="PW1347" s="104"/>
      <c r="PX1347" s="104"/>
      <c r="PY1347" s="104"/>
      <c r="PZ1347" s="104"/>
      <c r="QA1347" s="104"/>
      <c r="QB1347" s="104"/>
      <c r="QC1347" s="104"/>
      <c r="QD1347" s="104"/>
      <c r="QE1347" s="104"/>
      <c r="QF1347" s="104"/>
      <c r="QG1347" s="104"/>
      <c r="QH1347" s="104"/>
      <c r="QI1347" s="104"/>
      <c r="QJ1347" s="104"/>
      <c r="QK1347" s="104"/>
      <c r="QL1347" s="104"/>
      <c r="QM1347" s="104"/>
      <c r="QN1347" s="104"/>
      <c r="QO1347" s="104"/>
      <c r="QP1347" s="104"/>
      <c r="QQ1347" s="104"/>
      <c r="QR1347" s="104"/>
      <c r="QS1347" s="104"/>
      <c r="QT1347" s="104"/>
      <c r="QU1347" s="104"/>
      <c r="QV1347" s="104"/>
      <c r="QW1347" s="104"/>
      <c r="QX1347" s="104"/>
      <c r="QY1347" s="104"/>
      <c r="QZ1347" s="104"/>
      <c r="RA1347" s="104"/>
      <c r="RB1347" s="104"/>
      <c r="RC1347" s="104"/>
      <c r="RD1347" s="104"/>
      <c r="RE1347" s="104"/>
      <c r="RF1347" s="104"/>
    </row>
    <row r="1348" spans="1:474" s="19" customFormat="1" x14ac:dyDescent="0.25">
      <c r="A1348" s="15">
        <v>24702</v>
      </c>
      <c r="B1348" s="67" t="s">
        <v>1256</v>
      </c>
      <c r="C1348" s="15"/>
      <c r="D1348" s="15"/>
      <c r="E1348" s="15"/>
      <c r="F1348" s="18">
        <v>36910.906080000008</v>
      </c>
      <c r="G1348" s="173">
        <f>SUM(G1349:G1373)</f>
        <v>0</v>
      </c>
      <c r="H1348" s="173">
        <f t="shared" ref="H1348:AE1348" si="136">SUM(H1349:H1373)</f>
        <v>0</v>
      </c>
      <c r="I1348" s="173">
        <f t="shared" si="136"/>
        <v>2</v>
      </c>
      <c r="J1348" s="173">
        <f t="shared" si="136"/>
        <v>3900.38</v>
      </c>
      <c r="K1348" s="173">
        <f t="shared" si="136"/>
        <v>0</v>
      </c>
      <c r="L1348" s="173">
        <f t="shared" si="136"/>
        <v>0</v>
      </c>
      <c r="M1348" s="173">
        <f t="shared" si="136"/>
        <v>0</v>
      </c>
      <c r="N1348" s="173">
        <f t="shared" si="136"/>
        <v>0</v>
      </c>
      <c r="O1348" s="173">
        <f t="shared" si="136"/>
        <v>16</v>
      </c>
      <c r="P1348" s="184">
        <f t="shared" si="136"/>
        <v>3329.2002933333333</v>
      </c>
      <c r="Q1348" s="173">
        <f t="shared" si="136"/>
        <v>0</v>
      </c>
      <c r="R1348" s="173">
        <f t="shared" si="136"/>
        <v>0</v>
      </c>
      <c r="S1348" s="173">
        <v>0</v>
      </c>
      <c r="T1348" s="173">
        <v>0</v>
      </c>
      <c r="U1348" s="173">
        <v>259</v>
      </c>
      <c r="V1348" s="184">
        <v>29681.325786666675</v>
      </c>
      <c r="W1348" s="173">
        <f t="shared" si="136"/>
        <v>0</v>
      </c>
      <c r="X1348" s="173">
        <f t="shared" si="136"/>
        <v>0</v>
      </c>
      <c r="Y1348" s="173">
        <f t="shared" si="136"/>
        <v>0</v>
      </c>
      <c r="Z1348" s="173">
        <f t="shared" si="136"/>
        <v>0</v>
      </c>
      <c r="AA1348" s="173">
        <f t="shared" si="136"/>
        <v>0</v>
      </c>
      <c r="AB1348" s="173">
        <f t="shared" si="136"/>
        <v>0</v>
      </c>
      <c r="AC1348" s="173">
        <f t="shared" si="136"/>
        <v>0</v>
      </c>
      <c r="AD1348" s="179">
        <f t="shared" si="136"/>
        <v>0</v>
      </c>
      <c r="AE1348" s="204">
        <f t="shared" si="136"/>
        <v>36910.906080000008</v>
      </c>
      <c r="AF1348" s="104"/>
      <c r="AG1348" s="104"/>
      <c r="AH1348" s="104"/>
      <c r="AI1348" s="104"/>
      <c r="AJ1348" s="104"/>
      <c r="AK1348" s="104"/>
      <c r="AL1348" s="104"/>
      <c r="AM1348" s="104"/>
      <c r="AN1348" s="104"/>
      <c r="AO1348" s="104"/>
      <c r="AP1348" s="104"/>
      <c r="AQ1348" s="104"/>
      <c r="AR1348" s="104"/>
      <c r="AS1348" s="104"/>
      <c r="AT1348" s="104"/>
      <c r="AU1348" s="104"/>
      <c r="AV1348" s="104"/>
      <c r="AW1348" s="104"/>
      <c r="AX1348" s="104"/>
      <c r="AY1348" s="104"/>
      <c r="AZ1348" s="104"/>
      <c r="BA1348" s="104"/>
      <c r="BB1348" s="104"/>
      <c r="BC1348" s="104"/>
      <c r="BD1348" s="104"/>
      <c r="BE1348" s="104"/>
      <c r="BF1348" s="104"/>
      <c r="BG1348" s="104"/>
      <c r="BH1348" s="104"/>
      <c r="BI1348" s="104"/>
      <c r="BJ1348" s="104"/>
      <c r="BK1348" s="104"/>
      <c r="BL1348" s="104"/>
      <c r="BM1348" s="104"/>
      <c r="BN1348" s="104"/>
      <c r="BO1348" s="104"/>
      <c r="BP1348" s="104"/>
      <c r="BQ1348" s="104"/>
      <c r="BR1348" s="104"/>
      <c r="GM1348" s="104"/>
      <c r="GN1348" s="104"/>
      <c r="GO1348" s="104"/>
      <c r="GP1348" s="104"/>
      <c r="GQ1348" s="104"/>
      <c r="GR1348" s="104"/>
      <c r="GS1348" s="104"/>
      <c r="GT1348" s="104"/>
      <c r="GU1348" s="104"/>
      <c r="GV1348" s="104"/>
      <c r="GW1348" s="104"/>
      <c r="GX1348" s="104"/>
      <c r="GY1348" s="104"/>
      <c r="GZ1348" s="104"/>
      <c r="HA1348" s="104"/>
      <c r="HB1348" s="104"/>
      <c r="HC1348" s="104"/>
      <c r="HD1348" s="104"/>
      <c r="HE1348" s="104"/>
      <c r="HF1348" s="104"/>
      <c r="HG1348" s="104"/>
      <c r="HH1348" s="104"/>
      <c r="HI1348" s="104"/>
      <c r="HJ1348" s="104"/>
      <c r="HK1348" s="104"/>
      <c r="HL1348" s="104"/>
      <c r="HM1348" s="104"/>
      <c r="HN1348" s="104"/>
      <c r="HO1348" s="104"/>
      <c r="HP1348" s="104"/>
      <c r="HQ1348" s="104"/>
      <c r="HR1348" s="104"/>
      <c r="HS1348" s="104"/>
      <c r="HT1348" s="104"/>
      <c r="HU1348" s="104"/>
      <c r="HV1348" s="104"/>
      <c r="HW1348" s="104"/>
      <c r="HX1348" s="104"/>
      <c r="HY1348" s="104"/>
      <c r="HZ1348" s="104"/>
      <c r="IA1348" s="104"/>
      <c r="IB1348" s="104"/>
      <c r="IC1348" s="104"/>
      <c r="ID1348" s="104"/>
      <c r="IE1348" s="104"/>
      <c r="IF1348" s="104"/>
      <c r="IG1348" s="104"/>
      <c r="IH1348" s="104"/>
      <c r="II1348" s="104"/>
      <c r="IJ1348" s="104"/>
      <c r="IK1348" s="104"/>
      <c r="IL1348" s="104"/>
      <c r="IM1348" s="104"/>
      <c r="IN1348" s="104"/>
      <c r="IO1348" s="104"/>
      <c r="IP1348" s="104"/>
      <c r="IQ1348" s="104"/>
      <c r="IR1348" s="104"/>
      <c r="IS1348" s="104"/>
      <c r="IT1348" s="104"/>
      <c r="IU1348" s="104"/>
      <c r="IV1348" s="104"/>
      <c r="IW1348" s="104"/>
      <c r="IX1348" s="104"/>
      <c r="IY1348" s="104"/>
      <c r="IZ1348" s="104"/>
      <c r="JA1348" s="104"/>
      <c r="JB1348" s="104"/>
      <c r="JC1348" s="104"/>
      <c r="JD1348" s="104"/>
      <c r="JE1348" s="104"/>
      <c r="JF1348" s="104"/>
      <c r="JG1348" s="104"/>
      <c r="JH1348" s="104"/>
      <c r="JI1348" s="104"/>
      <c r="JJ1348" s="104"/>
      <c r="JK1348" s="104"/>
      <c r="JL1348" s="104"/>
      <c r="JM1348" s="104"/>
      <c r="JN1348" s="104"/>
      <c r="JO1348" s="104"/>
      <c r="JP1348" s="104"/>
      <c r="JQ1348" s="104"/>
      <c r="JR1348" s="104"/>
      <c r="JS1348" s="104"/>
      <c r="JT1348" s="104"/>
      <c r="JU1348" s="104"/>
      <c r="JV1348" s="104"/>
      <c r="JW1348" s="104"/>
      <c r="JX1348" s="104"/>
      <c r="JY1348" s="104"/>
      <c r="JZ1348" s="104"/>
      <c r="KA1348" s="104"/>
      <c r="KB1348" s="104"/>
      <c r="KC1348" s="104"/>
      <c r="KD1348" s="104"/>
      <c r="KE1348" s="104"/>
      <c r="KF1348" s="104"/>
      <c r="KG1348" s="104"/>
      <c r="KH1348" s="104"/>
      <c r="KI1348" s="104"/>
      <c r="KJ1348" s="104"/>
      <c r="KK1348" s="104"/>
      <c r="KL1348" s="104"/>
      <c r="KM1348" s="104"/>
      <c r="KN1348" s="104"/>
      <c r="KO1348" s="104"/>
      <c r="KP1348" s="104"/>
      <c r="KQ1348" s="104"/>
      <c r="KR1348" s="104"/>
      <c r="KS1348" s="104"/>
      <c r="KT1348" s="104"/>
      <c r="KU1348" s="104"/>
      <c r="KV1348" s="104"/>
      <c r="KW1348" s="104"/>
      <c r="KX1348" s="104"/>
      <c r="KY1348" s="104"/>
      <c r="KZ1348" s="104"/>
      <c r="LA1348" s="104"/>
      <c r="LB1348" s="104"/>
      <c r="LC1348" s="104"/>
      <c r="LD1348" s="104"/>
      <c r="LE1348" s="104"/>
      <c r="LF1348" s="104"/>
      <c r="LG1348" s="104"/>
      <c r="LH1348" s="104"/>
      <c r="LI1348" s="104"/>
      <c r="LJ1348" s="104"/>
      <c r="LK1348" s="104"/>
      <c r="LL1348" s="104"/>
      <c r="LM1348" s="104"/>
      <c r="LN1348" s="104"/>
      <c r="LO1348" s="104"/>
      <c r="LP1348" s="104"/>
      <c r="LQ1348" s="104"/>
      <c r="LR1348" s="104"/>
      <c r="LS1348" s="104"/>
      <c r="LT1348" s="104"/>
      <c r="LU1348" s="104"/>
      <c r="LV1348" s="104"/>
      <c r="LW1348" s="104"/>
      <c r="LX1348" s="104"/>
      <c r="LY1348" s="104"/>
      <c r="LZ1348" s="104"/>
      <c r="MA1348" s="104"/>
      <c r="MB1348" s="104"/>
      <c r="MC1348" s="104"/>
      <c r="MD1348" s="104"/>
      <c r="ME1348" s="104"/>
      <c r="MF1348" s="104"/>
      <c r="MG1348" s="104"/>
      <c r="MH1348" s="104"/>
      <c r="MI1348" s="104"/>
      <c r="MJ1348" s="104"/>
      <c r="MK1348" s="104"/>
      <c r="ML1348" s="104"/>
      <c r="MM1348" s="104"/>
      <c r="MN1348" s="104"/>
      <c r="MO1348" s="104"/>
      <c r="MP1348" s="104"/>
      <c r="MQ1348" s="104"/>
      <c r="MR1348" s="104"/>
      <c r="MS1348" s="104"/>
      <c r="MT1348" s="104"/>
      <c r="MU1348" s="104"/>
      <c r="MV1348" s="104"/>
      <c r="MW1348" s="104"/>
      <c r="MX1348" s="104"/>
      <c r="MY1348" s="104"/>
      <c r="MZ1348" s="104"/>
      <c r="NA1348" s="104"/>
      <c r="NB1348" s="104"/>
      <c r="NC1348" s="104"/>
      <c r="ND1348" s="104"/>
      <c r="NE1348" s="104"/>
      <c r="NF1348" s="104"/>
      <c r="NG1348" s="104"/>
      <c r="NH1348" s="104"/>
      <c r="NI1348" s="104"/>
      <c r="NJ1348" s="104"/>
      <c r="NK1348" s="104"/>
      <c r="NL1348" s="104"/>
      <c r="NM1348" s="104"/>
      <c r="NN1348" s="104"/>
      <c r="NO1348" s="104"/>
      <c r="NP1348" s="104"/>
      <c r="NQ1348" s="104"/>
      <c r="NR1348" s="104"/>
      <c r="NS1348" s="104"/>
      <c r="NT1348" s="104"/>
      <c r="NU1348" s="104"/>
      <c r="NV1348" s="104"/>
      <c r="NW1348" s="104"/>
      <c r="NX1348" s="104"/>
      <c r="NY1348" s="104"/>
      <c r="NZ1348" s="104"/>
      <c r="OA1348" s="104"/>
      <c r="OB1348" s="104"/>
      <c r="OC1348" s="104"/>
      <c r="OD1348" s="104"/>
      <c r="OE1348" s="104"/>
      <c r="OF1348" s="104"/>
      <c r="OG1348" s="104"/>
      <c r="OH1348" s="104"/>
      <c r="OI1348" s="104"/>
      <c r="OJ1348" s="104"/>
      <c r="OK1348" s="104"/>
      <c r="OL1348" s="104"/>
      <c r="OM1348" s="104"/>
      <c r="ON1348" s="104"/>
      <c r="OO1348" s="104"/>
      <c r="OP1348" s="104"/>
      <c r="OQ1348" s="104"/>
      <c r="OR1348" s="104"/>
      <c r="OS1348" s="104"/>
      <c r="OT1348" s="104"/>
      <c r="OU1348" s="104"/>
      <c r="OV1348" s="104"/>
      <c r="OW1348" s="104"/>
      <c r="OX1348" s="104"/>
      <c r="OY1348" s="104"/>
      <c r="OZ1348" s="104"/>
      <c r="PA1348" s="104"/>
      <c r="PB1348" s="104"/>
      <c r="PC1348" s="104"/>
      <c r="PD1348" s="104"/>
      <c r="PE1348" s="104"/>
      <c r="PF1348" s="104"/>
      <c r="PG1348" s="104"/>
      <c r="PH1348" s="104"/>
      <c r="PI1348" s="104"/>
      <c r="PJ1348" s="104"/>
      <c r="PK1348" s="104"/>
      <c r="PL1348" s="104"/>
      <c r="PM1348" s="104"/>
      <c r="PN1348" s="104"/>
      <c r="PO1348" s="104"/>
      <c r="PP1348" s="104"/>
      <c r="PQ1348" s="104"/>
      <c r="PR1348" s="104"/>
      <c r="PS1348" s="104"/>
      <c r="PT1348" s="104"/>
      <c r="PU1348" s="104"/>
      <c r="PV1348" s="104"/>
      <c r="PW1348" s="104"/>
      <c r="PX1348" s="104"/>
      <c r="PY1348" s="104"/>
      <c r="PZ1348" s="104"/>
      <c r="QA1348" s="104"/>
      <c r="QB1348" s="104"/>
      <c r="QC1348" s="104"/>
      <c r="QD1348" s="104"/>
      <c r="QE1348" s="104"/>
      <c r="QF1348" s="104"/>
      <c r="QG1348" s="104"/>
      <c r="QH1348" s="104"/>
      <c r="QI1348" s="104"/>
      <c r="QJ1348" s="104"/>
      <c r="QK1348" s="104"/>
      <c r="QL1348" s="104"/>
      <c r="QM1348" s="104"/>
      <c r="QN1348" s="104"/>
      <c r="QO1348" s="104"/>
      <c r="QP1348" s="104"/>
      <c r="QQ1348" s="104"/>
      <c r="QR1348" s="104"/>
      <c r="QS1348" s="104"/>
      <c r="QT1348" s="104"/>
      <c r="QU1348" s="104"/>
      <c r="QV1348" s="104"/>
      <c r="QW1348" s="104"/>
      <c r="QX1348" s="104"/>
      <c r="QY1348" s="104"/>
      <c r="QZ1348" s="104"/>
      <c r="RA1348" s="104"/>
      <c r="RB1348" s="104"/>
      <c r="RC1348" s="104"/>
      <c r="RD1348" s="104"/>
      <c r="RE1348" s="104"/>
      <c r="RF1348" s="104"/>
    </row>
    <row r="1349" spans="1:474" s="104" customFormat="1" x14ac:dyDescent="0.25">
      <c r="A1349" s="26"/>
      <c r="B1349" s="48" t="s">
        <v>1257</v>
      </c>
      <c r="C1349" s="26"/>
      <c r="D1349" s="26">
        <v>2</v>
      </c>
      <c r="E1349" s="26"/>
      <c r="F1349" s="103">
        <v>4981.76</v>
      </c>
      <c r="G1349" s="199"/>
      <c r="H1349" s="199"/>
      <c r="I1349" s="199">
        <v>2</v>
      </c>
      <c r="J1349" s="199">
        <v>3900.38</v>
      </c>
      <c r="K1349" s="199"/>
      <c r="L1349" s="199"/>
      <c r="M1349" s="199"/>
      <c r="N1349" s="199"/>
      <c r="O1349" s="199"/>
      <c r="P1349" s="215"/>
      <c r="Q1349" s="199"/>
      <c r="R1349" s="199"/>
      <c r="S1349" s="199"/>
      <c r="T1349" s="199"/>
      <c r="U1349" s="208">
        <v>0</v>
      </c>
      <c r="V1349" s="207">
        <v>1081.3800000000001</v>
      </c>
      <c r="W1349" s="199"/>
      <c r="X1349" s="199"/>
      <c r="Y1349" s="199"/>
      <c r="Z1349" s="199"/>
      <c r="AA1349" s="199"/>
      <c r="AB1349" s="199"/>
      <c r="AC1349" s="199"/>
      <c r="AD1349" s="203"/>
      <c r="AE1349" s="207">
        <f t="shared" ref="AE1349:AE1374" si="137">H1349+J1349+L1349+N1349+P1349+R1349+T1349+V1349+X1349+Z1349+AB1349+AD1349</f>
        <v>4981.76</v>
      </c>
    </row>
    <row r="1350" spans="1:474" x14ac:dyDescent="0.25">
      <c r="A1350" s="26"/>
      <c r="B1350" s="48" t="s">
        <v>1258</v>
      </c>
      <c r="C1350" s="23"/>
      <c r="D1350" s="49">
        <v>6</v>
      </c>
      <c r="E1350" s="23"/>
      <c r="F1350" s="50">
        <v>496.09440000000001</v>
      </c>
      <c r="G1350" s="169"/>
      <c r="H1350" s="169"/>
      <c r="I1350" s="169"/>
      <c r="J1350" s="169"/>
      <c r="K1350" s="169"/>
      <c r="L1350" s="169"/>
      <c r="M1350" s="169"/>
      <c r="N1350" s="169"/>
      <c r="O1350" s="169"/>
      <c r="P1350" s="207"/>
      <c r="Q1350" s="169"/>
      <c r="R1350" s="169"/>
      <c r="S1350" s="169"/>
      <c r="T1350" s="169"/>
      <c r="U1350" s="208">
        <v>6</v>
      </c>
      <c r="V1350" s="207">
        <v>496.09440000000001</v>
      </c>
      <c r="W1350" s="169"/>
      <c r="X1350" s="169"/>
      <c r="Y1350" s="169"/>
      <c r="Z1350" s="169"/>
      <c r="AA1350" s="169"/>
      <c r="AB1350" s="169"/>
      <c r="AC1350" s="169"/>
      <c r="AD1350" s="180"/>
      <c r="AE1350" s="207">
        <f t="shared" si="137"/>
        <v>496.09440000000001</v>
      </c>
    </row>
    <row r="1351" spans="1:474" x14ac:dyDescent="0.25">
      <c r="A1351" s="26"/>
      <c r="B1351" s="48" t="s">
        <v>1259</v>
      </c>
      <c r="C1351" s="23"/>
      <c r="D1351" s="49">
        <v>0</v>
      </c>
      <c r="E1351" s="23"/>
      <c r="F1351" s="50">
        <v>0</v>
      </c>
      <c r="G1351" s="169"/>
      <c r="H1351" s="169"/>
      <c r="I1351" s="169"/>
      <c r="J1351" s="169"/>
      <c r="K1351" s="169"/>
      <c r="L1351" s="169"/>
      <c r="M1351" s="169"/>
      <c r="N1351" s="169"/>
      <c r="O1351" s="169"/>
      <c r="P1351" s="207"/>
      <c r="Q1351" s="169"/>
      <c r="R1351" s="169"/>
      <c r="S1351" s="169"/>
      <c r="T1351" s="169"/>
      <c r="U1351" s="208">
        <v>0</v>
      </c>
      <c r="V1351" s="207">
        <v>0</v>
      </c>
      <c r="W1351" s="169"/>
      <c r="X1351" s="169"/>
      <c r="Y1351" s="169"/>
      <c r="Z1351" s="169"/>
      <c r="AA1351" s="169"/>
      <c r="AB1351" s="169"/>
      <c r="AC1351" s="169"/>
      <c r="AD1351" s="180"/>
      <c r="AE1351" s="207">
        <f t="shared" si="137"/>
        <v>0</v>
      </c>
    </row>
    <row r="1352" spans="1:474" x14ac:dyDescent="0.25">
      <c r="A1352" s="26"/>
      <c r="B1352" s="48" t="s">
        <v>1260</v>
      </c>
      <c r="C1352" s="23"/>
      <c r="D1352" s="49">
        <v>2</v>
      </c>
      <c r="E1352" s="23"/>
      <c r="F1352" s="50">
        <v>454.76640000000009</v>
      </c>
      <c r="G1352" s="169"/>
      <c r="H1352" s="169"/>
      <c r="I1352" s="169"/>
      <c r="J1352" s="169"/>
      <c r="K1352" s="169"/>
      <c r="L1352" s="169"/>
      <c r="M1352" s="169"/>
      <c r="N1352" s="169"/>
      <c r="O1352" s="169"/>
      <c r="P1352" s="207"/>
      <c r="Q1352" s="169"/>
      <c r="R1352" s="169"/>
      <c r="S1352" s="169"/>
      <c r="T1352" s="169"/>
      <c r="U1352" s="208">
        <v>2</v>
      </c>
      <c r="V1352" s="207">
        <v>454.76640000000009</v>
      </c>
      <c r="W1352" s="169"/>
      <c r="X1352" s="169"/>
      <c r="Y1352" s="169"/>
      <c r="Z1352" s="169"/>
      <c r="AA1352" s="169"/>
      <c r="AB1352" s="169"/>
      <c r="AC1352" s="169"/>
      <c r="AD1352" s="180"/>
      <c r="AE1352" s="207">
        <f t="shared" si="137"/>
        <v>454.76640000000009</v>
      </c>
    </row>
    <row r="1353" spans="1:474" x14ac:dyDescent="0.25">
      <c r="A1353" s="26"/>
      <c r="B1353" s="48" t="s">
        <v>1261</v>
      </c>
      <c r="C1353" s="23"/>
      <c r="D1353" s="49">
        <v>6</v>
      </c>
      <c r="E1353" s="23">
        <f>F1353/D1353</f>
        <v>23.665146666666669</v>
      </c>
      <c r="F1353" s="50">
        <v>141.99088</v>
      </c>
      <c r="G1353" s="169"/>
      <c r="H1353" s="169"/>
      <c r="I1353" s="169"/>
      <c r="J1353" s="169"/>
      <c r="K1353" s="169"/>
      <c r="L1353" s="169"/>
      <c r="M1353" s="169"/>
      <c r="N1353" s="169"/>
      <c r="O1353" s="169">
        <v>2</v>
      </c>
      <c r="P1353" s="207">
        <f>O1353*E1353</f>
        <v>47.330293333333337</v>
      </c>
      <c r="Q1353" s="169"/>
      <c r="R1353" s="169"/>
      <c r="S1353" s="169"/>
      <c r="T1353" s="169"/>
      <c r="U1353" s="208">
        <v>4</v>
      </c>
      <c r="V1353" s="207">
        <v>94.66058666666666</v>
      </c>
      <c r="W1353" s="169"/>
      <c r="X1353" s="169"/>
      <c r="Y1353" s="169"/>
      <c r="Z1353" s="169"/>
      <c r="AA1353" s="169"/>
      <c r="AB1353" s="169"/>
      <c r="AC1353" s="169"/>
      <c r="AD1353" s="180"/>
      <c r="AE1353" s="207">
        <f t="shared" si="137"/>
        <v>141.99088</v>
      </c>
    </row>
    <row r="1354" spans="1:474" x14ac:dyDescent="0.25">
      <c r="A1354" s="26"/>
      <c r="B1354" s="48" t="s">
        <v>1262</v>
      </c>
      <c r="C1354" s="23"/>
      <c r="D1354" s="49">
        <v>0</v>
      </c>
      <c r="E1354" s="23"/>
      <c r="F1354" s="50">
        <v>0</v>
      </c>
      <c r="G1354" s="169"/>
      <c r="H1354" s="169"/>
      <c r="I1354" s="169"/>
      <c r="J1354" s="169"/>
      <c r="K1354" s="169"/>
      <c r="L1354" s="169"/>
      <c r="M1354" s="169"/>
      <c r="N1354" s="169"/>
      <c r="O1354" s="169"/>
      <c r="P1354" s="207"/>
      <c r="Q1354" s="169"/>
      <c r="R1354" s="169"/>
      <c r="S1354" s="169"/>
      <c r="T1354" s="169"/>
      <c r="U1354" s="208">
        <v>0</v>
      </c>
      <c r="V1354" s="207">
        <v>0</v>
      </c>
      <c r="W1354" s="169"/>
      <c r="X1354" s="169"/>
      <c r="Y1354" s="169"/>
      <c r="Z1354" s="169"/>
      <c r="AA1354" s="169"/>
      <c r="AB1354" s="169"/>
      <c r="AC1354" s="169"/>
      <c r="AD1354" s="180"/>
      <c r="AE1354" s="207">
        <f t="shared" si="137"/>
        <v>0</v>
      </c>
    </row>
    <row r="1355" spans="1:474" x14ac:dyDescent="0.25">
      <c r="A1355" s="26"/>
      <c r="B1355" s="48" t="s">
        <v>1263</v>
      </c>
      <c r="C1355" s="23"/>
      <c r="D1355" s="49">
        <v>12</v>
      </c>
      <c r="E1355" s="23"/>
      <c r="F1355" s="50">
        <v>909.52400000000011</v>
      </c>
      <c r="G1355" s="169"/>
      <c r="H1355" s="169"/>
      <c r="I1355" s="169"/>
      <c r="J1355" s="169"/>
      <c r="K1355" s="169"/>
      <c r="L1355" s="169"/>
      <c r="M1355" s="169"/>
      <c r="N1355" s="169"/>
      <c r="O1355" s="169"/>
      <c r="P1355" s="207"/>
      <c r="Q1355" s="169"/>
      <c r="R1355" s="169"/>
      <c r="S1355" s="169"/>
      <c r="T1355" s="169"/>
      <c r="U1355" s="208">
        <v>12</v>
      </c>
      <c r="V1355" s="207">
        <v>909.52400000000011</v>
      </c>
      <c r="W1355" s="169"/>
      <c r="X1355" s="169"/>
      <c r="Y1355" s="169"/>
      <c r="Z1355" s="169"/>
      <c r="AA1355" s="169"/>
      <c r="AB1355" s="169"/>
      <c r="AC1355" s="169"/>
      <c r="AD1355" s="180"/>
      <c r="AE1355" s="207">
        <f t="shared" si="137"/>
        <v>909.52400000000011</v>
      </c>
    </row>
    <row r="1356" spans="1:474" x14ac:dyDescent="0.25">
      <c r="A1356" s="26"/>
      <c r="B1356" s="48" t="s">
        <v>1264</v>
      </c>
      <c r="C1356" s="23"/>
      <c r="D1356" s="49">
        <v>7</v>
      </c>
      <c r="E1356" s="23"/>
      <c r="F1356" s="50">
        <v>1254.0519999999999</v>
      </c>
      <c r="G1356" s="169"/>
      <c r="H1356" s="169"/>
      <c r="I1356" s="169"/>
      <c r="J1356" s="169"/>
      <c r="K1356" s="169"/>
      <c r="L1356" s="169"/>
      <c r="M1356" s="169"/>
      <c r="N1356" s="169"/>
      <c r="O1356" s="169"/>
      <c r="P1356" s="207"/>
      <c r="Q1356" s="169"/>
      <c r="R1356" s="169"/>
      <c r="S1356" s="169"/>
      <c r="T1356" s="169"/>
      <c r="U1356" s="208">
        <v>7</v>
      </c>
      <c r="V1356" s="207">
        <v>1254.0519999999999</v>
      </c>
      <c r="W1356" s="169"/>
      <c r="X1356" s="169"/>
      <c r="Y1356" s="169"/>
      <c r="Z1356" s="169"/>
      <c r="AA1356" s="169"/>
      <c r="AB1356" s="169"/>
      <c r="AC1356" s="169"/>
      <c r="AD1356" s="180"/>
      <c r="AE1356" s="207">
        <f t="shared" si="137"/>
        <v>1254.0519999999999</v>
      </c>
    </row>
    <row r="1357" spans="1:474" x14ac:dyDescent="0.25">
      <c r="A1357" s="26"/>
      <c r="B1357" s="48" t="s">
        <v>1265</v>
      </c>
      <c r="C1357" s="23"/>
      <c r="D1357" s="49">
        <v>0</v>
      </c>
      <c r="E1357" s="23"/>
      <c r="F1357" s="50">
        <v>0</v>
      </c>
      <c r="G1357" s="169"/>
      <c r="H1357" s="169"/>
      <c r="I1357" s="169"/>
      <c r="J1357" s="169"/>
      <c r="K1357" s="169"/>
      <c r="L1357" s="169"/>
      <c r="M1357" s="169"/>
      <c r="N1357" s="169"/>
      <c r="O1357" s="169"/>
      <c r="P1357" s="207"/>
      <c r="Q1357" s="169"/>
      <c r="R1357" s="169"/>
      <c r="S1357" s="169"/>
      <c r="T1357" s="169"/>
      <c r="U1357" s="208">
        <v>0</v>
      </c>
      <c r="V1357" s="207">
        <v>0</v>
      </c>
      <c r="W1357" s="169"/>
      <c r="X1357" s="169"/>
      <c r="Y1357" s="169"/>
      <c r="Z1357" s="169"/>
      <c r="AA1357" s="169"/>
      <c r="AB1357" s="169"/>
      <c r="AC1357" s="169"/>
      <c r="AD1357" s="180"/>
      <c r="AE1357" s="207">
        <f t="shared" si="137"/>
        <v>0</v>
      </c>
    </row>
    <row r="1358" spans="1:474" x14ac:dyDescent="0.25">
      <c r="A1358" s="26"/>
      <c r="B1358" s="48" t="s">
        <v>1266</v>
      </c>
      <c r="C1358" s="23"/>
      <c r="D1358" s="49">
        <v>2</v>
      </c>
      <c r="E1358" s="23"/>
      <c r="F1358" s="50">
        <v>50</v>
      </c>
      <c r="G1358" s="169"/>
      <c r="H1358" s="169"/>
      <c r="I1358" s="169"/>
      <c r="J1358" s="169"/>
      <c r="K1358" s="169"/>
      <c r="L1358" s="169"/>
      <c r="M1358" s="169"/>
      <c r="N1358" s="169"/>
      <c r="O1358" s="169"/>
      <c r="P1358" s="207"/>
      <c r="Q1358" s="169"/>
      <c r="R1358" s="169"/>
      <c r="S1358" s="169"/>
      <c r="T1358" s="169"/>
      <c r="U1358" s="208">
        <v>2</v>
      </c>
      <c r="V1358" s="207">
        <v>50</v>
      </c>
      <c r="W1358" s="169"/>
      <c r="X1358" s="169"/>
      <c r="Y1358" s="169"/>
      <c r="Z1358" s="169"/>
      <c r="AA1358" s="169"/>
      <c r="AB1358" s="169"/>
      <c r="AC1358" s="169"/>
      <c r="AD1358" s="180"/>
      <c r="AE1358" s="207">
        <f t="shared" si="137"/>
        <v>50</v>
      </c>
    </row>
    <row r="1359" spans="1:474" x14ac:dyDescent="0.25">
      <c r="A1359" s="26"/>
      <c r="B1359" s="48" t="s">
        <v>1267</v>
      </c>
      <c r="C1359" s="23"/>
      <c r="D1359" s="49">
        <v>0</v>
      </c>
      <c r="E1359" s="23"/>
      <c r="F1359" s="50">
        <v>0</v>
      </c>
      <c r="G1359" s="169"/>
      <c r="H1359" s="169"/>
      <c r="I1359" s="169"/>
      <c r="J1359" s="169"/>
      <c r="K1359" s="169"/>
      <c r="L1359" s="169"/>
      <c r="M1359" s="169"/>
      <c r="N1359" s="169"/>
      <c r="O1359" s="169"/>
      <c r="P1359" s="207"/>
      <c r="Q1359" s="169"/>
      <c r="R1359" s="169"/>
      <c r="S1359" s="169"/>
      <c r="T1359" s="169"/>
      <c r="U1359" s="208">
        <v>0</v>
      </c>
      <c r="V1359" s="207">
        <v>0</v>
      </c>
      <c r="W1359" s="169"/>
      <c r="X1359" s="169"/>
      <c r="Y1359" s="169"/>
      <c r="Z1359" s="169"/>
      <c r="AA1359" s="169"/>
      <c r="AB1359" s="169"/>
      <c r="AC1359" s="169"/>
      <c r="AD1359" s="180"/>
      <c r="AE1359" s="207">
        <f t="shared" si="137"/>
        <v>0</v>
      </c>
    </row>
    <row r="1360" spans="1:474" x14ac:dyDescent="0.25">
      <c r="A1360" s="26"/>
      <c r="B1360" s="48" t="s">
        <v>1268</v>
      </c>
      <c r="C1360" s="23"/>
      <c r="D1360" s="49">
        <v>0</v>
      </c>
      <c r="E1360" s="23"/>
      <c r="F1360" s="50">
        <v>0</v>
      </c>
      <c r="G1360" s="169"/>
      <c r="H1360" s="169"/>
      <c r="I1360" s="169"/>
      <c r="J1360" s="169"/>
      <c r="K1360" s="169"/>
      <c r="L1360" s="169"/>
      <c r="M1360" s="169"/>
      <c r="N1360" s="169"/>
      <c r="O1360" s="169"/>
      <c r="P1360" s="207"/>
      <c r="Q1360" s="169"/>
      <c r="R1360" s="169"/>
      <c r="S1360" s="169"/>
      <c r="T1360" s="169"/>
      <c r="U1360" s="208">
        <v>0</v>
      </c>
      <c r="V1360" s="207">
        <v>0</v>
      </c>
      <c r="W1360" s="169"/>
      <c r="X1360" s="169"/>
      <c r="Y1360" s="169"/>
      <c r="Z1360" s="169"/>
      <c r="AA1360" s="169"/>
      <c r="AB1360" s="169"/>
      <c r="AC1360" s="169"/>
      <c r="AD1360" s="180"/>
      <c r="AE1360" s="207">
        <f t="shared" si="137"/>
        <v>0</v>
      </c>
    </row>
    <row r="1361" spans="1:474" x14ac:dyDescent="0.25">
      <c r="A1361" s="26"/>
      <c r="B1361" s="48" t="s">
        <v>1269</v>
      </c>
      <c r="C1361" s="23"/>
      <c r="D1361" s="49">
        <v>3</v>
      </c>
      <c r="E1361" s="23"/>
      <c r="F1361" s="50">
        <v>1219.6007999999999</v>
      </c>
      <c r="G1361" s="169"/>
      <c r="H1361" s="169"/>
      <c r="I1361" s="169"/>
      <c r="J1361" s="169"/>
      <c r="K1361" s="169"/>
      <c r="L1361" s="169"/>
      <c r="M1361" s="169"/>
      <c r="N1361" s="169"/>
      <c r="O1361" s="169"/>
      <c r="P1361" s="207"/>
      <c r="Q1361" s="169"/>
      <c r="R1361" s="169"/>
      <c r="S1361" s="169"/>
      <c r="T1361" s="169"/>
      <c r="U1361" s="208">
        <v>3</v>
      </c>
      <c r="V1361" s="207">
        <v>1219.6007999999999</v>
      </c>
      <c r="W1361" s="169"/>
      <c r="X1361" s="169"/>
      <c r="Y1361" s="169"/>
      <c r="Z1361" s="169"/>
      <c r="AA1361" s="169"/>
      <c r="AB1361" s="169"/>
      <c r="AC1361" s="169"/>
      <c r="AD1361" s="180"/>
      <c r="AE1361" s="207">
        <f t="shared" si="137"/>
        <v>1219.6007999999999</v>
      </c>
    </row>
    <row r="1362" spans="1:474" x14ac:dyDescent="0.25">
      <c r="A1362" s="26"/>
      <c r="B1362" s="48" t="s">
        <v>1270</v>
      </c>
      <c r="C1362" s="23"/>
      <c r="D1362" s="49">
        <v>21</v>
      </c>
      <c r="E1362" s="23">
        <f>F1362/D1362</f>
        <v>227.38304761904766</v>
      </c>
      <c r="F1362" s="50">
        <v>4775.0440000000008</v>
      </c>
      <c r="G1362" s="169"/>
      <c r="H1362" s="169"/>
      <c r="I1362" s="169"/>
      <c r="J1362" s="169"/>
      <c r="K1362" s="169"/>
      <c r="L1362" s="169"/>
      <c r="M1362" s="169"/>
      <c r="N1362" s="169"/>
      <c r="O1362" s="169">
        <v>14</v>
      </c>
      <c r="P1362" s="207">
        <v>3281.87</v>
      </c>
      <c r="Q1362" s="207"/>
      <c r="R1362" s="169"/>
      <c r="S1362" s="169"/>
      <c r="T1362" s="169"/>
      <c r="U1362" s="208">
        <v>7</v>
      </c>
      <c r="V1362" s="207">
        <v>1493.1740000000009</v>
      </c>
      <c r="W1362" s="169"/>
      <c r="X1362" s="169"/>
      <c r="Y1362" s="169"/>
      <c r="Z1362" s="169"/>
      <c r="AA1362" s="169"/>
      <c r="AB1362" s="169"/>
      <c r="AC1362" s="169"/>
      <c r="AD1362" s="180"/>
      <c r="AE1362" s="207">
        <f t="shared" si="137"/>
        <v>4775.0440000000008</v>
      </c>
    </row>
    <row r="1363" spans="1:474" x14ac:dyDescent="0.25">
      <c r="A1363" s="26"/>
      <c r="B1363" s="48" t="s">
        <v>1271</v>
      </c>
      <c r="C1363" s="23"/>
      <c r="D1363" s="49">
        <v>0</v>
      </c>
      <c r="E1363" s="23"/>
      <c r="F1363" s="50">
        <v>0</v>
      </c>
      <c r="G1363" s="169"/>
      <c r="H1363" s="169"/>
      <c r="I1363" s="169"/>
      <c r="J1363" s="169"/>
      <c r="K1363" s="169"/>
      <c r="L1363" s="169"/>
      <c r="M1363" s="169"/>
      <c r="N1363" s="169"/>
      <c r="O1363" s="169"/>
      <c r="P1363" s="207"/>
      <c r="Q1363" s="169"/>
      <c r="R1363" s="169"/>
      <c r="S1363" s="169"/>
      <c r="T1363" s="169"/>
      <c r="U1363" s="208">
        <v>0</v>
      </c>
      <c r="V1363" s="207">
        <v>0</v>
      </c>
      <c r="W1363" s="169"/>
      <c r="X1363" s="169"/>
      <c r="Y1363" s="169"/>
      <c r="Z1363" s="169"/>
      <c r="AA1363" s="169"/>
      <c r="AB1363" s="169"/>
      <c r="AC1363" s="169"/>
      <c r="AD1363" s="180"/>
      <c r="AE1363" s="207">
        <f t="shared" si="137"/>
        <v>0</v>
      </c>
    </row>
    <row r="1364" spans="1:474" x14ac:dyDescent="0.25">
      <c r="A1364" s="26"/>
      <c r="B1364" s="48" t="s">
        <v>1272</v>
      </c>
      <c r="C1364" s="23"/>
      <c r="D1364" s="49">
        <v>0</v>
      </c>
      <c r="E1364" s="23"/>
      <c r="F1364" s="50">
        <v>0</v>
      </c>
      <c r="G1364" s="169"/>
      <c r="H1364" s="169"/>
      <c r="I1364" s="169"/>
      <c r="J1364" s="169"/>
      <c r="K1364" s="169"/>
      <c r="L1364" s="169"/>
      <c r="M1364" s="169"/>
      <c r="N1364" s="169"/>
      <c r="O1364" s="169"/>
      <c r="P1364" s="207"/>
      <c r="Q1364" s="169"/>
      <c r="R1364" s="169"/>
      <c r="S1364" s="169"/>
      <c r="T1364" s="169"/>
      <c r="U1364" s="208">
        <v>0</v>
      </c>
      <c r="V1364" s="207">
        <v>0</v>
      </c>
      <c r="W1364" s="169"/>
      <c r="X1364" s="169"/>
      <c r="Y1364" s="169"/>
      <c r="Z1364" s="169"/>
      <c r="AA1364" s="169"/>
      <c r="AB1364" s="169"/>
      <c r="AC1364" s="169"/>
      <c r="AD1364" s="180"/>
      <c r="AE1364" s="207">
        <f t="shared" si="137"/>
        <v>0</v>
      </c>
    </row>
    <row r="1365" spans="1:474" x14ac:dyDescent="0.25">
      <c r="A1365" s="26"/>
      <c r="B1365" s="48" t="s">
        <v>1273</v>
      </c>
      <c r="C1365" s="23"/>
      <c r="D1365" s="49">
        <v>2</v>
      </c>
      <c r="E1365" s="23"/>
      <c r="F1365" s="50">
        <v>4547.6640000000007</v>
      </c>
      <c r="G1365" s="169"/>
      <c r="H1365" s="169"/>
      <c r="I1365" s="169"/>
      <c r="J1365" s="169"/>
      <c r="K1365" s="169"/>
      <c r="L1365" s="169"/>
      <c r="M1365" s="169"/>
      <c r="N1365" s="169"/>
      <c r="O1365" s="169"/>
      <c r="P1365" s="207"/>
      <c r="Q1365" s="169"/>
      <c r="R1365" s="169"/>
      <c r="S1365" s="169"/>
      <c r="T1365" s="169"/>
      <c r="U1365" s="208">
        <v>2</v>
      </c>
      <c r="V1365" s="207">
        <v>4547.6640000000007</v>
      </c>
      <c r="W1365" s="169"/>
      <c r="X1365" s="169"/>
      <c r="Y1365" s="169"/>
      <c r="Z1365" s="169"/>
      <c r="AA1365" s="169"/>
      <c r="AB1365" s="169"/>
      <c r="AC1365" s="169"/>
      <c r="AD1365" s="180"/>
      <c r="AE1365" s="207">
        <f t="shared" si="137"/>
        <v>4547.6640000000007</v>
      </c>
    </row>
    <row r="1366" spans="1:474" x14ac:dyDescent="0.25">
      <c r="A1366" s="26"/>
      <c r="B1366" s="48" t="s">
        <v>1274</v>
      </c>
      <c r="C1366" s="23"/>
      <c r="D1366" s="49">
        <v>8</v>
      </c>
      <c r="E1366" s="23"/>
      <c r="F1366" s="50">
        <v>9370.9440000000013</v>
      </c>
      <c r="G1366" s="169"/>
      <c r="H1366" s="169"/>
      <c r="I1366" s="169"/>
      <c r="J1366" s="169"/>
      <c r="K1366" s="169"/>
      <c r="L1366" s="169"/>
      <c r="M1366" s="169"/>
      <c r="N1366" s="169"/>
      <c r="O1366" s="169"/>
      <c r="P1366" s="207"/>
      <c r="Q1366" s="169"/>
      <c r="R1366" s="169"/>
      <c r="S1366" s="169"/>
      <c r="T1366" s="169"/>
      <c r="U1366" s="208">
        <v>8</v>
      </c>
      <c r="V1366" s="207">
        <v>9370.9440000000013</v>
      </c>
      <c r="W1366" s="169"/>
      <c r="X1366" s="169"/>
      <c r="Y1366" s="169"/>
      <c r="Z1366" s="169"/>
      <c r="AA1366" s="169"/>
      <c r="AB1366" s="169"/>
      <c r="AC1366" s="169"/>
      <c r="AD1366" s="180"/>
      <c r="AE1366" s="207">
        <f t="shared" si="137"/>
        <v>9370.9440000000013</v>
      </c>
    </row>
    <row r="1367" spans="1:474" x14ac:dyDescent="0.25">
      <c r="A1367" s="26"/>
      <c r="B1367" s="48" t="s">
        <v>1275</v>
      </c>
      <c r="C1367" s="23"/>
      <c r="D1367" s="49">
        <v>0</v>
      </c>
      <c r="E1367" s="23"/>
      <c r="F1367" s="50">
        <v>0</v>
      </c>
      <c r="G1367" s="169"/>
      <c r="H1367" s="169"/>
      <c r="I1367" s="169"/>
      <c r="J1367" s="169"/>
      <c r="K1367" s="169"/>
      <c r="L1367" s="169"/>
      <c r="M1367" s="169"/>
      <c r="N1367" s="169"/>
      <c r="O1367" s="169"/>
      <c r="P1367" s="207"/>
      <c r="Q1367" s="169"/>
      <c r="R1367" s="169"/>
      <c r="S1367" s="169"/>
      <c r="T1367" s="169"/>
      <c r="U1367" s="208">
        <v>0</v>
      </c>
      <c r="V1367" s="207">
        <v>0</v>
      </c>
      <c r="W1367" s="169"/>
      <c r="X1367" s="169"/>
      <c r="Y1367" s="169"/>
      <c r="Z1367" s="169"/>
      <c r="AA1367" s="169"/>
      <c r="AB1367" s="169"/>
      <c r="AC1367" s="169"/>
      <c r="AD1367" s="180"/>
      <c r="AE1367" s="207">
        <f t="shared" si="137"/>
        <v>0</v>
      </c>
    </row>
    <row r="1368" spans="1:474" x14ac:dyDescent="0.25">
      <c r="A1368" s="26"/>
      <c r="B1368" s="48" t="s">
        <v>1276</v>
      </c>
      <c r="C1368" s="23"/>
      <c r="D1368" s="49">
        <v>0</v>
      </c>
      <c r="E1368" s="23"/>
      <c r="F1368" s="50">
        <v>0</v>
      </c>
      <c r="G1368" s="169"/>
      <c r="H1368" s="169"/>
      <c r="I1368" s="169"/>
      <c r="J1368" s="169"/>
      <c r="K1368" s="169"/>
      <c r="L1368" s="169"/>
      <c r="M1368" s="169"/>
      <c r="N1368" s="169"/>
      <c r="O1368" s="169"/>
      <c r="P1368" s="207"/>
      <c r="Q1368" s="169"/>
      <c r="R1368" s="169"/>
      <c r="S1368" s="169"/>
      <c r="T1368" s="169"/>
      <c r="U1368" s="208">
        <v>0</v>
      </c>
      <c r="V1368" s="207">
        <v>0</v>
      </c>
      <c r="W1368" s="169"/>
      <c r="X1368" s="169"/>
      <c r="Y1368" s="169"/>
      <c r="Z1368" s="169"/>
      <c r="AA1368" s="169"/>
      <c r="AB1368" s="169"/>
      <c r="AC1368" s="169"/>
      <c r="AD1368" s="180"/>
      <c r="AE1368" s="207">
        <f t="shared" si="137"/>
        <v>0</v>
      </c>
    </row>
    <row r="1369" spans="1:474" x14ac:dyDescent="0.25">
      <c r="A1369" s="26"/>
      <c r="B1369" s="48" t="s">
        <v>1277</v>
      </c>
      <c r="C1369" s="23"/>
      <c r="D1369" s="49">
        <v>2</v>
      </c>
      <c r="E1369" s="23"/>
      <c r="F1369" s="50">
        <v>7303.8240000000014</v>
      </c>
      <c r="G1369" s="169"/>
      <c r="H1369" s="169"/>
      <c r="I1369" s="169"/>
      <c r="J1369" s="169"/>
      <c r="K1369" s="169"/>
      <c r="L1369" s="169"/>
      <c r="M1369" s="169"/>
      <c r="N1369" s="169"/>
      <c r="O1369" s="169"/>
      <c r="P1369" s="207"/>
      <c r="Q1369" s="169"/>
      <c r="R1369" s="169"/>
      <c r="S1369" s="169"/>
      <c r="T1369" s="169"/>
      <c r="U1369" s="208">
        <v>2</v>
      </c>
      <c r="V1369" s="207">
        <v>7303.8240000000014</v>
      </c>
      <c r="W1369" s="169"/>
      <c r="X1369" s="169"/>
      <c r="Y1369" s="169"/>
      <c r="Z1369" s="169"/>
      <c r="AA1369" s="169"/>
      <c r="AB1369" s="169"/>
      <c r="AC1369" s="169"/>
      <c r="AD1369" s="180"/>
      <c r="AE1369" s="207">
        <f t="shared" si="137"/>
        <v>7303.8240000000014</v>
      </c>
    </row>
    <row r="1370" spans="1:474" x14ac:dyDescent="0.25">
      <c r="A1370" s="26"/>
      <c r="B1370" s="48" t="s">
        <v>1278</v>
      </c>
      <c r="C1370" s="23"/>
      <c r="D1370" s="49">
        <v>100</v>
      </c>
      <c r="E1370" s="23"/>
      <c r="F1370" s="50">
        <v>551.23200000000008</v>
      </c>
      <c r="G1370" s="169"/>
      <c r="H1370" s="169"/>
      <c r="I1370" s="169"/>
      <c r="J1370" s="169"/>
      <c r="K1370" s="169"/>
      <c r="L1370" s="169"/>
      <c r="M1370" s="169"/>
      <c r="N1370" s="169"/>
      <c r="O1370" s="169"/>
      <c r="P1370" s="207"/>
      <c r="Q1370" s="169"/>
      <c r="R1370" s="169"/>
      <c r="S1370" s="169"/>
      <c r="T1370" s="169"/>
      <c r="U1370" s="208">
        <v>100</v>
      </c>
      <c r="V1370" s="207">
        <v>551.23200000000008</v>
      </c>
      <c r="W1370" s="169"/>
      <c r="X1370" s="169"/>
      <c r="Y1370" s="169"/>
      <c r="Z1370" s="169"/>
      <c r="AA1370" s="169"/>
      <c r="AB1370" s="169"/>
      <c r="AC1370" s="169"/>
      <c r="AD1370" s="180"/>
      <c r="AE1370" s="207">
        <f t="shared" si="137"/>
        <v>551.23200000000008</v>
      </c>
    </row>
    <row r="1371" spans="1:474" x14ac:dyDescent="0.25">
      <c r="A1371" s="26"/>
      <c r="B1371" s="48" t="s">
        <v>1279</v>
      </c>
      <c r="C1371" s="23"/>
      <c r="D1371" s="49">
        <v>4</v>
      </c>
      <c r="E1371" s="23"/>
      <c r="F1371" s="50">
        <v>689.04</v>
      </c>
      <c r="G1371" s="169"/>
      <c r="H1371" s="169"/>
      <c r="I1371" s="169"/>
      <c r="J1371" s="169"/>
      <c r="K1371" s="169"/>
      <c r="L1371" s="169"/>
      <c r="M1371" s="169"/>
      <c r="N1371" s="169"/>
      <c r="O1371" s="169"/>
      <c r="P1371" s="207"/>
      <c r="Q1371" s="169"/>
      <c r="R1371" s="169"/>
      <c r="S1371" s="169"/>
      <c r="T1371" s="169"/>
      <c r="U1371" s="208">
        <v>4</v>
      </c>
      <c r="V1371" s="207">
        <v>689.04</v>
      </c>
      <c r="W1371" s="169"/>
      <c r="X1371" s="169"/>
      <c r="Y1371" s="169"/>
      <c r="Z1371" s="169"/>
      <c r="AA1371" s="169"/>
      <c r="AB1371" s="169"/>
      <c r="AC1371" s="169"/>
      <c r="AD1371" s="180"/>
      <c r="AE1371" s="207">
        <f t="shared" si="137"/>
        <v>689.04</v>
      </c>
    </row>
    <row r="1372" spans="1:474" x14ac:dyDescent="0.25">
      <c r="A1372" s="26"/>
      <c r="B1372" s="48" t="s">
        <v>1280</v>
      </c>
      <c r="C1372" s="23"/>
      <c r="D1372" s="49">
        <v>100</v>
      </c>
      <c r="E1372" s="23"/>
      <c r="F1372" s="50">
        <v>165.36959999999999</v>
      </c>
      <c r="G1372" s="169"/>
      <c r="H1372" s="169"/>
      <c r="I1372" s="169"/>
      <c r="J1372" s="169"/>
      <c r="K1372" s="169"/>
      <c r="L1372" s="169"/>
      <c r="M1372" s="169"/>
      <c r="N1372" s="169"/>
      <c r="O1372" s="169"/>
      <c r="P1372" s="207"/>
      <c r="Q1372" s="169"/>
      <c r="R1372" s="169"/>
      <c r="S1372" s="169"/>
      <c r="T1372" s="169"/>
      <c r="U1372" s="208">
        <v>100</v>
      </c>
      <c r="V1372" s="207">
        <v>165.36959999999999</v>
      </c>
      <c r="W1372" s="169"/>
      <c r="X1372" s="169"/>
      <c r="Y1372" s="169"/>
      <c r="Z1372" s="169"/>
      <c r="AA1372" s="169"/>
      <c r="AB1372" s="169"/>
      <c r="AC1372" s="169"/>
      <c r="AD1372" s="180"/>
      <c r="AE1372" s="207">
        <f t="shared" si="137"/>
        <v>165.36959999999999</v>
      </c>
    </row>
    <row r="1373" spans="1:474" x14ac:dyDescent="0.25">
      <c r="A1373" s="26"/>
      <c r="B1373" s="48" t="s">
        <v>1281</v>
      </c>
      <c r="C1373" s="23"/>
      <c r="D1373" s="49">
        <v>0</v>
      </c>
      <c r="E1373" s="23"/>
      <c r="F1373" s="50">
        <v>0</v>
      </c>
      <c r="G1373" s="169"/>
      <c r="H1373" s="169"/>
      <c r="I1373" s="169"/>
      <c r="J1373" s="169"/>
      <c r="K1373" s="169"/>
      <c r="L1373" s="169"/>
      <c r="M1373" s="169"/>
      <c r="N1373" s="169"/>
      <c r="O1373" s="169"/>
      <c r="P1373" s="207"/>
      <c r="Q1373" s="169"/>
      <c r="R1373" s="169"/>
      <c r="S1373" s="169"/>
      <c r="T1373" s="169"/>
      <c r="U1373" s="208">
        <v>0</v>
      </c>
      <c r="V1373" s="207">
        <v>0</v>
      </c>
      <c r="W1373" s="169"/>
      <c r="X1373" s="169"/>
      <c r="Y1373" s="169"/>
      <c r="Z1373" s="169"/>
      <c r="AA1373" s="169"/>
      <c r="AB1373" s="169"/>
      <c r="AC1373" s="169"/>
      <c r="AD1373" s="180"/>
      <c r="AE1373" s="207">
        <f t="shared" si="137"/>
        <v>0</v>
      </c>
    </row>
    <row r="1374" spans="1:474" x14ac:dyDescent="0.25">
      <c r="A1374" s="100"/>
      <c r="B1374" s="48"/>
      <c r="C1374" s="23"/>
      <c r="D1374" s="49">
        <v>0</v>
      </c>
      <c r="E1374" s="23"/>
      <c r="F1374" s="50">
        <v>0</v>
      </c>
      <c r="G1374" s="169"/>
      <c r="H1374" s="169"/>
      <c r="I1374" s="169"/>
      <c r="J1374" s="169"/>
      <c r="K1374" s="169"/>
      <c r="L1374" s="169"/>
      <c r="M1374" s="169"/>
      <c r="N1374" s="169"/>
      <c r="O1374" s="169"/>
      <c r="P1374" s="207"/>
      <c r="Q1374" s="169"/>
      <c r="R1374" s="169"/>
      <c r="S1374" s="169"/>
      <c r="T1374" s="169"/>
      <c r="U1374" s="208">
        <v>0</v>
      </c>
      <c r="V1374" s="207">
        <v>0</v>
      </c>
      <c r="W1374" s="169"/>
      <c r="X1374" s="169"/>
      <c r="Y1374" s="169"/>
      <c r="Z1374" s="169"/>
      <c r="AA1374" s="169"/>
      <c r="AB1374" s="169"/>
      <c r="AC1374" s="169"/>
      <c r="AD1374" s="180"/>
      <c r="AE1374" s="207">
        <f t="shared" si="137"/>
        <v>0</v>
      </c>
    </row>
    <row r="1375" spans="1:474" s="19" customFormat="1" x14ac:dyDescent="0.25">
      <c r="A1375" s="15">
        <v>24703</v>
      </c>
      <c r="B1375" s="67" t="s">
        <v>1282</v>
      </c>
      <c r="C1375" s="15"/>
      <c r="D1375" s="15"/>
      <c r="E1375" s="15"/>
      <c r="F1375" s="18">
        <v>20585.850800000004</v>
      </c>
      <c r="G1375" s="173">
        <f>SUM(G1376:G1403)</f>
        <v>0</v>
      </c>
      <c r="H1375" s="173">
        <f t="shared" ref="H1375:AE1375" si="138">SUM(H1376:H1403)</f>
        <v>0</v>
      </c>
      <c r="I1375" s="173">
        <f t="shared" si="138"/>
        <v>54</v>
      </c>
      <c r="J1375" s="173">
        <f t="shared" si="138"/>
        <v>1346.5299999999997</v>
      </c>
      <c r="K1375" s="173">
        <f t="shared" si="138"/>
        <v>0</v>
      </c>
      <c r="L1375" s="173">
        <f t="shared" si="138"/>
        <v>0</v>
      </c>
      <c r="M1375" s="173">
        <f t="shared" si="138"/>
        <v>0</v>
      </c>
      <c r="N1375" s="173">
        <f t="shared" si="138"/>
        <v>0</v>
      </c>
      <c r="O1375" s="173">
        <f t="shared" si="138"/>
        <v>10</v>
      </c>
      <c r="P1375" s="184">
        <f t="shared" si="138"/>
        <v>2591.4412000000002</v>
      </c>
      <c r="Q1375" s="173">
        <f t="shared" si="138"/>
        <v>0</v>
      </c>
      <c r="R1375" s="173">
        <f t="shared" si="138"/>
        <v>0</v>
      </c>
      <c r="S1375" s="173">
        <v>0</v>
      </c>
      <c r="T1375" s="173">
        <v>0</v>
      </c>
      <c r="U1375" s="173">
        <v>69</v>
      </c>
      <c r="V1375" s="184">
        <v>16647.879600000004</v>
      </c>
      <c r="W1375" s="173">
        <f t="shared" si="138"/>
        <v>0</v>
      </c>
      <c r="X1375" s="173">
        <f t="shared" si="138"/>
        <v>0</v>
      </c>
      <c r="Y1375" s="173">
        <f t="shared" si="138"/>
        <v>0</v>
      </c>
      <c r="Z1375" s="173">
        <f t="shared" si="138"/>
        <v>0</v>
      </c>
      <c r="AA1375" s="173">
        <f t="shared" si="138"/>
        <v>0</v>
      </c>
      <c r="AB1375" s="173">
        <f t="shared" si="138"/>
        <v>0</v>
      </c>
      <c r="AC1375" s="173">
        <f t="shared" si="138"/>
        <v>0</v>
      </c>
      <c r="AD1375" s="179">
        <f t="shared" si="138"/>
        <v>0</v>
      </c>
      <c r="AE1375" s="204">
        <f t="shared" si="138"/>
        <v>20585.850800000004</v>
      </c>
      <c r="AF1375" s="104"/>
      <c r="AG1375" s="104"/>
      <c r="AH1375" s="104"/>
      <c r="AI1375" s="104"/>
      <c r="AJ1375" s="104"/>
      <c r="AK1375" s="104"/>
      <c r="AL1375" s="104"/>
      <c r="AM1375" s="104"/>
      <c r="AN1375" s="104"/>
      <c r="AO1375" s="104"/>
      <c r="AP1375" s="104"/>
      <c r="AQ1375" s="104"/>
      <c r="AR1375" s="104"/>
      <c r="AS1375" s="104"/>
      <c r="AT1375" s="104"/>
      <c r="AU1375" s="104"/>
      <c r="AV1375" s="104"/>
      <c r="AW1375" s="104"/>
      <c r="AX1375" s="104"/>
      <c r="AY1375" s="104"/>
      <c r="AZ1375" s="104"/>
      <c r="BA1375" s="104"/>
      <c r="BB1375" s="104"/>
      <c r="BC1375" s="104"/>
      <c r="BD1375" s="104"/>
      <c r="BE1375" s="104"/>
      <c r="BF1375" s="104"/>
      <c r="BG1375" s="104"/>
      <c r="BH1375" s="104"/>
      <c r="BI1375" s="104"/>
      <c r="BJ1375" s="104"/>
      <c r="BK1375" s="104"/>
      <c r="BL1375" s="104"/>
      <c r="BM1375" s="104"/>
      <c r="BN1375" s="104"/>
      <c r="BO1375" s="104"/>
      <c r="BP1375" s="104"/>
      <c r="BQ1375" s="104"/>
      <c r="BR1375" s="104"/>
      <c r="GM1375" s="104"/>
      <c r="GN1375" s="104"/>
      <c r="GO1375" s="104"/>
      <c r="GP1375" s="104"/>
      <c r="GQ1375" s="104"/>
      <c r="GR1375" s="104"/>
      <c r="GS1375" s="104"/>
      <c r="GT1375" s="104"/>
      <c r="GU1375" s="104"/>
      <c r="GV1375" s="104"/>
      <c r="GW1375" s="104"/>
      <c r="GX1375" s="104"/>
      <c r="GY1375" s="104"/>
      <c r="GZ1375" s="104"/>
      <c r="HA1375" s="104"/>
      <c r="HB1375" s="104"/>
      <c r="HC1375" s="104"/>
      <c r="HD1375" s="104"/>
      <c r="HE1375" s="104"/>
      <c r="HF1375" s="104"/>
      <c r="HG1375" s="104"/>
      <c r="HH1375" s="104"/>
      <c r="HI1375" s="104"/>
      <c r="HJ1375" s="104"/>
      <c r="HK1375" s="104"/>
      <c r="HL1375" s="104"/>
      <c r="HM1375" s="104"/>
      <c r="HN1375" s="104"/>
      <c r="HO1375" s="104"/>
      <c r="HP1375" s="104"/>
      <c r="HQ1375" s="104"/>
      <c r="HR1375" s="104"/>
      <c r="HS1375" s="104"/>
      <c r="HT1375" s="104"/>
      <c r="HU1375" s="104"/>
      <c r="HV1375" s="104"/>
      <c r="HW1375" s="104"/>
      <c r="HX1375" s="104"/>
      <c r="HY1375" s="104"/>
      <c r="HZ1375" s="104"/>
      <c r="IA1375" s="104"/>
      <c r="IB1375" s="104"/>
      <c r="IC1375" s="104"/>
      <c r="ID1375" s="104"/>
      <c r="IE1375" s="104"/>
      <c r="IF1375" s="104"/>
      <c r="IG1375" s="104"/>
      <c r="IH1375" s="104"/>
      <c r="II1375" s="104"/>
      <c r="IJ1375" s="104"/>
      <c r="IK1375" s="104"/>
      <c r="IL1375" s="104"/>
      <c r="IM1375" s="104"/>
      <c r="IN1375" s="104"/>
      <c r="IO1375" s="104"/>
      <c r="IP1375" s="104"/>
      <c r="IQ1375" s="104"/>
      <c r="IR1375" s="104"/>
      <c r="IS1375" s="104"/>
      <c r="IT1375" s="104"/>
      <c r="IU1375" s="104"/>
      <c r="IV1375" s="104"/>
      <c r="IW1375" s="104"/>
      <c r="IX1375" s="104"/>
      <c r="IY1375" s="104"/>
      <c r="IZ1375" s="104"/>
      <c r="JA1375" s="104"/>
      <c r="JB1375" s="104"/>
      <c r="JC1375" s="104"/>
      <c r="JD1375" s="104"/>
      <c r="JE1375" s="104"/>
      <c r="JF1375" s="104"/>
      <c r="JG1375" s="104"/>
      <c r="JH1375" s="104"/>
      <c r="JI1375" s="104"/>
      <c r="JJ1375" s="104"/>
      <c r="JK1375" s="104"/>
      <c r="JL1375" s="104"/>
      <c r="JM1375" s="104"/>
      <c r="JN1375" s="104"/>
      <c r="JO1375" s="104"/>
      <c r="JP1375" s="104"/>
      <c r="JQ1375" s="104"/>
      <c r="JR1375" s="104"/>
      <c r="JS1375" s="104"/>
      <c r="JT1375" s="104"/>
      <c r="JU1375" s="104"/>
      <c r="JV1375" s="104"/>
      <c r="JW1375" s="104"/>
      <c r="JX1375" s="104"/>
      <c r="JY1375" s="104"/>
      <c r="JZ1375" s="104"/>
      <c r="KA1375" s="104"/>
      <c r="KB1375" s="104"/>
      <c r="KC1375" s="104"/>
      <c r="KD1375" s="104"/>
      <c r="KE1375" s="104"/>
      <c r="KF1375" s="104"/>
      <c r="KG1375" s="104"/>
      <c r="KH1375" s="104"/>
      <c r="KI1375" s="104"/>
      <c r="KJ1375" s="104"/>
      <c r="KK1375" s="104"/>
      <c r="KL1375" s="104"/>
      <c r="KM1375" s="104"/>
      <c r="KN1375" s="104"/>
      <c r="KO1375" s="104"/>
      <c r="KP1375" s="104"/>
      <c r="KQ1375" s="104"/>
      <c r="KR1375" s="104"/>
      <c r="KS1375" s="104"/>
      <c r="KT1375" s="104"/>
      <c r="KU1375" s="104"/>
      <c r="KV1375" s="104"/>
      <c r="KW1375" s="104"/>
      <c r="KX1375" s="104"/>
      <c r="KY1375" s="104"/>
      <c r="KZ1375" s="104"/>
      <c r="LA1375" s="104"/>
      <c r="LB1375" s="104"/>
      <c r="LC1375" s="104"/>
      <c r="LD1375" s="104"/>
      <c r="LE1375" s="104"/>
      <c r="LF1375" s="104"/>
      <c r="LG1375" s="104"/>
      <c r="LH1375" s="104"/>
      <c r="LI1375" s="104"/>
      <c r="LJ1375" s="104"/>
      <c r="LK1375" s="104"/>
      <c r="LL1375" s="104"/>
      <c r="LM1375" s="104"/>
      <c r="LN1375" s="104"/>
      <c r="LO1375" s="104"/>
      <c r="LP1375" s="104"/>
      <c r="LQ1375" s="104"/>
      <c r="LR1375" s="104"/>
      <c r="LS1375" s="104"/>
      <c r="LT1375" s="104"/>
      <c r="LU1375" s="104"/>
      <c r="LV1375" s="104"/>
      <c r="LW1375" s="104"/>
      <c r="LX1375" s="104"/>
      <c r="LY1375" s="104"/>
      <c r="LZ1375" s="104"/>
      <c r="MA1375" s="104"/>
      <c r="MB1375" s="104"/>
      <c r="MC1375" s="104"/>
      <c r="MD1375" s="104"/>
      <c r="ME1375" s="104"/>
      <c r="MF1375" s="104"/>
      <c r="MG1375" s="104"/>
      <c r="MH1375" s="104"/>
      <c r="MI1375" s="104"/>
      <c r="MJ1375" s="104"/>
      <c r="MK1375" s="104"/>
      <c r="ML1375" s="104"/>
      <c r="MM1375" s="104"/>
      <c r="MN1375" s="104"/>
      <c r="MO1375" s="104"/>
      <c r="MP1375" s="104"/>
      <c r="MQ1375" s="104"/>
      <c r="MR1375" s="104"/>
      <c r="MS1375" s="104"/>
      <c r="MT1375" s="104"/>
      <c r="MU1375" s="104"/>
      <c r="MV1375" s="104"/>
      <c r="MW1375" s="104"/>
      <c r="MX1375" s="104"/>
      <c r="MY1375" s="104"/>
      <c r="MZ1375" s="104"/>
      <c r="NA1375" s="104"/>
      <c r="NB1375" s="104"/>
      <c r="NC1375" s="104"/>
      <c r="ND1375" s="104"/>
      <c r="NE1375" s="104"/>
      <c r="NF1375" s="104"/>
      <c r="NG1375" s="104"/>
      <c r="NH1375" s="104"/>
      <c r="NI1375" s="104"/>
      <c r="NJ1375" s="104"/>
      <c r="NK1375" s="104"/>
      <c r="NL1375" s="104"/>
      <c r="NM1375" s="104"/>
      <c r="NN1375" s="104"/>
      <c r="NO1375" s="104"/>
      <c r="NP1375" s="104"/>
      <c r="NQ1375" s="104"/>
      <c r="NR1375" s="104"/>
      <c r="NS1375" s="104"/>
      <c r="NT1375" s="104"/>
      <c r="NU1375" s="104"/>
      <c r="NV1375" s="104"/>
      <c r="NW1375" s="104"/>
      <c r="NX1375" s="104"/>
      <c r="NY1375" s="104"/>
      <c r="NZ1375" s="104"/>
      <c r="OA1375" s="104"/>
      <c r="OB1375" s="104"/>
      <c r="OC1375" s="104"/>
      <c r="OD1375" s="104"/>
      <c r="OE1375" s="104"/>
      <c r="OF1375" s="104"/>
      <c r="OG1375" s="104"/>
      <c r="OH1375" s="104"/>
      <c r="OI1375" s="104"/>
      <c r="OJ1375" s="104"/>
      <c r="OK1375" s="104"/>
      <c r="OL1375" s="104"/>
      <c r="OM1375" s="104"/>
      <c r="ON1375" s="104"/>
      <c r="OO1375" s="104"/>
      <c r="OP1375" s="104"/>
      <c r="OQ1375" s="104"/>
      <c r="OR1375" s="104"/>
      <c r="OS1375" s="104"/>
      <c r="OT1375" s="104"/>
      <c r="OU1375" s="104"/>
      <c r="OV1375" s="104"/>
      <c r="OW1375" s="104"/>
      <c r="OX1375" s="104"/>
      <c r="OY1375" s="104"/>
      <c r="OZ1375" s="104"/>
      <c r="PA1375" s="104"/>
      <c r="PB1375" s="104"/>
      <c r="PC1375" s="104"/>
      <c r="PD1375" s="104"/>
      <c r="PE1375" s="104"/>
      <c r="PF1375" s="104"/>
      <c r="PG1375" s="104"/>
      <c r="PH1375" s="104"/>
      <c r="PI1375" s="104"/>
      <c r="PJ1375" s="104"/>
      <c r="PK1375" s="104"/>
      <c r="PL1375" s="104"/>
      <c r="PM1375" s="104"/>
      <c r="PN1375" s="104"/>
      <c r="PO1375" s="104"/>
      <c r="PP1375" s="104"/>
      <c r="PQ1375" s="104"/>
      <c r="PR1375" s="104"/>
      <c r="PS1375" s="104"/>
      <c r="PT1375" s="104"/>
      <c r="PU1375" s="104"/>
      <c r="PV1375" s="104"/>
      <c r="PW1375" s="104"/>
      <c r="PX1375" s="104"/>
      <c r="PY1375" s="104"/>
      <c r="PZ1375" s="104"/>
      <c r="QA1375" s="104"/>
      <c r="QB1375" s="104"/>
      <c r="QC1375" s="104"/>
      <c r="QD1375" s="104"/>
      <c r="QE1375" s="104"/>
      <c r="QF1375" s="104"/>
      <c r="QG1375" s="104"/>
      <c r="QH1375" s="104"/>
      <c r="QI1375" s="104"/>
      <c r="QJ1375" s="104"/>
      <c r="QK1375" s="104"/>
      <c r="QL1375" s="104"/>
      <c r="QM1375" s="104"/>
      <c r="QN1375" s="104"/>
      <c r="QO1375" s="104"/>
      <c r="QP1375" s="104"/>
      <c r="QQ1375" s="104"/>
      <c r="QR1375" s="104"/>
      <c r="QS1375" s="104"/>
      <c r="QT1375" s="104"/>
      <c r="QU1375" s="104"/>
      <c r="QV1375" s="104"/>
      <c r="QW1375" s="104"/>
      <c r="QX1375" s="104"/>
      <c r="QY1375" s="104"/>
      <c r="QZ1375" s="104"/>
      <c r="RA1375" s="104"/>
      <c r="RB1375" s="104"/>
      <c r="RC1375" s="104"/>
      <c r="RD1375" s="104"/>
      <c r="RE1375" s="104"/>
      <c r="RF1375" s="104"/>
    </row>
    <row r="1376" spans="1:474" x14ac:dyDescent="0.25">
      <c r="A1376" s="26"/>
      <c r="B1376" s="48" t="s">
        <v>1283</v>
      </c>
      <c r="C1376" s="23"/>
      <c r="D1376" s="49">
        <v>20</v>
      </c>
      <c r="E1376" s="23"/>
      <c r="F1376" s="50">
        <v>137.80600000000001</v>
      </c>
      <c r="G1376" s="169"/>
      <c r="H1376" s="169"/>
      <c r="I1376" s="169"/>
      <c r="J1376" s="169"/>
      <c r="K1376" s="169"/>
      <c r="L1376" s="169"/>
      <c r="M1376" s="169"/>
      <c r="N1376" s="169"/>
      <c r="O1376" s="169"/>
      <c r="P1376" s="207"/>
      <c r="Q1376" s="169"/>
      <c r="R1376" s="169"/>
      <c r="S1376" s="169"/>
      <c r="T1376" s="169"/>
      <c r="U1376" s="208">
        <v>20</v>
      </c>
      <c r="V1376" s="207">
        <v>137.80600000000001</v>
      </c>
      <c r="W1376" s="169"/>
      <c r="X1376" s="169"/>
      <c r="Y1376" s="169"/>
      <c r="Z1376" s="169"/>
      <c r="AA1376" s="169"/>
      <c r="AB1376" s="169"/>
      <c r="AC1376" s="169"/>
      <c r="AD1376" s="180"/>
      <c r="AE1376" s="207">
        <f t="shared" ref="AE1376:AE1403" si="139">H1376+J1376+L1376+N1376+P1376+R1376+T1376+V1376+X1376+Z1376+AB1376+AD1376</f>
        <v>137.80600000000001</v>
      </c>
    </row>
    <row r="1377" spans="1:31" x14ac:dyDescent="0.25">
      <c r="A1377" s="26"/>
      <c r="B1377" s="48" t="s">
        <v>1284</v>
      </c>
      <c r="C1377" s="23"/>
      <c r="D1377" s="49">
        <v>0</v>
      </c>
      <c r="E1377" s="23"/>
      <c r="F1377" s="50">
        <v>0</v>
      </c>
      <c r="G1377" s="169"/>
      <c r="H1377" s="169"/>
      <c r="I1377" s="169"/>
      <c r="J1377" s="169"/>
      <c r="K1377" s="169"/>
      <c r="L1377" s="169"/>
      <c r="M1377" s="169"/>
      <c r="N1377" s="169"/>
      <c r="O1377" s="169"/>
      <c r="P1377" s="207"/>
      <c r="Q1377" s="169"/>
      <c r="R1377" s="169"/>
      <c r="S1377" s="169"/>
      <c r="T1377" s="169"/>
      <c r="U1377" s="208">
        <v>0</v>
      </c>
      <c r="V1377" s="207">
        <v>0</v>
      </c>
      <c r="W1377" s="169"/>
      <c r="X1377" s="169"/>
      <c r="Y1377" s="169"/>
      <c r="Z1377" s="169"/>
      <c r="AA1377" s="169"/>
      <c r="AB1377" s="169"/>
      <c r="AC1377" s="169"/>
      <c r="AD1377" s="180"/>
      <c r="AE1377" s="207">
        <f t="shared" si="139"/>
        <v>0</v>
      </c>
    </row>
    <row r="1378" spans="1:31" x14ac:dyDescent="0.25">
      <c r="A1378" s="26"/>
      <c r="B1378" s="48" t="s">
        <v>1285</v>
      </c>
      <c r="C1378" s="23"/>
      <c r="D1378" s="49">
        <v>20</v>
      </c>
      <c r="E1378" s="23"/>
      <c r="F1378" s="50">
        <v>275.61200000000002</v>
      </c>
      <c r="G1378" s="169"/>
      <c r="H1378" s="169"/>
      <c r="I1378" s="169">
        <v>19</v>
      </c>
      <c r="J1378" s="169">
        <v>264.43</v>
      </c>
      <c r="K1378" s="169"/>
      <c r="L1378" s="169"/>
      <c r="M1378" s="169"/>
      <c r="N1378" s="169"/>
      <c r="O1378" s="169"/>
      <c r="P1378" s="207"/>
      <c r="Q1378" s="169"/>
      <c r="R1378" s="169"/>
      <c r="S1378" s="169"/>
      <c r="T1378" s="169"/>
      <c r="U1378" s="208">
        <v>1</v>
      </c>
      <c r="V1378" s="207">
        <v>11.182000000000016</v>
      </c>
      <c r="W1378" s="169"/>
      <c r="X1378" s="169"/>
      <c r="Y1378" s="169"/>
      <c r="Z1378" s="169"/>
      <c r="AA1378" s="169"/>
      <c r="AB1378" s="169"/>
      <c r="AC1378" s="169"/>
      <c r="AD1378" s="180"/>
      <c r="AE1378" s="207">
        <f t="shared" si="139"/>
        <v>275.61200000000002</v>
      </c>
    </row>
    <row r="1379" spans="1:31" x14ac:dyDescent="0.25">
      <c r="A1379" s="26"/>
      <c r="B1379" s="48" t="s">
        <v>1286</v>
      </c>
      <c r="C1379" s="23"/>
      <c r="D1379" s="49">
        <v>0</v>
      </c>
      <c r="E1379" s="23"/>
      <c r="F1379" s="50">
        <v>0</v>
      </c>
      <c r="G1379" s="169"/>
      <c r="H1379" s="169"/>
      <c r="I1379" s="169"/>
      <c r="J1379" s="169"/>
      <c r="K1379" s="169"/>
      <c r="L1379" s="169"/>
      <c r="M1379" s="169"/>
      <c r="N1379" s="169"/>
      <c r="O1379" s="169"/>
      <c r="P1379" s="207"/>
      <c r="Q1379" s="169"/>
      <c r="R1379" s="169"/>
      <c r="S1379" s="169"/>
      <c r="T1379" s="169"/>
      <c r="U1379" s="208">
        <v>0</v>
      </c>
      <c r="V1379" s="207">
        <v>0</v>
      </c>
      <c r="W1379" s="169"/>
      <c r="X1379" s="169"/>
      <c r="Y1379" s="169"/>
      <c r="Z1379" s="169"/>
      <c r="AA1379" s="169"/>
      <c r="AB1379" s="169"/>
      <c r="AC1379" s="169"/>
      <c r="AD1379" s="180"/>
      <c r="AE1379" s="207">
        <f t="shared" si="139"/>
        <v>0</v>
      </c>
    </row>
    <row r="1380" spans="1:31" x14ac:dyDescent="0.25">
      <c r="A1380" s="26"/>
      <c r="B1380" s="48" t="s">
        <v>1287</v>
      </c>
      <c r="C1380" s="23"/>
      <c r="D1380" s="49">
        <v>10</v>
      </c>
      <c r="E1380" s="23"/>
      <c r="F1380" s="50">
        <v>1515.8880000000001</v>
      </c>
      <c r="G1380" s="169"/>
      <c r="H1380" s="169"/>
      <c r="I1380" s="169"/>
      <c r="J1380" s="169"/>
      <c r="K1380" s="169"/>
      <c r="L1380" s="169"/>
      <c r="M1380" s="169"/>
      <c r="N1380" s="169"/>
      <c r="O1380" s="169"/>
      <c r="P1380" s="207"/>
      <c r="Q1380" s="169"/>
      <c r="R1380" s="169"/>
      <c r="S1380" s="169"/>
      <c r="T1380" s="169"/>
      <c r="U1380" s="208">
        <v>10</v>
      </c>
      <c r="V1380" s="207">
        <v>1515.8880000000001</v>
      </c>
      <c r="W1380" s="169"/>
      <c r="X1380" s="169"/>
      <c r="Y1380" s="169"/>
      <c r="Z1380" s="169"/>
      <c r="AA1380" s="169"/>
      <c r="AB1380" s="169"/>
      <c r="AC1380" s="169"/>
      <c r="AD1380" s="180"/>
      <c r="AE1380" s="207">
        <f t="shared" si="139"/>
        <v>1515.8880000000001</v>
      </c>
    </row>
    <row r="1381" spans="1:31" x14ac:dyDescent="0.25">
      <c r="A1381" s="26"/>
      <c r="B1381" s="48" t="s">
        <v>1288</v>
      </c>
      <c r="C1381" s="23"/>
      <c r="D1381" s="49">
        <v>31</v>
      </c>
      <c r="E1381" s="23">
        <f>F1381/D1381</f>
        <v>82.684645161290319</v>
      </c>
      <c r="F1381" s="50">
        <v>2563.2239999999997</v>
      </c>
      <c r="G1381" s="169"/>
      <c r="H1381" s="169"/>
      <c r="I1381" s="169"/>
      <c r="J1381" s="169"/>
      <c r="K1381" s="169"/>
      <c r="L1381" s="169"/>
      <c r="M1381" s="169"/>
      <c r="N1381" s="169"/>
      <c r="O1381" s="169">
        <v>8</v>
      </c>
      <c r="P1381" s="207">
        <v>675.91</v>
      </c>
      <c r="Q1381" s="169"/>
      <c r="R1381" s="169"/>
      <c r="S1381" s="169"/>
      <c r="T1381" s="169"/>
      <c r="U1381" s="208">
        <v>23</v>
      </c>
      <c r="V1381" s="207">
        <v>1887.3139999999999</v>
      </c>
      <c r="W1381" s="169"/>
      <c r="X1381" s="169"/>
      <c r="Y1381" s="169"/>
      <c r="Z1381" s="169"/>
      <c r="AA1381" s="169"/>
      <c r="AB1381" s="169"/>
      <c r="AC1381" s="169"/>
      <c r="AD1381" s="180"/>
      <c r="AE1381" s="207">
        <f t="shared" si="139"/>
        <v>2563.2239999999997</v>
      </c>
    </row>
    <row r="1382" spans="1:31" x14ac:dyDescent="0.25">
      <c r="A1382" s="26"/>
      <c r="B1382" s="48" t="s">
        <v>1289</v>
      </c>
      <c r="C1382" s="23"/>
      <c r="D1382" s="49">
        <v>6</v>
      </c>
      <c r="E1382" s="23"/>
      <c r="F1382" s="50">
        <v>43.2</v>
      </c>
      <c r="G1382" s="169"/>
      <c r="H1382" s="169"/>
      <c r="I1382" s="169">
        <v>6</v>
      </c>
      <c r="J1382" s="169">
        <v>43.2</v>
      </c>
      <c r="K1382" s="169"/>
      <c r="L1382" s="169"/>
      <c r="M1382" s="169"/>
      <c r="N1382" s="169"/>
      <c r="O1382" s="169"/>
      <c r="P1382" s="207"/>
      <c r="Q1382" s="169"/>
      <c r="R1382" s="169"/>
      <c r="S1382" s="169"/>
      <c r="T1382" s="169"/>
      <c r="U1382" s="208">
        <v>0</v>
      </c>
      <c r="V1382" s="207">
        <v>0</v>
      </c>
      <c r="W1382" s="169"/>
      <c r="X1382" s="169"/>
      <c r="Y1382" s="169"/>
      <c r="Z1382" s="169"/>
      <c r="AA1382" s="169"/>
      <c r="AB1382" s="169"/>
      <c r="AC1382" s="169"/>
      <c r="AD1382" s="180"/>
      <c r="AE1382" s="207">
        <f t="shared" si="139"/>
        <v>43.2</v>
      </c>
    </row>
    <row r="1383" spans="1:31" x14ac:dyDescent="0.25">
      <c r="A1383" s="26"/>
      <c r="B1383" s="48" t="s">
        <v>1290</v>
      </c>
      <c r="C1383" s="23"/>
      <c r="D1383" s="49">
        <v>9</v>
      </c>
      <c r="E1383" s="23">
        <f>F1383/D1383</f>
        <v>14.619999999999997</v>
      </c>
      <c r="F1383" s="50">
        <v>131.57999999999998</v>
      </c>
      <c r="G1383" s="169"/>
      <c r="H1383" s="169"/>
      <c r="I1383" s="169">
        <v>6</v>
      </c>
      <c r="J1383" s="207">
        <f>I1383*E1383</f>
        <v>87.719999999999985</v>
      </c>
      <c r="K1383" s="169"/>
      <c r="L1383" s="169"/>
      <c r="M1383" s="169"/>
      <c r="N1383" s="169"/>
      <c r="O1383" s="169"/>
      <c r="P1383" s="207"/>
      <c r="Q1383" s="169"/>
      <c r="R1383" s="169"/>
      <c r="S1383" s="169"/>
      <c r="T1383" s="169"/>
      <c r="U1383" s="208">
        <v>3</v>
      </c>
      <c r="V1383" s="207">
        <v>43.86</v>
      </c>
      <c r="W1383" s="169"/>
      <c r="X1383" s="169"/>
      <c r="Y1383" s="169"/>
      <c r="Z1383" s="169"/>
      <c r="AA1383" s="169"/>
      <c r="AB1383" s="169"/>
      <c r="AC1383" s="169"/>
      <c r="AD1383" s="180"/>
      <c r="AE1383" s="207">
        <f t="shared" si="139"/>
        <v>131.57999999999998</v>
      </c>
    </row>
    <row r="1384" spans="1:31" x14ac:dyDescent="0.25">
      <c r="A1384" s="26"/>
      <c r="B1384" s="48" t="s">
        <v>1291</v>
      </c>
      <c r="C1384" s="23"/>
      <c r="D1384" s="49">
        <v>3</v>
      </c>
      <c r="E1384" s="23">
        <f t="shared" ref="E1384:E1385" si="140">F1384/D1384</f>
        <v>18.100000000000001</v>
      </c>
      <c r="F1384" s="50">
        <v>54.300000000000004</v>
      </c>
      <c r="G1384" s="169"/>
      <c r="H1384" s="169"/>
      <c r="I1384" s="169">
        <v>3</v>
      </c>
      <c r="J1384" s="207">
        <f>I1384*E1384</f>
        <v>54.300000000000004</v>
      </c>
      <c r="K1384" s="169"/>
      <c r="L1384" s="169"/>
      <c r="M1384" s="169"/>
      <c r="N1384" s="169"/>
      <c r="O1384" s="169"/>
      <c r="P1384" s="207"/>
      <c r="Q1384" s="169"/>
      <c r="R1384" s="169"/>
      <c r="S1384" s="169"/>
      <c r="T1384" s="169"/>
      <c r="U1384" s="208">
        <v>0</v>
      </c>
      <c r="V1384" s="207">
        <v>0</v>
      </c>
      <c r="W1384" s="169"/>
      <c r="X1384" s="169"/>
      <c r="Y1384" s="169"/>
      <c r="Z1384" s="169"/>
      <c r="AA1384" s="169"/>
      <c r="AB1384" s="169"/>
      <c r="AC1384" s="169"/>
      <c r="AD1384" s="180"/>
      <c r="AE1384" s="207">
        <f t="shared" si="139"/>
        <v>54.300000000000004</v>
      </c>
    </row>
    <row r="1385" spans="1:31" x14ac:dyDescent="0.25">
      <c r="A1385" s="26"/>
      <c r="B1385" s="48" t="s">
        <v>1292</v>
      </c>
      <c r="C1385" s="23"/>
      <c r="D1385" s="49">
        <v>2</v>
      </c>
      <c r="E1385" s="23">
        <f t="shared" si="140"/>
        <v>192.84</v>
      </c>
      <c r="F1385" s="50">
        <v>385.68</v>
      </c>
      <c r="G1385" s="169"/>
      <c r="H1385" s="169"/>
      <c r="I1385" s="169">
        <v>2</v>
      </c>
      <c r="J1385" s="169">
        <v>385.68</v>
      </c>
      <c r="K1385" s="169"/>
      <c r="L1385" s="169"/>
      <c r="M1385" s="169"/>
      <c r="N1385" s="169"/>
      <c r="O1385" s="169"/>
      <c r="P1385" s="207"/>
      <c r="Q1385" s="169"/>
      <c r="R1385" s="169"/>
      <c r="S1385" s="169"/>
      <c r="T1385" s="169"/>
      <c r="U1385" s="208">
        <v>0</v>
      </c>
      <c r="V1385" s="207">
        <v>0</v>
      </c>
      <c r="W1385" s="169"/>
      <c r="X1385" s="169"/>
      <c r="Y1385" s="169"/>
      <c r="Z1385" s="169"/>
      <c r="AA1385" s="169"/>
      <c r="AB1385" s="169"/>
      <c r="AC1385" s="169"/>
      <c r="AD1385" s="180"/>
      <c r="AE1385" s="207">
        <f t="shared" si="139"/>
        <v>385.68</v>
      </c>
    </row>
    <row r="1386" spans="1:31" x14ac:dyDescent="0.25">
      <c r="A1386" s="26"/>
      <c r="B1386" s="48" t="s">
        <v>1293</v>
      </c>
      <c r="C1386" s="23"/>
      <c r="D1386" s="49">
        <v>2</v>
      </c>
      <c r="E1386" s="23"/>
      <c r="F1386" s="50">
        <v>362.48</v>
      </c>
      <c r="G1386" s="169"/>
      <c r="H1386" s="169"/>
      <c r="I1386" s="169">
        <v>2</v>
      </c>
      <c r="J1386" s="169">
        <v>362.48</v>
      </c>
      <c r="K1386" s="169"/>
      <c r="L1386" s="169"/>
      <c r="M1386" s="169"/>
      <c r="N1386" s="169"/>
      <c r="O1386" s="169"/>
      <c r="P1386" s="207"/>
      <c r="Q1386" s="169"/>
      <c r="R1386" s="169"/>
      <c r="S1386" s="169"/>
      <c r="T1386" s="169"/>
      <c r="U1386" s="208">
        <v>0</v>
      </c>
      <c r="V1386" s="207">
        <v>0</v>
      </c>
      <c r="W1386" s="169"/>
      <c r="X1386" s="169"/>
      <c r="Y1386" s="169"/>
      <c r="Z1386" s="169"/>
      <c r="AA1386" s="169"/>
      <c r="AB1386" s="169"/>
      <c r="AC1386" s="169"/>
      <c r="AD1386" s="180"/>
      <c r="AE1386" s="207">
        <f t="shared" si="139"/>
        <v>362.48</v>
      </c>
    </row>
    <row r="1387" spans="1:31" x14ac:dyDescent="0.25">
      <c r="A1387" s="26"/>
      <c r="B1387" s="48" t="s">
        <v>1294</v>
      </c>
      <c r="C1387" s="23"/>
      <c r="D1387" s="49">
        <v>1</v>
      </c>
      <c r="E1387" s="23"/>
      <c r="F1387" s="50">
        <v>248.6</v>
      </c>
      <c r="G1387" s="169"/>
      <c r="H1387" s="169"/>
      <c r="I1387" s="169"/>
      <c r="J1387" s="169"/>
      <c r="K1387" s="169"/>
      <c r="L1387" s="169"/>
      <c r="M1387" s="169"/>
      <c r="N1387" s="169"/>
      <c r="O1387" s="169"/>
      <c r="P1387" s="207"/>
      <c r="Q1387" s="169"/>
      <c r="R1387" s="169"/>
      <c r="S1387" s="169"/>
      <c r="T1387" s="169"/>
      <c r="U1387" s="208">
        <v>1</v>
      </c>
      <c r="V1387" s="207">
        <v>248.6</v>
      </c>
      <c r="W1387" s="169"/>
      <c r="X1387" s="169"/>
      <c r="Y1387" s="169"/>
      <c r="Z1387" s="169"/>
      <c r="AA1387" s="169"/>
      <c r="AB1387" s="169"/>
      <c r="AC1387" s="169"/>
      <c r="AD1387" s="180"/>
      <c r="AE1387" s="207">
        <f t="shared" si="139"/>
        <v>248.6</v>
      </c>
    </row>
    <row r="1388" spans="1:31" x14ac:dyDescent="0.25">
      <c r="A1388" s="26"/>
      <c r="B1388" s="48" t="s">
        <v>1295</v>
      </c>
      <c r="C1388" s="23"/>
      <c r="D1388" s="49">
        <v>3</v>
      </c>
      <c r="E1388" s="23">
        <f>F1388/D1388</f>
        <v>957.76560000000006</v>
      </c>
      <c r="F1388" s="50">
        <v>2873.2968000000001</v>
      </c>
      <c r="G1388" s="169"/>
      <c r="H1388" s="169"/>
      <c r="I1388" s="169"/>
      <c r="J1388" s="169"/>
      <c r="K1388" s="169"/>
      <c r="L1388" s="169"/>
      <c r="M1388" s="169"/>
      <c r="N1388" s="169"/>
      <c r="O1388" s="169">
        <v>2</v>
      </c>
      <c r="P1388" s="207">
        <f>E1388*O1388</f>
        <v>1915.5312000000001</v>
      </c>
      <c r="Q1388" s="169"/>
      <c r="R1388" s="169"/>
      <c r="S1388" s="169"/>
      <c r="T1388" s="169"/>
      <c r="U1388" s="208">
        <v>1</v>
      </c>
      <c r="V1388" s="207">
        <v>957.76559999999995</v>
      </c>
      <c r="W1388" s="169"/>
      <c r="X1388" s="169"/>
      <c r="Y1388" s="169"/>
      <c r="Z1388" s="169"/>
      <c r="AA1388" s="169"/>
      <c r="AB1388" s="169"/>
      <c r="AC1388" s="169"/>
      <c r="AD1388" s="180"/>
      <c r="AE1388" s="207">
        <f t="shared" si="139"/>
        <v>2873.2968000000001</v>
      </c>
    </row>
    <row r="1389" spans="1:31" x14ac:dyDescent="0.25">
      <c r="A1389" s="26"/>
      <c r="B1389" s="48" t="s">
        <v>1296</v>
      </c>
      <c r="C1389" s="23"/>
      <c r="D1389" s="49">
        <v>4</v>
      </c>
      <c r="E1389" s="23"/>
      <c r="F1389" s="50">
        <v>4685.4720000000007</v>
      </c>
      <c r="G1389" s="169"/>
      <c r="H1389" s="169"/>
      <c r="I1389" s="169"/>
      <c r="J1389" s="169"/>
      <c r="K1389" s="169"/>
      <c r="L1389" s="169"/>
      <c r="M1389" s="169"/>
      <c r="N1389" s="169"/>
      <c r="O1389" s="169"/>
      <c r="P1389" s="207"/>
      <c r="Q1389" s="169"/>
      <c r="R1389" s="169"/>
      <c r="S1389" s="169"/>
      <c r="T1389" s="169"/>
      <c r="U1389" s="208">
        <v>4</v>
      </c>
      <c r="V1389" s="207">
        <v>4685.4720000000007</v>
      </c>
      <c r="W1389" s="169"/>
      <c r="X1389" s="169"/>
      <c r="Y1389" s="169"/>
      <c r="Z1389" s="169"/>
      <c r="AA1389" s="169"/>
      <c r="AB1389" s="169"/>
      <c r="AC1389" s="169"/>
      <c r="AD1389" s="180"/>
      <c r="AE1389" s="207">
        <f t="shared" si="139"/>
        <v>4685.4720000000007</v>
      </c>
    </row>
    <row r="1390" spans="1:31" x14ac:dyDescent="0.25">
      <c r="A1390" s="26"/>
      <c r="B1390" s="48" t="s">
        <v>1297</v>
      </c>
      <c r="C1390" s="23"/>
      <c r="D1390" s="49">
        <v>2</v>
      </c>
      <c r="E1390" s="23"/>
      <c r="F1390" s="50">
        <v>9.2799999999999994</v>
      </c>
      <c r="G1390" s="169"/>
      <c r="H1390" s="169"/>
      <c r="I1390" s="169">
        <v>4</v>
      </c>
      <c r="J1390" s="169">
        <v>9.2799999999999994</v>
      </c>
      <c r="K1390" s="169"/>
      <c r="L1390" s="169"/>
      <c r="M1390" s="169"/>
      <c r="N1390" s="169"/>
      <c r="O1390" s="169"/>
      <c r="P1390" s="207"/>
      <c r="Q1390" s="169"/>
      <c r="R1390" s="169"/>
      <c r="S1390" s="169"/>
      <c r="T1390" s="169"/>
      <c r="U1390" s="208">
        <v>-2</v>
      </c>
      <c r="V1390" s="207">
        <v>0</v>
      </c>
      <c r="W1390" s="169"/>
      <c r="X1390" s="169"/>
      <c r="Y1390" s="169"/>
      <c r="Z1390" s="169"/>
      <c r="AA1390" s="169"/>
      <c r="AB1390" s="169"/>
      <c r="AC1390" s="169"/>
      <c r="AD1390" s="180"/>
      <c r="AE1390" s="207">
        <f t="shared" si="139"/>
        <v>9.2799999999999994</v>
      </c>
    </row>
    <row r="1391" spans="1:31" x14ac:dyDescent="0.25">
      <c r="A1391" s="26"/>
      <c r="B1391" s="48" t="s">
        <v>1298</v>
      </c>
      <c r="C1391" s="23"/>
      <c r="D1391" s="49">
        <v>1</v>
      </c>
      <c r="E1391" s="23"/>
      <c r="F1391" s="50">
        <v>1050</v>
      </c>
      <c r="G1391" s="169"/>
      <c r="H1391" s="169"/>
      <c r="I1391" s="169"/>
      <c r="J1391" s="169"/>
      <c r="K1391" s="169"/>
      <c r="L1391" s="169"/>
      <c r="M1391" s="169"/>
      <c r="N1391" s="169"/>
      <c r="O1391" s="169"/>
      <c r="P1391" s="207"/>
      <c r="Q1391" s="169"/>
      <c r="R1391" s="169"/>
      <c r="S1391" s="169"/>
      <c r="T1391" s="169"/>
      <c r="U1391" s="208">
        <v>1</v>
      </c>
      <c r="V1391" s="207">
        <v>1050</v>
      </c>
      <c r="W1391" s="169"/>
      <c r="X1391" s="169"/>
      <c r="Y1391" s="169"/>
      <c r="Z1391" s="169"/>
      <c r="AA1391" s="169"/>
      <c r="AB1391" s="169"/>
      <c r="AC1391" s="169"/>
      <c r="AD1391" s="180"/>
      <c r="AE1391" s="207">
        <f t="shared" si="139"/>
        <v>1050</v>
      </c>
    </row>
    <row r="1392" spans="1:31" x14ac:dyDescent="0.25">
      <c r="A1392" s="26"/>
      <c r="B1392" s="48" t="s">
        <v>1299</v>
      </c>
      <c r="C1392" s="23"/>
      <c r="D1392" s="49">
        <v>4</v>
      </c>
      <c r="E1392" s="23"/>
      <c r="F1392" s="50">
        <v>51.04</v>
      </c>
      <c r="G1392" s="169"/>
      <c r="H1392" s="169"/>
      <c r="I1392" s="169">
        <v>4</v>
      </c>
      <c r="J1392" s="169">
        <v>51.04</v>
      </c>
      <c r="K1392" s="169"/>
      <c r="L1392" s="169"/>
      <c r="M1392" s="169"/>
      <c r="N1392" s="169"/>
      <c r="O1392" s="169"/>
      <c r="P1392" s="207"/>
      <c r="Q1392" s="169"/>
      <c r="R1392" s="169"/>
      <c r="S1392" s="169"/>
      <c r="T1392" s="169"/>
      <c r="U1392" s="208">
        <v>0</v>
      </c>
      <c r="V1392" s="207">
        <v>0</v>
      </c>
      <c r="W1392" s="169"/>
      <c r="X1392" s="169"/>
      <c r="Y1392" s="169"/>
      <c r="Z1392" s="169"/>
      <c r="AA1392" s="169"/>
      <c r="AB1392" s="169"/>
      <c r="AC1392" s="169"/>
      <c r="AD1392" s="180"/>
      <c r="AE1392" s="207">
        <f t="shared" si="139"/>
        <v>51.04</v>
      </c>
    </row>
    <row r="1393" spans="1:474" x14ac:dyDescent="0.25">
      <c r="A1393" s="26"/>
      <c r="B1393" s="48" t="s">
        <v>1300</v>
      </c>
      <c r="C1393" s="23"/>
      <c r="D1393" s="49">
        <v>2</v>
      </c>
      <c r="E1393" s="23"/>
      <c r="F1393" s="50">
        <v>22.28</v>
      </c>
      <c r="G1393" s="169"/>
      <c r="H1393" s="169"/>
      <c r="I1393" s="169">
        <v>2</v>
      </c>
      <c r="J1393" s="169">
        <v>22.28</v>
      </c>
      <c r="K1393" s="169"/>
      <c r="L1393" s="169"/>
      <c r="M1393" s="169"/>
      <c r="N1393" s="169"/>
      <c r="O1393" s="169"/>
      <c r="P1393" s="207"/>
      <c r="Q1393" s="169"/>
      <c r="R1393" s="169"/>
      <c r="S1393" s="169"/>
      <c r="T1393" s="169"/>
      <c r="U1393" s="208">
        <v>0</v>
      </c>
      <c r="V1393" s="207">
        <v>0</v>
      </c>
      <c r="W1393" s="169"/>
      <c r="X1393" s="169"/>
      <c r="Y1393" s="169"/>
      <c r="Z1393" s="169"/>
      <c r="AA1393" s="169"/>
      <c r="AB1393" s="169"/>
      <c r="AC1393" s="169"/>
      <c r="AD1393" s="180"/>
      <c r="AE1393" s="207">
        <f t="shared" si="139"/>
        <v>22.28</v>
      </c>
    </row>
    <row r="1394" spans="1:474" x14ac:dyDescent="0.25">
      <c r="A1394" s="26"/>
      <c r="B1394" s="48" t="s">
        <v>1301</v>
      </c>
      <c r="C1394" s="23"/>
      <c r="D1394" s="49">
        <v>3</v>
      </c>
      <c r="E1394" s="23"/>
      <c r="F1394" s="50">
        <v>66.12</v>
      </c>
      <c r="G1394" s="169"/>
      <c r="H1394" s="169"/>
      <c r="I1394" s="169">
        <v>3</v>
      </c>
      <c r="J1394" s="169">
        <v>66.12</v>
      </c>
      <c r="K1394" s="169"/>
      <c r="L1394" s="169"/>
      <c r="M1394" s="169"/>
      <c r="N1394" s="169"/>
      <c r="O1394" s="169"/>
      <c r="P1394" s="207"/>
      <c r="Q1394" s="169"/>
      <c r="R1394" s="169"/>
      <c r="S1394" s="169"/>
      <c r="T1394" s="169"/>
      <c r="U1394" s="208">
        <v>0</v>
      </c>
      <c r="V1394" s="207">
        <v>0</v>
      </c>
      <c r="W1394" s="169"/>
      <c r="X1394" s="169"/>
      <c r="Y1394" s="169"/>
      <c r="Z1394" s="169"/>
      <c r="AA1394" s="169"/>
      <c r="AB1394" s="169"/>
      <c r="AC1394" s="169"/>
      <c r="AD1394" s="180"/>
      <c r="AE1394" s="207">
        <f t="shared" si="139"/>
        <v>66.12</v>
      </c>
    </row>
    <row r="1395" spans="1:474" x14ac:dyDescent="0.25">
      <c r="A1395" s="26"/>
      <c r="B1395" s="48" t="s">
        <v>1302</v>
      </c>
      <c r="C1395" s="23"/>
      <c r="D1395" s="49">
        <v>0</v>
      </c>
      <c r="E1395" s="23"/>
      <c r="F1395" s="50">
        <v>0</v>
      </c>
      <c r="G1395" s="169"/>
      <c r="H1395" s="169"/>
      <c r="I1395" s="169">
        <v>3</v>
      </c>
      <c r="J1395" s="169"/>
      <c r="K1395" s="169"/>
      <c r="L1395" s="169"/>
      <c r="M1395" s="169"/>
      <c r="N1395" s="169"/>
      <c r="O1395" s="169"/>
      <c r="P1395" s="207"/>
      <c r="Q1395" s="169"/>
      <c r="R1395" s="169"/>
      <c r="S1395" s="169"/>
      <c r="T1395" s="169"/>
      <c r="U1395" s="208">
        <v>-3</v>
      </c>
      <c r="V1395" s="207">
        <v>0</v>
      </c>
      <c r="W1395" s="169"/>
      <c r="X1395" s="169"/>
      <c r="Y1395" s="169"/>
      <c r="Z1395" s="169"/>
      <c r="AA1395" s="169"/>
      <c r="AB1395" s="169"/>
      <c r="AC1395" s="169"/>
      <c r="AD1395" s="180"/>
      <c r="AE1395" s="207">
        <f t="shared" si="139"/>
        <v>0</v>
      </c>
    </row>
    <row r="1396" spans="1:474" x14ac:dyDescent="0.25">
      <c r="A1396" s="26"/>
      <c r="B1396" s="48" t="s">
        <v>1303</v>
      </c>
      <c r="C1396" s="23"/>
      <c r="D1396" s="49">
        <v>0</v>
      </c>
      <c r="E1396" s="23"/>
      <c r="F1396" s="50">
        <v>0</v>
      </c>
      <c r="G1396" s="169"/>
      <c r="H1396" s="169"/>
      <c r="I1396" s="169"/>
      <c r="J1396" s="169"/>
      <c r="K1396" s="169"/>
      <c r="L1396" s="169"/>
      <c r="M1396" s="169"/>
      <c r="N1396" s="169"/>
      <c r="O1396" s="169"/>
      <c r="P1396" s="207"/>
      <c r="Q1396" s="169"/>
      <c r="R1396" s="169"/>
      <c r="S1396" s="169"/>
      <c r="T1396" s="169"/>
      <c r="U1396" s="208">
        <v>0</v>
      </c>
      <c r="V1396" s="207">
        <v>0</v>
      </c>
      <c r="W1396" s="169"/>
      <c r="X1396" s="169"/>
      <c r="Y1396" s="169"/>
      <c r="Z1396" s="169"/>
      <c r="AA1396" s="169"/>
      <c r="AB1396" s="169"/>
      <c r="AC1396" s="169"/>
      <c r="AD1396" s="180"/>
      <c r="AE1396" s="207">
        <f t="shared" si="139"/>
        <v>0</v>
      </c>
    </row>
    <row r="1397" spans="1:474" x14ac:dyDescent="0.25">
      <c r="A1397" s="26"/>
      <c r="B1397" s="48" t="s">
        <v>1304</v>
      </c>
      <c r="C1397" s="23"/>
      <c r="D1397" s="49">
        <v>3</v>
      </c>
      <c r="E1397" s="23"/>
      <c r="F1397" s="50">
        <v>374.52</v>
      </c>
      <c r="G1397" s="169"/>
      <c r="H1397" s="169"/>
      <c r="I1397" s="169"/>
      <c r="J1397" s="169"/>
      <c r="K1397" s="169"/>
      <c r="L1397" s="169"/>
      <c r="M1397" s="169"/>
      <c r="N1397" s="169"/>
      <c r="O1397" s="169"/>
      <c r="P1397" s="207"/>
      <c r="Q1397" s="169"/>
      <c r="R1397" s="169"/>
      <c r="S1397" s="169"/>
      <c r="T1397" s="169"/>
      <c r="U1397" s="208">
        <v>3</v>
      </c>
      <c r="V1397" s="207">
        <v>374.52</v>
      </c>
      <c r="W1397" s="169"/>
      <c r="X1397" s="169"/>
      <c r="Y1397" s="169"/>
      <c r="Z1397" s="169"/>
      <c r="AA1397" s="169"/>
      <c r="AB1397" s="169"/>
      <c r="AC1397" s="169"/>
      <c r="AD1397" s="180"/>
      <c r="AE1397" s="207">
        <f t="shared" si="139"/>
        <v>374.52</v>
      </c>
    </row>
    <row r="1398" spans="1:474" x14ac:dyDescent="0.25">
      <c r="A1398" s="26"/>
      <c r="B1398" s="48" t="s">
        <v>1305</v>
      </c>
      <c r="C1398" s="23"/>
      <c r="D1398" s="49">
        <v>4</v>
      </c>
      <c r="E1398" s="23"/>
      <c r="F1398" s="50">
        <v>4685.4720000000007</v>
      </c>
      <c r="G1398" s="169"/>
      <c r="H1398" s="169"/>
      <c r="I1398" s="169"/>
      <c r="J1398" s="169"/>
      <c r="K1398" s="169"/>
      <c r="L1398" s="169"/>
      <c r="M1398" s="169"/>
      <c r="N1398" s="169"/>
      <c r="O1398" s="169"/>
      <c r="P1398" s="207"/>
      <c r="Q1398" s="169"/>
      <c r="R1398" s="169"/>
      <c r="S1398" s="169"/>
      <c r="T1398" s="169"/>
      <c r="U1398" s="208">
        <v>4</v>
      </c>
      <c r="V1398" s="207">
        <v>4685.4720000000007</v>
      </c>
      <c r="W1398" s="169"/>
      <c r="X1398" s="169"/>
      <c r="Y1398" s="169"/>
      <c r="Z1398" s="169"/>
      <c r="AA1398" s="169"/>
      <c r="AB1398" s="169"/>
      <c r="AC1398" s="169"/>
      <c r="AD1398" s="180"/>
      <c r="AE1398" s="207">
        <f t="shared" si="139"/>
        <v>4685.4720000000007</v>
      </c>
    </row>
    <row r="1399" spans="1:474" x14ac:dyDescent="0.25">
      <c r="A1399" s="26"/>
      <c r="B1399" s="48" t="s">
        <v>1306</v>
      </c>
      <c r="C1399" s="23"/>
      <c r="D1399" s="49">
        <v>0</v>
      </c>
      <c r="E1399" s="23"/>
      <c r="F1399" s="50">
        <v>0</v>
      </c>
      <c r="G1399" s="169"/>
      <c r="H1399" s="169"/>
      <c r="I1399" s="169"/>
      <c r="J1399" s="169"/>
      <c r="K1399" s="169"/>
      <c r="L1399" s="169"/>
      <c r="M1399" s="169"/>
      <c r="N1399" s="169"/>
      <c r="O1399" s="169"/>
      <c r="P1399" s="207"/>
      <c r="Q1399" s="169"/>
      <c r="R1399" s="169"/>
      <c r="S1399" s="169"/>
      <c r="T1399" s="169"/>
      <c r="U1399" s="208">
        <v>0</v>
      </c>
      <c r="V1399" s="207">
        <v>0</v>
      </c>
      <c r="W1399" s="169"/>
      <c r="X1399" s="169"/>
      <c r="Y1399" s="169"/>
      <c r="Z1399" s="169"/>
      <c r="AA1399" s="169"/>
      <c r="AB1399" s="169"/>
      <c r="AC1399" s="169"/>
      <c r="AD1399" s="180"/>
      <c r="AE1399" s="207">
        <f t="shared" si="139"/>
        <v>0</v>
      </c>
    </row>
    <row r="1400" spans="1:474" x14ac:dyDescent="0.25">
      <c r="A1400" s="26"/>
      <c r="B1400" s="108" t="s">
        <v>1307</v>
      </c>
      <c r="C1400" s="23"/>
      <c r="D1400" s="49">
        <v>1</v>
      </c>
      <c r="E1400" s="23"/>
      <c r="F1400" s="50">
        <v>350</v>
      </c>
      <c r="G1400" s="169"/>
      <c r="H1400" s="169"/>
      <c r="I1400" s="169"/>
      <c r="J1400" s="169"/>
      <c r="K1400" s="169"/>
      <c r="L1400" s="169"/>
      <c r="M1400" s="169"/>
      <c r="N1400" s="169"/>
      <c r="O1400" s="169"/>
      <c r="P1400" s="207"/>
      <c r="Q1400" s="169"/>
      <c r="R1400" s="169"/>
      <c r="S1400" s="169"/>
      <c r="T1400" s="169"/>
      <c r="U1400" s="208">
        <v>1</v>
      </c>
      <c r="V1400" s="207">
        <v>350</v>
      </c>
      <c r="W1400" s="169"/>
      <c r="X1400" s="169"/>
      <c r="Y1400" s="169"/>
      <c r="Z1400" s="169"/>
      <c r="AA1400" s="169"/>
      <c r="AB1400" s="169"/>
      <c r="AC1400" s="169"/>
      <c r="AD1400" s="180"/>
      <c r="AE1400" s="207">
        <f t="shared" si="139"/>
        <v>350</v>
      </c>
    </row>
    <row r="1401" spans="1:474" x14ac:dyDescent="0.25">
      <c r="A1401" s="26"/>
      <c r="B1401" s="108" t="s">
        <v>1308</v>
      </c>
      <c r="C1401" s="23"/>
      <c r="D1401" s="49">
        <v>1</v>
      </c>
      <c r="E1401" s="23"/>
      <c r="F1401" s="50">
        <v>350</v>
      </c>
      <c r="G1401" s="169"/>
      <c r="H1401" s="169"/>
      <c r="I1401" s="169"/>
      <c r="J1401" s="169"/>
      <c r="K1401" s="169"/>
      <c r="L1401" s="169"/>
      <c r="M1401" s="169"/>
      <c r="N1401" s="169"/>
      <c r="O1401" s="169"/>
      <c r="P1401" s="207"/>
      <c r="Q1401" s="169"/>
      <c r="R1401" s="169"/>
      <c r="S1401" s="169"/>
      <c r="T1401" s="169"/>
      <c r="U1401" s="208">
        <v>1</v>
      </c>
      <c r="V1401" s="207">
        <v>350</v>
      </c>
      <c r="W1401" s="169"/>
      <c r="X1401" s="169"/>
      <c r="Y1401" s="169"/>
      <c r="Z1401" s="169"/>
      <c r="AA1401" s="169"/>
      <c r="AB1401" s="169"/>
      <c r="AC1401" s="169"/>
      <c r="AD1401" s="180"/>
      <c r="AE1401" s="207">
        <f t="shared" si="139"/>
        <v>350</v>
      </c>
    </row>
    <row r="1402" spans="1:474" x14ac:dyDescent="0.25">
      <c r="A1402" s="26"/>
      <c r="B1402" s="108" t="s">
        <v>1309</v>
      </c>
      <c r="C1402" s="23"/>
      <c r="D1402" s="49">
        <v>1</v>
      </c>
      <c r="E1402" s="23"/>
      <c r="F1402" s="50">
        <v>350</v>
      </c>
      <c r="G1402" s="169"/>
      <c r="H1402" s="169"/>
      <c r="I1402" s="169"/>
      <c r="J1402" s="169"/>
      <c r="K1402" s="169"/>
      <c r="L1402" s="169"/>
      <c r="M1402" s="169"/>
      <c r="N1402" s="169"/>
      <c r="O1402" s="169"/>
      <c r="P1402" s="207"/>
      <c r="Q1402" s="169"/>
      <c r="R1402" s="169"/>
      <c r="S1402" s="169"/>
      <c r="T1402" s="169"/>
      <c r="U1402" s="208">
        <v>1</v>
      </c>
      <c r="V1402" s="207">
        <v>350</v>
      </c>
      <c r="W1402" s="169"/>
      <c r="X1402" s="169"/>
      <c r="Y1402" s="169"/>
      <c r="Z1402" s="169"/>
      <c r="AA1402" s="169"/>
      <c r="AB1402" s="169"/>
      <c r="AC1402" s="169"/>
      <c r="AD1402" s="180"/>
      <c r="AE1402" s="207">
        <f t="shared" si="139"/>
        <v>350</v>
      </c>
    </row>
    <row r="1403" spans="1:474" x14ac:dyDescent="0.25">
      <c r="A1403" s="26"/>
      <c r="B1403" s="48"/>
      <c r="C1403" s="23"/>
      <c r="D1403" s="49">
        <v>0</v>
      </c>
      <c r="E1403" s="23"/>
      <c r="F1403" s="50">
        <v>0</v>
      </c>
      <c r="G1403" s="169"/>
      <c r="H1403" s="169"/>
      <c r="I1403" s="169"/>
      <c r="J1403" s="169"/>
      <c r="K1403" s="169"/>
      <c r="L1403" s="169"/>
      <c r="M1403" s="169"/>
      <c r="N1403" s="169"/>
      <c r="O1403" s="169"/>
      <c r="P1403" s="207"/>
      <c r="Q1403" s="169"/>
      <c r="R1403" s="169"/>
      <c r="S1403" s="169"/>
      <c r="T1403" s="169"/>
      <c r="U1403" s="208">
        <v>0</v>
      </c>
      <c r="V1403" s="207">
        <v>0</v>
      </c>
      <c r="W1403" s="169"/>
      <c r="X1403" s="169"/>
      <c r="Y1403" s="169"/>
      <c r="Z1403" s="169"/>
      <c r="AA1403" s="169"/>
      <c r="AB1403" s="169"/>
      <c r="AC1403" s="169"/>
      <c r="AD1403" s="180"/>
      <c r="AE1403" s="207">
        <f t="shared" si="139"/>
        <v>0</v>
      </c>
    </row>
    <row r="1404" spans="1:474" s="19" customFormat="1" x14ac:dyDescent="0.25">
      <c r="A1404" s="15">
        <v>24704</v>
      </c>
      <c r="B1404" s="67" t="s">
        <v>1310</v>
      </c>
      <c r="C1404" s="15"/>
      <c r="D1404" s="15"/>
      <c r="E1404" s="15"/>
      <c r="F1404" s="18">
        <v>26903.64</v>
      </c>
      <c r="G1404" s="173">
        <f>SUM(G1405:G1406)</f>
        <v>0</v>
      </c>
      <c r="H1404" s="173">
        <f t="shared" ref="H1404:AD1404" si="141">SUM(H1405:H1406)</f>
        <v>0</v>
      </c>
      <c r="I1404" s="173">
        <f t="shared" si="141"/>
        <v>0</v>
      </c>
      <c r="J1404" s="173">
        <f t="shared" si="141"/>
        <v>0</v>
      </c>
      <c r="K1404" s="173">
        <f t="shared" si="141"/>
        <v>0</v>
      </c>
      <c r="L1404" s="173">
        <f t="shared" si="141"/>
        <v>0</v>
      </c>
      <c r="M1404" s="173">
        <f t="shared" si="141"/>
        <v>0</v>
      </c>
      <c r="N1404" s="173">
        <f t="shared" si="141"/>
        <v>0</v>
      </c>
      <c r="O1404" s="173">
        <f t="shared" si="141"/>
        <v>0</v>
      </c>
      <c r="P1404" s="184">
        <f t="shared" si="141"/>
        <v>0</v>
      </c>
      <c r="Q1404" s="173">
        <f t="shared" si="141"/>
        <v>0</v>
      </c>
      <c r="R1404" s="173">
        <f t="shared" si="141"/>
        <v>0</v>
      </c>
      <c r="S1404" s="173">
        <v>0</v>
      </c>
      <c r="T1404" s="173">
        <v>0</v>
      </c>
      <c r="U1404" s="173">
        <v>6</v>
      </c>
      <c r="V1404" s="184">
        <v>26903.64</v>
      </c>
      <c r="W1404" s="173">
        <f t="shared" si="141"/>
        <v>0</v>
      </c>
      <c r="X1404" s="173">
        <f t="shared" si="141"/>
        <v>0</v>
      </c>
      <c r="Y1404" s="173">
        <f t="shared" si="141"/>
        <v>0</v>
      </c>
      <c r="Z1404" s="173">
        <f t="shared" si="141"/>
        <v>0</v>
      </c>
      <c r="AA1404" s="173">
        <f t="shared" si="141"/>
        <v>0</v>
      </c>
      <c r="AB1404" s="173">
        <f t="shared" si="141"/>
        <v>0</v>
      </c>
      <c r="AC1404" s="173">
        <f t="shared" si="141"/>
        <v>0</v>
      </c>
      <c r="AD1404" s="179">
        <f t="shared" si="141"/>
        <v>0</v>
      </c>
      <c r="AE1404" s="204">
        <f>AE1405+AE1406</f>
        <v>26903.64</v>
      </c>
      <c r="AF1404" s="104"/>
      <c r="AG1404" s="104"/>
      <c r="AH1404" s="104"/>
      <c r="AI1404" s="104"/>
      <c r="AJ1404" s="104"/>
      <c r="AK1404" s="104"/>
      <c r="AL1404" s="104"/>
      <c r="AM1404" s="104"/>
      <c r="AN1404" s="104"/>
      <c r="AO1404" s="104"/>
      <c r="AP1404" s="104"/>
      <c r="AQ1404" s="104"/>
      <c r="AR1404" s="104"/>
      <c r="AS1404" s="104"/>
      <c r="AT1404" s="104"/>
      <c r="AU1404" s="104"/>
      <c r="AV1404" s="104"/>
      <c r="AW1404" s="104"/>
      <c r="AX1404" s="104"/>
      <c r="AY1404" s="104"/>
      <c r="AZ1404" s="104"/>
      <c r="BA1404" s="104"/>
      <c r="BB1404" s="104"/>
      <c r="BC1404" s="104"/>
      <c r="BD1404" s="104"/>
      <c r="BE1404" s="104"/>
      <c r="BF1404" s="104"/>
      <c r="BG1404" s="104"/>
      <c r="BH1404" s="104"/>
      <c r="BI1404" s="104"/>
      <c r="BJ1404" s="104"/>
      <c r="BK1404" s="104"/>
      <c r="BL1404" s="104"/>
      <c r="BM1404" s="104"/>
      <c r="BN1404" s="104"/>
      <c r="BO1404" s="104"/>
      <c r="BP1404" s="104"/>
      <c r="BQ1404" s="104"/>
      <c r="BR1404" s="104"/>
      <c r="GM1404" s="104"/>
      <c r="GN1404" s="104"/>
      <c r="GO1404" s="104"/>
      <c r="GP1404" s="104"/>
      <c r="GQ1404" s="104"/>
      <c r="GR1404" s="104"/>
      <c r="GS1404" s="104"/>
      <c r="GT1404" s="104"/>
      <c r="GU1404" s="104"/>
      <c r="GV1404" s="104"/>
      <c r="GW1404" s="104"/>
      <c r="GX1404" s="104"/>
      <c r="GY1404" s="104"/>
      <c r="GZ1404" s="104"/>
      <c r="HA1404" s="104"/>
      <c r="HB1404" s="104"/>
      <c r="HC1404" s="104"/>
      <c r="HD1404" s="104"/>
      <c r="HE1404" s="104"/>
      <c r="HF1404" s="104"/>
      <c r="HG1404" s="104"/>
      <c r="HH1404" s="104"/>
      <c r="HI1404" s="104"/>
      <c r="HJ1404" s="104"/>
      <c r="HK1404" s="104"/>
      <c r="HL1404" s="104"/>
      <c r="HM1404" s="104"/>
      <c r="HN1404" s="104"/>
      <c r="HO1404" s="104"/>
      <c r="HP1404" s="104"/>
      <c r="HQ1404" s="104"/>
      <c r="HR1404" s="104"/>
      <c r="HS1404" s="104"/>
      <c r="HT1404" s="104"/>
      <c r="HU1404" s="104"/>
      <c r="HV1404" s="104"/>
      <c r="HW1404" s="104"/>
      <c r="HX1404" s="104"/>
      <c r="HY1404" s="104"/>
      <c r="HZ1404" s="104"/>
      <c r="IA1404" s="104"/>
      <c r="IB1404" s="104"/>
      <c r="IC1404" s="104"/>
      <c r="ID1404" s="104"/>
      <c r="IE1404" s="104"/>
      <c r="IF1404" s="104"/>
      <c r="IG1404" s="104"/>
      <c r="IH1404" s="104"/>
      <c r="II1404" s="104"/>
      <c r="IJ1404" s="104"/>
      <c r="IK1404" s="104"/>
      <c r="IL1404" s="104"/>
      <c r="IM1404" s="104"/>
      <c r="IN1404" s="104"/>
      <c r="IO1404" s="104"/>
      <c r="IP1404" s="104"/>
      <c r="IQ1404" s="104"/>
      <c r="IR1404" s="104"/>
      <c r="IS1404" s="104"/>
      <c r="IT1404" s="104"/>
      <c r="IU1404" s="104"/>
      <c r="IV1404" s="104"/>
      <c r="IW1404" s="104"/>
      <c r="IX1404" s="104"/>
      <c r="IY1404" s="104"/>
      <c r="IZ1404" s="104"/>
      <c r="JA1404" s="104"/>
      <c r="JB1404" s="104"/>
      <c r="JC1404" s="104"/>
      <c r="JD1404" s="104"/>
      <c r="JE1404" s="104"/>
      <c r="JF1404" s="104"/>
      <c r="JG1404" s="104"/>
      <c r="JH1404" s="104"/>
      <c r="JI1404" s="104"/>
      <c r="JJ1404" s="104"/>
      <c r="JK1404" s="104"/>
      <c r="JL1404" s="104"/>
      <c r="JM1404" s="104"/>
      <c r="JN1404" s="104"/>
      <c r="JO1404" s="104"/>
      <c r="JP1404" s="104"/>
      <c r="JQ1404" s="104"/>
      <c r="JR1404" s="104"/>
      <c r="JS1404" s="104"/>
      <c r="JT1404" s="104"/>
      <c r="JU1404" s="104"/>
      <c r="JV1404" s="104"/>
      <c r="JW1404" s="104"/>
      <c r="JX1404" s="104"/>
      <c r="JY1404" s="104"/>
      <c r="JZ1404" s="104"/>
      <c r="KA1404" s="104"/>
      <c r="KB1404" s="104"/>
      <c r="KC1404" s="104"/>
      <c r="KD1404" s="104"/>
      <c r="KE1404" s="104"/>
      <c r="KF1404" s="104"/>
      <c r="KG1404" s="104"/>
      <c r="KH1404" s="104"/>
      <c r="KI1404" s="104"/>
      <c r="KJ1404" s="104"/>
      <c r="KK1404" s="104"/>
      <c r="KL1404" s="104"/>
      <c r="KM1404" s="104"/>
      <c r="KN1404" s="104"/>
      <c r="KO1404" s="104"/>
      <c r="KP1404" s="104"/>
      <c r="KQ1404" s="104"/>
      <c r="KR1404" s="104"/>
      <c r="KS1404" s="104"/>
      <c r="KT1404" s="104"/>
      <c r="KU1404" s="104"/>
      <c r="KV1404" s="104"/>
      <c r="KW1404" s="104"/>
      <c r="KX1404" s="104"/>
      <c r="KY1404" s="104"/>
      <c r="KZ1404" s="104"/>
      <c r="LA1404" s="104"/>
      <c r="LB1404" s="104"/>
      <c r="LC1404" s="104"/>
      <c r="LD1404" s="104"/>
      <c r="LE1404" s="104"/>
      <c r="LF1404" s="104"/>
      <c r="LG1404" s="104"/>
      <c r="LH1404" s="104"/>
      <c r="LI1404" s="104"/>
      <c r="LJ1404" s="104"/>
      <c r="LK1404" s="104"/>
      <c r="LL1404" s="104"/>
      <c r="LM1404" s="104"/>
      <c r="LN1404" s="104"/>
      <c r="LO1404" s="104"/>
      <c r="LP1404" s="104"/>
      <c r="LQ1404" s="104"/>
      <c r="LR1404" s="104"/>
      <c r="LS1404" s="104"/>
      <c r="LT1404" s="104"/>
      <c r="LU1404" s="104"/>
      <c r="LV1404" s="104"/>
      <c r="LW1404" s="104"/>
      <c r="LX1404" s="104"/>
      <c r="LY1404" s="104"/>
      <c r="LZ1404" s="104"/>
      <c r="MA1404" s="104"/>
      <c r="MB1404" s="104"/>
      <c r="MC1404" s="104"/>
      <c r="MD1404" s="104"/>
      <c r="ME1404" s="104"/>
      <c r="MF1404" s="104"/>
      <c r="MG1404" s="104"/>
      <c r="MH1404" s="104"/>
      <c r="MI1404" s="104"/>
      <c r="MJ1404" s="104"/>
      <c r="MK1404" s="104"/>
      <c r="ML1404" s="104"/>
      <c r="MM1404" s="104"/>
      <c r="MN1404" s="104"/>
      <c r="MO1404" s="104"/>
      <c r="MP1404" s="104"/>
      <c r="MQ1404" s="104"/>
      <c r="MR1404" s="104"/>
      <c r="MS1404" s="104"/>
      <c r="MT1404" s="104"/>
      <c r="MU1404" s="104"/>
      <c r="MV1404" s="104"/>
      <c r="MW1404" s="104"/>
      <c r="MX1404" s="104"/>
      <c r="MY1404" s="104"/>
      <c r="MZ1404" s="104"/>
      <c r="NA1404" s="104"/>
      <c r="NB1404" s="104"/>
      <c r="NC1404" s="104"/>
      <c r="ND1404" s="104"/>
      <c r="NE1404" s="104"/>
      <c r="NF1404" s="104"/>
      <c r="NG1404" s="104"/>
      <c r="NH1404" s="104"/>
      <c r="NI1404" s="104"/>
      <c r="NJ1404" s="104"/>
      <c r="NK1404" s="104"/>
      <c r="NL1404" s="104"/>
      <c r="NM1404" s="104"/>
      <c r="NN1404" s="104"/>
      <c r="NO1404" s="104"/>
      <c r="NP1404" s="104"/>
      <c r="NQ1404" s="104"/>
      <c r="NR1404" s="104"/>
      <c r="NS1404" s="104"/>
      <c r="NT1404" s="104"/>
      <c r="NU1404" s="104"/>
      <c r="NV1404" s="104"/>
      <c r="NW1404" s="104"/>
      <c r="NX1404" s="104"/>
      <c r="NY1404" s="104"/>
      <c r="NZ1404" s="104"/>
      <c r="OA1404" s="104"/>
      <c r="OB1404" s="104"/>
      <c r="OC1404" s="104"/>
      <c r="OD1404" s="104"/>
      <c r="OE1404" s="104"/>
      <c r="OF1404" s="104"/>
      <c r="OG1404" s="104"/>
      <c r="OH1404" s="104"/>
      <c r="OI1404" s="104"/>
      <c r="OJ1404" s="104"/>
      <c r="OK1404" s="104"/>
      <c r="OL1404" s="104"/>
      <c r="OM1404" s="104"/>
      <c r="ON1404" s="104"/>
      <c r="OO1404" s="104"/>
      <c r="OP1404" s="104"/>
      <c r="OQ1404" s="104"/>
      <c r="OR1404" s="104"/>
      <c r="OS1404" s="104"/>
      <c r="OT1404" s="104"/>
      <c r="OU1404" s="104"/>
      <c r="OV1404" s="104"/>
      <c r="OW1404" s="104"/>
      <c r="OX1404" s="104"/>
      <c r="OY1404" s="104"/>
      <c r="OZ1404" s="104"/>
      <c r="PA1404" s="104"/>
      <c r="PB1404" s="104"/>
      <c r="PC1404" s="104"/>
      <c r="PD1404" s="104"/>
      <c r="PE1404" s="104"/>
      <c r="PF1404" s="104"/>
      <c r="PG1404" s="104"/>
      <c r="PH1404" s="104"/>
      <c r="PI1404" s="104"/>
      <c r="PJ1404" s="104"/>
      <c r="PK1404" s="104"/>
      <c r="PL1404" s="104"/>
      <c r="PM1404" s="104"/>
      <c r="PN1404" s="104"/>
      <c r="PO1404" s="104"/>
      <c r="PP1404" s="104"/>
      <c r="PQ1404" s="104"/>
      <c r="PR1404" s="104"/>
      <c r="PS1404" s="104"/>
      <c r="PT1404" s="104"/>
      <c r="PU1404" s="104"/>
      <c r="PV1404" s="104"/>
      <c r="PW1404" s="104"/>
      <c r="PX1404" s="104"/>
      <c r="PY1404" s="104"/>
      <c r="PZ1404" s="104"/>
      <c r="QA1404" s="104"/>
      <c r="QB1404" s="104"/>
      <c r="QC1404" s="104"/>
      <c r="QD1404" s="104"/>
      <c r="QE1404" s="104"/>
      <c r="QF1404" s="104"/>
      <c r="QG1404" s="104"/>
      <c r="QH1404" s="104"/>
      <c r="QI1404" s="104"/>
      <c r="QJ1404" s="104"/>
      <c r="QK1404" s="104"/>
      <c r="QL1404" s="104"/>
      <c r="QM1404" s="104"/>
      <c r="QN1404" s="104"/>
      <c r="QO1404" s="104"/>
      <c r="QP1404" s="104"/>
      <c r="QQ1404" s="104"/>
      <c r="QR1404" s="104"/>
      <c r="QS1404" s="104"/>
      <c r="QT1404" s="104"/>
      <c r="QU1404" s="104"/>
      <c r="QV1404" s="104"/>
      <c r="QW1404" s="104"/>
      <c r="QX1404" s="104"/>
      <c r="QY1404" s="104"/>
      <c r="QZ1404" s="104"/>
      <c r="RA1404" s="104"/>
      <c r="RB1404" s="104"/>
      <c r="RC1404" s="104"/>
      <c r="RD1404" s="104"/>
      <c r="RE1404" s="104"/>
      <c r="RF1404" s="104"/>
    </row>
    <row r="1405" spans="1:474" x14ac:dyDescent="0.25">
      <c r="A1405" s="26"/>
      <c r="B1405" s="48" t="s">
        <v>1311</v>
      </c>
      <c r="C1405" s="23"/>
      <c r="D1405" s="49">
        <v>2</v>
      </c>
      <c r="E1405" s="23"/>
      <c r="F1405" s="50">
        <v>12296</v>
      </c>
      <c r="G1405" s="169"/>
      <c r="H1405" s="169"/>
      <c r="I1405" s="169"/>
      <c r="J1405" s="169"/>
      <c r="K1405" s="169"/>
      <c r="L1405" s="169"/>
      <c r="M1405" s="169"/>
      <c r="N1405" s="169"/>
      <c r="O1405" s="169"/>
      <c r="P1405" s="207"/>
      <c r="Q1405" s="169"/>
      <c r="R1405" s="169"/>
      <c r="S1405" s="169"/>
      <c r="T1405" s="169"/>
      <c r="U1405" s="208">
        <v>2</v>
      </c>
      <c r="V1405" s="207">
        <v>12296</v>
      </c>
      <c r="W1405" s="169"/>
      <c r="X1405" s="169"/>
      <c r="Y1405" s="169"/>
      <c r="Z1405" s="169"/>
      <c r="AA1405" s="169"/>
      <c r="AB1405" s="169"/>
      <c r="AC1405" s="169"/>
      <c r="AD1405" s="180"/>
      <c r="AE1405" s="207">
        <f>H1405+J1405+L1405+N1405+P1405+R1405+T1405+V1405+X1405+Z1405+AB1405+AD1405</f>
        <v>12296</v>
      </c>
    </row>
    <row r="1406" spans="1:474" x14ac:dyDescent="0.25">
      <c r="A1406" s="26"/>
      <c r="B1406" s="48" t="s">
        <v>1312</v>
      </c>
      <c r="C1406" s="23"/>
      <c r="D1406" s="49">
        <v>4</v>
      </c>
      <c r="E1406" s="23"/>
      <c r="F1406" s="50">
        <v>14607.64</v>
      </c>
      <c r="G1406" s="169"/>
      <c r="H1406" s="169"/>
      <c r="I1406" s="169"/>
      <c r="J1406" s="169"/>
      <c r="K1406" s="169"/>
      <c r="L1406" s="169"/>
      <c r="M1406" s="169"/>
      <c r="N1406" s="169"/>
      <c r="O1406" s="169"/>
      <c r="P1406" s="207"/>
      <c r="Q1406" s="169"/>
      <c r="R1406" s="169"/>
      <c r="S1406" s="169"/>
      <c r="T1406" s="169"/>
      <c r="U1406" s="208">
        <v>4</v>
      </c>
      <c r="V1406" s="207">
        <v>14607.64</v>
      </c>
      <c r="W1406" s="169"/>
      <c r="X1406" s="169"/>
      <c r="Y1406" s="169"/>
      <c r="Z1406" s="169"/>
      <c r="AA1406" s="169"/>
      <c r="AB1406" s="169"/>
      <c r="AC1406" s="169"/>
      <c r="AD1406" s="180"/>
      <c r="AE1406" s="207">
        <f>H1406+J1406+L1406+N1406+P1406+R1406+T1406+V1406+X1406+Z1406+AB1406+AD1406</f>
        <v>14607.64</v>
      </c>
    </row>
    <row r="1407" spans="1:474" s="14" customFormat="1" x14ac:dyDescent="0.25">
      <c r="A1407" s="11">
        <v>248</v>
      </c>
      <c r="B1407" s="79" t="s">
        <v>1313</v>
      </c>
      <c r="C1407" s="11"/>
      <c r="D1407" s="11"/>
      <c r="E1407" s="11"/>
      <c r="F1407" s="13">
        <v>60869.411520000001</v>
      </c>
      <c r="G1407" s="171">
        <f>G1408+G1412+G1414+G1416</f>
        <v>0</v>
      </c>
      <c r="H1407" s="171">
        <f t="shared" ref="H1407:AE1407" si="142">H1408+H1412+H1414+H1416</f>
        <v>0</v>
      </c>
      <c r="I1407" s="171">
        <f t="shared" si="142"/>
        <v>1</v>
      </c>
      <c r="J1407" s="171">
        <f t="shared" si="142"/>
        <v>2782</v>
      </c>
      <c r="K1407" s="171">
        <f t="shared" si="142"/>
        <v>0</v>
      </c>
      <c r="L1407" s="171">
        <f t="shared" si="142"/>
        <v>0</v>
      </c>
      <c r="M1407" s="171">
        <f t="shared" si="142"/>
        <v>0</v>
      </c>
      <c r="N1407" s="171">
        <f t="shared" si="142"/>
        <v>0</v>
      </c>
      <c r="O1407" s="171">
        <f t="shared" si="142"/>
        <v>22</v>
      </c>
      <c r="P1407" s="185">
        <f t="shared" si="142"/>
        <v>2882.88</v>
      </c>
      <c r="Q1407" s="171">
        <f t="shared" si="142"/>
        <v>0</v>
      </c>
      <c r="R1407" s="171">
        <f t="shared" si="142"/>
        <v>0</v>
      </c>
      <c r="S1407" s="171">
        <v>0</v>
      </c>
      <c r="T1407" s="171">
        <v>0</v>
      </c>
      <c r="U1407" s="171">
        <v>356</v>
      </c>
      <c r="V1407" s="185">
        <v>55204.531520000004</v>
      </c>
      <c r="W1407" s="171">
        <f t="shared" si="142"/>
        <v>0</v>
      </c>
      <c r="X1407" s="171">
        <f t="shared" si="142"/>
        <v>0</v>
      </c>
      <c r="Y1407" s="171">
        <f t="shared" si="142"/>
        <v>0</v>
      </c>
      <c r="Z1407" s="171">
        <f t="shared" si="142"/>
        <v>0</v>
      </c>
      <c r="AA1407" s="171">
        <f t="shared" si="142"/>
        <v>0</v>
      </c>
      <c r="AB1407" s="171">
        <f t="shared" si="142"/>
        <v>0</v>
      </c>
      <c r="AC1407" s="171">
        <f t="shared" si="142"/>
        <v>0</v>
      </c>
      <c r="AD1407" s="181">
        <f t="shared" si="142"/>
        <v>0</v>
      </c>
      <c r="AE1407" s="201">
        <f t="shared" si="142"/>
        <v>60869.411520000001</v>
      </c>
      <c r="AF1407" s="104"/>
      <c r="AG1407" s="104"/>
      <c r="AH1407" s="104"/>
      <c r="AI1407" s="104"/>
      <c r="AJ1407" s="104"/>
      <c r="AK1407" s="104"/>
      <c r="AL1407" s="104"/>
      <c r="AM1407" s="104"/>
      <c r="AN1407" s="104"/>
      <c r="AO1407" s="104"/>
      <c r="AP1407" s="104"/>
      <c r="AQ1407" s="104"/>
      <c r="AR1407" s="104"/>
      <c r="AS1407" s="104"/>
      <c r="AT1407" s="104"/>
      <c r="AU1407" s="104"/>
      <c r="AV1407" s="104"/>
      <c r="AW1407" s="104"/>
      <c r="AX1407" s="104"/>
      <c r="AY1407" s="104"/>
      <c r="AZ1407" s="104"/>
      <c r="BA1407" s="104"/>
      <c r="BB1407" s="104"/>
      <c r="BC1407" s="104"/>
      <c r="BD1407" s="104"/>
      <c r="BE1407" s="104"/>
      <c r="BF1407" s="104"/>
      <c r="BG1407" s="104"/>
      <c r="BH1407" s="104"/>
      <c r="BI1407" s="104"/>
      <c r="BJ1407" s="104"/>
      <c r="BK1407" s="104"/>
      <c r="BL1407" s="104"/>
      <c r="BM1407" s="104"/>
      <c r="BN1407" s="104"/>
      <c r="BO1407" s="104"/>
      <c r="BP1407" s="104"/>
      <c r="BQ1407" s="104"/>
      <c r="BR1407" s="104"/>
      <c r="GM1407" s="104"/>
      <c r="GN1407" s="104"/>
      <c r="GO1407" s="104"/>
      <c r="GP1407" s="104"/>
      <c r="GQ1407" s="104"/>
      <c r="GR1407" s="104"/>
      <c r="GS1407" s="104"/>
      <c r="GT1407" s="104"/>
      <c r="GU1407" s="104"/>
      <c r="GV1407" s="104"/>
      <c r="GW1407" s="104"/>
      <c r="GX1407" s="104"/>
      <c r="GY1407" s="104"/>
      <c r="GZ1407" s="104"/>
      <c r="HA1407" s="104"/>
      <c r="HB1407" s="104"/>
      <c r="HC1407" s="104"/>
      <c r="HD1407" s="104"/>
      <c r="HE1407" s="104"/>
      <c r="HF1407" s="104"/>
      <c r="HG1407" s="104"/>
      <c r="HH1407" s="104"/>
      <c r="HI1407" s="104"/>
      <c r="HJ1407" s="104"/>
      <c r="HK1407" s="104"/>
      <c r="HL1407" s="104"/>
      <c r="HM1407" s="104"/>
      <c r="HN1407" s="104"/>
      <c r="HO1407" s="104"/>
      <c r="HP1407" s="104"/>
      <c r="HQ1407" s="104"/>
      <c r="HR1407" s="104"/>
      <c r="HS1407" s="104"/>
      <c r="HT1407" s="104"/>
      <c r="HU1407" s="104"/>
      <c r="HV1407" s="104"/>
      <c r="HW1407" s="104"/>
      <c r="HX1407" s="104"/>
      <c r="HY1407" s="104"/>
      <c r="HZ1407" s="104"/>
      <c r="IA1407" s="104"/>
      <c r="IB1407" s="104"/>
      <c r="IC1407" s="104"/>
      <c r="ID1407" s="104"/>
      <c r="IE1407" s="104"/>
      <c r="IF1407" s="104"/>
      <c r="IG1407" s="104"/>
      <c r="IH1407" s="104"/>
      <c r="II1407" s="104"/>
      <c r="IJ1407" s="104"/>
      <c r="IK1407" s="104"/>
      <c r="IL1407" s="104"/>
      <c r="IM1407" s="104"/>
      <c r="IN1407" s="104"/>
      <c r="IO1407" s="104"/>
      <c r="IP1407" s="104"/>
      <c r="IQ1407" s="104"/>
      <c r="IR1407" s="104"/>
      <c r="IS1407" s="104"/>
      <c r="IT1407" s="104"/>
      <c r="IU1407" s="104"/>
      <c r="IV1407" s="104"/>
      <c r="IW1407" s="104"/>
      <c r="IX1407" s="104"/>
      <c r="IY1407" s="104"/>
      <c r="IZ1407" s="104"/>
      <c r="JA1407" s="104"/>
      <c r="JB1407" s="104"/>
      <c r="JC1407" s="104"/>
      <c r="JD1407" s="104"/>
      <c r="JE1407" s="104"/>
      <c r="JF1407" s="104"/>
      <c r="JG1407" s="104"/>
      <c r="JH1407" s="104"/>
      <c r="JI1407" s="104"/>
      <c r="JJ1407" s="104"/>
      <c r="JK1407" s="104"/>
      <c r="JL1407" s="104"/>
      <c r="JM1407" s="104"/>
      <c r="JN1407" s="104"/>
      <c r="JO1407" s="104"/>
      <c r="JP1407" s="104"/>
      <c r="JQ1407" s="104"/>
      <c r="JR1407" s="104"/>
      <c r="JS1407" s="104"/>
      <c r="JT1407" s="104"/>
      <c r="JU1407" s="104"/>
      <c r="JV1407" s="104"/>
      <c r="JW1407" s="104"/>
      <c r="JX1407" s="104"/>
      <c r="JY1407" s="104"/>
      <c r="JZ1407" s="104"/>
      <c r="KA1407" s="104"/>
      <c r="KB1407" s="104"/>
      <c r="KC1407" s="104"/>
      <c r="KD1407" s="104"/>
      <c r="KE1407" s="104"/>
      <c r="KF1407" s="104"/>
      <c r="KG1407" s="104"/>
      <c r="KH1407" s="104"/>
      <c r="KI1407" s="104"/>
      <c r="KJ1407" s="104"/>
      <c r="KK1407" s="104"/>
      <c r="KL1407" s="104"/>
      <c r="KM1407" s="104"/>
      <c r="KN1407" s="104"/>
      <c r="KO1407" s="104"/>
      <c r="KP1407" s="104"/>
      <c r="KQ1407" s="104"/>
      <c r="KR1407" s="104"/>
      <c r="KS1407" s="104"/>
      <c r="KT1407" s="104"/>
      <c r="KU1407" s="104"/>
      <c r="KV1407" s="104"/>
      <c r="KW1407" s="104"/>
      <c r="KX1407" s="104"/>
      <c r="KY1407" s="104"/>
      <c r="KZ1407" s="104"/>
      <c r="LA1407" s="104"/>
      <c r="LB1407" s="104"/>
      <c r="LC1407" s="104"/>
      <c r="LD1407" s="104"/>
      <c r="LE1407" s="104"/>
      <c r="LF1407" s="104"/>
      <c r="LG1407" s="104"/>
      <c r="LH1407" s="104"/>
      <c r="LI1407" s="104"/>
      <c r="LJ1407" s="104"/>
      <c r="LK1407" s="104"/>
      <c r="LL1407" s="104"/>
      <c r="LM1407" s="104"/>
      <c r="LN1407" s="104"/>
      <c r="LO1407" s="104"/>
      <c r="LP1407" s="104"/>
      <c r="LQ1407" s="104"/>
      <c r="LR1407" s="104"/>
      <c r="LS1407" s="104"/>
      <c r="LT1407" s="104"/>
      <c r="LU1407" s="104"/>
      <c r="LV1407" s="104"/>
      <c r="LW1407" s="104"/>
      <c r="LX1407" s="104"/>
      <c r="LY1407" s="104"/>
      <c r="LZ1407" s="104"/>
      <c r="MA1407" s="104"/>
      <c r="MB1407" s="104"/>
      <c r="MC1407" s="104"/>
      <c r="MD1407" s="104"/>
      <c r="ME1407" s="104"/>
      <c r="MF1407" s="104"/>
      <c r="MG1407" s="104"/>
      <c r="MH1407" s="104"/>
      <c r="MI1407" s="104"/>
      <c r="MJ1407" s="104"/>
      <c r="MK1407" s="104"/>
      <c r="ML1407" s="104"/>
      <c r="MM1407" s="104"/>
      <c r="MN1407" s="104"/>
      <c r="MO1407" s="104"/>
      <c r="MP1407" s="104"/>
      <c r="MQ1407" s="104"/>
      <c r="MR1407" s="104"/>
      <c r="MS1407" s="104"/>
      <c r="MT1407" s="104"/>
      <c r="MU1407" s="104"/>
      <c r="MV1407" s="104"/>
      <c r="MW1407" s="104"/>
      <c r="MX1407" s="104"/>
      <c r="MY1407" s="104"/>
      <c r="MZ1407" s="104"/>
      <c r="NA1407" s="104"/>
      <c r="NB1407" s="104"/>
      <c r="NC1407" s="104"/>
      <c r="ND1407" s="104"/>
      <c r="NE1407" s="104"/>
      <c r="NF1407" s="104"/>
      <c r="NG1407" s="104"/>
      <c r="NH1407" s="104"/>
      <c r="NI1407" s="104"/>
      <c r="NJ1407" s="104"/>
      <c r="NK1407" s="104"/>
      <c r="NL1407" s="104"/>
      <c r="NM1407" s="104"/>
      <c r="NN1407" s="104"/>
      <c r="NO1407" s="104"/>
      <c r="NP1407" s="104"/>
      <c r="NQ1407" s="104"/>
      <c r="NR1407" s="104"/>
      <c r="NS1407" s="104"/>
      <c r="NT1407" s="104"/>
      <c r="NU1407" s="104"/>
      <c r="NV1407" s="104"/>
      <c r="NW1407" s="104"/>
      <c r="NX1407" s="104"/>
      <c r="NY1407" s="104"/>
      <c r="NZ1407" s="104"/>
      <c r="OA1407" s="104"/>
      <c r="OB1407" s="104"/>
      <c r="OC1407" s="104"/>
      <c r="OD1407" s="104"/>
      <c r="OE1407" s="104"/>
      <c r="OF1407" s="104"/>
      <c r="OG1407" s="104"/>
      <c r="OH1407" s="104"/>
      <c r="OI1407" s="104"/>
      <c r="OJ1407" s="104"/>
      <c r="OK1407" s="104"/>
      <c r="OL1407" s="104"/>
      <c r="OM1407" s="104"/>
      <c r="ON1407" s="104"/>
      <c r="OO1407" s="104"/>
      <c r="OP1407" s="104"/>
      <c r="OQ1407" s="104"/>
      <c r="OR1407" s="104"/>
      <c r="OS1407" s="104"/>
      <c r="OT1407" s="104"/>
      <c r="OU1407" s="104"/>
      <c r="OV1407" s="104"/>
      <c r="OW1407" s="104"/>
      <c r="OX1407" s="104"/>
      <c r="OY1407" s="104"/>
      <c r="OZ1407" s="104"/>
      <c r="PA1407" s="104"/>
      <c r="PB1407" s="104"/>
      <c r="PC1407" s="104"/>
      <c r="PD1407" s="104"/>
      <c r="PE1407" s="104"/>
      <c r="PF1407" s="104"/>
      <c r="PG1407" s="104"/>
      <c r="PH1407" s="104"/>
      <c r="PI1407" s="104"/>
      <c r="PJ1407" s="104"/>
      <c r="PK1407" s="104"/>
      <c r="PL1407" s="104"/>
      <c r="PM1407" s="104"/>
      <c r="PN1407" s="104"/>
      <c r="PO1407" s="104"/>
      <c r="PP1407" s="104"/>
      <c r="PQ1407" s="104"/>
      <c r="PR1407" s="104"/>
      <c r="PS1407" s="104"/>
      <c r="PT1407" s="104"/>
      <c r="PU1407" s="104"/>
      <c r="PV1407" s="104"/>
      <c r="PW1407" s="104"/>
      <c r="PX1407" s="104"/>
      <c r="PY1407" s="104"/>
      <c r="PZ1407" s="104"/>
      <c r="QA1407" s="104"/>
      <c r="QB1407" s="104"/>
      <c r="QC1407" s="104"/>
      <c r="QD1407" s="104"/>
      <c r="QE1407" s="104"/>
      <c r="QF1407" s="104"/>
      <c r="QG1407" s="104"/>
      <c r="QH1407" s="104"/>
      <c r="QI1407" s="104"/>
      <c r="QJ1407" s="104"/>
      <c r="QK1407" s="104"/>
      <c r="QL1407" s="104"/>
      <c r="QM1407" s="104"/>
      <c r="QN1407" s="104"/>
      <c r="QO1407" s="104"/>
      <c r="QP1407" s="104"/>
      <c r="QQ1407" s="104"/>
      <c r="QR1407" s="104"/>
      <c r="QS1407" s="104"/>
      <c r="QT1407" s="104"/>
      <c r="QU1407" s="104"/>
      <c r="QV1407" s="104"/>
      <c r="QW1407" s="104"/>
      <c r="QX1407" s="104"/>
      <c r="QY1407" s="104"/>
      <c r="QZ1407" s="104"/>
      <c r="RA1407" s="104"/>
      <c r="RB1407" s="104"/>
      <c r="RC1407" s="104"/>
      <c r="RD1407" s="104"/>
      <c r="RE1407" s="104"/>
      <c r="RF1407" s="104"/>
    </row>
    <row r="1408" spans="1:474" s="19" customFormat="1" x14ac:dyDescent="0.25">
      <c r="A1408" s="15">
        <v>24801</v>
      </c>
      <c r="B1408" s="67" t="s">
        <v>1314</v>
      </c>
      <c r="C1408" s="15"/>
      <c r="D1408" s="15"/>
      <c r="E1408" s="15"/>
      <c r="F1408" s="18">
        <v>12431.487999999999</v>
      </c>
      <c r="G1408" s="173">
        <f>SUM(G1409:G1411)</f>
        <v>0</v>
      </c>
      <c r="H1408" s="173">
        <f t="shared" ref="H1408:AE1408" si="143">SUM(H1409:H1411)</f>
        <v>0</v>
      </c>
      <c r="I1408" s="173">
        <f t="shared" si="143"/>
        <v>0</v>
      </c>
      <c r="J1408" s="173">
        <f t="shared" si="143"/>
        <v>0</v>
      </c>
      <c r="K1408" s="173">
        <f t="shared" si="143"/>
        <v>0</v>
      </c>
      <c r="L1408" s="173">
        <f t="shared" si="143"/>
        <v>0</v>
      </c>
      <c r="M1408" s="173">
        <f t="shared" si="143"/>
        <v>0</v>
      </c>
      <c r="N1408" s="173">
        <f t="shared" si="143"/>
        <v>0</v>
      </c>
      <c r="O1408" s="173">
        <f t="shared" si="143"/>
        <v>0</v>
      </c>
      <c r="P1408" s="184">
        <f t="shared" si="143"/>
        <v>0</v>
      </c>
      <c r="Q1408" s="173">
        <f t="shared" si="143"/>
        <v>0</v>
      </c>
      <c r="R1408" s="173">
        <f t="shared" si="143"/>
        <v>0</v>
      </c>
      <c r="S1408" s="173">
        <v>0</v>
      </c>
      <c r="T1408" s="173">
        <v>0</v>
      </c>
      <c r="U1408" s="173">
        <v>7</v>
      </c>
      <c r="V1408" s="184">
        <v>12431.487999999999</v>
      </c>
      <c r="W1408" s="173">
        <f t="shared" si="143"/>
        <v>0</v>
      </c>
      <c r="X1408" s="173">
        <f t="shared" si="143"/>
        <v>0</v>
      </c>
      <c r="Y1408" s="173">
        <f t="shared" si="143"/>
        <v>0</v>
      </c>
      <c r="Z1408" s="173">
        <f t="shared" si="143"/>
        <v>0</v>
      </c>
      <c r="AA1408" s="173">
        <f t="shared" si="143"/>
        <v>0</v>
      </c>
      <c r="AB1408" s="173">
        <f t="shared" si="143"/>
        <v>0</v>
      </c>
      <c r="AC1408" s="173">
        <f t="shared" si="143"/>
        <v>0</v>
      </c>
      <c r="AD1408" s="179">
        <f t="shared" si="143"/>
        <v>0</v>
      </c>
      <c r="AE1408" s="204">
        <f t="shared" si="143"/>
        <v>12431.487999999999</v>
      </c>
      <c r="AF1408" s="104"/>
      <c r="AG1408" s="104"/>
      <c r="AH1408" s="104"/>
      <c r="AI1408" s="104"/>
      <c r="AJ1408" s="104"/>
      <c r="AK1408" s="104"/>
      <c r="AL1408" s="104"/>
      <c r="AM1408" s="104"/>
      <c r="AN1408" s="104"/>
      <c r="AO1408" s="104"/>
      <c r="AP1408" s="104"/>
      <c r="AQ1408" s="104"/>
      <c r="AR1408" s="104"/>
      <c r="AS1408" s="104"/>
      <c r="AT1408" s="104"/>
      <c r="AU1408" s="104"/>
      <c r="AV1408" s="104"/>
      <c r="AW1408" s="104"/>
      <c r="AX1408" s="104"/>
      <c r="AY1408" s="104"/>
      <c r="AZ1408" s="104"/>
      <c r="BA1408" s="104"/>
      <c r="BB1408" s="104"/>
      <c r="BC1408" s="104"/>
      <c r="BD1408" s="104"/>
      <c r="BE1408" s="104"/>
      <c r="BF1408" s="104"/>
      <c r="BG1408" s="104"/>
      <c r="BH1408" s="104"/>
      <c r="BI1408" s="104"/>
      <c r="BJ1408" s="104"/>
      <c r="BK1408" s="104"/>
      <c r="BL1408" s="104"/>
      <c r="BM1408" s="104"/>
      <c r="BN1408" s="104"/>
      <c r="BO1408" s="104"/>
      <c r="BP1408" s="104"/>
      <c r="BQ1408" s="104"/>
      <c r="BR1408" s="104"/>
      <c r="GM1408" s="104"/>
      <c r="GN1408" s="104"/>
      <c r="GO1408" s="104"/>
      <c r="GP1408" s="104"/>
      <c r="GQ1408" s="104"/>
      <c r="GR1408" s="104"/>
      <c r="GS1408" s="104"/>
      <c r="GT1408" s="104"/>
      <c r="GU1408" s="104"/>
      <c r="GV1408" s="104"/>
      <c r="GW1408" s="104"/>
      <c r="GX1408" s="104"/>
      <c r="GY1408" s="104"/>
      <c r="GZ1408" s="104"/>
      <c r="HA1408" s="104"/>
      <c r="HB1408" s="104"/>
      <c r="HC1408" s="104"/>
      <c r="HD1408" s="104"/>
      <c r="HE1408" s="104"/>
      <c r="HF1408" s="104"/>
      <c r="HG1408" s="104"/>
      <c r="HH1408" s="104"/>
      <c r="HI1408" s="104"/>
      <c r="HJ1408" s="104"/>
      <c r="HK1408" s="104"/>
      <c r="HL1408" s="104"/>
      <c r="HM1408" s="104"/>
      <c r="HN1408" s="104"/>
      <c r="HO1408" s="104"/>
      <c r="HP1408" s="104"/>
      <c r="HQ1408" s="104"/>
      <c r="HR1408" s="104"/>
      <c r="HS1408" s="104"/>
      <c r="HT1408" s="104"/>
      <c r="HU1408" s="104"/>
      <c r="HV1408" s="104"/>
      <c r="HW1408" s="104"/>
      <c r="HX1408" s="104"/>
      <c r="HY1408" s="104"/>
      <c r="HZ1408" s="104"/>
      <c r="IA1408" s="104"/>
      <c r="IB1408" s="104"/>
      <c r="IC1408" s="104"/>
      <c r="ID1408" s="104"/>
      <c r="IE1408" s="104"/>
      <c r="IF1408" s="104"/>
      <c r="IG1408" s="104"/>
      <c r="IH1408" s="104"/>
      <c r="II1408" s="104"/>
      <c r="IJ1408" s="104"/>
      <c r="IK1408" s="104"/>
      <c r="IL1408" s="104"/>
      <c r="IM1408" s="104"/>
      <c r="IN1408" s="104"/>
      <c r="IO1408" s="104"/>
      <c r="IP1408" s="104"/>
      <c r="IQ1408" s="104"/>
      <c r="IR1408" s="104"/>
      <c r="IS1408" s="104"/>
      <c r="IT1408" s="104"/>
      <c r="IU1408" s="104"/>
      <c r="IV1408" s="104"/>
      <c r="IW1408" s="104"/>
      <c r="IX1408" s="104"/>
      <c r="IY1408" s="104"/>
      <c r="IZ1408" s="104"/>
      <c r="JA1408" s="104"/>
      <c r="JB1408" s="104"/>
      <c r="JC1408" s="104"/>
      <c r="JD1408" s="104"/>
      <c r="JE1408" s="104"/>
      <c r="JF1408" s="104"/>
      <c r="JG1408" s="104"/>
      <c r="JH1408" s="104"/>
      <c r="JI1408" s="104"/>
      <c r="JJ1408" s="104"/>
      <c r="JK1408" s="104"/>
      <c r="JL1408" s="104"/>
      <c r="JM1408" s="104"/>
      <c r="JN1408" s="104"/>
      <c r="JO1408" s="104"/>
      <c r="JP1408" s="104"/>
      <c r="JQ1408" s="104"/>
      <c r="JR1408" s="104"/>
      <c r="JS1408" s="104"/>
      <c r="JT1408" s="104"/>
      <c r="JU1408" s="104"/>
      <c r="JV1408" s="104"/>
      <c r="JW1408" s="104"/>
      <c r="JX1408" s="104"/>
      <c r="JY1408" s="104"/>
      <c r="JZ1408" s="104"/>
      <c r="KA1408" s="104"/>
      <c r="KB1408" s="104"/>
      <c r="KC1408" s="104"/>
      <c r="KD1408" s="104"/>
      <c r="KE1408" s="104"/>
      <c r="KF1408" s="104"/>
      <c r="KG1408" s="104"/>
      <c r="KH1408" s="104"/>
      <c r="KI1408" s="104"/>
      <c r="KJ1408" s="104"/>
      <c r="KK1408" s="104"/>
      <c r="KL1408" s="104"/>
      <c r="KM1408" s="104"/>
      <c r="KN1408" s="104"/>
      <c r="KO1408" s="104"/>
      <c r="KP1408" s="104"/>
      <c r="KQ1408" s="104"/>
      <c r="KR1408" s="104"/>
      <c r="KS1408" s="104"/>
      <c r="KT1408" s="104"/>
      <c r="KU1408" s="104"/>
      <c r="KV1408" s="104"/>
      <c r="KW1408" s="104"/>
      <c r="KX1408" s="104"/>
      <c r="KY1408" s="104"/>
      <c r="KZ1408" s="104"/>
      <c r="LA1408" s="104"/>
      <c r="LB1408" s="104"/>
      <c r="LC1408" s="104"/>
      <c r="LD1408" s="104"/>
      <c r="LE1408" s="104"/>
      <c r="LF1408" s="104"/>
      <c r="LG1408" s="104"/>
      <c r="LH1408" s="104"/>
      <c r="LI1408" s="104"/>
      <c r="LJ1408" s="104"/>
      <c r="LK1408" s="104"/>
      <c r="LL1408" s="104"/>
      <c r="LM1408" s="104"/>
      <c r="LN1408" s="104"/>
      <c r="LO1408" s="104"/>
      <c r="LP1408" s="104"/>
      <c r="LQ1408" s="104"/>
      <c r="LR1408" s="104"/>
      <c r="LS1408" s="104"/>
      <c r="LT1408" s="104"/>
      <c r="LU1408" s="104"/>
      <c r="LV1408" s="104"/>
      <c r="LW1408" s="104"/>
      <c r="LX1408" s="104"/>
      <c r="LY1408" s="104"/>
      <c r="LZ1408" s="104"/>
      <c r="MA1408" s="104"/>
      <c r="MB1408" s="104"/>
      <c r="MC1408" s="104"/>
      <c r="MD1408" s="104"/>
      <c r="ME1408" s="104"/>
      <c r="MF1408" s="104"/>
      <c r="MG1408" s="104"/>
      <c r="MH1408" s="104"/>
      <c r="MI1408" s="104"/>
      <c r="MJ1408" s="104"/>
      <c r="MK1408" s="104"/>
      <c r="ML1408" s="104"/>
      <c r="MM1408" s="104"/>
      <c r="MN1408" s="104"/>
      <c r="MO1408" s="104"/>
      <c r="MP1408" s="104"/>
      <c r="MQ1408" s="104"/>
      <c r="MR1408" s="104"/>
      <c r="MS1408" s="104"/>
      <c r="MT1408" s="104"/>
      <c r="MU1408" s="104"/>
      <c r="MV1408" s="104"/>
      <c r="MW1408" s="104"/>
      <c r="MX1408" s="104"/>
      <c r="MY1408" s="104"/>
      <c r="MZ1408" s="104"/>
      <c r="NA1408" s="104"/>
      <c r="NB1408" s="104"/>
      <c r="NC1408" s="104"/>
      <c r="ND1408" s="104"/>
      <c r="NE1408" s="104"/>
      <c r="NF1408" s="104"/>
      <c r="NG1408" s="104"/>
      <c r="NH1408" s="104"/>
      <c r="NI1408" s="104"/>
      <c r="NJ1408" s="104"/>
      <c r="NK1408" s="104"/>
      <c r="NL1408" s="104"/>
      <c r="NM1408" s="104"/>
      <c r="NN1408" s="104"/>
      <c r="NO1408" s="104"/>
      <c r="NP1408" s="104"/>
      <c r="NQ1408" s="104"/>
      <c r="NR1408" s="104"/>
      <c r="NS1408" s="104"/>
      <c r="NT1408" s="104"/>
      <c r="NU1408" s="104"/>
      <c r="NV1408" s="104"/>
      <c r="NW1408" s="104"/>
      <c r="NX1408" s="104"/>
      <c r="NY1408" s="104"/>
      <c r="NZ1408" s="104"/>
      <c r="OA1408" s="104"/>
      <c r="OB1408" s="104"/>
      <c r="OC1408" s="104"/>
      <c r="OD1408" s="104"/>
      <c r="OE1408" s="104"/>
      <c r="OF1408" s="104"/>
      <c r="OG1408" s="104"/>
      <c r="OH1408" s="104"/>
      <c r="OI1408" s="104"/>
      <c r="OJ1408" s="104"/>
      <c r="OK1408" s="104"/>
      <c r="OL1408" s="104"/>
      <c r="OM1408" s="104"/>
      <c r="ON1408" s="104"/>
      <c r="OO1408" s="104"/>
      <c r="OP1408" s="104"/>
      <c r="OQ1408" s="104"/>
      <c r="OR1408" s="104"/>
      <c r="OS1408" s="104"/>
      <c r="OT1408" s="104"/>
      <c r="OU1408" s="104"/>
      <c r="OV1408" s="104"/>
      <c r="OW1408" s="104"/>
      <c r="OX1408" s="104"/>
      <c r="OY1408" s="104"/>
      <c r="OZ1408" s="104"/>
      <c r="PA1408" s="104"/>
      <c r="PB1408" s="104"/>
      <c r="PC1408" s="104"/>
      <c r="PD1408" s="104"/>
      <c r="PE1408" s="104"/>
      <c r="PF1408" s="104"/>
      <c r="PG1408" s="104"/>
      <c r="PH1408" s="104"/>
      <c r="PI1408" s="104"/>
      <c r="PJ1408" s="104"/>
      <c r="PK1408" s="104"/>
      <c r="PL1408" s="104"/>
      <c r="PM1408" s="104"/>
      <c r="PN1408" s="104"/>
      <c r="PO1408" s="104"/>
      <c r="PP1408" s="104"/>
      <c r="PQ1408" s="104"/>
      <c r="PR1408" s="104"/>
      <c r="PS1408" s="104"/>
      <c r="PT1408" s="104"/>
      <c r="PU1408" s="104"/>
      <c r="PV1408" s="104"/>
      <c r="PW1408" s="104"/>
      <c r="PX1408" s="104"/>
      <c r="PY1408" s="104"/>
      <c r="PZ1408" s="104"/>
      <c r="QA1408" s="104"/>
      <c r="QB1408" s="104"/>
      <c r="QC1408" s="104"/>
      <c r="QD1408" s="104"/>
      <c r="QE1408" s="104"/>
      <c r="QF1408" s="104"/>
      <c r="QG1408" s="104"/>
      <c r="QH1408" s="104"/>
      <c r="QI1408" s="104"/>
      <c r="QJ1408" s="104"/>
      <c r="QK1408" s="104"/>
      <c r="QL1408" s="104"/>
      <c r="QM1408" s="104"/>
      <c r="QN1408" s="104"/>
      <c r="QO1408" s="104"/>
      <c r="QP1408" s="104"/>
      <c r="QQ1408" s="104"/>
      <c r="QR1408" s="104"/>
      <c r="QS1408" s="104"/>
      <c r="QT1408" s="104"/>
      <c r="QU1408" s="104"/>
      <c r="QV1408" s="104"/>
      <c r="QW1408" s="104"/>
      <c r="QX1408" s="104"/>
      <c r="QY1408" s="104"/>
      <c r="QZ1408" s="104"/>
      <c r="RA1408" s="104"/>
      <c r="RB1408" s="104"/>
      <c r="RC1408" s="104"/>
      <c r="RD1408" s="104"/>
      <c r="RE1408" s="104"/>
      <c r="RF1408" s="104"/>
    </row>
    <row r="1409" spans="1:474" x14ac:dyDescent="0.25">
      <c r="A1409" s="26"/>
      <c r="B1409" s="48" t="s">
        <v>1315</v>
      </c>
      <c r="C1409" s="23"/>
      <c r="D1409" s="49">
        <v>1</v>
      </c>
      <c r="E1409" s="23"/>
      <c r="F1409" s="50">
        <v>1192.48</v>
      </c>
      <c r="G1409" s="169"/>
      <c r="H1409" s="169"/>
      <c r="I1409" s="169"/>
      <c r="J1409" s="169"/>
      <c r="K1409" s="169"/>
      <c r="L1409" s="169"/>
      <c r="M1409" s="169"/>
      <c r="N1409" s="169"/>
      <c r="O1409" s="169"/>
      <c r="P1409" s="207"/>
      <c r="Q1409" s="169"/>
      <c r="R1409" s="169"/>
      <c r="S1409" s="169"/>
      <c r="T1409" s="169"/>
      <c r="U1409" s="208">
        <v>1</v>
      </c>
      <c r="V1409" s="207">
        <v>1192.48</v>
      </c>
      <c r="W1409" s="169"/>
      <c r="X1409" s="169"/>
      <c r="Y1409" s="169"/>
      <c r="Z1409" s="169"/>
      <c r="AA1409" s="169"/>
      <c r="AB1409" s="169"/>
      <c r="AC1409" s="169"/>
      <c r="AD1409" s="180"/>
      <c r="AE1409" s="207">
        <f>H1409+J1409+L1409+N1409+P1409+R1409+T1409+V1409+X1409+Z1409+AB1409+AD1409</f>
        <v>1192.48</v>
      </c>
    </row>
    <row r="1410" spans="1:474" x14ac:dyDescent="0.25">
      <c r="A1410" s="26"/>
      <c r="B1410" s="48" t="s">
        <v>1316</v>
      </c>
      <c r="C1410" s="23"/>
      <c r="D1410" s="49">
        <v>6</v>
      </c>
      <c r="E1410" s="23"/>
      <c r="F1410" s="50">
        <v>11239.008</v>
      </c>
      <c r="G1410" s="169"/>
      <c r="H1410" s="169"/>
      <c r="I1410" s="169"/>
      <c r="J1410" s="169"/>
      <c r="K1410" s="169"/>
      <c r="L1410" s="169"/>
      <c r="M1410" s="169"/>
      <c r="N1410" s="169"/>
      <c r="O1410" s="169"/>
      <c r="P1410" s="207"/>
      <c r="Q1410" s="169"/>
      <c r="R1410" s="169"/>
      <c r="S1410" s="169"/>
      <c r="T1410" s="169"/>
      <c r="U1410" s="208">
        <v>6</v>
      </c>
      <c r="V1410" s="207">
        <v>11239.008</v>
      </c>
      <c r="W1410" s="169"/>
      <c r="X1410" s="169"/>
      <c r="Y1410" s="169"/>
      <c r="Z1410" s="169"/>
      <c r="AA1410" s="169"/>
      <c r="AB1410" s="169"/>
      <c r="AC1410" s="169"/>
      <c r="AD1410" s="180"/>
      <c r="AE1410" s="207">
        <f>H1410+J1410+L1410+N1410+P1410+R1410+T1410+V1410+X1410+Z1410+AB1410+AD1410</f>
        <v>11239.008</v>
      </c>
    </row>
    <row r="1411" spans="1:474" x14ac:dyDescent="0.25">
      <c r="A1411" s="26"/>
      <c r="B1411" s="48" t="s">
        <v>1317</v>
      </c>
      <c r="C1411" s="23"/>
      <c r="D1411" s="49">
        <v>0</v>
      </c>
      <c r="E1411" s="23"/>
      <c r="F1411" s="50">
        <v>0</v>
      </c>
      <c r="G1411" s="169"/>
      <c r="H1411" s="169"/>
      <c r="I1411" s="169"/>
      <c r="J1411" s="169"/>
      <c r="K1411" s="169"/>
      <c r="L1411" s="169"/>
      <c r="M1411" s="169"/>
      <c r="N1411" s="169"/>
      <c r="O1411" s="169"/>
      <c r="P1411" s="207"/>
      <c r="Q1411" s="169"/>
      <c r="R1411" s="169"/>
      <c r="S1411" s="169"/>
      <c r="T1411" s="169"/>
      <c r="U1411" s="208">
        <v>0</v>
      </c>
      <c r="V1411" s="207">
        <v>0</v>
      </c>
      <c r="W1411" s="169"/>
      <c r="X1411" s="169"/>
      <c r="Y1411" s="169"/>
      <c r="Z1411" s="169"/>
      <c r="AA1411" s="169"/>
      <c r="AB1411" s="169"/>
      <c r="AC1411" s="169"/>
      <c r="AD1411" s="180"/>
      <c r="AE1411" s="207">
        <f>H1411+J1411+L1411+N1411+P1411+R1411+T1411+V1411+X1411+Z1411+AB1411+AD1411</f>
        <v>0</v>
      </c>
    </row>
    <row r="1412" spans="1:474" s="19" customFormat="1" x14ac:dyDescent="0.25">
      <c r="A1412" s="15">
        <v>24803</v>
      </c>
      <c r="B1412" s="67" t="s">
        <v>1318</v>
      </c>
      <c r="C1412" s="15"/>
      <c r="D1412" s="15"/>
      <c r="E1412" s="15"/>
      <c r="F1412" s="18">
        <v>0</v>
      </c>
      <c r="G1412" s="173">
        <f>G1413</f>
        <v>0</v>
      </c>
      <c r="H1412" s="173">
        <f t="shared" ref="H1412:AE1412" si="144">H1413</f>
        <v>0</v>
      </c>
      <c r="I1412" s="173">
        <f t="shared" si="144"/>
        <v>0</v>
      </c>
      <c r="J1412" s="173">
        <f t="shared" si="144"/>
        <v>0</v>
      </c>
      <c r="K1412" s="173">
        <f t="shared" si="144"/>
        <v>0</v>
      </c>
      <c r="L1412" s="173">
        <f t="shared" si="144"/>
        <v>0</v>
      </c>
      <c r="M1412" s="173">
        <f t="shared" si="144"/>
        <v>0</v>
      </c>
      <c r="N1412" s="173">
        <f t="shared" si="144"/>
        <v>0</v>
      </c>
      <c r="O1412" s="173">
        <f t="shared" si="144"/>
        <v>0</v>
      </c>
      <c r="P1412" s="184">
        <f t="shared" si="144"/>
        <v>0</v>
      </c>
      <c r="Q1412" s="173">
        <f t="shared" si="144"/>
        <v>0</v>
      </c>
      <c r="R1412" s="173">
        <f t="shared" si="144"/>
        <v>0</v>
      </c>
      <c r="S1412" s="173">
        <v>0</v>
      </c>
      <c r="T1412" s="173">
        <v>0</v>
      </c>
      <c r="U1412" s="173">
        <v>0</v>
      </c>
      <c r="V1412" s="184">
        <v>0</v>
      </c>
      <c r="W1412" s="173">
        <f t="shared" si="144"/>
        <v>0</v>
      </c>
      <c r="X1412" s="173">
        <f t="shared" si="144"/>
        <v>0</v>
      </c>
      <c r="Y1412" s="173">
        <f t="shared" si="144"/>
        <v>0</v>
      </c>
      <c r="Z1412" s="173">
        <f t="shared" si="144"/>
        <v>0</v>
      </c>
      <c r="AA1412" s="173">
        <f t="shared" si="144"/>
        <v>0</v>
      </c>
      <c r="AB1412" s="173">
        <f t="shared" si="144"/>
        <v>0</v>
      </c>
      <c r="AC1412" s="173">
        <f t="shared" si="144"/>
        <v>0</v>
      </c>
      <c r="AD1412" s="179">
        <f t="shared" si="144"/>
        <v>0</v>
      </c>
      <c r="AE1412" s="204">
        <f t="shared" si="144"/>
        <v>0</v>
      </c>
      <c r="AF1412" s="104"/>
      <c r="AG1412" s="104"/>
      <c r="AH1412" s="104"/>
      <c r="AI1412" s="104"/>
      <c r="AJ1412" s="104"/>
      <c r="AK1412" s="104"/>
      <c r="AL1412" s="104"/>
      <c r="AM1412" s="104"/>
      <c r="AN1412" s="104"/>
      <c r="AO1412" s="104"/>
      <c r="AP1412" s="104"/>
      <c r="AQ1412" s="104"/>
      <c r="AR1412" s="104"/>
      <c r="AS1412" s="104"/>
      <c r="AT1412" s="104"/>
      <c r="AU1412" s="104"/>
      <c r="AV1412" s="104"/>
      <c r="AW1412" s="104"/>
      <c r="AX1412" s="104"/>
      <c r="AY1412" s="104"/>
      <c r="AZ1412" s="104"/>
      <c r="BA1412" s="104"/>
      <c r="BB1412" s="104"/>
      <c r="BC1412" s="104"/>
      <c r="BD1412" s="104"/>
      <c r="BE1412" s="104"/>
      <c r="BF1412" s="104"/>
      <c r="BG1412" s="104"/>
      <c r="BH1412" s="104"/>
      <c r="BI1412" s="104"/>
      <c r="BJ1412" s="104"/>
      <c r="BK1412" s="104"/>
      <c r="BL1412" s="104"/>
      <c r="BM1412" s="104"/>
      <c r="BN1412" s="104"/>
      <c r="BO1412" s="104"/>
      <c r="BP1412" s="104"/>
      <c r="BQ1412" s="104"/>
      <c r="BR1412" s="104"/>
      <c r="GM1412" s="104"/>
      <c r="GN1412" s="104"/>
      <c r="GO1412" s="104"/>
      <c r="GP1412" s="104"/>
      <c r="GQ1412" s="104"/>
      <c r="GR1412" s="104"/>
      <c r="GS1412" s="104"/>
      <c r="GT1412" s="104"/>
      <c r="GU1412" s="104"/>
      <c r="GV1412" s="104"/>
      <c r="GW1412" s="104"/>
      <c r="GX1412" s="104"/>
      <c r="GY1412" s="104"/>
      <c r="GZ1412" s="104"/>
      <c r="HA1412" s="104"/>
      <c r="HB1412" s="104"/>
      <c r="HC1412" s="104"/>
      <c r="HD1412" s="104"/>
      <c r="HE1412" s="104"/>
      <c r="HF1412" s="104"/>
      <c r="HG1412" s="104"/>
      <c r="HH1412" s="104"/>
      <c r="HI1412" s="104"/>
      <c r="HJ1412" s="104"/>
      <c r="HK1412" s="104"/>
      <c r="HL1412" s="104"/>
      <c r="HM1412" s="104"/>
      <c r="HN1412" s="104"/>
      <c r="HO1412" s="104"/>
      <c r="HP1412" s="104"/>
      <c r="HQ1412" s="104"/>
      <c r="HR1412" s="104"/>
      <c r="HS1412" s="104"/>
      <c r="HT1412" s="104"/>
      <c r="HU1412" s="104"/>
      <c r="HV1412" s="104"/>
      <c r="HW1412" s="104"/>
      <c r="HX1412" s="104"/>
      <c r="HY1412" s="104"/>
      <c r="HZ1412" s="104"/>
      <c r="IA1412" s="104"/>
      <c r="IB1412" s="104"/>
      <c r="IC1412" s="104"/>
      <c r="ID1412" s="104"/>
      <c r="IE1412" s="104"/>
      <c r="IF1412" s="104"/>
      <c r="IG1412" s="104"/>
      <c r="IH1412" s="104"/>
      <c r="II1412" s="104"/>
      <c r="IJ1412" s="104"/>
      <c r="IK1412" s="104"/>
      <c r="IL1412" s="104"/>
      <c r="IM1412" s="104"/>
      <c r="IN1412" s="104"/>
      <c r="IO1412" s="104"/>
      <c r="IP1412" s="104"/>
      <c r="IQ1412" s="104"/>
      <c r="IR1412" s="104"/>
      <c r="IS1412" s="104"/>
      <c r="IT1412" s="104"/>
      <c r="IU1412" s="104"/>
      <c r="IV1412" s="104"/>
      <c r="IW1412" s="104"/>
      <c r="IX1412" s="104"/>
      <c r="IY1412" s="104"/>
      <c r="IZ1412" s="104"/>
      <c r="JA1412" s="104"/>
      <c r="JB1412" s="104"/>
      <c r="JC1412" s="104"/>
      <c r="JD1412" s="104"/>
      <c r="JE1412" s="104"/>
      <c r="JF1412" s="104"/>
      <c r="JG1412" s="104"/>
      <c r="JH1412" s="104"/>
      <c r="JI1412" s="104"/>
      <c r="JJ1412" s="104"/>
      <c r="JK1412" s="104"/>
      <c r="JL1412" s="104"/>
      <c r="JM1412" s="104"/>
      <c r="JN1412" s="104"/>
      <c r="JO1412" s="104"/>
      <c r="JP1412" s="104"/>
      <c r="JQ1412" s="104"/>
      <c r="JR1412" s="104"/>
      <c r="JS1412" s="104"/>
      <c r="JT1412" s="104"/>
      <c r="JU1412" s="104"/>
      <c r="JV1412" s="104"/>
      <c r="JW1412" s="104"/>
      <c r="JX1412" s="104"/>
      <c r="JY1412" s="104"/>
      <c r="JZ1412" s="104"/>
      <c r="KA1412" s="104"/>
      <c r="KB1412" s="104"/>
      <c r="KC1412" s="104"/>
      <c r="KD1412" s="104"/>
      <c r="KE1412" s="104"/>
      <c r="KF1412" s="104"/>
      <c r="KG1412" s="104"/>
      <c r="KH1412" s="104"/>
      <c r="KI1412" s="104"/>
      <c r="KJ1412" s="104"/>
      <c r="KK1412" s="104"/>
      <c r="KL1412" s="104"/>
      <c r="KM1412" s="104"/>
      <c r="KN1412" s="104"/>
      <c r="KO1412" s="104"/>
      <c r="KP1412" s="104"/>
      <c r="KQ1412" s="104"/>
      <c r="KR1412" s="104"/>
      <c r="KS1412" s="104"/>
      <c r="KT1412" s="104"/>
      <c r="KU1412" s="104"/>
      <c r="KV1412" s="104"/>
      <c r="KW1412" s="104"/>
      <c r="KX1412" s="104"/>
      <c r="KY1412" s="104"/>
      <c r="KZ1412" s="104"/>
      <c r="LA1412" s="104"/>
      <c r="LB1412" s="104"/>
      <c r="LC1412" s="104"/>
      <c r="LD1412" s="104"/>
      <c r="LE1412" s="104"/>
      <c r="LF1412" s="104"/>
      <c r="LG1412" s="104"/>
      <c r="LH1412" s="104"/>
      <c r="LI1412" s="104"/>
      <c r="LJ1412" s="104"/>
      <c r="LK1412" s="104"/>
      <c r="LL1412" s="104"/>
      <c r="LM1412" s="104"/>
      <c r="LN1412" s="104"/>
      <c r="LO1412" s="104"/>
      <c r="LP1412" s="104"/>
      <c r="LQ1412" s="104"/>
      <c r="LR1412" s="104"/>
      <c r="LS1412" s="104"/>
      <c r="LT1412" s="104"/>
      <c r="LU1412" s="104"/>
      <c r="LV1412" s="104"/>
      <c r="LW1412" s="104"/>
      <c r="LX1412" s="104"/>
      <c r="LY1412" s="104"/>
      <c r="LZ1412" s="104"/>
      <c r="MA1412" s="104"/>
      <c r="MB1412" s="104"/>
      <c r="MC1412" s="104"/>
      <c r="MD1412" s="104"/>
      <c r="ME1412" s="104"/>
      <c r="MF1412" s="104"/>
      <c r="MG1412" s="104"/>
      <c r="MH1412" s="104"/>
      <c r="MI1412" s="104"/>
      <c r="MJ1412" s="104"/>
      <c r="MK1412" s="104"/>
      <c r="ML1412" s="104"/>
      <c r="MM1412" s="104"/>
      <c r="MN1412" s="104"/>
      <c r="MO1412" s="104"/>
      <c r="MP1412" s="104"/>
      <c r="MQ1412" s="104"/>
      <c r="MR1412" s="104"/>
      <c r="MS1412" s="104"/>
      <c r="MT1412" s="104"/>
      <c r="MU1412" s="104"/>
      <c r="MV1412" s="104"/>
      <c r="MW1412" s="104"/>
      <c r="MX1412" s="104"/>
      <c r="MY1412" s="104"/>
      <c r="MZ1412" s="104"/>
      <c r="NA1412" s="104"/>
      <c r="NB1412" s="104"/>
      <c r="NC1412" s="104"/>
      <c r="ND1412" s="104"/>
      <c r="NE1412" s="104"/>
      <c r="NF1412" s="104"/>
      <c r="NG1412" s="104"/>
      <c r="NH1412" s="104"/>
      <c r="NI1412" s="104"/>
      <c r="NJ1412" s="104"/>
      <c r="NK1412" s="104"/>
      <c r="NL1412" s="104"/>
      <c r="NM1412" s="104"/>
      <c r="NN1412" s="104"/>
      <c r="NO1412" s="104"/>
      <c r="NP1412" s="104"/>
      <c r="NQ1412" s="104"/>
      <c r="NR1412" s="104"/>
      <c r="NS1412" s="104"/>
      <c r="NT1412" s="104"/>
      <c r="NU1412" s="104"/>
      <c r="NV1412" s="104"/>
      <c r="NW1412" s="104"/>
      <c r="NX1412" s="104"/>
      <c r="NY1412" s="104"/>
      <c r="NZ1412" s="104"/>
      <c r="OA1412" s="104"/>
      <c r="OB1412" s="104"/>
      <c r="OC1412" s="104"/>
      <c r="OD1412" s="104"/>
      <c r="OE1412" s="104"/>
      <c r="OF1412" s="104"/>
      <c r="OG1412" s="104"/>
      <c r="OH1412" s="104"/>
      <c r="OI1412" s="104"/>
      <c r="OJ1412" s="104"/>
      <c r="OK1412" s="104"/>
      <c r="OL1412" s="104"/>
      <c r="OM1412" s="104"/>
      <c r="ON1412" s="104"/>
      <c r="OO1412" s="104"/>
      <c r="OP1412" s="104"/>
      <c r="OQ1412" s="104"/>
      <c r="OR1412" s="104"/>
      <c r="OS1412" s="104"/>
      <c r="OT1412" s="104"/>
      <c r="OU1412" s="104"/>
      <c r="OV1412" s="104"/>
      <c r="OW1412" s="104"/>
      <c r="OX1412" s="104"/>
      <c r="OY1412" s="104"/>
      <c r="OZ1412" s="104"/>
      <c r="PA1412" s="104"/>
      <c r="PB1412" s="104"/>
      <c r="PC1412" s="104"/>
      <c r="PD1412" s="104"/>
      <c r="PE1412" s="104"/>
      <c r="PF1412" s="104"/>
      <c r="PG1412" s="104"/>
      <c r="PH1412" s="104"/>
      <c r="PI1412" s="104"/>
      <c r="PJ1412" s="104"/>
      <c r="PK1412" s="104"/>
      <c r="PL1412" s="104"/>
      <c r="PM1412" s="104"/>
      <c r="PN1412" s="104"/>
      <c r="PO1412" s="104"/>
      <c r="PP1412" s="104"/>
      <c r="PQ1412" s="104"/>
      <c r="PR1412" s="104"/>
      <c r="PS1412" s="104"/>
      <c r="PT1412" s="104"/>
      <c r="PU1412" s="104"/>
      <c r="PV1412" s="104"/>
      <c r="PW1412" s="104"/>
      <c r="PX1412" s="104"/>
      <c r="PY1412" s="104"/>
      <c r="PZ1412" s="104"/>
      <c r="QA1412" s="104"/>
      <c r="QB1412" s="104"/>
      <c r="QC1412" s="104"/>
      <c r="QD1412" s="104"/>
      <c r="QE1412" s="104"/>
      <c r="QF1412" s="104"/>
      <c r="QG1412" s="104"/>
      <c r="QH1412" s="104"/>
      <c r="QI1412" s="104"/>
      <c r="QJ1412" s="104"/>
      <c r="QK1412" s="104"/>
      <c r="QL1412" s="104"/>
      <c r="QM1412" s="104"/>
      <c r="QN1412" s="104"/>
      <c r="QO1412" s="104"/>
      <c r="QP1412" s="104"/>
      <c r="QQ1412" s="104"/>
      <c r="QR1412" s="104"/>
      <c r="QS1412" s="104"/>
      <c r="QT1412" s="104"/>
      <c r="QU1412" s="104"/>
      <c r="QV1412" s="104"/>
      <c r="QW1412" s="104"/>
      <c r="QX1412" s="104"/>
      <c r="QY1412" s="104"/>
      <c r="QZ1412" s="104"/>
      <c r="RA1412" s="104"/>
      <c r="RB1412" s="104"/>
      <c r="RC1412" s="104"/>
      <c r="RD1412" s="104"/>
      <c r="RE1412" s="104"/>
      <c r="RF1412" s="104"/>
    </row>
    <row r="1413" spans="1:474" x14ac:dyDescent="0.25">
      <c r="A1413" s="109"/>
      <c r="B1413" s="48" t="s">
        <v>1319</v>
      </c>
      <c r="C1413" s="23"/>
      <c r="D1413" s="49">
        <v>0</v>
      </c>
      <c r="E1413" s="23"/>
      <c r="F1413" s="50">
        <v>0</v>
      </c>
      <c r="G1413" s="169"/>
      <c r="H1413" s="169"/>
      <c r="I1413" s="169"/>
      <c r="J1413" s="169"/>
      <c r="K1413" s="169"/>
      <c r="L1413" s="169"/>
      <c r="M1413" s="169"/>
      <c r="N1413" s="169"/>
      <c r="O1413" s="169"/>
      <c r="P1413" s="207"/>
      <c r="Q1413" s="169"/>
      <c r="R1413" s="169"/>
      <c r="S1413" s="169"/>
      <c r="T1413" s="169"/>
      <c r="U1413" s="208">
        <v>0</v>
      </c>
      <c r="V1413" s="207">
        <v>0</v>
      </c>
      <c r="W1413" s="169"/>
      <c r="X1413" s="169"/>
      <c r="Y1413" s="169"/>
      <c r="Z1413" s="169"/>
      <c r="AA1413" s="169"/>
      <c r="AB1413" s="169"/>
      <c r="AC1413" s="169"/>
      <c r="AD1413" s="180"/>
      <c r="AE1413" s="227"/>
    </row>
    <row r="1414" spans="1:474" s="19" customFormat="1" x14ac:dyDescent="0.25">
      <c r="A1414" s="15">
        <v>24804</v>
      </c>
      <c r="B1414" s="67" t="s">
        <v>1320</v>
      </c>
      <c r="C1414" s="15"/>
      <c r="D1414" s="15"/>
      <c r="E1414" s="15"/>
      <c r="F1414" s="18">
        <v>7579.4000000000005</v>
      </c>
      <c r="G1414" s="173">
        <f>G1415</f>
        <v>0</v>
      </c>
      <c r="H1414" s="173">
        <f t="shared" ref="H1414:AE1414" si="145">H1415</f>
        <v>0</v>
      </c>
      <c r="I1414" s="173">
        <f t="shared" si="145"/>
        <v>0</v>
      </c>
      <c r="J1414" s="173">
        <f t="shared" si="145"/>
        <v>0</v>
      </c>
      <c r="K1414" s="173">
        <f t="shared" si="145"/>
        <v>0</v>
      </c>
      <c r="L1414" s="173">
        <f t="shared" si="145"/>
        <v>0</v>
      </c>
      <c r="M1414" s="173">
        <f t="shared" si="145"/>
        <v>0</v>
      </c>
      <c r="N1414" s="173">
        <f t="shared" si="145"/>
        <v>0</v>
      </c>
      <c r="O1414" s="173">
        <f t="shared" si="145"/>
        <v>0</v>
      </c>
      <c r="P1414" s="184">
        <f t="shared" si="145"/>
        <v>0</v>
      </c>
      <c r="Q1414" s="173">
        <f t="shared" si="145"/>
        <v>0</v>
      </c>
      <c r="R1414" s="173">
        <f t="shared" si="145"/>
        <v>0</v>
      </c>
      <c r="S1414" s="173">
        <v>0</v>
      </c>
      <c r="T1414" s="173">
        <v>0</v>
      </c>
      <c r="U1414" s="173">
        <v>10</v>
      </c>
      <c r="V1414" s="184">
        <v>7579.4000000000005</v>
      </c>
      <c r="W1414" s="173">
        <f t="shared" si="145"/>
        <v>0</v>
      </c>
      <c r="X1414" s="173">
        <f t="shared" si="145"/>
        <v>0</v>
      </c>
      <c r="Y1414" s="173">
        <f t="shared" si="145"/>
        <v>0</v>
      </c>
      <c r="Z1414" s="173">
        <f t="shared" si="145"/>
        <v>0</v>
      </c>
      <c r="AA1414" s="173">
        <f t="shared" si="145"/>
        <v>0</v>
      </c>
      <c r="AB1414" s="173">
        <f t="shared" si="145"/>
        <v>0</v>
      </c>
      <c r="AC1414" s="173">
        <f t="shared" si="145"/>
        <v>0</v>
      </c>
      <c r="AD1414" s="179">
        <f t="shared" si="145"/>
        <v>0</v>
      </c>
      <c r="AE1414" s="204">
        <f t="shared" si="145"/>
        <v>7579.4000000000005</v>
      </c>
      <c r="AF1414" s="104"/>
      <c r="AG1414" s="104"/>
      <c r="AH1414" s="104"/>
      <c r="AI1414" s="104"/>
      <c r="AJ1414" s="104"/>
      <c r="AK1414" s="104"/>
      <c r="AL1414" s="104"/>
      <c r="AM1414" s="104"/>
      <c r="AN1414" s="104"/>
      <c r="AO1414" s="104"/>
      <c r="AP1414" s="104"/>
      <c r="AQ1414" s="104"/>
      <c r="AR1414" s="104"/>
      <c r="AS1414" s="104"/>
      <c r="AT1414" s="104"/>
      <c r="AU1414" s="104"/>
      <c r="AV1414" s="104"/>
      <c r="AW1414" s="104"/>
      <c r="AX1414" s="104"/>
      <c r="AY1414" s="104"/>
      <c r="AZ1414" s="104"/>
      <c r="BA1414" s="104"/>
      <c r="BB1414" s="104"/>
      <c r="BC1414" s="104"/>
      <c r="BD1414" s="104"/>
      <c r="BE1414" s="104"/>
      <c r="BF1414" s="104"/>
      <c r="BG1414" s="104"/>
      <c r="BH1414" s="104"/>
      <c r="BI1414" s="104"/>
      <c r="BJ1414" s="104"/>
      <c r="BK1414" s="104"/>
      <c r="BL1414" s="104"/>
      <c r="BM1414" s="104"/>
      <c r="BN1414" s="104"/>
      <c r="BO1414" s="104"/>
      <c r="BP1414" s="104"/>
      <c r="BQ1414" s="104"/>
      <c r="BR1414" s="104"/>
      <c r="GM1414" s="104"/>
      <c r="GN1414" s="104"/>
      <c r="GO1414" s="104"/>
      <c r="GP1414" s="104"/>
      <c r="GQ1414" s="104"/>
      <c r="GR1414" s="104"/>
      <c r="GS1414" s="104"/>
      <c r="GT1414" s="104"/>
      <c r="GU1414" s="104"/>
      <c r="GV1414" s="104"/>
      <c r="GW1414" s="104"/>
      <c r="GX1414" s="104"/>
      <c r="GY1414" s="104"/>
      <c r="GZ1414" s="104"/>
      <c r="HA1414" s="104"/>
      <c r="HB1414" s="104"/>
      <c r="HC1414" s="104"/>
      <c r="HD1414" s="104"/>
      <c r="HE1414" s="104"/>
      <c r="HF1414" s="104"/>
      <c r="HG1414" s="104"/>
      <c r="HH1414" s="104"/>
      <c r="HI1414" s="104"/>
      <c r="HJ1414" s="104"/>
      <c r="HK1414" s="104"/>
      <c r="HL1414" s="104"/>
      <c r="HM1414" s="104"/>
      <c r="HN1414" s="104"/>
      <c r="HO1414" s="104"/>
      <c r="HP1414" s="104"/>
      <c r="HQ1414" s="104"/>
      <c r="HR1414" s="104"/>
      <c r="HS1414" s="104"/>
      <c r="HT1414" s="104"/>
      <c r="HU1414" s="104"/>
      <c r="HV1414" s="104"/>
      <c r="HW1414" s="104"/>
      <c r="HX1414" s="104"/>
      <c r="HY1414" s="104"/>
      <c r="HZ1414" s="104"/>
      <c r="IA1414" s="104"/>
      <c r="IB1414" s="104"/>
      <c r="IC1414" s="104"/>
      <c r="ID1414" s="104"/>
      <c r="IE1414" s="104"/>
      <c r="IF1414" s="104"/>
      <c r="IG1414" s="104"/>
      <c r="IH1414" s="104"/>
      <c r="II1414" s="104"/>
      <c r="IJ1414" s="104"/>
      <c r="IK1414" s="104"/>
      <c r="IL1414" s="104"/>
      <c r="IM1414" s="104"/>
      <c r="IN1414" s="104"/>
      <c r="IO1414" s="104"/>
      <c r="IP1414" s="104"/>
      <c r="IQ1414" s="104"/>
      <c r="IR1414" s="104"/>
      <c r="IS1414" s="104"/>
      <c r="IT1414" s="104"/>
      <c r="IU1414" s="104"/>
      <c r="IV1414" s="104"/>
      <c r="IW1414" s="104"/>
      <c r="IX1414" s="104"/>
      <c r="IY1414" s="104"/>
      <c r="IZ1414" s="104"/>
      <c r="JA1414" s="104"/>
      <c r="JB1414" s="104"/>
      <c r="JC1414" s="104"/>
      <c r="JD1414" s="104"/>
      <c r="JE1414" s="104"/>
      <c r="JF1414" s="104"/>
      <c r="JG1414" s="104"/>
      <c r="JH1414" s="104"/>
      <c r="JI1414" s="104"/>
      <c r="JJ1414" s="104"/>
      <c r="JK1414" s="104"/>
      <c r="JL1414" s="104"/>
      <c r="JM1414" s="104"/>
      <c r="JN1414" s="104"/>
      <c r="JO1414" s="104"/>
      <c r="JP1414" s="104"/>
      <c r="JQ1414" s="104"/>
      <c r="JR1414" s="104"/>
      <c r="JS1414" s="104"/>
      <c r="JT1414" s="104"/>
      <c r="JU1414" s="104"/>
      <c r="JV1414" s="104"/>
      <c r="JW1414" s="104"/>
      <c r="JX1414" s="104"/>
      <c r="JY1414" s="104"/>
      <c r="JZ1414" s="104"/>
      <c r="KA1414" s="104"/>
      <c r="KB1414" s="104"/>
      <c r="KC1414" s="104"/>
      <c r="KD1414" s="104"/>
      <c r="KE1414" s="104"/>
      <c r="KF1414" s="104"/>
      <c r="KG1414" s="104"/>
      <c r="KH1414" s="104"/>
      <c r="KI1414" s="104"/>
      <c r="KJ1414" s="104"/>
      <c r="KK1414" s="104"/>
      <c r="KL1414" s="104"/>
      <c r="KM1414" s="104"/>
      <c r="KN1414" s="104"/>
      <c r="KO1414" s="104"/>
      <c r="KP1414" s="104"/>
      <c r="KQ1414" s="104"/>
      <c r="KR1414" s="104"/>
      <c r="KS1414" s="104"/>
      <c r="KT1414" s="104"/>
      <c r="KU1414" s="104"/>
      <c r="KV1414" s="104"/>
      <c r="KW1414" s="104"/>
      <c r="KX1414" s="104"/>
      <c r="KY1414" s="104"/>
      <c r="KZ1414" s="104"/>
      <c r="LA1414" s="104"/>
      <c r="LB1414" s="104"/>
      <c r="LC1414" s="104"/>
      <c r="LD1414" s="104"/>
      <c r="LE1414" s="104"/>
      <c r="LF1414" s="104"/>
      <c r="LG1414" s="104"/>
      <c r="LH1414" s="104"/>
      <c r="LI1414" s="104"/>
      <c r="LJ1414" s="104"/>
      <c r="LK1414" s="104"/>
      <c r="LL1414" s="104"/>
      <c r="LM1414" s="104"/>
      <c r="LN1414" s="104"/>
      <c r="LO1414" s="104"/>
      <c r="LP1414" s="104"/>
      <c r="LQ1414" s="104"/>
      <c r="LR1414" s="104"/>
      <c r="LS1414" s="104"/>
      <c r="LT1414" s="104"/>
      <c r="LU1414" s="104"/>
      <c r="LV1414" s="104"/>
      <c r="LW1414" s="104"/>
      <c r="LX1414" s="104"/>
      <c r="LY1414" s="104"/>
      <c r="LZ1414" s="104"/>
      <c r="MA1414" s="104"/>
      <c r="MB1414" s="104"/>
      <c r="MC1414" s="104"/>
      <c r="MD1414" s="104"/>
      <c r="ME1414" s="104"/>
      <c r="MF1414" s="104"/>
      <c r="MG1414" s="104"/>
      <c r="MH1414" s="104"/>
      <c r="MI1414" s="104"/>
      <c r="MJ1414" s="104"/>
      <c r="MK1414" s="104"/>
      <c r="ML1414" s="104"/>
      <c r="MM1414" s="104"/>
      <c r="MN1414" s="104"/>
      <c r="MO1414" s="104"/>
      <c r="MP1414" s="104"/>
      <c r="MQ1414" s="104"/>
      <c r="MR1414" s="104"/>
      <c r="MS1414" s="104"/>
      <c r="MT1414" s="104"/>
      <c r="MU1414" s="104"/>
      <c r="MV1414" s="104"/>
      <c r="MW1414" s="104"/>
      <c r="MX1414" s="104"/>
      <c r="MY1414" s="104"/>
      <c r="MZ1414" s="104"/>
      <c r="NA1414" s="104"/>
      <c r="NB1414" s="104"/>
      <c r="NC1414" s="104"/>
      <c r="ND1414" s="104"/>
      <c r="NE1414" s="104"/>
      <c r="NF1414" s="104"/>
      <c r="NG1414" s="104"/>
      <c r="NH1414" s="104"/>
      <c r="NI1414" s="104"/>
      <c r="NJ1414" s="104"/>
      <c r="NK1414" s="104"/>
      <c r="NL1414" s="104"/>
      <c r="NM1414" s="104"/>
      <c r="NN1414" s="104"/>
      <c r="NO1414" s="104"/>
      <c r="NP1414" s="104"/>
      <c r="NQ1414" s="104"/>
      <c r="NR1414" s="104"/>
      <c r="NS1414" s="104"/>
      <c r="NT1414" s="104"/>
      <c r="NU1414" s="104"/>
      <c r="NV1414" s="104"/>
      <c r="NW1414" s="104"/>
      <c r="NX1414" s="104"/>
      <c r="NY1414" s="104"/>
      <c r="NZ1414" s="104"/>
      <c r="OA1414" s="104"/>
      <c r="OB1414" s="104"/>
      <c r="OC1414" s="104"/>
      <c r="OD1414" s="104"/>
      <c r="OE1414" s="104"/>
      <c r="OF1414" s="104"/>
      <c r="OG1414" s="104"/>
      <c r="OH1414" s="104"/>
      <c r="OI1414" s="104"/>
      <c r="OJ1414" s="104"/>
      <c r="OK1414" s="104"/>
      <c r="OL1414" s="104"/>
      <c r="OM1414" s="104"/>
      <c r="ON1414" s="104"/>
      <c r="OO1414" s="104"/>
      <c r="OP1414" s="104"/>
      <c r="OQ1414" s="104"/>
      <c r="OR1414" s="104"/>
      <c r="OS1414" s="104"/>
      <c r="OT1414" s="104"/>
      <c r="OU1414" s="104"/>
      <c r="OV1414" s="104"/>
      <c r="OW1414" s="104"/>
      <c r="OX1414" s="104"/>
      <c r="OY1414" s="104"/>
      <c r="OZ1414" s="104"/>
      <c r="PA1414" s="104"/>
      <c r="PB1414" s="104"/>
      <c r="PC1414" s="104"/>
      <c r="PD1414" s="104"/>
      <c r="PE1414" s="104"/>
      <c r="PF1414" s="104"/>
      <c r="PG1414" s="104"/>
      <c r="PH1414" s="104"/>
      <c r="PI1414" s="104"/>
      <c r="PJ1414" s="104"/>
      <c r="PK1414" s="104"/>
      <c r="PL1414" s="104"/>
      <c r="PM1414" s="104"/>
      <c r="PN1414" s="104"/>
      <c r="PO1414" s="104"/>
      <c r="PP1414" s="104"/>
      <c r="PQ1414" s="104"/>
      <c r="PR1414" s="104"/>
      <c r="PS1414" s="104"/>
      <c r="PT1414" s="104"/>
      <c r="PU1414" s="104"/>
      <c r="PV1414" s="104"/>
      <c r="PW1414" s="104"/>
      <c r="PX1414" s="104"/>
      <c r="PY1414" s="104"/>
      <c r="PZ1414" s="104"/>
      <c r="QA1414" s="104"/>
      <c r="QB1414" s="104"/>
      <c r="QC1414" s="104"/>
      <c r="QD1414" s="104"/>
      <c r="QE1414" s="104"/>
      <c r="QF1414" s="104"/>
      <c r="QG1414" s="104"/>
      <c r="QH1414" s="104"/>
      <c r="QI1414" s="104"/>
      <c r="QJ1414" s="104"/>
      <c r="QK1414" s="104"/>
      <c r="QL1414" s="104"/>
      <c r="QM1414" s="104"/>
      <c r="QN1414" s="104"/>
      <c r="QO1414" s="104"/>
      <c r="QP1414" s="104"/>
      <c r="QQ1414" s="104"/>
      <c r="QR1414" s="104"/>
      <c r="QS1414" s="104"/>
      <c r="QT1414" s="104"/>
      <c r="QU1414" s="104"/>
      <c r="QV1414" s="104"/>
      <c r="QW1414" s="104"/>
      <c r="QX1414" s="104"/>
      <c r="QY1414" s="104"/>
      <c r="QZ1414" s="104"/>
      <c r="RA1414" s="104"/>
      <c r="RB1414" s="104"/>
      <c r="RC1414" s="104"/>
      <c r="RD1414" s="104"/>
      <c r="RE1414" s="104"/>
      <c r="RF1414" s="104"/>
    </row>
    <row r="1415" spans="1:474" x14ac:dyDescent="0.25">
      <c r="A1415" s="109"/>
      <c r="B1415" s="48" t="s">
        <v>1321</v>
      </c>
      <c r="C1415" s="23"/>
      <c r="D1415" s="49">
        <v>10</v>
      </c>
      <c r="E1415" s="23"/>
      <c r="F1415" s="50">
        <v>7579.4000000000005</v>
      </c>
      <c r="G1415" s="169"/>
      <c r="H1415" s="169"/>
      <c r="I1415" s="169"/>
      <c r="J1415" s="169"/>
      <c r="K1415" s="169"/>
      <c r="L1415" s="169"/>
      <c r="M1415" s="169"/>
      <c r="N1415" s="169"/>
      <c r="O1415" s="169"/>
      <c r="P1415" s="207"/>
      <c r="Q1415" s="169"/>
      <c r="R1415" s="169"/>
      <c r="S1415" s="169"/>
      <c r="T1415" s="169"/>
      <c r="U1415" s="208">
        <v>10</v>
      </c>
      <c r="V1415" s="207">
        <v>7579.4000000000005</v>
      </c>
      <c r="W1415" s="169"/>
      <c r="X1415" s="169"/>
      <c r="Y1415" s="169"/>
      <c r="Z1415" s="169"/>
      <c r="AA1415" s="169"/>
      <c r="AB1415" s="169"/>
      <c r="AC1415" s="169"/>
      <c r="AD1415" s="180"/>
      <c r="AE1415" s="207">
        <f>H1415+J1415+L1415+N1415+P1415+R1415+T1415+V1415+X1415+Z1415+AB1415+AD1415</f>
        <v>7579.4000000000005</v>
      </c>
    </row>
    <row r="1416" spans="1:474" s="19" customFormat="1" x14ac:dyDescent="0.25">
      <c r="A1416" s="74">
        <v>24807</v>
      </c>
      <c r="B1416" s="162" t="s">
        <v>1322</v>
      </c>
      <c r="C1416" s="74"/>
      <c r="D1416" s="74"/>
      <c r="E1416" s="74"/>
      <c r="F1416" s="163">
        <v>40858.523520000002</v>
      </c>
      <c r="G1416" s="173">
        <f>SUM(G1417:G1458)</f>
        <v>0</v>
      </c>
      <c r="H1416" s="173">
        <f t="shared" ref="H1416:AE1416" si="146">SUM(H1417:H1458)</f>
        <v>0</v>
      </c>
      <c r="I1416" s="173">
        <f t="shared" si="146"/>
        <v>1</v>
      </c>
      <c r="J1416" s="173">
        <f t="shared" si="146"/>
        <v>2782</v>
      </c>
      <c r="K1416" s="173">
        <f t="shared" si="146"/>
        <v>0</v>
      </c>
      <c r="L1416" s="173">
        <f t="shared" si="146"/>
        <v>0</v>
      </c>
      <c r="M1416" s="173">
        <f t="shared" si="146"/>
        <v>0</v>
      </c>
      <c r="N1416" s="173">
        <f t="shared" si="146"/>
        <v>0</v>
      </c>
      <c r="O1416" s="173">
        <f t="shared" si="146"/>
        <v>22</v>
      </c>
      <c r="P1416" s="184">
        <f t="shared" si="146"/>
        <v>2882.88</v>
      </c>
      <c r="Q1416" s="173">
        <f t="shared" si="146"/>
        <v>0</v>
      </c>
      <c r="R1416" s="173">
        <f t="shared" si="146"/>
        <v>0</v>
      </c>
      <c r="S1416" s="173">
        <v>0</v>
      </c>
      <c r="T1416" s="173">
        <v>0</v>
      </c>
      <c r="U1416" s="173">
        <v>339</v>
      </c>
      <c r="V1416" s="184">
        <v>35193.643520000005</v>
      </c>
      <c r="W1416" s="173">
        <f t="shared" si="146"/>
        <v>0</v>
      </c>
      <c r="X1416" s="173">
        <f t="shared" si="146"/>
        <v>0</v>
      </c>
      <c r="Y1416" s="173">
        <f t="shared" si="146"/>
        <v>0</v>
      </c>
      <c r="Z1416" s="173">
        <f t="shared" si="146"/>
        <v>0</v>
      </c>
      <c r="AA1416" s="173">
        <f t="shared" si="146"/>
        <v>0</v>
      </c>
      <c r="AB1416" s="173">
        <f t="shared" si="146"/>
        <v>0</v>
      </c>
      <c r="AC1416" s="173">
        <f t="shared" si="146"/>
        <v>0</v>
      </c>
      <c r="AD1416" s="179">
        <f t="shared" si="146"/>
        <v>0</v>
      </c>
      <c r="AE1416" s="204">
        <f t="shared" si="146"/>
        <v>40858.523520000002</v>
      </c>
      <c r="AF1416" s="104"/>
      <c r="AG1416" s="104"/>
      <c r="AH1416" s="104"/>
      <c r="AI1416" s="104"/>
      <c r="AJ1416" s="104"/>
      <c r="AK1416" s="104"/>
      <c r="AL1416" s="104"/>
      <c r="AM1416" s="104"/>
      <c r="AN1416" s="104"/>
      <c r="AO1416" s="104"/>
      <c r="AP1416" s="104"/>
      <c r="AQ1416" s="104"/>
      <c r="AR1416" s="104"/>
      <c r="AS1416" s="104"/>
      <c r="AT1416" s="104"/>
      <c r="AU1416" s="104"/>
      <c r="AV1416" s="104"/>
      <c r="AW1416" s="104"/>
      <c r="AX1416" s="104"/>
      <c r="AY1416" s="104"/>
      <c r="AZ1416" s="104"/>
      <c r="BA1416" s="104"/>
      <c r="BB1416" s="104"/>
      <c r="BC1416" s="104"/>
      <c r="BD1416" s="104"/>
      <c r="BE1416" s="104"/>
      <c r="BF1416" s="104"/>
      <c r="BG1416" s="104"/>
      <c r="BH1416" s="104"/>
      <c r="BI1416" s="104"/>
      <c r="BJ1416" s="104"/>
      <c r="BK1416" s="104"/>
      <c r="BL1416" s="104"/>
      <c r="BM1416" s="104"/>
      <c r="BN1416" s="104"/>
      <c r="BO1416" s="104"/>
      <c r="BP1416" s="104"/>
      <c r="BQ1416" s="104"/>
      <c r="BR1416" s="104"/>
      <c r="GM1416" s="104"/>
      <c r="GN1416" s="104"/>
      <c r="GO1416" s="104"/>
      <c r="GP1416" s="104"/>
      <c r="GQ1416" s="104"/>
      <c r="GR1416" s="104"/>
      <c r="GS1416" s="104"/>
      <c r="GT1416" s="104"/>
      <c r="GU1416" s="104"/>
      <c r="GV1416" s="104"/>
      <c r="GW1416" s="104"/>
      <c r="GX1416" s="104"/>
      <c r="GY1416" s="104"/>
      <c r="GZ1416" s="104"/>
      <c r="HA1416" s="104"/>
      <c r="HB1416" s="104"/>
      <c r="HC1416" s="104"/>
      <c r="HD1416" s="104"/>
      <c r="HE1416" s="104"/>
      <c r="HF1416" s="104"/>
      <c r="HG1416" s="104"/>
      <c r="HH1416" s="104"/>
      <c r="HI1416" s="104"/>
      <c r="HJ1416" s="104"/>
      <c r="HK1416" s="104"/>
      <c r="HL1416" s="104"/>
      <c r="HM1416" s="104"/>
      <c r="HN1416" s="104"/>
      <c r="HO1416" s="104"/>
      <c r="HP1416" s="104"/>
      <c r="HQ1416" s="104"/>
      <c r="HR1416" s="104"/>
      <c r="HS1416" s="104"/>
      <c r="HT1416" s="104"/>
      <c r="HU1416" s="104"/>
      <c r="HV1416" s="104"/>
      <c r="HW1416" s="104"/>
      <c r="HX1416" s="104"/>
      <c r="HY1416" s="104"/>
      <c r="HZ1416" s="104"/>
      <c r="IA1416" s="104"/>
      <c r="IB1416" s="104"/>
      <c r="IC1416" s="104"/>
      <c r="ID1416" s="104"/>
      <c r="IE1416" s="104"/>
      <c r="IF1416" s="104"/>
      <c r="IG1416" s="104"/>
      <c r="IH1416" s="104"/>
      <c r="II1416" s="104"/>
      <c r="IJ1416" s="104"/>
      <c r="IK1416" s="104"/>
      <c r="IL1416" s="104"/>
      <c r="IM1416" s="104"/>
      <c r="IN1416" s="104"/>
      <c r="IO1416" s="104"/>
      <c r="IP1416" s="104"/>
      <c r="IQ1416" s="104"/>
      <c r="IR1416" s="104"/>
      <c r="IS1416" s="104"/>
      <c r="IT1416" s="104"/>
      <c r="IU1416" s="104"/>
      <c r="IV1416" s="104"/>
      <c r="IW1416" s="104"/>
      <c r="IX1416" s="104"/>
      <c r="IY1416" s="104"/>
      <c r="IZ1416" s="104"/>
      <c r="JA1416" s="104"/>
      <c r="JB1416" s="104"/>
      <c r="JC1416" s="104"/>
      <c r="JD1416" s="104"/>
      <c r="JE1416" s="104"/>
      <c r="JF1416" s="104"/>
      <c r="JG1416" s="104"/>
      <c r="JH1416" s="104"/>
      <c r="JI1416" s="104"/>
      <c r="JJ1416" s="104"/>
      <c r="JK1416" s="104"/>
      <c r="JL1416" s="104"/>
      <c r="JM1416" s="104"/>
      <c r="JN1416" s="104"/>
      <c r="JO1416" s="104"/>
      <c r="JP1416" s="104"/>
      <c r="JQ1416" s="104"/>
      <c r="JR1416" s="104"/>
      <c r="JS1416" s="104"/>
      <c r="JT1416" s="104"/>
      <c r="JU1416" s="104"/>
      <c r="JV1416" s="104"/>
      <c r="JW1416" s="104"/>
      <c r="JX1416" s="104"/>
      <c r="JY1416" s="104"/>
      <c r="JZ1416" s="104"/>
      <c r="KA1416" s="104"/>
      <c r="KB1416" s="104"/>
      <c r="KC1416" s="104"/>
      <c r="KD1416" s="104"/>
      <c r="KE1416" s="104"/>
      <c r="KF1416" s="104"/>
      <c r="KG1416" s="104"/>
      <c r="KH1416" s="104"/>
      <c r="KI1416" s="104"/>
      <c r="KJ1416" s="104"/>
      <c r="KK1416" s="104"/>
      <c r="KL1416" s="104"/>
      <c r="KM1416" s="104"/>
      <c r="KN1416" s="104"/>
      <c r="KO1416" s="104"/>
      <c r="KP1416" s="104"/>
      <c r="KQ1416" s="104"/>
      <c r="KR1416" s="104"/>
      <c r="KS1416" s="104"/>
      <c r="KT1416" s="104"/>
      <c r="KU1416" s="104"/>
      <c r="KV1416" s="104"/>
      <c r="KW1416" s="104"/>
      <c r="KX1416" s="104"/>
      <c r="KY1416" s="104"/>
      <c r="KZ1416" s="104"/>
      <c r="LA1416" s="104"/>
      <c r="LB1416" s="104"/>
      <c r="LC1416" s="104"/>
      <c r="LD1416" s="104"/>
      <c r="LE1416" s="104"/>
      <c r="LF1416" s="104"/>
      <c r="LG1416" s="104"/>
      <c r="LH1416" s="104"/>
      <c r="LI1416" s="104"/>
      <c r="LJ1416" s="104"/>
      <c r="LK1416" s="104"/>
      <c r="LL1416" s="104"/>
      <c r="LM1416" s="104"/>
      <c r="LN1416" s="104"/>
      <c r="LO1416" s="104"/>
      <c r="LP1416" s="104"/>
      <c r="LQ1416" s="104"/>
      <c r="LR1416" s="104"/>
      <c r="LS1416" s="104"/>
      <c r="LT1416" s="104"/>
      <c r="LU1416" s="104"/>
      <c r="LV1416" s="104"/>
      <c r="LW1416" s="104"/>
      <c r="LX1416" s="104"/>
      <c r="LY1416" s="104"/>
      <c r="LZ1416" s="104"/>
      <c r="MA1416" s="104"/>
      <c r="MB1416" s="104"/>
      <c r="MC1416" s="104"/>
      <c r="MD1416" s="104"/>
      <c r="ME1416" s="104"/>
      <c r="MF1416" s="104"/>
      <c r="MG1416" s="104"/>
      <c r="MH1416" s="104"/>
      <c r="MI1416" s="104"/>
      <c r="MJ1416" s="104"/>
      <c r="MK1416" s="104"/>
      <c r="ML1416" s="104"/>
      <c r="MM1416" s="104"/>
      <c r="MN1416" s="104"/>
      <c r="MO1416" s="104"/>
      <c r="MP1416" s="104"/>
      <c r="MQ1416" s="104"/>
      <c r="MR1416" s="104"/>
      <c r="MS1416" s="104"/>
      <c r="MT1416" s="104"/>
      <c r="MU1416" s="104"/>
      <c r="MV1416" s="104"/>
      <c r="MW1416" s="104"/>
      <c r="MX1416" s="104"/>
      <c r="MY1416" s="104"/>
      <c r="MZ1416" s="104"/>
      <c r="NA1416" s="104"/>
      <c r="NB1416" s="104"/>
      <c r="NC1416" s="104"/>
      <c r="ND1416" s="104"/>
      <c r="NE1416" s="104"/>
      <c r="NF1416" s="104"/>
      <c r="NG1416" s="104"/>
      <c r="NH1416" s="104"/>
      <c r="NI1416" s="104"/>
      <c r="NJ1416" s="104"/>
      <c r="NK1416" s="104"/>
      <c r="NL1416" s="104"/>
      <c r="NM1416" s="104"/>
      <c r="NN1416" s="104"/>
      <c r="NO1416" s="104"/>
      <c r="NP1416" s="104"/>
      <c r="NQ1416" s="104"/>
      <c r="NR1416" s="104"/>
      <c r="NS1416" s="104"/>
      <c r="NT1416" s="104"/>
      <c r="NU1416" s="104"/>
      <c r="NV1416" s="104"/>
      <c r="NW1416" s="104"/>
      <c r="NX1416" s="104"/>
      <c r="NY1416" s="104"/>
      <c r="NZ1416" s="104"/>
      <c r="OA1416" s="104"/>
      <c r="OB1416" s="104"/>
      <c r="OC1416" s="104"/>
      <c r="OD1416" s="104"/>
      <c r="OE1416" s="104"/>
      <c r="OF1416" s="104"/>
      <c r="OG1416" s="104"/>
      <c r="OH1416" s="104"/>
      <c r="OI1416" s="104"/>
      <c r="OJ1416" s="104"/>
      <c r="OK1416" s="104"/>
      <c r="OL1416" s="104"/>
      <c r="OM1416" s="104"/>
      <c r="ON1416" s="104"/>
      <c r="OO1416" s="104"/>
      <c r="OP1416" s="104"/>
      <c r="OQ1416" s="104"/>
      <c r="OR1416" s="104"/>
      <c r="OS1416" s="104"/>
      <c r="OT1416" s="104"/>
      <c r="OU1416" s="104"/>
      <c r="OV1416" s="104"/>
      <c r="OW1416" s="104"/>
      <c r="OX1416" s="104"/>
      <c r="OY1416" s="104"/>
      <c r="OZ1416" s="104"/>
      <c r="PA1416" s="104"/>
      <c r="PB1416" s="104"/>
      <c r="PC1416" s="104"/>
      <c r="PD1416" s="104"/>
      <c r="PE1416" s="104"/>
      <c r="PF1416" s="104"/>
      <c r="PG1416" s="104"/>
      <c r="PH1416" s="104"/>
      <c r="PI1416" s="104"/>
      <c r="PJ1416" s="104"/>
      <c r="PK1416" s="104"/>
      <c r="PL1416" s="104"/>
      <c r="PM1416" s="104"/>
      <c r="PN1416" s="104"/>
      <c r="PO1416" s="104"/>
      <c r="PP1416" s="104"/>
      <c r="PQ1416" s="104"/>
      <c r="PR1416" s="104"/>
      <c r="PS1416" s="104"/>
      <c r="PT1416" s="104"/>
      <c r="PU1416" s="104"/>
      <c r="PV1416" s="104"/>
      <c r="PW1416" s="104"/>
      <c r="PX1416" s="104"/>
      <c r="PY1416" s="104"/>
      <c r="PZ1416" s="104"/>
      <c r="QA1416" s="104"/>
      <c r="QB1416" s="104"/>
      <c r="QC1416" s="104"/>
      <c r="QD1416" s="104"/>
      <c r="QE1416" s="104"/>
      <c r="QF1416" s="104"/>
      <c r="QG1416" s="104"/>
      <c r="QH1416" s="104"/>
      <c r="QI1416" s="104"/>
      <c r="QJ1416" s="104"/>
      <c r="QK1416" s="104"/>
      <c r="QL1416" s="104"/>
      <c r="QM1416" s="104"/>
      <c r="QN1416" s="104"/>
      <c r="QO1416" s="104"/>
      <c r="QP1416" s="104"/>
      <c r="QQ1416" s="104"/>
      <c r="QR1416" s="104"/>
      <c r="QS1416" s="104"/>
      <c r="QT1416" s="104"/>
      <c r="QU1416" s="104"/>
      <c r="QV1416" s="104"/>
      <c r="QW1416" s="104"/>
      <c r="QX1416" s="104"/>
      <c r="QY1416" s="104"/>
      <c r="QZ1416" s="104"/>
      <c r="RA1416" s="104"/>
      <c r="RB1416" s="104"/>
      <c r="RC1416" s="104"/>
      <c r="RD1416" s="104"/>
      <c r="RE1416" s="104"/>
      <c r="RF1416" s="104"/>
    </row>
    <row r="1417" spans="1:474" s="169" customFormat="1" x14ac:dyDescent="0.25">
      <c r="A1417" s="26"/>
      <c r="B1417" s="48" t="s">
        <v>1323</v>
      </c>
      <c r="C1417" s="23"/>
      <c r="D1417" s="49">
        <v>10</v>
      </c>
      <c r="E1417" s="23"/>
      <c r="F1417" s="23">
        <v>200</v>
      </c>
      <c r="P1417" s="207"/>
      <c r="U1417" s="208">
        <v>10</v>
      </c>
      <c r="V1417" s="207">
        <v>200</v>
      </c>
      <c r="AD1417" s="180"/>
      <c r="AE1417" s="207">
        <f t="shared" ref="AE1417:AE1458" si="147">H1417+J1417+L1417+N1417+P1417+R1417+T1417+V1417+X1417+Z1417+AB1417+AD1417</f>
        <v>200</v>
      </c>
      <c r="AF1417" s="199"/>
      <c r="AG1417" s="199"/>
      <c r="AH1417" s="199"/>
      <c r="AI1417" s="199"/>
      <c r="AJ1417" s="199"/>
      <c r="AK1417" s="199"/>
      <c r="AL1417" s="199"/>
      <c r="AM1417" s="199"/>
      <c r="AN1417" s="199"/>
      <c r="AO1417" s="199"/>
      <c r="AP1417" s="199"/>
      <c r="AQ1417" s="199"/>
      <c r="AR1417" s="199"/>
      <c r="AS1417" s="199"/>
      <c r="AT1417" s="199"/>
      <c r="AU1417" s="199"/>
      <c r="AV1417" s="199"/>
      <c r="AW1417" s="199"/>
      <c r="AX1417" s="199"/>
      <c r="AY1417" s="199"/>
      <c r="AZ1417" s="199"/>
      <c r="BA1417" s="199"/>
      <c r="BB1417" s="199"/>
      <c r="BC1417" s="199"/>
      <c r="BD1417" s="199"/>
      <c r="BE1417" s="199"/>
      <c r="BF1417" s="199"/>
      <c r="BG1417" s="199"/>
      <c r="BH1417" s="199"/>
      <c r="BI1417" s="199"/>
      <c r="BJ1417" s="199"/>
      <c r="BK1417" s="199"/>
      <c r="BL1417" s="199"/>
      <c r="BM1417" s="199"/>
      <c r="BN1417" s="199"/>
      <c r="BO1417" s="199"/>
      <c r="BP1417" s="199"/>
      <c r="BQ1417" s="199"/>
      <c r="BR1417" s="199"/>
      <c r="GM1417" s="199"/>
      <c r="GN1417" s="199"/>
      <c r="GO1417" s="199"/>
      <c r="GP1417" s="199"/>
      <c r="GQ1417" s="199"/>
      <c r="GR1417" s="199"/>
      <c r="GS1417" s="199"/>
      <c r="GT1417" s="199"/>
      <c r="GU1417" s="199"/>
      <c r="GV1417" s="199"/>
      <c r="GW1417" s="199"/>
      <c r="GX1417" s="199"/>
      <c r="GY1417" s="199"/>
      <c r="GZ1417" s="199"/>
      <c r="HA1417" s="199"/>
      <c r="HB1417" s="199"/>
      <c r="HC1417" s="199"/>
      <c r="HD1417" s="199"/>
      <c r="HE1417" s="199"/>
      <c r="HF1417" s="199"/>
      <c r="HG1417" s="199"/>
      <c r="HH1417" s="199"/>
      <c r="HI1417" s="199"/>
      <c r="HJ1417" s="199"/>
      <c r="HK1417" s="199"/>
      <c r="HL1417" s="199"/>
      <c r="HM1417" s="199"/>
      <c r="HN1417" s="199"/>
      <c r="HO1417" s="199"/>
      <c r="HP1417" s="199"/>
      <c r="HQ1417" s="199"/>
      <c r="HR1417" s="199"/>
      <c r="HS1417" s="199"/>
      <c r="HT1417" s="199"/>
      <c r="HU1417" s="199"/>
      <c r="HV1417" s="199"/>
      <c r="HW1417" s="199"/>
      <c r="HX1417" s="199"/>
      <c r="HY1417" s="199"/>
      <c r="HZ1417" s="199"/>
      <c r="IA1417" s="199"/>
      <c r="IB1417" s="199"/>
      <c r="IC1417" s="199"/>
      <c r="ID1417" s="199"/>
      <c r="IE1417" s="199"/>
      <c r="IF1417" s="199"/>
      <c r="IG1417" s="199"/>
      <c r="IH1417" s="199"/>
      <c r="II1417" s="199"/>
      <c r="IJ1417" s="199"/>
      <c r="IK1417" s="199"/>
      <c r="IL1417" s="199"/>
      <c r="IM1417" s="199"/>
      <c r="IN1417" s="199"/>
      <c r="IO1417" s="199"/>
      <c r="IP1417" s="199"/>
      <c r="IQ1417" s="199"/>
      <c r="IR1417" s="199"/>
      <c r="IS1417" s="199"/>
      <c r="IT1417" s="199"/>
      <c r="IU1417" s="199"/>
      <c r="IV1417" s="199"/>
      <c r="IW1417" s="199"/>
      <c r="IX1417" s="199"/>
      <c r="IY1417" s="199"/>
      <c r="IZ1417" s="199"/>
      <c r="JA1417" s="199"/>
      <c r="JB1417" s="199"/>
      <c r="JC1417" s="199"/>
      <c r="JD1417" s="199"/>
      <c r="JE1417" s="199"/>
      <c r="JF1417" s="199"/>
      <c r="JG1417" s="199"/>
      <c r="JH1417" s="199"/>
      <c r="JI1417" s="199"/>
      <c r="JJ1417" s="199"/>
      <c r="JK1417" s="199"/>
      <c r="JL1417" s="199"/>
      <c r="JM1417" s="199"/>
      <c r="JN1417" s="199"/>
      <c r="JO1417" s="199"/>
      <c r="JP1417" s="199"/>
      <c r="JQ1417" s="199"/>
      <c r="JR1417" s="199"/>
      <c r="JS1417" s="199"/>
      <c r="JT1417" s="199"/>
      <c r="JU1417" s="199"/>
      <c r="JV1417" s="199"/>
      <c r="JW1417" s="199"/>
      <c r="JX1417" s="199"/>
      <c r="JY1417" s="199"/>
      <c r="JZ1417" s="199"/>
      <c r="KA1417" s="199"/>
      <c r="KB1417" s="199"/>
      <c r="KC1417" s="199"/>
      <c r="KD1417" s="199"/>
      <c r="KE1417" s="199"/>
      <c r="KF1417" s="199"/>
      <c r="KG1417" s="199"/>
      <c r="KH1417" s="199"/>
      <c r="KI1417" s="199"/>
      <c r="KJ1417" s="199"/>
      <c r="KK1417" s="199"/>
      <c r="KL1417" s="199"/>
      <c r="KM1417" s="199"/>
      <c r="KN1417" s="199"/>
      <c r="KO1417" s="199"/>
      <c r="KP1417" s="199"/>
      <c r="KQ1417" s="199"/>
      <c r="KR1417" s="199"/>
      <c r="KS1417" s="199"/>
      <c r="KT1417" s="199"/>
      <c r="KU1417" s="199"/>
      <c r="KV1417" s="199"/>
      <c r="KW1417" s="199"/>
      <c r="KX1417" s="199"/>
      <c r="KY1417" s="199"/>
      <c r="KZ1417" s="199"/>
      <c r="LA1417" s="199"/>
      <c r="LB1417" s="199"/>
      <c r="LC1417" s="199"/>
      <c r="LD1417" s="199"/>
      <c r="LE1417" s="199"/>
      <c r="LF1417" s="199"/>
      <c r="LG1417" s="199"/>
      <c r="LH1417" s="199"/>
      <c r="LI1417" s="199"/>
      <c r="LJ1417" s="199"/>
      <c r="LK1417" s="199"/>
      <c r="LL1417" s="199"/>
      <c r="LM1417" s="199"/>
      <c r="LN1417" s="199"/>
      <c r="LO1417" s="199"/>
      <c r="LP1417" s="199"/>
      <c r="LQ1417" s="199"/>
      <c r="LR1417" s="199"/>
      <c r="LS1417" s="199"/>
      <c r="LT1417" s="199"/>
      <c r="LU1417" s="199"/>
      <c r="LV1417" s="199"/>
      <c r="LW1417" s="199"/>
      <c r="LX1417" s="199"/>
      <c r="LY1417" s="199"/>
      <c r="LZ1417" s="199"/>
      <c r="MA1417" s="199"/>
      <c r="MB1417" s="199"/>
      <c r="MC1417" s="199"/>
      <c r="MD1417" s="199"/>
      <c r="ME1417" s="199"/>
      <c r="MF1417" s="199"/>
      <c r="MG1417" s="199"/>
      <c r="MH1417" s="199"/>
      <c r="MI1417" s="199"/>
      <c r="MJ1417" s="199"/>
      <c r="MK1417" s="199"/>
      <c r="ML1417" s="199"/>
      <c r="MM1417" s="199"/>
      <c r="MN1417" s="199"/>
      <c r="MO1417" s="199"/>
      <c r="MP1417" s="199"/>
      <c r="MQ1417" s="199"/>
      <c r="MR1417" s="199"/>
      <c r="MS1417" s="199"/>
      <c r="MT1417" s="199"/>
      <c r="MU1417" s="199"/>
      <c r="MV1417" s="199"/>
      <c r="MW1417" s="199"/>
      <c r="MX1417" s="199"/>
      <c r="MY1417" s="199"/>
      <c r="MZ1417" s="199"/>
      <c r="NA1417" s="199"/>
      <c r="NB1417" s="199"/>
      <c r="NC1417" s="199"/>
      <c r="ND1417" s="199"/>
      <c r="NE1417" s="199"/>
      <c r="NF1417" s="199"/>
      <c r="NG1417" s="199"/>
      <c r="NH1417" s="199"/>
      <c r="NI1417" s="199"/>
      <c r="NJ1417" s="199"/>
      <c r="NK1417" s="199"/>
      <c r="NL1417" s="199"/>
      <c r="NM1417" s="199"/>
      <c r="NN1417" s="199"/>
      <c r="NO1417" s="199"/>
      <c r="NP1417" s="199"/>
      <c r="NQ1417" s="199"/>
      <c r="NR1417" s="199"/>
      <c r="NS1417" s="199"/>
      <c r="NT1417" s="199"/>
      <c r="NU1417" s="199"/>
      <c r="NV1417" s="199"/>
      <c r="NW1417" s="199"/>
      <c r="NX1417" s="199"/>
      <c r="NY1417" s="199"/>
      <c r="NZ1417" s="199"/>
      <c r="OA1417" s="199"/>
      <c r="OB1417" s="199"/>
      <c r="OC1417" s="199"/>
      <c r="OD1417" s="199"/>
      <c r="OE1417" s="199"/>
      <c r="OF1417" s="199"/>
      <c r="OG1417" s="199"/>
      <c r="OH1417" s="199"/>
      <c r="OI1417" s="199"/>
      <c r="OJ1417" s="199"/>
      <c r="OK1417" s="199"/>
      <c r="OL1417" s="199"/>
      <c r="OM1417" s="199"/>
      <c r="ON1417" s="199"/>
      <c r="OO1417" s="199"/>
      <c r="OP1417" s="199"/>
      <c r="OQ1417" s="199"/>
      <c r="OR1417" s="199"/>
      <c r="OS1417" s="199"/>
      <c r="OT1417" s="199"/>
      <c r="OU1417" s="199"/>
      <c r="OV1417" s="199"/>
      <c r="OW1417" s="199"/>
      <c r="OX1417" s="199"/>
      <c r="OY1417" s="199"/>
      <c r="OZ1417" s="199"/>
      <c r="PA1417" s="199"/>
      <c r="PB1417" s="199"/>
      <c r="PC1417" s="199"/>
      <c r="PD1417" s="199"/>
      <c r="PE1417" s="199"/>
      <c r="PF1417" s="199"/>
      <c r="PG1417" s="199"/>
      <c r="PH1417" s="199"/>
      <c r="PI1417" s="199"/>
      <c r="PJ1417" s="199"/>
      <c r="PK1417" s="199"/>
      <c r="PL1417" s="199"/>
      <c r="PM1417" s="199"/>
      <c r="PN1417" s="199"/>
      <c r="PO1417" s="199"/>
      <c r="PP1417" s="199"/>
      <c r="PQ1417" s="199"/>
      <c r="PR1417" s="199"/>
      <c r="PS1417" s="199"/>
      <c r="PT1417" s="199"/>
      <c r="PU1417" s="199"/>
      <c r="PV1417" s="199"/>
      <c r="PW1417" s="199"/>
      <c r="PX1417" s="199"/>
      <c r="PY1417" s="199"/>
      <c r="PZ1417" s="199"/>
      <c r="QA1417" s="199"/>
      <c r="QB1417" s="199"/>
      <c r="QC1417" s="199"/>
      <c r="QD1417" s="199"/>
      <c r="QE1417" s="199"/>
      <c r="QF1417" s="199"/>
      <c r="QG1417" s="199"/>
      <c r="QH1417" s="199"/>
      <c r="QI1417" s="199"/>
      <c r="QJ1417" s="199"/>
      <c r="QK1417" s="199"/>
      <c r="QL1417" s="199"/>
      <c r="QM1417" s="199"/>
      <c r="QN1417" s="199"/>
      <c r="QO1417" s="199"/>
      <c r="QP1417" s="199"/>
      <c r="QQ1417" s="199"/>
      <c r="QR1417" s="199"/>
      <c r="QS1417" s="199"/>
      <c r="QT1417" s="199"/>
      <c r="QU1417" s="199"/>
      <c r="QV1417" s="199"/>
      <c r="QW1417" s="199"/>
      <c r="QX1417" s="199"/>
      <c r="QY1417" s="199"/>
      <c r="QZ1417" s="199"/>
      <c r="RA1417" s="199"/>
      <c r="RB1417" s="199"/>
      <c r="RC1417" s="199"/>
      <c r="RD1417" s="199"/>
      <c r="RE1417" s="199"/>
      <c r="RF1417" s="199"/>
    </row>
    <row r="1418" spans="1:474" s="169" customFormat="1" x14ac:dyDescent="0.25">
      <c r="A1418" s="26"/>
      <c r="B1418" s="48" t="s">
        <v>1324</v>
      </c>
      <c r="C1418" s="23"/>
      <c r="D1418" s="49">
        <v>0</v>
      </c>
      <c r="E1418" s="23"/>
      <c r="F1418" s="23">
        <v>0</v>
      </c>
      <c r="P1418" s="207"/>
      <c r="U1418" s="208">
        <v>0</v>
      </c>
      <c r="V1418" s="207">
        <v>0</v>
      </c>
      <c r="AD1418" s="180"/>
      <c r="AE1418" s="207">
        <f t="shared" si="147"/>
        <v>0</v>
      </c>
      <c r="AF1418" s="199"/>
      <c r="AG1418" s="199"/>
      <c r="AH1418" s="199"/>
      <c r="AI1418" s="199"/>
      <c r="AJ1418" s="199"/>
      <c r="AK1418" s="199"/>
      <c r="AL1418" s="199"/>
      <c r="AM1418" s="199"/>
      <c r="AN1418" s="199"/>
      <c r="AO1418" s="199"/>
      <c r="AP1418" s="199"/>
      <c r="AQ1418" s="199"/>
      <c r="AR1418" s="199"/>
      <c r="AS1418" s="199"/>
      <c r="AT1418" s="199"/>
      <c r="AU1418" s="199"/>
      <c r="AV1418" s="199"/>
      <c r="AW1418" s="199"/>
      <c r="AX1418" s="199"/>
      <c r="AY1418" s="199"/>
      <c r="AZ1418" s="199"/>
      <c r="BA1418" s="199"/>
      <c r="BB1418" s="199"/>
      <c r="BC1418" s="199"/>
      <c r="BD1418" s="199"/>
      <c r="BE1418" s="199"/>
      <c r="BF1418" s="199"/>
      <c r="BG1418" s="199"/>
      <c r="BH1418" s="199"/>
      <c r="BI1418" s="199"/>
      <c r="BJ1418" s="199"/>
      <c r="BK1418" s="199"/>
      <c r="BL1418" s="199"/>
      <c r="BM1418" s="199"/>
      <c r="BN1418" s="199"/>
      <c r="BO1418" s="199"/>
      <c r="BP1418" s="199"/>
      <c r="BQ1418" s="199"/>
      <c r="BR1418" s="199"/>
      <c r="GM1418" s="199"/>
      <c r="GN1418" s="199"/>
      <c r="GO1418" s="199"/>
      <c r="GP1418" s="199"/>
      <c r="GQ1418" s="199"/>
      <c r="GR1418" s="199"/>
      <c r="GS1418" s="199"/>
      <c r="GT1418" s="199"/>
      <c r="GU1418" s="199"/>
      <c r="GV1418" s="199"/>
      <c r="GW1418" s="199"/>
      <c r="GX1418" s="199"/>
      <c r="GY1418" s="199"/>
      <c r="GZ1418" s="199"/>
      <c r="HA1418" s="199"/>
      <c r="HB1418" s="199"/>
      <c r="HC1418" s="199"/>
      <c r="HD1418" s="199"/>
      <c r="HE1418" s="199"/>
      <c r="HF1418" s="199"/>
      <c r="HG1418" s="199"/>
      <c r="HH1418" s="199"/>
      <c r="HI1418" s="199"/>
      <c r="HJ1418" s="199"/>
      <c r="HK1418" s="199"/>
      <c r="HL1418" s="199"/>
      <c r="HM1418" s="199"/>
      <c r="HN1418" s="199"/>
      <c r="HO1418" s="199"/>
      <c r="HP1418" s="199"/>
      <c r="HQ1418" s="199"/>
      <c r="HR1418" s="199"/>
      <c r="HS1418" s="199"/>
      <c r="HT1418" s="199"/>
      <c r="HU1418" s="199"/>
      <c r="HV1418" s="199"/>
      <c r="HW1418" s="199"/>
      <c r="HX1418" s="199"/>
      <c r="HY1418" s="199"/>
      <c r="HZ1418" s="199"/>
      <c r="IA1418" s="199"/>
      <c r="IB1418" s="199"/>
      <c r="IC1418" s="199"/>
      <c r="ID1418" s="199"/>
      <c r="IE1418" s="199"/>
      <c r="IF1418" s="199"/>
      <c r="IG1418" s="199"/>
      <c r="IH1418" s="199"/>
      <c r="II1418" s="199"/>
      <c r="IJ1418" s="199"/>
      <c r="IK1418" s="199"/>
      <c r="IL1418" s="199"/>
      <c r="IM1418" s="199"/>
      <c r="IN1418" s="199"/>
      <c r="IO1418" s="199"/>
      <c r="IP1418" s="199"/>
      <c r="IQ1418" s="199"/>
      <c r="IR1418" s="199"/>
      <c r="IS1418" s="199"/>
      <c r="IT1418" s="199"/>
      <c r="IU1418" s="199"/>
      <c r="IV1418" s="199"/>
      <c r="IW1418" s="199"/>
      <c r="IX1418" s="199"/>
      <c r="IY1418" s="199"/>
      <c r="IZ1418" s="199"/>
      <c r="JA1418" s="199"/>
      <c r="JB1418" s="199"/>
      <c r="JC1418" s="199"/>
      <c r="JD1418" s="199"/>
      <c r="JE1418" s="199"/>
      <c r="JF1418" s="199"/>
      <c r="JG1418" s="199"/>
      <c r="JH1418" s="199"/>
      <c r="JI1418" s="199"/>
      <c r="JJ1418" s="199"/>
      <c r="JK1418" s="199"/>
      <c r="JL1418" s="199"/>
      <c r="JM1418" s="199"/>
      <c r="JN1418" s="199"/>
      <c r="JO1418" s="199"/>
      <c r="JP1418" s="199"/>
      <c r="JQ1418" s="199"/>
      <c r="JR1418" s="199"/>
      <c r="JS1418" s="199"/>
      <c r="JT1418" s="199"/>
      <c r="JU1418" s="199"/>
      <c r="JV1418" s="199"/>
      <c r="JW1418" s="199"/>
      <c r="JX1418" s="199"/>
      <c r="JY1418" s="199"/>
      <c r="JZ1418" s="199"/>
      <c r="KA1418" s="199"/>
      <c r="KB1418" s="199"/>
      <c r="KC1418" s="199"/>
      <c r="KD1418" s="199"/>
      <c r="KE1418" s="199"/>
      <c r="KF1418" s="199"/>
      <c r="KG1418" s="199"/>
      <c r="KH1418" s="199"/>
      <c r="KI1418" s="199"/>
      <c r="KJ1418" s="199"/>
      <c r="KK1418" s="199"/>
      <c r="KL1418" s="199"/>
      <c r="KM1418" s="199"/>
      <c r="KN1418" s="199"/>
      <c r="KO1418" s="199"/>
      <c r="KP1418" s="199"/>
      <c r="KQ1418" s="199"/>
      <c r="KR1418" s="199"/>
      <c r="KS1418" s="199"/>
      <c r="KT1418" s="199"/>
      <c r="KU1418" s="199"/>
      <c r="KV1418" s="199"/>
      <c r="KW1418" s="199"/>
      <c r="KX1418" s="199"/>
      <c r="KY1418" s="199"/>
      <c r="KZ1418" s="199"/>
      <c r="LA1418" s="199"/>
      <c r="LB1418" s="199"/>
      <c r="LC1418" s="199"/>
      <c r="LD1418" s="199"/>
      <c r="LE1418" s="199"/>
      <c r="LF1418" s="199"/>
      <c r="LG1418" s="199"/>
      <c r="LH1418" s="199"/>
      <c r="LI1418" s="199"/>
      <c r="LJ1418" s="199"/>
      <c r="LK1418" s="199"/>
      <c r="LL1418" s="199"/>
      <c r="LM1418" s="199"/>
      <c r="LN1418" s="199"/>
      <c r="LO1418" s="199"/>
      <c r="LP1418" s="199"/>
      <c r="LQ1418" s="199"/>
      <c r="LR1418" s="199"/>
      <c r="LS1418" s="199"/>
      <c r="LT1418" s="199"/>
      <c r="LU1418" s="199"/>
      <c r="LV1418" s="199"/>
      <c r="LW1418" s="199"/>
      <c r="LX1418" s="199"/>
      <c r="LY1418" s="199"/>
      <c r="LZ1418" s="199"/>
      <c r="MA1418" s="199"/>
      <c r="MB1418" s="199"/>
      <c r="MC1418" s="199"/>
      <c r="MD1418" s="199"/>
      <c r="ME1418" s="199"/>
      <c r="MF1418" s="199"/>
      <c r="MG1418" s="199"/>
      <c r="MH1418" s="199"/>
      <c r="MI1418" s="199"/>
      <c r="MJ1418" s="199"/>
      <c r="MK1418" s="199"/>
      <c r="ML1418" s="199"/>
      <c r="MM1418" s="199"/>
      <c r="MN1418" s="199"/>
      <c r="MO1418" s="199"/>
      <c r="MP1418" s="199"/>
      <c r="MQ1418" s="199"/>
      <c r="MR1418" s="199"/>
      <c r="MS1418" s="199"/>
      <c r="MT1418" s="199"/>
      <c r="MU1418" s="199"/>
      <c r="MV1418" s="199"/>
      <c r="MW1418" s="199"/>
      <c r="MX1418" s="199"/>
      <c r="MY1418" s="199"/>
      <c r="MZ1418" s="199"/>
      <c r="NA1418" s="199"/>
      <c r="NB1418" s="199"/>
      <c r="NC1418" s="199"/>
      <c r="ND1418" s="199"/>
      <c r="NE1418" s="199"/>
      <c r="NF1418" s="199"/>
      <c r="NG1418" s="199"/>
      <c r="NH1418" s="199"/>
      <c r="NI1418" s="199"/>
      <c r="NJ1418" s="199"/>
      <c r="NK1418" s="199"/>
      <c r="NL1418" s="199"/>
      <c r="NM1418" s="199"/>
      <c r="NN1418" s="199"/>
      <c r="NO1418" s="199"/>
      <c r="NP1418" s="199"/>
      <c r="NQ1418" s="199"/>
      <c r="NR1418" s="199"/>
      <c r="NS1418" s="199"/>
      <c r="NT1418" s="199"/>
      <c r="NU1418" s="199"/>
      <c r="NV1418" s="199"/>
      <c r="NW1418" s="199"/>
      <c r="NX1418" s="199"/>
      <c r="NY1418" s="199"/>
      <c r="NZ1418" s="199"/>
      <c r="OA1418" s="199"/>
      <c r="OB1418" s="199"/>
      <c r="OC1418" s="199"/>
      <c r="OD1418" s="199"/>
      <c r="OE1418" s="199"/>
      <c r="OF1418" s="199"/>
      <c r="OG1418" s="199"/>
      <c r="OH1418" s="199"/>
      <c r="OI1418" s="199"/>
      <c r="OJ1418" s="199"/>
      <c r="OK1418" s="199"/>
      <c r="OL1418" s="199"/>
      <c r="OM1418" s="199"/>
      <c r="ON1418" s="199"/>
      <c r="OO1418" s="199"/>
      <c r="OP1418" s="199"/>
      <c r="OQ1418" s="199"/>
      <c r="OR1418" s="199"/>
      <c r="OS1418" s="199"/>
      <c r="OT1418" s="199"/>
      <c r="OU1418" s="199"/>
      <c r="OV1418" s="199"/>
      <c r="OW1418" s="199"/>
      <c r="OX1418" s="199"/>
      <c r="OY1418" s="199"/>
      <c r="OZ1418" s="199"/>
      <c r="PA1418" s="199"/>
      <c r="PB1418" s="199"/>
      <c r="PC1418" s="199"/>
      <c r="PD1418" s="199"/>
      <c r="PE1418" s="199"/>
      <c r="PF1418" s="199"/>
      <c r="PG1418" s="199"/>
      <c r="PH1418" s="199"/>
      <c r="PI1418" s="199"/>
      <c r="PJ1418" s="199"/>
      <c r="PK1418" s="199"/>
      <c r="PL1418" s="199"/>
      <c r="PM1418" s="199"/>
      <c r="PN1418" s="199"/>
      <c r="PO1418" s="199"/>
      <c r="PP1418" s="199"/>
      <c r="PQ1418" s="199"/>
      <c r="PR1418" s="199"/>
      <c r="PS1418" s="199"/>
      <c r="PT1418" s="199"/>
      <c r="PU1418" s="199"/>
      <c r="PV1418" s="199"/>
      <c r="PW1418" s="199"/>
      <c r="PX1418" s="199"/>
      <c r="PY1418" s="199"/>
      <c r="PZ1418" s="199"/>
      <c r="QA1418" s="199"/>
      <c r="QB1418" s="199"/>
      <c r="QC1418" s="199"/>
      <c r="QD1418" s="199"/>
      <c r="QE1418" s="199"/>
      <c r="QF1418" s="199"/>
      <c r="QG1418" s="199"/>
      <c r="QH1418" s="199"/>
      <c r="QI1418" s="199"/>
      <c r="QJ1418" s="199"/>
      <c r="QK1418" s="199"/>
      <c r="QL1418" s="199"/>
      <c r="QM1418" s="199"/>
      <c r="QN1418" s="199"/>
      <c r="QO1418" s="199"/>
      <c r="QP1418" s="199"/>
      <c r="QQ1418" s="199"/>
      <c r="QR1418" s="199"/>
      <c r="QS1418" s="199"/>
      <c r="QT1418" s="199"/>
      <c r="QU1418" s="199"/>
      <c r="QV1418" s="199"/>
      <c r="QW1418" s="199"/>
      <c r="QX1418" s="199"/>
      <c r="QY1418" s="199"/>
      <c r="QZ1418" s="199"/>
      <c r="RA1418" s="199"/>
      <c r="RB1418" s="199"/>
      <c r="RC1418" s="199"/>
      <c r="RD1418" s="199"/>
      <c r="RE1418" s="199"/>
      <c r="RF1418" s="199"/>
    </row>
    <row r="1419" spans="1:474" s="169" customFormat="1" x14ac:dyDescent="0.25">
      <c r="A1419" s="26"/>
      <c r="B1419" s="48" t="s">
        <v>1325</v>
      </c>
      <c r="C1419" s="23"/>
      <c r="D1419" s="49">
        <v>10</v>
      </c>
      <c r="E1419" s="23"/>
      <c r="F1419" s="23">
        <v>206.71199999999999</v>
      </c>
      <c r="P1419" s="207"/>
      <c r="U1419" s="208">
        <v>10</v>
      </c>
      <c r="V1419" s="207">
        <v>206.71199999999999</v>
      </c>
      <c r="AD1419" s="180"/>
      <c r="AE1419" s="207">
        <f t="shared" si="147"/>
        <v>206.71199999999999</v>
      </c>
      <c r="AF1419" s="199"/>
      <c r="AG1419" s="199"/>
      <c r="AH1419" s="199"/>
      <c r="AI1419" s="199"/>
      <c r="AJ1419" s="199"/>
      <c r="AK1419" s="199"/>
      <c r="AL1419" s="199"/>
      <c r="AM1419" s="199"/>
      <c r="AN1419" s="199"/>
      <c r="AO1419" s="199"/>
      <c r="AP1419" s="199"/>
      <c r="AQ1419" s="199"/>
      <c r="AR1419" s="199"/>
      <c r="AS1419" s="199"/>
      <c r="AT1419" s="199"/>
      <c r="AU1419" s="199"/>
      <c r="AV1419" s="199"/>
      <c r="AW1419" s="199"/>
      <c r="AX1419" s="199"/>
      <c r="AY1419" s="199"/>
      <c r="AZ1419" s="199"/>
      <c r="BA1419" s="199"/>
      <c r="BB1419" s="199"/>
      <c r="BC1419" s="199"/>
      <c r="BD1419" s="199"/>
      <c r="BE1419" s="199"/>
      <c r="BF1419" s="199"/>
      <c r="BG1419" s="199"/>
      <c r="BH1419" s="199"/>
      <c r="BI1419" s="199"/>
      <c r="BJ1419" s="199"/>
      <c r="BK1419" s="199"/>
      <c r="BL1419" s="199"/>
      <c r="BM1419" s="199"/>
      <c r="BN1419" s="199"/>
      <c r="BO1419" s="199"/>
      <c r="BP1419" s="199"/>
      <c r="BQ1419" s="199"/>
      <c r="BR1419" s="199"/>
      <c r="GM1419" s="199"/>
      <c r="GN1419" s="199"/>
      <c r="GO1419" s="199"/>
      <c r="GP1419" s="199"/>
      <c r="GQ1419" s="199"/>
      <c r="GR1419" s="199"/>
      <c r="GS1419" s="199"/>
      <c r="GT1419" s="199"/>
      <c r="GU1419" s="199"/>
      <c r="GV1419" s="199"/>
      <c r="GW1419" s="199"/>
      <c r="GX1419" s="199"/>
      <c r="GY1419" s="199"/>
      <c r="GZ1419" s="199"/>
      <c r="HA1419" s="199"/>
      <c r="HB1419" s="199"/>
      <c r="HC1419" s="199"/>
      <c r="HD1419" s="199"/>
      <c r="HE1419" s="199"/>
      <c r="HF1419" s="199"/>
      <c r="HG1419" s="199"/>
      <c r="HH1419" s="199"/>
      <c r="HI1419" s="199"/>
      <c r="HJ1419" s="199"/>
      <c r="HK1419" s="199"/>
      <c r="HL1419" s="199"/>
      <c r="HM1419" s="199"/>
      <c r="HN1419" s="199"/>
      <c r="HO1419" s="199"/>
      <c r="HP1419" s="199"/>
      <c r="HQ1419" s="199"/>
      <c r="HR1419" s="199"/>
      <c r="HS1419" s="199"/>
      <c r="HT1419" s="199"/>
      <c r="HU1419" s="199"/>
      <c r="HV1419" s="199"/>
      <c r="HW1419" s="199"/>
      <c r="HX1419" s="199"/>
      <c r="HY1419" s="199"/>
      <c r="HZ1419" s="199"/>
      <c r="IA1419" s="199"/>
      <c r="IB1419" s="199"/>
      <c r="IC1419" s="199"/>
      <c r="ID1419" s="199"/>
      <c r="IE1419" s="199"/>
      <c r="IF1419" s="199"/>
      <c r="IG1419" s="199"/>
      <c r="IH1419" s="199"/>
      <c r="II1419" s="199"/>
      <c r="IJ1419" s="199"/>
      <c r="IK1419" s="199"/>
      <c r="IL1419" s="199"/>
      <c r="IM1419" s="199"/>
      <c r="IN1419" s="199"/>
      <c r="IO1419" s="199"/>
      <c r="IP1419" s="199"/>
      <c r="IQ1419" s="199"/>
      <c r="IR1419" s="199"/>
      <c r="IS1419" s="199"/>
      <c r="IT1419" s="199"/>
      <c r="IU1419" s="199"/>
      <c r="IV1419" s="199"/>
      <c r="IW1419" s="199"/>
      <c r="IX1419" s="199"/>
      <c r="IY1419" s="199"/>
      <c r="IZ1419" s="199"/>
      <c r="JA1419" s="199"/>
      <c r="JB1419" s="199"/>
      <c r="JC1419" s="199"/>
      <c r="JD1419" s="199"/>
      <c r="JE1419" s="199"/>
      <c r="JF1419" s="199"/>
      <c r="JG1419" s="199"/>
      <c r="JH1419" s="199"/>
      <c r="JI1419" s="199"/>
      <c r="JJ1419" s="199"/>
      <c r="JK1419" s="199"/>
      <c r="JL1419" s="199"/>
      <c r="JM1419" s="199"/>
      <c r="JN1419" s="199"/>
      <c r="JO1419" s="199"/>
      <c r="JP1419" s="199"/>
      <c r="JQ1419" s="199"/>
      <c r="JR1419" s="199"/>
      <c r="JS1419" s="199"/>
      <c r="JT1419" s="199"/>
      <c r="JU1419" s="199"/>
      <c r="JV1419" s="199"/>
      <c r="JW1419" s="199"/>
      <c r="JX1419" s="199"/>
      <c r="JY1419" s="199"/>
      <c r="JZ1419" s="199"/>
      <c r="KA1419" s="199"/>
      <c r="KB1419" s="199"/>
      <c r="KC1419" s="199"/>
      <c r="KD1419" s="199"/>
      <c r="KE1419" s="199"/>
      <c r="KF1419" s="199"/>
      <c r="KG1419" s="199"/>
      <c r="KH1419" s="199"/>
      <c r="KI1419" s="199"/>
      <c r="KJ1419" s="199"/>
      <c r="KK1419" s="199"/>
      <c r="KL1419" s="199"/>
      <c r="KM1419" s="199"/>
      <c r="KN1419" s="199"/>
      <c r="KO1419" s="199"/>
      <c r="KP1419" s="199"/>
      <c r="KQ1419" s="199"/>
      <c r="KR1419" s="199"/>
      <c r="KS1419" s="199"/>
      <c r="KT1419" s="199"/>
      <c r="KU1419" s="199"/>
      <c r="KV1419" s="199"/>
      <c r="KW1419" s="199"/>
      <c r="KX1419" s="199"/>
      <c r="KY1419" s="199"/>
      <c r="KZ1419" s="199"/>
      <c r="LA1419" s="199"/>
      <c r="LB1419" s="199"/>
      <c r="LC1419" s="199"/>
      <c r="LD1419" s="199"/>
      <c r="LE1419" s="199"/>
      <c r="LF1419" s="199"/>
      <c r="LG1419" s="199"/>
      <c r="LH1419" s="199"/>
      <c r="LI1419" s="199"/>
      <c r="LJ1419" s="199"/>
      <c r="LK1419" s="199"/>
      <c r="LL1419" s="199"/>
      <c r="LM1419" s="199"/>
      <c r="LN1419" s="199"/>
      <c r="LO1419" s="199"/>
      <c r="LP1419" s="199"/>
      <c r="LQ1419" s="199"/>
      <c r="LR1419" s="199"/>
      <c r="LS1419" s="199"/>
      <c r="LT1419" s="199"/>
      <c r="LU1419" s="199"/>
      <c r="LV1419" s="199"/>
      <c r="LW1419" s="199"/>
      <c r="LX1419" s="199"/>
      <c r="LY1419" s="199"/>
      <c r="LZ1419" s="199"/>
      <c r="MA1419" s="199"/>
      <c r="MB1419" s="199"/>
      <c r="MC1419" s="199"/>
      <c r="MD1419" s="199"/>
      <c r="ME1419" s="199"/>
      <c r="MF1419" s="199"/>
      <c r="MG1419" s="199"/>
      <c r="MH1419" s="199"/>
      <c r="MI1419" s="199"/>
      <c r="MJ1419" s="199"/>
      <c r="MK1419" s="199"/>
      <c r="ML1419" s="199"/>
      <c r="MM1419" s="199"/>
      <c r="MN1419" s="199"/>
      <c r="MO1419" s="199"/>
      <c r="MP1419" s="199"/>
      <c r="MQ1419" s="199"/>
      <c r="MR1419" s="199"/>
      <c r="MS1419" s="199"/>
      <c r="MT1419" s="199"/>
      <c r="MU1419" s="199"/>
      <c r="MV1419" s="199"/>
      <c r="MW1419" s="199"/>
      <c r="MX1419" s="199"/>
      <c r="MY1419" s="199"/>
      <c r="MZ1419" s="199"/>
      <c r="NA1419" s="199"/>
      <c r="NB1419" s="199"/>
      <c r="NC1419" s="199"/>
      <c r="ND1419" s="199"/>
      <c r="NE1419" s="199"/>
      <c r="NF1419" s="199"/>
      <c r="NG1419" s="199"/>
      <c r="NH1419" s="199"/>
      <c r="NI1419" s="199"/>
      <c r="NJ1419" s="199"/>
      <c r="NK1419" s="199"/>
      <c r="NL1419" s="199"/>
      <c r="NM1419" s="199"/>
      <c r="NN1419" s="199"/>
      <c r="NO1419" s="199"/>
      <c r="NP1419" s="199"/>
      <c r="NQ1419" s="199"/>
      <c r="NR1419" s="199"/>
      <c r="NS1419" s="199"/>
      <c r="NT1419" s="199"/>
      <c r="NU1419" s="199"/>
      <c r="NV1419" s="199"/>
      <c r="NW1419" s="199"/>
      <c r="NX1419" s="199"/>
      <c r="NY1419" s="199"/>
      <c r="NZ1419" s="199"/>
      <c r="OA1419" s="199"/>
      <c r="OB1419" s="199"/>
      <c r="OC1419" s="199"/>
      <c r="OD1419" s="199"/>
      <c r="OE1419" s="199"/>
      <c r="OF1419" s="199"/>
      <c r="OG1419" s="199"/>
      <c r="OH1419" s="199"/>
      <c r="OI1419" s="199"/>
      <c r="OJ1419" s="199"/>
      <c r="OK1419" s="199"/>
      <c r="OL1419" s="199"/>
      <c r="OM1419" s="199"/>
      <c r="ON1419" s="199"/>
      <c r="OO1419" s="199"/>
      <c r="OP1419" s="199"/>
      <c r="OQ1419" s="199"/>
      <c r="OR1419" s="199"/>
      <c r="OS1419" s="199"/>
      <c r="OT1419" s="199"/>
      <c r="OU1419" s="199"/>
      <c r="OV1419" s="199"/>
      <c r="OW1419" s="199"/>
      <c r="OX1419" s="199"/>
      <c r="OY1419" s="199"/>
      <c r="OZ1419" s="199"/>
      <c r="PA1419" s="199"/>
      <c r="PB1419" s="199"/>
      <c r="PC1419" s="199"/>
      <c r="PD1419" s="199"/>
      <c r="PE1419" s="199"/>
      <c r="PF1419" s="199"/>
      <c r="PG1419" s="199"/>
      <c r="PH1419" s="199"/>
      <c r="PI1419" s="199"/>
      <c r="PJ1419" s="199"/>
      <c r="PK1419" s="199"/>
      <c r="PL1419" s="199"/>
      <c r="PM1419" s="199"/>
      <c r="PN1419" s="199"/>
      <c r="PO1419" s="199"/>
      <c r="PP1419" s="199"/>
      <c r="PQ1419" s="199"/>
      <c r="PR1419" s="199"/>
      <c r="PS1419" s="199"/>
      <c r="PT1419" s="199"/>
      <c r="PU1419" s="199"/>
      <c r="PV1419" s="199"/>
      <c r="PW1419" s="199"/>
      <c r="PX1419" s="199"/>
      <c r="PY1419" s="199"/>
      <c r="PZ1419" s="199"/>
      <c r="QA1419" s="199"/>
      <c r="QB1419" s="199"/>
      <c r="QC1419" s="199"/>
      <c r="QD1419" s="199"/>
      <c r="QE1419" s="199"/>
      <c r="QF1419" s="199"/>
      <c r="QG1419" s="199"/>
      <c r="QH1419" s="199"/>
      <c r="QI1419" s="199"/>
      <c r="QJ1419" s="199"/>
      <c r="QK1419" s="199"/>
      <c r="QL1419" s="199"/>
      <c r="QM1419" s="199"/>
      <c r="QN1419" s="199"/>
      <c r="QO1419" s="199"/>
      <c r="QP1419" s="199"/>
      <c r="QQ1419" s="199"/>
      <c r="QR1419" s="199"/>
      <c r="QS1419" s="199"/>
      <c r="QT1419" s="199"/>
      <c r="QU1419" s="199"/>
      <c r="QV1419" s="199"/>
      <c r="QW1419" s="199"/>
      <c r="QX1419" s="199"/>
      <c r="QY1419" s="199"/>
      <c r="QZ1419" s="199"/>
      <c r="RA1419" s="199"/>
      <c r="RB1419" s="199"/>
      <c r="RC1419" s="199"/>
      <c r="RD1419" s="199"/>
      <c r="RE1419" s="199"/>
      <c r="RF1419" s="199"/>
    </row>
    <row r="1420" spans="1:474" s="169" customFormat="1" x14ac:dyDescent="0.25">
      <c r="A1420" s="26"/>
      <c r="B1420" s="48" t="s">
        <v>1326</v>
      </c>
      <c r="C1420" s="23"/>
      <c r="D1420" s="49">
        <v>8</v>
      </c>
      <c r="E1420" s="23"/>
      <c r="F1420" s="23">
        <v>55.123200000000004</v>
      </c>
      <c r="P1420" s="207"/>
      <c r="U1420" s="208">
        <v>8</v>
      </c>
      <c r="V1420" s="207">
        <v>55.123200000000004</v>
      </c>
      <c r="AD1420" s="180"/>
      <c r="AE1420" s="207">
        <f t="shared" si="147"/>
        <v>55.123200000000004</v>
      </c>
      <c r="AF1420" s="199"/>
      <c r="AG1420" s="199"/>
      <c r="AH1420" s="199"/>
      <c r="AI1420" s="199"/>
      <c r="AJ1420" s="199"/>
      <c r="AK1420" s="199"/>
      <c r="AL1420" s="199"/>
      <c r="AM1420" s="199"/>
      <c r="AN1420" s="199"/>
      <c r="AO1420" s="199"/>
      <c r="AP1420" s="199"/>
      <c r="AQ1420" s="199"/>
      <c r="AR1420" s="199"/>
      <c r="AS1420" s="199"/>
      <c r="AT1420" s="199"/>
      <c r="AU1420" s="199"/>
      <c r="AV1420" s="199"/>
      <c r="AW1420" s="199"/>
      <c r="AX1420" s="199"/>
      <c r="AY1420" s="199"/>
      <c r="AZ1420" s="199"/>
      <c r="BA1420" s="199"/>
      <c r="BB1420" s="199"/>
      <c r="BC1420" s="199"/>
      <c r="BD1420" s="199"/>
      <c r="BE1420" s="199"/>
      <c r="BF1420" s="199"/>
      <c r="BG1420" s="199"/>
      <c r="BH1420" s="199"/>
      <c r="BI1420" s="199"/>
      <c r="BJ1420" s="199"/>
      <c r="BK1420" s="199"/>
      <c r="BL1420" s="199"/>
      <c r="BM1420" s="199"/>
      <c r="BN1420" s="199"/>
      <c r="BO1420" s="199"/>
      <c r="BP1420" s="199"/>
      <c r="BQ1420" s="199"/>
      <c r="BR1420" s="199"/>
      <c r="GM1420" s="199"/>
      <c r="GN1420" s="199"/>
      <c r="GO1420" s="199"/>
      <c r="GP1420" s="199"/>
      <c r="GQ1420" s="199"/>
      <c r="GR1420" s="199"/>
      <c r="GS1420" s="199"/>
      <c r="GT1420" s="199"/>
      <c r="GU1420" s="199"/>
      <c r="GV1420" s="199"/>
      <c r="GW1420" s="199"/>
      <c r="GX1420" s="199"/>
      <c r="GY1420" s="199"/>
      <c r="GZ1420" s="199"/>
      <c r="HA1420" s="199"/>
      <c r="HB1420" s="199"/>
      <c r="HC1420" s="199"/>
      <c r="HD1420" s="199"/>
      <c r="HE1420" s="199"/>
      <c r="HF1420" s="199"/>
      <c r="HG1420" s="199"/>
      <c r="HH1420" s="199"/>
      <c r="HI1420" s="199"/>
      <c r="HJ1420" s="199"/>
      <c r="HK1420" s="199"/>
      <c r="HL1420" s="199"/>
      <c r="HM1420" s="199"/>
      <c r="HN1420" s="199"/>
      <c r="HO1420" s="199"/>
      <c r="HP1420" s="199"/>
      <c r="HQ1420" s="199"/>
      <c r="HR1420" s="199"/>
      <c r="HS1420" s="199"/>
      <c r="HT1420" s="199"/>
      <c r="HU1420" s="199"/>
      <c r="HV1420" s="199"/>
      <c r="HW1420" s="199"/>
      <c r="HX1420" s="199"/>
      <c r="HY1420" s="199"/>
      <c r="HZ1420" s="199"/>
      <c r="IA1420" s="199"/>
      <c r="IB1420" s="199"/>
      <c r="IC1420" s="199"/>
      <c r="ID1420" s="199"/>
      <c r="IE1420" s="199"/>
      <c r="IF1420" s="199"/>
      <c r="IG1420" s="199"/>
      <c r="IH1420" s="199"/>
      <c r="II1420" s="199"/>
      <c r="IJ1420" s="199"/>
      <c r="IK1420" s="199"/>
      <c r="IL1420" s="199"/>
      <c r="IM1420" s="199"/>
      <c r="IN1420" s="199"/>
      <c r="IO1420" s="199"/>
      <c r="IP1420" s="199"/>
      <c r="IQ1420" s="199"/>
      <c r="IR1420" s="199"/>
      <c r="IS1420" s="199"/>
      <c r="IT1420" s="199"/>
      <c r="IU1420" s="199"/>
      <c r="IV1420" s="199"/>
      <c r="IW1420" s="199"/>
      <c r="IX1420" s="199"/>
      <c r="IY1420" s="199"/>
      <c r="IZ1420" s="199"/>
      <c r="JA1420" s="199"/>
      <c r="JB1420" s="199"/>
      <c r="JC1420" s="199"/>
      <c r="JD1420" s="199"/>
      <c r="JE1420" s="199"/>
      <c r="JF1420" s="199"/>
      <c r="JG1420" s="199"/>
      <c r="JH1420" s="199"/>
      <c r="JI1420" s="199"/>
      <c r="JJ1420" s="199"/>
      <c r="JK1420" s="199"/>
      <c r="JL1420" s="199"/>
      <c r="JM1420" s="199"/>
      <c r="JN1420" s="199"/>
      <c r="JO1420" s="199"/>
      <c r="JP1420" s="199"/>
      <c r="JQ1420" s="199"/>
      <c r="JR1420" s="199"/>
      <c r="JS1420" s="199"/>
      <c r="JT1420" s="199"/>
      <c r="JU1420" s="199"/>
      <c r="JV1420" s="199"/>
      <c r="JW1420" s="199"/>
      <c r="JX1420" s="199"/>
      <c r="JY1420" s="199"/>
      <c r="JZ1420" s="199"/>
      <c r="KA1420" s="199"/>
      <c r="KB1420" s="199"/>
      <c r="KC1420" s="199"/>
      <c r="KD1420" s="199"/>
      <c r="KE1420" s="199"/>
      <c r="KF1420" s="199"/>
      <c r="KG1420" s="199"/>
      <c r="KH1420" s="199"/>
      <c r="KI1420" s="199"/>
      <c r="KJ1420" s="199"/>
      <c r="KK1420" s="199"/>
      <c r="KL1420" s="199"/>
      <c r="KM1420" s="199"/>
      <c r="KN1420" s="199"/>
      <c r="KO1420" s="199"/>
      <c r="KP1420" s="199"/>
      <c r="KQ1420" s="199"/>
      <c r="KR1420" s="199"/>
      <c r="KS1420" s="199"/>
      <c r="KT1420" s="199"/>
      <c r="KU1420" s="199"/>
      <c r="KV1420" s="199"/>
      <c r="KW1420" s="199"/>
      <c r="KX1420" s="199"/>
      <c r="KY1420" s="199"/>
      <c r="KZ1420" s="199"/>
      <c r="LA1420" s="199"/>
      <c r="LB1420" s="199"/>
      <c r="LC1420" s="199"/>
      <c r="LD1420" s="199"/>
      <c r="LE1420" s="199"/>
      <c r="LF1420" s="199"/>
      <c r="LG1420" s="199"/>
      <c r="LH1420" s="199"/>
      <c r="LI1420" s="199"/>
      <c r="LJ1420" s="199"/>
      <c r="LK1420" s="199"/>
      <c r="LL1420" s="199"/>
      <c r="LM1420" s="199"/>
      <c r="LN1420" s="199"/>
      <c r="LO1420" s="199"/>
      <c r="LP1420" s="199"/>
      <c r="LQ1420" s="199"/>
      <c r="LR1420" s="199"/>
      <c r="LS1420" s="199"/>
      <c r="LT1420" s="199"/>
      <c r="LU1420" s="199"/>
      <c r="LV1420" s="199"/>
      <c r="LW1420" s="199"/>
      <c r="LX1420" s="199"/>
      <c r="LY1420" s="199"/>
      <c r="LZ1420" s="199"/>
      <c r="MA1420" s="199"/>
      <c r="MB1420" s="199"/>
      <c r="MC1420" s="199"/>
      <c r="MD1420" s="199"/>
      <c r="ME1420" s="199"/>
      <c r="MF1420" s="199"/>
      <c r="MG1420" s="199"/>
      <c r="MH1420" s="199"/>
      <c r="MI1420" s="199"/>
      <c r="MJ1420" s="199"/>
      <c r="MK1420" s="199"/>
      <c r="ML1420" s="199"/>
      <c r="MM1420" s="199"/>
      <c r="MN1420" s="199"/>
      <c r="MO1420" s="199"/>
      <c r="MP1420" s="199"/>
      <c r="MQ1420" s="199"/>
      <c r="MR1420" s="199"/>
      <c r="MS1420" s="199"/>
      <c r="MT1420" s="199"/>
      <c r="MU1420" s="199"/>
      <c r="MV1420" s="199"/>
      <c r="MW1420" s="199"/>
      <c r="MX1420" s="199"/>
      <c r="MY1420" s="199"/>
      <c r="MZ1420" s="199"/>
      <c r="NA1420" s="199"/>
      <c r="NB1420" s="199"/>
      <c r="NC1420" s="199"/>
      <c r="ND1420" s="199"/>
      <c r="NE1420" s="199"/>
      <c r="NF1420" s="199"/>
      <c r="NG1420" s="199"/>
      <c r="NH1420" s="199"/>
      <c r="NI1420" s="199"/>
      <c r="NJ1420" s="199"/>
      <c r="NK1420" s="199"/>
      <c r="NL1420" s="199"/>
      <c r="NM1420" s="199"/>
      <c r="NN1420" s="199"/>
      <c r="NO1420" s="199"/>
      <c r="NP1420" s="199"/>
      <c r="NQ1420" s="199"/>
      <c r="NR1420" s="199"/>
      <c r="NS1420" s="199"/>
      <c r="NT1420" s="199"/>
      <c r="NU1420" s="199"/>
      <c r="NV1420" s="199"/>
      <c r="NW1420" s="199"/>
      <c r="NX1420" s="199"/>
      <c r="NY1420" s="199"/>
      <c r="NZ1420" s="199"/>
      <c r="OA1420" s="199"/>
      <c r="OB1420" s="199"/>
      <c r="OC1420" s="199"/>
      <c r="OD1420" s="199"/>
      <c r="OE1420" s="199"/>
      <c r="OF1420" s="199"/>
      <c r="OG1420" s="199"/>
      <c r="OH1420" s="199"/>
      <c r="OI1420" s="199"/>
      <c r="OJ1420" s="199"/>
      <c r="OK1420" s="199"/>
      <c r="OL1420" s="199"/>
      <c r="OM1420" s="199"/>
      <c r="ON1420" s="199"/>
      <c r="OO1420" s="199"/>
      <c r="OP1420" s="199"/>
      <c r="OQ1420" s="199"/>
      <c r="OR1420" s="199"/>
      <c r="OS1420" s="199"/>
      <c r="OT1420" s="199"/>
      <c r="OU1420" s="199"/>
      <c r="OV1420" s="199"/>
      <c r="OW1420" s="199"/>
      <c r="OX1420" s="199"/>
      <c r="OY1420" s="199"/>
      <c r="OZ1420" s="199"/>
      <c r="PA1420" s="199"/>
      <c r="PB1420" s="199"/>
      <c r="PC1420" s="199"/>
      <c r="PD1420" s="199"/>
      <c r="PE1420" s="199"/>
      <c r="PF1420" s="199"/>
      <c r="PG1420" s="199"/>
      <c r="PH1420" s="199"/>
      <c r="PI1420" s="199"/>
      <c r="PJ1420" s="199"/>
      <c r="PK1420" s="199"/>
      <c r="PL1420" s="199"/>
      <c r="PM1420" s="199"/>
      <c r="PN1420" s="199"/>
      <c r="PO1420" s="199"/>
      <c r="PP1420" s="199"/>
      <c r="PQ1420" s="199"/>
      <c r="PR1420" s="199"/>
      <c r="PS1420" s="199"/>
      <c r="PT1420" s="199"/>
      <c r="PU1420" s="199"/>
      <c r="PV1420" s="199"/>
      <c r="PW1420" s="199"/>
      <c r="PX1420" s="199"/>
      <c r="PY1420" s="199"/>
      <c r="PZ1420" s="199"/>
      <c r="QA1420" s="199"/>
      <c r="QB1420" s="199"/>
      <c r="QC1420" s="199"/>
      <c r="QD1420" s="199"/>
      <c r="QE1420" s="199"/>
      <c r="QF1420" s="199"/>
      <c r="QG1420" s="199"/>
      <c r="QH1420" s="199"/>
      <c r="QI1420" s="199"/>
      <c r="QJ1420" s="199"/>
      <c r="QK1420" s="199"/>
      <c r="QL1420" s="199"/>
      <c r="QM1420" s="199"/>
      <c r="QN1420" s="199"/>
      <c r="QO1420" s="199"/>
      <c r="QP1420" s="199"/>
      <c r="QQ1420" s="199"/>
      <c r="QR1420" s="199"/>
      <c r="QS1420" s="199"/>
      <c r="QT1420" s="199"/>
      <c r="QU1420" s="199"/>
      <c r="QV1420" s="199"/>
      <c r="QW1420" s="199"/>
      <c r="QX1420" s="199"/>
      <c r="QY1420" s="199"/>
      <c r="QZ1420" s="199"/>
      <c r="RA1420" s="199"/>
      <c r="RB1420" s="199"/>
      <c r="RC1420" s="199"/>
      <c r="RD1420" s="199"/>
      <c r="RE1420" s="199"/>
      <c r="RF1420" s="199"/>
    </row>
    <row r="1421" spans="1:474" s="169" customFormat="1" x14ac:dyDescent="0.25">
      <c r="A1421" s="26"/>
      <c r="B1421" s="48" t="s">
        <v>1327</v>
      </c>
      <c r="C1421" s="23"/>
      <c r="D1421" s="49">
        <v>10</v>
      </c>
      <c r="E1421" s="23"/>
      <c r="F1421" s="23">
        <v>165.36959999999999</v>
      </c>
      <c r="P1421" s="207"/>
      <c r="U1421" s="208">
        <v>10</v>
      </c>
      <c r="V1421" s="207">
        <v>165.36959999999999</v>
      </c>
      <c r="AD1421" s="180"/>
      <c r="AE1421" s="207">
        <f t="shared" si="147"/>
        <v>165.36959999999999</v>
      </c>
      <c r="AF1421" s="199"/>
      <c r="AG1421" s="199"/>
      <c r="AH1421" s="199"/>
      <c r="AI1421" s="199"/>
      <c r="AJ1421" s="199"/>
      <c r="AK1421" s="199"/>
      <c r="AL1421" s="199"/>
      <c r="AM1421" s="199"/>
      <c r="AN1421" s="199"/>
      <c r="AO1421" s="199"/>
      <c r="AP1421" s="199"/>
      <c r="AQ1421" s="199"/>
      <c r="AR1421" s="199"/>
      <c r="AS1421" s="199"/>
      <c r="AT1421" s="199"/>
      <c r="AU1421" s="199"/>
      <c r="AV1421" s="199"/>
      <c r="AW1421" s="199"/>
      <c r="AX1421" s="199"/>
      <c r="AY1421" s="199"/>
      <c r="AZ1421" s="199"/>
      <c r="BA1421" s="199"/>
      <c r="BB1421" s="199"/>
      <c r="BC1421" s="199"/>
      <c r="BD1421" s="199"/>
      <c r="BE1421" s="199"/>
      <c r="BF1421" s="199"/>
      <c r="BG1421" s="199"/>
      <c r="BH1421" s="199"/>
      <c r="BI1421" s="199"/>
      <c r="BJ1421" s="199"/>
      <c r="BK1421" s="199"/>
      <c r="BL1421" s="199"/>
      <c r="BM1421" s="199"/>
      <c r="BN1421" s="199"/>
      <c r="BO1421" s="199"/>
      <c r="BP1421" s="199"/>
      <c r="BQ1421" s="199"/>
      <c r="BR1421" s="199"/>
      <c r="GM1421" s="199"/>
      <c r="GN1421" s="199"/>
      <c r="GO1421" s="199"/>
      <c r="GP1421" s="199"/>
      <c r="GQ1421" s="199"/>
      <c r="GR1421" s="199"/>
      <c r="GS1421" s="199"/>
      <c r="GT1421" s="199"/>
      <c r="GU1421" s="199"/>
      <c r="GV1421" s="199"/>
      <c r="GW1421" s="199"/>
      <c r="GX1421" s="199"/>
      <c r="GY1421" s="199"/>
      <c r="GZ1421" s="199"/>
      <c r="HA1421" s="199"/>
      <c r="HB1421" s="199"/>
      <c r="HC1421" s="199"/>
      <c r="HD1421" s="199"/>
      <c r="HE1421" s="199"/>
      <c r="HF1421" s="199"/>
      <c r="HG1421" s="199"/>
      <c r="HH1421" s="199"/>
      <c r="HI1421" s="199"/>
      <c r="HJ1421" s="199"/>
      <c r="HK1421" s="199"/>
      <c r="HL1421" s="199"/>
      <c r="HM1421" s="199"/>
      <c r="HN1421" s="199"/>
      <c r="HO1421" s="199"/>
      <c r="HP1421" s="199"/>
      <c r="HQ1421" s="199"/>
      <c r="HR1421" s="199"/>
      <c r="HS1421" s="199"/>
      <c r="HT1421" s="199"/>
      <c r="HU1421" s="199"/>
      <c r="HV1421" s="199"/>
      <c r="HW1421" s="199"/>
      <c r="HX1421" s="199"/>
      <c r="HY1421" s="199"/>
      <c r="HZ1421" s="199"/>
      <c r="IA1421" s="199"/>
      <c r="IB1421" s="199"/>
      <c r="IC1421" s="199"/>
      <c r="ID1421" s="199"/>
      <c r="IE1421" s="199"/>
      <c r="IF1421" s="199"/>
      <c r="IG1421" s="199"/>
      <c r="IH1421" s="199"/>
      <c r="II1421" s="199"/>
      <c r="IJ1421" s="199"/>
      <c r="IK1421" s="199"/>
      <c r="IL1421" s="199"/>
      <c r="IM1421" s="199"/>
      <c r="IN1421" s="199"/>
      <c r="IO1421" s="199"/>
      <c r="IP1421" s="199"/>
      <c r="IQ1421" s="199"/>
      <c r="IR1421" s="199"/>
      <c r="IS1421" s="199"/>
      <c r="IT1421" s="199"/>
      <c r="IU1421" s="199"/>
      <c r="IV1421" s="199"/>
      <c r="IW1421" s="199"/>
      <c r="IX1421" s="199"/>
      <c r="IY1421" s="199"/>
      <c r="IZ1421" s="199"/>
      <c r="JA1421" s="199"/>
      <c r="JB1421" s="199"/>
      <c r="JC1421" s="199"/>
      <c r="JD1421" s="199"/>
      <c r="JE1421" s="199"/>
      <c r="JF1421" s="199"/>
      <c r="JG1421" s="199"/>
      <c r="JH1421" s="199"/>
      <c r="JI1421" s="199"/>
      <c r="JJ1421" s="199"/>
      <c r="JK1421" s="199"/>
      <c r="JL1421" s="199"/>
      <c r="JM1421" s="199"/>
      <c r="JN1421" s="199"/>
      <c r="JO1421" s="199"/>
      <c r="JP1421" s="199"/>
      <c r="JQ1421" s="199"/>
      <c r="JR1421" s="199"/>
      <c r="JS1421" s="199"/>
      <c r="JT1421" s="199"/>
      <c r="JU1421" s="199"/>
      <c r="JV1421" s="199"/>
      <c r="JW1421" s="199"/>
      <c r="JX1421" s="199"/>
      <c r="JY1421" s="199"/>
      <c r="JZ1421" s="199"/>
      <c r="KA1421" s="199"/>
      <c r="KB1421" s="199"/>
      <c r="KC1421" s="199"/>
      <c r="KD1421" s="199"/>
      <c r="KE1421" s="199"/>
      <c r="KF1421" s="199"/>
      <c r="KG1421" s="199"/>
      <c r="KH1421" s="199"/>
      <c r="KI1421" s="199"/>
      <c r="KJ1421" s="199"/>
      <c r="KK1421" s="199"/>
      <c r="KL1421" s="199"/>
      <c r="KM1421" s="199"/>
      <c r="KN1421" s="199"/>
      <c r="KO1421" s="199"/>
      <c r="KP1421" s="199"/>
      <c r="KQ1421" s="199"/>
      <c r="KR1421" s="199"/>
      <c r="KS1421" s="199"/>
      <c r="KT1421" s="199"/>
      <c r="KU1421" s="199"/>
      <c r="KV1421" s="199"/>
      <c r="KW1421" s="199"/>
      <c r="KX1421" s="199"/>
      <c r="KY1421" s="199"/>
      <c r="KZ1421" s="199"/>
      <c r="LA1421" s="199"/>
      <c r="LB1421" s="199"/>
      <c r="LC1421" s="199"/>
      <c r="LD1421" s="199"/>
      <c r="LE1421" s="199"/>
      <c r="LF1421" s="199"/>
      <c r="LG1421" s="199"/>
      <c r="LH1421" s="199"/>
      <c r="LI1421" s="199"/>
      <c r="LJ1421" s="199"/>
      <c r="LK1421" s="199"/>
      <c r="LL1421" s="199"/>
      <c r="LM1421" s="199"/>
      <c r="LN1421" s="199"/>
      <c r="LO1421" s="199"/>
      <c r="LP1421" s="199"/>
      <c r="LQ1421" s="199"/>
      <c r="LR1421" s="199"/>
      <c r="LS1421" s="199"/>
      <c r="LT1421" s="199"/>
      <c r="LU1421" s="199"/>
      <c r="LV1421" s="199"/>
      <c r="LW1421" s="199"/>
      <c r="LX1421" s="199"/>
      <c r="LY1421" s="199"/>
      <c r="LZ1421" s="199"/>
      <c r="MA1421" s="199"/>
      <c r="MB1421" s="199"/>
      <c r="MC1421" s="199"/>
      <c r="MD1421" s="199"/>
      <c r="ME1421" s="199"/>
      <c r="MF1421" s="199"/>
      <c r="MG1421" s="199"/>
      <c r="MH1421" s="199"/>
      <c r="MI1421" s="199"/>
      <c r="MJ1421" s="199"/>
      <c r="MK1421" s="199"/>
      <c r="ML1421" s="199"/>
      <c r="MM1421" s="199"/>
      <c r="MN1421" s="199"/>
      <c r="MO1421" s="199"/>
      <c r="MP1421" s="199"/>
      <c r="MQ1421" s="199"/>
      <c r="MR1421" s="199"/>
      <c r="MS1421" s="199"/>
      <c r="MT1421" s="199"/>
      <c r="MU1421" s="199"/>
      <c r="MV1421" s="199"/>
      <c r="MW1421" s="199"/>
      <c r="MX1421" s="199"/>
      <c r="MY1421" s="199"/>
      <c r="MZ1421" s="199"/>
      <c r="NA1421" s="199"/>
      <c r="NB1421" s="199"/>
      <c r="NC1421" s="199"/>
      <c r="ND1421" s="199"/>
      <c r="NE1421" s="199"/>
      <c r="NF1421" s="199"/>
      <c r="NG1421" s="199"/>
      <c r="NH1421" s="199"/>
      <c r="NI1421" s="199"/>
      <c r="NJ1421" s="199"/>
      <c r="NK1421" s="199"/>
      <c r="NL1421" s="199"/>
      <c r="NM1421" s="199"/>
      <c r="NN1421" s="199"/>
      <c r="NO1421" s="199"/>
      <c r="NP1421" s="199"/>
      <c r="NQ1421" s="199"/>
      <c r="NR1421" s="199"/>
      <c r="NS1421" s="199"/>
      <c r="NT1421" s="199"/>
      <c r="NU1421" s="199"/>
      <c r="NV1421" s="199"/>
      <c r="NW1421" s="199"/>
      <c r="NX1421" s="199"/>
      <c r="NY1421" s="199"/>
      <c r="NZ1421" s="199"/>
      <c r="OA1421" s="199"/>
      <c r="OB1421" s="199"/>
      <c r="OC1421" s="199"/>
      <c r="OD1421" s="199"/>
      <c r="OE1421" s="199"/>
      <c r="OF1421" s="199"/>
      <c r="OG1421" s="199"/>
      <c r="OH1421" s="199"/>
      <c r="OI1421" s="199"/>
      <c r="OJ1421" s="199"/>
      <c r="OK1421" s="199"/>
      <c r="OL1421" s="199"/>
      <c r="OM1421" s="199"/>
      <c r="ON1421" s="199"/>
      <c r="OO1421" s="199"/>
      <c r="OP1421" s="199"/>
      <c r="OQ1421" s="199"/>
      <c r="OR1421" s="199"/>
      <c r="OS1421" s="199"/>
      <c r="OT1421" s="199"/>
      <c r="OU1421" s="199"/>
      <c r="OV1421" s="199"/>
      <c r="OW1421" s="199"/>
      <c r="OX1421" s="199"/>
      <c r="OY1421" s="199"/>
      <c r="OZ1421" s="199"/>
      <c r="PA1421" s="199"/>
      <c r="PB1421" s="199"/>
      <c r="PC1421" s="199"/>
      <c r="PD1421" s="199"/>
      <c r="PE1421" s="199"/>
      <c r="PF1421" s="199"/>
      <c r="PG1421" s="199"/>
      <c r="PH1421" s="199"/>
      <c r="PI1421" s="199"/>
      <c r="PJ1421" s="199"/>
      <c r="PK1421" s="199"/>
      <c r="PL1421" s="199"/>
      <c r="PM1421" s="199"/>
      <c r="PN1421" s="199"/>
      <c r="PO1421" s="199"/>
      <c r="PP1421" s="199"/>
      <c r="PQ1421" s="199"/>
      <c r="PR1421" s="199"/>
      <c r="PS1421" s="199"/>
      <c r="PT1421" s="199"/>
      <c r="PU1421" s="199"/>
      <c r="PV1421" s="199"/>
      <c r="PW1421" s="199"/>
      <c r="PX1421" s="199"/>
      <c r="PY1421" s="199"/>
      <c r="PZ1421" s="199"/>
      <c r="QA1421" s="199"/>
      <c r="QB1421" s="199"/>
      <c r="QC1421" s="199"/>
      <c r="QD1421" s="199"/>
      <c r="QE1421" s="199"/>
      <c r="QF1421" s="199"/>
      <c r="QG1421" s="199"/>
      <c r="QH1421" s="199"/>
      <c r="QI1421" s="199"/>
      <c r="QJ1421" s="199"/>
      <c r="QK1421" s="199"/>
      <c r="QL1421" s="199"/>
      <c r="QM1421" s="199"/>
      <c r="QN1421" s="199"/>
      <c r="QO1421" s="199"/>
      <c r="QP1421" s="199"/>
      <c r="QQ1421" s="199"/>
      <c r="QR1421" s="199"/>
      <c r="QS1421" s="199"/>
      <c r="QT1421" s="199"/>
      <c r="QU1421" s="199"/>
      <c r="QV1421" s="199"/>
      <c r="QW1421" s="199"/>
      <c r="QX1421" s="199"/>
      <c r="QY1421" s="199"/>
      <c r="QZ1421" s="199"/>
      <c r="RA1421" s="199"/>
      <c r="RB1421" s="199"/>
      <c r="RC1421" s="199"/>
      <c r="RD1421" s="199"/>
      <c r="RE1421" s="199"/>
      <c r="RF1421" s="199"/>
    </row>
    <row r="1422" spans="1:474" s="169" customFormat="1" x14ac:dyDescent="0.25">
      <c r="A1422" s="26"/>
      <c r="B1422" s="48" t="s">
        <v>1328</v>
      </c>
      <c r="C1422" s="23"/>
      <c r="D1422" s="49">
        <v>20</v>
      </c>
      <c r="E1422" s="23"/>
      <c r="F1422" s="23">
        <v>700</v>
      </c>
      <c r="P1422" s="207"/>
      <c r="U1422" s="208">
        <v>20</v>
      </c>
      <c r="V1422" s="207">
        <v>700</v>
      </c>
      <c r="AD1422" s="180"/>
      <c r="AE1422" s="207">
        <f t="shared" si="147"/>
        <v>700</v>
      </c>
      <c r="AF1422" s="199"/>
      <c r="AG1422" s="199"/>
      <c r="AH1422" s="199"/>
      <c r="AI1422" s="199"/>
      <c r="AJ1422" s="199"/>
      <c r="AK1422" s="199"/>
      <c r="AL1422" s="199"/>
      <c r="AM1422" s="199"/>
      <c r="AN1422" s="199"/>
      <c r="AO1422" s="199"/>
      <c r="AP1422" s="199"/>
      <c r="AQ1422" s="199"/>
      <c r="AR1422" s="199"/>
      <c r="AS1422" s="199"/>
      <c r="AT1422" s="199"/>
      <c r="AU1422" s="199"/>
      <c r="AV1422" s="199"/>
      <c r="AW1422" s="199"/>
      <c r="AX1422" s="199"/>
      <c r="AY1422" s="199"/>
      <c r="AZ1422" s="199"/>
      <c r="BA1422" s="199"/>
      <c r="BB1422" s="199"/>
      <c r="BC1422" s="199"/>
      <c r="BD1422" s="199"/>
      <c r="BE1422" s="199"/>
      <c r="BF1422" s="199"/>
      <c r="BG1422" s="199"/>
      <c r="BH1422" s="199"/>
      <c r="BI1422" s="199"/>
      <c r="BJ1422" s="199"/>
      <c r="BK1422" s="199"/>
      <c r="BL1422" s="199"/>
      <c r="BM1422" s="199"/>
      <c r="BN1422" s="199"/>
      <c r="BO1422" s="199"/>
      <c r="BP1422" s="199"/>
      <c r="BQ1422" s="199"/>
      <c r="BR1422" s="199"/>
      <c r="GM1422" s="199"/>
      <c r="GN1422" s="199"/>
      <c r="GO1422" s="199"/>
      <c r="GP1422" s="199"/>
      <c r="GQ1422" s="199"/>
      <c r="GR1422" s="199"/>
      <c r="GS1422" s="199"/>
      <c r="GT1422" s="199"/>
      <c r="GU1422" s="199"/>
      <c r="GV1422" s="199"/>
      <c r="GW1422" s="199"/>
      <c r="GX1422" s="199"/>
      <c r="GY1422" s="199"/>
      <c r="GZ1422" s="199"/>
      <c r="HA1422" s="199"/>
      <c r="HB1422" s="199"/>
      <c r="HC1422" s="199"/>
      <c r="HD1422" s="199"/>
      <c r="HE1422" s="199"/>
      <c r="HF1422" s="199"/>
      <c r="HG1422" s="199"/>
      <c r="HH1422" s="199"/>
      <c r="HI1422" s="199"/>
      <c r="HJ1422" s="199"/>
      <c r="HK1422" s="199"/>
      <c r="HL1422" s="199"/>
      <c r="HM1422" s="199"/>
      <c r="HN1422" s="199"/>
      <c r="HO1422" s="199"/>
      <c r="HP1422" s="199"/>
      <c r="HQ1422" s="199"/>
      <c r="HR1422" s="199"/>
      <c r="HS1422" s="199"/>
      <c r="HT1422" s="199"/>
      <c r="HU1422" s="199"/>
      <c r="HV1422" s="199"/>
      <c r="HW1422" s="199"/>
      <c r="HX1422" s="199"/>
      <c r="HY1422" s="199"/>
      <c r="HZ1422" s="199"/>
      <c r="IA1422" s="199"/>
      <c r="IB1422" s="199"/>
      <c r="IC1422" s="199"/>
      <c r="ID1422" s="199"/>
      <c r="IE1422" s="199"/>
      <c r="IF1422" s="199"/>
      <c r="IG1422" s="199"/>
      <c r="IH1422" s="199"/>
      <c r="II1422" s="199"/>
      <c r="IJ1422" s="199"/>
      <c r="IK1422" s="199"/>
      <c r="IL1422" s="199"/>
      <c r="IM1422" s="199"/>
      <c r="IN1422" s="199"/>
      <c r="IO1422" s="199"/>
      <c r="IP1422" s="199"/>
      <c r="IQ1422" s="199"/>
      <c r="IR1422" s="199"/>
      <c r="IS1422" s="199"/>
      <c r="IT1422" s="199"/>
      <c r="IU1422" s="199"/>
      <c r="IV1422" s="199"/>
      <c r="IW1422" s="199"/>
      <c r="IX1422" s="199"/>
      <c r="IY1422" s="199"/>
      <c r="IZ1422" s="199"/>
      <c r="JA1422" s="199"/>
      <c r="JB1422" s="199"/>
      <c r="JC1422" s="199"/>
      <c r="JD1422" s="199"/>
      <c r="JE1422" s="199"/>
      <c r="JF1422" s="199"/>
      <c r="JG1422" s="199"/>
      <c r="JH1422" s="199"/>
      <c r="JI1422" s="199"/>
      <c r="JJ1422" s="199"/>
      <c r="JK1422" s="199"/>
      <c r="JL1422" s="199"/>
      <c r="JM1422" s="199"/>
      <c r="JN1422" s="199"/>
      <c r="JO1422" s="199"/>
      <c r="JP1422" s="199"/>
      <c r="JQ1422" s="199"/>
      <c r="JR1422" s="199"/>
      <c r="JS1422" s="199"/>
      <c r="JT1422" s="199"/>
      <c r="JU1422" s="199"/>
      <c r="JV1422" s="199"/>
      <c r="JW1422" s="199"/>
      <c r="JX1422" s="199"/>
      <c r="JY1422" s="199"/>
      <c r="JZ1422" s="199"/>
      <c r="KA1422" s="199"/>
      <c r="KB1422" s="199"/>
      <c r="KC1422" s="199"/>
      <c r="KD1422" s="199"/>
      <c r="KE1422" s="199"/>
      <c r="KF1422" s="199"/>
      <c r="KG1422" s="199"/>
      <c r="KH1422" s="199"/>
      <c r="KI1422" s="199"/>
      <c r="KJ1422" s="199"/>
      <c r="KK1422" s="199"/>
      <c r="KL1422" s="199"/>
      <c r="KM1422" s="199"/>
      <c r="KN1422" s="199"/>
      <c r="KO1422" s="199"/>
      <c r="KP1422" s="199"/>
      <c r="KQ1422" s="199"/>
      <c r="KR1422" s="199"/>
      <c r="KS1422" s="199"/>
      <c r="KT1422" s="199"/>
      <c r="KU1422" s="199"/>
      <c r="KV1422" s="199"/>
      <c r="KW1422" s="199"/>
      <c r="KX1422" s="199"/>
      <c r="KY1422" s="199"/>
      <c r="KZ1422" s="199"/>
      <c r="LA1422" s="199"/>
      <c r="LB1422" s="199"/>
      <c r="LC1422" s="199"/>
      <c r="LD1422" s="199"/>
      <c r="LE1422" s="199"/>
      <c r="LF1422" s="199"/>
      <c r="LG1422" s="199"/>
      <c r="LH1422" s="199"/>
      <c r="LI1422" s="199"/>
      <c r="LJ1422" s="199"/>
      <c r="LK1422" s="199"/>
      <c r="LL1422" s="199"/>
      <c r="LM1422" s="199"/>
      <c r="LN1422" s="199"/>
      <c r="LO1422" s="199"/>
      <c r="LP1422" s="199"/>
      <c r="LQ1422" s="199"/>
      <c r="LR1422" s="199"/>
      <c r="LS1422" s="199"/>
      <c r="LT1422" s="199"/>
      <c r="LU1422" s="199"/>
      <c r="LV1422" s="199"/>
      <c r="LW1422" s="199"/>
      <c r="LX1422" s="199"/>
      <c r="LY1422" s="199"/>
      <c r="LZ1422" s="199"/>
      <c r="MA1422" s="199"/>
      <c r="MB1422" s="199"/>
      <c r="MC1422" s="199"/>
      <c r="MD1422" s="199"/>
      <c r="ME1422" s="199"/>
      <c r="MF1422" s="199"/>
      <c r="MG1422" s="199"/>
      <c r="MH1422" s="199"/>
      <c r="MI1422" s="199"/>
      <c r="MJ1422" s="199"/>
      <c r="MK1422" s="199"/>
      <c r="ML1422" s="199"/>
      <c r="MM1422" s="199"/>
      <c r="MN1422" s="199"/>
      <c r="MO1422" s="199"/>
      <c r="MP1422" s="199"/>
      <c r="MQ1422" s="199"/>
      <c r="MR1422" s="199"/>
      <c r="MS1422" s="199"/>
      <c r="MT1422" s="199"/>
      <c r="MU1422" s="199"/>
      <c r="MV1422" s="199"/>
      <c r="MW1422" s="199"/>
      <c r="MX1422" s="199"/>
      <c r="MY1422" s="199"/>
      <c r="MZ1422" s="199"/>
      <c r="NA1422" s="199"/>
      <c r="NB1422" s="199"/>
      <c r="NC1422" s="199"/>
      <c r="ND1422" s="199"/>
      <c r="NE1422" s="199"/>
      <c r="NF1422" s="199"/>
      <c r="NG1422" s="199"/>
      <c r="NH1422" s="199"/>
      <c r="NI1422" s="199"/>
      <c r="NJ1422" s="199"/>
      <c r="NK1422" s="199"/>
      <c r="NL1422" s="199"/>
      <c r="NM1422" s="199"/>
      <c r="NN1422" s="199"/>
      <c r="NO1422" s="199"/>
      <c r="NP1422" s="199"/>
      <c r="NQ1422" s="199"/>
      <c r="NR1422" s="199"/>
      <c r="NS1422" s="199"/>
      <c r="NT1422" s="199"/>
      <c r="NU1422" s="199"/>
      <c r="NV1422" s="199"/>
      <c r="NW1422" s="199"/>
      <c r="NX1422" s="199"/>
      <c r="NY1422" s="199"/>
      <c r="NZ1422" s="199"/>
      <c r="OA1422" s="199"/>
      <c r="OB1422" s="199"/>
      <c r="OC1422" s="199"/>
      <c r="OD1422" s="199"/>
      <c r="OE1422" s="199"/>
      <c r="OF1422" s="199"/>
      <c r="OG1422" s="199"/>
      <c r="OH1422" s="199"/>
      <c r="OI1422" s="199"/>
      <c r="OJ1422" s="199"/>
      <c r="OK1422" s="199"/>
      <c r="OL1422" s="199"/>
      <c r="OM1422" s="199"/>
      <c r="ON1422" s="199"/>
      <c r="OO1422" s="199"/>
      <c r="OP1422" s="199"/>
      <c r="OQ1422" s="199"/>
      <c r="OR1422" s="199"/>
      <c r="OS1422" s="199"/>
      <c r="OT1422" s="199"/>
      <c r="OU1422" s="199"/>
      <c r="OV1422" s="199"/>
      <c r="OW1422" s="199"/>
      <c r="OX1422" s="199"/>
      <c r="OY1422" s="199"/>
      <c r="OZ1422" s="199"/>
      <c r="PA1422" s="199"/>
      <c r="PB1422" s="199"/>
      <c r="PC1422" s="199"/>
      <c r="PD1422" s="199"/>
      <c r="PE1422" s="199"/>
      <c r="PF1422" s="199"/>
      <c r="PG1422" s="199"/>
      <c r="PH1422" s="199"/>
      <c r="PI1422" s="199"/>
      <c r="PJ1422" s="199"/>
      <c r="PK1422" s="199"/>
      <c r="PL1422" s="199"/>
      <c r="PM1422" s="199"/>
      <c r="PN1422" s="199"/>
      <c r="PO1422" s="199"/>
      <c r="PP1422" s="199"/>
      <c r="PQ1422" s="199"/>
      <c r="PR1422" s="199"/>
      <c r="PS1422" s="199"/>
      <c r="PT1422" s="199"/>
      <c r="PU1422" s="199"/>
      <c r="PV1422" s="199"/>
      <c r="PW1422" s="199"/>
      <c r="PX1422" s="199"/>
      <c r="PY1422" s="199"/>
      <c r="PZ1422" s="199"/>
      <c r="QA1422" s="199"/>
      <c r="QB1422" s="199"/>
      <c r="QC1422" s="199"/>
      <c r="QD1422" s="199"/>
      <c r="QE1422" s="199"/>
      <c r="QF1422" s="199"/>
      <c r="QG1422" s="199"/>
      <c r="QH1422" s="199"/>
      <c r="QI1422" s="199"/>
      <c r="QJ1422" s="199"/>
      <c r="QK1422" s="199"/>
      <c r="QL1422" s="199"/>
      <c r="QM1422" s="199"/>
      <c r="QN1422" s="199"/>
      <c r="QO1422" s="199"/>
      <c r="QP1422" s="199"/>
      <c r="QQ1422" s="199"/>
      <c r="QR1422" s="199"/>
      <c r="QS1422" s="199"/>
      <c r="QT1422" s="199"/>
      <c r="QU1422" s="199"/>
      <c r="QV1422" s="199"/>
      <c r="QW1422" s="199"/>
      <c r="QX1422" s="199"/>
      <c r="QY1422" s="199"/>
      <c r="QZ1422" s="199"/>
      <c r="RA1422" s="199"/>
      <c r="RB1422" s="199"/>
      <c r="RC1422" s="199"/>
      <c r="RD1422" s="199"/>
      <c r="RE1422" s="199"/>
      <c r="RF1422" s="199"/>
    </row>
    <row r="1423" spans="1:474" s="169" customFormat="1" x14ac:dyDescent="0.25">
      <c r="A1423" s="26"/>
      <c r="B1423" s="48" t="s">
        <v>1329</v>
      </c>
      <c r="C1423" s="23"/>
      <c r="D1423" s="49">
        <v>0</v>
      </c>
      <c r="E1423" s="23"/>
      <c r="F1423" s="23">
        <v>0</v>
      </c>
      <c r="P1423" s="207"/>
      <c r="U1423" s="208">
        <v>0</v>
      </c>
      <c r="V1423" s="207">
        <v>0</v>
      </c>
      <c r="AD1423" s="180"/>
      <c r="AE1423" s="207">
        <f t="shared" si="147"/>
        <v>0</v>
      </c>
      <c r="AF1423" s="199"/>
      <c r="AG1423" s="199"/>
      <c r="AH1423" s="199"/>
      <c r="AI1423" s="199"/>
      <c r="AJ1423" s="199"/>
      <c r="AK1423" s="199"/>
      <c r="AL1423" s="199"/>
      <c r="AM1423" s="199"/>
      <c r="AN1423" s="199"/>
      <c r="AO1423" s="199"/>
      <c r="AP1423" s="199"/>
      <c r="AQ1423" s="199"/>
      <c r="AR1423" s="199"/>
      <c r="AS1423" s="199"/>
      <c r="AT1423" s="199"/>
      <c r="AU1423" s="199"/>
      <c r="AV1423" s="199"/>
      <c r="AW1423" s="199"/>
      <c r="AX1423" s="199"/>
      <c r="AY1423" s="199"/>
      <c r="AZ1423" s="199"/>
      <c r="BA1423" s="199"/>
      <c r="BB1423" s="199"/>
      <c r="BC1423" s="199"/>
      <c r="BD1423" s="199"/>
      <c r="BE1423" s="199"/>
      <c r="BF1423" s="199"/>
      <c r="BG1423" s="199"/>
      <c r="BH1423" s="199"/>
      <c r="BI1423" s="199"/>
      <c r="BJ1423" s="199"/>
      <c r="BK1423" s="199"/>
      <c r="BL1423" s="199"/>
      <c r="BM1423" s="199"/>
      <c r="BN1423" s="199"/>
      <c r="BO1423" s="199"/>
      <c r="BP1423" s="199"/>
      <c r="BQ1423" s="199"/>
      <c r="BR1423" s="199"/>
      <c r="GM1423" s="199"/>
      <c r="GN1423" s="199"/>
      <c r="GO1423" s="199"/>
      <c r="GP1423" s="199"/>
      <c r="GQ1423" s="199"/>
      <c r="GR1423" s="199"/>
      <c r="GS1423" s="199"/>
      <c r="GT1423" s="199"/>
      <c r="GU1423" s="199"/>
      <c r="GV1423" s="199"/>
      <c r="GW1423" s="199"/>
      <c r="GX1423" s="199"/>
      <c r="GY1423" s="199"/>
      <c r="GZ1423" s="199"/>
      <c r="HA1423" s="199"/>
      <c r="HB1423" s="199"/>
      <c r="HC1423" s="199"/>
      <c r="HD1423" s="199"/>
      <c r="HE1423" s="199"/>
      <c r="HF1423" s="199"/>
      <c r="HG1423" s="199"/>
      <c r="HH1423" s="199"/>
      <c r="HI1423" s="199"/>
      <c r="HJ1423" s="199"/>
      <c r="HK1423" s="199"/>
      <c r="HL1423" s="199"/>
      <c r="HM1423" s="199"/>
      <c r="HN1423" s="199"/>
      <c r="HO1423" s="199"/>
      <c r="HP1423" s="199"/>
      <c r="HQ1423" s="199"/>
      <c r="HR1423" s="199"/>
      <c r="HS1423" s="199"/>
      <c r="HT1423" s="199"/>
      <c r="HU1423" s="199"/>
      <c r="HV1423" s="199"/>
      <c r="HW1423" s="199"/>
      <c r="HX1423" s="199"/>
      <c r="HY1423" s="199"/>
      <c r="HZ1423" s="199"/>
      <c r="IA1423" s="199"/>
      <c r="IB1423" s="199"/>
      <c r="IC1423" s="199"/>
      <c r="ID1423" s="199"/>
      <c r="IE1423" s="199"/>
      <c r="IF1423" s="199"/>
      <c r="IG1423" s="199"/>
      <c r="IH1423" s="199"/>
      <c r="II1423" s="199"/>
      <c r="IJ1423" s="199"/>
      <c r="IK1423" s="199"/>
      <c r="IL1423" s="199"/>
      <c r="IM1423" s="199"/>
      <c r="IN1423" s="199"/>
      <c r="IO1423" s="199"/>
      <c r="IP1423" s="199"/>
      <c r="IQ1423" s="199"/>
      <c r="IR1423" s="199"/>
      <c r="IS1423" s="199"/>
      <c r="IT1423" s="199"/>
      <c r="IU1423" s="199"/>
      <c r="IV1423" s="199"/>
      <c r="IW1423" s="199"/>
      <c r="IX1423" s="199"/>
      <c r="IY1423" s="199"/>
      <c r="IZ1423" s="199"/>
      <c r="JA1423" s="199"/>
      <c r="JB1423" s="199"/>
      <c r="JC1423" s="199"/>
      <c r="JD1423" s="199"/>
      <c r="JE1423" s="199"/>
      <c r="JF1423" s="199"/>
      <c r="JG1423" s="199"/>
      <c r="JH1423" s="199"/>
      <c r="JI1423" s="199"/>
      <c r="JJ1423" s="199"/>
      <c r="JK1423" s="199"/>
      <c r="JL1423" s="199"/>
      <c r="JM1423" s="199"/>
      <c r="JN1423" s="199"/>
      <c r="JO1423" s="199"/>
      <c r="JP1423" s="199"/>
      <c r="JQ1423" s="199"/>
      <c r="JR1423" s="199"/>
      <c r="JS1423" s="199"/>
      <c r="JT1423" s="199"/>
      <c r="JU1423" s="199"/>
      <c r="JV1423" s="199"/>
      <c r="JW1423" s="199"/>
      <c r="JX1423" s="199"/>
      <c r="JY1423" s="199"/>
      <c r="JZ1423" s="199"/>
      <c r="KA1423" s="199"/>
      <c r="KB1423" s="199"/>
      <c r="KC1423" s="199"/>
      <c r="KD1423" s="199"/>
      <c r="KE1423" s="199"/>
      <c r="KF1423" s="199"/>
      <c r="KG1423" s="199"/>
      <c r="KH1423" s="199"/>
      <c r="KI1423" s="199"/>
      <c r="KJ1423" s="199"/>
      <c r="KK1423" s="199"/>
      <c r="KL1423" s="199"/>
      <c r="KM1423" s="199"/>
      <c r="KN1423" s="199"/>
      <c r="KO1423" s="199"/>
      <c r="KP1423" s="199"/>
      <c r="KQ1423" s="199"/>
      <c r="KR1423" s="199"/>
      <c r="KS1423" s="199"/>
      <c r="KT1423" s="199"/>
      <c r="KU1423" s="199"/>
      <c r="KV1423" s="199"/>
      <c r="KW1423" s="199"/>
      <c r="KX1423" s="199"/>
      <c r="KY1423" s="199"/>
      <c r="KZ1423" s="199"/>
      <c r="LA1423" s="199"/>
      <c r="LB1423" s="199"/>
      <c r="LC1423" s="199"/>
      <c r="LD1423" s="199"/>
      <c r="LE1423" s="199"/>
      <c r="LF1423" s="199"/>
      <c r="LG1423" s="199"/>
      <c r="LH1423" s="199"/>
      <c r="LI1423" s="199"/>
      <c r="LJ1423" s="199"/>
      <c r="LK1423" s="199"/>
      <c r="LL1423" s="199"/>
      <c r="LM1423" s="199"/>
      <c r="LN1423" s="199"/>
      <c r="LO1423" s="199"/>
      <c r="LP1423" s="199"/>
      <c r="LQ1423" s="199"/>
      <c r="LR1423" s="199"/>
      <c r="LS1423" s="199"/>
      <c r="LT1423" s="199"/>
      <c r="LU1423" s="199"/>
      <c r="LV1423" s="199"/>
      <c r="LW1423" s="199"/>
      <c r="LX1423" s="199"/>
      <c r="LY1423" s="199"/>
      <c r="LZ1423" s="199"/>
      <c r="MA1423" s="199"/>
      <c r="MB1423" s="199"/>
      <c r="MC1423" s="199"/>
      <c r="MD1423" s="199"/>
      <c r="ME1423" s="199"/>
      <c r="MF1423" s="199"/>
      <c r="MG1423" s="199"/>
      <c r="MH1423" s="199"/>
      <c r="MI1423" s="199"/>
      <c r="MJ1423" s="199"/>
      <c r="MK1423" s="199"/>
      <c r="ML1423" s="199"/>
      <c r="MM1423" s="199"/>
      <c r="MN1423" s="199"/>
      <c r="MO1423" s="199"/>
      <c r="MP1423" s="199"/>
      <c r="MQ1423" s="199"/>
      <c r="MR1423" s="199"/>
      <c r="MS1423" s="199"/>
      <c r="MT1423" s="199"/>
      <c r="MU1423" s="199"/>
      <c r="MV1423" s="199"/>
      <c r="MW1423" s="199"/>
      <c r="MX1423" s="199"/>
      <c r="MY1423" s="199"/>
      <c r="MZ1423" s="199"/>
      <c r="NA1423" s="199"/>
      <c r="NB1423" s="199"/>
      <c r="NC1423" s="199"/>
      <c r="ND1423" s="199"/>
      <c r="NE1423" s="199"/>
      <c r="NF1423" s="199"/>
      <c r="NG1423" s="199"/>
      <c r="NH1423" s="199"/>
      <c r="NI1423" s="199"/>
      <c r="NJ1423" s="199"/>
      <c r="NK1423" s="199"/>
      <c r="NL1423" s="199"/>
      <c r="NM1423" s="199"/>
      <c r="NN1423" s="199"/>
      <c r="NO1423" s="199"/>
      <c r="NP1423" s="199"/>
      <c r="NQ1423" s="199"/>
      <c r="NR1423" s="199"/>
      <c r="NS1423" s="199"/>
      <c r="NT1423" s="199"/>
      <c r="NU1423" s="199"/>
      <c r="NV1423" s="199"/>
      <c r="NW1423" s="199"/>
      <c r="NX1423" s="199"/>
      <c r="NY1423" s="199"/>
      <c r="NZ1423" s="199"/>
      <c r="OA1423" s="199"/>
      <c r="OB1423" s="199"/>
      <c r="OC1423" s="199"/>
      <c r="OD1423" s="199"/>
      <c r="OE1423" s="199"/>
      <c r="OF1423" s="199"/>
      <c r="OG1423" s="199"/>
      <c r="OH1423" s="199"/>
      <c r="OI1423" s="199"/>
      <c r="OJ1423" s="199"/>
      <c r="OK1423" s="199"/>
      <c r="OL1423" s="199"/>
      <c r="OM1423" s="199"/>
      <c r="ON1423" s="199"/>
      <c r="OO1423" s="199"/>
      <c r="OP1423" s="199"/>
      <c r="OQ1423" s="199"/>
      <c r="OR1423" s="199"/>
      <c r="OS1423" s="199"/>
      <c r="OT1423" s="199"/>
      <c r="OU1423" s="199"/>
      <c r="OV1423" s="199"/>
      <c r="OW1423" s="199"/>
      <c r="OX1423" s="199"/>
      <c r="OY1423" s="199"/>
      <c r="OZ1423" s="199"/>
      <c r="PA1423" s="199"/>
      <c r="PB1423" s="199"/>
      <c r="PC1423" s="199"/>
      <c r="PD1423" s="199"/>
      <c r="PE1423" s="199"/>
      <c r="PF1423" s="199"/>
      <c r="PG1423" s="199"/>
      <c r="PH1423" s="199"/>
      <c r="PI1423" s="199"/>
      <c r="PJ1423" s="199"/>
      <c r="PK1423" s="199"/>
      <c r="PL1423" s="199"/>
      <c r="PM1423" s="199"/>
      <c r="PN1423" s="199"/>
      <c r="PO1423" s="199"/>
      <c r="PP1423" s="199"/>
      <c r="PQ1423" s="199"/>
      <c r="PR1423" s="199"/>
      <c r="PS1423" s="199"/>
      <c r="PT1423" s="199"/>
      <c r="PU1423" s="199"/>
      <c r="PV1423" s="199"/>
      <c r="PW1423" s="199"/>
      <c r="PX1423" s="199"/>
      <c r="PY1423" s="199"/>
      <c r="PZ1423" s="199"/>
      <c r="QA1423" s="199"/>
      <c r="QB1423" s="199"/>
      <c r="QC1423" s="199"/>
      <c r="QD1423" s="199"/>
      <c r="QE1423" s="199"/>
      <c r="QF1423" s="199"/>
      <c r="QG1423" s="199"/>
      <c r="QH1423" s="199"/>
      <c r="QI1423" s="199"/>
      <c r="QJ1423" s="199"/>
      <c r="QK1423" s="199"/>
      <c r="QL1423" s="199"/>
      <c r="QM1423" s="199"/>
      <c r="QN1423" s="199"/>
      <c r="QO1423" s="199"/>
      <c r="QP1423" s="199"/>
      <c r="QQ1423" s="199"/>
      <c r="QR1423" s="199"/>
      <c r="QS1423" s="199"/>
      <c r="QT1423" s="199"/>
      <c r="QU1423" s="199"/>
      <c r="QV1423" s="199"/>
      <c r="QW1423" s="199"/>
      <c r="QX1423" s="199"/>
      <c r="QY1423" s="199"/>
      <c r="QZ1423" s="199"/>
      <c r="RA1423" s="199"/>
      <c r="RB1423" s="199"/>
      <c r="RC1423" s="199"/>
      <c r="RD1423" s="199"/>
      <c r="RE1423" s="199"/>
      <c r="RF1423" s="199"/>
    </row>
    <row r="1424" spans="1:474" s="169" customFormat="1" x14ac:dyDescent="0.25">
      <c r="A1424" s="26"/>
      <c r="B1424" s="48" t="s">
        <v>1330</v>
      </c>
      <c r="C1424" s="23"/>
      <c r="D1424" s="49">
        <v>10</v>
      </c>
      <c r="E1424" s="23"/>
      <c r="F1424" s="23">
        <v>165.36959999999999</v>
      </c>
      <c r="P1424" s="207"/>
      <c r="U1424" s="208">
        <v>10</v>
      </c>
      <c r="V1424" s="207">
        <v>165.36959999999999</v>
      </c>
      <c r="AD1424" s="180"/>
      <c r="AE1424" s="207">
        <f t="shared" si="147"/>
        <v>165.36959999999999</v>
      </c>
      <c r="AF1424" s="199"/>
      <c r="AG1424" s="199"/>
      <c r="AH1424" s="199"/>
      <c r="AI1424" s="199"/>
      <c r="AJ1424" s="199"/>
      <c r="AK1424" s="199"/>
      <c r="AL1424" s="199"/>
      <c r="AM1424" s="199"/>
      <c r="AN1424" s="199"/>
      <c r="AO1424" s="199"/>
      <c r="AP1424" s="199"/>
      <c r="AQ1424" s="199"/>
      <c r="AR1424" s="199"/>
      <c r="AS1424" s="199"/>
      <c r="AT1424" s="199"/>
      <c r="AU1424" s="199"/>
      <c r="AV1424" s="199"/>
      <c r="AW1424" s="199"/>
      <c r="AX1424" s="199"/>
      <c r="AY1424" s="199"/>
      <c r="AZ1424" s="199"/>
      <c r="BA1424" s="199"/>
      <c r="BB1424" s="199"/>
      <c r="BC1424" s="199"/>
      <c r="BD1424" s="199"/>
      <c r="BE1424" s="199"/>
      <c r="BF1424" s="199"/>
      <c r="BG1424" s="199"/>
      <c r="BH1424" s="199"/>
      <c r="BI1424" s="199"/>
      <c r="BJ1424" s="199"/>
      <c r="BK1424" s="199"/>
      <c r="BL1424" s="199"/>
      <c r="BM1424" s="199"/>
      <c r="BN1424" s="199"/>
      <c r="BO1424" s="199"/>
      <c r="BP1424" s="199"/>
      <c r="BQ1424" s="199"/>
      <c r="BR1424" s="199"/>
      <c r="GM1424" s="199"/>
      <c r="GN1424" s="199"/>
      <c r="GO1424" s="199"/>
      <c r="GP1424" s="199"/>
      <c r="GQ1424" s="199"/>
      <c r="GR1424" s="199"/>
      <c r="GS1424" s="199"/>
      <c r="GT1424" s="199"/>
      <c r="GU1424" s="199"/>
      <c r="GV1424" s="199"/>
      <c r="GW1424" s="199"/>
      <c r="GX1424" s="199"/>
      <c r="GY1424" s="199"/>
      <c r="GZ1424" s="199"/>
      <c r="HA1424" s="199"/>
      <c r="HB1424" s="199"/>
      <c r="HC1424" s="199"/>
      <c r="HD1424" s="199"/>
      <c r="HE1424" s="199"/>
      <c r="HF1424" s="199"/>
      <c r="HG1424" s="199"/>
      <c r="HH1424" s="199"/>
      <c r="HI1424" s="199"/>
      <c r="HJ1424" s="199"/>
      <c r="HK1424" s="199"/>
      <c r="HL1424" s="199"/>
      <c r="HM1424" s="199"/>
      <c r="HN1424" s="199"/>
      <c r="HO1424" s="199"/>
      <c r="HP1424" s="199"/>
      <c r="HQ1424" s="199"/>
      <c r="HR1424" s="199"/>
      <c r="HS1424" s="199"/>
      <c r="HT1424" s="199"/>
      <c r="HU1424" s="199"/>
      <c r="HV1424" s="199"/>
      <c r="HW1424" s="199"/>
      <c r="HX1424" s="199"/>
      <c r="HY1424" s="199"/>
      <c r="HZ1424" s="199"/>
      <c r="IA1424" s="199"/>
      <c r="IB1424" s="199"/>
      <c r="IC1424" s="199"/>
      <c r="ID1424" s="199"/>
      <c r="IE1424" s="199"/>
      <c r="IF1424" s="199"/>
      <c r="IG1424" s="199"/>
      <c r="IH1424" s="199"/>
      <c r="II1424" s="199"/>
      <c r="IJ1424" s="199"/>
      <c r="IK1424" s="199"/>
      <c r="IL1424" s="199"/>
      <c r="IM1424" s="199"/>
      <c r="IN1424" s="199"/>
      <c r="IO1424" s="199"/>
      <c r="IP1424" s="199"/>
      <c r="IQ1424" s="199"/>
      <c r="IR1424" s="199"/>
      <c r="IS1424" s="199"/>
      <c r="IT1424" s="199"/>
      <c r="IU1424" s="199"/>
      <c r="IV1424" s="199"/>
      <c r="IW1424" s="199"/>
      <c r="IX1424" s="199"/>
      <c r="IY1424" s="199"/>
      <c r="IZ1424" s="199"/>
      <c r="JA1424" s="199"/>
      <c r="JB1424" s="199"/>
      <c r="JC1424" s="199"/>
      <c r="JD1424" s="199"/>
      <c r="JE1424" s="199"/>
      <c r="JF1424" s="199"/>
      <c r="JG1424" s="199"/>
      <c r="JH1424" s="199"/>
      <c r="JI1424" s="199"/>
      <c r="JJ1424" s="199"/>
      <c r="JK1424" s="199"/>
      <c r="JL1424" s="199"/>
      <c r="JM1424" s="199"/>
      <c r="JN1424" s="199"/>
      <c r="JO1424" s="199"/>
      <c r="JP1424" s="199"/>
      <c r="JQ1424" s="199"/>
      <c r="JR1424" s="199"/>
      <c r="JS1424" s="199"/>
      <c r="JT1424" s="199"/>
      <c r="JU1424" s="199"/>
      <c r="JV1424" s="199"/>
      <c r="JW1424" s="199"/>
      <c r="JX1424" s="199"/>
      <c r="JY1424" s="199"/>
      <c r="JZ1424" s="199"/>
      <c r="KA1424" s="199"/>
      <c r="KB1424" s="199"/>
      <c r="KC1424" s="199"/>
      <c r="KD1424" s="199"/>
      <c r="KE1424" s="199"/>
      <c r="KF1424" s="199"/>
      <c r="KG1424" s="199"/>
      <c r="KH1424" s="199"/>
      <c r="KI1424" s="199"/>
      <c r="KJ1424" s="199"/>
      <c r="KK1424" s="199"/>
      <c r="KL1424" s="199"/>
      <c r="KM1424" s="199"/>
      <c r="KN1424" s="199"/>
      <c r="KO1424" s="199"/>
      <c r="KP1424" s="199"/>
      <c r="KQ1424" s="199"/>
      <c r="KR1424" s="199"/>
      <c r="KS1424" s="199"/>
      <c r="KT1424" s="199"/>
      <c r="KU1424" s="199"/>
      <c r="KV1424" s="199"/>
      <c r="KW1424" s="199"/>
      <c r="KX1424" s="199"/>
      <c r="KY1424" s="199"/>
      <c r="KZ1424" s="199"/>
      <c r="LA1424" s="199"/>
      <c r="LB1424" s="199"/>
      <c r="LC1424" s="199"/>
      <c r="LD1424" s="199"/>
      <c r="LE1424" s="199"/>
      <c r="LF1424" s="199"/>
      <c r="LG1424" s="199"/>
      <c r="LH1424" s="199"/>
      <c r="LI1424" s="199"/>
      <c r="LJ1424" s="199"/>
      <c r="LK1424" s="199"/>
      <c r="LL1424" s="199"/>
      <c r="LM1424" s="199"/>
      <c r="LN1424" s="199"/>
      <c r="LO1424" s="199"/>
      <c r="LP1424" s="199"/>
      <c r="LQ1424" s="199"/>
      <c r="LR1424" s="199"/>
      <c r="LS1424" s="199"/>
      <c r="LT1424" s="199"/>
      <c r="LU1424" s="199"/>
      <c r="LV1424" s="199"/>
      <c r="LW1424" s="199"/>
      <c r="LX1424" s="199"/>
      <c r="LY1424" s="199"/>
      <c r="LZ1424" s="199"/>
      <c r="MA1424" s="199"/>
      <c r="MB1424" s="199"/>
      <c r="MC1424" s="199"/>
      <c r="MD1424" s="199"/>
      <c r="ME1424" s="199"/>
      <c r="MF1424" s="199"/>
      <c r="MG1424" s="199"/>
      <c r="MH1424" s="199"/>
      <c r="MI1424" s="199"/>
      <c r="MJ1424" s="199"/>
      <c r="MK1424" s="199"/>
      <c r="ML1424" s="199"/>
      <c r="MM1424" s="199"/>
      <c r="MN1424" s="199"/>
      <c r="MO1424" s="199"/>
      <c r="MP1424" s="199"/>
      <c r="MQ1424" s="199"/>
      <c r="MR1424" s="199"/>
      <c r="MS1424" s="199"/>
      <c r="MT1424" s="199"/>
      <c r="MU1424" s="199"/>
      <c r="MV1424" s="199"/>
      <c r="MW1424" s="199"/>
      <c r="MX1424" s="199"/>
      <c r="MY1424" s="199"/>
      <c r="MZ1424" s="199"/>
      <c r="NA1424" s="199"/>
      <c r="NB1424" s="199"/>
      <c r="NC1424" s="199"/>
      <c r="ND1424" s="199"/>
      <c r="NE1424" s="199"/>
      <c r="NF1424" s="199"/>
      <c r="NG1424" s="199"/>
      <c r="NH1424" s="199"/>
      <c r="NI1424" s="199"/>
      <c r="NJ1424" s="199"/>
      <c r="NK1424" s="199"/>
      <c r="NL1424" s="199"/>
      <c r="NM1424" s="199"/>
      <c r="NN1424" s="199"/>
      <c r="NO1424" s="199"/>
      <c r="NP1424" s="199"/>
      <c r="NQ1424" s="199"/>
      <c r="NR1424" s="199"/>
      <c r="NS1424" s="199"/>
      <c r="NT1424" s="199"/>
      <c r="NU1424" s="199"/>
      <c r="NV1424" s="199"/>
      <c r="NW1424" s="199"/>
      <c r="NX1424" s="199"/>
      <c r="NY1424" s="199"/>
      <c r="NZ1424" s="199"/>
      <c r="OA1424" s="199"/>
      <c r="OB1424" s="199"/>
      <c r="OC1424" s="199"/>
      <c r="OD1424" s="199"/>
      <c r="OE1424" s="199"/>
      <c r="OF1424" s="199"/>
      <c r="OG1424" s="199"/>
      <c r="OH1424" s="199"/>
      <c r="OI1424" s="199"/>
      <c r="OJ1424" s="199"/>
      <c r="OK1424" s="199"/>
      <c r="OL1424" s="199"/>
      <c r="OM1424" s="199"/>
      <c r="ON1424" s="199"/>
      <c r="OO1424" s="199"/>
      <c r="OP1424" s="199"/>
      <c r="OQ1424" s="199"/>
      <c r="OR1424" s="199"/>
      <c r="OS1424" s="199"/>
      <c r="OT1424" s="199"/>
      <c r="OU1424" s="199"/>
      <c r="OV1424" s="199"/>
      <c r="OW1424" s="199"/>
      <c r="OX1424" s="199"/>
      <c r="OY1424" s="199"/>
      <c r="OZ1424" s="199"/>
      <c r="PA1424" s="199"/>
      <c r="PB1424" s="199"/>
      <c r="PC1424" s="199"/>
      <c r="PD1424" s="199"/>
      <c r="PE1424" s="199"/>
      <c r="PF1424" s="199"/>
      <c r="PG1424" s="199"/>
      <c r="PH1424" s="199"/>
      <c r="PI1424" s="199"/>
      <c r="PJ1424" s="199"/>
      <c r="PK1424" s="199"/>
      <c r="PL1424" s="199"/>
      <c r="PM1424" s="199"/>
      <c r="PN1424" s="199"/>
      <c r="PO1424" s="199"/>
      <c r="PP1424" s="199"/>
      <c r="PQ1424" s="199"/>
      <c r="PR1424" s="199"/>
      <c r="PS1424" s="199"/>
      <c r="PT1424" s="199"/>
      <c r="PU1424" s="199"/>
      <c r="PV1424" s="199"/>
      <c r="PW1424" s="199"/>
      <c r="PX1424" s="199"/>
      <c r="PY1424" s="199"/>
      <c r="PZ1424" s="199"/>
      <c r="QA1424" s="199"/>
      <c r="QB1424" s="199"/>
      <c r="QC1424" s="199"/>
      <c r="QD1424" s="199"/>
      <c r="QE1424" s="199"/>
      <c r="QF1424" s="199"/>
      <c r="QG1424" s="199"/>
      <c r="QH1424" s="199"/>
      <c r="QI1424" s="199"/>
      <c r="QJ1424" s="199"/>
      <c r="QK1424" s="199"/>
      <c r="QL1424" s="199"/>
      <c r="QM1424" s="199"/>
      <c r="QN1424" s="199"/>
      <c r="QO1424" s="199"/>
      <c r="QP1424" s="199"/>
      <c r="QQ1424" s="199"/>
      <c r="QR1424" s="199"/>
      <c r="QS1424" s="199"/>
      <c r="QT1424" s="199"/>
      <c r="QU1424" s="199"/>
      <c r="QV1424" s="199"/>
      <c r="QW1424" s="199"/>
      <c r="QX1424" s="199"/>
      <c r="QY1424" s="199"/>
      <c r="QZ1424" s="199"/>
      <c r="RA1424" s="199"/>
      <c r="RB1424" s="199"/>
      <c r="RC1424" s="199"/>
      <c r="RD1424" s="199"/>
      <c r="RE1424" s="199"/>
      <c r="RF1424" s="199"/>
    </row>
    <row r="1425" spans="1:474" s="169" customFormat="1" x14ac:dyDescent="0.25">
      <c r="A1425" s="26"/>
      <c r="B1425" s="48" t="s">
        <v>1331</v>
      </c>
      <c r="C1425" s="23"/>
      <c r="D1425" s="49">
        <v>10</v>
      </c>
      <c r="E1425" s="23"/>
      <c r="F1425" s="23">
        <v>82.684799999999996</v>
      </c>
      <c r="P1425" s="207"/>
      <c r="U1425" s="208">
        <v>10</v>
      </c>
      <c r="V1425" s="207">
        <v>82.684799999999996</v>
      </c>
      <c r="AD1425" s="180"/>
      <c r="AE1425" s="207">
        <f t="shared" si="147"/>
        <v>82.684799999999996</v>
      </c>
      <c r="AF1425" s="199"/>
      <c r="AG1425" s="199"/>
      <c r="AH1425" s="199"/>
      <c r="AI1425" s="199"/>
      <c r="AJ1425" s="199"/>
      <c r="AK1425" s="199"/>
      <c r="AL1425" s="199"/>
      <c r="AM1425" s="199"/>
      <c r="AN1425" s="199"/>
      <c r="AO1425" s="199"/>
      <c r="AP1425" s="199"/>
      <c r="AQ1425" s="199"/>
      <c r="AR1425" s="199"/>
      <c r="AS1425" s="199"/>
      <c r="AT1425" s="199"/>
      <c r="AU1425" s="199"/>
      <c r="AV1425" s="199"/>
      <c r="AW1425" s="199"/>
      <c r="AX1425" s="199"/>
      <c r="AY1425" s="199"/>
      <c r="AZ1425" s="199"/>
      <c r="BA1425" s="199"/>
      <c r="BB1425" s="199"/>
      <c r="BC1425" s="199"/>
      <c r="BD1425" s="199"/>
      <c r="BE1425" s="199"/>
      <c r="BF1425" s="199"/>
      <c r="BG1425" s="199"/>
      <c r="BH1425" s="199"/>
      <c r="BI1425" s="199"/>
      <c r="BJ1425" s="199"/>
      <c r="BK1425" s="199"/>
      <c r="BL1425" s="199"/>
      <c r="BM1425" s="199"/>
      <c r="BN1425" s="199"/>
      <c r="BO1425" s="199"/>
      <c r="BP1425" s="199"/>
      <c r="BQ1425" s="199"/>
      <c r="BR1425" s="199"/>
      <c r="GM1425" s="199"/>
      <c r="GN1425" s="199"/>
      <c r="GO1425" s="199"/>
      <c r="GP1425" s="199"/>
      <c r="GQ1425" s="199"/>
      <c r="GR1425" s="199"/>
      <c r="GS1425" s="199"/>
      <c r="GT1425" s="199"/>
      <c r="GU1425" s="199"/>
      <c r="GV1425" s="199"/>
      <c r="GW1425" s="199"/>
      <c r="GX1425" s="199"/>
      <c r="GY1425" s="199"/>
      <c r="GZ1425" s="199"/>
      <c r="HA1425" s="199"/>
      <c r="HB1425" s="199"/>
      <c r="HC1425" s="199"/>
      <c r="HD1425" s="199"/>
      <c r="HE1425" s="199"/>
      <c r="HF1425" s="199"/>
      <c r="HG1425" s="199"/>
      <c r="HH1425" s="199"/>
      <c r="HI1425" s="199"/>
      <c r="HJ1425" s="199"/>
      <c r="HK1425" s="199"/>
      <c r="HL1425" s="199"/>
      <c r="HM1425" s="199"/>
      <c r="HN1425" s="199"/>
      <c r="HO1425" s="199"/>
      <c r="HP1425" s="199"/>
      <c r="HQ1425" s="199"/>
      <c r="HR1425" s="199"/>
      <c r="HS1425" s="199"/>
      <c r="HT1425" s="199"/>
      <c r="HU1425" s="199"/>
      <c r="HV1425" s="199"/>
      <c r="HW1425" s="199"/>
      <c r="HX1425" s="199"/>
      <c r="HY1425" s="199"/>
      <c r="HZ1425" s="199"/>
      <c r="IA1425" s="199"/>
      <c r="IB1425" s="199"/>
      <c r="IC1425" s="199"/>
      <c r="ID1425" s="199"/>
      <c r="IE1425" s="199"/>
      <c r="IF1425" s="199"/>
      <c r="IG1425" s="199"/>
      <c r="IH1425" s="199"/>
      <c r="II1425" s="199"/>
      <c r="IJ1425" s="199"/>
      <c r="IK1425" s="199"/>
      <c r="IL1425" s="199"/>
      <c r="IM1425" s="199"/>
      <c r="IN1425" s="199"/>
      <c r="IO1425" s="199"/>
      <c r="IP1425" s="199"/>
      <c r="IQ1425" s="199"/>
      <c r="IR1425" s="199"/>
      <c r="IS1425" s="199"/>
      <c r="IT1425" s="199"/>
      <c r="IU1425" s="199"/>
      <c r="IV1425" s="199"/>
      <c r="IW1425" s="199"/>
      <c r="IX1425" s="199"/>
      <c r="IY1425" s="199"/>
      <c r="IZ1425" s="199"/>
      <c r="JA1425" s="199"/>
      <c r="JB1425" s="199"/>
      <c r="JC1425" s="199"/>
      <c r="JD1425" s="199"/>
      <c r="JE1425" s="199"/>
      <c r="JF1425" s="199"/>
      <c r="JG1425" s="199"/>
      <c r="JH1425" s="199"/>
      <c r="JI1425" s="199"/>
      <c r="JJ1425" s="199"/>
      <c r="JK1425" s="199"/>
      <c r="JL1425" s="199"/>
      <c r="JM1425" s="199"/>
      <c r="JN1425" s="199"/>
      <c r="JO1425" s="199"/>
      <c r="JP1425" s="199"/>
      <c r="JQ1425" s="199"/>
      <c r="JR1425" s="199"/>
      <c r="JS1425" s="199"/>
      <c r="JT1425" s="199"/>
      <c r="JU1425" s="199"/>
      <c r="JV1425" s="199"/>
      <c r="JW1425" s="199"/>
      <c r="JX1425" s="199"/>
      <c r="JY1425" s="199"/>
      <c r="JZ1425" s="199"/>
      <c r="KA1425" s="199"/>
      <c r="KB1425" s="199"/>
      <c r="KC1425" s="199"/>
      <c r="KD1425" s="199"/>
      <c r="KE1425" s="199"/>
      <c r="KF1425" s="199"/>
      <c r="KG1425" s="199"/>
      <c r="KH1425" s="199"/>
      <c r="KI1425" s="199"/>
      <c r="KJ1425" s="199"/>
      <c r="KK1425" s="199"/>
      <c r="KL1425" s="199"/>
      <c r="KM1425" s="199"/>
      <c r="KN1425" s="199"/>
      <c r="KO1425" s="199"/>
      <c r="KP1425" s="199"/>
      <c r="KQ1425" s="199"/>
      <c r="KR1425" s="199"/>
      <c r="KS1425" s="199"/>
      <c r="KT1425" s="199"/>
      <c r="KU1425" s="199"/>
      <c r="KV1425" s="199"/>
      <c r="KW1425" s="199"/>
      <c r="KX1425" s="199"/>
      <c r="KY1425" s="199"/>
      <c r="KZ1425" s="199"/>
      <c r="LA1425" s="199"/>
      <c r="LB1425" s="199"/>
      <c r="LC1425" s="199"/>
      <c r="LD1425" s="199"/>
      <c r="LE1425" s="199"/>
      <c r="LF1425" s="199"/>
      <c r="LG1425" s="199"/>
      <c r="LH1425" s="199"/>
      <c r="LI1425" s="199"/>
      <c r="LJ1425" s="199"/>
      <c r="LK1425" s="199"/>
      <c r="LL1425" s="199"/>
      <c r="LM1425" s="199"/>
      <c r="LN1425" s="199"/>
      <c r="LO1425" s="199"/>
      <c r="LP1425" s="199"/>
      <c r="LQ1425" s="199"/>
      <c r="LR1425" s="199"/>
      <c r="LS1425" s="199"/>
      <c r="LT1425" s="199"/>
      <c r="LU1425" s="199"/>
      <c r="LV1425" s="199"/>
      <c r="LW1425" s="199"/>
      <c r="LX1425" s="199"/>
      <c r="LY1425" s="199"/>
      <c r="LZ1425" s="199"/>
      <c r="MA1425" s="199"/>
      <c r="MB1425" s="199"/>
      <c r="MC1425" s="199"/>
      <c r="MD1425" s="199"/>
      <c r="ME1425" s="199"/>
      <c r="MF1425" s="199"/>
      <c r="MG1425" s="199"/>
      <c r="MH1425" s="199"/>
      <c r="MI1425" s="199"/>
      <c r="MJ1425" s="199"/>
      <c r="MK1425" s="199"/>
      <c r="ML1425" s="199"/>
      <c r="MM1425" s="199"/>
      <c r="MN1425" s="199"/>
      <c r="MO1425" s="199"/>
      <c r="MP1425" s="199"/>
      <c r="MQ1425" s="199"/>
      <c r="MR1425" s="199"/>
      <c r="MS1425" s="199"/>
      <c r="MT1425" s="199"/>
      <c r="MU1425" s="199"/>
      <c r="MV1425" s="199"/>
      <c r="MW1425" s="199"/>
      <c r="MX1425" s="199"/>
      <c r="MY1425" s="199"/>
      <c r="MZ1425" s="199"/>
      <c r="NA1425" s="199"/>
      <c r="NB1425" s="199"/>
      <c r="NC1425" s="199"/>
      <c r="ND1425" s="199"/>
      <c r="NE1425" s="199"/>
      <c r="NF1425" s="199"/>
      <c r="NG1425" s="199"/>
      <c r="NH1425" s="199"/>
      <c r="NI1425" s="199"/>
      <c r="NJ1425" s="199"/>
      <c r="NK1425" s="199"/>
      <c r="NL1425" s="199"/>
      <c r="NM1425" s="199"/>
      <c r="NN1425" s="199"/>
      <c r="NO1425" s="199"/>
      <c r="NP1425" s="199"/>
      <c r="NQ1425" s="199"/>
      <c r="NR1425" s="199"/>
      <c r="NS1425" s="199"/>
      <c r="NT1425" s="199"/>
      <c r="NU1425" s="199"/>
      <c r="NV1425" s="199"/>
      <c r="NW1425" s="199"/>
      <c r="NX1425" s="199"/>
      <c r="NY1425" s="199"/>
      <c r="NZ1425" s="199"/>
      <c r="OA1425" s="199"/>
      <c r="OB1425" s="199"/>
      <c r="OC1425" s="199"/>
      <c r="OD1425" s="199"/>
      <c r="OE1425" s="199"/>
      <c r="OF1425" s="199"/>
      <c r="OG1425" s="199"/>
      <c r="OH1425" s="199"/>
      <c r="OI1425" s="199"/>
      <c r="OJ1425" s="199"/>
      <c r="OK1425" s="199"/>
      <c r="OL1425" s="199"/>
      <c r="OM1425" s="199"/>
      <c r="ON1425" s="199"/>
      <c r="OO1425" s="199"/>
      <c r="OP1425" s="199"/>
      <c r="OQ1425" s="199"/>
      <c r="OR1425" s="199"/>
      <c r="OS1425" s="199"/>
      <c r="OT1425" s="199"/>
      <c r="OU1425" s="199"/>
      <c r="OV1425" s="199"/>
      <c r="OW1425" s="199"/>
      <c r="OX1425" s="199"/>
      <c r="OY1425" s="199"/>
      <c r="OZ1425" s="199"/>
      <c r="PA1425" s="199"/>
      <c r="PB1425" s="199"/>
      <c r="PC1425" s="199"/>
      <c r="PD1425" s="199"/>
      <c r="PE1425" s="199"/>
      <c r="PF1425" s="199"/>
      <c r="PG1425" s="199"/>
      <c r="PH1425" s="199"/>
      <c r="PI1425" s="199"/>
      <c r="PJ1425" s="199"/>
      <c r="PK1425" s="199"/>
      <c r="PL1425" s="199"/>
      <c r="PM1425" s="199"/>
      <c r="PN1425" s="199"/>
      <c r="PO1425" s="199"/>
      <c r="PP1425" s="199"/>
      <c r="PQ1425" s="199"/>
      <c r="PR1425" s="199"/>
      <c r="PS1425" s="199"/>
      <c r="PT1425" s="199"/>
      <c r="PU1425" s="199"/>
      <c r="PV1425" s="199"/>
      <c r="PW1425" s="199"/>
      <c r="PX1425" s="199"/>
      <c r="PY1425" s="199"/>
      <c r="PZ1425" s="199"/>
      <c r="QA1425" s="199"/>
      <c r="QB1425" s="199"/>
      <c r="QC1425" s="199"/>
      <c r="QD1425" s="199"/>
      <c r="QE1425" s="199"/>
      <c r="QF1425" s="199"/>
      <c r="QG1425" s="199"/>
      <c r="QH1425" s="199"/>
      <c r="QI1425" s="199"/>
      <c r="QJ1425" s="199"/>
      <c r="QK1425" s="199"/>
      <c r="QL1425" s="199"/>
      <c r="QM1425" s="199"/>
      <c r="QN1425" s="199"/>
      <c r="QO1425" s="199"/>
      <c r="QP1425" s="199"/>
      <c r="QQ1425" s="199"/>
      <c r="QR1425" s="199"/>
      <c r="QS1425" s="199"/>
      <c r="QT1425" s="199"/>
      <c r="QU1425" s="199"/>
      <c r="QV1425" s="199"/>
      <c r="QW1425" s="199"/>
      <c r="QX1425" s="199"/>
      <c r="QY1425" s="199"/>
      <c r="QZ1425" s="199"/>
      <c r="RA1425" s="199"/>
      <c r="RB1425" s="199"/>
      <c r="RC1425" s="199"/>
      <c r="RD1425" s="199"/>
      <c r="RE1425" s="199"/>
      <c r="RF1425" s="199"/>
    </row>
    <row r="1426" spans="1:474" s="169" customFormat="1" x14ac:dyDescent="0.25">
      <c r="A1426" s="26"/>
      <c r="B1426" s="48" t="s">
        <v>1332</v>
      </c>
      <c r="C1426" s="23"/>
      <c r="D1426" s="49">
        <v>10</v>
      </c>
      <c r="E1426" s="23"/>
      <c r="F1426" s="23">
        <v>137.80800000000002</v>
      </c>
      <c r="P1426" s="207"/>
      <c r="U1426" s="208">
        <v>10</v>
      </c>
      <c r="V1426" s="207">
        <v>137.80800000000002</v>
      </c>
      <c r="AD1426" s="180"/>
      <c r="AE1426" s="207">
        <f t="shared" si="147"/>
        <v>137.80800000000002</v>
      </c>
      <c r="AF1426" s="199"/>
      <c r="AG1426" s="199"/>
      <c r="AH1426" s="199"/>
      <c r="AI1426" s="199"/>
      <c r="AJ1426" s="199"/>
      <c r="AK1426" s="199"/>
      <c r="AL1426" s="199"/>
      <c r="AM1426" s="199"/>
      <c r="AN1426" s="199"/>
      <c r="AO1426" s="199"/>
      <c r="AP1426" s="199"/>
      <c r="AQ1426" s="199"/>
      <c r="AR1426" s="199"/>
      <c r="AS1426" s="199"/>
      <c r="AT1426" s="199"/>
      <c r="AU1426" s="199"/>
      <c r="AV1426" s="199"/>
      <c r="AW1426" s="199"/>
      <c r="AX1426" s="199"/>
      <c r="AY1426" s="199"/>
      <c r="AZ1426" s="199"/>
      <c r="BA1426" s="199"/>
      <c r="BB1426" s="199"/>
      <c r="BC1426" s="199"/>
      <c r="BD1426" s="199"/>
      <c r="BE1426" s="199"/>
      <c r="BF1426" s="199"/>
      <c r="BG1426" s="199"/>
      <c r="BH1426" s="199"/>
      <c r="BI1426" s="199"/>
      <c r="BJ1426" s="199"/>
      <c r="BK1426" s="199"/>
      <c r="BL1426" s="199"/>
      <c r="BM1426" s="199"/>
      <c r="BN1426" s="199"/>
      <c r="BO1426" s="199"/>
      <c r="BP1426" s="199"/>
      <c r="BQ1426" s="199"/>
      <c r="BR1426" s="199"/>
      <c r="GM1426" s="199"/>
      <c r="GN1426" s="199"/>
      <c r="GO1426" s="199"/>
      <c r="GP1426" s="199"/>
      <c r="GQ1426" s="199"/>
      <c r="GR1426" s="199"/>
      <c r="GS1426" s="199"/>
      <c r="GT1426" s="199"/>
      <c r="GU1426" s="199"/>
      <c r="GV1426" s="199"/>
      <c r="GW1426" s="199"/>
      <c r="GX1426" s="199"/>
      <c r="GY1426" s="199"/>
      <c r="GZ1426" s="199"/>
      <c r="HA1426" s="199"/>
      <c r="HB1426" s="199"/>
      <c r="HC1426" s="199"/>
      <c r="HD1426" s="199"/>
      <c r="HE1426" s="199"/>
      <c r="HF1426" s="199"/>
      <c r="HG1426" s="199"/>
      <c r="HH1426" s="199"/>
      <c r="HI1426" s="199"/>
      <c r="HJ1426" s="199"/>
      <c r="HK1426" s="199"/>
      <c r="HL1426" s="199"/>
      <c r="HM1426" s="199"/>
      <c r="HN1426" s="199"/>
      <c r="HO1426" s="199"/>
      <c r="HP1426" s="199"/>
      <c r="HQ1426" s="199"/>
      <c r="HR1426" s="199"/>
      <c r="HS1426" s="199"/>
      <c r="HT1426" s="199"/>
      <c r="HU1426" s="199"/>
      <c r="HV1426" s="199"/>
      <c r="HW1426" s="199"/>
      <c r="HX1426" s="199"/>
      <c r="HY1426" s="199"/>
      <c r="HZ1426" s="199"/>
      <c r="IA1426" s="199"/>
      <c r="IB1426" s="199"/>
      <c r="IC1426" s="199"/>
      <c r="ID1426" s="199"/>
      <c r="IE1426" s="199"/>
      <c r="IF1426" s="199"/>
      <c r="IG1426" s="199"/>
      <c r="IH1426" s="199"/>
      <c r="II1426" s="199"/>
      <c r="IJ1426" s="199"/>
      <c r="IK1426" s="199"/>
      <c r="IL1426" s="199"/>
      <c r="IM1426" s="199"/>
      <c r="IN1426" s="199"/>
      <c r="IO1426" s="199"/>
      <c r="IP1426" s="199"/>
      <c r="IQ1426" s="199"/>
      <c r="IR1426" s="199"/>
      <c r="IS1426" s="199"/>
      <c r="IT1426" s="199"/>
      <c r="IU1426" s="199"/>
      <c r="IV1426" s="199"/>
      <c r="IW1426" s="199"/>
      <c r="IX1426" s="199"/>
      <c r="IY1426" s="199"/>
      <c r="IZ1426" s="199"/>
      <c r="JA1426" s="199"/>
      <c r="JB1426" s="199"/>
      <c r="JC1426" s="199"/>
      <c r="JD1426" s="199"/>
      <c r="JE1426" s="199"/>
      <c r="JF1426" s="199"/>
      <c r="JG1426" s="199"/>
      <c r="JH1426" s="199"/>
      <c r="JI1426" s="199"/>
      <c r="JJ1426" s="199"/>
      <c r="JK1426" s="199"/>
      <c r="JL1426" s="199"/>
      <c r="JM1426" s="199"/>
      <c r="JN1426" s="199"/>
      <c r="JO1426" s="199"/>
      <c r="JP1426" s="199"/>
      <c r="JQ1426" s="199"/>
      <c r="JR1426" s="199"/>
      <c r="JS1426" s="199"/>
      <c r="JT1426" s="199"/>
      <c r="JU1426" s="199"/>
      <c r="JV1426" s="199"/>
      <c r="JW1426" s="199"/>
      <c r="JX1426" s="199"/>
      <c r="JY1426" s="199"/>
      <c r="JZ1426" s="199"/>
      <c r="KA1426" s="199"/>
      <c r="KB1426" s="199"/>
      <c r="KC1426" s="199"/>
      <c r="KD1426" s="199"/>
      <c r="KE1426" s="199"/>
      <c r="KF1426" s="199"/>
      <c r="KG1426" s="199"/>
      <c r="KH1426" s="199"/>
      <c r="KI1426" s="199"/>
      <c r="KJ1426" s="199"/>
      <c r="KK1426" s="199"/>
      <c r="KL1426" s="199"/>
      <c r="KM1426" s="199"/>
      <c r="KN1426" s="199"/>
      <c r="KO1426" s="199"/>
      <c r="KP1426" s="199"/>
      <c r="KQ1426" s="199"/>
      <c r="KR1426" s="199"/>
      <c r="KS1426" s="199"/>
      <c r="KT1426" s="199"/>
      <c r="KU1426" s="199"/>
      <c r="KV1426" s="199"/>
      <c r="KW1426" s="199"/>
      <c r="KX1426" s="199"/>
      <c r="KY1426" s="199"/>
      <c r="KZ1426" s="199"/>
      <c r="LA1426" s="199"/>
      <c r="LB1426" s="199"/>
      <c r="LC1426" s="199"/>
      <c r="LD1426" s="199"/>
      <c r="LE1426" s="199"/>
      <c r="LF1426" s="199"/>
      <c r="LG1426" s="199"/>
      <c r="LH1426" s="199"/>
      <c r="LI1426" s="199"/>
      <c r="LJ1426" s="199"/>
      <c r="LK1426" s="199"/>
      <c r="LL1426" s="199"/>
      <c r="LM1426" s="199"/>
      <c r="LN1426" s="199"/>
      <c r="LO1426" s="199"/>
      <c r="LP1426" s="199"/>
      <c r="LQ1426" s="199"/>
      <c r="LR1426" s="199"/>
      <c r="LS1426" s="199"/>
      <c r="LT1426" s="199"/>
      <c r="LU1426" s="199"/>
      <c r="LV1426" s="199"/>
      <c r="LW1426" s="199"/>
      <c r="LX1426" s="199"/>
      <c r="LY1426" s="199"/>
      <c r="LZ1426" s="199"/>
      <c r="MA1426" s="199"/>
      <c r="MB1426" s="199"/>
      <c r="MC1426" s="199"/>
      <c r="MD1426" s="199"/>
      <c r="ME1426" s="199"/>
      <c r="MF1426" s="199"/>
      <c r="MG1426" s="199"/>
      <c r="MH1426" s="199"/>
      <c r="MI1426" s="199"/>
      <c r="MJ1426" s="199"/>
      <c r="MK1426" s="199"/>
      <c r="ML1426" s="199"/>
      <c r="MM1426" s="199"/>
      <c r="MN1426" s="199"/>
      <c r="MO1426" s="199"/>
      <c r="MP1426" s="199"/>
      <c r="MQ1426" s="199"/>
      <c r="MR1426" s="199"/>
      <c r="MS1426" s="199"/>
      <c r="MT1426" s="199"/>
      <c r="MU1426" s="199"/>
      <c r="MV1426" s="199"/>
      <c r="MW1426" s="199"/>
      <c r="MX1426" s="199"/>
      <c r="MY1426" s="199"/>
      <c r="MZ1426" s="199"/>
      <c r="NA1426" s="199"/>
      <c r="NB1426" s="199"/>
      <c r="NC1426" s="199"/>
      <c r="ND1426" s="199"/>
      <c r="NE1426" s="199"/>
      <c r="NF1426" s="199"/>
      <c r="NG1426" s="199"/>
      <c r="NH1426" s="199"/>
      <c r="NI1426" s="199"/>
      <c r="NJ1426" s="199"/>
      <c r="NK1426" s="199"/>
      <c r="NL1426" s="199"/>
      <c r="NM1426" s="199"/>
      <c r="NN1426" s="199"/>
      <c r="NO1426" s="199"/>
      <c r="NP1426" s="199"/>
      <c r="NQ1426" s="199"/>
      <c r="NR1426" s="199"/>
      <c r="NS1426" s="199"/>
      <c r="NT1426" s="199"/>
      <c r="NU1426" s="199"/>
      <c r="NV1426" s="199"/>
      <c r="NW1426" s="199"/>
      <c r="NX1426" s="199"/>
      <c r="NY1426" s="199"/>
      <c r="NZ1426" s="199"/>
      <c r="OA1426" s="199"/>
      <c r="OB1426" s="199"/>
      <c r="OC1426" s="199"/>
      <c r="OD1426" s="199"/>
      <c r="OE1426" s="199"/>
      <c r="OF1426" s="199"/>
      <c r="OG1426" s="199"/>
      <c r="OH1426" s="199"/>
      <c r="OI1426" s="199"/>
      <c r="OJ1426" s="199"/>
      <c r="OK1426" s="199"/>
      <c r="OL1426" s="199"/>
      <c r="OM1426" s="199"/>
      <c r="ON1426" s="199"/>
      <c r="OO1426" s="199"/>
      <c r="OP1426" s="199"/>
      <c r="OQ1426" s="199"/>
      <c r="OR1426" s="199"/>
      <c r="OS1426" s="199"/>
      <c r="OT1426" s="199"/>
      <c r="OU1426" s="199"/>
      <c r="OV1426" s="199"/>
      <c r="OW1426" s="199"/>
      <c r="OX1426" s="199"/>
      <c r="OY1426" s="199"/>
      <c r="OZ1426" s="199"/>
      <c r="PA1426" s="199"/>
      <c r="PB1426" s="199"/>
      <c r="PC1426" s="199"/>
      <c r="PD1426" s="199"/>
      <c r="PE1426" s="199"/>
      <c r="PF1426" s="199"/>
      <c r="PG1426" s="199"/>
      <c r="PH1426" s="199"/>
      <c r="PI1426" s="199"/>
      <c r="PJ1426" s="199"/>
      <c r="PK1426" s="199"/>
      <c r="PL1426" s="199"/>
      <c r="PM1426" s="199"/>
      <c r="PN1426" s="199"/>
      <c r="PO1426" s="199"/>
      <c r="PP1426" s="199"/>
      <c r="PQ1426" s="199"/>
      <c r="PR1426" s="199"/>
      <c r="PS1426" s="199"/>
      <c r="PT1426" s="199"/>
      <c r="PU1426" s="199"/>
      <c r="PV1426" s="199"/>
      <c r="PW1426" s="199"/>
      <c r="PX1426" s="199"/>
      <c r="PY1426" s="199"/>
      <c r="PZ1426" s="199"/>
      <c r="QA1426" s="199"/>
      <c r="QB1426" s="199"/>
      <c r="QC1426" s="199"/>
      <c r="QD1426" s="199"/>
      <c r="QE1426" s="199"/>
      <c r="QF1426" s="199"/>
      <c r="QG1426" s="199"/>
      <c r="QH1426" s="199"/>
      <c r="QI1426" s="199"/>
      <c r="QJ1426" s="199"/>
      <c r="QK1426" s="199"/>
      <c r="QL1426" s="199"/>
      <c r="QM1426" s="199"/>
      <c r="QN1426" s="199"/>
      <c r="QO1426" s="199"/>
      <c r="QP1426" s="199"/>
      <c r="QQ1426" s="199"/>
      <c r="QR1426" s="199"/>
      <c r="QS1426" s="199"/>
      <c r="QT1426" s="199"/>
      <c r="QU1426" s="199"/>
      <c r="QV1426" s="199"/>
      <c r="QW1426" s="199"/>
      <c r="QX1426" s="199"/>
      <c r="QY1426" s="199"/>
      <c r="QZ1426" s="199"/>
      <c r="RA1426" s="199"/>
      <c r="RB1426" s="199"/>
      <c r="RC1426" s="199"/>
      <c r="RD1426" s="199"/>
      <c r="RE1426" s="199"/>
      <c r="RF1426" s="199"/>
    </row>
    <row r="1427" spans="1:474" s="169" customFormat="1" x14ac:dyDescent="0.25">
      <c r="A1427" s="26"/>
      <c r="B1427" s="48" t="s">
        <v>1333</v>
      </c>
      <c r="C1427" s="23"/>
      <c r="D1427" s="49">
        <v>10</v>
      </c>
      <c r="E1427" s="23"/>
      <c r="F1427" s="23">
        <v>206.71199999999999</v>
      </c>
      <c r="P1427" s="207"/>
      <c r="U1427" s="208">
        <v>10</v>
      </c>
      <c r="V1427" s="207">
        <v>206.71199999999999</v>
      </c>
      <c r="AD1427" s="180"/>
      <c r="AE1427" s="207">
        <f t="shared" si="147"/>
        <v>206.71199999999999</v>
      </c>
      <c r="AF1427" s="199"/>
      <c r="AG1427" s="199"/>
      <c r="AH1427" s="199"/>
      <c r="AI1427" s="199"/>
      <c r="AJ1427" s="199"/>
      <c r="AK1427" s="199"/>
      <c r="AL1427" s="199"/>
      <c r="AM1427" s="199"/>
      <c r="AN1427" s="199"/>
      <c r="AO1427" s="199"/>
      <c r="AP1427" s="199"/>
      <c r="AQ1427" s="199"/>
      <c r="AR1427" s="199"/>
      <c r="AS1427" s="199"/>
      <c r="AT1427" s="199"/>
      <c r="AU1427" s="199"/>
      <c r="AV1427" s="199"/>
      <c r="AW1427" s="199"/>
      <c r="AX1427" s="199"/>
      <c r="AY1427" s="199"/>
      <c r="AZ1427" s="199"/>
      <c r="BA1427" s="199"/>
      <c r="BB1427" s="199"/>
      <c r="BC1427" s="199"/>
      <c r="BD1427" s="199"/>
      <c r="BE1427" s="199"/>
      <c r="BF1427" s="199"/>
      <c r="BG1427" s="199"/>
      <c r="BH1427" s="199"/>
      <c r="BI1427" s="199"/>
      <c r="BJ1427" s="199"/>
      <c r="BK1427" s="199"/>
      <c r="BL1427" s="199"/>
      <c r="BM1427" s="199"/>
      <c r="BN1427" s="199"/>
      <c r="BO1427" s="199"/>
      <c r="BP1427" s="199"/>
      <c r="BQ1427" s="199"/>
      <c r="BR1427" s="199"/>
      <c r="GM1427" s="199"/>
      <c r="GN1427" s="199"/>
      <c r="GO1427" s="199"/>
      <c r="GP1427" s="199"/>
      <c r="GQ1427" s="199"/>
      <c r="GR1427" s="199"/>
      <c r="GS1427" s="199"/>
      <c r="GT1427" s="199"/>
      <c r="GU1427" s="199"/>
      <c r="GV1427" s="199"/>
      <c r="GW1427" s="199"/>
      <c r="GX1427" s="199"/>
      <c r="GY1427" s="199"/>
      <c r="GZ1427" s="199"/>
      <c r="HA1427" s="199"/>
      <c r="HB1427" s="199"/>
      <c r="HC1427" s="199"/>
      <c r="HD1427" s="199"/>
      <c r="HE1427" s="199"/>
      <c r="HF1427" s="199"/>
      <c r="HG1427" s="199"/>
      <c r="HH1427" s="199"/>
      <c r="HI1427" s="199"/>
      <c r="HJ1427" s="199"/>
      <c r="HK1427" s="199"/>
      <c r="HL1427" s="199"/>
      <c r="HM1427" s="199"/>
      <c r="HN1427" s="199"/>
      <c r="HO1427" s="199"/>
      <c r="HP1427" s="199"/>
      <c r="HQ1427" s="199"/>
      <c r="HR1427" s="199"/>
      <c r="HS1427" s="199"/>
      <c r="HT1427" s="199"/>
      <c r="HU1427" s="199"/>
      <c r="HV1427" s="199"/>
      <c r="HW1427" s="199"/>
      <c r="HX1427" s="199"/>
      <c r="HY1427" s="199"/>
      <c r="HZ1427" s="199"/>
      <c r="IA1427" s="199"/>
      <c r="IB1427" s="199"/>
      <c r="IC1427" s="199"/>
      <c r="ID1427" s="199"/>
      <c r="IE1427" s="199"/>
      <c r="IF1427" s="199"/>
      <c r="IG1427" s="199"/>
      <c r="IH1427" s="199"/>
      <c r="II1427" s="199"/>
      <c r="IJ1427" s="199"/>
      <c r="IK1427" s="199"/>
      <c r="IL1427" s="199"/>
      <c r="IM1427" s="199"/>
      <c r="IN1427" s="199"/>
      <c r="IO1427" s="199"/>
      <c r="IP1427" s="199"/>
      <c r="IQ1427" s="199"/>
      <c r="IR1427" s="199"/>
      <c r="IS1427" s="199"/>
      <c r="IT1427" s="199"/>
      <c r="IU1427" s="199"/>
      <c r="IV1427" s="199"/>
      <c r="IW1427" s="199"/>
      <c r="IX1427" s="199"/>
      <c r="IY1427" s="199"/>
      <c r="IZ1427" s="199"/>
      <c r="JA1427" s="199"/>
      <c r="JB1427" s="199"/>
      <c r="JC1427" s="199"/>
      <c r="JD1427" s="199"/>
      <c r="JE1427" s="199"/>
      <c r="JF1427" s="199"/>
      <c r="JG1427" s="199"/>
      <c r="JH1427" s="199"/>
      <c r="JI1427" s="199"/>
      <c r="JJ1427" s="199"/>
      <c r="JK1427" s="199"/>
      <c r="JL1427" s="199"/>
      <c r="JM1427" s="199"/>
      <c r="JN1427" s="199"/>
      <c r="JO1427" s="199"/>
      <c r="JP1427" s="199"/>
      <c r="JQ1427" s="199"/>
      <c r="JR1427" s="199"/>
      <c r="JS1427" s="199"/>
      <c r="JT1427" s="199"/>
      <c r="JU1427" s="199"/>
      <c r="JV1427" s="199"/>
      <c r="JW1427" s="199"/>
      <c r="JX1427" s="199"/>
      <c r="JY1427" s="199"/>
      <c r="JZ1427" s="199"/>
      <c r="KA1427" s="199"/>
      <c r="KB1427" s="199"/>
      <c r="KC1427" s="199"/>
      <c r="KD1427" s="199"/>
      <c r="KE1427" s="199"/>
      <c r="KF1427" s="199"/>
      <c r="KG1427" s="199"/>
      <c r="KH1427" s="199"/>
      <c r="KI1427" s="199"/>
      <c r="KJ1427" s="199"/>
      <c r="KK1427" s="199"/>
      <c r="KL1427" s="199"/>
      <c r="KM1427" s="199"/>
      <c r="KN1427" s="199"/>
      <c r="KO1427" s="199"/>
      <c r="KP1427" s="199"/>
      <c r="KQ1427" s="199"/>
      <c r="KR1427" s="199"/>
      <c r="KS1427" s="199"/>
      <c r="KT1427" s="199"/>
      <c r="KU1427" s="199"/>
      <c r="KV1427" s="199"/>
      <c r="KW1427" s="199"/>
      <c r="KX1427" s="199"/>
      <c r="KY1427" s="199"/>
      <c r="KZ1427" s="199"/>
      <c r="LA1427" s="199"/>
      <c r="LB1427" s="199"/>
      <c r="LC1427" s="199"/>
      <c r="LD1427" s="199"/>
      <c r="LE1427" s="199"/>
      <c r="LF1427" s="199"/>
      <c r="LG1427" s="199"/>
      <c r="LH1427" s="199"/>
      <c r="LI1427" s="199"/>
      <c r="LJ1427" s="199"/>
      <c r="LK1427" s="199"/>
      <c r="LL1427" s="199"/>
      <c r="LM1427" s="199"/>
      <c r="LN1427" s="199"/>
      <c r="LO1427" s="199"/>
      <c r="LP1427" s="199"/>
      <c r="LQ1427" s="199"/>
      <c r="LR1427" s="199"/>
      <c r="LS1427" s="199"/>
      <c r="LT1427" s="199"/>
      <c r="LU1427" s="199"/>
      <c r="LV1427" s="199"/>
      <c r="LW1427" s="199"/>
      <c r="LX1427" s="199"/>
      <c r="LY1427" s="199"/>
      <c r="LZ1427" s="199"/>
      <c r="MA1427" s="199"/>
      <c r="MB1427" s="199"/>
      <c r="MC1427" s="199"/>
      <c r="MD1427" s="199"/>
      <c r="ME1427" s="199"/>
      <c r="MF1427" s="199"/>
      <c r="MG1427" s="199"/>
      <c r="MH1427" s="199"/>
      <c r="MI1427" s="199"/>
      <c r="MJ1427" s="199"/>
      <c r="MK1427" s="199"/>
      <c r="ML1427" s="199"/>
      <c r="MM1427" s="199"/>
      <c r="MN1427" s="199"/>
      <c r="MO1427" s="199"/>
      <c r="MP1427" s="199"/>
      <c r="MQ1427" s="199"/>
      <c r="MR1427" s="199"/>
      <c r="MS1427" s="199"/>
      <c r="MT1427" s="199"/>
      <c r="MU1427" s="199"/>
      <c r="MV1427" s="199"/>
      <c r="MW1427" s="199"/>
      <c r="MX1427" s="199"/>
      <c r="MY1427" s="199"/>
      <c r="MZ1427" s="199"/>
      <c r="NA1427" s="199"/>
      <c r="NB1427" s="199"/>
      <c r="NC1427" s="199"/>
      <c r="ND1427" s="199"/>
      <c r="NE1427" s="199"/>
      <c r="NF1427" s="199"/>
      <c r="NG1427" s="199"/>
      <c r="NH1427" s="199"/>
      <c r="NI1427" s="199"/>
      <c r="NJ1427" s="199"/>
      <c r="NK1427" s="199"/>
      <c r="NL1427" s="199"/>
      <c r="NM1427" s="199"/>
      <c r="NN1427" s="199"/>
      <c r="NO1427" s="199"/>
      <c r="NP1427" s="199"/>
      <c r="NQ1427" s="199"/>
      <c r="NR1427" s="199"/>
      <c r="NS1427" s="199"/>
      <c r="NT1427" s="199"/>
      <c r="NU1427" s="199"/>
      <c r="NV1427" s="199"/>
      <c r="NW1427" s="199"/>
      <c r="NX1427" s="199"/>
      <c r="NY1427" s="199"/>
      <c r="NZ1427" s="199"/>
      <c r="OA1427" s="199"/>
      <c r="OB1427" s="199"/>
      <c r="OC1427" s="199"/>
      <c r="OD1427" s="199"/>
      <c r="OE1427" s="199"/>
      <c r="OF1427" s="199"/>
      <c r="OG1427" s="199"/>
      <c r="OH1427" s="199"/>
      <c r="OI1427" s="199"/>
      <c r="OJ1427" s="199"/>
      <c r="OK1427" s="199"/>
      <c r="OL1427" s="199"/>
      <c r="OM1427" s="199"/>
      <c r="ON1427" s="199"/>
      <c r="OO1427" s="199"/>
      <c r="OP1427" s="199"/>
      <c r="OQ1427" s="199"/>
      <c r="OR1427" s="199"/>
      <c r="OS1427" s="199"/>
      <c r="OT1427" s="199"/>
      <c r="OU1427" s="199"/>
      <c r="OV1427" s="199"/>
      <c r="OW1427" s="199"/>
      <c r="OX1427" s="199"/>
      <c r="OY1427" s="199"/>
      <c r="OZ1427" s="199"/>
      <c r="PA1427" s="199"/>
      <c r="PB1427" s="199"/>
      <c r="PC1427" s="199"/>
      <c r="PD1427" s="199"/>
      <c r="PE1427" s="199"/>
      <c r="PF1427" s="199"/>
      <c r="PG1427" s="199"/>
      <c r="PH1427" s="199"/>
      <c r="PI1427" s="199"/>
      <c r="PJ1427" s="199"/>
      <c r="PK1427" s="199"/>
      <c r="PL1427" s="199"/>
      <c r="PM1427" s="199"/>
      <c r="PN1427" s="199"/>
      <c r="PO1427" s="199"/>
      <c r="PP1427" s="199"/>
      <c r="PQ1427" s="199"/>
      <c r="PR1427" s="199"/>
      <c r="PS1427" s="199"/>
      <c r="PT1427" s="199"/>
      <c r="PU1427" s="199"/>
      <c r="PV1427" s="199"/>
      <c r="PW1427" s="199"/>
      <c r="PX1427" s="199"/>
      <c r="PY1427" s="199"/>
      <c r="PZ1427" s="199"/>
      <c r="QA1427" s="199"/>
      <c r="QB1427" s="199"/>
      <c r="QC1427" s="199"/>
      <c r="QD1427" s="199"/>
      <c r="QE1427" s="199"/>
      <c r="QF1427" s="199"/>
      <c r="QG1427" s="199"/>
      <c r="QH1427" s="199"/>
      <c r="QI1427" s="199"/>
      <c r="QJ1427" s="199"/>
      <c r="QK1427" s="199"/>
      <c r="QL1427" s="199"/>
      <c r="QM1427" s="199"/>
      <c r="QN1427" s="199"/>
      <c r="QO1427" s="199"/>
      <c r="QP1427" s="199"/>
      <c r="QQ1427" s="199"/>
      <c r="QR1427" s="199"/>
      <c r="QS1427" s="199"/>
      <c r="QT1427" s="199"/>
      <c r="QU1427" s="199"/>
      <c r="QV1427" s="199"/>
      <c r="QW1427" s="199"/>
      <c r="QX1427" s="199"/>
      <c r="QY1427" s="199"/>
      <c r="QZ1427" s="199"/>
      <c r="RA1427" s="199"/>
      <c r="RB1427" s="199"/>
      <c r="RC1427" s="199"/>
      <c r="RD1427" s="199"/>
      <c r="RE1427" s="199"/>
      <c r="RF1427" s="199"/>
    </row>
    <row r="1428" spans="1:474" s="169" customFormat="1" x14ac:dyDescent="0.25">
      <c r="A1428" s="26"/>
      <c r="B1428" s="48" t="s">
        <v>1334</v>
      </c>
      <c r="C1428" s="23"/>
      <c r="D1428" s="49">
        <v>10</v>
      </c>
      <c r="E1428" s="23"/>
      <c r="F1428" s="23">
        <v>124.02720000000001</v>
      </c>
      <c r="P1428" s="207"/>
      <c r="U1428" s="208">
        <v>10</v>
      </c>
      <c r="V1428" s="207">
        <v>124.02720000000001</v>
      </c>
      <c r="AD1428" s="180"/>
      <c r="AE1428" s="207">
        <f t="shared" si="147"/>
        <v>124.02720000000001</v>
      </c>
      <c r="AF1428" s="199"/>
      <c r="AG1428" s="199"/>
      <c r="AH1428" s="199"/>
      <c r="AI1428" s="199"/>
      <c r="AJ1428" s="199"/>
      <c r="AK1428" s="199"/>
      <c r="AL1428" s="199"/>
      <c r="AM1428" s="199"/>
      <c r="AN1428" s="199"/>
      <c r="AO1428" s="199"/>
      <c r="AP1428" s="199"/>
      <c r="AQ1428" s="199"/>
      <c r="AR1428" s="199"/>
      <c r="AS1428" s="199"/>
      <c r="AT1428" s="199"/>
      <c r="AU1428" s="199"/>
      <c r="AV1428" s="199"/>
      <c r="AW1428" s="199"/>
      <c r="AX1428" s="199"/>
      <c r="AY1428" s="199"/>
      <c r="AZ1428" s="199"/>
      <c r="BA1428" s="199"/>
      <c r="BB1428" s="199"/>
      <c r="BC1428" s="199"/>
      <c r="BD1428" s="199"/>
      <c r="BE1428" s="199"/>
      <c r="BF1428" s="199"/>
      <c r="BG1428" s="199"/>
      <c r="BH1428" s="199"/>
      <c r="BI1428" s="199"/>
      <c r="BJ1428" s="199"/>
      <c r="BK1428" s="199"/>
      <c r="BL1428" s="199"/>
      <c r="BM1428" s="199"/>
      <c r="BN1428" s="199"/>
      <c r="BO1428" s="199"/>
      <c r="BP1428" s="199"/>
      <c r="BQ1428" s="199"/>
      <c r="BR1428" s="199"/>
      <c r="GM1428" s="199"/>
      <c r="GN1428" s="199"/>
      <c r="GO1428" s="199"/>
      <c r="GP1428" s="199"/>
      <c r="GQ1428" s="199"/>
      <c r="GR1428" s="199"/>
      <c r="GS1428" s="199"/>
      <c r="GT1428" s="199"/>
      <c r="GU1428" s="199"/>
      <c r="GV1428" s="199"/>
      <c r="GW1428" s="199"/>
      <c r="GX1428" s="199"/>
      <c r="GY1428" s="199"/>
      <c r="GZ1428" s="199"/>
      <c r="HA1428" s="199"/>
      <c r="HB1428" s="199"/>
      <c r="HC1428" s="199"/>
      <c r="HD1428" s="199"/>
      <c r="HE1428" s="199"/>
      <c r="HF1428" s="199"/>
      <c r="HG1428" s="199"/>
      <c r="HH1428" s="199"/>
      <c r="HI1428" s="199"/>
      <c r="HJ1428" s="199"/>
      <c r="HK1428" s="199"/>
      <c r="HL1428" s="199"/>
      <c r="HM1428" s="199"/>
      <c r="HN1428" s="199"/>
      <c r="HO1428" s="199"/>
      <c r="HP1428" s="199"/>
      <c r="HQ1428" s="199"/>
      <c r="HR1428" s="199"/>
      <c r="HS1428" s="199"/>
      <c r="HT1428" s="199"/>
      <c r="HU1428" s="199"/>
      <c r="HV1428" s="199"/>
      <c r="HW1428" s="199"/>
      <c r="HX1428" s="199"/>
      <c r="HY1428" s="199"/>
      <c r="HZ1428" s="199"/>
      <c r="IA1428" s="199"/>
      <c r="IB1428" s="199"/>
      <c r="IC1428" s="199"/>
      <c r="ID1428" s="199"/>
      <c r="IE1428" s="199"/>
      <c r="IF1428" s="199"/>
      <c r="IG1428" s="199"/>
      <c r="IH1428" s="199"/>
      <c r="II1428" s="199"/>
      <c r="IJ1428" s="199"/>
      <c r="IK1428" s="199"/>
      <c r="IL1428" s="199"/>
      <c r="IM1428" s="199"/>
      <c r="IN1428" s="199"/>
      <c r="IO1428" s="199"/>
      <c r="IP1428" s="199"/>
      <c r="IQ1428" s="199"/>
      <c r="IR1428" s="199"/>
      <c r="IS1428" s="199"/>
      <c r="IT1428" s="199"/>
      <c r="IU1428" s="199"/>
      <c r="IV1428" s="199"/>
      <c r="IW1428" s="199"/>
      <c r="IX1428" s="199"/>
      <c r="IY1428" s="199"/>
      <c r="IZ1428" s="199"/>
      <c r="JA1428" s="199"/>
      <c r="JB1428" s="199"/>
      <c r="JC1428" s="199"/>
      <c r="JD1428" s="199"/>
      <c r="JE1428" s="199"/>
      <c r="JF1428" s="199"/>
      <c r="JG1428" s="199"/>
      <c r="JH1428" s="199"/>
      <c r="JI1428" s="199"/>
      <c r="JJ1428" s="199"/>
      <c r="JK1428" s="199"/>
      <c r="JL1428" s="199"/>
      <c r="JM1428" s="199"/>
      <c r="JN1428" s="199"/>
      <c r="JO1428" s="199"/>
      <c r="JP1428" s="199"/>
      <c r="JQ1428" s="199"/>
      <c r="JR1428" s="199"/>
      <c r="JS1428" s="199"/>
      <c r="JT1428" s="199"/>
      <c r="JU1428" s="199"/>
      <c r="JV1428" s="199"/>
      <c r="JW1428" s="199"/>
      <c r="JX1428" s="199"/>
      <c r="JY1428" s="199"/>
      <c r="JZ1428" s="199"/>
      <c r="KA1428" s="199"/>
      <c r="KB1428" s="199"/>
      <c r="KC1428" s="199"/>
      <c r="KD1428" s="199"/>
      <c r="KE1428" s="199"/>
      <c r="KF1428" s="199"/>
      <c r="KG1428" s="199"/>
      <c r="KH1428" s="199"/>
      <c r="KI1428" s="199"/>
      <c r="KJ1428" s="199"/>
      <c r="KK1428" s="199"/>
      <c r="KL1428" s="199"/>
      <c r="KM1428" s="199"/>
      <c r="KN1428" s="199"/>
      <c r="KO1428" s="199"/>
      <c r="KP1428" s="199"/>
      <c r="KQ1428" s="199"/>
      <c r="KR1428" s="199"/>
      <c r="KS1428" s="199"/>
      <c r="KT1428" s="199"/>
      <c r="KU1428" s="199"/>
      <c r="KV1428" s="199"/>
      <c r="KW1428" s="199"/>
      <c r="KX1428" s="199"/>
      <c r="KY1428" s="199"/>
      <c r="KZ1428" s="199"/>
      <c r="LA1428" s="199"/>
      <c r="LB1428" s="199"/>
      <c r="LC1428" s="199"/>
      <c r="LD1428" s="199"/>
      <c r="LE1428" s="199"/>
      <c r="LF1428" s="199"/>
      <c r="LG1428" s="199"/>
      <c r="LH1428" s="199"/>
      <c r="LI1428" s="199"/>
      <c r="LJ1428" s="199"/>
      <c r="LK1428" s="199"/>
      <c r="LL1428" s="199"/>
      <c r="LM1428" s="199"/>
      <c r="LN1428" s="199"/>
      <c r="LO1428" s="199"/>
      <c r="LP1428" s="199"/>
      <c r="LQ1428" s="199"/>
      <c r="LR1428" s="199"/>
      <c r="LS1428" s="199"/>
      <c r="LT1428" s="199"/>
      <c r="LU1428" s="199"/>
      <c r="LV1428" s="199"/>
      <c r="LW1428" s="199"/>
      <c r="LX1428" s="199"/>
      <c r="LY1428" s="199"/>
      <c r="LZ1428" s="199"/>
      <c r="MA1428" s="199"/>
      <c r="MB1428" s="199"/>
      <c r="MC1428" s="199"/>
      <c r="MD1428" s="199"/>
      <c r="ME1428" s="199"/>
      <c r="MF1428" s="199"/>
      <c r="MG1428" s="199"/>
      <c r="MH1428" s="199"/>
      <c r="MI1428" s="199"/>
      <c r="MJ1428" s="199"/>
      <c r="MK1428" s="199"/>
      <c r="ML1428" s="199"/>
      <c r="MM1428" s="199"/>
      <c r="MN1428" s="199"/>
      <c r="MO1428" s="199"/>
      <c r="MP1428" s="199"/>
      <c r="MQ1428" s="199"/>
      <c r="MR1428" s="199"/>
      <c r="MS1428" s="199"/>
      <c r="MT1428" s="199"/>
      <c r="MU1428" s="199"/>
      <c r="MV1428" s="199"/>
      <c r="MW1428" s="199"/>
      <c r="MX1428" s="199"/>
      <c r="MY1428" s="199"/>
      <c r="MZ1428" s="199"/>
      <c r="NA1428" s="199"/>
      <c r="NB1428" s="199"/>
      <c r="NC1428" s="199"/>
      <c r="ND1428" s="199"/>
      <c r="NE1428" s="199"/>
      <c r="NF1428" s="199"/>
      <c r="NG1428" s="199"/>
      <c r="NH1428" s="199"/>
      <c r="NI1428" s="199"/>
      <c r="NJ1428" s="199"/>
      <c r="NK1428" s="199"/>
      <c r="NL1428" s="199"/>
      <c r="NM1428" s="199"/>
      <c r="NN1428" s="199"/>
      <c r="NO1428" s="199"/>
      <c r="NP1428" s="199"/>
      <c r="NQ1428" s="199"/>
      <c r="NR1428" s="199"/>
      <c r="NS1428" s="199"/>
      <c r="NT1428" s="199"/>
      <c r="NU1428" s="199"/>
      <c r="NV1428" s="199"/>
      <c r="NW1428" s="199"/>
      <c r="NX1428" s="199"/>
      <c r="NY1428" s="199"/>
      <c r="NZ1428" s="199"/>
      <c r="OA1428" s="199"/>
      <c r="OB1428" s="199"/>
      <c r="OC1428" s="199"/>
      <c r="OD1428" s="199"/>
      <c r="OE1428" s="199"/>
      <c r="OF1428" s="199"/>
      <c r="OG1428" s="199"/>
      <c r="OH1428" s="199"/>
      <c r="OI1428" s="199"/>
      <c r="OJ1428" s="199"/>
      <c r="OK1428" s="199"/>
      <c r="OL1428" s="199"/>
      <c r="OM1428" s="199"/>
      <c r="ON1428" s="199"/>
      <c r="OO1428" s="199"/>
      <c r="OP1428" s="199"/>
      <c r="OQ1428" s="199"/>
      <c r="OR1428" s="199"/>
      <c r="OS1428" s="199"/>
      <c r="OT1428" s="199"/>
      <c r="OU1428" s="199"/>
      <c r="OV1428" s="199"/>
      <c r="OW1428" s="199"/>
      <c r="OX1428" s="199"/>
      <c r="OY1428" s="199"/>
      <c r="OZ1428" s="199"/>
      <c r="PA1428" s="199"/>
      <c r="PB1428" s="199"/>
      <c r="PC1428" s="199"/>
      <c r="PD1428" s="199"/>
      <c r="PE1428" s="199"/>
      <c r="PF1428" s="199"/>
      <c r="PG1428" s="199"/>
      <c r="PH1428" s="199"/>
      <c r="PI1428" s="199"/>
      <c r="PJ1428" s="199"/>
      <c r="PK1428" s="199"/>
      <c r="PL1428" s="199"/>
      <c r="PM1428" s="199"/>
      <c r="PN1428" s="199"/>
      <c r="PO1428" s="199"/>
      <c r="PP1428" s="199"/>
      <c r="PQ1428" s="199"/>
      <c r="PR1428" s="199"/>
      <c r="PS1428" s="199"/>
      <c r="PT1428" s="199"/>
      <c r="PU1428" s="199"/>
      <c r="PV1428" s="199"/>
      <c r="PW1428" s="199"/>
      <c r="PX1428" s="199"/>
      <c r="PY1428" s="199"/>
      <c r="PZ1428" s="199"/>
      <c r="QA1428" s="199"/>
      <c r="QB1428" s="199"/>
      <c r="QC1428" s="199"/>
      <c r="QD1428" s="199"/>
      <c r="QE1428" s="199"/>
      <c r="QF1428" s="199"/>
      <c r="QG1428" s="199"/>
      <c r="QH1428" s="199"/>
      <c r="QI1428" s="199"/>
      <c r="QJ1428" s="199"/>
      <c r="QK1428" s="199"/>
      <c r="QL1428" s="199"/>
      <c r="QM1428" s="199"/>
      <c r="QN1428" s="199"/>
      <c r="QO1428" s="199"/>
      <c r="QP1428" s="199"/>
      <c r="QQ1428" s="199"/>
      <c r="QR1428" s="199"/>
      <c r="QS1428" s="199"/>
      <c r="QT1428" s="199"/>
      <c r="QU1428" s="199"/>
      <c r="QV1428" s="199"/>
      <c r="QW1428" s="199"/>
      <c r="QX1428" s="199"/>
      <c r="QY1428" s="199"/>
      <c r="QZ1428" s="199"/>
      <c r="RA1428" s="199"/>
      <c r="RB1428" s="199"/>
      <c r="RC1428" s="199"/>
      <c r="RD1428" s="199"/>
      <c r="RE1428" s="199"/>
      <c r="RF1428" s="199"/>
    </row>
    <row r="1429" spans="1:474" s="169" customFormat="1" x14ac:dyDescent="0.25">
      <c r="A1429" s="26"/>
      <c r="B1429" s="48" t="s">
        <v>1335</v>
      </c>
      <c r="C1429" s="23"/>
      <c r="D1429" s="49">
        <v>10</v>
      </c>
      <c r="E1429" s="23"/>
      <c r="F1429" s="23">
        <v>344.52000000000004</v>
      </c>
      <c r="P1429" s="207"/>
      <c r="U1429" s="208">
        <v>10</v>
      </c>
      <c r="V1429" s="207">
        <v>344.52000000000004</v>
      </c>
      <c r="AD1429" s="180"/>
      <c r="AE1429" s="207">
        <f t="shared" si="147"/>
        <v>344.52000000000004</v>
      </c>
      <c r="AF1429" s="199"/>
      <c r="AG1429" s="199"/>
      <c r="AH1429" s="199"/>
      <c r="AI1429" s="199"/>
      <c r="AJ1429" s="199"/>
      <c r="AK1429" s="199"/>
      <c r="AL1429" s="199"/>
      <c r="AM1429" s="199"/>
      <c r="AN1429" s="199"/>
      <c r="AO1429" s="199"/>
      <c r="AP1429" s="199"/>
      <c r="AQ1429" s="199"/>
      <c r="AR1429" s="199"/>
      <c r="AS1429" s="199"/>
      <c r="AT1429" s="199"/>
      <c r="AU1429" s="199"/>
      <c r="AV1429" s="199"/>
      <c r="AW1429" s="199"/>
      <c r="AX1429" s="199"/>
      <c r="AY1429" s="199"/>
      <c r="AZ1429" s="199"/>
      <c r="BA1429" s="199"/>
      <c r="BB1429" s="199"/>
      <c r="BC1429" s="199"/>
      <c r="BD1429" s="199"/>
      <c r="BE1429" s="199"/>
      <c r="BF1429" s="199"/>
      <c r="BG1429" s="199"/>
      <c r="BH1429" s="199"/>
      <c r="BI1429" s="199"/>
      <c r="BJ1429" s="199"/>
      <c r="BK1429" s="199"/>
      <c r="BL1429" s="199"/>
      <c r="BM1429" s="199"/>
      <c r="BN1429" s="199"/>
      <c r="BO1429" s="199"/>
      <c r="BP1429" s="199"/>
      <c r="BQ1429" s="199"/>
      <c r="BR1429" s="199"/>
      <c r="GM1429" s="199"/>
      <c r="GN1429" s="199"/>
      <c r="GO1429" s="199"/>
      <c r="GP1429" s="199"/>
      <c r="GQ1429" s="199"/>
      <c r="GR1429" s="199"/>
      <c r="GS1429" s="199"/>
      <c r="GT1429" s="199"/>
      <c r="GU1429" s="199"/>
      <c r="GV1429" s="199"/>
      <c r="GW1429" s="199"/>
      <c r="GX1429" s="199"/>
      <c r="GY1429" s="199"/>
      <c r="GZ1429" s="199"/>
      <c r="HA1429" s="199"/>
      <c r="HB1429" s="199"/>
      <c r="HC1429" s="199"/>
      <c r="HD1429" s="199"/>
      <c r="HE1429" s="199"/>
      <c r="HF1429" s="199"/>
      <c r="HG1429" s="199"/>
      <c r="HH1429" s="199"/>
      <c r="HI1429" s="199"/>
      <c r="HJ1429" s="199"/>
      <c r="HK1429" s="199"/>
      <c r="HL1429" s="199"/>
      <c r="HM1429" s="199"/>
      <c r="HN1429" s="199"/>
      <c r="HO1429" s="199"/>
      <c r="HP1429" s="199"/>
      <c r="HQ1429" s="199"/>
      <c r="HR1429" s="199"/>
      <c r="HS1429" s="199"/>
      <c r="HT1429" s="199"/>
      <c r="HU1429" s="199"/>
      <c r="HV1429" s="199"/>
      <c r="HW1429" s="199"/>
      <c r="HX1429" s="199"/>
      <c r="HY1429" s="199"/>
      <c r="HZ1429" s="199"/>
      <c r="IA1429" s="199"/>
      <c r="IB1429" s="199"/>
      <c r="IC1429" s="199"/>
      <c r="ID1429" s="199"/>
      <c r="IE1429" s="199"/>
      <c r="IF1429" s="199"/>
      <c r="IG1429" s="199"/>
      <c r="IH1429" s="199"/>
      <c r="II1429" s="199"/>
      <c r="IJ1429" s="199"/>
      <c r="IK1429" s="199"/>
      <c r="IL1429" s="199"/>
      <c r="IM1429" s="199"/>
      <c r="IN1429" s="199"/>
      <c r="IO1429" s="199"/>
      <c r="IP1429" s="199"/>
      <c r="IQ1429" s="199"/>
      <c r="IR1429" s="199"/>
      <c r="IS1429" s="199"/>
      <c r="IT1429" s="199"/>
      <c r="IU1429" s="199"/>
      <c r="IV1429" s="199"/>
      <c r="IW1429" s="199"/>
      <c r="IX1429" s="199"/>
      <c r="IY1429" s="199"/>
      <c r="IZ1429" s="199"/>
      <c r="JA1429" s="199"/>
      <c r="JB1429" s="199"/>
      <c r="JC1429" s="199"/>
      <c r="JD1429" s="199"/>
      <c r="JE1429" s="199"/>
      <c r="JF1429" s="199"/>
      <c r="JG1429" s="199"/>
      <c r="JH1429" s="199"/>
      <c r="JI1429" s="199"/>
      <c r="JJ1429" s="199"/>
      <c r="JK1429" s="199"/>
      <c r="JL1429" s="199"/>
      <c r="JM1429" s="199"/>
      <c r="JN1429" s="199"/>
      <c r="JO1429" s="199"/>
      <c r="JP1429" s="199"/>
      <c r="JQ1429" s="199"/>
      <c r="JR1429" s="199"/>
      <c r="JS1429" s="199"/>
      <c r="JT1429" s="199"/>
      <c r="JU1429" s="199"/>
      <c r="JV1429" s="199"/>
      <c r="JW1429" s="199"/>
      <c r="JX1429" s="199"/>
      <c r="JY1429" s="199"/>
      <c r="JZ1429" s="199"/>
      <c r="KA1429" s="199"/>
      <c r="KB1429" s="199"/>
      <c r="KC1429" s="199"/>
      <c r="KD1429" s="199"/>
      <c r="KE1429" s="199"/>
      <c r="KF1429" s="199"/>
      <c r="KG1429" s="199"/>
      <c r="KH1429" s="199"/>
      <c r="KI1429" s="199"/>
      <c r="KJ1429" s="199"/>
      <c r="KK1429" s="199"/>
      <c r="KL1429" s="199"/>
      <c r="KM1429" s="199"/>
      <c r="KN1429" s="199"/>
      <c r="KO1429" s="199"/>
      <c r="KP1429" s="199"/>
      <c r="KQ1429" s="199"/>
      <c r="KR1429" s="199"/>
      <c r="KS1429" s="199"/>
      <c r="KT1429" s="199"/>
      <c r="KU1429" s="199"/>
      <c r="KV1429" s="199"/>
      <c r="KW1429" s="199"/>
      <c r="KX1429" s="199"/>
      <c r="KY1429" s="199"/>
      <c r="KZ1429" s="199"/>
      <c r="LA1429" s="199"/>
      <c r="LB1429" s="199"/>
      <c r="LC1429" s="199"/>
      <c r="LD1429" s="199"/>
      <c r="LE1429" s="199"/>
      <c r="LF1429" s="199"/>
      <c r="LG1429" s="199"/>
      <c r="LH1429" s="199"/>
      <c r="LI1429" s="199"/>
      <c r="LJ1429" s="199"/>
      <c r="LK1429" s="199"/>
      <c r="LL1429" s="199"/>
      <c r="LM1429" s="199"/>
      <c r="LN1429" s="199"/>
      <c r="LO1429" s="199"/>
      <c r="LP1429" s="199"/>
      <c r="LQ1429" s="199"/>
      <c r="LR1429" s="199"/>
      <c r="LS1429" s="199"/>
      <c r="LT1429" s="199"/>
      <c r="LU1429" s="199"/>
      <c r="LV1429" s="199"/>
      <c r="LW1429" s="199"/>
      <c r="LX1429" s="199"/>
      <c r="LY1429" s="199"/>
      <c r="LZ1429" s="199"/>
      <c r="MA1429" s="199"/>
      <c r="MB1429" s="199"/>
      <c r="MC1429" s="199"/>
      <c r="MD1429" s="199"/>
      <c r="ME1429" s="199"/>
      <c r="MF1429" s="199"/>
      <c r="MG1429" s="199"/>
      <c r="MH1429" s="199"/>
      <c r="MI1429" s="199"/>
      <c r="MJ1429" s="199"/>
      <c r="MK1429" s="199"/>
      <c r="ML1429" s="199"/>
      <c r="MM1429" s="199"/>
      <c r="MN1429" s="199"/>
      <c r="MO1429" s="199"/>
      <c r="MP1429" s="199"/>
      <c r="MQ1429" s="199"/>
      <c r="MR1429" s="199"/>
      <c r="MS1429" s="199"/>
      <c r="MT1429" s="199"/>
      <c r="MU1429" s="199"/>
      <c r="MV1429" s="199"/>
      <c r="MW1429" s="199"/>
      <c r="MX1429" s="199"/>
      <c r="MY1429" s="199"/>
      <c r="MZ1429" s="199"/>
      <c r="NA1429" s="199"/>
      <c r="NB1429" s="199"/>
      <c r="NC1429" s="199"/>
      <c r="ND1429" s="199"/>
      <c r="NE1429" s="199"/>
      <c r="NF1429" s="199"/>
      <c r="NG1429" s="199"/>
      <c r="NH1429" s="199"/>
      <c r="NI1429" s="199"/>
      <c r="NJ1429" s="199"/>
      <c r="NK1429" s="199"/>
      <c r="NL1429" s="199"/>
      <c r="NM1429" s="199"/>
      <c r="NN1429" s="199"/>
      <c r="NO1429" s="199"/>
      <c r="NP1429" s="199"/>
      <c r="NQ1429" s="199"/>
      <c r="NR1429" s="199"/>
      <c r="NS1429" s="199"/>
      <c r="NT1429" s="199"/>
      <c r="NU1429" s="199"/>
      <c r="NV1429" s="199"/>
      <c r="NW1429" s="199"/>
      <c r="NX1429" s="199"/>
      <c r="NY1429" s="199"/>
      <c r="NZ1429" s="199"/>
      <c r="OA1429" s="199"/>
      <c r="OB1429" s="199"/>
      <c r="OC1429" s="199"/>
      <c r="OD1429" s="199"/>
      <c r="OE1429" s="199"/>
      <c r="OF1429" s="199"/>
      <c r="OG1429" s="199"/>
      <c r="OH1429" s="199"/>
      <c r="OI1429" s="199"/>
      <c r="OJ1429" s="199"/>
      <c r="OK1429" s="199"/>
      <c r="OL1429" s="199"/>
      <c r="OM1429" s="199"/>
      <c r="ON1429" s="199"/>
      <c r="OO1429" s="199"/>
      <c r="OP1429" s="199"/>
      <c r="OQ1429" s="199"/>
      <c r="OR1429" s="199"/>
      <c r="OS1429" s="199"/>
      <c r="OT1429" s="199"/>
      <c r="OU1429" s="199"/>
      <c r="OV1429" s="199"/>
      <c r="OW1429" s="199"/>
      <c r="OX1429" s="199"/>
      <c r="OY1429" s="199"/>
      <c r="OZ1429" s="199"/>
      <c r="PA1429" s="199"/>
      <c r="PB1429" s="199"/>
      <c r="PC1429" s="199"/>
      <c r="PD1429" s="199"/>
      <c r="PE1429" s="199"/>
      <c r="PF1429" s="199"/>
      <c r="PG1429" s="199"/>
      <c r="PH1429" s="199"/>
      <c r="PI1429" s="199"/>
      <c r="PJ1429" s="199"/>
      <c r="PK1429" s="199"/>
      <c r="PL1429" s="199"/>
      <c r="PM1429" s="199"/>
      <c r="PN1429" s="199"/>
      <c r="PO1429" s="199"/>
      <c r="PP1429" s="199"/>
      <c r="PQ1429" s="199"/>
      <c r="PR1429" s="199"/>
      <c r="PS1429" s="199"/>
      <c r="PT1429" s="199"/>
      <c r="PU1429" s="199"/>
      <c r="PV1429" s="199"/>
      <c r="PW1429" s="199"/>
      <c r="PX1429" s="199"/>
      <c r="PY1429" s="199"/>
      <c r="PZ1429" s="199"/>
      <c r="QA1429" s="199"/>
      <c r="QB1429" s="199"/>
      <c r="QC1429" s="199"/>
      <c r="QD1429" s="199"/>
      <c r="QE1429" s="199"/>
      <c r="QF1429" s="199"/>
      <c r="QG1429" s="199"/>
      <c r="QH1429" s="199"/>
      <c r="QI1429" s="199"/>
      <c r="QJ1429" s="199"/>
      <c r="QK1429" s="199"/>
      <c r="QL1429" s="199"/>
      <c r="QM1429" s="199"/>
      <c r="QN1429" s="199"/>
      <c r="QO1429" s="199"/>
      <c r="QP1429" s="199"/>
      <c r="QQ1429" s="199"/>
      <c r="QR1429" s="199"/>
      <c r="QS1429" s="199"/>
      <c r="QT1429" s="199"/>
      <c r="QU1429" s="199"/>
      <c r="QV1429" s="199"/>
      <c r="QW1429" s="199"/>
      <c r="QX1429" s="199"/>
      <c r="QY1429" s="199"/>
      <c r="QZ1429" s="199"/>
      <c r="RA1429" s="199"/>
      <c r="RB1429" s="199"/>
      <c r="RC1429" s="199"/>
      <c r="RD1429" s="199"/>
      <c r="RE1429" s="199"/>
      <c r="RF1429" s="199"/>
    </row>
    <row r="1430" spans="1:474" s="169" customFormat="1" x14ac:dyDescent="0.25">
      <c r="A1430" s="26"/>
      <c r="B1430" s="48" t="s">
        <v>1336</v>
      </c>
      <c r="C1430" s="23"/>
      <c r="D1430" s="49">
        <v>2</v>
      </c>
      <c r="E1430" s="23"/>
      <c r="F1430" s="23">
        <v>3400</v>
      </c>
      <c r="I1430" s="169">
        <v>1</v>
      </c>
      <c r="J1430" s="169">
        <v>2782</v>
      </c>
      <c r="P1430" s="207"/>
      <c r="U1430" s="208">
        <v>1</v>
      </c>
      <c r="V1430" s="207">
        <v>618</v>
      </c>
      <c r="AD1430" s="180"/>
      <c r="AE1430" s="207">
        <f t="shared" si="147"/>
        <v>3400</v>
      </c>
      <c r="AF1430" s="199"/>
      <c r="AG1430" s="199"/>
      <c r="AH1430" s="199"/>
      <c r="AI1430" s="199"/>
      <c r="AJ1430" s="199"/>
      <c r="AK1430" s="199"/>
      <c r="AL1430" s="199"/>
      <c r="AM1430" s="199"/>
      <c r="AN1430" s="199"/>
      <c r="AO1430" s="199"/>
      <c r="AP1430" s="199"/>
      <c r="AQ1430" s="199"/>
      <c r="AR1430" s="199"/>
      <c r="AS1430" s="199"/>
      <c r="AT1430" s="199"/>
      <c r="AU1430" s="199"/>
      <c r="AV1430" s="199"/>
      <c r="AW1430" s="199"/>
      <c r="AX1430" s="199"/>
      <c r="AY1430" s="199"/>
      <c r="AZ1430" s="199"/>
      <c r="BA1430" s="199"/>
      <c r="BB1430" s="199"/>
      <c r="BC1430" s="199"/>
      <c r="BD1430" s="199"/>
      <c r="BE1430" s="199"/>
      <c r="BF1430" s="199"/>
      <c r="BG1430" s="199"/>
      <c r="BH1430" s="199"/>
      <c r="BI1430" s="199"/>
      <c r="BJ1430" s="199"/>
      <c r="BK1430" s="199"/>
      <c r="BL1430" s="199"/>
      <c r="BM1430" s="199"/>
      <c r="BN1430" s="199"/>
      <c r="BO1430" s="199"/>
      <c r="BP1430" s="199"/>
      <c r="BQ1430" s="199"/>
      <c r="BR1430" s="199"/>
      <c r="GM1430" s="199"/>
      <c r="GN1430" s="199"/>
      <c r="GO1430" s="199"/>
      <c r="GP1430" s="199"/>
      <c r="GQ1430" s="199"/>
      <c r="GR1430" s="199"/>
      <c r="GS1430" s="199"/>
      <c r="GT1430" s="199"/>
      <c r="GU1430" s="199"/>
      <c r="GV1430" s="199"/>
      <c r="GW1430" s="199"/>
      <c r="GX1430" s="199"/>
      <c r="GY1430" s="199"/>
      <c r="GZ1430" s="199"/>
      <c r="HA1430" s="199"/>
      <c r="HB1430" s="199"/>
      <c r="HC1430" s="199"/>
      <c r="HD1430" s="199"/>
      <c r="HE1430" s="199"/>
      <c r="HF1430" s="199"/>
      <c r="HG1430" s="199"/>
      <c r="HH1430" s="199"/>
      <c r="HI1430" s="199"/>
      <c r="HJ1430" s="199"/>
      <c r="HK1430" s="199"/>
      <c r="HL1430" s="199"/>
      <c r="HM1430" s="199"/>
      <c r="HN1430" s="199"/>
      <c r="HO1430" s="199"/>
      <c r="HP1430" s="199"/>
      <c r="HQ1430" s="199"/>
      <c r="HR1430" s="199"/>
      <c r="HS1430" s="199"/>
      <c r="HT1430" s="199"/>
      <c r="HU1430" s="199"/>
      <c r="HV1430" s="199"/>
      <c r="HW1430" s="199"/>
      <c r="HX1430" s="199"/>
      <c r="HY1430" s="199"/>
      <c r="HZ1430" s="199"/>
      <c r="IA1430" s="199"/>
      <c r="IB1430" s="199"/>
      <c r="IC1430" s="199"/>
      <c r="ID1430" s="199"/>
      <c r="IE1430" s="199"/>
      <c r="IF1430" s="199"/>
      <c r="IG1430" s="199"/>
      <c r="IH1430" s="199"/>
      <c r="II1430" s="199"/>
      <c r="IJ1430" s="199"/>
      <c r="IK1430" s="199"/>
      <c r="IL1430" s="199"/>
      <c r="IM1430" s="199"/>
      <c r="IN1430" s="199"/>
      <c r="IO1430" s="199"/>
      <c r="IP1430" s="199"/>
      <c r="IQ1430" s="199"/>
      <c r="IR1430" s="199"/>
      <c r="IS1430" s="199"/>
      <c r="IT1430" s="199"/>
      <c r="IU1430" s="199"/>
      <c r="IV1430" s="199"/>
      <c r="IW1430" s="199"/>
      <c r="IX1430" s="199"/>
      <c r="IY1430" s="199"/>
      <c r="IZ1430" s="199"/>
      <c r="JA1430" s="199"/>
      <c r="JB1430" s="199"/>
      <c r="JC1430" s="199"/>
      <c r="JD1430" s="199"/>
      <c r="JE1430" s="199"/>
      <c r="JF1430" s="199"/>
      <c r="JG1430" s="199"/>
      <c r="JH1430" s="199"/>
      <c r="JI1430" s="199"/>
      <c r="JJ1430" s="199"/>
      <c r="JK1430" s="199"/>
      <c r="JL1430" s="199"/>
      <c r="JM1430" s="199"/>
      <c r="JN1430" s="199"/>
      <c r="JO1430" s="199"/>
      <c r="JP1430" s="199"/>
      <c r="JQ1430" s="199"/>
      <c r="JR1430" s="199"/>
      <c r="JS1430" s="199"/>
      <c r="JT1430" s="199"/>
      <c r="JU1430" s="199"/>
      <c r="JV1430" s="199"/>
      <c r="JW1430" s="199"/>
      <c r="JX1430" s="199"/>
      <c r="JY1430" s="199"/>
      <c r="JZ1430" s="199"/>
      <c r="KA1430" s="199"/>
      <c r="KB1430" s="199"/>
      <c r="KC1430" s="199"/>
      <c r="KD1430" s="199"/>
      <c r="KE1430" s="199"/>
      <c r="KF1430" s="199"/>
      <c r="KG1430" s="199"/>
      <c r="KH1430" s="199"/>
      <c r="KI1430" s="199"/>
      <c r="KJ1430" s="199"/>
      <c r="KK1430" s="199"/>
      <c r="KL1430" s="199"/>
      <c r="KM1430" s="199"/>
      <c r="KN1430" s="199"/>
      <c r="KO1430" s="199"/>
      <c r="KP1430" s="199"/>
      <c r="KQ1430" s="199"/>
      <c r="KR1430" s="199"/>
      <c r="KS1430" s="199"/>
      <c r="KT1430" s="199"/>
      <c r="KU1430" s="199"/>
      <c r="KV1430" s="199"/>
      <c r="KW1430" s="199"/>
      <c r="KX1430" s="199"/>
      <c r="KY1430" s="199"/>
      <c r="KZ1430" s="199"/>
      <c r="LA1430" s="199"/>
      <c r="LB1430" s="199"/>
      <c r="LC1430" s="199"/>
      <c r="LD1430" s="199"/>
      <c r="LE1430" s="199"/>
      <c r="LF1430" s="199"/>
      <c r="LG1430" s="199"/>
      <c r="LH1430" s="199"/>
      <c r="LI1430" s="199"/>
      <c r="LJ1430" s="199"/>
      <c r="LK1430" s="199"/>
      <c r="LL1430" s="199"/>
      <c r="LM1430" s="199"/>
      <c r="LN1430" s="199"/>
      <c r="LO1430" s="199"/>
      <c r="LP1430" s="199"/>
      <c r="LQ1430" s="199"/>
      <c r="LR1430" s="199"/>
      <c r="LS1430" s="199"/>
      <c r="LT1430" s="199"/>
      <c r="LU1430" s="199"/>
      <c r="LV1430" s="199"/>
      <c r="LW1430" s="199"/>
      <c r="LX1430" s="199"/>
      <c r="LY1430" s="199"/>
      <c r="LZ1430" s="199"/>
      <c r="MA1430" s="199"/>
      <c r="MB1430" s="199"/>
      <c r="MC1430" s="199"/>
      <c r="MD1430" s="199"/>
      <c r="ME1430" s="199"/>
      <c r="MF1430" s="199"/>
      <c r="MG1430" s="199"/>
      <c r="MH1430" s="199"/>
      <c r="MI1430" s="199"/>
      <c r="MJ1430" s="199"/>
      <c r="MK1430" s="199"/>
      <c r="ML1430" s="199"/>
      <c r="MM1430" s="199"/>
      <c r="MN1430" s="199"/>
      <c r="MO1430" s="199"/>
      <c r="MP1430" s="199"/>
      <c r="MQ1430" s="199"/>
      <c r="MR1430" s="199"/>
      <c r="MS1430" s="199"/>
      <c r="MT1430" s="199"/>
      <c r="MU1430" s="199"/>
      <c r="MV1430" s="199"/>
      <c r="MW1430" s="199"/>
      <c r="MX1430" s="199"/>
      <c r="MY1430" s="199"/>
      <c r="MZ1430" s="199"/>
      <c r="NA1430" s="199"/>
      <c r="NB1430" s="199"/>
      <c r="NC1430" s="199"/>
      <c r="ND1430" s="199"/>
      <c r="NE1430" s="199"/>
      <c r="NF1430" s="199"/>
      <c r="NG1430" s="199"/>
      <c r="NH1430" s="199"/>
      <c r="NI1430" s="199"/>
      <c r="NJ1430" s="199"/>
      <c r="NK1430" s="199"/>
      <c r="NL1430" s="199"/>
      <c r="NM1430" s="199"/>
      <c r="NN1430" s="199"/>
      <c r="NO1430" s="199"/>
      <c r="NP1430" s="199"/>
      <c r="NQ1430" s="199"/>
      <c r="NR1430" s="199"/>
      <c r="NS1430" s="199"/>
      <c r="NT1430" s="199"/>
      <c r="NU1430" s="199"/>
      <c r="NV1430" s="199"/>
      <c r="NW1430" s="199"/>
      <c r="NX1430" s="199"/>
      <c r="NY1430" s="199"/>
      <c r="NZ1430" s="199"/>
      <c r="OA1430" s="199"/>
      <c r="OB1430" s="199"/>
      <c r="OC1430" s="199"/>
      <c r="OD1430" s="199"/>
      <c r="OE1430" s="199"/>
      <c r="OF1430" s="199"/>
      <c r="OG1430" s="199"/>
      <c r="OH1430" s="199"/>
      <c r="OI1430" s="199"/>
      <c r="OJ1430" s="199"/>
      <c r="OK1430" s="199"/>
      <c r="OL1430" s="199"/>
      <c r="OM1430" s="199"/>
      <c r="ON1430" s="199"/>
      <c r="OO1430" s="199"/>
      <c r="OP1430" s="199"/>
      <c r="OQ1430" s="199"/>
      <c r="OR1430" s="199"/>
      <c r="OS1430" s="199"/>
      <c r="OT1430" s="199"/>
      <c r="OU1430" s="199"/>
      <c r="OV1430" s="199"/>
      <c r="OW1430" s="199"/>
      <c r="OX1430" s="199"/>
      <c r="OY1430" s="199"/>
      <c r="OZ1430" s="199"/>
      <c r="PA1430" s="199"/>
      <c r="PB1430" s="199"/>
      <c r="PC1430" s="199"/>
      <c r="PD1430" s="199"/>
      <c r="PE1430" s="199"/>
      <c r="PF1430" s="199"/>
      <c r="PG1430" s="199"/>
      <c r="PH1430" s="199"/>
      <c r="PI1430" s="199"/>
      <c r="PJ1430" s="199"/>
      <c r="PK1430" s="199"/>
      <c r="PL1430" s="199"/>
      <c r="PM1430" s="199"/>
      <c r="PN1430" s="199"/>
      <c r="PO1430" s="199"/>
      <c r="PP1430" s="199"/>
      <c r="PQ1430" s="199"/>
      <c r="PR1430" s="199"/>
      <c r="PS1430" s="199"/>
      <c r="PT1430" s="199"/>
      <c r="PU1430" s="199"/>
      <c r="PV1430" s="199"/>
      <c r="PW1430" s="199"/>
      <c r="PX1430" s="199"/>
      <c r="PY1430" s="199"/>
      <c r="PZ1430" s="199"/>
      <c r="QA1430" s="199"/>
      <c r="QB1430" s="199"/>
      <c r="QC1430" s="199"/>
      <c r="QD1430" s="199"/>
      <c r="QE1430" s="199"/>
      <c r="QF1430" s="199"/>
      <c r="QG1430" s="199"/>
      <c r="QH1430" s="199"/>
      <c r="QI1430" s="199"/>
      <c r="QJ1430" s="199"/>
      <c r="QK1430" s="199"/>
      <c r="QL1430" s="199"/>
      <c r="QM1430" s="199"/>
      <c r="QN1430" s="199"/>
      <c r="QO1430" s="199"/>
      <c r="QP1430" s="199"/>
      <c r="QQ1430" s="199"/>
      <c r="QR1430" s="199"/>
      <c r="QS1430" s="199"/>
      <c r="QT1430" s="199"/>
      <c r="QU1430" s="199"/>
      <c r="QV1430" s="199"/>
      <c r="QW1430" s="199"/>
      <c r="QX1430" s="199"/>
      <c r="QY1430" s="199"/>
      <c r="QZ1430" s="199"/>
      <c r="RA1430" s="199"/>
      <c r="RB1430" s="199"/>
      <c r="RC1430" s="199"/>
      <c r="RD1430" s="199"/>
      <c r="RE1430" s="199"/>
      <c r="RF1430" s="199"/>
    </row>
    <row r="1431" spans="1:474" s="169" customFormat="1" x14ac:dyDescent="0.25">
      <c r="A1431" s="26"/>
      <c r="B1431" s="48" t="s">
        <v>1337</v>
      </c>
      <c r="C1431" s="23"/>
      <c r="D1431" s="49">
        <v>0</v>
      </c>
      <c r="E1431" s="23"/>
      <c r="F1431" s="23">
        <v>0</v>
      </c>
      <c r="P1431" s="207"/>
      <c r="U1431" s="208">
        <v>0</v>
      </c>
      <c r="V1431" s="207">
        <v>0</v>
      </c>
      <c r="AD1431" s="180"/>
      <c r="AE1431" s="207">
        <f t="shared" si="147"/>
        <v>0</v>
      </c>
      <c r="AF1431" s="199"/>
      <c r="AG1431" s="199"/>
      <c r="AH1431" s="199"/>
      <c r="AI1431" s="199"/>
      <c r="AJ1431" s="199"/>
      <c r="AK1431" s="199"/>
      <c r="AL1431" s="199"/>
      <c r="AM1431" s="199"/>
      <c r="AN1431" s="199"/>
      <c r="AO1431" s="199"/>
      <c r="AP1431" s="199"/>
      <c r="AQ1431" s="199"/>
      <c r="AR1431" s="199"/>
      <c r="AS1431" s="199"/>
      <c r="AT1431" s="199"/>
      <c r="AU1431" s="199"/>
      <c r="AV1431" s="199"/>
      <c r="AW1431" s="199"/>
      <c r="AX1431" s="199"/>
      <c r="AY1431" s="199"/>
      <c r="AZ1431" s="199"/>
      <c r="BA1431" s="199"/>
      <c r="BB1431" s="199"/>
      <c r="BC1431" s="199"/>
      <c r="BD1431" s="199"/>
      <c r="BE1431" s="199"/>
      <c r="BF1431" s="199"/>
      <c r="BG1431" s="199"/>
      <c r="BH1431" s="199"/>
      <c r="BI1431" s="199"/>
      <c r="BJ1431" s="199"/>
      <c r="BK1431" s="199"/>
      <c r="BL1431" s="199"/>
      <c r="BM1431" s="199"/>
      <c r="BN1431" s="199"/>
      <c r="BO1431" s="199"/>
      <c r="BP1431" s="199"/>
      <c r="BQ1431" s="199"/>
      <c r="BR1431" s="199"/>
      <c r="GM1431" s="199"/>
      <c r="GN1431" s="199"/>
      <c r="GO1431" s="199"/>
      <c r="GP1431" s="199"/>
      <c r="GQ1431" s="199"/>
      <c r="GR1431" s="199"/>
      <c r="GS1431" s="199"/>
      <c r="GT1431" s="199"/>
      <c r="GU1431" s="199"/>
      <c r="GV1431" s="199"/>
      <c r="GW1431" s="199"/>
      <c r="GX1431" s="199"/>
      <c r="GY1431" s="199"/>
      <c r="GZ1431" s="199"/>
      <c r="HA1431" s="199"/>
      <c r="HB1431" s="199"/>
      <c r="HC1431" s="199"/>
      <c r="HD1431" s="199"/>
      <c r="HE1431" s="199"/>
      <c r="HF1431" s="199"/>
      <c r="HG1431" s="199"/>
      <c r="HH1431" s="199"/>
      <c r="HI1431" s="199"/>
      <c r="HJ1431" s="199"/>
      <c r="HK1431" s="199"/>
      <c r="HL1431" s="199"/>
      <c r="HM1431" s="199"/>
      <c r="HN1431" s="199"/>
      <c r="HO1431" s="199"/>
      <c r="HP1431" s="199"/>
      <c r="HQ1431" s="199"/>
      <c r="HR1431" s="199"/>
      <c r="HS1431" s="199"/>
      <c r="HT1431" s="199"/>
      <c r="HU1431" s="199"/>
      <c r="HV1431" s="199"/>
      <c r="HW1431" s="199"/>
      <c r="HX1431" s="199"/>
      <c r="HY1431" s="199"/>
      <c r="HZ1431" s="199"/>
      <c r="IA1431" s="199"/>
      <c r="IB1431" s="199"/>
      <c r="IC1431" s="199"/>
      <c r="ID1431" s="199"/>
      <c r="IE1431" s="199"/>
      <c r="IF1431" s="199"/>
      <c r="IG1431" s="199"/>
      <c r="IH1431" s="199"/>
      <c r="II1431" s="199"/>
      <c r="IJ1431" s="199"/>
      <c r="IK1431" s="199"/>
      <c r="IL1431" s="199"/>
      <c r="IM1431" s="199"/>
      <c r="IN1431" s="199"/>
      <c r="IO1431" s="199"/>
      <c r="IP1431" s="199"/>
      <c r="IQ1431" s="199"/>
      <c r="IR1431" s="199"/>
      <c r="IS1431" s="199"/>
      <c r="IT1431" s="199"/>
      <c r="IU1431" s="199"/>
      <c r="IV1431" s="199"/>
      <c r="IW1431" s="199"/>
      <c r="IX1431" s="199"/>
      <c r="IY1431" s="199"/>
      <c r="IZ1431" s="199"/>
      <c r="JA1431" s="199"/>
      <c r="JB1431" s="199"/>
      <c r="JC1431" s="199"/>
      <c r="JD1431" s="199"/>
      <c r="JE1431" s="199"/>
      <c r="JF1431" s="199"/>
      <c r="JG1431" s="199"/>
      <c r="JH1431" s="199"/>
      <c r="JI1431" s="199"/>
      <c r="JJ1431" s="199"/>
      <c r="JK1431" s="199"/>
      <c r="JL1431" s="199"/>
      <c r="JM1431" s="199"/>
      <c r="JN1431" s="199"/>
      <c r="JO1431" s="199"/>
      <c r="JP1431" s="199"/>
      <c r="JQ1431" s="199"/>
      <c r="JR1431" s="199"/>
      <c r="JS1431" s="199"/>
      <c r="JT1431" s="199"/>
      <c r="JU1431" s="199"/>
      <c r="JV1431" s="199"/>
      <c r="JW1431" s="199"/>
      <c r="JX1431" s="199"/>
      <c r="JY1431" s="199"/>
      <c r="JZ1431" s="199"/>
      <c r="KA1431" s="199"/>
      <c r="KB1431" s="199"/>
      <c r="KC1431" s="199"/>
      <c r="KD1431" s="199"/>
      <c r="KE1431" s="199"/>
      <c r="KF1431" s="199"/>
      <c r="KG1431" s="199"/>
      <c r="KH1431" s="199"/>
      <c r="KI1431" s="199"/>
      <c r="KJ1431" s="199"/>
      <c r="KK1431" s="199"/>
      <c r="KL1431" s="199"/>
      <c r="KM1431" s="199"/>
      <c r="KN1431" s="199"/>
      <c r="KO1431" s="199"/>
      <c r="KP1431" s="199"/>
      <c r="KQ1431" s="199"/>
      <c r="KR1431" s="199"/>
      <c r="KS1431" s="199"/>
      <c r="KT1431" s="199"/>
      <c r="KU1431" s="199"/>
      <c r="KV1431" s="199"/>
      <c r="KW1431" s="199"/>
      <c r="KX1431" s="199"/>
      <c r="KY1431" s="199"/>
      <c r="KZ1431" s="199"/>
      <c r="LA1431" s="199"/>
      <c r="LB1431" s="199"/>
      <c r="LC1431" s="199"/>
      <c r="LD1431" s="199"/>
      <c r="LE1431" s="199"/>
      <c r="LF1431" s="199"/>
      <c r="LG1431" s="199"/>
      <c r="LH1431" s="199"/>
      <c r="LI1431" s="199"/>
      <c r="LJ1431" s="199"/>
      <c r="LK1431" s="199"/>
      <c r="LL1431" s="199"/>
      <c r="LM1431" s="199"/>
      <c r="LN1431" s="199"/>
      <c r="LO1431" s="199"/>
      <c r="LP1431" s="199"/>
      <c r="LQ1431" s="199"/>
      <c r="LR1431" s="199"/>
      <c r="LS1431" s="199"/>
      <c r="LT1431" s="199"/>
      <c r="LU1431" s="199"/>
      <c r="LV1431" s="199"/>
      <c r="LW1431" s="199"/>
      <c r="LX1431" s="199"/>
      <c r="LY1431" s="199"/>
      <c r="LZ1431" s="199"/>
      <c r="MA1431" s="199"/>
      <c r="MB1431" s="199"/>
      <c r="MC1431" s="199"/>
      <c r="MD1431" s="199"/>
      <c r="ME1431" s="199"/>
      <c r="MF1431" s="199"/>
      <c r="MG1431" s="199"/>
      <c r="MH1431" s="199"/>
      <c r="MI1431" s="199"/>
      <c r="MJ1431" s="199"/>
      <c r="MK1431" s="199"/>
      <c r="ML1431" s="199"/>
      <c r="MM1431" s="199"/>
      <c r="MN1431" s="199"/>
      <c r="MO1431" s="199"/>
      <c r="MP1431" s="199"/>
      <c r="MQ1431" s="199"/>
      <c r="MR1431" s="199"/>
      <c r="MS1431" s="199"/>
      <c r="MT1431" s="199"/>
      <c r="MU1431" s="199"/>
      <c r="MV1431" s="199"/>
      <c r="MW1431" s="199"/>
      <c r="MX1431" s="199"/>
      <c r="MY1431" s="199"/>
      <c r="MZ1431" s="199"/>
      <c r="NA1431" s="199"/>
      <c r="NB1431" s="199"/>
      <c r="NC1431" s="199"/>
      <c r="ND1431" s="199"/>
      <c r="NE1431" s="199"/>
      <c r="NF1431" s="199"/>
      <c r="NG1431" s="199"/>
      <c r="NH1431" s="199"/>
      <c r="NI1431" s="199"/>
      <c r="NJ1431" s="199"/>
      <c r="NK1431" s="199"/>
      <c r="NL1431" s="199"/>
      <c r="NM1431" s="199"/>
      <c r="NN1431" s="199"/>
      <c r="NO1431" s="199"/>
      <c r="NP1431" s="199"/>
      <c r="NQ1431" s="199"/>
      <c r="NR1431" s="199"/>
      <c r="NS1431" s="199"/>
      <c r="NT1431" s="199"/>
      <c r="NU1431" s="199"/>
      <c r="NV1431" s="199"/>
      <c r="NW1431" s="199"/>
      <c r="NX1431" s="199"/>
      <c r="NY1431" s="199"/>
      <c r="NZ1431" s="199"/>
      <c r="OA1431" s="199"/>
      <c r="OB1431" s="199"/>
      <c r="OC1431" s="199"/>
      <c r="OD1431" s="199"/>
      <c r="OE1431" s="199"/>
      <c r="OF1431" s="199"/>
      <c r="OG1431" s="199"/>
      <c r="OH1431" s="199"/>
      <c r="OI1431" s="199"/>
      <c r="OJ1431" s="199"/>
      <c r="OK1431" s="199"/>
      <c r="OL1431" s="199"/>
      <c r="OM1431" s="199"/>
      <c r="ON1431" s="199"/>
      <c r="OO1431" s="199"/>
      <c r="OP1431" s="199"/>
      <c r="OQ1431" s="199"/>
      <c r="OR1431" s="199"/>
      <c r="OS1431" s="199"/>
      <c r="OT1431" s="199"/>
      <c r="OU1431" s="199"/>
      <c r="OV1431" s="199"/>
      <c r="OW1431" s="199"/>
      <c r="OX1431" s="199"/>
      <c r="OY1431" s="199"/>
      <c r="OZ1431" s="199"/>
      <c r="PA1431" s="199"/>
      <c r="PB1431" s="199"/>
      <c r="PC1431" s="199"/>
      <c r="PD1431" s="199"/>
      <c r="PE1431" s="199"/>
      <c r="PF1431" s="199"/>
      <c r="PG1431" s="199"/>
      <c r="PH1431" s="199"/>
      <c r="PI1431" s="199"/>
      <c r="PJ1431" s="199"/>
      <c r="PK1431" s="199"/>
      <c r="PL1431" s="199"/>
      <c r="PM1431" s="199"/>
      <c r="PN1431" s="199"/>
      <c r="PO1431" s="199"/>
      <c r="PP1431" s="199"/>
      <c r="PQ1431" s="199"/>
      <c r="PR1431" s="199"/>
      <c r="PS1431" s="199"/>
      <c r="PT1431" s="199"/>
      <c r="PU1431" s="199"/>
      <c r="PV1431" s="199"/>
      <c r="PW1431" s="199"/>
      <c r="PX1431" s="199"/>
      <c r="PY1431" s="199"/>
      <c r="PZ1431" s="199"/>
      <c r="QA1431" s="199"/>
      <c r="QB1431" s="199"/>
      <c r="QC1431" s="199"/>
      <c r="QD1431" s="199"/>
      <c r="QE1431" s="199"/>
      <c r="QF1431" s="199"/>
      <c r="QG1431" s="199"/>
      <c r="QH1431" s="199"/>
      <c r="QI1431" s="199"/>
      <c r="QJ1431" s="199"/>
      <c r="QK1431" s="199"/>
      <c r="QL1431" s="199"/>
      <c r="QM1431" s="199"/>
      <c r="QN1431" s="199"/>
      <c r="QO1431" s="199"/>
      <c r="QP1431" s="199"/>
      <c r="QQ1431" s="199"/>
      <c r="QR1431" s="199"/>
      <c r="QS1431" s="199"/>
      <c r="QT1431" s="199"/>
      <c r="QU1431" s="199"/>
      <c r="QV1431" s="199"/>
      <c r="QW1431" s="199"/>
      <c r="QX1431" s="199"/>
      <c r="QY1431" s="199"/>
      <c r="QZ1431" s="199"/>
      <c r="RA1431" s="199"/>
      <c r="RB1431" s="199"/>
      <c r="RC1431" s="199"/>
      <c r="RD1431" s="199"/>
      <c r="RE1431" s="199"/>
      <c r="RF1431" s="199"/>
    </row>
    <row r="1432" spans="1:474" s="169" customFormat="1" x14ac:dyDescent="0.25">
      <c r="A1432" s="26"/>
      <c r="B1432" s="48" t="s">
        <v>1338</v>
      </c>
      <c r="C1432" s="23"/>
      <c r="D1432" s="49">
        <v>50</v>
      </c>
      <c r="E1432" s="23"/>
      <c r="F1432" s="23">
        <v>4134</v>
      </c>
      <c r="P1432" s="207"/>
      <c r="U1432" s="208">
        <v>50</v>
      </c>
      <c r="V1432" s="207">
        <v>4134</v>
      </c>
      <c r="AD1432" s="180"/>
      <c r="AE1432" s="207">
        <f t="shared" si="147"/>
        <v>4134</v>
      </c>
      <c r="AF1432" s="199"/>
      <c r="AG1432" s="199"/>
      <c r="AH1432" s="199"/>
      <c r="AI1432" s="199"/>
      <c r="AJ1432" s="199"/>
      <c r="AK1432" s="199"/>
      <c r="AL1432" s="199"/>
      <c r="AM1432" s="199"/>
      <c r="AN1432" s="199"/>
      <c r="AO1432" s="199"/>
      <c r="AP1432" s="199"/>
      <c r="AQ1432" s="199"/>
      <c r="AR1432" s="199"/>
      <c r="AS1432" s="199"/>
      <c r="AT1432" s="199"/>
      <c r="AU1432" s="199"/>
      <c r="AV1432" s="199"/>
      <c r="AW1432" s="199"/>
      <c r="AX1432" s="199"/>
      <c r="AY1432" s="199"/>
      <c r="AZ1432" s="199"/>
      <c r="BA1432" s="199"/>
      <c r="BB1432" s="199"/>
      <c r="BC1432" s="199"/>
      <c r="BD1432" s="199"/>
      <c r="BE1432" s="199"/>
      <c r="BF1432" s="199"/>
      <c r="BG1432" s="199"/>
      <c r="BH1432" s="199"/>
      <c r="BI1432" s="199"/>
      <c r="BJ1432" s="199"/>
      <c r="BK1432" s="199"/>
      <c r="BL1432" s="199"/>
      <c r="BM1432" s="199"/>
      <c r="BN1432" s="199"/>
      <c r="BO1432" s="199"/>
      <c r="BP1432" s="199"/>
      <c r="BQ1432" s="199"/>
      <c r="BR1432" s="199"/>
      <c r="GM1432" s="199"/>
      <c r="GN1432" s="199"/>
      <c r="GO1432" s="199"/>
      <c r="GP1432" s="199"/>
      <c r="GQ1432" s="199"/>
      <c r="GR1432" s="199"/>
      <c r="GS1432" s="199"/>
      <c r="GT1432" s="199"/>
      <c r="GU1432" s="199"/>
      <c r="GV1432" s="199"/>
      <c r="GW1432" s="199"/>
      <c r="GX1432" s="199"/>
      <c r="GY1432" s="199"/>
      <c r="GZ1432" s="199"/>
      <c r="HA1432" s="199"/>
      <c r="HB1432" s="199"/>
      <c r="HC1432" s="199"/>
      <c r="HD1432" s="199"/>
      <c r="HE1432" s="199"/>
      <c r="HF1432" s="199"/>
      <c r="HG1432" s="199"/>
      <c r="HH1432" s="199"/>
      <c r="HI1432" s="199"/>
      <c r="HJ1432" s="199"/>
      <c r="HK1432" s="199"/>
      <c r="HL1432" s="199"/>
      <c r="HM1432" s="199"/>
      <c r="HN1432" s="199"/>
      <c r="HO1432" s="199"/>
      <c r="HP1432" s="199"/>
      <c r="HQ1432" s="199"/>
      <c r="HR1432" s="199"/>
      <c r="HS1432" s="199"/>
      <c r="HT1432" s="199"/>
      <c r="HU1432" s="199"/>
      <c r="HV1432" s="199"/>
      <c r="HW1432" s="199"/>
      <c r="HX1432" s="199"/>
      <c r="HY1432" s="199"/>
      <c r="HZ1432" s="199"/>
      <c r="IA1432" s="199"/>
      <c r="IB1432" s="199"/>
      <c r="IC1432" s="199"/>
      <c r="ID1432" s="199"/>
      <c r="IE1432" s="199"/>
      <c r="IF1432" s="199"/>
      <c r="IG1432" s="199"/>
      <c r="IH1432" s="199"/>
      <c r="II1432" s="199"/>
      <c r="IJ1432" s="199"/>
      <c r="IK1432" s="199"/>
      <c r="IL1432" s="199"/>
      <c r="IM1432" s="199"/>
      <c r="IN1432" s="199"/>
      <c r="IO1432" s="199"/>
      <c r="IP1432" s="199"/>
      <c r="IQ1432" s="199"/>
      <c r="IR1432" s="199"/>
      <c r="IS1432" s="199"/>
      <c r="IT1432" s="199"/>
      <c r="IU1432" s="199"/>
      <c r="IV1432" s="199"/>
      <c r="IW1432" s="199"/>
      <c r="IX1432" s="199"/>
      <c r="IY1432" s="199"/>
      <c r="IZ1432" s="199"/>
      <c r="JA1432" s="199"/>
      <c r="JB1432" s="199"/>
      <c r="JC1432" s="199"/>
      <c r="JD1432" s="199"/>
      <c r="JE1432" s="199"/>
      <c r="JF1432" s="199"/>
      <c r="JG1432" s="199"/>
      <c r="JH1432" s="199"/>
      <c r="JI1432" s="199"/>
      <c r="JJ1432" s="199"/>
      <c r="JK1432" s="199"/>
      <c r="JL1432" s="199"/>
      <c r="JM1432" s="199"/>
      <c r="JN1432" s="199"/>
      <c r="JO1432" s="199"/>
      <c r="JP1432" s="199"/>
      <c r="JQ1432" s="199"/>
      <c r="JR1432" s="199"/>
      <c r="JS1432" s="199"/>
      <c r="JT1432" s="199"/>
      <c r="JU1432" s="199"/>
      <c r="JV1432" s="199"/>
      <c r="JW1432" s="199"/>
      <c r="JX1432" s="199"/>
      <c r="JY1432" s="199"/>
      <c r="JZ1432" s="199"/>
      <c r="KA1432" s="199"/>
      <c r="KB1432" s="199"/>
      <c r="KC1432" s="199"/>
      <c r="KD1432" s="199"/>
      <c r="KE1432" s="199"/>
      <c r="KF1432" s="199"/>
      <c r="KG1432" s="199"/>
      <c r="KH1432" s="199"/>
      <c r="KI1432" s="199"/>
      <c r="KJ1432" s="199"/>
      <c r="KK1432" s="199"/>
      <c r="KL1432" s="199"/>
      <c r="KM1432" s="199"/>
      <c r="KN1432" s="199"/>
      <c r="KO1432" s="199"/>
      <c r="KP1432" s="199"/>
      <c r="KQ1432" s="199"/>
      <c r="KR1432" s="199"/>
      <c r="KS1432" s="199"/>
      <c r="KT1432" s="199"/>
      <c r="KU1432" s="199"/>
      <c r="KV1432" s="199"/>
      <c r="KW1432" s="199"/>
      <c r="KX1432" s="199"/>
      <c r="KY1432" s="199"/>
      <c r="KZ1432" s="199"/>
      <c r="LA1432" s="199"/>
      <c r="LB1432" s="199"/>
      <c r="LC1432" s="199"/>
      <c r="LD1432" s="199"/>
      <c r="LE1432" s="199"/>
      <c r="LF1432" s="199"/>
      <c r="LG1432" s="199"/>
      <c r="LH1432" s="199"/>
      <c r="LI1432" s="199"/>
      <c r="LJ1432" s="199"/>
      <c r="LK1432" s="199"/>
      <c r="LL1432" s="199"/>
      <c r="LM1432" s="199"/>
      <c r="LN1432" s="199"/>
      <c r="LO1432" s="199"/>
      <c r="LP1432" s="199"/>
      <c r="LQ1432" s="199"/>
      <c r="LR1432" s="199"/>
      <c r="LS1432" s="199"/>
      <c r="LT1432" s="199"/>
      <c r="LU1432" s="199"/>
      <c r="LV1432" s="199"/>
      <c r="LW1432" s="199"/>
      <c r="LX1432" s="199"/>
      <c r="LY1432" s="199"/>
      <c r="LZ1432" s="199"/>
      <c r="MA1432" s="199"/>
      <c r="MB1432" s="199"/>
      <c r="MC1432" s="199"/>
      <c r="MD1432" s="199"/>
      <c r="ME1432" s="199"/>
      <c r="MF1432" s="199"/>
      <c r="MG1432" s="199"/>
      <c r="MH1432" s="199"/>
      <c r="MI1432" s="199"/>
      <c r="MJ1432" s="199"/>
      <c r="MK1432" s="199"/>
      <c r="ML1432" s="199"/>
      <c r="MM1432" s="199"/>
      <c r="MN1432" s="199"/>
      <c r="MO1432" s="199"/>
      <c r="MP1432" s="199"/>
      <c r="MQ1432" s="199"/>
      <c r="MR1432" s="199"/>
      <c r="MS1432" s="199"/>
      <c r="MT1432" s="199"/>
      <c r="MU1432" s="199"/>
      <c r="MV1432" s="199"/>
      <c r="MW1432" s="199"/>
      <c r="MX1432" s="199"/>
      <c r="MY1432" s="199"/>
      <c r="MZ1432" s="199"/>
      <c r="NA1432" s="199"/>
      <c r="NB1432" s="199"/>
      <c r="NC1432" s="199"/>
      <c r="ND1432" s="199"/>
      <c r="NE1432" s="199"/>
      <c r="NF1432" s="199"/>
      <c r="NG1432" s="199"/>
      <c r="NH1432" s="199"/>
      <c r="NI1432" s="199"/>
      <c r="NJ1432" s="199"/>
      <c r="NK1432" s="199"/>
      <c r="NL1432" s="199"/>
      <c r="NM1432" s="199"/>
      <c r="NN1432" s="199"/>
      <c r="NO1432" s="199"/>
      <c r="NP1432" s="199"/>
      <c r="NQ1432" s="199"/>
      <c r="NR1432" s="199"/>
      <c r="NS1432" s="199"/>
      <c r="NT1432" s="199"/>
      <c r="NU1432" s="199"/>
      <c r="NV1432" s="199"/>
      <c r="NW1432" s="199"/>
      <c r="NX1432" s="199"/>
      <c r="NY1432" s="199"/>
      <c r="NZ1432" s="199"/>
      <c r="OA1432" s="199"/>
      <c r="OB1432" s="199"/>
      <c r="OC1432" s="199"/>
      <c r="OD1432" s="199"/>
      <c r="OE1432" s="199"/>
      <c r="OF1432" s="199"/>
      <c r="OG1432" s="199"/>
      <c r="OH1432" s="199"/>
      <c r="OI1432" s="199"/>
      <c r="OJ1432" s="199"/>
      <c r="OK1432" s="199"/>
      <c r="OL1432" s="199"/>
      <c r="OM1432" s="199"/>
      <c r="ON1432" s="199"/>
      <c r="OO1432" s="199"/>
      <c r="OP1432" s="199"/>
      <c r="OQ1432" s="199"/>
      <c r="OR1432" s="199"/>
      <c r="OS1432" s="199"/>
      <c r="OT1432" s="199"/>
      <c r="OU1432" s="199"/>
      <c r="OV1432" s="199"/>
      <c r="OW1432" s="199"/>
      <c r="OX1432" s="199"/>
      <c r="OY1432" s="199"/>
      <c r="OZ1432" s="199"/>
      <c r="PA1432" s="199"/>
      <c r="PB1432" s="199"/>
      <c r="PC1432" s="199"/>
      <c r="PD1432" s="199"/>
      <c r="PE1432" s="199"/>
      <c r="PF1432" s="199"/>
      <c r="PG1432" s="199"/>
      <c r="PH1432" s="199"/>
      <c r="PI1432" s="199"/>
      <c r="PJ1432" s="199"/>
      <c r="PK1432" s="199"/>
      <c r="PL1432" s="199"/>
      <c r="PM1432" s="199"/>
      <c r="PN1432" s="199"/>
      <c r="PO1432" s="199"/>
      <c r="PP1432" s="199"/>
      <c r="PQ1432" s="199"/>
      <c r="PR1432" s="199"/>
      <c r="PS1432" s="199"/>
      <c r="PT1432" s="199"/>
      <c r="PU1432" s="199"/>
      <c r="PV1432" s="199"/>
      <c r="PW1432" s="199"/>
      <c r="PX1432" s="199"/>
      <c r="PY1432" s="199"/>
      <c r="PZ1432" s="199"/>
      <c r="QA1432" s="199"/>
      <c r="QB1432" s="199"/>
      <c r="QC1432" s="199"/>
      <c r="QD1432" s="199"/>
      <c r="QE1432" s="199"/>
      <c r="QF1432" s="199"/>
      <c r="QG1432" s="199"/>
      <c r="QH1432" s="199"/>
      <c r="QI1432" s="199"/>
      <c r="QJ1432" s="199"/>
      <c r="QK1432" s="199"/>
      <c r="QL1432" s="199"/>
      <c r="QM1432" s="199"/>
      <c r="QN1432" s="199"/>
      <c r="QO1432" s="199"/>
      <c r="QP1432" s="199"/>
      <c r="QQ1432" s="199"/>
      <c r="QR1432" s="199"/>
      <c r="QS1432" s="199"/>
      <c r="QT1432" s="199"/>
      <c r="QU1432" s="199"/>
      <c r="QV1432" s="199"/>
      <c r="QW1432" s="199"/>
      <c r="QX1432" s="199"/>
      <c r="QY1432" s="199"/>
      <c r="QZ1432" s="199"/>
      <c r="RA1432" s="199"/>
      <c r="RB1432" s="199"/>
      <c r="RC1432" s="199"/>
      <c r="RD1432" s="199"/>
      <c r="RE1432" s="199"/>
      <c r="RF1432" s="199"/>
    </row>
    <row r="1433" spans="1:474" s="169" customFormat="1" x14ac:dyDescent="0.25">
      <c r="A1433" s="26"/>
      <c r="B1433" s="48" t="s">
        <v>1339</v>
      </c>
      <c r="C1433" s="23"/>
      <c r="D1433" s="49">
        <v>24</v>
      </c>
      <c r="E1433" s="23">
        <f>F1433/D1433</f>
        <v>82.683999999999997</v>
      </c>
      <c r="F1433" s="23">
        <v>1984.4159999999999</v>
      </c>
      <c r="O1433" s="169">
        <v>20</v>
      </c>
      <c r="P1433" s="207">
        <f>O1433*E1433</f>
        <v>1653.6799999999998</v>
      </c>
      <c r="U1433" s="208">
        <v>4</v>
      </c>
      <c r="V1433" s="207">
        <v>330.7360000000001</v>
      </c>
      <c r="AD1433" s="180"/>
      <c r="AE1433" s="207">
        <f t="shared" si="147"/>
        <v>1984.4159999999999</v>
      </c>
      <c r="AF1433" s="199"/>
      <c r="AG1433" s="199"/>
      <c r="AH1433" s="199"/>
      <c r="AI1433" s="199"/>
      <c r="AJ1433" s="199"/>
      <c r="AK1433" s="199"/>
      <c r="AL1433" s="199"/>
      <c r="AM1433" s="199"/>
      <c r="AN1433" s="199"/>
      <c r="AO1433" s="199"/>
      <c r="AP1433" s="199"/>
      <c r="AQ1433" s="199"/>
      <c r="AR1433" s="199"/>
      <c r="AS1433" s="199"/>
      <c r="AT1433" s="199"/>
      <c r="AU1433" s="199"/>
      <c r="AV1433" s="199"/>
      <c r="AW1433" s="199"/>
      <c r="AX1433" s="199"/>
      <c r="AY1433" s="199"/>
      <c r="AZ1433" s="199"/>
      <c r="BA1433" s="199"/>
      <c r="BB1433" s="199"/>
      <c r="BC1433" s="199"/>
      <c r="BD1433" s="199"/>
      <c r="BE1433" s="199"/>
      <c r="BF1433" s="199"/>
      <c r="BG1433" s="199"/>
      <c r="BH1433" s="199"/>
      <c r="BI1433" s="199"/>
      <c r="BJ1433" s="199"/>
      <c r="BK1433" s="199"/>
      <c r="BL1433" s="199"/>
      <c r="BM1433" s="199"/>
      <c r="BN1433" s="199"/>
      <c r="BO1433" s="199"/>
      <c r="BP1433" s="199"/>
      <c r="BQ1433" s="199"/>
      <c r="BR1433" s="199"/>
      <c r="GM1433" s="199"/>
      <c r="GN1433" s="199"/>
      <c r="GO1433" s="199"/>
      <c r="GP1433" s="199"/>
      <c r="GQ1433" s="199"/>
      <c r="GR1433" s="199"/>
      <c r="GS1433" s="199"/>
      <c r="GT1433" s="199"/>
      <c r="GU1433" s="199"/>
      <c r="GV1433" s="199"/>
      <c r="GW1433" s="199"/>
      <c r="GX1433" s="199"/>
      <c r="GY1433" s="199"/>
      <c r="GZ1433" s="199"/>
      <c r="HA1433" s="199"/>
      <c r="HB1433" s="199"/>
      <c r="HC1433" s="199"/>
      <c r="HD1433" s="199"/>
      <c r="HE1433" s="199"/>
      <c r="HF1433" s="199"/>
      <c r="HG1433" s="199"/>
      <c r="HH1433" s="199"/>
      <c r="HI1433" s="199"/>
      <c r="HJ1433" s="199"/>
      <c r="HK1433" s="199"/>
      <c r="HL1433" s="199"/>
      <c r="HM1433" s="199"/>
      <c r="HN1433" s="199"/>
      <c r="HO1433" s="199"/>
      <c r="HP1433" s="199"/>
      <c r="HQ1433" s="199"/>
      <c r="HR1433" s="199"/>
      <c r="HS1433" s="199"/>
      <c r="HT1433" s="199"/>
      <c r="HU1433" s="199"/>
      <c r="HV1433" s="199"/>
      <c r="HW1433" s="199"/>
      <c r="HX1433" s="199"/>
      <c r="HY1433" s="199"/>
      <c r="HZ1433" s="199"/>
      <c r="IA1433" s="199"/>
      <c r="IB1433" s="199"/>
      <c r="IC1433" s="199"/>
      <c r="ID1433" s="199"/>
      <c r="IE1433" s="199"/>
      <c r="IF1433" s="199"/>
      <c r="IG1433" s="199"/>
      <c r="IH1433" s="199"/>
      <c r="II1433" s="199"/>
      <c r="IJ1433" s="199"/>
      <c r="IK1433" s="199"/>
      <c r="IL1433" s="199"/>
      <c r="IM1433" s="199"/>
      <c r="IN1433" s="199"/>
      <c r="IO1433" s="199"/>
      <c r="IP1433" s="199"/>
      <c r="IQ1433" s="199"/>
      <c r="IR1433" s="199"/>
      <c r="IS1433" s="199"/>
      <c r="IT1433" s="199"/>
      <c r="IU1433" s="199"/>
      <c r="IV1433" s="199"/>
      <c r="IW1433" s="199"/>
      <c r="IX1433" s="199"/>
      <c r="IY1433" s="199"/>
      <c r="IZ1433" s="199"/>
      <c r="JA1433" s="199"/>
      <c r="JB1433" s="199"/>
      <c r="JC1433" s="199"/>
      <c r="JD1433" s="199"/>
      <c r="JE1433" s="199"/>
      <c r="JF1433" s="199"/>
      <c r="JG1433" s="199"/>
      <c r="JH1433" s="199"/>
      <c r="JI1433" s="199"/>
      <c r="JJ1433" s="199"/>
      <c r="JK1433" s="199"/>
      <c r="JL1433" s="199"/>
      <c r="JM1433" s="199"/>
      <c r="JN1433" s="199"/>
      <c r="JO1433" s="199"/>
      <c r="JP1433" s="199"/>
      <c r="JQ1433" s="199"/>
      <c r="JR1433" s="199"/>
      <c r="JS1433" s="199"/>
      <c r="JT1433" s="199"/>
      <c r="JU1433" s="199"/>
      <c r="JV1433" s="199"/>
      <c r="JW1433" s="199"/>
      <c r="JX1433" s="199"/>
      <c r="JY1433" s="199"/>
      <c r="JZ1433" s="199"/>
      <c r="KA1433" s="199"/>
      <c r="KB1433" s="199"/>
      <c r="KC1433" s="199"/>
      <c r="KD1433" s="199"/>
      <c r="KE1433" s="199"/>
      <c r="KF1433" s="199"/>
      <c r="KG1433" s="199"/>
      <c r="KH1433" s="199"/>
      <c r="KI1433" s="199"/>
      <c r="KJ1433" s="199"/>
      <c r="KK1433" s="199"/>
      <c r="KL1433" s="199"/>
      <c r="KM1433" s="199"/>
      <c r="KN1433" s="199"/>
      <c r="KO1433" s="199"/>
      <c r="KP1433" s="199"/>
      <c r="KQ1433" s="199"/>
      <c r="KR1433" s="199"/>
      <c r="KS1433" s="199"/>
      <c r="KT1433" s="199"/>
      <c r="KU1433" s="199"/>
      <c r="KV1433" s="199"/>
      <c r="KW1433" s="199"/>
      <c r="KX1433" s="199"/>
      <c r="KY1433" s="199"/>
      <c r="KZ1433" s="199"/>
      <c r="LA1433" s="199"/>
      <c r="LB1433" s="199"/>
      <c r="LC1433" s="199"/>
      <c r="LD1433" s="199"/>
      <c r="LE1433" s="199"/>
      <c r="LF1433" s="199"/>
      <c r="LG1433" s="199"/>
      <c r="LH1433" s="199"/>
      <c r="LI1433" s="199"/>
      <c r="LJ1433" s="199"/>
      <c r="LK1433" s="199"/>
      <c r="LL1433" s="199"/>
      <c r="LM1433" s="199"/>
      <c r="LN1433" s="199"/>
      <c r="LO1433" s="199"/>
      <c r="LP1433" s="199"/>
      <c r="LQ1433" s="199"/>
      <c r="LR1433" s="199"/>
      <c r="LS1433" s="199"/>
      <c r="LT1433" s="199"/>
      <c r="LU1433" s="199"/>
      <c r="LV1433" s="199"/>
      <c r="LW1433" s="199"/>
      <c r="LX1433" s="199"/>
      <c r="LY1433" s="199"/>
      <c r="LZ1433" s="199"/>
      <c r="MA1433" s="199"/>
      <c r="MB1433" s="199"/>
      <c r="MC1433" s="199"/>
      <c r="MD1433" s="199"/>
      <c r="ME1433" s="199"/>
      <c r="MF1433" s="199"/>
      <c r="MG1433" s="199"/>
      <c r="MH1433" s="199"/>
      <c r="MI1433" s="199"/>
      <c r="MJ1433" s="199"/>
      <c r="MK1433" s="199"/>
      <c r="ML1433" s="199"/>
      <c r="MM1433" s="199"/>
      <c r="MN1433" s="199"/>
      <c r="MO1433" s="199"/>
      <c r="MP1433" s="199"/>
      <c r="MQ1433" s="199"/>
      <c r="MR1433" s="199"/>
      <c r="MS1433" s="199"/>
      <c r="MT1433" s="199"/>
      <c r="MU1433" s="199"/>
      <c r="MV1433" s="199"/>
      <c r="MW1433" s="199"/>
      <c r="MX1433" s="199"/>
      <c r="MY1433" s="199"/>
      <c r="MZ1433" s="199"/>
      <c r="NA1433" s="199"/>
      <c r="NB1433" s="199"/>
      <c r="NC1433" s="199"/>
      <c r="ND1433" s="199"/>
      <c r="NE1433" s="199"/>
      <c r="NF1433" s="199"/>
      <c r="NG1433" s="199"/>
      <c r="NH1433" s="199"/>
      <c r="NI1433" s="199"/>
      <c r="NJ1433" s="199"/>
      <c r="NK1433" s="199"/>
      <c r="NL1433" s="199"/>
      <c r="NM1433" s="199"/>
      <c r="NN1433" s="199"/>
      <c r="NO1433" s="199"/>
      <c r="NP1433" s="199"/>
      <c r="NQ1433" s="199"/>
      <c r="NR1433" s="199"/>
      <c r="NS1433" s="199"/>
      <c r="NT1433" s="199"/>
      <c r="NU1433" s="199"/>
      <c r="NV1433" s="199"/>
      <c r="NW1433" s="199"/>
      <c r="NX1433" s="199"/>
      <c r="NY1433" s="199"/>
      <c r="NZ1433" s="199"/>
      <c r="OA1433" s="199"/>
      <c r="OB1433" s="199"/>
      <c r="OC1433" s="199"/>
      <c r="OD1433" s="199"/>
      <c r="OE1433" s="199"/>
      <c r="OF1433" s="199"/>
      <c r="OG1433" s="199"/>
      <c r="OH1433" s="199"/>
      <c r="OI1433" s="199"/>
      <c r="OJ1433" s="199"/>
      <c r="OK1433" s="199"/>
      <c r="OL1433" s="199"/>
      <c r="OM1433" s="199"/>
      <c r="ON1433" s="199"/>
      <c r="OO1433" s="199"/>
      <c r="OP1433" s="199"/>
      <c r="OQ1433" s="199"/>
      <c r="OR1433" s="199"/>
      <c r="OS1433" s="199"/>
      <c r="OT1433" s="199"/>
      <c r="OU1433" s="199"/>
      <c r="OV1433" s="199"/>
      <c r="OW1433" s="199"/>
      <c r="OX1433" s="199"/>
      <c r="OY1433" s="199"/>
      <c r="OZ1433" s="199"/>
      <c r="PA1433" s="199"/>
      <c r="PB1433" s="199"/>
      <c r="PC1433" s="199"/>
      <c r="PD1433" s="199"/>
      <c r="PE1433" s="199"/>
      <c r="PF1433" s="199"/>
      <c r="PG1433" s="199"/>
      <c r="PH1433" s="199"/>
      <c r="PI1433" s="199"/>
      <c r="PJ1433" s="199"/>
      <c r="PK1433" s="199"/>
      <c r="PL1433" s="199"/>
      <c r="PM1433" s="199"/>
      <c r="PN1433" s="199"/>
      <c r="PO1433" s="199"/>
      <c r="PP1433" s="199"/>
      <c r="PQ1433" s="199"/>
      <c r="PR1433" s="199"/>
      <c r="PS1433" s="199"/>
      <c r="PT1433" s="199"/>
      <c r="PU1433" s="199"/>
      <c r="PV1433" s="199"/>
      <c r="PW1433" s="199"/>
      <c r="PX1433" s="199"/>
      <c r="PY1433" s="199"/>
      <c r="PZ1433" s="199"/>
      <c r="QA1433" s="199"/>
      <c r="QB1433" s="199"/>
      <c r="QC1433" s="199"/>
      <c r="QD1433" s="199"/>
      <c r="QE1433" s="199"/>
      <c r="QF1433" s="199"/>
      <c r="QG1433" s="199"/>
      <c r="QH1433" s="199"/>
      <c r="QI1433" s="199"/>
      <c r="QJ1433" s="199"/>
      <c r="QK1433" s="199"/>
      <c r="QL1433" s="199"/>
      <c r="QM1433" s="199"/>
      <c r="QN1433" s="199"/>
      <c r="QO1433" s="199"/>
      <c r="QP1433" s="199"/>
      <c r="QQ1433" s="199"/>
      <c r="QR1433" s="199"/>
      <c r="QS1433" s="199"/>
      <c r="QT1433" s="199"/>
      <c r="QU1433" s="199"/>
      <c r="QV1433" s="199"/>
      <c r="QW1433" s="199"/>
      <c r="QX1433" s="199"/>
      <c r="QY1433" s="199"/>
      <c r="QZ1433" s="199"/>
      <c r="RA1433" s="199"/>
      <c r="RB1433" s="199"/>
      <c r="RC1433" s="199"/>
      <c r="RD1433" s="199"/>
      <c r="RE1433" s="199"/>
      <c r="RF1433" s="199"/>
    </row>
    <row r="1434" spans="1:474" s="169" customFormat="1" x14ac:dyDescent="0.25">
      <c r="A1434" s="26"/>
      <c r="B1434" s="48" t="s">
        <v>1340</v>
      </c>
      <c r="C1434" s="23"/>
      <c r="D1434" s="49">
        <v>0</v>
      </c>
      <c r="E1434" s="23"/>
      <c r="F1434" s="23">
        <v>0</v>
      </c>
      <c r="P1434" s="207"/>
      <c r="U1434" s="208">
        <v>0</v>
      </c>
      <c r="V1434" s="207">
        <v>0</v>
      </c>
      <c r="AD1434" s="180"/>
      <c r="AE1434" s="207">
        <f t="shared" si="147"/>
        <v>0</v>
      </c>
      <c r="AF1434" s="199"/>
      <c r="AG1434" s="199"/>
      <c r="AH1434" s="199"/>
      <c r="AI1434" s="199"/>
      <c r="AJ1434" s="199"/>
      <c r="AK1434" s="199"/>
      <c r="AL1434" s="199"/>
      <c r="AM1434" s="199"/>
      <c r="AN1434" s="199"/>
      <c r="AO1434" s="199"/>
      <c r="AP1434" s="199"/>
      <c r="AQ1434" s="199"/>
      <c r="AR1434" s="199"/>
      <c r="AS1434" s="199"/>
      <c r="AT1434" s="199"/>
      <c r="AU1434" s="199"/>
      <c r="AV1434" s="199"/>
      <c r="AW1434" s="199"/>
      <c r="AX1434" s="199"/>
      <c r="AY1434" s="199"/>
      <c r="AZ1434" s="199"/>
      <c r="BA1434" s="199"/>
      <c r="BB1434" s="199"/>
      <c r="BC1434" s="199"/>
      <c r="BD1434" s="199"/>
      <c r="BE1434" s="199"/>
      <c r="BF1434" s="199"/>
      <c r="BG1434" s="199"/>
      <c r="BH1434" s="199"/>
      <c r="BI1434" s="199"/>
      <c r="BJ1434" s="199"/>
      <c r="BK1434" s="199"/>
      <c r="BL1434" s="199"/>
      <c r="BM1434" s="199"/>
      <c r="BN1434" s="199"/>
      <c r="BO1434" s="199"/>
      <c r="BP1434" s="199"/>
      <c r="BQ1434" s="199"/>
      <c r="BR1434" s="199"/>
      <c r="GM1434" s="199"/>
      <c r="GN1434" s="199"/>
      <c r="GO1434" s="199"/>
      <c r="GP1434" s="199"/>
      <c r="GQ1434" s="199"/>
      <c r="GR1434" s="199"/>
      <c r="GS1434" s="199"/>
      <c r="GT1434" s="199"/>
      <c r="GU1434" s="199"/>
      <c r="GV1434" s="199"/>
      <c r="GW1434" s="199"/>
      <c r="GX1434" s="199"/>
      <c r="GY1434" s="199"/>
      <c r="GZ1434" s="199"/>
      <c r="HA1434" s="199"/>
      <c r="HB1434" s="199"/>
      <c r="HC1434" s="199"/>
      <c r="HD1434" s="199"/>
      <c r="HE1434" s="199"/>
      <c r="HF1434" s="199"/>
      <c r="HG1434" s="199"/>
      <c r="HH1434" s="199"/>
      <c r="HI1434" s="199"/>
      <c r="HJ1434" s="199"/>
      <c r="HK1434" s="199"/>
      <c r="HL1434" s="199"/>
      <c r="HM1434" s="199"/>
      <c r="HN1434" s="199"/>
      <c r="HO1434" s="199"/>
      <c r="HP1434" s="199"/>
      <c r="HQ1434" s="199"/>
      <c r="HR1434" s="199"/>
      <c r="HS1434" s="199"/>
      <c r="HT1434" s="199"/>
      <c r="HU1434" s="199"/>
      <c r="HV1434" s="199"/>
      <c r="HW1434" s="199"/>
      <c r="HX1434" s="199"/>
      <c r="HY1434" s="199"/>
      <c r="HZ1434" s="199"/>
      <c r="IA1434" s="199"/>
      <c r="IB1434" s="199"/>
      <c r="IC1434" s="199"/>
      <c r="ID1434" s="199"/>
      <c r="IE1434" s="199"/>
      <c r="IF1434" s="199"/>
      <c r="IG1434" s="199"/>
      <c r="IH1434" s="199"/>
      <c r="II1434" s="199"/>
      <c r="IJ1434" s="199"/>
      <c r="IK1434" s="199"/>
      <c r="IL1434" s="199"/>
      <c r="IM1434" s="199"/>
      <c r="IN1434" s="199"/>
      <c r="IO1434" s="199"/>
      <c r="IP1434" s="199"/>
      <c r="IQ1434" s="199"/>
      <c r="IR1434" s="199"/>
      <c r="IS1434" s="199"/>
      <c r="IT1434" s="199"/>
      <c r="IU1434" s="199"/>
      <c r="IV1434" s="199"/>
      <c r="IW1434" s="199"/>
      <c r="IX1434" s="199"/>
      <c r="IY1434" s="199"/>
      <c r="IZ1434" s="199"/>
      <c r="JA1434" s="199"/>
      <c r="JB1434" s="199"/>
      <c r="JC1434" s="199"/>
      <c r="JD1434" s="199"/>
      <c r="JE1434" s="199"/>
      <c r="JF1434" s="199"/>
      <c r="JG1434" s="199"/>
      <c r="JH1434" s="199"/>
      <c r="JI1434" s="199"/>
      <c r="JJ1434" s="199"/>
      <c r="JK1434" s="199"/>
      <c r="JL1434" s="199"/>
      <c r="JM1434" s="199"/>
      <c r="JN1434" s="199"/>
      <c r="JO1434" s="199"/>
      <c r="JP1434" s="199"/>
      <c r="JQ1434" s="199"/>
      <c r="JR1434" s="199"/>
      <c r="JS1434" s="199"/>
      <c r="JT1434" s="199"/>
      <c r="JU1434" s="199"/>
      <c r="JV1434" s="199"/>
      <c r="JW1434" s="199"/>
      <c r="JX1434" s="199"/>
      <c r="JY1434" s="199"/>
      <c r="JZ1434" s="199"/>
      <c r="KA1434" s="199"/>
      <c r="KB1434" s="199"/>
      <c r="KC1434" s="199"/>
      <c r="KD1434" s="199"/>
      <c r="KE1434" s="199"/>
      <c r="KF1434" s="199"/>
      <c r="KG1434" s="199"/>
      <c r="KH1434" s="199"/>
      <c r="KI1434" s="199"/>
      <c r="KJ1434" s="199"/>
      <c r="KK1434" s="199"/>
      <c r="KL1434" s="199"/>
      <c r="KM1434" s="199"/>
      <c r="KN1434" s="199"/>
      <c r="KO1434" s="199"/>
      <c r="KP1434" s="199"/>
      <c r="KQ1434" s="199"/>
      <c r="KR1434" s="199"/>
      <c r="KS1434" s="199"/>
      <c r="KT1434" s="199"/>
      <c r="KU1434" s="199"/>
      <c r="KV1434" s="199"/>
      <c r="KW1434" s="199"/>
      <c r="KX1434" s="199"/>
      <c r="KY1434" s="199"/>
      <c r="KZ1434" s="199"/>
      <c r="LA1434" s="199"/>
      <c r="LB1434" s="199"/>
      <c r="LC1434" s="199"/>
      <c r="LD1434" s="199"/>
      <c r="LE1434" s="199"/>
      <c r="LF1434" s="199"/>
      <c r="LG1434" s="199"/>
      <c r="LH1434" s="199"/>
      <c r="LI1434" s="199"/>
      <c r="LJ1434" s="199"/>
      <c r="LK1434" s="199"/>
      <c r="LL1434" s="199"/>
      <c r="LM1434" s="199"/>
      <c r="LN1434" s="199"/>
      <c r="LO1434" s="199"/>
      <c r="LP1434" s="199"/>
      <c r="LQ1434" s="199"/>
      <c r="LR1434" s="199"/>
      <c r="LS1434" s="199"/>
      <c r="LT1434" s="199"/>
      <c r="LU1434" s="199"/>
      <c r="LV1434" s="199"/>
      <c r="LW1434" s="199"/>
      <c r="LX1434" s="199"/>
      <c r="LY1434" s="199"/>
      <c r="LZ1434" s="199"/>
      <c r="MA1434" s="199"/>
      <c r="MB1434" s="199"/>
      <c r="MC1434" s="199"/>
      <c r="MD1434" s="199"/>
      <c r="ME1434" s="199"/>
      <c r="MF1434" s="199"/>
      <c r="MG1434" s="199"/>
      <c r="MH1434" s="199"/>
      <c r="MI1434" s="199"/>
      <c r="MJ1434" s="199"/>
      <c r="MK1434" s="199"/>
      <c r="ML1434" s="199"/>
      <c r="MM1434" s="199"/>
      <c r="MN1434" s="199"/>
      <c r="MO1434" s="199"/>
      <c r="MP1434" s="199"/>
      <c r="MQ1434" s="199"/>
      <c r="MR1434" s="199"/>
      <c r="MS1434" s="199"/>
      <c r="MT1434" s="199"/>
      <c r="MU1434" s="199"/>
      <c r="MV1434" s="199"/>
      <c r="MW1434" s="199"/>
      <c r="MX1434" s="199"/>
      <c r="MY1434" s="199"/>
      <c r="MZ1434" s="199"/>
      <c r="NA1434" s="199"/>
      <c r="NB1434" s="199"/>
      <c r="NC1434" s="199"/>
      <c r="ND1434" s="199"/>
      <c r="NE1434" s="199"/>
      <c r="NF1434" s="199"/>
      <c r="NG1434" s="199"/>
      <c r="NH1434" s="199"/>
      <c r="NI1434" s="199"/>
      <c r="NJ1434" s="199"/>
      <c r="NK1434" s="199"/>
      <c r="NL1434" s="199"/>
      <c r="NM1434" s="199"/>
      <c r="NN1434" s="199"/>
      <c r="NO1434" s="199"/>
      <c r="NP1434" s="199"/>
      <c r="NQ1434" s="199"/>
      <c r="NR1434" s="199"/>
      <c r="NS1434" s="199"/>
      <c r="NT1434" s="199"/>
      <c r="NU1434" s="199"/>
      <c r="NV1434" s="199"/>
      <c r="NW1434" s="199"/>
      <c r="NX1434" s="199"/>
      <c r="NY1434" s="199"/>
      <c r="NZ1434" s="199"/>
      <c r="OA1434" s="199"/>
      <c r="OB1434" s="199"/>
      <c r="OC1434" s="199"/>
      <c r="OD1434" s="199"/>
      <c r="OE1434" s="199"/>
      <c r="OF1434" s="199"/>
      <c r="OG1434" s="199"/>
      <c r="OH1434" s="199"/>
      <c r="OI1434" s="199"/>
      <c r="OJ1434" s="199"/>
      <c r="OK1434" s="199"/>
      <c r="OL1434" s="199"/>
      <c r="OM1434" s="199"/>
      <c r="ON1434" s="199"/>
      <c r="OO1434" s="199"/>
      <c r="OP1434" s="199"/>
      <c r="OQ1434" s="199"/>
      <c r="OR1434" s="199"/>
      <c r="OS1434" s="199"/>
      <c r="OT1434" s="199"/>
      <c r="OU1434" s="199"/>
      <c r="OV1434" s="199"/>
      <c r="OW1434" s="199"/>
      <c r="OX1434" s="199"/>
      <c r="OY1434" s="199"/>
      <c r="OZ1434" s="199"/>
      <c r="PA1434" s="199"/>
      <c r="PB1434" s="199"/>
      <c r="PC1434" s="199"/>
      <c r="PD1434" s="199"/>
      <c r="PE1434" s="199"/>
      <c r="PF1434" s="199"/>
      <c r="PG1434" s="199"/>
      <c r="PH1434" s="199"/>
      <c r="PI1434" s="199"/>
      <c r="PJ1434" s="199"/>
      <c r="PK1434" s="199"/>
      <c r="PL1434" s="199"/>
      <c r="PM1434" s="199"/>
      <c r="PN1434" s="199"/>
      <c r="PO1434" s="199"/>
      <c r="PP1434" s="199"/>
      <c r="PQ1434" s="199"/>
      <c r="PR1434" s="199"/>
      <c r="PS1434" s="199"/>
      <c r="PT1434" s="199"/>
      <c r="PU1434" s="199"/>
      <c r="PV1434" s="199"/>
      <c r="PW1434" s="199"/>
      <c r="PX1434" s="199"/>
      <c r="PY1434" s="199"/>
      <c r="PZ1434" s="199"/>
      <c r="QA1434" s="199"/>
      <c r="QB1434" s="199"/>
      <c r="QC1434" s="199"/>
      <c r="QD1434" s="199"/>
      <c r="QE1434" s="199"/>
      <c r="QF1434" s="199"/>
      <c r="QG1434" s="199"/>
      <c r="QH1434" s="199"/>
      <c r="QI1434" s="199"/>
      <c r="QJ1434" s="199"/>
      <c r="QK1434" s="199"/>
      <c r="QL1434" s="199"/>
      <c r="QM1434" s="199"/>
      <c r="QN1434" s="199"/>
      <c r="QO1434" s="199"/>
      <c r="QP1434" s="199"/>
      <c r="QQ1434" s="199"/>
      <c r="QR1434" s="199"/>
      <c r="QS1434" s="199"/>
      <c r="QT1434" s="199"/>
      <c r="QU1434" s="199"/>
      <c r="QV1434" s="199"/>
      <c r="QW1434" s="199"/>
      <c r="QX1434" s="199"/>
      <c r="QY1434" s="199"/>
      <c r="QZ1434" s="199"/>
      <c r="RA1434" s="199"/>
      <c r="RB1434" s="199"/>
      <c r="RC1434" s="199"/>
      <c r="RD1434" s="199"/>
      <c r="RE1434" s="199"/>
      <c r="RF1434" s="199"/>
    </row>
    <row r="1435" spans="1:474" s="169" customFormat="1" x14ac:dyDescent="0.25">
      <c r="A1435" s="26"/>
      <c r="B1435" s="48" t="s">
        <v>1341</v>
      </c>
      <c r="C1435" s="23"/>
      <c r="D1435" s="49">
        <v>0</v>
      </c>
      <c r="E1435" s="23"/>
      <c r="F1435" s="23">
        <v>0</v>
      </c>
      <c r="P1435" s="207"/>
      <c r="U1435" s="208">
        <v>0</v>
      </c>
      <c r="V1435" s="207">
        <v>0</v>
      </c>
      <c r="AD1435" s="180"/>
      <c r="AE1435" s="207">
        <f t="shared" si="147"/>
        <v>0</v>
      </c>
      <c r="AF1435" s="199"/>
      <c r="AG1435" s="199"/>
      <c r="AH1435" s="199"/>
      <c r="AI1435" s="199"/>
      <c r="AJ1435" s="199"/>
      <c r="AK1435" s="199"/>
      <c r="AL1435" s="199"/>
      <c r="AM1435" s="199"/>
      <c r="AN1435" s="199"/>
      <c r="AO1435" s="199"/>
      <c r="AP1435" s="199"/>
      <c r="AQ1435" s="199"/>
      <c r="AR1435" s="199"/>
      <c r="AS1435" s="199"/>
      <c r="AT1435" s="199"/>
      <c r="AU1435" s="199"/>
      <c r="AV1435" s="199"/>
      <c r="AW1435" s="199"/>
      <c r="AX1435" s="199"/>
      <c r="AY1435" s="199"/>
      <c r="AZ1435" s="199"/>
      <c r="BA1435" s="199"/>
      <c r="BB1435" s="199"/>
      <c r="BC1435" s="199"/>
      <c r="BD1435" s="199"/>
      <c r="BE1435" s="199"/>
      <c r="BF1435" s="199"/>
      <c r="BG1435" s="199"/>
      <c r="BH1435" s="199"/>
      <c r="BI1435" s="199"/>
      <c r="BJ1435" s="199"/>
      <c r="BK1435" s="199"/>
      <c r="BL1435" s="199"/>
      <c r="BM1435" s="199"/>
      <c r="BN1435" s="199"/>
      <c r="BO1435" s="199"/>
      <c r="BP1435" s="199"/>
      <c r="BQ1435" s="199"/>
      <c r="BR1435" s="199"/>
      <c r="GM1435" s="199"/>
      <c r="GN1435" s="199"/>
      <c r="GO1435" s="199"/>
      <c r="GP1435" s="199"/>
      <c r="GQ1435" s="199"/>
      <c r="GR1435" s="199"/>
      <c r="GS1435" s="199"/>
      <c r="GT1435" s="199"/>
      <c r="GU1435" s="199"/>
      <c r="GV1435" s="199"/>
      <c r="GW1435" s="199"/>
      <c r="GX1435" s="199"/>
      <c r="GY1435" s="199"/>
      <c r="GZ1435" s="199"/>
      <c r="HA1435" s="199"/>
      <c r="HB1435" s="199"/>
      <c r="HC1435" s="199"/>
      <c r="HD1435" s="199"/>
      <c r="HE1435" s="199"/>
      <c r="HF1435" s="199"/>
      <c r="HG1435" s="199"/>
      <c r="HH1435" s="199"/>
      <c r="HI1435" s="199"/>
      <c r="HJ1435" s="199"/>
      <c r="HK1435" s="199"/>
      <c r="HL1435" s="199"/>
      <c r="HM1435" s="199"/>
      <c r="HN1435" s="199"/>
      <c r="HO1435" s="199"/>
      <c r="HP1435" s="199"/>
      <c r="HQ1435" s="199"/>
      <c r="HR1435" s="199"/>
      <c r="HS1435" s="199"/>
      <c r="HT1435" s="199"/>
      <c r="HU1435" s="199"/>
      <c r="HV1435" s="199"/>
      <c r="HW1435" s="199"/>
      <c r="HX1435" s="199"/>
      <c r="HY1435" s="199"/>
      <c r="HZ1435" s="199"/>
      <c r="IA1435" s="199"/>
      <c r="IB1435" s="199"/>
      <c r="IC1435" s="199"/>
      <c r="ID1435" s="199"/>
      <c r="IE1435" s="199"/>
      <c r="IF1435" s="199"/>
      <c r="IG1435" s="199"/>
      <c r="IH1435" s="199"/>
      <c r="II1435" s="199"/>
      <c r="IJ1435" s="199"/>
      <c r="IK1435" s="199"/>
      <c r="IL1435" s="199"/>
      <c r="IM1435" s="199"/>
      <c r="IN1435" s="199"/>
      <c r="IO1435" s="199"/>
      <c r="IP1435" s="199"/>
      <c r="IQ1435" s="199"/>
      <c r="IR1435" s="199"/>
      <c r="IS1435" s="199"/>
      <c r="IT1435" s="199"/>
      <c r="IU1435" s="199"/>
      <c r="IV1435" s="199"/>
      <c r="IW1435" s="199"/>
      <c r="IX1435" s="199"/>
      <c r="IY1435" s="199"/>
      <c r="IZ1435" s="199"/>
      <c r="JA1435" s="199"/>
      <c r="JB1435" s="199"/>
      <c r="JC1435" s="199"/>
      <c r="JD1435" s="199"/>
      <c r="JE1435" s="199"/>
      <c r="JF1435" s="199"/>
      <c r="JG1435" s="199"/>
      <c r="JH1435" s="199"/>
      <c r="JI1435" s="199"/>
      <c r="JJ1435" s="199"/>
      <c r="JK1435" s="199"/>
      <c r="JL1435" s="199"/>
      <c r="JM1435" s="199"/>
      <c r="JN1435" s="199"/>
      <c r="JO1435" s="199"/>
      <c r="JP1435" s="199"/>
      <c r="JQ1435" s="199"/>
      <c r="JR1435" s="199"/>
      <c r="JS1435" s="199"/>
      <c r="JT1435" s="199"/>
      <c r="JU1435" s="199"/>
      <c r="JV1435" s="199"/>
      <c r="JW1435" s="199"/>
      <c r="JX1435" s="199"/>
      <c r="JY1435" s="199"/>
      <c r="JZ1435" s="199"/>
      <c r="KA1435" s="199"/>
      <c r="KB1435" s="199"/>
      <c r="KC1435" s="199"/>
      <c r="KD1435" s="199"/>
      <c r="KE1435" s="199"/>
      <c r="KF1435" s="199"/>
      <c r="KG1435" s="199"/>
      <c r="KH1435" s="199"/>
      <c r="KI1435" s="199"/>
      <c r="KJ1435" s="199"/>
      <c r="KK1435" s="199"/>
      <c r="KL1435" s="199"/>
      <c r="KM1435" s="199"/>
      <c r="KN1435" s="199"/>
      <c r="KO1435" s="199"/>
      <c r="KP1435" s="199"/>
      <c r="KQ1435" s="199"/>
      <c r="KR1435" s="199"/>
      <c r="KS1435" s="199"/>
      <c r="KT1435" s="199"/>
      <c r="KU1435" s="199"/>
      <c r="KV1435" s="199"/>
      <c r="KW1435" s="199"/>
      <c r="KX1435" s="199"/>
      <c r="KY1435" s="199"/>
      <c r="KZ1435" s="199"/>
      <c r="LA1435" s="199"/>
      <c r="LB1435" s="199"/>
      <c r="LC1435" s="199"/>
      <c r="LD1435" s="199"/>
      <c r="LE1435" s="199"/>
      <c r="LF1435" s="199"/>
      <c r="LG1435" s="199"/>
      <c r="LH1435" s="199"/>
      <c r="LI1435" s="199"/>
      <c r="LJ1435" s="199"/>
      <c r="LK1435" s="199"/>
      <c r="LL1435" s="199"/>
      <c r="LM1435" s="199"/>
      <c r="LN1435" s="199"/>
      <c r="LO1435" s="199"/>
      <c r="LP1435" s="199"/>
      <c r="LQ1435" s="199"/>
      <c r="LR1435" s="199"/>
      <c r="LS1435" s="199"/>
      <c r="LT1435" s="199"/>
      <c r="LU1435" s="199"/>
      <c r="LV1435" s="199"/>
      <c r="LW1435" s="199"/>
      <c r="LX1435" s="199"/>
      <c r="LY1435" s="199"/>
      <c r="LZ1435" s="199"/>
      <c r="MA1435" s="199"/>
      <c r="MB1435" s="199"/>
      <c r="MC1435" s="199"/>
      <c r="MD1435" s="199"/>
      <c r="ME1435" s="199"/>
      <c r="MF1435" s="199"/>
      <c r="MG1435" s="199"/>
      <c r="MH1435" s="199"/>
      <c r="MI1435" s="199"/>
      <c r="MJ1435" s="199"/>
      <c r="MK1435" s="199"/>
      <c r="ML1435" s="199"/>
      <c r="MM1435" s="199"/>
      <c r="MN1435" s="199"/>
      <c r="MO1435" s="199"/>
      <c r="MP1435" s="199"/>
      <c r="MQ1435" s="199"/>
      <c r="MR1435" s="199"/>
      <c r="MS1435" s="199"/>
      <c r="MT1435" s="199"/>
      <c r="MU1435" s="199"/>
      <c r="MV1435" s="199"/>
      <c r="MW1435" s="199"/>
      <c r="MX1435" s="199"/>
      <c r="MY1435" s="199"/>
      <c r="MZ1435" s="199"/>
      <c r="NA1435" s="199"/>
      <c r="NB1435" s="199"/>
      <c r="NC1435" s="199"/>
      <c r="ND1435" s="199"/>
      <c r="NE1435" s="199"/>
      <c r="NF1435" s="199"/>
      <c r="NG1435" s="199"/>
      <c r="NH1435" s="199"/>
      <c r="NI1435" s="199"/>
      <c r="NJ1435" s="199"/>
      <c r="NK1435" s="199"/>
      <c r="NL1435" s="199"/>
      <c r="NM1435" s="199"/>
      <c r="NN1435" s="199"/>
      <c r="NO1435" s="199"/>
      <c r="NP1435" s="199"/>
      <c r="NQ1435" s="199"/>
      <c r="NR1435" s="199"/>
      <c r="NS1435" s="199"/>
      <c r="NT1435" s="199"/>
      <c r="NU1435" s="199"/>
      <c r="NV1435" s="199"/>
      <c r="NW1435" s="199"/>
      <c r="NX1435" s="199"/>
      <c r="NY1435" s="199"/>
      <c r="NZ1435" s="199"/>
      <c r="OA1435" s="199"/>
      <c r="OB1435" s="199"/>
      <c r="OC1435" s="199"/>
      <c r="OD1435" s="199"/>
      <c r="OE1435" s="199"/>
      <c r="OF1435" s="199"/>
      <c r="OG1435" s="199"/>
      <c r="OH1435" s="199"/>
      <c r="OI1435" s="199"/>
      <c r="OJ1435" s="199"/>
      <c r="OK1435" s="199"/>
      <c r="OL1435" s="199"/>
      <c r="OM1435" s="199"/>
      <c r="ON1435" s="199"/>
      <c r="OO1435" s="199"/>
      <c r="OP1435" s="199"/>
      <c r="OQ1435" s="199"/>
      <c r="OR1435" s="199"/>
      <c r="OS1435" s="199"/>
      <c r="OT1435" s="199"/>
      <c r="OU1435" s="199"/>
      <c r="OV1435" s="199"/>
      <c r="OW1435" s="199"/>
      <c r="OX1435" s="199"/>
      <c r="OY1435" s="199"/>
      <c r="OZ1435" s="199"/>
      <c r="PA1435" s="199"/>
      <c r="PB1435" s="199"/>
      <c r="PC1435" s="199"/>
      <c r="PD1435" s="199"/>
      <c r="PE1435" s="199"/>
      <c r="PF1435" s="199"/>
      <c r="PG1435" s="199"/>
      <c r="PH1435" s="199"/>
      <c r="PI1435" s="199"/>
      <c r="PJ1435" s="199"/>
      <c r="PK1435" s="199"/>
      <c r="PL1435" s="199"/>
      <c r="PM1435" s="199"/>
      <c r="PN1435" s="199"/>
      <c r="PO1435" s="199"/>
      <c r="PP1435" s="199"/>
      <c r="PQ1435" s="199"/>
      <c r="PR1435" s="199"/>
      <c r="PS1435" s="199"/>
      <c r="PT1435" s="199"/>
      <c r="PU1435" s="199"/>
      <c r="PV1435" s="199"/>
      <c r="PW1435" s="199"/>
      <c r="PX1435" s="199"/>
      <c r="PY1435" s="199"/>
      <c r="PZ1435" s="199"/>
      <c r="QA1435" s="199"/>
      <c r="QB1435" s="199"/>
      <c r="QC1435" s="199"/>
      <c r="QD1435" s="199"/>
      <c r="QE1435" s="199"/>
      <c r="QF1435" s="199"/>
      <c r="QG1435" s="199"/>
      <c r="QH1435" s="199"/>
      <c r="QI1435" s="199"/>
      <c r="QJ1435" s="199"/>
      <c r="QK1435" s="199"/>
      <c r="QL1435" s="199"/>
      <c r="QM1435" s="199"/>
      <c r="QN1435" s="199"/>
      <c r="QO1435" s="199"/>
      <c r="QP1435" s="199"/>
      <c r="QQ1435" s="199"/>
      <c r="QR1435" s="199"/>
      <c r="QS1435" s="199"/>
      <c r="QT1435" s="199"/>
      <c r="QU1435" s="199"/>
      <c r="QV1435" s="199"/>
      <c r="QW1435" s="199"/>
      <c r="QX1435" s="199"/>
      <c r="QY1435" s="199"/>
      <c r="QZ1435" s="199"/>
      <c r="RA1435" s="199"/>
      <c r="RB1435" s="199"/>
      <c r="RC1435" s="199"/>
      <c r="RD1435" s="199"/>
      <c r="RE1435" s="199"/>
      <c r="RF1435" s="199"/>
    </row>
    <row r="1436" spans="1:474" s="169" customFormat="1" x14ac:dyDescent="0.25">
      <c r="A1436" s="26"/>
      <c r="B1436" s="48" t="s">
        <v>1342</v>
      </c>
      <c r="C1436" s="23"/>
      <c r="D1436" s="49">
        <v>0</v>
      </c>
      <c r="E1436" s="23"/>
      <c r="F1436" s="23">
        <v>0</v>
      </c>
      <c r="P1436" s="207"/>
      <c r="U1436" s="208">
        <v>0</v>
      </c>
      <c r="V1436" s="207">
        <v>0</v>
      </c>
      <c r="AD1436" s="180"/>
      <c r="AE1436" s="207">
        <f t="shared" si="147"/>
        <v>0</v>
      </c>
      <c r="AF1436" s="199"/>
      <c r="AG1436" s="199"/>
      <c r="AH1436" s="199"/>
      <c r="AI1436" s="199"/>
      <c r="AJ1436" s="199"/>
      <c r="AK1436" s="199"/>
      <c r="AL1436" s="199"/>
      <c r="AM1436" s="199"/>
      <c r="AN1436" s="199"/>
      <c r="AO1436" s="199"/>
      <c r="AP1436" s="199"/>
      <c r="AQ1436" s="199"/>
      <c r="AR1436" s="199"/>
      <c r="AS1436" s="199"/>
      <c r="AT1436" s="199"/>
      <c r="AU1436" s="199"/>
      <c r="AV1436" s="199"/>
      <c r="AW1436" s="199"/>
      <c r="AX1436" s="199"/>
      <c r="AY1436" s="199"/>
      <c r="AZ1436" s="199"/>
      <c r="BA1436" s="199"/>
      <c r="BB1436" s="199"/>
      <c r="BC1436" s="199"/>
      <c r="BD1436" s="199"/>
      <c r="BE1436" s="199"/>
      <c r="BF1436" s="199"/>
      <c r="BG1436" s="199"/>
      <c r="BH1436" s="199"/>
      <c r="BI1436" s="199"/>
      <c r="BJ1436" s="199"/>
      <c r="BK1436" s="199"/>
      <c r="BL1436" s="199"/>
      <c r="BM1436" s="199"/>
      <c r="BN1436" s="199"/>
      <c r="BO1436" s="199"/>
      <c r="BP1436" s="199"/>
      <c r="BQ1436" s="199"/>
      <c r="BR1436" s="199"/>
      <c r="GM1436" s="199"/>
      <c r="GN1436" s="199"/>
      <c r="GO1436" s="199"/>
      <c r="GP1436" s="199"/>
      <c r="GQ1436" s="199"/>
      <c r="GR1436" s="199"/>
      <c r="GS1436" s="199"/>
      <c r="GT1436" s="199"/>
      <c r="GU1436" s="199"/>
      <c r="GV1436" s="199"/>
      <c r="GW1436" s="199"/>
      <c r="GX1436" s="199"/>
      <c r="GY1436" s="199"/>
      <c r="GZ1436" s="199"/>
      <c r="HA1436" s="199"/>
      <c r="HB1436" s="199"/>
      <c r="HC1436" s="199"/>
      <c r="HD1436" s="199"/>
      <c r="HE1436" s="199"/>
      <c r="HF1436" s="199"/>
      <c r="HG1436" s="199"/>
      <c r="HH1436" s="199"/>
      <c r="HI1436" s="199"/>
      <c r="HJ1436" s="199"/>
      <c r="HK1436" s="199"/>
      <c r="HL1436" s="199"/>
      <c r="HM1436" s="199"/>
      <c r="HN1436" s="199"/>
      <c r="HO1436" s="199"/>
      <c r="HP1436" s="199"/>
      <c r="HQ1436" s="199"/>
      <c r="HR1436" s="199"/>
      <c r="HS1436" s="199"/>
      <c r="HT1436" s="199"/>
      <c r="HU1436" s="199"/>
      <c r="HV1436" s="199"/>
      <c r="HW1436" s="199"/>
      <c r="HX1436" s="199"/>
      <c r="HY1436" s="199"/>
      <c r="HZ1436" s="199"/>
      <c r="IA1436" s="199"/>
      <c r="IB1436" s="199"/>
      <c r="IC1436" s="199"/>
      <c r="ID1436" s="199"/>
      <c r="IE1436" s="199"/>
      <c r="IF1436" s="199"/>
      <c r="IG1436" s="199"/>
      <c r="IH1436" s="199"/>
      <c r="II1436" s="199"/>
      <c r="IJ1436" s="199"/>
      <c r="IK1436" s="199"/>
      <c r="IL1436" s="199"/>
      <c r="IM1436" s="199"/>
      <c r="IN1436" s="199"/>
      <c r="IO1436" s="199"/>
      <c r="IP1436" s="199"/>
      <c r="IQ1436" s="199"/>
      <c r="IR1436" s="199"/>
      <c r="IS1436" s="199"/>
      <c r="IT1436" s="199"/>
      <c r="IU1436" s="199"/>
      <c r="IV1436" s="199"/>
      <c r="IW1436" s="199"/>
      <c r="IX1436" s="199"/>
      <c r="IY1436" s="199"/>
      <c r="IZ1436" s="199"/>
      <c r="JA1436" s="199"/>
      <c r="JB1436" s="199"/>
      <c r="JC1436" s="199"/>
      <c r="JD1436" s="199"/>
      <c r="JE1436" s="199"/>
      <c r="JF1436" s="199"/>
      <c r="JG1436" s="199"/>
      <c r="JH1436" s="199"/>
      <c r="JI1436" s="199"/>
      <c r="JJ1436" s="199"/>
      <c r="JK1436" s="199"/>
      <c r="JL1436" s="199"/>
      <c r="JM1436" s="199"/>
      <c r="JN1436" s="199"/>
      <c r="JO1436" s="199"/>
      <c r="JP1436" s="199"/>
      <c r="JQ1436" s="199"/>
      <c r="JR1436" s="199"/>
      <c r="JS1436" s="199"/>
      <c r="JT1436" s="199"/>
      <c r="JU1436" s="199"/>
      <c r="JV1436" s="199"/>
      <c r="JW1436" s="199"/>
      <c r="JX1436" s="199"/>
      <c r="JY1436" s="199"/>
      <c r="JZ1436" s="199"/>
      <c r="KA1436" s="199"/>
      <c r="KB1436" s="199"/>
      <c r="KC1436" s="199"/>
      <c r="KD1436" s="199"/>
      <c r="KE1436" s="199"/>
      <c r="KF1436" s="199"/>
      <c r="KG1436" s="199"/>
      <c r="KH1436" s="199"/>
      <c r="KI1436" s="199"/>
      <c r="KJ1436" s="199"/>
      <c r="KK1436" s="199"/>
      <c r="KL1436" s="199"/>
      <c r="KM1436" s="199"/>
      <c r="KN1436" s="199"/>
      <c r="KO1436" s="199"/>
      <c r="KP1436" s="199"/>
      <c r="KQ1436" s="199"/>
      <c r="KR1436" s="199"/>
      <c r="KS1436" s="199"/>
      <c r="KT1436" s="199"/>
      <c r="KU1436" s="199"/>
      <c r="KV1436" s="199"/>
      <c r="KW1436" s="199"/>
      <c r="KX1436" s="199"/>
      <c r="KY1436" s="199"/>
      <c r="KZ1436" s="199"/>
      <c r="LA1436" s="199"/>
      <c r="LB1436" s="199"/>
      <c r="LC1436" s="199"/>
      <c r="LD1436" s="199"/>
      <c r="LE1436" s="199"/>
      <c r="LF1436" s="199"/>
      <c r="LG1436" s="199"/>
      <c r="LH1436" s="199"/>
      <c r="LI1436" s="199"/>
      <c r="LJ1436" s="199"/>
      <c r="LK1436" s="199"/>
      <c r="LL1436" s="199"/>
      <c r="LM1436" s="199"/>
      <c r="LN1436" s="199"/>
      <c r="LO1436" s="199"/>
      <c r="LP1436" s="199"/>
      <c r="LQ1436" s="199"/>
      <c r="LR1436" s="199"/>
      <c r="LS1436" s="199"/>
      <c r="LT1436" s="199"/>
      <c r="LU1436" s="199"/>
      <c r="LV1436" s="199"/>
      <c r="LW1436" s="199"/>
      <c r="LX1436" s="199"/>
      <c r="LY1436" s="199"/>
      <c r="LZ1436" s="199"/>
      <c r="MA1436" s="199"/>
      <c r="MB1436" s="199"/>
      <c r="MC1436" s="199"/>
      <c r="MD1436" s="199"/>
      <c r="ME1436" s="199"/>
      <c r="MF1436" s="199"/>
      <c r="MG1436" s="199"/>
      <c r="MH1436" s="199"/>
      <c r="MI1436" s="199"/>
      <c r="MJ1436" s="199"/>
      <c r="MK1436" s="199"/>
      <c r="ML1436" s="199"/>
      <c r="MM1436" s="199"/>
      <c r="MN1436" s="199"/>
      <c r="MO1436" s="199"/>
      <c r="MP1436" s="199"/>
      <c r="MQ1436" s="199"/>
      <c r="MR1436" s="199"/>
      <c r="MS1436" s="199"/>
      <c r="MT1436" s="199"/>
      <c r="MU1436" s="199"/>
      <c r="MV1436" s="199"/>
      <c r="MW1436" s="199"/>
      <c r="MX1436" s="199"/>
      <c r="MY1436" s="199"/>
      <c r="MZ1436" s="199"/>
      <c r="NA1436" s="199"/>
      <c r="NB1436" s="199"/>
      <c r="NC1436" s="199"/>
      <c r="ND1436" s="199"/>
      <c r="NE1436" s="199"/>
      <c r="NF1436" s="199"/>
      <c r="NG1436" s="199"/>
      <c r="NH1436" s="199"/>
      <c r="NI1436" s="199"/>
      <c r="NJ1436" s="199"/>
      <c r="NK1436" s="199"/>
      <c r="NL1436" s="199"/>
      <c r="NM1436" s="199"/>
      <c r="NN1436" s="199"/>
      <c r="NO1436" s="199"/>
      <c r="NP1436" s="199"/>
      <c r="NQ1436" s="199"/>
      <c r="NR1436" s="199"/>
      <c r="NS1436" s="199"/>
      <c r="NT1436" s="199"/>
      <c r="NU1436" s="199"/>
      <c r="NV1436" s="199"/>
      <c r="NW1436" s="199"/>
      <c r="NX1436" s="199"/>
      <c r="NY1436" s="199"/>
      <c r="NZ1436" s="199"/>
      <c r="OA1436" s="199"/>
      <c r="OB1436" s="199"/>
      <c r="OC1436" s="199"/>
      <c r="OD1436" s="199"/>
      <c r="OE1436" s="199"/>
      <c r="OF1436" s="199"/>
      <c r="OG1436" s="199"/>
      <c r="OH1436" s="199"/>
      <c r="OI1436" s="199"/>
      <c r="OJ1436" s="199"/>
      <c r="OK1436" s="199"/>
      <c r="OL1436" s="199"/>
      <c r="OM1436" s="199"/>
      <c r="ON1436" s="199"/>
      <c r="OO1436" s="199"/>
      <c r="OP1436" s="199"/>
      <c r="OQ1436" s="199"/>
      <c r="OR1436" s="199"/>
      <c r="OS1436" s="199"/>
      <c r="OT1436" s="199"/>
      <c r="OU1436" s="199"/>
      <c r="OV1436" s="199"/>
      <c r="OW1436" s="199"/>
      <c r="OX1436" s="199"/>
      <c r="OY1436" s="199"/>
      <c r="OZ1436" s="199"/>
      <c r="PA1436" s="199"/>
      <c r="PB1436" s="199"/>
      <c r="PC1436" s="199"/>
      <c r="PD1436" s="199"/>
      <c r="PE1436" s="199"/>
      <c r="PF1436" s="199"/>
      <c r="PG1436" s="199"/>
      <c r="PH1436" s="199"/>
      <c r="PI1436" s="199"/>
      <c r="PJ1436" s="199"/>
      <c r="PK1436" s="199"/>
      <c r="PL1436" s="199"/>
      <c r="PM1436" s="199"/>
      <c r="PN1436" s="199"/>
      <c r="PO1436" s="199"/>
      <c r="PP1436" s="199"/>
      <c r="PQ1436" s="199"/>
      <c r="PR1436" s="199"/>
      <c r="PS1436" s="199"/>
      <c r="PT1436" s="199"/>
      <c r="PU1436" s="199"/>
      <c r="PV1436" s="199"/>
      <c r="PW1436" s="199"/>
      <c r="PX1436" s="199"/>
      <c r="PY1436" s="199"/>
      <c r="PZ1436" s="199"/>
      <c r="QA1436" s="199"/>
      <c r="QB1436" s="199"/>
      <c r="QC1436" s="199"/>
      <c r="QD1436" s="199"/>
      <c r="QE1436" s="199"/>
      <c r="QF1436" s="199"/>
      <c r="QG1436" s="199"/>
      <c r="QH1436" s="199"/>
      <c r="QI1436" s="199"/>
      <c r="QJ1436" s="199"/>
      <c r="QK1436" s="199"/>
      <c r="QL1436" s="199"/>
      <c r="QM1436" s="199"/>
      <c r="QN1436" s="199"/>
      <c r="QO1436" s="199"/>
      <c r="QP1436" s="199"/>
      <c r="QQ1436" s="199"/>
      <c r="QR1436" s="199"/>
      <c r="QS1436" s="199"/>
      <c r="QT1436" s="199"/>
      <c r="QU1436" s="199"/>
      <c r="QV1436" s="199"/>
      <c r="QW1436" s="199"/>
      <c r="QX1436" s="199"/>
      <c r="QY1436" s="199"/>
      <c r="QZ1436" s="199"/>
      <c r="RA1436" s="199"/>
      <c r="RB1436" s="199"/>
      <c r="RC1436" s="199"/>
      <c r="RD1436" s="199"/>
      <c r="RE1436" s="199"/>
      <c r="RF1436" s="199"/>
    </row>
    <row r="1437" spans="1:474" s="169" customFormat="1" x14ac:dyDescent="0.25">
      <c r="A1437" s="26"/>
      <c r="B1437" s="48" t="s">
        <v>1343</v>
      </c>
      <c r="C1437" s="23"/>
      <c r="D1437" s="49">
        <v>22</v>
      </c>
      <c r="E1437" s="23"/>
      <c r="F1437" s="23">
        <v>1970.664</v>
      </c>
      <c r="O1437" s="169">
        <v>1</v>
      </c>
      <c r="P1437" s="207">
        <v>49.2</v>
      </c>
      <c r="U1437" s="208">
        <v>21</v>
      </c>
      <c r="V1437" s="207">
        <v>1921.4639999999999</v>
      </c>
      <c r="AD1437" s="180"/>
      <c r="AE1437" s="207">
        <f t="shared" si="147"/>
        <v>1970.664</v>
      </c>
      <c r="AF1437" s="199"/>
      <c r="AG1437" s="199"/>
      <c r="AH1437" s="199"/>
      <c r="AI1437" s="199"/>
      <c r="AJ1437" s="199"/>
      <c r="AK1437" s="199"/>
      <c r="AL1437" s="199"/>
      <c r="AM1437" s="199"/>
      <c r="AN1437" s="199"/>
      <c r="AO1437" s="199"/>
      <c r="AP1437" s="199"/>
      <c r="AQ1437" s="199"/>
      <c r="AR1437" s="199"/>
      <c r="AS1437" s="199"/>
      <c r="AT1437" s="199"/>
      <c r="AU1437" s="199"/>
      <c r="AV1437" s="199"/>
      <c r="AW1437" s="199"/>
      <c r="AX1437" s="199"/>
      <c r="AY1437" s="199"/>
      <c r="AZ1437" s="199"/>
      <c r="BA1437" s="199"/>
      <c r="BB1437" s="199"/>
      <c r="BC1437" s="199"/>
      <c r="BD1437" s="199"/>
      <c r="BE1437" s="199"/>
      <c r="BF1437" s="199"/>
      <c r="BG1437" s="199"/>
      <c r="BH1437" s="199"/>
      <c r="BI1437" s="199"/>
      <c r="BJ1437" s="199"/>
      <c r="BK1437" s="199"/>
      <c r="BL1437" s="199"/>
      <c r="BM1437" s="199"/>
      <c r="BN1437" s="199"/>
      <c r="BO1437" s="199"/>
      <c r="BP1437" s="199"/>
      <c r="BQ1437" s="199"/>
      <c r="BR1437" s="199"/>
      <c r="GM1437" s="199"/>
      <c r="GN1437" s="199"/>
      <c r="GO1437" s="199"/>
      <c r="GP1437" s="199"/>
      <c r="GQ1437" s="199"/>
      <c r="GR1437" s="199"/>
      <c r="GS1437" s="199"/>
      <c r="GT1437" s="199"/>
      <c r="GU1437" s="199"/>
      <c r="GV1437" s="199"/>
      <c r="GW1437" s="199"/>
      <c r="GX1437" s="199"/>
      <c r="GY1437" s="199"/>
      <c r="GZ1437" s="199"/>
      <c r="HA1437" s="199"/>
      <c r="HB1437" s="199"/>
      <c r="HC1437" s="199"/>
      <c r="HD1437" s="199"/>
      <c r="HE1437" s="199"/>
      <c r="HF1437" s="199"/>
      <c r="HG1437" s="199"/>
      <c r="HH1437" s="199"/>
      <c r="HI1437" s="199"/>
      <c r="HJ1437" s="199"/>
      <c r="HK1437" s="199"/>
      <c r="HL1437" s="199"/>
      <c r="HM1437" s="199"/>
      <c r="HN1437" s="199"/>
      <c r="HO1437" s="199"/>
      <c r="HP1437" s="199"/>
      <c r="HQ1437" s="199"/>
      <c r="HR1437" s="199"/>
      <c r="HS1437" s="199"/>
      <c r="HT1437" s="199"/>
      <c r="HU1437" s="199"/>
      <c r="HV1437" s="199"/>
      <c r="HW1437" s="199"/>
      <c r="HX1437" s="199"/>
      <c r="HY1437" s="199"/>
      <c r="HZ1437" s="199"/>
      <c r="IA1437" s="199"/>
      <c r="IB1437" s="199"/>
      <c r="IC1437" s="199"/>
      <c r="ID1437" s="199"/>
      <c r="IE1437" s="199"/>
      <c r="IF1437" s="199"/>
      <c r="IG1437" s="199"/>
      <c r="IH1437" s="199"/>
      <c r="II1437" s="199"/>
      <c r="IJ1437" s="199"/>
      <c r="IK1437" s="199"/>
      <c r="IL1437" s="199"/>
      <c r="IM1437" s="199"/>
      <c r="IN1437" s="199"/>
      <c r="IO1437" s="199"/>
      <c r="IP1437" s="199"/>
      <c r="IQ1437" s="199"/>
      <c r="IR1437" s="199"/>
      <c r="IS1437" s="199"/>
      <c r="IT1437" s="199"/>
      <c r="IU1437" s="199"/>
      <c r="IV1437" s="199"/>
      <c r="IW1437" s="199"/>
      <c r="IX1437" s="199"/>
      <c r="IY1437" s="199"/>
      <c r="IZ1437" s="199"/>
      <c r="JA1437" s="199"/>
      <c r="JB1437" s="199"/>
      <c r="JC1437" s="199"/>
      <c r="JD1437" s="199"/>
      <c r="JE1437" s="199"/>
      <c r="JF1437" s="199"/>
      <c r="JG1437" s="199"/>
      <c r="JH1437" s="199"/>
      <c r="JI1437" s="199"/>
      <c r="JJ1437" s="199"/>
      <c r="JK1437" s="199"/>
      <c r="JL1437" s="199"/>
      <c r="JM1437" s="199"/>
      <c r="JN1437" s="199"/>
      <c r="JO1437" s="199"/>
      <c r="JP1437" s="199"/>
      <c r="JQ1437" s="199"/>
      <c r="JR1437" s="199"/>
      <c r="JS1437" s="199"/>
      <c r="JT1437" s="199"/>
      <c r="JU1437" s="199"/>
      <c r="JV1437" s="199"/>
      <c r="JW1437" s="199"/>
      <c r="JX1437" s="199"/>
      <c r="JY1437" s="199"/>
      <c r="JZ1437" s="199"/>
      <c r="KA1437" s="199"/>
      <c r="KB1437" s="199"/>
      <c r="KC1437" s="199"/>
      <c r="KD1437" s="199"/>
      <c r="KE1437" s="199"/>
      <c r="KF1437" s="199"/>
      <c r="KG1437" s="199"/>
      <c r="KH1437" s="199"/>
      <c r="KI1437" s="199"/>
      <c r="KJ1437" s="199"/>
      <c r="KK1437" s="199"/>
      <c r="KL1437" s="199"/>
      <c r="KM1437" s="199"/>
      <c r="KN1437" s="199"/>
      <c r="KO1437" s="199"/>
      <c r="KP1437" s="199"/>
      <c r="KQ1437" s="199"/>
      <c r="KR1437" s="199"/>
      <c r="KS1437" s="199"/>
      <c r="KT1437" s="199"/>
      <c r="KU1437" s="199"/>
      <c r="KV1437" s="199"/>
      <c r="KW1437" s="199"/>
      <c r="KX1437" s="199"/>
      <c r="KY1437" s="199"/>
      <c r="KZ1437" s="199"/>
      <c r="LA1437" s="199"/>
      <c r="LB1437" s="199"/>
      <c r="LC1437" s="199"/>
      <c r="LD1437" s="199"/>
      <c r="LE1437" s="199"/>
      <c r="LF1437" s="199"/>
      <c r="LG1437" s="199"/>
      <c r="LH1437" s="199"/>
      <c r="LI1437" s="199"/>
      <c r="LJ1437" s="199"/>
      <c r="LK1437" s="199"/>
      <c r="LL1437" s="199"/>
      <c r="LM1437" s="199"/>
      <c r="LN1437" s="199"/>
      <c r="LO1437" s="199"/>
      <c r="LP1437" s="199"/>
      <c r="LQ1437" s="199"/>
      <c r="LR1437" s="199"/>
      <c r="LS1437" s="199"/>
      <c r="LT1437" s="199"/>
      <c r="LU1437" s="199"/>
      <c r="LV1437" s="199"/>
      <c r="LW1437" s="199"/>
      <c r="LX1437" s="199"/>
      <c r="LY1437" s="199"/>
      <c r="LZ1437" s="199"/>
      <c r="MA1437" s="199"/>
      <c r="MB1437" s="199"/>
      <c r="MC1437" s="199"/>
      <c r="MD1437" s="199"/>
      <c r="ME1437" s="199"/>
      <c r="MF1437" s="199"/>
      <c r="MG1437" s="199"/>
      <c r="MH1437" s="199"/>
      <c r="MI1437" s="199"/>
      <c r="MJ1437" s="199"/>
      <c r="MK1437" s="199"/>
      <c r="ML1437" s="199"/>
      <c r="MM1437" s="199"/>
      <c r="MN1437" s="199"/>
      <c r="MO1437" s="199"/>
      <c r="MP1437" s="199"/>
      <c r="MQ1437" s="199"/>
      <c r="MR1437" s="199"/>
      <c r="MS1437" s="199"/>
      <c r="MT1437" s="199"/>
      <c r="MU1437" s="199"/>
      <c r="MV1437" s="199"/>
      <c r="MW1437" s="199"/>
      <c r="MX1437" s="199"/>
      <c r="MY1437" s="199"/>
      <c r="MZ1437" s="199"/>
      <c r="NA1437" s="199"/>
      <c r="NB1437" s="199"/>
      <c r="NC1437" s="199"/>
      <c r="ND1437" s="199"/>
      <c r="NE1437" s="199"/>
      <c r="NF1437" s="199"/>
      <c r="NG1437" s="199"/>
      <c r="NH1437" s="199"/>
      <c r="NI1437" s="199"/>
      <c r="NJ1437" s="199"/>
      <c r="NK1437" s="199"/>
      <c r="NL1437" s="199"/>
      <c r="NM1437" s="199"/>
      <c r="NN1437" s="199"/>
      <c r="NO1437" s="199"/>
      <c r="NP1437" s="199"/>
      <c r="NQ1437" s="199"/>
      <c r="NR1437" s="199"/>
      <c r="NS1437" s="199"/>
      <c r="NT1437" s="199"/>
      <c r="NU1437" s="199"/>
      <c r="NV1437" s="199"/>
      <c r="NW1437" s="199"/>
      <c r="NX1437" s="199"/>
      <c r="NY1437" s="199"/>
      <c r="NZ1437" s="199"/>
      <c r="OA1437" s="199"/>
      <c r="OB1437" s="199"/>
      <c r="OC1437" s="199"/>
      <c r="OD1437" s="199"/>
      <c r="OE1437" s="199"/>
      <c r="OF1437" s="199"/>
      <c r="OG1437" s="199"/>
      <c r="OH1437" s="199"/>
      <c r="OI1437" s="199"/>
      <c r="OJ1437" s="199"/>
      <c r="OK1437" s="199"/>
      <c r="OL1437" s="199"/>
      <c r="OM1437" s="199"/>
      <c r="ON1437" s="199"/>
      <c r="OO1437" s="199"/>
      <c r="OP1437" s="199"/>
      <c r="OQ1437" s="199"/>
      <c r="OR1437" s="199"/>
      <c r="OS1437" s="199"/>
      <c r="OT1437" s="199"/>
      <c r="OU1437" s="199"/>
      <c r="OV1437" s="199"/>
      <c r="OW1437" s="199"/>
      <c r="OX1437" s="199"/>
      <c r="OY1437" s="199"/>
      <c r="OZ1437" s="199"/>
      <c r="PA1437" s="199"/>
      <c r="PB1437" s="199"/>
      <c r="PC1437" s="199"/>
      <c r="PD1437" s="199"/>
      <c r="PE1437" s="199"/>
      <c r="PF1437" s="199"/>
      <c r="PG1437" s="199"/>
      <c r="PH1437" s="199"/>
      <c r="PI1437" s="199"/>
      <c r="PJ1437" s="199"/>
      <c r="PK1437" s="199"/>
      <c r="PL1437" s="199"/>
      <c r="PM1437" s="199"/>
      <c r="PN1437" s="199"/>
      <c r="PO1437" s="199"/>
      <c r="PP1437" s="199"/>
      <c r="PQ1437" s="199"/>
      <c r="PR1437" s="199"/>
      <c r="PS1437" s="199"/>
      <c r="PT1437" s="199"/>
      <c r="PU1437" s="199"/>
      <c r="PV1437" s="199"/>
      <c r="PW1437" s="199"/>
      <c r="PX1437" s="199"/>
      <c r="PY1437" s="199"/>
      <c r="PZ1437" s="199"/>
      <c r="QA1437" s="199"/>
      <c r="QB1437" s="199"/>
      <c r="QC1437" s="199"/>
      <c r="QD1437" s="199"/>
      <c r="QE1437" s="199"/>
      <c r="QF1437" s="199"/>
      <c r="QG1437" s="199"/>
      <c r="QH1437" s="199"/>
      <c r="QI1437" s="199"/>
      <c r="QJ1437" s="199"/>
      <c r="QK1437" s="199"/>
      <c r="QL1437" s="199"/>
      <c r="QM1437" s="199"/>
      <c r="QN1437" s="199"/>
      <c r="QO1437" s="199"/>
      <c r="QP1437" s="199"/>
      <c r="QQ1437" s="199"/>
      <c r="QR1437" s="199"/>
      <c r="QS1437" s="199"/>
      <c r="QT1437" s="199"/>
      <c r="QU1437" s="199"/>
      <c r="QV1437" s="199"/>
      <c r="QW1437" s="199"/>
      <c r="QX1437" s="199"/>
      <c r="QY1437" s="199"/>
      <c r="QZ1437" s="199"/>
      <c r="RA1437" s="199"/>
      <c r="RB1437" s="199"/>
      <c r="RC1437" s="199"/>
      <c r="RD1437" s="199"/>
      <c r="RE1437" s="199"/>
      <c r="RF1437" s="199"/>
    </row>
    <row r="1438" spans="1:474" s="169" customFormat="1" x14ac:dyDescent="0.25">
      <c r="A1438" s="26"/>
      <c r="B1438" s="48" t="s">
        <v>1344</v>
      </c>
      <c r="C1438" s="23"/>
      <c r="D1438" s="49">
        <v>1</v>
      </c>
      <c r="E1438" s="23"/>
      <c r="F1438" s="23">
        <v>64.77</v>
      </c>
      <c r="P1438" s="207"/>
      <c r="U1438" s="208">
        <v>1</v>
      </c>
      <c r="V1438" s="207">
        <v>64.77</v>
      </c>
      <c r="AD1438" s="180"/>
      <c r="AE1438" s="207">
        <f t="shared" si="147"/>
        <v>64.77</v>
      </c>
      <c r="AF1438" s="199"/>
      <c r="AG1438" s="199"/>
      <c r="AH1438" s="199"/>
      <c r="AI1438" s="199"/>
      <c r="AJ1438" s="199"/>
      <c r="AK1438" s="199"/>
      <c r="AL1438" s="199"/>
      <c r="AM1438" s="199"/>
      <c r="AN1438" s="199"/>
      <c r="AO1438" s="199"/>
      <c r="AP1438" s="199"/>
      <c r="AQ1438" s="199"/>
      <c r="AR1438" s="199"/>
      <c r="AS1438" s="199"/>
      <c r="AT1438" s="199"/>
      <c r="AU1438" s="199"/>
      <c r="AV1438" s="199"/>
      <c r="AW1438" s="199"/>
      <c r="AX1438" s="199"/>
      <c r="AY1438" s="199"/>
      <c r="AZ1438" s="199"/>
      <c r="BA1438" s="199"/>
      <c r="BB1438" s="199"/>
      <c r="BC1438" s="199"/>
      <c r="BD1438" s="199"/>
      <c r="BE1438" s="199"/>
      <c r="BF1438" s="199"/>
      <c r="BG1438" s="199"/>
      <c r="BH1438" s="199"/>
      <c r="BI1438" s="199"/>
      <c r="BJ1438" s="199"/>
      <c r="BK1438" s="199"/>
      <c r="BL1438" s="199"/>
      <c r="BM1438" s="199"/>
      <c r="BN1438" s="199"/>
      <c r="BO1438" s="199"/>
      <c r="BP1438" s="199"/>
      <c r="BQ1438" s="199"/>
      <c r="BR1438" s="199"/>
      <c r="GM1438" s="199"/>
      <c r="GN1438" s="199"/>
      <c r="GO1438" s="199"/>
      <c r="GP1438" s="199"/>
      <c r="GQ1438" s="199"/>
      <c r="GR1438" s="199"/>
      <c r="GS1438" s="199"/>
      <c r="GT1438" s="199"/>
      <c r="GU1438" s="199"/>
      <c r="GV1438" s="199"/>
      <c r="GW1438" s="199"/>
      <c r="GX1438" s="199"/>
      <c r="GY1438" s="199"/>
      <c r="GZ1438" s="199"/>
      <c r="HA1438" s="199"/>
      <c r="HB1438" s="199"/>
      <c r="HC1438" s="199"/>
      <c r="HD1438" s="199"/>
      <c r="HE1438" s="199"/>
      <c r="HF1438" s="199"/>
      <c r="HG1438" s="199"/>
      <c r="HH1438" s="199"/>
      <c r="HI1438" s="199"/>
      <c r="HJ1438" s="199"/>
      <c r="HK1438" s="199"/>
      <c r="HL1438" s="199"/>
      <c r="HM1438" s="199"/>
      <c r="HN1438" s="199"/>
      <c r="HO1438" s="199"/>
      <c r="HP1438" s="199"/>
      <c r="HQ1438" s="199"/>
      <c r="HR1438" s="199"/>
      <c r="HS1438" s="199"/>
      <c r="HT1438" s="199"/>
      <c r="HU1438" s="199"/>
      <c r="HV1438" s="199"/>
      <c r="HW1438" s="199"/>
      <c r="HX1438" s="199"/>
      <c r="HY1438" s="199"/>
      <c r="HZ1438" s="199"/>
      <c r="IA1438" s="199"/>
      <c r="IB1438" s="199"/>
      <c r="IC1438" s="199"/>
      <c r="ID1438" s="199"/>
      <c r="IE1438" s="199"/>
      <c r="IF1438" s="199"/>
      <c r="IG1438" s="199"/>
      <c r="IH1438" s="199"/>
      <c r="II1438" s="199"/>
      <c r="IJ1438" s="199"/>
      <c r="IK1438" s="199"/>
      <c r="IL1438" s="199"/>
      <c r="IM1438" s="199"/>
      <c r="IN1438" s="199"/>
      <c r="IO1438" s="199"/>
      <c r="IP1438" s="199"/>
      <c r="IQ1438" s="199"/>
      <c r="IR1438" s="199"/>
      <c r="IS1438" s="199"/>
      <c r="IT1438" s="199"/>
      <c r="IU1438" s="199"/>
      <c r="IV1438" s="199"/>
      <c r="IW1438" s="199"/>
      <c r="IX1438" s="199"/>
      <c r="IY1438" s="199"/>
      <c r="IZ1438" s="199"/>
      <c r="JA1438" s="199"/>
      <c r="JB1438" s="199"/>
      <c r="JC1438" s="199"/>
      <c r="JD1438" s="199"/>
      <c r="JE1438" s="199"/>
      <c r="JF1438" s="199"/>
      <c r="JG1438" s="199"/>
      <c r="JH1438" s="199"/>
      <c r="JI1438" s="199"/>
      <c r="JJ1438" s="199"/>
      <c r="JK1438" s="199"/>
      <c r="JL1438" s="199"/>
      <c r="JM1438" s="199"/>
      <c r="JN1438" s="199"/>
      <c r="JO1438" s="199"/>
      <c r="JP1438" s="199"/>
      <c r="JQ1438" s="199"/>
      <c r="JR1438" s="199"/>
      <c r="JS1438" s="199"/>
      <c r="JT1438" s="199"/>
      <c r="JU1438" s="199"/>
      <c r="JV1438" s="199"/>
      <c r="JW1438" s="199"/>
      <c r="JX1438" s="199"/>
      <c r="JY1438" s="199"/>
      <c r="JZ1438" s="199"/>
      <c r="KA1438" s="199"/>
      <c r="KB1438" s="199"/>
      <c r="KC1438" s="199"/>
      <c r="KD1438" s="199"/>
      <c r="KE1438" s="199"/>
      <c r="KF1438" s="199"/>
      <c r="KG1438" s="199"/>
      <c r="KH1438" s="199"/>
      <c r="KI1438" s="199"/>
      <c r="KJ1438" s="199"/>
      <c r="KK1438" s="199"/>
      <c r="KL1438" s="199"/>
      <c r="KM1438" s="199"/>
      <c r="KN1438" s="199"/>
      <c r="KO1438" s="199"/>
      <c r="KP1438" s="199"/>
      <c r="KQ1438" s="199"/>
      <c r="KR1438" s="199"/>
      <c r="KS1438" s="199"/>
      <c r="KT1438" s="199"/>
      <c r="KU1438" s="199"/>
      <c r="KV1438" s="199"/>
      <c r="KW1438" s="199"/>
      <c r="KX1438" s="199"/>
      <c r="KY1438" s="199"/>
      <c r="KZ1438" s="199"/>
      <c r="LA1438" s="199"/>
      <c r="LB1438" s="199"/>
      <c r="LC1438" s="199"/>
      <c r="LD1438" s="199"/>
      <c r="LE1438" s="199"/>
      <c r="LF1438" s="199"/>
      <c r="LG1438" s="199"/>
      <c r="LH1438" s="199"/>
      <c r="LI1438" s="199"/>
      <c r="LJ1438" s="199"/>
      <c r="LK1438" s="199"/>
      <c r="LL1438" s="199"/>
      <c r="LM1438" s="199"/>
      <c r="LN1438" s="199"/>
      <c r="LO1438" s="199"/>
      <c r="LP1438" s="199"/>
      <c r="LQ1438" s="199"/>
      <c r="LR1438" s="199"/>
      <c r="LS1438" s="199"/>
      <c r="LT1438" s="199"/>
      <c r="LU1438" s="199"/>
      <c r="LV1438" s="199"/>
      <c r="LW1438" s="199"/>
      <c r="LX1438" s="199"/>
      <c r="LY1438" s="199"/>
      <c r="LZ1438" s="199"/>
      <c r="MA1438" s="199"/>
      <c r="MB1438" s="199"/>
      <c r="MC1438" s="199"/>
      <c r="MD1438" s="199"/>
      <c r="ME1438" s="199"/>
      <c r="MF1438" s="199"/>
      <c r="MG1438" s="199"/>
      <c r="MH1438" s="199"/>
      <c r="MI1438" s="199"/>
      <c r="MJ1438" s="199"/>
      <c r="MK1438" s="199"/>
      <c r="ML1438" s="199"/>
      <c r="MM1438" s="199"/>
      <c r="MN1438" s="199"/>
      <c r="MO1438" s="199"/>
      <c r="MP1438" s="199"/>
      <c r="MQ1438" s="199"/>
      <c r="MR1438" s="199"/>
      <c r="MS1438" s="199"/>
      <c r="MT1438" s="199"/>
      <c r="MU1438" s="199"/>
      <c r="MV1438" s="199"/>
      <c r="MW1438" s="199"/>
      <c r="MX1438" s="199"/>
      <c r="MY1438" s="199"/>
      <c r="MZ1438" s="199"/>
      <c r="NA1438" s="199"/>
      <c r="NB1438" s="199"/>
      <c r="NC1438" s="199"/>
      <c r="ND1438" s="199"/>
      <c r="NE1438" s="199"/>
      <c r="NF1438" s="199"/>
      <c r="NG1438" s="199"/>
      <c r="NH1438" s="199"/>
      <c r="NI1438" s="199"/>
      <c r="NJ1438" s="199"/>
      <c r="NK1438" s="199"/>
      <c r="NL1438" s="199"/>
      <c r="NM1438" s="199"/>
      <c r="NN1438" s="199"/>
      <c r="NO1438" s="199"/>
      <c r="NP1438" s="199"/>
      <c r="NQ1438" s="199"/>
      <c r="NR1438" s="199"/>
      <c r="NS1438" s="199"/>
      <c r="NT1438" s="199"/>
      <c r="NU1438" s="199"/>
      <c r="NV1438" s="199"/>
      <c r="NW1438" s="199"/>
      <c r="NX1438" s="199"/>
      <c r="NY1438" s="199"/>
      <c r="NZ1438" s="199"/>
      <c r="OA1438" s="199"/>
      <c r="OB1438" s="199"/>
      <c r="OC1438" s="199"/>
      <c r="OD1438" s="199"/>
      <c r="OE1438" s="199"/>
      <c r="OF1438" s="199"/>
      <c r="OG1438" s="199"/>
      <c r="OH1438" s="199"/>
      <c r="OI1438" s="199"/>
      <c r="OJ1438" s="199"/>
      <c r="OK1438" s="199"/>
      <c r="OL1438" s="199"/>
      <c r="OM1438" s="199"/>
      <c r="ON1438" s="199"/>
      <c r="OO1438" s="199"/>
      <c r="OP1438" s="199"/>
      <c r="OQ1438" s="199"/>
      <c r="OR1438" s="199"/>
      <c r="OS1438" s="199"/>
      <c r="OT1438" s="199"/>
      <c r="OU1438" s="199"/>
      <c r="OV1438" s="199"/>
      <c r="OW1438" s="199"/>
      <c r="OX1438" s="199"/>
      <c r="OY1438" s="199"/>
      <c r="OZ1438" s="199"/>
      <c r="PA1438" s="199"/>
      <c r="PB1438" s="199"/>
      <c r="PC1438" s="199"/>
      <c r="PD1438" s="199"/>
      <c r="PE1438" s="199"/>
      <c r="PF1438" s="199"/>
      <c r="PG1438" s="199"/>
      <c r="PH1438" s="199"/>
      <c r="PI1438" s="199"/>
      <c r="PJ1438" s="199"/>
      <c r="PK1438" s="199"/>
      <c r="PL1438" s="199"/>
      <c r="PM1438" s="199"/>
      <c r="PN1438" s="199"/>
      <c r="PO1438" s="199"/>
      <c r="PP1438" s="199"/>
      <c r="PQ1438" s="199"/>
      <c r="PR1438" s="199"/>
      <c r="PS1438" s="199"/>
      <c r="PT1438" s="199"/>
      <c r="PU1438" s="199"/>
      <c r="PV1438" s="199"/>
      <c r="PW1438" s="199"/>
      <c r="PX1438" s="199"/>
      <c r="PY1438" s="199"/>
      <c r="PZ1438" s="199"/>
      <c r="QA1438" s="199"/>
      <c r="QB1438" s="199"/>
      <c r="QC1438" s="199"/>
      <c r="QD1438" s="199"/>
      <c r="QE1438" s="199"/>
      <c r="QF1438" s="199"/>
      <c r="QG1438" s="199"/>
      <c r="QH1438" s="199"/>
      <c r="QI1438" s="199"/>
      <c r="QJ1438" s="199"/>
      <c r="QK1438" s="199"/>
      <c r="QL1438" s="199"/>
      <c r="QM1438" s="199"/>
      <c r="QN1438" s="199"/>
      <c r="QO1438" s="199"/>
      <c r="QP1438" s="199"/>
      <c r="QQ1438" s="199"/>
      <c r="QR1438" s="199"/>
      <c r="QS1438" s="199"/>
      <c r="QT1438" s="199"/>
      <c r="QU1438" s="199"/>
      <c r="QV1438" s="199"/>
      <c r="QW1438" s="199"/>
      <c r="QX1438" s="199"/>
      <c r="QY1438" s="199"/>
      <c r="QZ1438" s="199"/>
      <c r="RA1438" s="199"/>
      <c r="RB1438" s="199"/>
      <c r="RC1438" s="199"/>
      <c r="RD1438" s="199"/>
      <c r="RE1438" s="199"/>
      <c r="RF1438" s="199"/>
    </row>
    <row r="1439" spans="1:474" s="169" customFormat="1" x14ac:dyDescent="0.25">
      <c r="A1439" s="26"/>
      <c r="B1439" s="48" t="s">
        <v>1345</v>
      </c>
      <c r="C1439" s="23"/>
      <c r="D1439" s="49">
        <v>53</v>
      </c>
      <c r="E1439" s="23"/>
      <c r="F1439" s="23">
        <v>1737.75</v>
      </c>
      <c r="P1439" s="207"/>
      <c r="U1439" s="208">
        <v>53</v>
      </c>
      <c r="V1439" s="207">
        <v>1737.75</v>
      </c>
      <c r="AD1439" s="180"/>
      <c r="AE1439" s="207">
        <f t="shared" si="147"/>
        <v>1737.75</v>
      </c>
      <c r="AF1439" s="199"/>
      <c r="AG1439" s="199"/>
      <c r="AH1439" s="199"/>
      <c r="AI1439" s="199"/>
      <c r="AJ1439" s="199"/>
      <c r="AK1439" s="199"/>
      <c r="AL1439" s="199"/>
      <c r="AM1439" s="199"/>
      <c r="AN1439" s="199"/>
      <c r="AO1439" s="199"/>
      <c r="AP1439" s="199"/>
      <c r="AQ1439" s="199"/>
      <c r="AR1439" s="199"/>
      <c r="AS1439" s="199"/>
      <c r="AT1439" s="199"/>
      <c r="AU1439" s="199"/>
      <c r="AV1439" s="199"/>
      <c r="AW1439" s="199"/>
      <c r="AX1439" s="199"/>
      <c r="AY1439" s="199"/>
      <c r="AZ1439" s="199"/>
      <c r="BA1439" s="199"/>
      <c r="BB1439" s="199"/>
      <c r="BC1439" s="199"/>
      <c r="BD1439" s="199"/>
      <c r="BE1439" s="199"/>
      <c r="BF1439" s="199"/>
      <c r="BG1439" s="199"/>
      <c r="BH1439" s="199"/>
      <c r="BI1439" s="199"/>
      <c r="BJ1439" s="199"/>
      <c r="BK1439" s="199"/>
      <c r="BL1439" s="199"/>
      <c r="BM1439" s="199"/>
      <c r="BN1439" s="199"/>
      <c r="BO1439" s="199"/>
      <c r="BP1439" s="199"/>
      <c r="BQ1439" s="199"/>
      <c r="BR1439" s="199"/>
      <c r="GM1439" s="199"/>
      <c r="GN1439" s="199"/>
      <c r="GO1439" s="199"/>
      <c r="GP1439" s="199"/>
      <c r="GQ1439" s="199"/>
      <c r="GR1439" s="199"/>
      <c r="GS1439" s="199"/>
      <c r="GT1439" s="199"/>
      <c r="GU1439" s="199"/>
      <c r="GV1439" s="199"/>
      <c r="GW1439" s="199"/>
      <c r="GX1439" s="199"/>
      <c r="GY1439" s="199"/>
      <c r="GZ1439" s="199"/>
      <c r="HA1439" s="199"/>
      <c r="HB1439" s="199"/>
      <c r="HC1439" s="199"/>
      <c r="HD1439" s="199"/>
      <c r="HE1439" s="199"/>
      <c r="HF1439" s="199"/>
      <c r="HG1439" s="199"/>
      <c r="HH1439" s="199"/>
      <c r="HI1439" s="199"/>
      <c r="HJ1439" s="199"/>
      <c r="HK1439" s="199"/>
      <c r="HL1439" s="199"/>
      <c r="HM1439" s="199"/>
      <c r="HN1439" s="199"/>
      <c r="HO1439" s="199"/>
      <c r="HP1439" s="199"/>
      <c r="HQ1439" s="199"/>
      <c r="HR1439" s="199"/>
      <c r="HS1439" s="199"/>
      <c r="HT1439" s="199"/>
      <c r="HU1439" s="199"/>
      <c r="HV1439" s="199"/>
      <c r="HW1439" s="199"/>
      <c r="HX1439" s="199"/>
      <c r="HY1439" s="199"/>
      <c r="HZ1439" s="199"/>
      <c r="IA1439" s="199"/>
      <c r="IB1439" s="199"/>
      <c r="IC1439" s="199"/>
      <c r="ID1439" s="199"/>
      <c r="IE1439" s="199"/>
      <c r="IF1439" s="199"/>
      <c r="IG1439" s="199"/>
      <c r="IH1439" s="199"/>
      <c r="II1439" s="199"/>
      <c r="IJ1439" s="199"/>
      <c r="IK1439" s="199"/>
      <c r="IL1439" s="199"/>
      <c r="IM1439" s="199"/>
      <c r="IN1439" s="199"/>
      <c r="IO1439" s="199"/>
      <c r="IP1439" s="199"/>
      <c r="IQ1439" s="199"/>
      <c r="IR1439" s="199"/>
      <c r="IS1439" s="199"/>
      <c r="IT1439" s="199"/>
      <c r="IU1439" s="199"/>
      <c r="IV1439" s="199"/>
      <c r="IW1439" s="199"/>
      <c r="IX1439" s="199"/>
      <c r="IY1439" s="199"/>
      <c r="IZ1439" s="199"/>
      <c r="JA1439" s="199"/>
      <c r="JB1439" s="199"/>
      <c r="JC1439" s="199"/>
      <c r="JD1439" s="199"/>
      <c r="JE1439" s="199"/>
      <c r="JF1439" s="199"/>
      <c r="JG1439" s="199"/>
      <c r="JH1439" s="199"/>
      <c r="JI1439" s="199"/>
      <c r="JJ1439" s="199"/>
      <c r="JK1439" s="199"/>
      <c r="JL1439" s="199"/>
      <c r="JM1439" s="199"/>
      <c r="JN1439" s="199"/>
      <c r="JO1439" s="199"/>
      <c r="JP1439" s="199"/>
      <c r="JQ1439" s="199"/>
      <c r="JR1439" s="199"/>
      <c r="JS1439" s="199"/>
      <c r="JT1439" s="199"/>
      <c r="JU1439" s="199"/>
      <c r="JV1439" s="199"/>
      <c r="JW1439" s="199"/>
      <c r="JX1439" s="199"/>
      <c r="JY1439" s="199"/>
      <c r="JZ1439" s="199"/>
      <c r="KA1439" s="199"/>
      <c r="KB1439" s="199"/>
      <c r="KC1439" s="199"/>
      <c r="KD1439" s="199"/>
      <c r="KE1439" s="199"/>
      <c r="KF1439" s="199"/>
      <c r="KG1439" s="199"/>
      <c r="KH1439" s="199"/>
      <c r="KI1439" s="199"/>
      <c r="KJ1439" s="199"/>
      <c r="KK1439" s="199"/>
      <c r="KL1439" s="199"/>
      <c r="KM1439" s="199"/>
      <c r="KN1439" s="199"/>
      <c r="KO1439" s="199"/>
      <c r="KP1439" s="199"/>
      <c r="KQ1439" s="199"/>
      <c r="KR1439" s="199"/>
      <c r="KS1439" s="199"/>
      <c r="KT1439" s="199"/>
      <c r="KU1439" s="199"/>
      <c r="KV1439" s="199"/>
      <c r="KW1439" s="199"/>
      <c r="KX1439" s="199"/>
      <c r="KY1439" s="199"/>
      <c r="KZ1439" s="199"/>
      <c r="LA1439" s="199"/>
      <c r="LB1439" s="199"/>
      <c r="LC1439" s="199"/>
      <c r="LD1439" s="199"/>
      <c r="LE1439" s="199"/>
      <c r="LF1439" s="199"/>
      <c r="LG1439" s="199"/>
      <c r="LH1439" s="199"/>
      <c r="LI1439" s="199"/>
      <c r="LJ1439" s="199"/>
      <c r="LK1439" s="199"/>
      <c r="LL1439" s="199"/>
      <c r="LM1439" s="199"/>
      <c r="LN1439" s="199"/>
      <c r="LO1439" s="199"/>
      <c r="LP1439" s="199"/>
      <c r="LQ1439" s="199"/>
      <c r="LR1439" s="199"/>
      <c r="LS1439" s="199"/>
      <c r="LT1439" s="199"/>
      <c r="LU1439" s="199"/>
      <c r="LV1439" s="199"/>
      <c r="LW1439" s="199"/>
      <c r="LX1439" s="199"/>
      <c r="LY1439" s="199"/>
      <c r="LZ1439" s="199"/>
      <c r="MA1439" s="199"/>
      <c r="MB1439" s="199"/>
      <c r="MC1439" s="199"/>
      <c r="MD1439" s="199"/>
      <c r="ME1439" s="199"/>
      <c r="MF1439" s="199"/>
      <c r="MG1439" s="199"/>
      <c r="MH1439" s="199"/>
      <c r="MI1439" s="199"/>
      <c r="MJ1439" s="199"/>
      <c r="MK1439" s="199"/>
      <c r="ML1439" s="199"/>
      <c r="MM1439" s="199"/>
      <c r="MN1439" s="199"/>
      <c r="MO1439" s="199"/>
      <c r="MP1439" s="199"/>
      <c r="MQ1439" s="199"/>
      <c r="MR1439" s="199"/>
      <c r="MS1439" s="199"/>
      <c r="MT1439" s="199"/>
      <c r="MU1439" s="199"/>
      <c r="MV1439" s="199"/>
      <c r="MW1439" s="199"/>
      <c r="MX1439" s="199"/>
      <c r="MY1439" s="199"/>
      <c r="MZ1439" s="199"/>
      <c r="NA1439" s="199"/>
      <c r="NB1439" s="199"/>
      <c r="NC1439" s="199"/>
      <c r="ND1439" s="199"/>
      <c r="NE1439" s="199"/>
      <c r="NF1439" s="199"/>
      <c r="NG1439" s="199"/>
      <c r="NH1439" s="199"/>
      <c r="NI1439" s="199"/>
      <c r="NJ1439" s="199"/>
      <c r="NK1439" s="199"/>
      <c r="NL1439" s="199"/>
      <c r="NM1439" s="199"/>
      <c r="NN1439" s="199"/>
      <c r="NO1439" s="199"/>
      <c r="NP1439" s="199"/>
      <c r="NQ1439" s="199"/>
      <c r="NR1439" s="199"/>
      <c r="NS1439" s="199"/>
      <c r="NT1439" s="199"/>
      <c r="NU1439" s="199"/>
      <c r="NV1439" s="199"/>
      <c r="NW1439" s="199"/>
      <c r="NX1439" s="199"/>
      <c r="NY1439" s="199"/>
      <c r="NZ1439" s="199"/>
      <c r="OA1439" s="199"/>
      <c r="OB1439" s="199"/>
      <c r="OC1439" s="199"/>
      <c r="OD1439" s="199"/>
      <c r="OE1439" s="199"/>
      <c r="OF1439" s="199"/>
      <c r="OG1439" s="199"/>
      <c r="OH1439" s="199"/>
      <c r="OI1439" s="199"/>
      <c r="OJ1439" s="199"/>
      <c r="OK1439" s="199"/>
      <c r="OL1439" s="199"/>
      <c r="OM1439" s="199"/>
      <c r="ON1439" s="199"/>
      <c r="OO1439" s="199"/>
      <c r="OP1439" s="199"/>
      <c r="OQ1439" s="199"/>
      <c r="OR1439" s="199"/>
      <c r="OS1439" s="199"/>
      <c r="OT1439" s="199"/>
      <c r="OU1439" s="199"/>
      <c r="OV1439" s="199"/>
      <c r="OW1439" s="199"/>
      <c r="OX1439" s="199"/>
      <c r="OY1439" s="199"/>
      <c r="OZ1439" s="199"/>
      <c r="PA1439" s="199"/>
      <c r="PB1439" s="199"/>
      <c r="PC1439" s="199"/>
      <c r="PD1439" s="199"/>
      <c r="PE1439" s="199"/>
      <c r="PF1439" s="199"/>
      <c r="PG1439" s="199"/>
      <c r="PH1439" s="199"/>
      <c r="PI1439" s="199"/>
      <c r="PJ1439" s="199"/>
      <c r="PK1439" s="199"/>
      <c r="PL1439" s="199"/>
      <c r="PM1439" s="199"/>
      <c r="PN1439" s="199"/>
      <c r="PO1439" s="199"/>
      <c r="PP1439" s="199"/>
      <c r="PQ1439" s="199"/>
      <c r="PR1439" s="199"/>
      <c r="PS1439" s="199"/>
      <c r="PT1439" s="199"/>
      <c r="PU1439" s="199"/>
      <c r="PV1439" s="199"/>
      <c r="PW1439" s="199"/>
      <c r="PX1439" s="199"/>
      <c r="PY1439" s="199"/>
      <c r="PZ1439" s="199"/>
      <c r="QA1439" s="199"/>
      <c r="QB1439" s="199"/>
      <c r="QC1439" s="199"/>
      <c r="QD1439" s="199"/>
      <c r="QE1439" s="199"/>
      <c r="QF1439" s="199"/>
      <c r="QG1439" s="199"/>
      <c r="QH1439" s="199"/>
      <c r="QI1439" s="199"/>
      <c r="QJ1439" s="199"/>
      <c r="QK1439" s="199"/>
      <c r="QL1439" s="199"/>
      <c r="QM1439" s="199"/>
      <c r="QN1439" s="199"/>
      <c r="QO1439" s="199"/>
      <c r="QP1439" s="199"/>
      <c r="QQ1439" s="199"/>
      <c r="QR1439" s="199"/>
      <c r="QS1439" s="199"/>
      <c r="QT1439" s="199"/>
      <c r="QU1439" s="199"/>
      <c r="QV1439" s="199"/>
      <c r="QW1439" s="199"/>
      <c r="QX1439" s="199"/>
      <c r="QY1439" s="199"/>
      <c r="QZ1439" s="199"/>
      <c r="RA1439" s="199"/>
      <c r="RB1439" s="199"/>
      <c r="RC1439" s="199"/>
      <c r="RD1439" s="199"/>
      <c r="RE1439" s="199"/>
      <c r="RF1439" s="199"/>
    </row>
    <row r="1440" spans="1:474" s="169" customFormat="1" x14ac:dyDescent="0.25">
      <c r="A1440" s="26"/>
      <c r="B1440" s="48" t="s">
        <v>1346</v>
      </c>
      <c r="C1440" s="23"/>
      <c r="D1440" s="49">
        <v>1</v>
      </c>
      <c r="E1440" s="23"/>
      <c r="F1440" s="23">
        <v>1000</v>
      </c>
      <c r="P1440" s="207"/>
      <c r="U1440" s="208">
        <v>1</v>
      </c>
      <c r="V1440" s="207">
        <v>1000</v>
      </c>
      <c r="AD1440" s="180"/>
      <c r="AE1440" s="207">
        <f t="shared" si="147"/>
        <v>1000</v>
      </c>
      <c r="AF1440" s="199"/>
      <c r="AG1440" s="199"/>
      <c r="AH1440" s="199"/>
      <c r="AI1440" s="199"/>
      <c r="AJ1440" s="199"/>
      <c r="AK1440" s="199"/>
      <c r="AL1440" s="199"/>
      <c r="AM1440" s="199"/>
      <c r="AN1440" s="199"/>
      <c r="AO1440" s="199"/>
      <c r="AP1440" s="199"/>
      <c r="AQ1440" s="199"/>
      <c r="AR1440" s="199"/>
      <c r="AS1440" s="199"/>
      <c r="AT1440" s="199"/>
      <c r="AU1440" s="199"/>
      <c r="AV1440" s="199"/>
      <c r="AW1440" s="199"/>
      <c r="AX1440" s="199"/>
      <c r="AY1440" s="199"/>
      <c r="AZ1440" s="199"/>
      <c r="BA1440" s="199"/>
      <c r="BB1440" s="199"/>
      <c r="BC1440" s="199"/>
      <c r="BD1440" s="199"/>
      <c r="BE1440" s="199"/>
      <c r="BF1440" s="199"/>
      <c r="BG1440" s="199"/>
      <c r="BH1440" s="199"/>
      <c r="BI1440" s="199"/>
      <c r="BJ1440" s="199"/>
      <c r="BK1440" s="199"/>
      <c r="BL1440" s="199"/>
      <c r="BM1440" s="199"/>
      <c r="BN1440" s="199"/>
      <c r="BO1440" s="199"/>
      <c r="BP1440" s="199"/>
      <c r="BQ1440" s="199"/>
      <c r="BR1440" s="199"/>
      <c r="GM1440" s="199"/>
      <c r="GN1440" s="199"/>
      <c r="GO1440" s="199"/>
      <c r="GP1440" s="199"/>
      <c r="GQ1440" s="199"/>
      <c r="GR1440" s="199"/>
      <c r="GS1440" s="199"/>
      <c r="GT1440" s="199"/>
      <c r="GU1440" s="199"/>
      <c r="GV1440" s="199"/>
      <c r="GW1440" s="199"/>
      <c r="GX1440" s="199"/>
      <c r="GY1440" s="199"/>
      <c r="GZ1440" s="199"/>
      <c r="HA1440" s="199"/>
      <c r="HB1440" s="199"/>
      <c r="HC1440" s="199"/>
      <c r="HD1440" s="199"/>
      <c r="HE1440" s="199"/>
      <c r="HF1440" s="199"/>
      <c r="HG1440" s="199"/>
      <c r="HH1440" s="199"/>
      <c r="HI1440" s="199"/>
      <c r="HJ1440" s="199"/>
      <c r="HK1440" s="199"/>
      <c r="HL1440" s="199"/>
      <c r="HM1440" s="199"/>
      <c r="HN1440" s="199"/>
      <c r="HO1440" s="199"/>
      <c r="HP1440" s="199"/>
      <c r="HQ1440" s="199"/>
      <c r="HR1440" s="199"/>
      <c r="HS1440" s="199"/>
      <c r="HT1440" s="199"/>
      <c r="HU1440" s="199"/>
      <c r="HV1440" s="199"/>
      <c r="HW1440" s="199"/>
      <c r="HX1440" s="199"/>
      <c r="HY1440" s="199"/>
      <c r="HZ1440" s="199"/>
      <c r="IA1440" s="199"/>
      <c r="IB1440" s="199"/>
      <c r="IC1440" s="199"/>
      <c r="ID1440" s="199"/>
      <c r="IE1440" s="199"/>
      <c r="IF1440" s="199"/>
      <c r="IG1440" s="199"/>
      <c r="IH1440" s="199"/>
      <c r="II1440" s="199"/>
      <c r="IJ1440" s="199"/>
      <c r="IK1440" s="199"/>
      <c r="IL1440" s="199"/>
      <c r="IM1440" s="199"/>
      <c r="IN1440" s="199"/>
      <c r="IO1440" s="199"/>
      <c r="IP1440" s="199"/>
      <c r="IQ1440" s="199"/>
      <c r="IR1440" s="199"/>
      <c r="IS1440" s="199"/>
      <c r="IT1440" s="199"/>
      <c r="IU1440" s="199"/>
      <c r="IV1440" s="199"/>
      <c r="IW1440" s="199"/>
      <c r="IX1440" s="199"/>
      <c r="IY1440" s="199"/>
      <c r="IZ1440" s="199"/>
      <c r="JA1440" s="199"/>
      <c r="JB1440" s="199"/>
      <c r="JC1440" s="199"/>
      <c r="JD1440" s="199"/>
      <c r="JE1440" s="199"/>
      <c r="JF1440" s="199"/>
      <c r="JG1440" s="199"/>
      <c r="JH1440" s="199"/>
      <c r="JI1440" s="199"/>
      <c r="JJ1440" s="199"/>
      <c r="JK1440" s="199"/>
      <c r="JL1440" s="199"/>
      <c r="JM1440" s="199"/>
      <c r="JN1440" s="199"/>
      <c r="JO1440" s="199"/>
      <c r="JP1440" s="199"/>
      <c r="JQ1440" s="199"/>
      <c r="JR1440" s="199"/>
      <c r="JS1440" s="199"/>
      <c r="JT1440" s="199"/>
      <c r="JU1440" s="199"/>
      <c r="JV1440" s="199"/>
      <c r="JW1440" s="199"/>
      <c r="JX1440" s="199"/>
      <c r="JY1440" s="199"/>
      <c r="JZ1440" s="199"/>
      <c r="KA1440" s="199"/>
      <c r="KB1440" s="199"/>
      <c r="KC1440" s="199"/>
      <c r="KD1440" s="199"/>
      <c r="KE1440" s="199"/>
      <c r="KF1440" s="199"/>
      <c r="KG1440" s="199"/>
      <c r="KH1440" s="199"/>
      <c r="KI1440" s="199"/>
      <c r="KJ1440" s="199"/>
      <c r="KK1440" s="199"/>
      <c r="KL1440" s="199"/>
      <c r="KM1440" s="199"/>
      <c r="KN1440" s="199"/>
      <c r="KO1440" s="199"/>
      <c r="KP1440" s="199"/>
      <c r="KQ1440" s="199"/>
      <c r="KR1440" s="199"/>
      <c r="KS1440" s="199"/>
      <c r="KT1440" s="199"/>
      <c r="KU1440" s="199"/>
      <c r="KV1440" s="199"/>
      <c r="KW1440" s="199"/>
      <c r="KX1440" s="199"/>
      <c r="KY1440" s="199"/>
      <c r="KZ1440" s="199"/>
      <c r="LA1440" s="199"/>
      <c r="LB1440" s="199"/>
      <c r="LC1440" s="199"/>
      <c r="LD1440" s="199"/>
      <c r="LE1440" s="199"/>
      <c r="LF1440" s="199"/>
      <c r="LG1440" s="199"/>
      <c r="LH1440" s="199"/>
      <c r="LI1440" s="199"/>
      <c r="LJ1440" s="199"/>
      <c r="LK1440" s="199"/>
      <c r="LL1440" s="199"/>
      <c r="LM1440" s="199"/>
      <c r="LN1440" s="199"/>
      <c r="LO1440" s="199"/>
      <c r="LP1440" s="199"/>
      <c r="LQ1440" s="199"/>
      <c r="LR1440" s="199"/>
      <c r="LS1440" s="199"/>
      <c r="LT1440" s="199"/>
      <c r="LU1440" s="199"/>
      <c r="LV1440" s="199"/>
      <c r="LW1440" s="199"/>
      <c r="LX1440" s="199"/>
      <c r="LY1440" s="199"/>
      <c r="LZ1440" s="199"/>
      <c r="MA1440" s="199"/>
      <c r="MB1440" s="199"/>
      <c r="MC1440" s="199"/>
      <c r="MD1440" s="199"/>
      <c r="ME1440" s="199"/>
      <c r="MF1440" s="199"/>
      <c r="MG1440" s="199"/>
      <c r="MH1440" s="199"/>
      <c r="MI1440" s="199"/>
      <c r="MJ1440" s="199"/>
      <c r="MK1440" s="199"/>
      <c r="ML1440" s="199"/>
      <c r="MM1440" s="199"/>
      <c r="MN1440" s="199"/>
      <c r="MO1440" s="199"/>
      <c r="MP1440" s="199"/>
      <c r="MQ1440" s="199"/>
      <c r="MR1440" s="199"/>
      <c r="MS1440" s="199"/>
      <c r="MT1440" s="199"/>
      <c r="MU1440" s="199"/>
      <c r="MV1440" s="199"/>
      <c r="MW1440" s="199"/>
      <c r="MX1440" s="199"/>
      <c r="MY1440" s="199"/>
      <c r="MZ1440" s="199"/>
      <c r="NA1440" s="199"/>
      <c r="NB1440" s="199"/>
      <c r="NC1440" s="199"/>
      <c r="ND1440" s="199"/>
      <c r="NE1440" s="199"/>
      <c r="NF1440" s="199"/>
      <c r="NG1440" s="199"/>
      <c r="NH1440" s="199"/>
      <c r="NI1440" s="199"/>
      <c r="NJ1440" s="199"/>
      <c r="NK1440" s="199"/>
      <c r="NL1440" s="199"/>
      <c r="NM1440" s="199"/>
      <c r="NN1440" s="199"/>
      <c r="NO1440" s="199"/>
      <c r="NP1440" s="199"/>
      <c r="NQ1440" s="199"/>
      <c r="NR1440" s="199"/>
      <c r="NS1440" s="199"/>
      <c r="NT1440" s="199"/>
      <c r="NU1440" s="199"/>
      <c r="NV1440" s="199"/>
      <c r="NW1440" s="199"/>
      <c r="NX1440" s="199"/>
      <c r="NY1440" s="199"/>
      <c r="NZ1440" s="199"/>
      <c r="OA1440" s="199"/>
      <c r="OB1440" s="199"/>
      <c r="OC1440" s="199"/>
      <c r="OD1440" s="199"/>
      <c r="OE1440" s="199"/>
      <c r="OF1440" s="199"/>
      <c r="OG1440" s="199"/>
      <c r="OH1440" s="199"/>
      <c r="OI1440" s="199"/>
      <c r="OJ1440" s="199"/>
      <c r="OK1440" s="199"/>
      <c r="OL1440" s="199"/>
      <c r="OM1440" s="199"/>
      <c r="ON1440" s="199"/>
      <c r="OO1440" s="199"/>
      <c r="OP1440" s="199"/>
      <c r="OQ1440" s="199"/>
      <c r="OR1440" s="199"/>
      <c r="OS1440" s="199"/>
      <c r="OT1440" s="199"/>
      <c r="OU1440" s="199"/>
      <c r="OV1440" s="199"/>
      <c r="OW1440" s="199"/>
      <c r="OX1440" s="199"/>
      <c r="OY1440" s="199"/>
      <c r="OZ1440" s="199"/>
      <c r="PA1440" s="199"/>
      <c r="PB1440" s="199"/>
      <c r="PC1440" s="199"/>
      <c r="PD1440" s="199"/>
      <c r="PE1440" s="199"/>
      <c r="PF1440" s="199"/>
      <c r="PG1440" s="199"/>
      <c r="PH1440" s="199"/>
      <c r="PI1440" s="199"/>
      <c r="PJ1440" s="199"/>
      <c r="PK1440" s="199"/>
      <c r="PL1440" s="199"/>
      <c r="PM1440" s="199"/>
      <c r="PN1440" s="199"/>
      <c r="PO1440" s="199"/>
      <c r="PP1440" s="199"/>
      <c r="PQ1440" s="199"/>
      <c r="PR1440" s="199"/>
      <c r="PS1440" s="199"/>
      <c r="PT1440" s="199"/>
      <c r="PU1440" s="199"/>
      <c r="PV1440" s="199"/>
      <c r="PW1440" s="199"/>
      <c r="PX1440" s="199"/>
      <c r="PY1440" s="199"/>
      <c r="PZ1440" s="199"/>
      <c r="QA1440" s="199"/>
      <c r="QB1440" s="199"/>
      <c r="QC1440" s="199"/>
      <c r="QD1440" s="199"/>
      <c r="QE1440" s="199"/>
      <c r="QF1440" s="199"/>
      <c r="QG1440" s="199"/>
      <c r="QH1440" s="199"/>
      <c r="QI1440" s="199"/>
      <c r="QJ1440" s="199"/>
      <c r="QK1440" s="199"/>
      <c r="QL1440" s="199"/>
      <c r="QM1440" s="199"/>
      <c r="QN1440" s="199"/>
      <c r="QO1440" s="199"/>
      <c r="QP1440" s="199"/>
      <c r="QQ1440" s="199"/>
      <c r="QR1440" s="199"/>
      <c r="QS1440" s="199"/>
      <c r="QT1440" s="199"/>
      <c r="QU1440" s="199"/>
      <c r="QV1440" s="199"/>
      <c r="QW1440" s="199"/>
      <c r="QX1440" s="199"/>
      <c r="QY1440" s="199"/>
      <c r="QZ1440" s="199"/>
      <c r="RA1440" s="199"/>
      <c r="RB1440" s="199"/>
      <c r="RC1440" s="199"/>
      <c r="RD1440" s="199"/>
      <c r="RE1440" s="199"/>
      <c r="RF1440" s="199"/>
    </row>
    <row r="1441" spans="1:474" s="169" customFormat="1" x14ac:dyDescent="0.25">
      <c r="A1441" s="26"/>
      <c r="B1441" s="48" t="s">
        <v>1347</v>
      </c>
      <c r="C1441" s="23"/>
      <c r="D1441" s="49">
        <v>0</v>
      </c>
      <c r="E1441" s="23"/>
      <c r="F1441" s="23">
        <v>0</v>
      </c>
      <c r="P1441" s="207"/>
      <c r="U1441" s="208">
        <v>0</v>
      </c>
      <c r="V1441" s="207">
        <v>0</v>
      </c>
      <c r="AD1441" s="180"/>
      <c r="AE1441" s="207">
        <f t="shared" si="147"/>
        <v>0</v>
      </c>
      <c r="AF1441" s="199"/>
      <c r="AG1441" s="199"/>
      <c r="AH1441" s="199"/>
      <c r="AI1441" s="199"/>
      <c r="AJ1441" s="199"/>
      <c r="AK1441" s="199"/>
      <c r="AL1441" s="199"/>
      <c r="AM1441" s="199"/>
      <c r="AN1441" s="199"/>
      <c r="AO1441" s="199"/>
      <c r="AP1441" s="199"/>
      <c r="AQ1441" s="199"/>
      <c r="AR1441" s="199"/>
      <c r="AS1441" s="199"/>
      <c r="AT1441" s="199"/>
      <c r="AU1441" s="199"/>
      <c r="AV1441" s="199"/>
      <c r="AW1441" s="199"/>
      <c r="AX1441" s="199"/>
      <c r="AY1441" s="199"/>
      <c r="AZ1441" s="199"/>
      <c r="BA1441" s="199"/>
      <c r="BB1441" s="199"/>
      <c r="BC1441" s="199"/>
      <c r="BD1441" s="199"/>
      <c r="BE1441" s="199"/>
      <c r="BF1441" s="199"/>
      <c r="BG1441" s="199"/>
      <c r="BH1441" s="199"/>
      <c r="BI1441" s="199"/>
      <c r="BJ1441" s="199"/>
      <c r="BK1441" s="199"/>
      <c r="BL1441" s="199"/>
      <c r="BM1441" s="199"/>
      <c r="BN1441" s="199"/>
      <c r="BO1441" s="199"/>
      <c r="BP1441" s="199"/>
      <c r="BQ1441" s="199"/>
      <c r="BR1441" s="199"/>
      <c r="GM1441" s="199"/>
      <c r="GN1441" s="199"/>
      <c r="GO1441" s="199"/>
      <c r="GP1441" s="199"/>
      <c r="GQ1441" s="199"/>
      <c r="GR1441" s="199"/>
      <c r="GS1441" s="199"/>
      <c r="GT1441" s="199"/>
      <c r="GU1441" s="199"/>
      <c r="GV1441" s="199"/>
      <c r="GW1441" s="199"/>
      <c r="GX1441" s="199"/>
      <c r="GY1441" s="199"/>
      <c r="GZ1441" s="199"/>
      <c r="HA1441" s="199"/>
      <c r="HB1441" s="199"/>
      <c r="HC1441" s="199"/>
      <c r="HD1441" s="199"/>
      <c r="HE1441" s="199"/>
      <c r="HF1441" s="199"/>
      <c r="HG1441" s="199"/>
      <c r="HH1441" s="199"/>
      <c r="HI1441" s="199"/>
      <c r="HJ1441" s="199"/>
      <c r="HK1441" s="199"/>
      <c r="HL1441" s="199"/>
      <c r="HM1441" s="199"/>
      <c r="HN1441" s="199"/>
      <c r="HO1441" s="199"/>
      <c r="HP1441" s="199"/>
      <c r="HQ1441" s="199"/>
      <c r="HR1441" s="199"/>
      <c r="HS1441" s="199"/>
      <c r="HT1441" s="199"/>
      <c r="HU1441" s="199"/>
      <c r="HV1441" s="199"/>
      <c r="HW1441" s="199"/>
      <c r="HX1441" s="199"/>
      <c r="HY1441" s="199"/>
      <c r="HZ1441" s="199"/>
      <c r="IA1441" s="199"/>
      <c r="IB1441" s="199"/>
      <c r="IC1441" s="199"/>
      <c r="ID1441" s="199"/>
      <c r="IE1441" s="199"/>
      <c r="IF1441" s="199"/>
      <c r="IG1441" s="199"/>
      <c r="IH1441" s="199"/>
      <c r="II1441" s="199"/>
      <c r="IJ1441" s="199"/>
      <c r="IK1441" s="199"/>
      <c r="IL1441" s="199"/>
      <c r="IM1441" s="199"/>
      <c r="IN1441" s="199"/>
      <c r="IO1441" s="199"/>
      <c r="IP1441" s="199"/>
      <c r="IQ1441" s="199"/>
      <c r="IR1441" s="199"/>
      <c r="IS1441" s="199"/>
      <c r="IT1441" s="199"/>
      <c r="IU1441" s="199"/>
      <c r="IV1441" s="199"/>
      <c r="IW1441" s="199"/>
      <c r="IX1441" s="199"/>
      <c r="IY1441" s="199"/>
      <c r="IZ1441" s="199"/>
      <c r="JA1441" s="199"/>
      <c r="JB1441" s="199"/>
      <c r="JC1441" s="199"/>
      <c r="JD1441" s="199"/>
      <c r="JE1441" s="199"/>
      <c r="JF1441" s="199"/>
      <c r="JG1441" s="199"/>
      <c r="JH1441" s="199"/>
      <c r="JI1441" s="199"/>
      <c r="JJ1441" s="199"/>
      <c r="JK1441" s="199"/>
      <c r="JL1441" s="199"/>
      <c r="JM1441" s="199"/>
      <c r="JN1441" s="199"/>
      <c r="JO1441" s="199"/>
      <c r="JP1441" s="199"/>
      <c r="JQ1441" s="199"/>
      <c r="JR1441" s="199"/>
      <c r="JS1441" s="199"/>
      <c r="JT1441" s="199"/>
      <c r="JU1441" s="199"/>
      <c r="JV1441" s="199"/>
      <c r="JW1441" s="199"/>
      <c r="JX1441" s="199"/>
      <c r="JY1441" s="199"/>
      <c r="JZ1441" s="199"/>
      <c r="KA1441" s="199"/>
      <c r="KB1441" s="199"/>
      <c r="KC1441" s="199"/>
      <c r="KD1441" s="199"/>
      <c r="KE1441" s="199"/>
      <c r="KF1441" s="199"/>
      <c r="KG1441" s="199"/>
      <c r="KH1441" s="199"/>
      <c r="KI1441" s="199"/>
      <c r="KJ1441" s="199"/>
      <c r="KK1441" s="199"/>
      <c r="KL1441" s="199"/>
      <c r="KM1441" s="199"/>
      <c r="KN1441" s="199"/>
      <c r="KO1441" s="199"/>
      <c r="KP1441" s="199"/>
      <c r="KQ1441" s="199"/>
      <c r="KR1441" s="199"/>
      <c r="KS1441" s="199"/>
      <c r="KT1441" s="199"/>
      <c r="KU1441" s="199"/>
      <c r="KV1441" s="199"/>
      <c r="KW1441" s="199"/>
      <c r="KX1441" s="199"/>
      <c r="KY1441" s="199"/>
      <c r="KZ1441" s="199"/>
      <c r="LA1441" s="199"/>
      <c r="LB1441" s="199"/>
      <c r="LC1441" s="199"/>
      <c r="LD1441" s="199"/>
      <c r="LE1441" s="199"/>
      <c r="LF1441" s="199"/>
      <c r="LG1441" s="199"/>
      <c r="LH1441" s="199"/>
      <c r="LI1441" s="199"/>
      <c r="LJ1441" s="199"/>
      <c r="LK1441" s="199"/>
      <c r="LL1441" s="199"/>
      <c r="LM1441" s="199"/>
      <c r="LN1441" s="199"/>
      <c r="LO1441" s="199"/>
      <c r="LP1441" s="199"/>
      <c r="LQ1441" s="199"/>
      <c r="LR1441" s="199"/>
      <c r="LS1441" s="199"/>
      <c r="LT1441" s="199"/>
      <c r="LU1441" s="199"/>
      <c r="LV1441" s="199"/>
      <c r="LW1441" s="199"/>
      <c r="LX1441" s="199"/>
      <c r="LY1441" s="199"/>
      <c r="LZ1441" s="199"/>
      <c r="MA1441" s="199"/>
      <c r="MB1441" s="199"/>
      <c r="MC1441" s="199"/>
      <c r="MD1441" s="199"/>
      <c r="ME1441" s="199"/>
      <c r="MF1441" s="199"/>
      <c r="MG1441" s="199"/>
      <c r="MH1441" s="199"/>
      <c r="MI1441" s="199"/>
      <c r="MJ1441" s="199"/>
      <c r="MK1441" s="199"/>
      <c r="ML1441" s="199"/>
      <c r="MM1441" s="199"/>
      <c r="MN1441" s="199"/>
      <c r="MO1441" s="199"/>
      <c r="MP1441" s="199"/>
      <c r="MQ1441" s="199"/>
      <c r="MR1441" s="199"/>
      <c r="MS1441" s="199"/>
      <c r="MT1441" s="199"/>
      <c r="MU1441" s="199"/>
      <c r="MV1441" s="199"/>
      <c r="MW1441" s="199"/>
      <c r="MX1441" s="199"/>
      <c r="MY1441" s="199"/>
      <c r="MZ1441" s="199"/>
      <c r="NA1441" s="199"/>
      <c r="NB1441" s="199"/>
      <c r="NC1441" s="199"/>
      <c r="ND1441" s="199"/>
      <c r="NE1441" s="199"/>
      <c r="NF1441" s="199"/>
      <c r="NG1441" s="199"/>
      <c r="NH1441" s="199"/>
      <c r="NI1441" s="199"/>
      <c r="NJ1441" s="199"/>
      <c r="NK1441" s="199"/>
      <c r="NL1441" s="199"/>
      <c r="NM1441" s="199"/>
      <c r="NN1441" s="199"/>
      <c r="NO1441" s="199"/>
      <c r="NP1441" s="199"/>
      <c r="NQ1441" s="199"/>
      <c r="NR1441" s="199"/>
      <c r="NS1441" s="199"/>
      <c r="NT1441" s="199"/>
      <c r="NU1441" s="199"/>
      <c r="NV1441" s="199"/>
      <c r="NW1441" s="199"/>
      <c r="NX1441" s="199"/>
      <c r="NY1441" s="199"/>
      <c r="NZ1441" s="199"/>
      <c r="OA1441" s="199"/>
      <c r="OB1441" s="199"/>
      <c r="OC1441" s="199"/>
      <c r="OD1441" s="199"/>
      <c r="OE1441" s="199"/>
      <c r="OF1441" s="199"/>
      <c r="OG1441" s="199"/>
      <c r="OH1441" s="199"/>
      <c r="OI1441" s="199"/>
      <c r="OJ1441" s="199"/>
      <c r="OK1441" s="199"/>
      <c r="OL1441" s="199"/>
      <c r="OM1441" s="199"/>
      <c r="ON1441" s="199"/>
      <c r="OO1441" s="199"/>
      <c r="OP1441" s="199"/>
      <c r="OQ1441" s="199"/>
      <c r="OR1441" s="199"/>
      <c r="OS1441" s="199"/>
      <c r="OT1441" s="199"/>
      <c r="OU1441" s="199"/>
      <c r="OV1441" s="199"/>
      <c r="OW1441" s="199"/>
      <c r="OX1441" s="199"/>
      <c r="OY1441" s="199"/>
      <c r="OZ1441" s="199"/>
      <c r="PA1441" s="199"/>
      <c r="PB1441" s="199"/>
      <c r="PC1441" s="199"/>
      <c r="PD1441" s="199"/>
      <c r="PE1441" s="199"/>
      <c r="PF1441" s="199"/>
      <c r="PG1441" s="199"/>
      <c r="PH1441" s="199"/>
      <c r="PI1441" s="199"/>
      <c r="PJ1441" s="199"/>
      <c r="PK1441" s="199"/>
      <c r="PL1441" s="199"/>
      <c r="PM1441" s="199"/>
      <c r="PN1441" s="199"/>
      <c r="PO1441" s="199"/>
      <c r="PP1441" s="199"/>
      <c r="PQ1441" s="199"/>
      <c r="PR1441" s="199"/>
      <c r="PS1441" s="199"/>
      <c r="PT1441" s="199"/>
      <c r="PU1441" s="199"/>
      <c r="PV1441" s="199"/>
      <c r="PW1441" s="199"/>
      <c r="PX1441" s="199"/>
      <c r="PY1441" s="199"/>
      <c r="PZ1441" s="199"/>
      <c r="QA1441" s="199"/>
      <c r="QB1441" s="199"/>
      <c r="QC1441" s="199"/>
      <c r="QD1441" s="199"/>
      <c r="QE1441" s="199"/>
      <c r="QF1441" s="199"/>
      <c r="QG1441" s="199"/>
      <c r="QH1441" s="199"/>
      <c r="QI1441" s="199"/>
      <c r="QJ1441" s="199"/>
      <c r="QK1441" s="199"/>
      <c r="QL1441" s="199"/>
      <c r="QM1441" s="199"/>
      <c r="QN1441" s="199"/>
      <c r="QO1441" s="199"/>
      <c r="QP1441" s="199"/>
      <c r="QQ1441" s="199"/>
      <c r="QR1441" s="199"/>
      <c r="QS1441" s="199"/>
      <c r="QT1441" s="199"/>
      <c r="QU1441" s="199"/>
      <c r="QV1441" s="199"/>
      <c r="QW1441" s="199"/>
      <c r="QX1441" s="199"/>
      <c r="QY1441" s="199"/>
      <c r="QZ1441" s="199"/>
      <c r="RA1441" s="199"/>
      <c r="RB1441" s="199"/>
      <c r="RC1441" s="199"/>
      <c r="RD1441" s="199"/>
      <c r="RE1441" s="199"/>
      <c r="RF1441" s="199"/>
    </row>
    <row r="1442" spans="1:474" s="169" customFormat="1" x14ac:dyDescent="0.25">
      <c r="A1442" s="26"/>
      <c r="B1442" s="48" t="s">
        <v>1348</v>
      </c>
      <c r="C1442" s="23"/>
      <c r="D1442" s="49">
        <v>0</v>
      </c>
      <c r="E1442" s="23"/>
      <c r="F1442" s="23">
        <v>0</v>
      </c>
      <c r="P1442" s="207"/>
      <c r="U1442" s="208">
        <v>0</v>
      </c>
      <c r="V1442" s="207">
        <v>0</v>
      </c>
      <c r="AD1442" s="180"/>
      <c r="AE1442" s="207">
        <f t="shared" si="147"/>
        <v>0</v>
      </c>
      <c r="AF1442" s="199"/>
      <c r="AG1442" s="199"/>
      <c r="AH1442" s="199"/>
      <c r="AI1442" s="199"/>
      <c r="AJ1442" s="199"/>
      <c r="AK1442" s="199"/>
      <c r="AL1442" s="199"/>
      <c r="AM1442" s="199"/>
      <c r="AN1442" s="199"/>
      <c r="AO1442" s="199"/>
      <c r="AP1442" s="199"/>
      <c r="AQ1442" s="199"/>
      <c r="AR1442" s="199"/>
      <c r="AS1442" s="199"/>
      <c r="AT1442" s="199"/>
      <c r="AU1442" s="199"/>
      <c r="AV1442" s="199"/>
      <c r="AW1442" s="199"/>
      <c r="AX1442" s="199"/>
      <c r="AY1442" s="199"/>
      <c r="AZ1442" s="199"/>
      <c r="BA1442" s="199"/>
      <c r="BB1442" s="199"/>
      <c r="BC1442" s="199"/>
      <c r="BD1442" s="199"/>
      <c r="BE1442" s="199"/>
      <c r="BF1442" s="199"/>
      <c r="BG1442" s="199"/>
      <c r="BH1442" s="199"/>
      <c r="BI1442" s="199"/>
      <c r="BJ1442" s="199"/>
      <c r="BK1442" s="199"/>
      <c r="BL1442" s="199"/>
      <c r="BM1442" s="199"/>
      <c r="BN1442" s="199"/>
      <c r="BO1442" s="199"/>
      <c r="BP1442" s="199"/>
      <c r="BQ1442" s="199"/>
      <c r="BR1442" s="199"/>
      <c r="GM1442" s="199"/>
      <c r="GN1442" s="199"/>
      <c r="GO1442" s="199"/>
      <c r="GP1442" s="199"/>
      <c r="GQ1442" s="199"/>
      <c r="GR1442" s="199"/>
      <c r="GS1442" s="199"/>
      <c r="GT1442" s="199"/>
      <c r="GU1442" s="199"/>
      <c r="GV1442" s="199"/>
      <c r="GW1442" s="199"/>
      <c r="GX1442" s="199"/>
      <c r="GY1442" s="199"/>
      <c r="GZ1442" s="199"/>
      <c r="HA1442" s="199"/>
      <c r="HB1442" s="199"/>
      <c r="HC1442" s="199"/>
      <c r="HD1442" s="199"/>
      <c r="HE1442" s="199"/>
      <c r="HF1442" s="199"/>
      <c r="HG1442" s="199"/>
      <c r="HH1442" s="199"/>
      <c r="HI1442" s="199"/>
      <c r="HJ1442" s="199"/>
      <c r="HK1442" s="199"/>
      <c r="HL1442" s="199"/>
      <c r="HM1442" s="199"/>
      <c r="HN1442" s="199"/>
      <c r="HO1442" s="199"/>
      <c r="HP1442" s="199"/>
      <c r="HQ1442" s="199"/>
      <c r="HR1442" s="199"/>
      <c r="HS1442" s="199"/>
      <c r="HT1442" s="199"/>
      <c r="HU1442" s="199"/>
      <c r="HV1442" s="199"/>
      <c r="HW1442" s="199"/>
      <c r="HX1442" s="199"/>
      <c r="HY1442" s="199"/>
      <c r="HZ1442" s="199"/>
      <c r="IA1442" s="199"/>
      <c r="IB1442" s="199"/>
      <c r="IC1442" s="199"/>
      <c r="ID1442" s="199"/>
      <c r="IE1442" s="199"/>
      <c r="IF1442" s="199"/>
      <c r="IG1442" s="199"/>
      <c r="IH1442" s="199"/>
      <c r="II1442" s="199"/>
      <c r="IJ1442" s="199"/>
      <c r="IK1442" s="199"/>
      <c r="IL1442" s="199"/>
      <c r="IM1442" s="199"/>
      <c r="IN1442" s="199"/>
      <c r="IO1442" s="199"/>
      <c r="IP1442" s="199"/>
      <c r="IQ1442" s="199"/>
      <c r="IR1442" s="199"/>
      <c r="IS1442" s="199"/>
      <c r="IT1442" s="199"/>
      <c r="IU1442" s="199"/>
      <c r="IV1442" s="199"/>
      <c r="IW1442" s="199"/>
      <c r="IX1442" s="199"/>
      <c r="IY1442" s="199"/>
      <c r="IZ1442" s="199"/>
      <c r="JA1442" s="199"/>
      <c r="JB1442" s="199"/>
      <c r="JC1442" s="199"/>
      <c r="JD1442" s="199"/>
      <c r="JE1442" s="199"/>
      <c r="JF1442" s="199"/>
      <c r="JG1442" s="199"/>
      <c r="JH1442" s="199"/>
      <c r="JI1442" s="199"/>
      <c r="JJ1442" s="199"/>
      <c r="JK1442" s="199"/>
      <c r="JL1442" s="199"/>
      <c r="JM1442" s="199"/>
      <c r="JN1442" s="199"/>
      <c r="JO1442" s="199"/>
      <c r="JP1442" s="199"/>
      <c r="JQ1442" s="199"/>
      <c r="JR1442" s="199"/>
      <c r="JS1442" s="199"/>
      <c r="JT1442" s="199"/>
      <c r="JU1442" s="199"/>
      <c r="JV1442" s="199"/>
      <c r="JW1442" s="199"/>
      <c r="JX1442" s="199"/>
      <c r="JY1442" s="199"/>
      <c r="JZ1442" s="199"/>
      <c r="KA1442" s="199"/>
      <c r="KB1442" s="199"/>
      <c r="KC1442" s="199"/>
      <c r="KD1442" s="199"/>
      <c r="KE1442" s="199"/>
      <c r="KF1442" s="199"/>
      <c r="KG1442" s="199"/>
      <c r="KH1442" s="199"/>
      <c r="KI1442" s="199"/>
      <c r="KJ1442" s="199"/>
      <c r="KK1442" s="199"/>
      <c r="KL1442" s="199"/>
      <c r="KM1442" s="199"/>
      <c r="KN1442" s="199"/>
      <c r="KO1442" s="199"/>
      <c r="KP1442" s="199"/>
      <c r="KQ1442" s="199"/>
      <c r="KR1442" s="199"/>
      <c r="KS1442" s="199"/>
      <c r="KT1442" s="199"/>
      <c r="KU1442" s="199"/>
      <c r="KV1442" s="199"/>
      <c r="KW1442" s="199"/>
      <c r="KX1442" s="199"/>
      <c r="KY1442" s="199"/>
      <c r="KZ1442" s="199"/>
      <c r="LA1442" s="199"/>
      <c r="LB1442" s="199"/>
      <c r="LC1442" s="199"/>
      <c r="LD1442" s="199"/>
      <c r="LE1442" s="199"/>
      <c r="LF1442" s="199"/>
      <c r="LG1442" s="199"/>
      <c r="LH1442" s="199"/>
      <c r="LI1442" s="199"/>
      <c r="LJ1442" s="199"/>
      <c r="LK1442" s="199"/>
      <c r="LL1442" s="199"/>
      <c r="LM1442" s="199"/>
      <c r="LN1442" s="199"/>
      <c r="LO1442" s="199"/>
      <c r="LP1442" s="199"/>
      <c r="LQ1442" s="199"/>
      <c r="LR1442" s="199"/>
      <c r="LS1442" s="199"/>
      <c r="LT1442" s="199"/>
      <c r="LU1442" s="199"/>
      <c r="LV1442" s="199"/>
      <c r="LW1442" s="199"/>
      <c r="LX1442" s="199"/>
      <c r="LY1442" s="199"/>
      <c r="LZ1442" s="199"/>
      <c r="MA1442" s="199"/>
      <c r="MB1442" s="199"/>
      <c r="MC1442" s="199"/>
      <c r="MD1442" s="199"/>
      <c r="ME1442" s="199"/>
      <c r="MF1442" s="199"/>
      <c r="MG1442" s="199"/>
      <c r="MH1442" s="199"/>
      <c r="MI1442" s="199"/>
      <c r="MJ1442" s="199"/>
      <c r="MK1442" s="199"/>
      <c r="ML1442" s="199"/>
      <c r="MM1442" s="199"/>
      <c r="MN1442" s="199"/>
      <c r="MO1442" s="199"/>
      <c r="MP1442" s="199"/>
      <c r="MQ1442" s="199"/>
      <c r="MR1442" s="199"/>
      <c r="MS1442" s="199"/>
      <c r="MT1442" s="199"/>
      <c r="MU1442" s="199"/>
      <c r="MV1442" s="199"/>
      <c r="MW1442" s="199"/>
      <c r="MX1442" s="199"/>
      <c r="MY1442" s="199"/>
      <c r="MZ1442" s="199"/>
      <c r="NA1442" s="199"/>
      <c r="NB1442" s="199"/>
      <c r="NC1442" s="199"/>
      <c r="ND1442" s="199"/>
      <c r="NE1442" s="199"/>
      <c r="NF1442" s="199"/>
      <c r="NG1442" s="199"/>
      <c r="NH1442" s="199"/>
      <c r="NI1442" s="199"/>
      <c r="NJ1442" s="199"/>
      <c r="NK1442" s="199"/>
      <c r="NL1442" s="199"/>
      <c r="NM1442" s="199"/>
      <c r="NN1442" s="199"/>
      <c r="NO1442" s="199"/>
      <c r="NP1442" s="199"/>
      <c r="NQ1442" s="199"/>
      <c r="NR1442" s="199"/>
      <c r="NS1442" s="199"/>
      <c r="NT1442" s="199"/>
      <c r="NU1442" s="199"/>
      <c r="NV1442" s="199"/>
      <c r="NW1442" s="199"/>
      <c r="NX1442" s="199"/>
      <c r="NY1442" s="199"/>
      <c r="NZ1442" s="199"/>
      <c r="OA1442" s="199"/>
      <c r="OB1442" s="199"/>
      <c r="OC1442" s="199"/>
      <c r="OD1442" s="199"/>
      <c r="OE1442" s="199"/>
      <c r="OF1442" s="199"/>
      <c r="OG1442" s="199"/>
      <c r="OH1442" s="199"/>
      <c r="OI1442" s="199"/>
      <c r="OJ1442" s="199"/>
      <c r="OK1442" s="199"/>
      <c r="OL1442" s="199"/>
      <c r="OM1442" s="199"/>
      <c r="ON1442" s="199"/>
      <c r="OO1442" s="199"/>
      <c r="OP1442" s="199"/>
      <c r="OQ1442" s="199"/>
      <c r="OR1442" s="199"/>
      <c r="OS1442" s="199"/>
      <c r="OT1442" s="199"/>
      <c r="OU1442" s="199"/>
      <c r="OV1442" s="199"/>
      <c r="OW1442" s="199"/>
      <c r="OX1442" s="199"/>
      <c r="OY1442" s="199"/>
      <c r="OZ1442" s="199"/>
      <c r="PA1442" s="199"/>
      <c r="PB1442" s="199"/>
      <c r="PC1442" s="199"/>
      <c r="PD1442" s="199"/>
      <c r="PE1442" s="199"/>
      <c r="PF1442" s="199"/>
      <c r="PG1442" s="199"/>
      <c r="PH1442" s="199"/>
      <c r="PI1442" s="199"/>
      <c r="PJ1442" s="199"/>
      <c r="PK1442" s="199"/>
      <c r="PL1442" s="199"/>
      <c r="PM1442" s="199"/>
      <c r="PN1442" s="199"/>
      <c r="PO1442" s="199"/>
      <c r="PP1442" s="199"/>
      <c r="PQ1442" s="199"/>
      <c r="PR1442" s="199"/>
      <c r="PS1442" s="199"/>
      <c r="PT1442" s="199"/>
      <c r="PU1442" s="199"/>
      <c r="PV1442" s="199"/>
      <c r="PW1442" s="199"/>
      <c r="PX1442" s="199"/>
      <c r="PY1442" s="199"/>
      <c r="PZ1442" s="199"/>
      <c r="QA1442" s="199"/>
      <c r="QB1442" s="199"/>
      <c r="QC1442" s="199"/>
      <c r="QD1442" s="199"/>
      <c r="QE1442" s="199"/>
      <c r="QF1442" s="199"/>
      <c r="QG1442" s="199"/>
      <c r="QH1442" s="199"/>
      <c r="QI1442" s="199"/>
      <c r="QJ1442" s="199"/>
      <c r="QK1442" s="199"/>
      <c r="QL1442" s="199"/>
      <c r="QM1442" s="199"/>
      <c r="QN1442" s="199"/>
      <c r="QO1442" s="199"/>
      <c r="QP1442" s="199"/>
      <c r="QQ1442" s="199"/>
      <c r="QR1442" s="199"/>
      <c r="QS1442" s="199"/>
      <c r="QT1442" s="199"/>
      <c r="QU1442" s="199"/>
      <c r="QV1442" s="199"/>
      <c r="QW1442" s="199"/>
      <c r="QX1442" s="199"/>
      <c r="QY1442" s="199"/>
      <c r="QZ1442" s="199"/>
      <c r="RA1442" s="199"/>
      <c r="RB1442" s="199"/>
      <c r="RC1442" s="199"/>
      <c r="RD1442" s="199"/>
      <c r="RE1442" s="199"/>
      <c r="RF1442" s="199"/>
    </row>
    <row r="1443" spans="1:474" s="169" customFormat="1" x14ac:dyDescent="0.25">
      <c r="A1443" s="26"/>
      <c r="B1443" s="48" t="s">
        <v>1349</v>
      </c>
      <c r="C1443" s="23"/>
      <c r="D1443" s="49">
        <v>20</v>
      </c>
      <c r="E1443" s="23"/>
      <c r="F1443" s="23">
        <v>400</v>
      </c>
      <c r="P1443" s="207"/>
      <c r="U1443" s="208">
        <v>20</v>
      </c>
      <c r="V1443" s="207">
        <v>400</v>
      </c>
      <c r="AD1443" s="180"/>
      <c r="AE1443" s="207">
        <f t="shared" si="147"/>
        <v>400</v>
      </c>
      <c r="AF1443" s="199"/>
      <c r="AG1443" s="199"/>
      <c r="AH1443" s="199"/>
      <c r="AI1443" s="199"/>
      <c r="AJ1443" s="199"/>
      <c r="AK1443" s="199"/>
      <c r="AL1443" s="199"/>
      <c r="AM1443" s="199"/>
      <c r="AN1443" s="199"/>
      <c r="AO1443" s="199"/>
      <c r="AP1443" s="199"/>
      <c r="AQ1443" s="199"/>
      <c r="AR1443" s="199"/>
      <c r="AS1443" s="199"/>
      <c r="AT1443" s="199"/>
      <c r="AU1443" s="199"/>
      <c r="AV1443" s="199"/>
      <c r="AW1443" s="199"/>
      <c r="AX1443" s="199"/>
      <c r="AY1443" s="199"/>
      <c r="AZ1443" s="199"/>
      <c r="BA1443" s="199"/>
      <c r="BB1443" s="199"/>
      <c r="BC1443" s="199"/>
      <c r="BD1443" s="199"/>
      <c r="BE1443" s="199"/>
      <c r="BF1443" s="199"/>
      <c r="BG1443" s="199"/>
      <c r="BH1443" s="199"/>
      <c r="BI1443" s="199"/>
      <c r="BJ1443" s="199"/>
      <c r="BK1443" s="199"/>
      <c r="BL1443" s="199"/>
      <c r="BM1443" s="199"/>
      <c r="BN1443" s="199"/>
      <c r="BO1443" s="199"/>
      <c r="BP1443" s="199"/>
      <c r="BQ1443" s="199"/>
      <c r="BR1443" s="199"/>
      <c r="GM1443" s="199"/>
      <c r="GN1443" s="199"/>
      <c r="GO1443" s="199"/>
      <c r="GP1443" s="199"/>
      <c r="GQ1443" s="199"/>
      <c r="GR1443" s="199"/>
      <c r="GS1443" s="199"/>
      <c r="GT1443" s="199"/>
      <c r="GU1443" s="199"/>
      <c r="GV1443" s="199"/>
      <c r="GW1443" s="199"/>
      <c r="GX1443" s="199"/>
      <c r="GY1443" s="199"/>
      <c r="GZ1443" s="199"/>
      <c r="HA1443" s="199"/>
      <c r="HB1443" s="199"/>
      <c r="HC1443" s="199"/>
      <c r="HD1443" s="199"/>
      <c r="HE1443" s="199"/>
      <c r="HF1443" s="199"/>
      <c r="HG1443" s="199"/>
      <c r="HH1443" s="199"/>
      <c r="HI1443" s="199"/>
      <c r="HJ1443" s="199"/>
      <c r="HK1443" s="199"/>
      <c r="HL1443" s="199"/>
      <c r="HM1443" s="199"/>
      <c r="HN1443" s="199"/>
      <c r="HO1443" s="199"/>
      <c r="HP1443" s="199"/>
      <c r="HQ1443" s="199"/>
      <c r="HR1443" s="199"/>
      <c r="HS1443" s="199"/>
      <c r="HT1443" s="199"/>
      <c r="HU1443" s="199"/>
      <c r="HV1443" s="199"/>
      <c r="HW1443" s="199"/>
      <c r="HX1443" s="199"/>
      <c r="HY1443" s="199"/>
      <c r="HZ1443" s="199"/>
      <c r="IA1443" s="199"/>
      <c r="IB1443" s="199"/>
      <c r="IC1443" s="199"/>
      <c r="ID1443" s="199"/>
      <c r="IE1443" s="199"/>
      <c r="IF1443" s="199"/>
      <c r="IG1443" s="199"/>
      <c r="IH1443" s="199"/>
      <c r="II1443" s="199"/>
      <c r="IJ1443" s="199"/>
      <c r="IK1443" s="199"/>
      <c r="IL1443" s="199"/>
      <c r="IM1443" s="199"/>
      <c r="IN1443" s="199"/>
      <c r="IO1443" s="199"/>
      <c r="IP1443" s="199"/>
      <c r="IQ1443" s="199"/>
      <c r="IR1443" s="199"/>
      <c r="IS1443" s="199"/>
      <c r="IT1443" s="199"/>
      <c r="IU1443" s="199"/>
      <c r="IV1443" s="199"/>
      <c r="IW1443" s="199"/>
      <c r="IX1443" s="199"/>
      <c r="IY1443" s="199"/>
      <c r="IZ1443" s="199"/>
      <c r="JA1443" s="199"/>
      <c r="JB1443" s="199"/>
      <c r="JC1443" s="199"/>
      <c r="JD1443" s="199"/>
      <c r="JE1443" s="199"/>
      <c r="JF1443" s="199"/>
      <c r="JG1443" s="199"/>
      <c r="JH1443" s="199"/>
      <c r="JI1443" s="199"/>
      <c r="JJ1443" s="199"/>
      <c r="JK1443" s="199"/>
      <c r="JL1443" s="199"/>
      <c r="JM1443" s="199"/>
      <c r="JN1443" s="199"/>
      <c r="JO1443" s="199"/>
      <c r="JP1443" s="199"/>
      <c r="JQ1443" s="199"/>
      <c r="JR1443" s="199"/>
      <c r="JS1443" s="199"/>
      <c r="JT1443" s="199"/>
      <c r="JU1443" s="199"/>
      <c r="JV1443" s="199"/>
      <c r="JW1443" s="199"/>
      <c r="JX1443" s="199"/>
      <c r="JY1443" s="199"/>
      <c r="JZ1443" s="199"/>
      <c r="KA1443" s="199"/>
      <c r="KB1443" s="199"/>
      <c r="KC1443" s="199"/>
      <c r="KD1443" s="199"/>
      <c r="KE1443" s="199"/>
      <c r="KF1443" s="199"/>
      <c r="KG1443" s="199"/>
      <c r="KH1443" s="199"/>
      <c r="KI1443" s="199"/>
      <c r="KJ1443" s="199"/>
      <c r="KK1443" s="199"/>
      <c r="KL1443" s="199"/>
      <c r="KM1443" s="199"/>
      <c r="KN1443" s="199"/>
      <c r="KO1443" s="199"/>
      <c r="KP1443" s="199"/>
      <c r="KQ1443" s="199"/>
      <c r="KR1443" s="199"/>
      <c r="KS1443" s="199"/>
      <c r="KT1443" s="199"/>
      <c r="KU1443" s="199"/>
      <c r="KV1443" s="199"/>
      <c r="KW1443" s="199"/>
      <c r="KX1443" s="199"/>
      <c r="KY1443" s="199"/>
      <c r="KZ1443" s="199"/>
      <c r="LA1443" s="199"/>
      <c r="LB1443" s="199"/>
      <c r="LC1443" s="199"/>
      <c r="LD1443" s="199"/>
      <c r="LE1443" s="199"/>
      <c r="LF1443" s="199"/>
      <c r="LG1443" s="199"/>
      <c r="LH1443" s="199"/>
      <c r="LI1443" s="199"/>
      <c r="LJ1443" s="199"/>
      <c r="LK1443" s="199"/>
      <c r="LL1443" s="199"/>
      <c r="LM1443" s="199"/>
      <c r="LN1443" s="199"/>
      <c r="LO1443" s="199"/>
      <c r="LP1443" s="199"/>
      <c r="LQ1443" s="199"/>
      <c r="LR1443" s="199"/>
      <c r="LS1443" s="199"/>
      <c r="LT1443" s="199"/>
      <c r="LU1443" s="199"/>
      <c r="LV1443" s="199"/>
      <c r="LW1443" s="199"/>
      <c r="LX1443" s="199"/>
      <c r="LY1443" s="199"/>
      <c r="LZ1443" s="199"/>
      <c r="MA1443" s="199"/>
      <c r="MB1443" s="199"/>
      <c r="MC1443" s="199"/>
      <c r="MD1443" s="199"/>
      <c r="ME1443" s="199"/>
      <c r="MF1443" s="199"/>
      <c r="MG1443" s="199"/>
      <c r="MH1443" s="199"/>
      <c r="MI1443" s="199"/>
      <c r="MJ1443" s="199"/>
      <c r="MK1443" s="199"/>
      <c r="ML1443" s="199"/>
      <c r="MM1443" s="199"/>
      <c r="MN1443" s="199"/>
      <c r="MO1443" s="199"/>
      <c r="MP1443" s="199"/>
      <c r="MQ1443" s="199"/>
      <c r="MR1443" s="199"/>
      <c r="MS1443" s="199"/>
      <c r="MT1443" s="199"/>
      <c r="MU1443" s="199"/>
      <c r="MV1443" s="199"/>
      <c r="MW1443" s="199"/>
      <c r="MX1443" s="199"/>
      <c r="MY1443" s="199"/>
      <c r="MZ1443" s="199"/>
      <c r="NA1443" s="199"/>
      <c r="NB1443" s="199"/>
      <c r="NC1443" s="199"/>
      <c r="ND1443" s="199"/>
      <c r="NE1443" s="199"/>
      <c r="NF1443" s="199"/>
      <c r="NG1443" s="199"/>
      <c r="NH1443" s="199"/>
      <c r="NI1443" s="199"/>
      <c r="NJ1443" s="199"/>
      <c r="NK1443" s="199"/>
      <c r="NL1443" s="199"/>
      <c r="NM1443" s="199"/>
      <c r="NN1443" s="199"/>
      <c r="NO1443" s="199"/>
      <c r="NP1443" s="199"/>
      <c r="NQ1443" s="199"/>
      <c r="NR1443" s="199"/>
      <c r="NS1443" s="199"/>
      <c r="NT1443" s="199"/>
      <c r="NU1443" s="199"/>
      <c r="NV1443" s="199"/>
      <c r="NW1443" s="199"/>
      <c r="NX1443" s="199"/>
      <c r="NY1443" s="199"/>
      <c r="NZ1443" s="199"/>
      <c r="OA1443" s="199"/>
      <c r="OB1443" s="199"/>
      <c r="OC1443" s="199"/>
      <c r="OD1443" s="199"/>
      <c r="OE1443" s="199"/>
      <c r="OF1443" s="199"/>
      <c r="OG1443" s="199"/>
      <c r="OH1443" s="199"/>
      <c r="OI1443" s="199"/>
      <c r="OJ1443" s="199"/>
      <c r="OK1443" s="199"/>
      <c r="OL1443" s="199"/>
      <c r="OM1443" s="199"/>
      <c r="ON1443" s="199"/>
      <c r="OO1443" s="199"/>
      <c r="OP1443" s="199"/>
      <c r="OQ1443" s="199"/>
      <c r="OR1443" s="199"/>
      <c r="OS1443" s="199"/>
      <c r="OT1443" s="199"/>
      <c r="OU1443" s="199"/>
      <c r="OV1443" s="199"/>
      <c r="OW1443" s="199"/>
      <c r="OX1443" s="199"/>
      <c r="OY1443" s="199"/>
      <c r="OZ1443" s="199"/>
      <c r="PA1443" s="199"/>
      <c r="PB1443" s="199"/>
      <c r="PC1443" s="199"/>
      <c r="PD1443" s="199"/>
      <c r="PE1443" s="199"/>
      <c r="PF1443" s="199"/>
      <c r="PG1443" s="199"/>
      <c r="PH1443" s="199"/>
      <c r="PI1443" s="199"/>
      <c r="PJ1443" s="199"/>
      <c r="PK1443" s="199"/>
      <c r="PL1443" s="199"/>
      <c r="PM1443" s="199"/>
      <c r="PN1443" s="199"/>
      <c r="PO1443" s="199"/>
      <c r="PP1443" s="199"/>
      <c r="PQ1443" s="199"/>
      <c r="PR1443" s="199"/>
      <c r="PS1443" s="199"/>
      <c r="PT1443" s="199"/>
      <c r="PU1443" s="199"/>
      <c r="PV1443" s="199"/>
      <c r="PW1443" s="199"/>
      <c r="PX1443" s="199"/>
      <c r="PY1443" s="199"/>
      <c r="PZ1443" s="199"/>
      <c r="QA1443" s="199"/>
      <c r="QB1443" s="199"/>
      <c r="QC1443" s="199"/>
      <c r="QD1443" s="199"/>
      <c r="QE1443" s="199"/>
      <c r="QF1443" s="199"/>
      <c r="QG1443" s="199"/>
      <c r="QH1443" s="199"/>
      <c r="QI1443" s="199"/>
      <c r="QJ1443" s="199"/>
      <c r="QK1443" s="199"/>
      <c r="QL1443" s="199"/>
      <c r="QM1443" s="199"/>
      <c r="QN1443" s="199"/>
      <c r="QO1443" s="199"/>
      <c r="QP1443" s="199"/>
      <c r="QQ1443" s="199"/>
      <c r="QR1443" s="199"/>
      <c r="QS1443" s="199"/>
      <c r="QT1443" s="199"/>
      <c r="QU1443" s="199"/>
      <c r="QV1443" s="199"/>
      <c r="QW1443" s="199"/>
      <c r="QX1443" s="199"/>
      <c r="QY1443" s="199"/>
      <c r="QZ1443" s="199"/>
      <c r="RA1443" s="199"/>
      <c r="RB1443" s="199"/>
      <c r="RC1443" s="199"/>
      <c r="RD1443" s="199"/>
      <c r="RE1443" s="199"/>
      <c r="RF1443" s="199"/>
    </row>
    <row r="1444" spans="1:474" s="169" customFormat="1" x14ac:dyDescent="0.25">
      <c r="A1444" s="26"/>
      <c r="B1444" s="48" t="s">
        <v>1350</v>
      </c>
      <c r="C1444" s="23"/>
      <c r="D1444" s="49">
        <v>8</v>
      </c>
      <c r="E1444" s="23"/>
      <c r="F1444" s="23">
        <v>165.36959999999999</v>
      </c>
      <c r="P1444" s="207"/>
      <c r="U1444" s="208">
        <v>8</v>
      </c>
      <c r="V1444" s="207">
        <v>165.36959999999999</v>
      </c>
      <c r="AD1444" s="180"/>
      <c r="AE1444" s="207">
        <f t="shared" si="147"/>
        <v>165.36959999999999</v>
      </c>
      <c r="AF1444" s="199"/>
      <c r="AG1444" s="199"/>
      <c r="AH1444" s="199"/>
      <c r="AI1444" s="199"/>
      <c r="AJ1444" s="199"/>
      <c r="AK1444" s="199"/>
      <c r="AL1444" s="199"/>
      <c r="AM1444" s="199"/>
      <c r="AN1444" s="199"/>
      <c r="AO1444" s="199"/>
      <c r="AP1444" s="199"/>
      <c r="AQ1444" s="199"/>
      <c r="AR1444" s="199"/>
      <c r="AS1444" s="199"/>
      <c r="AT1444" s="199"/>
      <c r="AU1444" s="199"/>
      <c r="AV1444" s="199"/>
      <c r="AW1444" s="199"/>
      <c r="AX1444" s="199"/>
      <c r="AY1444" s="199"/>
      <c r="AZ1444" s="199"/>
      <c r="BA1444" s="199"/>
      <c r="BB1444" s="199"/>
      <c r="BC1444" s="199"/>
      <c r="BD1444" s="199"/>
      <c r="BE1444" s="199"/>
      <c r="BF1444" s="199"/>
      <c r="BG1444" s="199"/>
      <c r="BH1444" s="199"/>
      <c r="BI1444" s="199"/>
      <c r="BJ1444" s="199"/>
      <c r="BK1444" s="199"/>
      <c r="BL1444" s="199"/>
      <c r="BM1444" s="199"/>
      <c r="BN1444" s="199"/>
      <c r="BO1444" s="199"/>
      <c r="BP1444" s="199"/>
      <c r="BQ1444" s="199"/>
      <c r="BR1444" s="199"/>
      <c r="GM1444" s="199"/>
      <c r="GN1444" s="199"/>
      <c r="GO1444" s="199"/>
      <c r="GP1444" s="199"/>
      <c r="GQ1444" s="199"/>
      <c r="GR1444" s="199"/>
      <c r="GS1444" s="199"/>
      <c r="GT1444" s="199"/>
      <c r="GU1444" s="199"/>
      <c r="GV1444" s="199"/>
      <c r="GW1444" s="199"/>
      <c r="GX1444" s="199"/>
      <c r="GY1444" s="199"/>
      <c r="GZ1444" s="199"/>
      <c r="HA1444" s="199"/>
      <c r="HB1444" s="199"/>
      <c r="HC1444" s="199"/>
      <c r="HD1444" s="199"/>
      <c r="HE1444" s="199"/>
      <c r="HF1444" s="199"/>
      <c r="HG1444" s="199"/>
      <c r="HH1444" s="199"/>
      <c r="HI1444" s="199"/>
      <c r="HJ1444" s="199"/>
      <c r="HK1444" s="199"/>
      <c r="HL1444" s="199"/>
      <c r="HM1444" s="199"/>
      <c r="HN1444" s="199"/>
      <c r="HO1444" s="199"/>
      <c r="HP1444" s="199"/>
      <c r="HQ1444" s="199"/>
      <c r="HR1444" s="199"/>
      <c r="HS1444" s="199"/>
      <c r="HT1444" s="199"/>
      <c r="HU1444" s="199"/>
      <c r="HV1444" s="199"/>
      <c r="HW1444" s="199"/>
      <c r="HX1444" s="199"/>
      <c r="HY1444" s="199"/>
      <c r="HZ1444" s="199"/>
      <c r="IA1444" s="199"/>
      <c r="IB1444" s="199"/>
      <c r="IC1444" s="199"/>
      <c r="ID1444" s="199"/>
      <c r="IE1444" s="199"/>
      <c r="IF1444" s="199"/>
      <c r="IG1444" s="199"/>
      <c r="IH1444" s="199"/>
      <c r="II1444" s="199"/>
      <c r="IJ1444" s="199"/>
      <c r="IK1444" s="199"/>
      <c r="IL1444" s="199"/>
      <c r="IM1444" s="199"/>
      <c r="IN1444" s="199"/>
      <c r="IO1444" s="199"/>
      <c r="IP1444" s="199"/>
      <c r="IQ1444" s="199"/>
      <c r="IR1444" s="199"/>
      <c r="IS1444" s="199"/>
      <c r="IT1444" s="199"/>
      <c r="IU1444" s="199"/>
      <c r="IV1444" s="199"/>
      <c r="IW1444" s="199"/>
      <c r="IX1444" s="199"/>
      <c r="IY1444" s="199"/>
      <c r="IZ1444" s="199"/>
      <c r="JA1444" s="199"/>
      <c r="JB1444" s="199"/>
      <c r="JC1444" s="199"/>
      <c r="JD1444" s="199"/>
      <c r="JE1444" s="199"/>
      <c r="JF1444" s="199"/>
      <c r="JG1444" s="199"/>
      <c r="JH1444" s="199"/>
      <c r="JI1444" s="199"/>
      <c r="JJ1444" s="199"/>
      <c r="JK1444" s="199"/>
      <c r="JL1444" s="199"/>
      <c r="JM1444" s="199"/>
      <c r="JN1444" s="199"/>
      <c r="JO1444" s="199"/>
      <c r="JP1444" s="199"/>
      <c r="JQ1444" s="199"/>
      <c r="JR1444" s="199"/>
      <c r="JS1444" s="199"/>
      <c r="JT1444" s="199"/>
      <c r="JU1444" s="199"/>
      <c r="JV1444" s="199"/>
      <c r="JW1444" s="199"/>
      <c r="JX1444" s="199"/>
      <c r="JY1444" s="199"/>
      <c r="JZ1444" s="199"/>
      <c r="KA1444" s="199"/>
      <c r="KB1444" s="199"/>
      <c r="KC1444" s="199"/>
      <c r="KD1444" s="199"/>
      <c r="KE1444" s="199"/>
      <c r="KF1444" s="199"/>
      <c r="KG1444" s="199"/>
      <c r="KH1444" s="199"/>
      <c r="KI1444" s="199"/>
      <c r="KJ1444" s="199"/>
      <c r="KK1444" s="199"/>
      <c r="KL1444" s="199"/>
      <c r="KM1444" s="199"/>
      <c r="KN1444" s="199"/>
      <c r="KO1444" s="199"/>
      <c r="KP1444" s="199"/>
      <c r="KQ1444" s="199"/>
      <c r="KR1444" s="199"/>
      <c r="KS1444" s="199"/>
      <c r="KT1444" s="199"/>
      <c r="KU1444" s="199"/>
      <c r="KV1444" s="199"/>
      <c r="KW1444" s="199"/>
      <c r="KX1444" s="199"/>
      <c r="KY1444" s="199"/>
      <c r="KZ1444" s="199"/>
      <c r="LA1444" s="199"/>
      <c r="LB1444" s="199"/>
      <c r="LC1444" s="199"/>
      <c r="LD1444" s="199"/>
      <c r="LE1444" s="199"/>
      <c r="LF1444" s="199"/>
      <c r="LG1444" s="199"/>
      <c r="LH1444" s="199"/>
      <c r="LI1444" s="199"/>
      <c r="LJ1444" s="199"/>
      <c r="LK1444" s="199"/>
      <c r="LL1444" s="199"/>
      <c r="LM1444" s="199"/>
      <c r="LN1444" s="199"/>
      <c r="LO1444" s="199"/>
      <c r="LP1444" s="199"/>
      <c r="LQ1444" s="199"/>
      <c r="LR1444" s="199"/>
      <c r="LS1444" s="199"/>
      <c r="LT1444" s="199"/>
      <c r="LU1444" s="199"/>
      <c r="LV1444" s="199"/>
      <c r="LW1444" s="199"/>
      <c r="LX1444" s="199"/>
      <c r="LY1444" s="199"/>
      <c r="LZ1444" s="199"/>
      <c r="MA1444" s="199"/>
      <c r="MB1444" s="199"/>
      <c r="MC1444" s="199"/>
      <c r="MD1444" s="199"/>
      <c r="ME1444" s="199"/>
      <c r="MF1444" s="199"/>
      <c r="MG1444" s="199"/>
      <c r="MH1444" s="199"/>
      <c r="MI1444" s="199"/>
      <c r="MJ1444" s="199"/>
      <c r="MK1444" s="199"/>
      <c r="ML1444" s="199"/>
      <c r="MM1444" s="199"/>
      <c r="MN1444" s="199"/>
      <c r="MO1444" s="199"/>
      <c r="MP1444" s="199"/>
      <c r="MQ1444" s="199"/>
      <c r="MR1444" s="199"/>
      <c r="MS1444" s="199"/>
      <c r="MT1444" s="199"/>
      <c r="MU1444" s="199"/>
      <c r="MV1444" s="199"/>
      <c r="MW1444" s="199"/>
      <c r="MX1444" s="199"/>
      <c r="MY1444" s="199"/>
      <c r="MZ1444" s="199"/>
      <c r="NA1444" s="199"/>
      <c r="NB1444" s="199"/>
      <c r="NC1444" s="199"/>
      <c r="ND1444" s="199"/>
      <c r="NE1444" s="199"/>
      <c r="NF1444" s="199"/>
      <c r="NG1444" s="199"/>
      <c r="NH1444" s="199"/>
      <c r="NI1444" s="199"/>
      <c r="NJ1444" s="199"/>
      <c r="NK1444" s="199"/>
      <c r="NL1444" s="199"/>
      <c r="NM1444" s="199"/>
      <c r="NN1444" s="199"/>
      <c r="NO1444" s="199"/>
      <c r="NP1444" s="199"/>
      <c r="NQ1444" s="199"/>
      <c r="NR1444" s="199"/>
      <c r="NS1444" s="199"/>
      <c r="NT1444" s="199"/>
      <c r="NU1444" s="199"/>
      <c r="NV1444" s="199"/>
      <c r="NW1444" s="199"/>
      <c r="NX1444" s="199"/>
      <c r="NY1444" s="199"/>
      <c r="NZ1444" s="199"/>
      <c r="OA1444" s="199"/>
      <c r="OB1444" s="199"/>
      <c r="OC1444" s="199"/>
      <c r="OD1444" s="199"/>
      <c r="OE1444" s="199"/>
      <c r="OF1444" s="199"/>
      <c r="OG1444" s="199"/>
      <c r="OH1444" s="199"/>
      <c r="OI1444" s="199"/>
      <c r="OJ1444" s="199"/>
      <c r="OK1444" s="199"/>
      <c r="OL1444" s="199"/>
      <c r="OM1444" s="199"/>
      <c r="ON1444" s="199"/>
      <c r="OO1444" s="199"/>
      <c r="OP1444" s="199"/>
      <c r="OQ1444" s="199"/>
      <c r="OR1444" s="199"/>
      <c r="OS1444" s="199"/>
      <c r="OT1444" s="199"/>
      <c r="OU1444" s="199"/>
      <c r="OV1444" s="199"/>
      <c r="OW1444" s="199"/>
      <c r="OX1444" s="199"/>
      <c r="OY1444" s="199"/>
      <c r="OZ1444" s="199"/>
      <c r="PA1444" s="199"/>
      <c r="PB1444" s="199"/>
      <c r="PC1444" s="199"/>
      <c r="PD1444" s="199"/>
      <c r="PE1444" s="199"/>
      <c r="PF1444" s="199"/>
      <c r="PG1444" s="199"/>
      <c r="PH1444" s="199"/>
      <c r="PI1444" s="199"/>
      <c r="PJ1444" s="199"/>
      <c r="PK1444" s="199"/>
      <c r="PL1444" s="199"/>
      <c r="PM1444" s="199"/>
      <c r="PN1444" s="199"/>
      <c r="PO1444" s="199"/>
      <c r="PP1444" s="199"/>
      <c r="PQ1444" s="199"/>
      <c r="PR1444" s="199"/>
      <c r="PS1444" s="199"/>
      <c r="PT1444" s="199"/>
      <c r="PU1444" s="199"/>
      <c r="PV1444" s="199"/>
      <c r="PW1444" s="199"/>
      <c r="PX1444" s="199"/>
      <c r="PY1444" s="199"/>
      <c r="PZ1444" s="199"/>
      <c r="QA1444" s="199"/>
      <c r="QB1444" s="199"/>
      <c r="QC1444" s="199"/>
      <c r="QD1444" s="199"/>
      <c r="QE1444" s="199"/>
      <c r="QF1444" s="199"/>
      <c r="QG1444" s="199"/>
      <c r="QH1444" s="199"/>
      <c r="QI1444" s="199"/>
      <c r="QJ1444" s="199"/>
      <c r="QK1444" s="199"/>
      <c r="QL1444" s="199"/>
      <c r="QM1444" s="199"/>
      <c r="QN1444" s="199"/>
      <c r="QO1444" s="199"/>
      <c r="QP1444" s="199"/>
      <c r="QQ1444" s="199"/>
      <c r="QR1444" s="199"/>
      <c r="QS1444" s="199"/>
      <c r="QT1444" s="199"/>
      <c r="QU1444" s="199"/>
      <c r="QV1444" s="199"/>
      <c r="QW1444" s="199"/>
      <c r="QX1444" s="199"/>
      <c r="QY1444" s="199"/>
      <c r="QZ1444" s="199"/>
      <c r="RA1444" s="199"/>
      <c r="RB1444" s="199"/>
      <c r="RC1444" s="199"/>
      <c r="RD1444" s="199"/>
      <c r="RE1444" s="199"/>
      <c r="RF1444" s="199"/>
    </row>
    <row r="1445" spans="1:474" s="169" customFormat="1" x14ac:dyDescent="0.25">
      <c r="A1445" s="26"/>
      <c r="B1445" s="48" t="s">
        <v>1351</v>
      </c>
      <c r="C1445" s="23"/>
      <c r="D1445" s="49">
        <v>8</v>
      </c>
      <c r="E1445" s="23"/>
      <c r="F1445" s="23">
        <v>88.197120000000012</v>
      </c>
      <c r="P1445" s="207"/>
      <c r="U1445" s="208">
        <v>8</v>
      </c>
      <c r="V1445" s="207">
        <v>88.197120000000012</v>
      </c>
      <c r="AD1445" s="180"/>
      <c r="AE1445" s="207">
        <f t="shared" si="147"/>
        <v>88.197120000000012</v>
      </c>
      <c r="AF1445" s="199"/>
      <c r="AG1445" s="199"/>
      <c r="AH1445" s="199"/>
      <c r="AI1445" s="199"/>
      <c r="AJ1445" s="199"/>
      <c r="AK1445" s="199"/>
      <c r="AL1445" s="199"/>
      <c r="AM1445" s="199"/>
      <c r="AN1445" s="199"/>
      <c r="AO1445" s="199"/>
      <c r="AP1445" s="199"/>
      <c r="AQ1445" s="199"/>
      <c r="AR1445" s="199"/>
      <c r="AS1445" s="199"/>
      <c r="AT1445" s="199"/>
      <c r="AU1445" s="199"/>
      <c r="AV1445" s="199"/>
      <c r="AW1445" s="199"/>
      <c r="AX1445" s="199"/>
      <c r="AY1445" s="199"/>
      <c r="AZ1445" s="199"/>
      <c r="BA1445" s="199"/>
      <c r="BB1445" s="199"/>
      <c r="BC1445" s="199"/>
      <c r="BD1445" s="199"/>
      <c r="BE1445" s="199"/>
      <c r="BF1445" s="199"/>
      <c r="BG1445" s="199"/>
      <c r="BH1445" s="199"/>
      <c r="BI1445" s="199"/>
      <c r="BJ1445" s="199"/>
      <c r="BK1445" s="199"/>
      <c r="BL1445" s="199"/>
      <c r="BM1445" s="199"/>
      <c r="BN1445" s="199"/>
      <c r="BO1445" s="199"/>
      <c r="BP1445" s="199"/>
      <c r="BQ1445" s="199"/>
      <c r="BR1445" s="199"/>
      <c r="GM1445" s="199"/>
      <c r="GN1445" s="199"/>
      <c r="GO1445" s="199"/>
      <c r="GP1445" s="199"/>
      <c r="GQ1445" s="199"/>
      <c r="GR1445" s="199"/>
      <c r="GS1445" s="199"/>
      <c r="GT1445" s="199"/>
      <c r="GU1445" s="199"/>
      <c r="GV1445" s="199"/>
      <c r="GW1445" s="199"/>
      <c r="GX1445" s="199"/>
      <c r="GY1445" s="199"/>
      <c r="GZ1445" s="199"/>
      <c r="HA1445" s="199"/>
      <c r="HB1445" s="199"/>
      <c r="HC1445" s="199"/>
      <c r="HD1445" s="199"/>
      <c r="HE1445" s="199"/>
      <c r="HF1445" s="199"/>
      <c r="HG1445" s="199"/>
      <c r="HH1445" s="199"/>
      <c r="HI1445" s="199"/>
      <c r="HJ1445" s="199"/>
      <c r="HK1445" s="199"/>
      <c r="HL1445" s="199"/>
      <c r="HM1445" s="199"/>
      <c r="HN1445" s="199"/>
      <c r="HO1445" s="199"/>
      <c r="HP1445" s="199"/>
      <c r="HQ1445" s="199"/>
      <c r="HR1445" s="199"/>
      <c r="HS1445" s="199"/>
      <c r="HT1445" s="199"/>
      <c r="HU1445" s="199"/>
      <c r="HV1445" s="199"/>
      <c r="HW1445" s="199"/>
      <c r="HX1445" s="199"/>
      <c r="HY1445" s="199"/>
      <c r="HZ1445" s="199"/>
      <c r="IA1445" s="199"/>
      <c r="IB1445" s="199"/>
      <c r="IC1445" s="199"/>
      <c r="ID1445" s="199"/>
      <c r="IE1445" s="199"/>
      <c r="IF1445" s="199"/>
      <c r="IG1445" s="199"/>
      <c r="IH1445" s="199"/>
      <c r="II1445" s="199"/>
      <c r="IJ1445" s="199"/>
      <c r="IK1445" s="199"/>
      <c r="IL1445" s="199"/>
      <c r="IM1445" s="199"/>
      <c r="IN1445" s="199"/>
      <c r="IO1445" s="199"/>
      <c r="IP1445" s="199"/>
      <c r="IQ1445" s="199"/>
      <c r="IR1445" s="199"/>
      <c r="IS1445" s="199"/>
      <c r="IT1445" s="199"/>
      <c r="IU1445" s="199"/>
      <c r="IV1445" s="199"/>
      <c r="IW1445" s="199"/>
      <c r="IX1445" s="199"/>
      <c r="IY1445" s="199"/>
      <c r="IZ1445" s="199"/>
      <c r="JA1445" s="199"/>
      <c r="JB1445" s="199"/>
      <c r="JC1445" s="199"/>
      <c r="JD1445" s="199"/>
      <c r="JE1445" s="199"/>
      <c r="JF1445" s="199"/>
      <c r="JG1445" s="199"/>
      <c r="JH1445" s="199"/>
      <c r="JI1445" s="199"/>
      <c r="JJ1445" s="199"/>
      <c r="JK1445" s="199"/>
      <c r="JL1445" s="199"/>
      <c r="JM1445" s="199"/>
      <c r="JN1445" s="199"/>
      <c r="JO1445" s="199"/>
      <c r="JP1445" s="199"/>
      <c r="JQ1445" s="199"/>
      <c r="JR1445" s="199"/>
      <c r="JS1445" s="199"/>
      <c r="JT1445" s="199"/>
      <c r="JU1445" s="199"/>
      <c r="JV1445" s="199"/>
      <c r="JW1445" s="199"/>
      <c r="JX1445" s="199"/>
      <c r="JY1445" s="199"/>
      <c r="JZ1445" s="199"/>
      <c r="KA1445" s="199"/>
      <c r="KB1445" s="199"/>
      <c r="KC1445" s="199"/>
      <c r="KD1445" s="199"/>
      <c r="KE1445" s="199"/>
      <c r="KF1445" s="199"/>
      <c r="KG1445" s="199"/>
      <c r="KH1445" s="199"/>
      <c r="KI1445" s="199"/>
      <c r="KJ1445" s="199"/>
      <c r="KK1445" s="199"/>
      <c r="KL1445" s="199"/>
      <c r="KM1445" s="199"/>
      <c r="KN1445" s="199"/>
      <c r="KO1445" s="199"/>
      <c r="KP1445" s="199"/>
      <c r="KQ1445" s="199"/>
      <c r="KR1445" s="199"/>
      <c r="KS1445" s="199"/>
      <c r="KT1445" s="199"/>
      <c r="KU1445" s="199"/>
      <c r="KV1445" s="199"/>
      <c r="KW1445" s="199"/>
      <c r="KX1445" s="199"/>
      <c r="KY1445" s="199"/>
      <c r="KZ1445" s="199"/>
      <c r="LA1445" s="199"/>
      <c r="LB1445" s="199"/>
      <c r="LC1445" s="199"/>
      <c r="LD1445" s="199"/>
      <c r="LE1445" s="199"/>
      <c r="LF1445" s="199"/>
      <c r="LG1445" s="199"/>
      <c r="LH1445" s="199"/>
      <c r="LI1445" s="199"/>
      <c r="LJ1445" s="199"/>
      <c r="LK1445" s="199"/>
      <c r="LL1445" s="199"/>
      <c r="LM1445" s="199"/>
      <c r="LN1445" s="199"/>
      <c r="LO1445" s="199"/>
      <c r="LP1445" s="199"/>
      <c r="LQ1445" s="199"/>
      <c r="LR1445" s="199"/>
      <c r="LS1445" s="199"/>
      <c r="LT1445" s="199"/>
      <c r="LU1445" s="199"/>
      <c r="LV1445" s="199"/>
      <c r="LW1445" s="199"/>
      <c r="LX1445" s="199"/>
      <c r="LY1445" s="199"/>
      <c r="LZ1445" s="199"/>
      <c r="MA1445" s="199"/>
      <c r="MB1445" s="199"/>
      <c r="MC1445" s="199"/>
      <c r="MD1445" s="199"/>
      <c r="ME1445" s="199"/>
      <c r="MF1445" s="199"/>
      <c r="MG1445" s="199"/>
      <c r="MH1445" s="199"/>
      <c r="MI1445" s="199"/>
      <c r="MJ1445" s="199"/>
      <c r="MK1445" s="199"/>
      <c r="ML1445" s="199"/>
      <c r="MM1445" s="199"/>
      <c r="MN1445" s="199"/>
      <c r="MO1445" s="199"/>
      <c r="MP1445" s="199"/>
      <c r="MQ1445" s="199"/>
      <c r="MR1445" s="199"/>
      <c r="MS1445" s="199"/>
      <c r="MT1445" s="199"/>
      <c r="MU1445" s="199"/>
      <c r="MV1445" s="199"/>
      <c r="MW1445" s="199"/>
      <c r="MX1445" s="199"/>
      <c r="MY1445" s="199"/>
      <c r="MZ1445" s="199"/>
      <c r="NA1445" s="199"/>
      <c r="NB1445" s="199"/>
      <c r="NC1445" s="199"/>
      <c r="ND1445" s="199"/>
      <c r="NE1445" s="199"/>
      <c r="NF1445" s="199"/>
      <c r="NG1445" s="199"/>
      <c r="NH1445" s="199"/>
      <c r="NI1445" s="199"/>
      <c r="NJ1445" s="199"/>
      <c r="NK1445" s="199"/>
      <c r="NL1445" s="199"/>
      <c r="NM1445" s="199"/>
      <c r="NN1445" s="199"/>
      <c r="NO1445" s="199"/>
      <c r="NP1445" s="199"/>
      <c r="NQ1445" s="199"/>
      <c r="NR1445" s="199"/>
      <c r="NS1445" s="199"/>
      <c r="NT1445" s="199"/>
      <c r="NU1445" s="199"/>
      <c r="NV1445" s="199"/>
      <c r="NW1445" s="199"/>
      <c r="NX1445" s="199"/>
      <c r="NY1445" s="199"/>
      <c r="NZ1445" s="199"/>
      <c r="OA1445" s="199"/>
      <c r="OB1445" s="199"/>
      <c r="OC1445" s="199"/>
      <c r="OD1445" s="199"/>
      <c r="OE1445" s="199"/>
      <c r="OF1445" s="199"/>
      <c r="OG1445" s="199"/>
      <c r="OH1445" s="199"/>
      <c r="OI1445" s="199"/>
      <c r="OJ1445" s="199"/>
      <c r="OK1445" s="199"/>
      <c r="OL1445" s="199"/>
      <c r="OM1445" s="199"/>
      <c r="ON1445" s="199"/>
      <c r="OO1445" s="199"/>
      <c r="OP1445" s="199"/>
      <c r="OQ1445" s="199"/>
      <c r="OR1445" s="199"/>
      <c r="OS1445" s="199"/>
      <c r="OT1445" s="199"/>
      <c r="OU1445" s="199"/>
      <c r="OV1445" s="199"/>
      <c r="OW1445" s="199"/>
      <c r="OX1445" s="199"/>
      <c r="OY1445" s="199"/>
      <c r="OZ1445" s="199"/>
      <c r="PA1445" s="199"/>
      <c r="PB1445" s="199"/>
      <c r="PC1445" s="199"/>
      <c r="PD1445" s="199"/>
      <c r="PE1445" s="199"/>
      <c r="PF1445" s="199"/>
      <c r="PG1445" s="199"/>
      <c r="PH1445" s="199"/>
      <c r="PI1445" s="199"/>
      <c r="PJ1445" s="199"/>
      <c r="PK1445" s="199"/>
      <c r="PL1445" s="199"/>
      <c r="PM1445" s="199"/>
      <c r="PN1445" s="199"/>
      <c r="PO1445" s="199"/>
      <c r="PP1445" s="199"/>
      <c r="PQ1445" s="199"/>
      <c r="PR1445" s="199"/>
      <c r="PS1445" s="199"/>
      <c r="PT1445" s="199"/>
      <c r="PU1445" s="199"/>
      <c r="PV1445" s="199"/>
      <c r="PW1445" s="199"/>
      <c r="PX1445" s="199"/>
      <c r="PY1445" s="199"/>
      <c r="PZ1445" s="199"/>
      <c r="QA1445" s="199"/>
      <c r="QB1445" s="199"/>
      <c r="QC1445" s="199"/>
      <c r="QD1445" s="199"/>
      <c r="QE1445" s="199"/>
      <c r="QF1445" s="199"/>
      <c r="QG1445" s="199"/>
      <c r="QH1445" s="199"/>
      <c r="QI1445" s="199"/>
      <c r="QJ1445" s="199"/>
      <c r="QK1445" s="199"/>
      <c r="QL1445" s="199"/>
      <c r="QM1445" s="199"/>
      <c r="QN1445" s="199"/>
      <c r="QO1445" s="199"/>
      <c r="QP1445" s="199"/>
      <c r="QQ1445" s="199"/>
      <c r="QR1445" s="199"/>
      <c r="QS1445" s="199"/>
      <c r="QT1445" s="199"/>
      <c r="QU1445" s="199"/>
      <c r="QV1445" s="199"/>
      <c r="QW1445" s="199"/>
      <c r="QX1445" s="199"/>
      <c r="QY1445" s="199"/>
      <c r="QZ1445" s="199"/>
      <c r="RA1445" s="199"/>
      <c r="RB1445" s="199"/>
      <c r="RC1445" s="199"/>
      <c r="RD1445" s="199"/>
      <c r="RE1445" s="199"/>
      <c r="RF1445" s="199"/>
    </row>
    <row r="1446" spans="1:474" s="169" customFormat="1" x14ac:dyDescent="0.25">
      <c r="A1446" s="26"/>
      <c r="B1446" s="48" t="s">
        <v>1352</v>
      </c>
      <c r="C1446" s="23"/>
      <c r="D1446" s="49">
        <v>0</v>
      </c>
      <c r="E1446" s="23"/>
      <c r="F1446" s="23">
        <v>0</v>
      </c>
      <c r="P1446" s="207"/>
      <c r="U1446" s="208">
        <v>0</v>
      </c>
      <c r="V1446" s="207">
        <v>0</v>
      </c>
      <c r="AD1446" s="180"/>
      <c r="AE1446" s="207">
        <f t="shared" si="147"/>
        <v>0</v>
      </c>
      <c r="AF1446" s="199"/>
      <c r="AG1446" s="199"/>
      <c r="AH1446" s="199"/>
      <c r="AI1446" s="199"/>
      <c r="AJ1446" s="199"/>
      <c r="AK1446" s="199"/>
      <c r="AL1446" s="199"/>
      <c r="AM1446" s="199"/>
      <c r="AN1446" s="199"/>
      <c r="AO1446" s="199"/>
      <c r="AP1446" s="199"/>
      <c r="AQ1446" s="199"/>
      <c r="AR1446" s="199"/>
      <c r="AS1446" s="199"/>
      <c r="AT1446" s="199"/>
      <c r="AU1446" s="199"/>
      <c r="AV1446" s="199"/>
      <c r="AW1446" s="199"/>
      <c r="AX1446" s="199"/>
      <c r="AY1446" s="199"/>
      <c r="AZ1446" s="199"/>
      <c r="BA1446" s="199"/>
      <c r="BB1446" s="199"/>
      <c r="BC1446" s="199"/>
      <c r="BD1446" s="199"/>
      <c r="BE1446" s="199"/>
      <c r="BF1446" s="199"/>
      <c r="BG1446" s="199"/>
      <c r="BH1446" s="199"/>
      <c r="BI1446" s="199"/>
      <c r="BJ1446" s="199"/>
      <c r="BK1446" s="199"/>
      <c r="BL1446" s="199"/>
      <c r="BM1446" s="199"/>
      <c r="BN1446" s="199"/>
      <c r="BO1446" s="199"/>
      <c r="BP1446" s="199"/>
      <c r="BQ1446" s="199"/>
      <c r="BR1446" s="199"/>
      <c r="GM1446" s="199"/>
      <c r="GN1446" s="199"/>
      <c r="GO1446" s="199"/>
      <c r="GP1446" s="199"/>
      <c r="GQ1446" s="199"/>
      <c r="GR1446" s="199"/>
      <c r="GS1446" s="199"/>
      <c r="GT1446" s="199"/>
      <c r="GU1446" s="199"/>
      <c r="GV1446" s="199"/>
      <c r="GW1446" s="199"/>
      <c r="GX1446" s="199"/>
      <c r="GY1446" s="199"/>
      <c r="GZ1446" s="199"/>
      <c r="HA1446" s="199"/>
      <c r="HB1446" s="199"/>
      <c r="HC1446" s="199"/>
      <c r="HD1446" s="199"/>
      <c r="HE1446" s="199"/>
      <c r="HF1446" s="199"/>
      <c r="HG1446" s="199"/>
      <c r="HH1446" s="199"/>
      <c r="HI1446" s="199"/>
      <c r="HJ1446" s="199"/>
      <c r="HK1446" s="199"/>
      <c r="HL1446" s="199"/>
      <c r="HM1446" s="199"/>
      <c r="HN1446" s="199"/>
      <c r="HO1446" s="199"/>
      <c r="HP1446" s="199"/>
      <c r="HQ1446" s="199"/>
      <c r="HR1446" s="199"/>
      <c r="HS1446" s="199"/>
      <c r="HT1446" s="199"/>
      <c r="HU1446" s="199"/>
      <c r="HV1446" s="199"/>
      <c r="HW1446" s="199"/>
      <c r="HX1446" s="199"/>
      <c r="HY1446" s="199"/>
      <c r="HZ1446" s="199"/>
      <c r="IA1446" s="199"/>
      <c r="IB1446" s="199"/>
      <c r="IC1446" s="199"/>
      <c r="ID1446" s="199"/>
      <c r="IE1446" s="199"/>
      <c r="IF1446" s="199"/>
      <c r="IG1446" s="199"/>
      <c r="IH1446" s="199"/>
      <c r="II1446" s="199"/>
      <c r="IJ1446" s="199"/>
      <c r="IK1446" s="199"/>
      <c r="IL1446" s="199"/>
      <c r="IM1446" s="199"/>
      <c r="IN1446" s="199"/>
      <c r="IO1446" s="199"/>
      <c r="IP1446" s="199"/>
      <c r="IQ1446" s="199"/>
      <c r="IR1446" s="199"/>
      <c r="IS1446" s="199"/>
      <c r="IT1446" s="199"/>
      <c r="IU1446" s="199"/>
      <c r="IV1446" s="199"/>
      <c r="IW1446" s="199"/>
      <c r="IX1446" s="199"/>
      <c r="IY1446" s="199"/>
      <c r="IZ1446" s="199"/>
      <c r="JA1446" s="199"/>
      <c r="JB1446" s="199"/>
      <c r="JC1446" s="199"/>
      <c r="JD1446" s="199"/>
      <c r="JE1446" s="199"/>
      <c r="JF1446" s="199"/>
      <c r="JG1446" s="199"/>
      <c r="JH1446" s="199"/>
      <c r="JI1446" s="199"/>
      <c r="JJ1446" s="199"/>
      <c r="JK1446" s="199"/>
      <c r="JL1446" s="199"/>
      <c r="JM1446" s="199"/>
      <c r="JN1446" s="199"/>
      <c r="JO1446" s="199"/>
      <c r="JP1446" s="199"/>
      <c r="JQ1446" s="199"/>
      <c r="JR1446" s="199"/>
      <c r="JS1446" s="199"/>
      <c r="JT1446" s="199"/>
      <c r="JU1446" s="199"/>
      <c r="JV1446" s="199"/>
      <c r="JW1446" s="199"/>
      <c r="JX1446" s="199"/>
      <c r="JY1446" s="199"/>
      <c r="JZ1446" s="199"/>
      <c r="KA1446" s="199"/>
      <c r="KB1446" s="199"/>
      <c r="KC1446" s="199"/>
      <c r="KD1446" s="199"/>
      <c r="KE1446" s="199"/>
      <c r="KF1446" s="199"/>
      <c r="KG1446" s="199"/>
      <c r="KH1446" s="199"/>
      <c r="KI1446" s="199"/>
      <c r="KJ1446" s="199"/>
      <c r="KK1446" s="199"/>
      <c r="KL1446" s="199"/>
      <c r="KM1446" s="199"/>
      <c r="KN1446" s="199"/>
      <c r="KO1446" s="199"/>
      <c r="KP1446" s="199"/>
      <c r="KQ1446" s="199"/>
      <c r="KR1446" s="199"/>
      <c r="KS1446" s="199"/>
      <c r="KT1446" s="199"/>
      <c r="KU1446" s="199"/>
      <c r="KV1446" s="199"/>
      <c r="KW1446" s="199"/>
      <c r="KX1446" s="199"/>
      <c r="KY1446" s="199"/>
      <c r="KZ1446" s="199"/>
      <c r="LA1446" s="199"/>
      <c r="LB1446" s="199"/>
      <c r="LC1446" s="199"/>
      <c r="LD1446" s="199"/>
      <c r="LE1446" s="199"/>
      <c r="LF1446" s="199"/>
      <c r="LG1446" s="199"/>
      <c r="LH1446" s="199"/>
      <c r="LI1446" s="199"/>
      <c r="LJ1446" s="199"/>
      <c r="LK1446" s="199"/>
      <c r="LL1446" s="199"/>
      <c r="LM1446" s="199"/>
      <c r="LN1446" s="199"/>
      <c r="LO1446" s="199"/>
      <c r="LP1446" s="199"/>
      <c r="LQ1446" s="199"/>
      <c r="LR1446" s="199"/>
      <c r="LS1446" s="199"/>
      <c r="LT1446" s="199"/>
      <c r="LU1446" s="199"/>
      <c r="LV1446" s="199"/>
      <c r="LW1446" s="199"/>
      <c r="LX1446" s="199"/>
      <c r="LY1446" s="199"/>
      <c r="LZ1446" s="199"/>
      <c r="MA1446" s="199"/>
      <c r="MB1446" s="199"/>
      <c r="MC1446" s="199"/>
      <c r="MD1446" s="199"/>
      <c r="ME1446" s="199"/>
      <c r="MF1446" s="199"/>
      <c r="MG1446" s="199"/>
      <c r="MH1446" s="199"/>
      <c r="MI1446" s="199"/>
      <c r="MJ1446" s="199"/>
      <c r="MK1446" s="199"/>
      <c r="ML1446" s="199"/>
      <c r="MM1446" s="199"/>
      <c r="MN1446" s="199"/>
      <c r="MO1446" s="199"/>
      <c r="MP1446" s="199"/>
      <c r="MQ1446" s="199"/>
      <c r="MR1446" s="199"/>
      <c r="MS1446" s="199"/>
      <c r="MT1446" s="199"/>
      <c r="MU1446" s="199"/>
      <c r="MV1446" s="199"/>
      <c r="MW1446" s="199"/>
      <c r="MX1446" s="199"/>
      <c r="MY1446" s="199"/>
      <c r="MZ1446" s="199"/>
      <c r="NA1446" s="199"/>
      <c r="NB1446" s="199"/>
      <c r="NC1446" s="199"/>
      <c r="ND1446" s="199"/>
      <c r="NE1446" s="199"/>
      <c r="NF1446" s="199"/>
      <c r="NG1446" s="199"/>
      <c r="NH1446" s="199"/>
      <c r="NI1446" s="199"/>
      <c r="NJ1446" s="199"/>
      <c r="NK1446" s="199"/>
      <c r="NL1446" s="199"/>
      <c r="NM1446" s="199"/>
      <c r="NN1446" s="199"/>
      <c r="NO1446" s="199"/>
      <c r="NP1446" s="199"/>
      <c r="NQ1446" s="199"/>
      <c r="NR1446" s="199"/>
      <c r="NS1446" s="199"/>
      <c r="NT1446" s="199"/>
      <c r="NU1446" s="199"/>
      <c r="NV1446" s="199"/>
      <c r="NW1446" s="199"/>
      <c r="NX1446" s="199"/>
      <c r="NY1446" s="199"/>
      <c r="NZ1446" s="199"/>
      <c r="OA1446" s="199"/>
      <c r="OB1446" s="199"/>
      <c r="OC1446" s="199"/>
      <c r="OD1446" s="199"/>
      <c r="OE1446" s="199"/>
      <c r="OF1446" s="199"/>
      <c r="OG1446" s="199"/>
      <c r="OH1446" s="199"/>
      <c r="OI1446" s="199"/>
      <c r="OJ1446" s="199"/>
      <c r="OK1446" s="199"/>
      <c r="OL1446" s="199"/>
      <c r="OM1446" s="199"/>
      <c r="ON1446" s="199"/>
      <c r="OO1446" s="199"/>
      <c r="OP1446" s="199"/>
      <c r="OQ1446" s="199"/>
      <c r="OR1446" s="199"/>
      <c r="OS1446" s="199"/>
      <c r="OT1446" s="199"/>
      <c r="OU1446" s="199"/>
      <c r="OV1446" s="199"/>
      <c r="OW1446" s="199"/>
      <c r="OX1446" s="199"/>
      <c r="OY1446" s="199"/>
      <c r="OZ1446" s="199"/>
      <c r="PA1446" s="199"/>
      <c r="PB1446" s="199"/>
      <c r="PC1446" s="199"/>
      <c r="PD1446" s="199"/>
      <c r="PE1446" s="199"/>
      <c r="PF1446" s="199"/>
      <c r="PG1446" s="199"/>
      <c r="PH1446" s="199"/>
      <c r="PI1446" s="199"/>
      <c r="PJ1446" s="199"/>
      <c r="PK1446" s="199"/>
      <c r="PL1446" s="199"/>
      <c r="PM1446" s="199"/>
      <c r="PN1446" s="199"/>
      <c r="PO1446" s="199"/>
      <c r="PP1446" s="199"/>
      <c r="PQ1446" s="199"/>
      <c r="PR1446" s="199"/>
      <c r="PS1446" s="199"/>
      <c r="PT1446" s="199"/>
      <c r="PU1446" s="199"/>
      <c r="PV1446" s="199"/>
      <c r="PW1446" s="199"/>
      <c r="PX1446" s="199"/>
      <c r="PY1446" s="199"/>
      <c r="PZ1446" s="199"/>
      <c r="QA1446" s="199"/>
      <c r="QB1446" s="199"/>
      <c r="QC1446" s="199"/>
      <c r="QD1446" s="199"/>
      <c r="QE1446" s="199"/>
      <c r="QF1446" s="199"/>
      <c r="QG1446" s="199"/>
      <c r="QH1446" s="199"/>
      <c r="QI1446" s="199"/>
      <c r="QJ1446" s="199"/>
      <c r="QK1446" s="199"/>
      <c r="QL1446" s="199"/>
      <c r="QM1446" s="199"/>
      <c r="QN1446" s="199"/>
      <c r="QO1446" s="199"/>
      <c r="QP1446" s="199"/>
      <c r="QQ1446" s="199"/>
      <c r="QR1446" s="199"/>
      <c r="QS1446" s="199"/>
      <c r="QT1446" s="199"/>
      <c r="QU1446" s="199"/>
      <c r="QV1446" s="199"/>
      <c r="QW1446" s="199"/>
      <c r="QX1446" s="199"/>
      <c r="QY1446" s="199"/>
      <c r="QZ1446" s="199"/>
      <c r="RA1446" s="199"/>
      <c r="RB1446" s="199"/>
      <c r="RC1446" s="199"/>
      <c r="RD1446" s="199"/>
      <c r="RE1446" s="199"/>
      <c r="RF1446" s="199"/>
    </row>
    <row r="1447" spans="1:474" s="169" customFormat="1" x14ac:dyDescent="0.25">
      <c r="A1447" s="26"/>
      <c r="B1447" s="48" t="s">
        <v>1353</v>
      </c>
      <c r="C1447" s="23"/>
      <c r="D1447" s="49">
        <v>0</v>
      </c>
      <c r="E1447" s="23"/>
      <c r="F1447" s="23">
        <v>0</v>
      </c>
      <c r="P1447" s="207"/>
      <c r="U1447" s="208">
        <v>0</v>
      </c>
      <c r="V1447" s="207">
        <v>0</v>
      </c>
      <c r="AD1447" s="180"/>
      <c r="AE1447" s="207">
        <f t="shared" si="147"/>
        <v>0</v>
      </c>
      <c r="AF1447" s="199"/>
      <c r="AG1447" s="199"/>
      <c r="AH1447" s="199"/>
      <c r="AI1447" s="199"/>
      <c r="AJ1447" s="199"/>
      <c r="AK1447" s="199"/>
      <c r="AL1447" s="199"/>
      <c r="AM1447" s="199"/>
      <c r="AN1447" s="199"/>
      <c r="AO1447" s="199"/>
      <c r="AP1447" s="199"/>
      <c r="AQ1447" s="199"/>
      <c r="AR1447" s="199"/>
      <c r="AS1447" s="199"/>
      <c r="AT1447" s="199"/>
      <c r="AU1447" s="199"/>
      <c r="AV1447" s="199"/>
      <c r="AW1447" s="199"/>
      <c r="AX1447" s="199"/>
      <c r="AY1447" s="199"/>
      <c r="AZ1447" s="199"/>
      <c r="BA1447" s="199"/>
      <c r="BB1447" s="199"/>
      <c r="BC1447" s="199"/>
      <c r="BD1447" s="199"/>
      <c r="BE1447" s="199"/>
      <c r="BF1447" s="199"/>
      <c r="BG1447" s="199"/>
      <c r="BH1447" s="199"/>
      <c r="BI1447" s="199"/>
      <c r="BJ1447" s="199"/>
      <c r="BK1447" s="199"/>
      <c r="BL1447" s="199"/>
      <c r="BM1447" s="199"/>
      <c r="BN1447" s="199"/>
      <c r="BO1447" s="199"/>
      <c r="BP1447" s="199"/>
      <c r="BQ1447" s="199"/>
      <c r="BR1447" s="199"/>
      <c r="GM1447" s="199"/>
      <c r="GN1447" s="199"/>
      <c r="GO1447" s="199"/>
      <c r="GP1447" s="199"/>
      <c r="GQ1447" s="199"/>
      <c r="GR1447" s="199"/>
      <c r="GS1447" s="199"/>
      <c r="GT1447" s="199"/>
      <c r="GU1447" s="199"/>
      <c r="GV1447" s="199"/>
      <c r="GW1447" s="199"/>
      <c r="GX1447" s="199"/>
      <c r="GY1447" s="199"/>
      <c r="GZ1447" s="199"/>
      <c r="HA1447" s="199"/>
      <c r="HB1447" s="199"/>
      <c r="HC1447" s="199"/>
      <c r="HD1447" s="199"/>
      <c r="HE1447" s="199"/>
      <c r="HF1447" s="199"/>
      <c r="HG1447" s="199"/>
      <c r="HH1447" s="199"/>
      <c r="HI1447" s="199"/>
      <c r="HJ1447" s="199"/>
      <c r="HK1447" s="199"/>
      <c r="HL1447" s="199"/>
      <c r="HM1447" s="199"/>
      <c r="HN1447" s="199"/>
      <c r="HO1447" s="199"/>
      <c r="HP1447" s="199"/>
      <c r="HQ1447" s="199"/>
      <c r="HR1447" s="199"/>
      <c r="HS1447" s="199"/>
      <c r="HT1447" s="199"/>
      <c r="HU1447" s="199"/>
      <c r="HV1447" s="199"/>
      <c r="HW1447" s="199"/>
      <c r="HX1447" s="199"/>
      <c r="HY1447" s="199"/>
      <c r="HZ1447" s="199"/>
      <c r="IA1447" s="199"/>
      <c r="IB1447" s="199"/>
      <c r="IC1447" s="199"/>
      <c r="ID1447" s="199"/>
      <c r="IE1447" s="199"/>
      <c r="IF1447" s="199"/>
      <c r="IG1447" s="199"/>
      <c r="IH1447" s="199"/>
      <c r="II1447" s="199"/>
      <c r="IJ1447" s="199"/>
      <c r="IK1447" s="199"/>
      <c r="IL1447" s="199"/>
      <c r="IM1447" s="199"/>
      <c r="IN1447" s="199"/>
      <c r="IO1447" s="199"/>
      <c r="IP1447" s="199"/>
      <c r="IQ1447" s="199"/>
      <c r="IR1447" s="199"/>
      <c r="IS1447" s="199"/>
      <c r="IT1447" s="199"/>
      <c r="IU1447" s="199"/>
      <c r="IV1447" s="199"/>
      <c r="IW1447" s="199"/>
      <c r="IX1447" s="199"/>
      <c r="IY1447" s="199"/>
      <c r="IZ1447" s="199"/>
      <c r="JA1447" s="199"/>
      <c r="JB1447" s="199"/>
      <c r="JC1447" s="199"/>
      <c r="JD1447" s="199"/>
      <c r="JE1447" s="199"/>
      <c r="JF1447" s="199"/>
      <c r="JG1447" s="199"/>
      <c r="JH1447" s="199"/>
      <c r="JI1447" s="199"/>
      <c r="JJ1447" s="199"/>
      <c r="JK1447" s="199"/>
      <c r="JL1447" s="199"/>
      <c r="JM1447" s="199"/>
      <c r="JN1447" s="199"/>
      <c r="JO1447" s="199"/>
      <c r="JP1447" s="199"/>
      <c r="JQ1447" s="199"/>
      <c r="JR1447" s="199"/>
      <c r="JS1447" s="199"/>
      <c r="JT1447" s="199"/>
      <c r="JU1447" s="199"/>
      <c r="JV1447" s="199"/>
      <c r="JW1447" s="199"/>
      <c r="JX1447" s="199"/>
      <c r="JY1447" s="199"/>
      <c r="JZ1447" s="199"/>
      <c r="KA1447" s="199"/>
      <c r="KB1447" s="199"/>
      <c r="KC1447" s="199"/>
      <c r="KD1447" s="199"/>
      <c r="KE1447" s="199"/>
      <c r="KF1447" s="199"/>
      <c r="KG1447" s="199"/>
      <c r="KH1447" s="199"/>
      <c r="KI1447" s="199"/>
      <c r="KJ1447" s="199"/>
      <c r="KK1447" s="199"/>
      <c r="KL1447" s="199"/>
      <c r="KM1447" s="199"/>
      <c r="KN1447" s="199"/>
      <c r="KO1447" s="199"/>
      <c r="KP1447" s="199"/>
      <c r="KQ1447" s="199"/>
      <c r="KR1447" s="199"/>
      <c r="KS1447" s="199"/>
      <c r="KT1447" s="199"/>
      <c r="KU1447" s="199"/>
      <c r="KV1447" s="199"/>
      <c r="KW1447" s="199"/>
      <c r="KX1447" s="199"/>
      <c r="KY1447" s="199"/>
      <c r="KZ1447" s="199"/>
      <c r="LA1447" s="199"/>
      <c r="LB1447" s="199"/>
      <c r="LC1447" s="199"/>
      <c r="LD1447" s="199"/>
      <c r="LE1447" s="199"/>
      <c r="LF1447" s="199"/>
      <c r="LG1447" s="199"/>
      <c r="LH1447" s="199"/>
      <c r="LI1447" s="199"/>
      <c r="LJ1447" s="199"/>
      <c r="LK1447" s="199"/>
      <c r="LL1447" s="199"/>
      <c r="LM1447" s="199"/>
      <c r="LN1447" s="199"/>
      <c r="LO1447" s="199"/>
      <c r="LP1447" s="199"/>
      <c r="LQ1447" s="199"/>
      <c r="LR1447" s="199"/>
      <c r="LS1447" s="199"/>
      <c r="LT1447" s="199"/>
      <c r="LU1447" s="199"/>
      <c r="LV1447" s="199"/>
      <c r="LW1447" s="199"/>
      <c r="LX1447" s="199"/>
      <c r="LY1447" s="199"/>
      <c r="LZ1447" s="199"/>
      <c r="MA1447" s="199"/>
      <c r="MB1447" s="199"/>
      <c r="MC1447" s="199"/>
      <c r="MD1447" s="199"/>
      <c r="ME1447" s="199"/>
      <c r="MF1447" s="199"/>
      <c r="MG1447" s="199"/>
      <c r="MH1447" s="199"/>
      <c r="MI1447" s="199"/>
      <c r="MJ1447" s="199"/>
      <c r="MK1447" s="199"/>
      <c r="ML1447" s="199"/>
      <c r="MM1447" s="199"/>
      <c r="MN1447" s="199"/>
      <c r="MO1447" s="199"/>
      <c r="MP1447" s="199"/>
      <c r="MQ1447" s="199"/>
      <c r="MR1447" s="199"/>
      <c r="MS1447" s="199"/>
      <c r="MT1447" s="199"/>
      <c r="MU1447" s="199"/>
      <c r="MV1447" s="199"/>
      <c r="MW1447" s="199"/>
      <c r="MX1447" s="199"/>
      <c r="MY1447" s="199"/>
      <c r="MZ1447" s="199"/>
      <c r="NA1447" s="199"/>
      <c r="NB1447" s="199"/>
      <c r="NC1447" s="199"/>
      <c r="ND1447" s="199"/>
      <c r="NE1447" s="199"/>
      <c r="NF1447" s="199"/>
      <c r="NG1447" s="199"/>
      <c r="NH1447" s="199"/>
      <c r="NI1447" s="199"/>
      <c r="NJ1447" s="199"/>
      <c r="NK1447" s="199"/>
      <c r="NL1447" s="199"/>
      <c r="NM1447" s="199"/>
      <c r="NN1447" s="199"/>
      <c r="NO1447" s="199"/>
      <c r="NP1447" s="199"/>
      <c r="NQ1447" s="199"/>
      <c r="NR1447" s="199"/>
      <c r="NS1447" s="199"/>
      <c r="NT1447" s="199"/>
      <c r="NU1447" s="199"/>
      <c r="NV1447" s="199"/>
      <c r="NW1447" s="199"/>
      <c r="NX1447" s="199"/>
      <c r="NY1447" s="199"/>
      <c r="NZ1447" s="199"/>
      <c r="OA1447" s="199"/>
      <c r="OB1447" s="199"/>
      <c r="OC1447" s="199"/>
      <c r="OD1447" s="199"/>
      <c r="OE1447" s="199"/>
      <c r="OF1447" s="199"/>
      <c r="OG1447" s="199"/>
      <c r="OH1447" s="199"/>
      <c r="OI1447" s="199"/>
      <c r="OJ1447" s="199"/>
      <c r="OK1447" s="199"/>
      <c r="OL1447" s="199"/>
      <c r="OM1447" s="199"/>
      <c r="ON1447" s="199"/>
      <c r="OO1447" s="199"/>
      <c r="OP1447" s="199"/>
      <c r="OQ1447" s="199"/>
      <c r="OR1447" s="199"/>
      <c r="OS1447" s="199"/>
      <c r="OT1447" s="199"/>
      <c r="OU1447" s="199"/>
      <c r="OV1447" s="199"/>
      <c r="OW1447" s="199"/>
      <c r="OX1447" s="199"/>
      <c r="OY1447" s="199"/>
      <c r="OZ1447" s="199"/>
      <c r="PA1447" s="199"/>
      <c r="PB1447" s="199"/>
      <c r="PC1447" s="199"/>
      <c r="PD1447" s="199"/>
      <c r="PE1447" s="199"/>
      <c r="PF1447" s="199"/>
      <c r="PG1447" s="199"/>
      <c r="PH1447" s="199"/>
      <c r="PI1447" s="199"/>
      <c r="PJ1447" s="199"/>
      <c r="PK1447" s="199"/>
      <c r="PL1447" s="199"/>
      <c r="PM1447" s="199"/>
      <c r="PN1447" s="199"/>
      <c r="PO1447" s="199"/>
      <c r="PP1447" s="199"/>
      <c r="PQ1447" s="199"/>
      <c r="PR1447" s="199"/>
      <c r="PS1447" s="199"/>
      <c r="PT1447" s="199"/>
      <c r="PU1447" s="199"/>
      <c r="PV1447" s="199"/>
      <c r="PW1447" s="199"/>
      <c r="PX1447" s="199"/>
      <c r="PY1447" s="199"/>
      <c r="PZ1447" s="199"/>
      <c r="QA1447" s="199"/>
      <c r="QB1447" s="199"/>
      <c r="QC1447" s="199"/>
      <c r="QD1447" s="199"/>
      <c r="QE1447" s="199"/>
      <c r="QF1447" s="199"/>
      <c r="QG1447" s="199"/>
      <c r="QH1447" s="199"/>
      <c r="QI1447" s="199"/>
      <c r="QJ1447" s="199"/>
      <c r="QK1447" s="199"/>
      <c r="QL1447" s="199"/>
      <c r="QM1447" s="199"/>
      <c r="QN1447" s="199"/>
      <c r="QO1447" s="199"/>
      <c r="QP1447" s="199"/>
      <c r="QQ1447" s="199"/>
      <c r="QR1447" s="199"/>
      <c r="QS1447" s="199"/>
      <c r="QT1447" s="199"/>
      <c r="QU1447" s="199"/>
      <c r="QV1447" s="199"/>
      <c r="QW1447" s="199"/>
      <c r="QX1447" s="199"/>
      <c r="QY1447" s="199"/>
      <c r="QZ1447" s="199"/>
      <c r="RA1447" s="199"/>
      <c r="RB1447" s="199"/>
      <c r="RC1447" s="199"/>
      <c r="RD1447" s="199"/>
      <c r="RE1447" s="199"/>
      <c r="RF1447" s="199"/>
    </row>
    <row r="1448" spans="1:474" s="169" customFormat="1" x14ac:dyDescent="0.25">
      <c r="A1448" s="26"/>
      <c r="B1448" s="48" t="s">
        <v>1354</v>
      </c>
      <c r="C1448" s="23"/>
      <c r="D1448" s="49">
        <v>0</v>
      </c>
      <c r="E1448" s="23"/>
      <c r="F1448" s="23">
        <v>0</v>
      </c>
      <c r="P1448" s="207"/>
      <c r="U1448" s="208">
        <v>0</v>
      </c>
      <c r="V1448" s="207">
        <v>0</v>
      </c>
      <c r="AD1448" s="180"/>
      <c r="AE1448" s="207">
        <f t="shared" si="147"/>
        <v>0</v>
      </c>
      <c r="AF1448" s="199"/>
      <c r="AG1448" s="199"/>
      <c r="AH1448" s="199"/>
      <c r="AI1448" s="199"/>
      <c r="AJ1448" s="199"/>
      <c r="AK1448" s="199"/>
      <c r="AL1448" s="199"/>
      <c r="AM1448" s="199"/>
      <c r="AN1448" s="199"/>
      <c r="AO1448" s="199"/>
      <c r="AP1448" s="199"/>
      <c r="AQ1448" s="199"/>
      <c r="AR1448" s="199"/>
      <c r="AS1448" s="199"/>
      <c r="AT1448" s="199"/>
      <c r="AU1448" s="199"/>
      <c r="AV1448" s="199"/>
      <c r="AW1448" s="199"/>
      <c r="AX1448" s="199"/>
      <c r="AY1448" s="199"/>
      <c r="AZ1448" s="199"/>
      <c r="BA1448" s="199"/>
      <c r="BB1448" s="199"/>
      <c r="BC1448" s="199"/>
      <c r="BD1448" s="199"/>
      <c r="BE1448" s="199"/>
      <c r="BF1448" s="199"/>
      <c r="BG1448" s="199"/>
      <c r="BH1448" s="199"/>
      <c r="BI1448" s="199"/>
      <c r="BJ1448" s="199"/>
      <c r="BK1448" s="199"/>
      <c r="BL1448" s="199"/>
      <c r="BM1448" s="199"/>
      <c r="BN1448" s="199"/>
      <c r="BO1448" s="199"/>
      <c r="BP1448" s="199"/>
      <c r="BQ1448" s="199"/>
      <c r="BR1448" s="199"/>
      <c r="GM1448" s="199"/>
      <c r="GN1448" s="199"/>
      <c r="GO1448" s="199"/>
      <c r="GP1448" s="199"/>
      <c r="GQ1448" s="199"/>
      <c r="GR1448" s="199"/>
      <c r="GS1448" s="199"/>
      <c r="GT1448" s="199"/>
      <c r="GU1448" s="199"/>
      <c r="GV1448" s="199"/>
      <c r="GW1448" s="199"/>
      <c r="GX1448" s="199"/>
      <c r="GY1448" s="199"/>
      <c r="GZ1448" s="199"/>
      <c r="HA1448" s="199"/>
      <c r="HB1448" s="199"/>
      <c r="HC1448" s="199"/>
      <c r="HD1448" s="199"/>
      <c r="HE1448" s="199"/>
      <c r="HF1448" s="199"/>
      <c r="HG1448" s="199"/>
      <c r="HH1448" s="199"/>
      <c r="HI1448" s="199"/>
      <c r="HJ1448" s="199"/>
      <c r="HK1448" s="199"/>
      <c r="HL1448" s="199"/>
      <c r="HM1448" s="199"/>
      <c r="HN1448" s="199"/>
      <c r="HO1448" s="199"/>
      <c r="HP1448" s="199"/>
      <c r="HQ1448" s="199"/>
      <c r="HR1448" s="199"/>
      <c r="HS1448" s="199"/>
      <c r="HT1448" s="199"/>
      <c r="HU1448" s="199"/>
      <c r="HV1448" s="199"/>
      <c r="HW1448" s="199"/>
      <c r="HX1448" s="199"/>
      <c r="HY1448" s="199"/>
      <c r="HZ1448" s="199"/>
      <c r="IA1448" s="199"/>
      <c r="IB1448" s="199"/>
      <c r="IC1448" s="199"/>
      <c r="ID1448" s="199"/>
      <c r="IE1448" s="199"/>
      <c r="IF1448" s="199"/>
      <c r="IG1448" s="199"/>
      <c r="IH1448" s="199"/>
      <c r="II1448" s="199"/>
      <c r="IJ1448" s="199"/>
      <c r="IK1448" s="199"/>
      <c r="IL1448" s="199"/>
      <c r="IM1448" s="199"/>
      <c r="IN1448" s="199"/>
      <c r="IO1448" s="199"/>
      <c r="IP1448" s="199"/>
      <c r="IQ1448" s="199"/>
      <c r="IR1448" s="199"/>
      <c r="IS1448" s="199"/>
      <c r="IT1448" s="199"/>
      <c r="IU1448" s="199"/>
      <c r="IV1448" s="199"/>
      <c r="IW1448" s="199"/>
      <c r="IX1448" s="199"/>
      <c r="IY1448" s="199"/>
      <c r="IZ1448" s="199"/>
      <c r="JA1448" s="199"/>
      <c r="JB1448" s="199"/>
      <c r="JC1448" s="199"/>
      <c r="JD1448" s="199"/>
      <c r="JE1448" s="199"/>
      <c r="JF1448" s="199"/>
      <c r="JG1448" s="199"/>
      <c r="JH1448" s="199"/>
      <c r="JI1448" s="199"/>
      <c r="JJ1448" s="199"/>
      <c r="JK1448" s="199"/>
      <c r="JL1448" s="199"/>
      <c r="JM1448" s="199"/>
      <c r="JN1448" s="199"/>
      <c r="JO1448" s="199"/>
      <c r="JP1448" s="199"/>
      <c r="JQ1448" s="199"/>
      <c r="JR1448" s="199"/>
      <c r="JS1448" s="199"/>
      <c r="JT1448" s="199"/>
      <c r="JU1448" s="199"/>
      <c r="JV1448" s="199"/>
      <c r="JW1448" s="199"/>
      <c r="JX1448" s="199"/>
      <c r="JY1448" s="199"/>
      <c r="JZ1448" s="199"/>
      <c r="KA1448" s="199"/>
      <c r="KB1448" s="199"/>
      <c r="KC1448" s="199"/>
      <c r="KD1448" s="199"/>
      <c r="KE1448" s="199"/>
      <c r="KF1448" s="199"/>
      <c r="KG1448" s="199"/>
      <c r="KH1448" s="199"/>
      <c r="KI1448" s="199"/>
      <c r="KJ1448" s="199"/>
      <c r="KK1448" s="199"/>
      <c r="KL1448" s="199"/>
      <c r="KM1448" s="199"/>
      <c r="KN1448" s="199"/>
      <c r="KO1448" s="199"/>
      <c r="KP1448" s="199"/>
      <c r="KQ1448" s="199"/>
      <c r="KR1448" s="199"/>
      <c r="KS1448" s="199"/>
      <c r="KT1448" s="199"/>
      <c r="KU1448" s="199"/>
      <c r="KV1448" s="199"/>
      <c r="KW1448" s="199"/>
      <c r="KX1448" s="199"/>
      <c r="KY1448" s="199"/>
      <c r="KZ1448" s="199"/>
      <c r="LA1448" s="199"/>
      <c r="LB1448" s="199"/>
      <c r="LC1448" s="199"/>
      <c r="LD1448" s="199"/>
      <c r="LE1448" s="199"/>
      <c r="LF1448" s="199"/>
      <c r="LG1448" s="199"/>
      <c r="LH1448" s="199"/>
      <c r="LI1448" s="199"/>
      <c r="LJ1448" s="199"/>
      <c r="LK1448" s="199"/>
      <c r="LL1448" s="199"/>
      <c r="LM1448" s="199"/>
      <c r="LN1448" s="199"/>
      <c r="LO1448" s="199"/>
      <c r="LP1448" s="199"/>
      <c r="LQ1448" s="199"/>
      <c r="LR1448" s="199"/>
      <c r="LS1448" s="199"/>
      <c r="LT1448" s="199"/>
      <c r="LU1448" s="199"/>
      <c r="LV1448" s="199"/>
      <c r="LW1448" s="199"/>
      <c r="LX1448" s="199"/>
      <c r="LY1448" s="199"/>
      <c r="LZ1448" s="199"/>
      <c r="MA1448" s="199"/>
      <c r="MB1448" s="199"/>
      <c r="MC1448" s="199"/>
      <c r="MD1448" s="199"/>
      <c r="ME1448" s="199"/>
      <c r="MF1448" s="199"/>
      <c r="MG1448" s="199"/>
      <c r="MH1448" s="199"/>
      <c r="MI1448" s="199"/>
      <c r="MJ1448" s="199"/>
      <c r="MK1448" s="199"/>
      <c r="ML1448" s="199"/>
      <c r="MM1448" s="199"/>
      <c r="MN1448" s="199"/>
      <c r="MO1448" s="199"/>
      <c r="MP1448" s="199"/>
      <c r="MQ1448" s="199"/>
      <c r="MR1448" s="199"/>
      <c r="MS1448" s="199"/>
      <c r="MT1448" s="199"/>
      <c r="MU1448" s="199"/>
      <c r="MV1448" s="199"/>
      <c r="MW1448" s="199"/>
      <c r="MX1448" s="199"/>
      <c r="MY1448" s="199"/>
      <c r="MZ1448" s="199"/>
      <c r="NA1448" s="199"/>
      <c r="NB1448" s="199"/>
      <c r="NC1448" s="199"/>
      <c r="ND1448" s="199"/>
      <c r="NE1448" s="199"/>
      <c r="NF1448" s="199"/>
      <c r="NG1448" s="199"/>
      <c r="NH1448" s="199"/>
      <c r="NI1448" s="199"/>
      <c r="NJ1448" s="199"/>
      <c r="NK1448" s="199"/>
      <c r="NL1448" s="199"/>
      <c r="NM1448" s="199"/>
      <c r="NN1448" s="199"/>
      <c r="NO1448" s="199"/>
      <c r="NP1448" s="199"/>
      <c r="NQ1448" s="199"/>
      <c r="NR1448" s="199"/>
      <c r="NS1448" s="199"/>
      <c r="NT1448" s="199"/>
      <c r="NU1448" s="199"/>
      <c r="NV1448" s="199"/>
      <c r="NW1448" s="199"/>
      <c r="NX1448" s="199"/>
      <c r="NY1448" s="199"/>
      <c r="NZ1448" s="199"/>
      <c r="OA1448" s="199"/>
      <c r="OB1448" s="199"/>
      <c r="OC1448" s="199"/>
      <c r="OD1448" s="199"/>
      <c r="OE1448" s="199"/>
      <c r="OF1448" s="199"/>
      <c r="OG1448" s="199"/>
      <c r="OH1448" s="199"/>
      <c r="OI1448" s="199"/>
      <c r="OJ1448" s="199"/>
      <c r="OK1448" s="199"/>
      <c r="OL1448" s="199"/>
      <c r="OM1448" s="199"/>
      <c r="ON1448" s="199"/>
      <c r="OO1448" s="199"/>
      <c r="OP1448" s="199"/>
      <c r="OQ1448" s="199"/>
      <c r="OR1448" s="199"/>
      <c r="OS1448" s="199"/>
      <c r="OT1448" s="199"/>
      <c r="OU1448" s="199"/>
      <c r="OV1448" s="199"/>
      <c r="OW1448" s="199"/>
      <c r="OX1448" s="199"/>
      <c r="OY1448" s="199"/>
      <c r="OZ1448" s="199"/>
      <c r="PA1448" s="199"/>
      <c r="PB1448" s="199"/>
      <c r="PC1448" s="199"/>
      <c r="PD1448" s="199"/>
      <c r="PE1448" s="199"/>
      <c r="PF1448" s="199"/>
      <c r="PG1448" s="199"/>
      <c r="PH1448" s="199"/>
      <c r="PI1448" s="199"/>
      <c r="PJ1448" s="199"/>
      <c r="PK1448" s="199"/>
      <c r="PL1448" s="199"/>
      <c r="PM1448" s="199"/>
      <c r="PN1448" s="199"/>
      <c r="PO1448" s="199"/>
      <c r="PP1448" s="199"/>
      <c r="PQ1448" s="199"/>
      <c r="PR1448" s="199"/>
      <c r="PS1448" s="199"/>
      <c r="PT1448" s="199"/>
      <c r="PU1448" s="199"/>
      <c r="PV1448" s="199"/>
      <c r="PW1448" s="199"/>
      <c r="PX1448" s="199"/>
      <c r="PY1448" s="199"/>
      <c r="PZ1448" s="199"/>
      <c r="QA1448" s="199"/>
      <c r="QB1448" s="199"/>
      <c r="QC1448" s="199"/>
      <c r="QD1448" s="199"/>
      <c r="QE1448" s="199"/>
      <c r="QF1448" s="199"/>
      <c r="QG1448" s="199"/>
      <c r="QH1448" s="199"/>
      <c r="QI1448" s="199"/>
      <c r="QJ1448" s="199"/>
      <c r="QK1448" s="199"/>
      <c r="QL1448" s="199"/>
      <c r="QM1448" s="199"/>
      <c r="QN1448" s="199"/>
      <c r="QO1448" s="199"/>
      <c r="QP1448" s="199"/>
      <c r="QQ1448" s="199"/>
      <c r="QR1448" s="199"/>
      <c r="QS1448" s="199"/>
      <c r="QT1448" s="199"/>
      <c r="QU1448" s="199"/>
      <c r="QV1448" s="199"/>
      <c r="QW1448" s="199"/>
      <c r="QX1448" s="199"/>
      <c r="QY1448" s="199"/>
      <c r="QZ1448" s="199"/>
      <c r="RA1448" s="199"/>
      <c r="RB1448" s="199"/>
      <c r="RC1448" s="199"/>
      <c r="RD1448" s="199"/>
      <c r="RE1448" s="199"/>
      <c r="RF1448" s="199"/>
    </row>
    <row r="1449" spans="1:474" s="169" customFormat="1" x14ac:dyDescent="0.25">
      <c r="A1449" s="26"/>
      <c r="B1449" s="48" t="s">
        <v>1355</v>
      </c>
      <c r="C1449" s="23"/>
      <c r="D1449" s="49">
        <v>4</v>
      </c>
      <c r="E1449" s="23"/>
      <c r="F1449" s="23">
        <v>468.54720000000009</v>
      </c>
      <c r="P1449" s="207"/>
      <c r="U1449" s="208">
        <v>4</v>
      </c>
      <c r="V1449" s="207">
        <v>468.54720000000009</v>
      </c>
      <c r="AD1449" s="180"/>
      <c r="AE1449" s="207">
        <f t="shared" si="147"/>
        <v>468.54720000000009</v>
      </c>
      <c r="AF1449" s="199"/>
      <c r="AG1449" s="199"/>
      <c r="AH1449" s="199"/>
      <c r="AI1449" s="199"/>
      <c r="AJ1449" s="199"/>
      <c r="AK1449" s="199"/>
      <c r="AL1449" s="199"/>
      <c r="AM1449" s="199"/>
      <c r="AN1449" s="199"/>
      <c r="AO1449" s="199"/>
      <c r="AP1449" s="199"/>
      <c r="AQ1449" s="199"/>
      <c r="AR1449" s="199"/>
      <c r="AS1449" s="199"/>
      <c r="AT1449" s="199"/>
      <c r="AU1449" s="199"/>
      <c r="AV1449" s="199"/>
      <c r="AW1449" s="199"/>
      <c r="AX1449" s="199"/>
      <c r="AY1449" s="199"/>
      <c r="AZ1449" s="199"/>
      <c r="BA1449" s="199"/>
      <c r="BB1449" s="199"/>
      <c r="BC1449" s="199"/>
      <c r="BD1449" s="199"/>
      <c r="BE1449" s="199"/>
      <c r="BF1449" s="199"/>
      <c r="BG1449" s="199"/>
      <c r="BH1449" s="199"/>
      <c r="BI1449" s="199"/>
      <c r="BJ1449" s="199"/>
      <c r="BK1449" s="199"/>
      <c r="BL1449" s="199"/>
      <c r="BM1449" s="199"/>
      <c r="BN1449" s="199"/>
      <c r="BO1449" s="199"/>
      <c r="BP1449" s="199"/>
      <c r="BQ1449" s="199"/>
      <c r="BR1449" s="199"/>
      <c r="GM1449" s="199"/>
      <c r="GN1449" s="199"/>
      <c r="GO1449" s="199"/>
      <c r="GP1449" s="199"/>
      <c r="GQ1449" s="199"/>
      <c r="GR1449" s="199"/>
      <c r="GS1449" s="199"/>
      <c r="GT1449" s="199"/>
      <c r="GU1449" s="199"/>
      <c r="GV1449" s="199"/>
      <c r="GW1449" s="199"/>
      <c r="GX1449" s="199"/>
      <c r="GY1449" s="199"/>
      <c r="GZ1449" s="199"/>
      <c r="HA1449" s="199"/>
      <c r="HB1449" s="199"/>
      <c r="HC1449" s="199"/>
      <c r="HD1449" s="199"/>
      <c r="HE1449" s="199"/>
      <c r="HF1449" s="199"/>
      <c r="HG1449" s="199"/>
      <c r="HH1449" s="199"/>
      <c r="HI1449" s="199"/>
      <c r="HJ1449" s="199"/>
      <c r="HK1449" s="199"/>
      <c r="HL1449" s="199"/>
      <c r="HM1449" s="199"/>
      <c r="HN1449" s="199"/>
      <c r="HO1449" s="199"/>
      <c r="HP1449" s="199"/>
      <c r="HQ1449" s="199"/>
      <c r="HR1449" s="199"/>
      <c r="HS1449" s="199"/>
      <c r="HT1449" s="199"/>
      <c r="HU1449" s="199"/>
      <c r="HV1449" s="199"/>
      <c r="HW1449" s="199"/>
      <c r="HX1449" s="199"/>
      <c r="HY1449" s="199"/>
      <c r="HZ1449" s="199"/>
      <c r="IA1449" s="199"/>
      <c r="IB1449" s="199"/>
      <c r="IC1449" s="199"/>
      <c r="ID1449" s="199"/>
      <c r="IE1449" s="199"/>
      <c r="IF1449" s="199"/>
      <c r="IG1449" s="199"/>
      <c r="IH1449" s="199"/>
      <c r="II1449" s="199"/>
      <c r="IJ1449" s="199"/>
      <c r="IK1449" s="199"/>
      <c r="IL1449" s="199"/>
      <c r="IM1449" s="199"/>
      <c r="IN1449" s="199"/>
      <c r="IO1449" s="199"/>
      <c r="IP1449" s="199"/>
      <c r="IQ1449" s="199"/>
      <c r="IR1449" s="199"/>
      <c r="IS1449" s="199"/>
      <c r="IT1449" s="199"/>
      <c r="IU1449" s="199"/>
      <c r="IV1449" s="199"/>
      <c r="IW1449" s="199"/>
      <c r="IX1449" s="199"/>
      <c r="IY1449" s="199"/>
      <c r="IZ1449" s="199"/>
      <c r="JA1449" s="199"/>
      <c r="JB1449" s="199"/>
      <c r="JC1449" s="199"/>
      <c r="JD1449" s="199"/>
      <c r="JE1449" s="199"/>
      <c r="JF1449" s="199"/>
      <c r="JG1449" s="199"/>
      <c r="JH1449" s="199"/>
      <c r="JI1449" s="199"/>
      <c r="JJ1449" s="199"/>
      <c r="JK1449" s="199"/>
      <c r="JL1449" s="199"/>
      <c r="JM1449" s="199"/>
      <c r="JN1449" s="199"/>
      <c r="JO1449" s="199"/>
      <c r="JP1449" s="199"/>
      <c r="JQ1449" s="199"/>
      <c r="JR1449" s="199"/>
      <c r="JS1449" s="199"/>
      <c r="JT1449" s="199"/>
      <c r="JU1449" s="199"/>
      <c r="JV1449" s="199"/>
      <c r="JW1449" s="199"/>
      <c r="JX1449" s="199"/>
      <c r="JY1449" s="199"/>
      <c r="JZ1449" s="199"/>
      <c r="KA1449" s="199"/>
      <c r="KB1449" s="199"/>
      <c r="KC1449" s="199"/>
      <c r="KD1449" s="199"/>
      <c r="KE1449" s="199"/>
      <c r="KF1449" s="199"/>
      <c r="KG1449" s="199"/>
      <c r="KH1449" s="199"/>
      <c r="KI1449" s="199"/>
      <c r="KJ1449" s="199"/>
      <c r="KK1449" s="199"/>
      <c r="KL1449" s="199"/>
      <c r="KM1449" s="199"/>
      <c r="KN1449" s="199"/>
      <c r="KO1449" s="199"/>
      <c r="KP1449" s="199"/>
      <c r="KQ1449" s="199"/>
      <c r="KR1449" s="199"/>
      <c r="KS1449" s="199"/>
      <c r="KT1449" s="199"/>
      <c r="KU1449" s="199"/>
      <c r="KV1449" s="199"/>
      <c r="KW1449" s="199"/>
      <c r="KX1449" s="199"/>
      <c r="KY1449" s="199"/>
      <c r="KZ1449" s="199"/>
      <c r="LA1449" s="199"/>
      <c r="LB1449" s="199"/>
      <c r="LC1449" s="199"/>
      <c r="LD1449" s="199"/>
      <c r="LE1449" s="199"/>
      <c r="LF1449" s="199"/>
      <c r="LG1449" s="199"/>
      <c r="LH1449" s="199"/>
      <c r="LI1449" s="199"/>
      <c r="LJ1449" s="199"/>
      <c r="LK1449" s="199"/>
      <c r="LL1449" s="199"/>
      <c r="LM1449" s="199"/>
      <c r="LN1449" s="199"/>
      <c r="LO1449" s="199"/>
      <c r="LP1449" s="199"/>
      <c r="LQ1449" s="199"/>
      <c r="LR1449" s="199"/>
      <c r="LS1449" s="199"/>
      <c r="LT1449" s="199"/>
      <c r="LU1449" s="199"/>
      <c r="LV1449" s="199"/>
      <c r="LW1449" s="199"/>
      <c r="LX1449" s="199"/>
      <c r="LY1449" s="199"/>
      <c r="LZ1449" s="199"/>
      <c r="MA1449" s="199"/>
      <c r="MB1449" s="199"/>
      <c r="MC1449" s="199"/>
      <c r="MD1449" s="199"/>
      <c r="ME1449" s="199"/>
      <c r="MF1449" s="199"/>
      <c r="MG1449" s="199"/>
      <c r="MH1449" s="199"/>
      <c r="MI1449" s="199"/>
      <c r="MJ1449" s="199"/>
      <c r="MK1449" s="199"/>
      <c r="ML1449" s="199"/>
      <c r="MM1449" s="199"/>
      <c r="MN1449" s="199"/>
      <c r="MO1449" s="199"/>
      <c r="MP1449" s="199"/>
      <c r="MQ1449" s="199"/>
      <c r="MR1449" s="199"/>
      <c r="MS1449" s="199"/>
      <c r="MT1449" s="199"/>
      <c r="MU1449" s="199"/>
      <c r="MV1449" s="199"/>
      <c r="MW1449" s="199"/>
      <c r="MX1449" s="199"/>
      <c r="MY1449" s="199"/>
      <c r="MZ1449" s="199"/>
      <c r="NA1449" s="199"/>
      <c r="NB1449" s="199"/>
      <c r="NC1449" s="199"/>
      <c r="ND1449" s="199"/>
      <c r="NE1449" s="199"/>
      <c r="NF1449" s="199"/>
      <c r="NG1449" s="199"/>
      <c r="NH1449" s="199"/>
      <c r="NI1449" s="199"/>
      <c r="NJ1449" s="199"/>
      <c r="NK1449" s="199"/>
      <c r="NL1449" s="199"/>
      <c r="NM1449" s="199"/>
      <c r="NN1449" s="199"/>
      <c r="NO1449" s="199"/>
      <c r="NP1449" s="199"/>
      <c r="NQ1449" s="199"/>
      <c r="NR1449" s="199"/>
      <c r="NS1449" s="199"/>
      <c r="NT1449" s="199"/>
      <c r="NU1449" s="199"/>
      <c r="NV1449" s="199"/>
      <c r="NW1449" s="199"/>
      <c r="NX1449" s="199"/>
      <c r="NY1449" s="199"/>
      <c r="NZ1449" s="199"/>
      <c r="OA1449" s="199"/>
      <c r="OB1449" s="199"/>
      <c r="OC1449" s="199"/>
      <c r="OD1449" s="199"/>
      <c r="OE1449" s="199"/>
      <c r="OF1449" s="199"/>
      <c r="OG1449" s="199"/>
      <c r="OH1449" s="199"/>
      <c r="OI1449" s="199"/>
      <c r="OJ1449" s="199"/>
      <c r="OK1449" s="199"/>
      <c r="OL1449" s="199"/>
      <c r="OM1449" s="199"/>
      <c r="ON1449" s="199"/>
      <c r="OO1449" s="199"/>
      <c r="OP1449" s="199"/>
      <c r="OQ1449" s="199"/>
      <c r="OR1449" s="199"/>
      <c r="OS1449" s="199"/>
      <c r="OT1449" s="199"/>
      <c r="OU1449" s="199"/>
      <c r="OV1449" s="199"/>
      <c r="OW1449" s="199"/>
      <c r="OX1449" s="199"/>
      <c r="OY1449" s="199"/>
      <c r="OZ1449" s="199"/>
      <c r="PA1449" s="199"/>
      <c r="PB1449" s="199"/>
      <c r="PC1449" s="199"/>
      <c r="PD1449" s="199"/>
      <c r="PE1449" s="199"/>
      <c r="PF1449" s="199"/>
      <c r="PG1449" s="199"/>
      <c r="PH1449" s="199"/>
      <c r="PI1449" s="199"/>
      <c r="PJ1449" s="199"/>
      <c r="PK1449" s="199"/>
      <c r="PL1449" s="199"/>
      <c r="PM1449" s="199"/>
      <c r="PN1449" s="199"/>
      <c r="PO1449" s="199"/>
      <c r="PP1449" s="199"/>
      <c r="PQ1449" s="199"/>
      <c r="PR1449" s="199"/>
      <c r="PS1449" s="199"/>
      <c r="PT1449" s="199"/>
      <c r="PU1449" s="199"/>
      <c r="PV1449" s="199"/>
      <c r="PW1449" s="199"/>
      <c r="PX1449" s="199"/>
      <c r="PY1449" s="199"/>
      <c r="PZ1449" s="199"/>
      <c r="QA1449" s="199"/>
      <c r="QB1449" s="199"/>
      <c r="QC1449" s="199"/>
      <c r="QD1449" s="199"/>
      <c r="QE1449" s="199"/>
      <c r="QF1449" s="199"/>
      <c r="QG1449" s="199"/>
      <c r="QH1449" s="199"/>
      <c r="QI1449" s="199"/>
      <c r="QJ1449" s="199"/>
      <c r="QK1449" s="199"/>
      <c r="QL1449" s="199"/>
      <c r="QM1449" s="199"/>
      <c r="QN1449" s="199"/>
      <c r="QO1449" s="199"/>
      <c r="QP1449" s="199"/>
      <c r="QQ1449" s="199"/>
      <c r="QR1449" s="199"/>
      <c r="QS1449" s="199"/>
      <c r="QT1449" s="199"/>
      <c r="QU1449" s="199"/>
      <c r="QV1449" s="199"/>
      <c r="QW1449" s="199"/>
      <c r="QX1449" s="199"/>
      <c r="QY1449" s="199"/>
      <c r="QZ1449" s="199"/>
      <c r="RA1449" s="199"/>
      <c r="RB1449" s="199"/>
      <c r="RC1449" s="199"/>
      <c r="RD1449" s="199"/>
      <c r="RE1449" s="199"/>
      <c r="RF1449" s="199"/>
    </row>
    <row r="1450" spans="1:474" s="169" customFormat="1" x14ac:dyDescent="0.25">
      <c r="A1450" s="26"/>
      <c r="B1450" s="48" t="s">
        <v>1356</v>
      </c>
      <c r="C1450" s="23"/>
      <c r="D1450" s="49">
        <v>8</v>
      </c>
      <c r="E1450" s="23"/>
      <c r="F1450" s="23">
        <v>3858.6240000000007</v>
      </c>
      <c r="P1450" s="207"/>
      <c r="U1450" s="208">
        <v>8</v>
      </c>
      <c r="V1450" s="207">
        <v>3858.6240000000007</v>
      </c>
      <c r="AD1450" s="180"/>
      <c r="AE1450" s="207">
        <f t="shared" si="147"/>
        <v>3858.6240000000007</v>
      </c>
      <c r="AF1450" s="199"/>
      <c r="AG1450" s="199"/>
      <c r="AH1450" s="199"/>
      <c r="AI1450" s="199"/>
      <c r="AJ1450" s="199"/>
      <c r="AK1450" s="199"/>
      <c r="AL1450" s="199"/>
      <c r="AM1450" s="199"/>
      <c r="AN1450" s="199"/>
      <c r="AO1450" s="199"/>
      <c r="AP1450" s="199"/>
      <c r="AQ1450" s="199"/>
      <c r="AR1450" s="199"/>
      <c r="AS1450" s="199"/>
      <c r="AT1450" s="199"/>
      <c r="AU1450" s="199"/>
      <c r="AV1450" s="199"/>
      <c r="AW1450" s="199"/>
      <c r="AX1450" s="199"/>
      <c r="AY1450" s="199"/>
      <c r="AZ1450" s="199"/>
      <c r="BA1450" s="199"/>
      <c r="BB1450" s="199"/>
      <c r="BC1450" s="199"/>
      <c r="BD1450" s="199"/>
      <c r="BE1450" s="199"/>
      <c r="BF1450" s="199"/>
      <c r="BG1450" s="199"/>
      <c r="BH1450" s="199"/>
      <c r="BI1450" s="199"/>
      <c r="BJ1450" s="199"/>
      <c r="BK1450" s="199"/>
      <c r="BL1450" s="199"/>
      <c r="BM1450" s="199"/>
      <c r="BN1450" s="199"/>
      <c r="BO1450" s="199"/>
      <c r="BP1450" s="199"/>
      <c r="BQ1450" s="199"/>
      <c r="BR1450" s="199"/>
      <c r="GM1450" s="199"/>
      <c r="GN1450" s="199"/>
      <c r="GO1450" s="199"/>
      <c r="GP1450" s="199"/>
      <c r="GQ1450" s="199"/>
      <c r="GR1450" s="199"/>
      <c r="GS1450" s="199"/>
      <c r="GT1450" s="199"/>
      <c r="GU1450" s="199"/>
      <c r="GV1450" s="199"/>
      <c r="GW1450" s="199"/>
      <c r="GX1450" s="199"/>
      <c r="GY1450" s="199"/>
      <c r="GZ1450" s="199"/>
      <c r="HA1450" s="199"/>
      <c r="HB1450" s="199"/>
      <c r="HC1450" s="199"/>
      <c r="HD1450" s="199"/>
      <c r="HE1450" s="199"/>
      <c r="HF1450" s="199"/>
      <c r="HG1450" s="199"/>
      <c r="HH1450" s="199"/>
      <c r="HI1450" s="199"/>
      <c r="HJ1450" s="199"/>
      <c r="HK1450" s="199"/>
      <c r="HL1450" s="199"/>
      <c r="HM1450" s="199"/>
      <c r="HN1450" s="199"/>
      <c r="HO1450" s="199"/>
      <c r="HP1450" s="199"/>
      <c r="HQ1450" s="199"/>
      <c r="HR1450" s="199"/>
      <c r="HS1450" s="199"/>
      <c r="HT1450" s="199"/>
      <c r="HU1450" s="199"/>
      <c r="HV1450" s="199"/>
      <c r="HW1450" s="199"/>
      <c r="HX1450" s="199"/>
      <c r="HY1450" s="199"/>
      <c r="HZ1450" s="199"/>
      <c r="IA1450" s="199"/>
      <c r="IB1450" s="199"/>
      <c r="IC1450" s="199"/>
      <c r="ID1450" s="199"/>
      <c r="IE1450" s="199"/>
      <c r="IF1450" s="199"/>
      <c r="IG1450" s="199"/>
      <c r="IH1450" s="199"/>
      <c r="II1450" s="199"/>
      <c r="IJ1450" s="199"/>
      <c r="IK1450" s="199"/>
      <c r="IL1450" s="199"/>
      <c r="IM1450" s="199"/>
      <c r="IN1450" s="199"/>
      <c r="IO1450" s="199"/>
      <c r="IP1450" s="199"/>
      <c r="IQ1450" s="199"/>
      <c r="IR1450" s="199"/>
      <c r="IS1450" s="199"/>
      <c r="IT1450" s="199"/>
      <c r="IU1450" s="199"/>
      <c r="IV1450" s="199"/>
      <c r="IW1450" s="199"/>
      <c r="IX1450" s="199"/>
      <c r="IY1450" s="199"/>
      <c r="IZ1450" s="199"/>
      <c r="JA1450" s="199"/>
      <c r="JB1450" s="199"/>
      <c r="JC1450" s="199"/>
      <c r="JD1450" s="199"/>
      <c r="JE1450" s="199"/>
      <c r="JF1450" s="199"/>
      <c r="JG1450" s="199"/>
      <c r="JH1450" s="199"/>
      <c r="JI1450" s="199"/>
      <c r="JJ1450" s="199"/>
      <c r="JK1450" s="199"/>
      <c r="JL1450" s="199"/>
      <c r="JM1450" s="199"/>
      <c r="JN1450" s="199"/>
      <c r="JO1450" s="199"/>
      <c r="JP1450" s="199"/>
      <c r="JQ1450" s="199"/>
      <c r="JR1450" s="199"/>
      <c r="JS1450" s="199"/>
      <c r="JT1450" s="199"/>
      <c r="JU1450" s="199"/>
      <c r="JV1450" s="199"/>
      <c r="JW1450" s="199"/>
      <c r="JX1450" s="199"/>
      <c r="JY1450" s="199"/>
      <c r="JZ1450" s="199"/>
      <c r="KA1450" s="199"/>
      <c r="KB1450" s="199"/>
      <c r="KC1450" s="199"/>
      <c r="KD1450" s="199"/>
      <c r="KE1450" s="199"/>
      <c r="KF1450" s="199"/>
      <c r="KG1450" s="199"/>
      <c r="KH1450" s="199"/>
      <c r="KI1450" s="199"/>
      <c r="KJ1450" s="199"/>
      <c r="KK1450" s="199"/>
      <c r="KL1450" s="199"/>
      <c r="KM1450" s="199"/>
      <c r="KN1450" s="199"/>
      <c r="KO1450" s="199"/>
      <c r="KP1450" s="199"/>
      <c r="KQ1450" s="199"/>
      <c r="KR1450" s="199"/>
      <c r="KS1450" s="199"/>
      <c r="KT1450" s="199"/>
      <c r="KU1450" s="199"/>
      <c r="KV1450" s="199"/>
      <c r="KW1450" s="199"/>
      <c r="KX1450" s="199"/>
      <c r="KY1450" s="199"/>
      <c r="KZ1450" s="199"/>
      <c r="LA1450" s="199"/>
      <c r="LB1450" s="199"/>
      <c r="LC1450" s="199"/>
      <c r="LD1450" s="199"/>
      <c r="LE1450" s="199"/>
      <c r="LF1450" s="199"/>
      <c r="LG1450" s="199"/>
      <c r="LH1450" s="199"/>
      <c r="LI1450" s="199"/>
      <c r="LJ1450" s="199"/>
      <c r="LK1450" s="199"/>
      <c r="LL1450" s="199"/>
      <c r="LM1450" s="199"/>
      <c r="LN1450" s="199"/>
      <c r="LO1450" s="199"/>
      <c r="LP1450" s="199"/>
      <c r="LQ1450" s="199"/>
      <c r="LR1450" s="199"/>
      <c r="LS1450" s="199"/>
      <c r="LT1450" s="199"/>
      <c r="LU1450" s="199"/>
      <c r="LV1450" s="199"/>
      <c r="LW1450" s="199"/>
      <c r="LX1450" s="199"/>
      <c r="LY1450" s="199"/>
      <c r="LZ1450" s="199"/>
      <c r="MA1450" s="199"/>
      <c r="MB1450" s="199"/>
      <c r="MC1450" s="199"/>
      <c r="MD1450" s="199"/>
      <c r="ME1450" s="199"/>
      <c r="MF1450" s="199"/>
      <c r="MG1450" s="199"/>
      <c r="MH1450" s="199"/>
      <c r="MI1450" s="199"/>
      <c r="MJ1450" s="199"/>
      <c r="MK1450" s="199"/>
      <c r="ML1450" s="199"/>
      <c r="MM1450" s="199"/>
      <c r="MN1450" s="199"/>
      <c r="MO1450" s="199"/>
      <c r="MP1450" s="199"/>
      <c r="MQ1450" s="199"/>
      <c r="MR1450" s="199"/>
      <c r="MS1450" s="199"/>
      <c r="MT1450" s="199"/>
      <c r="MU1450" s="199"/>
      <c r="MV1450" s="199"/>
      <c r="MW1450" s="199"/>
      <c r="MX1450" s="199"/>
      <c r="MY1450" s="199"/>
      <c r="MZ1450" s="199"/>
      <c r="NA1450" s="199"/>
      <c r="NB1450" s="199"/>
      <c r="NC1450" s="199"/>
      <c r="ND1450" s="199"/>
      <c r="NE1450" s="199"/>
      <c r="NF1450" s="199"/>
      <c r="NG1450" s="199"/>
      <c r="NH1450" s="199"/>
      <c r="NI1450" s="199"/>
      <c r="NJ1450" s="199"/>
      <c r="NK1450" s="199"/>
      <c r="NL1450" s="199"/>
      <c r="NM1450" s="199"/>
      <c r="NN1450" s="199"/>
      <c r="NO1450" s="199"/>
      <c r="NP1450" s="199"/>
      <c r="NQ1450" s="199"/>
      <c r="NR1450" s="199"/>
      <c r="NS1450" s="199"/>
      <c r="NT1450" s="199"/>
      <c r="NU1450" s="199"/>
      <c r="NV1450" s="199"/>
      <c r="NW1450" s="199"/>
      <c r="NX1450" s="199"/>
      <c r="NY1450" s="199"/>
      <c r="NZ1450" s="199"/>
      <c r="OA1450" s="199"/>
      <c r="OB1450" s="199"/>
      <c r="OC1450" s="199"/>
      <c r="OD1450" s="199"/>
      <c r="OE1450" s="199"/>
      <c r="OF1450" s="199"/>
      <c r="OG1450" s="199"/>
      <c r="OH1450" s="199"/>
      <c r="OI1450" s="199"/>
      <c r="OJ1450" s="199"/>
      <c r="OK1450" s="199"/>
      <c r="OL1450" s="199"/>
      <c r="OM1450" s="199"/>
      <c r="ON1450" s="199"/>
      <c r="OO1450" s="199"/>
      <c r="OP1450" s="199"/>
      <c r="OQ1450" s="199"/>
      <c r="OR1450" s="199"/>
      <c r="OS1450" s="199"/>
      <c r="OT1450" s="199"/>
      <c r="OU1450" s="199"/>
      <c r="OV1450" s="199"/>
      <c r="OW1450" s="199"/>
      <c r="OX1450" s="199"/>
      <c r="OY1450" s="199"/>
      <c r="OZ1450" s="199"/>
      <c r="PA1450" s="199"/>
      <c r="PB1450" s="199"/>
      <c r="PC1450" s="199"/>
      <c r="PD1450" s="199"/>
      <c r="PE1450" s="199"/>
      <c r="PF1450" s="199"/>
      <c r="PG1450" s="199"/>
      <c r="PH1450" s="199"/>
      <c r="PI1450" s="199"/>
      <c r="PJ1450" s="199"/>
      <c r="PK1450" s="199"/>
      <c r="PL1450" s="199"/>
      <c r="PM1450" s="199"/>
      <c r="PN1450" s="199"/>
      <c r="PO1450" s="199"/>
      <c r="PP1450" s="199"/>
      <c r="PQ1450" s="199"/>
      <c r="PR1450" s="199"/>
      <c r="PS1450" s="199"/>
      <c r="PT1450" s="199"/>
      <c r="PU1450" s="199"/>
      <c r="PV1450" s="199"/>
      <c r="PW1450" s="199"/>
      <c r="PX1450" s="199"/>
      <c r="PY1450" s="199"/>
      <c r="PZ1450" s="199"/>
      <c r="QA1450" s="199"/>
      <c r="QB1450" s="199"/>
      <c r="QC1450" s="199"/>
      <c r="QD1450" s="199"/>
      <c r="QE1450" s="199"/>
      <c r="QF1450" s="199"/>
      <c r="QG1450" s="199"/>
      <c r="QH1450" s="199"/>
      <c r="QI1450" s="199"/>
      <c r="QJ1450" s="199"/>
      <c r="QK1450" s="199"/>
      <c r="QL1450" s="199"/>
      <c r="QM1450" s="199"/>
      <c r="QN1450" s="199"/>
      <c r="QO1450" s="199"/>
      <c r="QP1450" s="199"/>
      <c r="QQ1450" s="199"/>
      <c r="QR1450" s="199"/>
      <c r="QS1450" s="199"/>
      <c r="QT1450" s="199"/>
      <c r="QU1450" s="199"/>
      <c r="QV1450" s="199"/>
      <c r="QW1450" s="199"/>
      <c r="QX1450" s="199"/>
      <c r="QY1450" s="199"/>
      <c r="QZ1450" s="199"/>
      <c r="RA1450" s="199"/>
      <c r="RB1450" s="199"/>
      <c r="RC1450" s="199"/>
      <c r="RD1450" s="199"/>
      <c r="RE1450" s="199"/>
      <c r="RF1450" s="199"/>
    </row>
    <row r="1451" spans="1:474" s="169" customFormat="1" x14ac:dyDescent="0.25">
      <c r="A1451" s="26"/>
      <c r="B1451" s="48" t="s">
        <v>1357</v>
      </c>
      <c r="C1451" s="23"/>
      <c r="D1451" s="49">
        <v>4</v>
      </c>
      <c r="E1451" s="23"/>
      <c r="F1451" s="23">
        <v>799.28639999999996</v>
      </c>
      <c r="P1451" s="207"/>
      <c r="U1451" s="208">
        <v>4</v>
      </c>
      <c r="V1451" s="207">
        <v>799.28639999999996</v>
      </c>
      <c r="AD1451" s="180"/>
      <c r="AE1451" s="207">
        <f t="shared" si="147"/>
        <v>799.28639999999996</v>
      </c>
      <c r="AF1451" s="199"/>
      <c r="AG1451" s="199"/>
      <c r="AH1451" s="199"/>
      <c r="AI1451" s="199"/>
      <c r="AJ1451" s="199"/>
      <c r="AK1451" s="199"/>
      <c r="AL1451" s="199"/>
      <c r="AM1451" s="199"/>
      <c r="AN1451" s="199"/>
      <c r="AO1451" s="199"/>
      <c r="AP1451" s="199"/>
      <c r="AQ1451" s="199"/>
      <c r="AR1451" s="199"/>
      <c r="AS1451" s="199"/>
      <c r="AT1451" s="199"/>
      <c r="AU1451" s="199"/>
      <c r="AV1451" s="199"/>
      <c r="AW1451" s="199"/>
      <c r="AX1451" s="199"/>
      <c r="AY1451" s="199"/>
      <c r="AZ1451" s="199"/>
      <c r="BA1451" s="199"/>
      <c r="BB1451" s="199"/>
      <c r="BC1451" s="199"/>
      <c r="BD1451" s="199"/>
      <c r="BE1451" s="199"/>
      <c r="BF1451" s="199"/>
      <c r="BG1451" s="199"/>
      <c r="BH1451" s="199"/>
      <c r="BI1451" s="199"/>
      <c r="BJ1451" s="199"/>
      <c r="BK1451" s="199"/>
      <c r="BL1451" s="199"/>
      <c r="BM1451" s="199"/>
      <c r="BN1451" s="199"/>
      <c r="BO1451" s="199"/>
      <c r="BP1451" s="199"/>
      <c r="BQ1451" s="199"/>
      <c r="BR1451" s="199"/>
      <c r="GM1451" s="199"/>
      <c r="GN1451" s="199"/>
      <c r="GO1451" s="199"/>
      <c r="GP1451" s="199"/>
      <c r="GQ1451" s="199"/>
      <c r="GR1451" s="199"/>
      <c r="GS1451" s="199"/>
      <c r="GT1451" s="199"/>
      <c r="GU1451" s="199"/>
      <c r="GV1451" s="199"/>
      <c r="GW1451" s="199"/>
      <c r="GX1451" s="199"/>
      <c r="GY1451" s="199"/>
      <c r="GZ1451" s="199"/>
      <c r="HA1451" s="199"/>
      <c r="HB1451" s="199"/>
      <c r="HC1451" s="199"/>
      <c r="HD1451" s="199"/>
      <c r="HE1451" s="199"/>
      <c r="HF1451" s="199"/>
      <c r="HG1451" s="199"/>
      <c r="HH1451" s="199"/>
      <c r="HI1451" s="199"/>
      <c r="HJ1451" s="199"/>
      <c r="HK1451" s="199"/>
      <c r="HL1451" s="199"/>
      <c r="HM1451" s="199"/>
      <c r="HN1451" s="199"/>
      <c r="HO1451" s="199"/>
      <c r="HP1451" s="199"/>
      <c r="HQ1451" s="199"/>
      <c r="HR1451" s="199"/>
      <c r="HS1451" s="199"/>
      <c r="HT1451" s="199"/>
      <c r="HU1451" s="199"/>
      <c r="HV1451" s="199"/>
      <c r="HW1451" s="199"/>
      <c r="HX1451" s="199"/>
      <c r="HY1451" s="199"/>
      <c r="HZ1451" s="199"/>
      <c r="IA1451" s="199"/>
      <c r="IB1451" s="199"/>
      <c r="IC1451" s="199"/>
      <c r="ID1451" s="199"/>
      <c r="IE1451" s="199"/>
      <c r="IF1451" s="199"/>
      <c r="IG1451" s="199"/>
      <c r="IH1451" s="199"/>
      <c r="II1451" s="199"/>
      <c r="IJ1451" s="199"/>
      <c r="IK1451" s="199"/>
      <c r="IL1451" s="199"/>
      <c r="IM1451" s="199"/>
      <c r="IN1451" s="199"/>
      <c r="IO1451" s="199"/>
      <c r="IP1451" s="199"/>
      <c r="IQ1451" s="199"/>
      <c r="IR1451" s="199"/>
      <c r="IS1451" s="199"/>
      <c r="IT1451" s="199"/>
      <c r="IU1451" s="199"/>
      <c r="IV1451" s="199"/>
      <c r="IW1451" s="199"/>
      <c r="IX1451" s="199"/>
      <c r="IY1451" s="199"/>
      <c r="IZ1451" s="199"/>
      <c r="JA1451" s="199"/>
      <c r="JB1451" s="199"/>
      <c r="JC1451" s="199"/>
      <c r="JD1451" s="199"/>
      <c r="JE1451" s="199"/>
      <c r="JF1451" s="199"/>
      <c r="JG1451" s="199"/>
      <c r="JH1451" s="199"/>
      <c r="JI1451" s="199"/>
      <c r="JJ1451" s="199"/>
      <c r="JK1451" s="199"/>
      <c r="JL1451" s="199"/>
      <c r="JM1451" s="199"/>
      <c r="JN1451" s="199"/>
      <c r="JO1451" s="199"/>
      <c r="JP1451" s="199"/>
      <c r="JQ1451" s="199"/>
      <c r="JR1451" s="199"/>
      <c r="JS1451" s="199"/>
      <c r="JT1451" s="199"/>
      <c r="JU1451" s="199"/>
      <c r="JV1451" s="199"/>
      <c r="JW1451" s="199"/>
      <c r="JX1451" s="199"/>
      <c r="JY1451" s="199"/>
      <c r="JZ1451" s="199"/>
      <c r="KA1451" s="199"/>
      <c r="KB1451" s="199"/>
      <c r="KC1451" s="199"/>
      <c r="KD1451" s="199"/>
      <c r="KE1451" s="199"/>
      <c r="KF1451" s="199"/>
      <c r="KG1451" s="199"/>
      <c r="KH1451" s="199"/>
      <c r="KI1451" s="199"/>
      <c r="KJ1451" s="199"/>
      <c r="KK1451" s="199"/>
      <c r="KL1451" s="199"/>
      <c r="KM1451" s="199"/>
      <c r="KN1451" s="199"/>
      <c r="KO1451" s="199"/>
      <c r="KP1451" s="199"/>
      <c r="KQ1451" s="199"/>
      <c r="KR1451" s="199"/>
      <c r="KS1451" s="199"/>
      <c r="KT1451" s="199"/>
      <c r="KU1451" s="199"/>
      <c r="KV1451" s="199"/>
      <c r="KW1451" s="199"/>
      <c r="KX1451" s="199"/>
      <c r="KY1451" s="199"/>
      <c r="KZ1451" s="199"/>
      <c r="LA1451" s="199"/>
      <c r="LB1451" s="199"/>
      <c r="LC1451" s="199"/>
      <c r="LD1451" s="199"/>
      <c r="LE1451" s="199"/>
      <c r="LF1451" s="199"/>
      <c r="LG1451" s="199"/>
      <c r="LH1451" s="199"/>
      <c r="LI1451" s="199"/>
      <c r="LJ1451" s="199"/>
      <c r="LK1451" s="199"/>
      <c r="LL1451" s="199"/>
      <c r="LM1451" s="199"/>
      <c r="LN1451" s="199"/>
      <c r="LO1451" s="199"/>
      <c r="LP1451" s="199"/>
      <c r="LQ1451" s="199"/>
      <c r="LR1451" s="199"/>
      <c r="LS1451" s="199"/>
      <c r="LT1451" s="199"/>
      <c r="LU1451" s="199"/>
      <c r="LV1451" s="199"/>
      <c r="LW1451" s="199"/>
      <c r="LX1451" s="199"/>
      <c r="LY1451" s="199"/>
      <c r="LZ1451" s="199"/>
      <c r="MA1451" s="199"/>
      <c r="MB1451" s="199"/>
      <c r="MC1451" s="199"/>
      <c r="MD1451" s="199"/>
      <c r="ME1451" s="199"/>
      <c r="MF1451" s="199"/>
      <c r="MG1451" s="199"/>
      <c r="MH1451" s="199"/>
      <c r="MI1451" s="199"/>
      <c r="MJ1451" s="199"/>
      <c r="MK1451" s="199"/>
      <c r="ML1451" s="199"/>
      <c r="MM1451" s="199"/>
      <c r="MN1451" s="199"/>
      <c r="MO1451" s="199"/>
      <c r="MP1451" s="199"/>
      <c r="MQ1451" s="199"/>
      <c r="MR1451" s="199"/>
      <c r="MS1451" s="199"/>
      <c r="MT1451" s="199"/>
      <c r="MU1451" s="199"/>
      <c r="MV1451" s="199"/>
      <c r="MW1451" s="199"/>
      <c r="MX1451" s="199"/>
      <c r="MY1451" s="199"/>
      <c r="MZ1451" s="199"/>
      <c r="NA1451" s="199"/>
      <c r="NB1451" s="199"/>
      <c r="NC1451" s="199"/>
      <c r="ND1451" s="199"/>
      <c r="NE1451" s="199"/>
      <c r="NF1451" s="199"/>
      <c r="NG1451" s="199"/>
      <c r="NH1451" s="199"/>
      <c r="NI1451" s="199"/>
      <c r="NJ1451" s="199"/>
      <c r="NK1451" s="199"/>
      <c r="NL1451" s="199"/>
      <c r="NM1451" s="199"/>
      <c r="NN1451" s="199"/>
      <c r="NO1451" s="199"/>
      <c r="NP1451" s="199"/>
      <c r="NQ1451" s="199"/>
      <c r="NR1451" s="199"/>
      <c r="NS1451" s="199"/>
      <c r="NT1451" s="199"/>
      <c r="NU1451" s="199"/>
      <c r="NV1451" s="199"/>
      <c r="NW1451" s="199"/>
      <c r="NX1451" s="199"/>
      <c r="NY1451" s="199"/>
      <c r="NZ1451" s="199"/>
      <c r="OA1451" s="199"/>
      <c r="OB1451" s="199"/>
      <c r="OC1451" s="199"/>
      <c r="OD1451" s="199"/>
      <c r="OE1451" s="199"/>
      <c r="OF1451" s="199"/>
      <c r="OG1451" s="199"/>
      <c r="OH1451" s="199"/>
      <c r="OI1451" s="199"/>
      <c r="OJ1451" s="199"/>
      <c r="OK1451" s="199"/>
      <c r="OL1451" s="199"/>
      <c r="OM1451" s="199"/>
      <c r="ON1451" s="199"/>
      <c r="OO1451" s="199"/>
      <c r="OP1451" s="199"/>
      <c r="OQ1451" s="199"/>
      <c r="OR1451" s="199"/>
      <c r="OS1451" s="199"/>
      <c r="OT1451" s="199"/>
      <c r="OU1451" s="199"/>
      <c r="OV1451" s="199"/>
      <c r="OW1451" s="199"/>
      <c r="OX1451" s="199"/>
      <c r="OY1451" s="199"/>
      <c r="OZ1451" s="199"/>
      <c r="PA1451" s="199"/>
      <c r="PB1451" s="199"/>
      <c r="PC1451" s="199"/>
      <c r="PD1451" s="199"/>
      <c r="PE1451" s="199"/>
      <c r="PF1451" s="199"/>
      <c r="PG1451" s="199"/>
      <c r="PH1451" s="199"/>
      <c r="PI1451" s="199"/>
      <c r="PJ1451" s="199"/>
      <c r="PK1451" s="199"/>
      <c r="PL1451" s="199"/>
      <c r="PM1451" s="199"/>
      <c r="PN1451" s="199"/>
      <c r="PO1451" s="199"/>
      <c r="PP1451" s="199"/>
      <c r="PQ1451" s="199"/>
      <c r="PR1451" s="199"/>
      <c r="PS1451" s="199"/>
      <c r="PT1451" s="199"/>
      <c r="PU1451" s="199"/>
      <c r="PV1451" s="199"/>
      <c r="PW1451" s="199"/>
      <c r="PX1451" s="199"/>
      <c r="PY1451" s="199"/>
      <c r="PZ1451" s="199"/>
      <c r="QA1451" s="199"/>
      <c r="QB1451" s="199"/>
      <c r="QC1451" s="199"/>
      <c r="QD1451" s="199"/>
      <c r="QE1451" s="199"/>
      <c r="QF1451" s="199"/>
      <c r="QG1451" s="199"/>
      <c r="QH1451" s="199"/>
      <c r="QI1451" s="199"/>
      <c r="QJ1451" s="199"/>
      <c r="QK1451" s="199"/>
      <c r="QL1451" s="199"/>
      <c r="QM1451" s="199"/>
      <c r="QN1451" s="199"/>
      <c r="QO1451" s="199"/>
      <c r="QP1451" s="199"/>
      <c r="QQ1451" s="199"/>
      <c r="QR1451" s="199"/>
      <c r="QS1451" s="199"/>
      <c r="QT1451" s="199"/>
      <c r="QU1451" s="199"/>
      <c r="QV1451" s="199"/>
      <c r="QW1451" s="199"/>
      <c r="QX1451" s="199"/>
      <c r="QY1451" s="199"/>
      <c r="QZ1451" s="199"/>
      <c r="RA1451" s="199"/>
      <c r="RB1451" s="199"/>
      <c r="RC1451" s="199"/>
      <c r="RD1451" s="199"/>
      <c r="RE1451" s="199"/>
      <c r="RF1451" s="199"/>
    </row>
    <row r="1452" spans="1:474" s="169" customFormat="1" x14ac:dyDescent="0.25">
      <c r="A1452" s="26"/>
      <c r="B1452" s="48" t="s">
        <v>1358</v>
      </c>
      <c r="C1452" s="23"/>
      <c r="D1452" s="49">
        <v>8</v>
      </c>
      <c r="E1452" s="23"/>
      <c r="F1452" s="23">
        <v>1598.5727999999999</v>
      </c>
      <c r="P1452" s="207"/>
      <c r="U1452" s="208">
        <v>8</v>
      </c>
      <c r="V1452" s="207">
        <v>1598.5727999999999</v>
      </c>
      <c r="AD1452" s="180"/>
      <c r="AE1452" s="207">
        <f t="shared" si="147"/>
        <v>1598.5727999999999</v>
      </c>
      <c r="AF1452" s="199"/>
      <c r="AG1452" s="199"/>
      <c r="AH1452" s="199"/>
      <c r="AI1452" s="199"/>
      <c r="AJ1452" s="199"/>
      <c r="AK1452" s="199"/>
      <c r="AL1452" s="199"/>
      <c r="AM1452" s="199"/>
      <c r="AN1452" s="199"/>
      <c r="AO1452" s="199"/>
      <c r="AP1452" s="199"/>
      <c r="AQ1452" s="199"/>
      <c r="AR1452" s="199"/>
      <c r="AS1452" s="199"/>
      <c r="AT1452" s="199"/>
      <c r="AU1452" s="199"/>
      <c r="AV1452" s="199"/>
      <c r="AW1452" s="199"/>
      <c r="AX1452" s="199"/>
      <c r="AY1452" s="199"/>
      <c r="AZ1452" s="199"/>
      <c r="BA1452" s="199"/>
      <c r="BB1452" s="199"/>
      <c r="BC1452" s="199"/>
      <c r="BD1452" s="199"/>
      <c r="BE1452" s="199"/>
      <c r="BF1452" s="199"/>
      <c r="BG1452" s="199"/>
      <c r="BH1452" s="199"/>
      <c r="BI1452" s="199"/>
      <c r="BJ1452" s="199"/>
      <c r="BK1452" s="199"/>
      <c r="BL1452" s="199"/>
      <c r="BM1452" s="199"/>
      <c r="BN1452" s="199"/>
      <c r="BO1452" s="199"/>
      <c r="BP1452" s="199"/>
      <c r="BQ1452" s="199"/>
      <c r="BR1452" s="199"/>
      <c r="GM1452" s="199"/>
      <c r="GN1452" s="199"/>
      <c r="GO1452" s="199"/>
      <c r="GP1452" s="199"/>
      <c r="GQ1452" s="199"/>
      <c r="GR1452" s="199"/>
      <c r="GS1452" s="199"/>
      <c r="GT1452" s="199"/>
      <c r="GU1452" s="199"/>
      <c r="GV1452" s="199"/>
      <c r="GW1452" s="199"/>
      <c r="GX1452" s="199"/>
      <c r="GY1452" s="199"/>
      <c r="GZ1452" s="199"/>
      <c r="HA1452" s="199"/>
      <c r="HB1452" s="199"/>
      <c r="HC1452" s="199"/>
      <c r="HD1452" s="199"/>
      <c r="HE1452" s="199"/>
      <c r="HF1452" s="199"/>
      <c r="HG1452" s="199"/>
      <c r="HH1452" s="199"/>
      <c r="HI1452" s="199"/>
      <c r="HJ1452" s="199"/>
      <c r="HK1452" s="199"/>
      <c r="HL1452" s="199"/>
      <c r="HM1452" s="199"/>
      <c r="HN1452" s="199"/>
      <c r="HO1452" s="199"/>
      <c r="HP1452" s="199"/>
      <c r="HQ1452" s="199"/>
      <c r="HR1452" s="199"/>
      <c r="HS1452" s="199"/>
      <c r="HT1452" s="199"/>
      <c r="HU1452" s="199"/>
      <c r="HV1452" s="199"/>
      <c r="HW1452" s="199"/>
      <c r="HX1452" s="199"/>
      <c r="HY1452" s="199"/>
      <c r="HZ1452" s="199"/>
      <c r="IA1452" s="199"/>
      <c r="IB1452" s="199"/>
      <c r="IC1452" s="199"/>
      <c r="ID1452" s="199"/>
      <c r="IE1452" s="199"/>
      <c r="IF1452" s="199"/>
      <c r="IG1452" s="199"/>
      <c r="IH1452" s="199"/>
      <c r="II1452" s="199"/>
      <c r="IJ1452" s="199"/>
      <c r="IK1452" s="199"/>
      <c r="IL1452" s="199"/>
      <c r="IM1452" s="199"/>
      <c r="IN1452" s="199"/>
      <c r="IO1452" s="199"/>
      <c r="IP1452" s="199"/>
      <c r="IQ1452" s="199"/>
      <c r="IR1452" s="199"/>
      <c r="IS1452" s="199"/>
      <c r="IT1452" s="199"/>
      <c r="IU1452" s="199"/>
      <c r="IV1452" s="199"/>
      <c r="IW1452" s="199"/>
      <c r="IX1452" s="199"/>
      <c r="IY1452" s="199"/>
      <c r="IZ1452" s="199"/>
      <c r="JA1452" s="199"/>
      <c r="JB1452" s="199"/>
      <c r="JC1452" s="199"/>
      <c r="JD1452" s="199"/>
      <c r="JE1452" s="199"/>
      <c r="JF1452" s="199"/>
      <c r="JG1452" s="199"/>
      <c r="JH1452" s="199"/>
      <c r="JI1452" s="199"/>
      <c r="JJ1452" s="199"/>
      <c r="JK1452" s="199"/>
      <c r="JL1452" s="199"/>
      <c r="JM1452" s="199"/>
      <c r="JN1452" s="199"/>
      <c r="JO1452" s="199"/>
      <c r="JP1452" s="199"/>
      <c r="JQ1452" s="199"/>
      <c r="JR1452" s="199"/>
      <c r="JS1452" s="199"/>
      <c r="JT1452" s="199"/>
      <c r="JU1452" s="199"/>
      <c r="JV1452" s="199"/>
      <c r="JW1452" s="199"/>
      <c r="JX1452" s="199"/>
      <c r="JY1452" s="199"/>
      <c r="JZ1452" s="199"/>
      <c r="KA1452" s="199"/>
      <c r="KB1452" s="199"/>
      <c r="KC1452" s="199"/>
      <c r="KD1452" s="199"/>
      <c r="KE1452" s="199"/>
      <c r="KF1452" s="199"/>
      <c r="KG1452" s="199"/>
      <c r="KH1452" s="199"/>
      <c r="KI1452" s="199"/>
      <c r="KJ1452" s="199"/>
      <c r="KK1452" s="199"/>
      <c r="KL1452" s="199"/>
      <c r="KM1452" s="199"/>
      <c r="KN1452" s="199"/>
      <c r="KO1452" s="199"/>
      <c r="KP1452" s="199"/>
      <c r="KQ1452" s="199"/>
      <c r="KR1452" s="199"/>
      <c r="KS1452" s="199"/>
      <c r="KT1452" s="199"/>
      <c r="KU1452" s="199"/>
      <c r="KV1452" s="199"/>
      <c r="KW1452" s="199"/>
      <c r="KX1452" s="199"/>
      <c r="KY1452" s="199"/>
      <c r="KZ1452" s="199"/>
      <c r="LA1452" s="199"/>
      <c r="LB1452" s="199"/>
      <c r="LC1452" s="199"/>
      <c r="LD1452" s="199"/>
      <c r="LE1452" s="199"/>
      <c r="LF1452" s="199"/>
      <c r="LG1452" s="199"/>
      <c r="LH1452" s="199"/>
      <c r="LI1452" s="199"/>
      <c r="LJ1452" s="199"/>
      <c r="LK1452" s="199"/>
      <c r="LL1452" s="199"/>
      <c r="LM1452" s="199"/>
      <c r="LN1452" s="199"/>
      <c r="LO1452" s="199"/>
      <c r="LP1452" s="199"/>
      <c r="LQ1452" s="199"/>
      <c r="LR1452" s="199"/>
      <c r="LS1452" s="199"/>
      <c r="LT1452" s="199"/>
      <c r="LU1452" s="199"/>
      <c r="LV1452" s="199"/>
      <c r="LW1452" s="199"/>
      <c r="LX1452" s="199"/>
      <c r="LY1452" s="199"/>
      <c r="LZ1452" s="199"/>
      <c r="MA1452" s="199"/>
      <c r="MB1452" s="199"/>
      <c r="MC1452" s="199"/>
      <c r="MD1452" s="199"/>
      <c r="ME1452" s="199"/>
      <c r="MF1452" s="199"/>
      <c r="MG1452" s="199"/>
      <c r="MH1452" s="199"/>
      <c r="MI1452" s="199"/>
      <c r="MJ1452" s="199"/>
      <c r="MK1452" s="199"/>
      <c r="ML1452" s="199"/>
      <c r="MM1452" s="199"/>
      <c r="MN1452" s="199"/>
      <c r="MO1452" s="199"/>
      <c r="MP1452" s="199"/>
      <c r="MQ1452" s="199"/>
      <c r="MR1452" s="199"/>
      <c r="MS1452" s="199"/>
      <c r="MT1452" s="199"/>
      <c r="MU1452" s="199"/>
      <c r="MV1452" s="199"/>
      <c r="MW1452" s="199"/>
      <c r="MX1452" s="199"/>
      <c r="MY1452" s="199"/>
      <c r="MZ1452" s="199"/>
      <c r="NA1452" s="199"/>
      <c r="NB1452" s="199"/>
      <c r="NC1452" s="199"/>
      <c r="ND1452" s="199"/>
      <c r="NE1452" s="199"/>
      <c r="NF1452" s="199"/>
      <c r="NG1452" s="199"/>
      <c r="NH1452" s="199"/>
      <c r="NI1452" s="199"/>
      <c r="NJ1452" s="199"/>
      <c r="NK1452" s="199"/>
      <c r="NL1452" s="199"/>
      <c r="NM1452" s="199"/>
      <c r="NN1452" s="199"/>
      <c r="NO1452" s="199"/>
      <c r="NP1452" s="199"/>
      <c r="NQ1452" s="199"/>
      <c r="NR1452" s="199"/>
      <c r="NS1452" s="199"/>
      <c r="NT1452" s="199"/>
      <c r="NU1452" s="199"/>
      <c r="NV1452" s="199"/>
      <c r="NW1452" s="199"/>
      <c r="NX1452" s="199"/>
      <c r="NY1452" s="199"/>
      <c r="NZ1452" s="199"/>
      <c r="OA1452" s="199"/>
      <c r="OB1452" s="199"/>
      <c r="OC1452" s="199"/>
      <c r="OD1452" s="199"/>
      <c r="OE1452" s="199"/>
      <c r="OF1452" s="199"/>
      <c r="OG1452" s="199"/>
      <c r="OH1452" s="199"/>
      <c r="OI1452" s="199"/>
      <c r="OJ1452" s="199"/>
      <c r="OK1452" s="199"/>
      <c r="OL1452" s="199"/>
      <c r="OM1452" s="199"/>
      <c r="ON1452" s="199"/>
      <c r="OO1452" s="199"/>
      <c r="OP1452" s="199"/>
      <c r="OQ1452" s="199"/>
      <c r="OR1452" s="199"/>
      <c r="OS1452" s="199"/>
      <c r="OT1452" s="199"/>
      <c r="OU1452" s="199"/>
      <c r="OV1452" s="199"/>
      <c r="OW1452" s="199"/>
      <c r="OX1452" s="199"/>
      <c r="OY1452" s="199"/>
      <c r="OZ1452" s="199"/>
      <c r="PA1452" s="199"/>
      <c r="PB1452" s="199"/>
      <c r="PC1452" s="199"/>
      <c r="PD1452" s="199"/>
      <c r="PE1452" s="199"/>
      <c r="PF1452" s="199"/>
      <c r="PG1452" s="199"/>
      <c r="PH1452" s="199"/>
      <c r="PI1452" s="199"/>
      <c r="PJ1452" s="199"/>
      <c r="PK1452" s="199"/>
      <c r="PL1452" s="199"/>
      <c r="PM1452" s="199"/>
      <c r="PN1452" s="199"/>
      <c r="PO1452" s="199"/>
      <c r="PP1452" s="199"/>
      <c r="PQ1452" s="199"/>
      <c r="PR1452" s="199"/>
      <c r="PS1452" s="199"/>
      <c r="PT1452" s="199"/>
      <c r="PU1452" s="199"/>
      <c r="PV1452" s="199"/>
      <c r="PW1452" s="199"/>
      <c r="PX1452" s="199"/>
      <c r="PY1452" s="199"/>
      <c r="PZ1452" s="199"/>
      <c r="QA1452" s="199"/>
      <c r="QB1452" s="199"/>
      <c r="QC1452" s="199"/>
      <c r="QD1452" s="199"/>
      <c r="QE1452" s="199"/>
      <c r="QF1452" s="199"/>
      <c r="QG1452" s="199"/>
      <c r="QH1452" s="199"/>
      <c r="QI1452" s="199"/>
      <c r="QJ1452" s="199"/>
      <c r="QK1452" s="199"/>
      <c r="QL1452" s="199"/>
      <c r="QM1452" s="199"/>
      <c r="QN1452" s="199"/>
      <c r="QO1452" s="199"/>
      <c r="QP1452" s="199"/>
      <c r="QQ1452" s="199"/>
      <c r="QR1452" s="199"/>
      <c r="QS1452" s="199"/>
      <c r="QT1452" s="199"/>
      <c r="QU1452" s="199"/>
      <c r="QV1452" s="199"/>
      <c r="QW1452" s="199"/>
      <c r="QX1452" s="199"/>
      <c r="QY1452" s="199"/>
      <c r="QZ1452" s="199"/>
      <c r="RA1452" s="199"/>
      <c r="RB1452" s="199"/>
      <c r="RC1452" s="199"/>
      <c r="RD1452" s="199"/>
      <c r="RE1452" s="199"/>
      <c r="RF1452" s="199"/>
    </row>
    <row r="1453" spans="1:474" s="169" customFormat="1" x14ac:dyDescent="0.25">
      <c r="A1453" s="26"/>
      <c r="B1453" s="48" t="s">
        <v>1359</v>
      </c>
      <c r="C1453" s="23"/>
      <c r="D1453" s="49">
        <v>7</v>
      </c>
      <c r="E1453" s="23"/>
      <c r="F1453" s="23">
        <v>2800</v>
      </c>
      <c r="P1453" s="207"/>
      <c r="U1453" s="208">
        <v>7</v>
      </c>
      <c r="V1453" s="207">
        <v>2800</v>
      </c>
      <c r="AD1453" s="180"/>
      <c r="AE1453" s="207">
        <f t="shared" si="147"/>
        <v>2800</v>
      </c>
      <c r="AF1453" s="199"/>
      <c r="AG1453" s="199"/>
      <c r="AH1453" s="199"/>
      <c r="AI1453" s="199"/>
      <c r="AJ1453" s="199"/>
      <c r="AK1453" s="199"/>
      <c r="AL1453" s="199"/>
      <c r="AM1453" s="199"/>
      <c r="AN1453" s="199"/>
      <c r="AO1453" s="199"/>
      <c r="AP1453" s="199"/>
      <c r="AQ1453" s="199"/>
      <c r="AR1453" s="199"/>
      <c r="AS1453" s="199"/>
      <c r="AT1453" s="199"/>
      <c r="AU1453" s="199"/>
      <c r="AV1453" s="199"/>
      <c r="AW1453" s="199"/>
      <c r="AX1453" s="199"/>
      <c r="AY1453" s="199"/>
      <c r="AZ1453" s="199"/>
      <c r="BA1453" s="199"/>
      <c r="BB1453" s="199"/>
      <c r="BC1453" s="199"/>
      <c r="BD1453" s="199"/>
      <c r="BE1453" s="199"/>
      <c r="BF1453" s="199"/>
      <c r="BG1453" s="199"/>
      <c r="BH1453" s="199"/>
      <c r="BI1453" s="199"/>
      <c r="BJ1453" s="199"/>
      <c r="BK1453" s="199"/>
      <c r="BL1453" s="199"/>
      <c r="BM1453" s="199"/>
      <c r="BN1453" s="199"/>
      <c r="BO1453" s="199"/>
      <c r="BP1453" s="199"/>
      <c r="BQ1453" s="199"/>
      <c r="BR1453" s="199"/>
      <c r="GM1453" s="199"/>
      <c r="GN1453" s="199"/>
      <c r="GO1453" s="199"/>
      <c r="GP1453" s="199"/>
      <c r="GQ1453" s="199"/>
      <c r="GR1453" s="199"/>
      <c r="GS1453" s="199"/>
      <c r="GT1453" s="199"/>
      <c r="GU1453" s="199"/>
      <c r="GV1453" s="199"/>
      <c r="GW1453" s="199"/>
      <c r="GX1453" s="199"/>
      <c r="GY1453" s="199"/>
      <c r="GZ1453" s="199"/>
      <c r="HA1453" s="199"/>
      <c r="HB1453" s="199"/>
      <c r="HC1453" s="199"/>
      <c r="HD1453" s="199"/>
      <c r="HE1453" s="199"/>
      <c r="HF1453" s="199"/>
      <c r="HG1453" s="199"/>
      <c r="HH1453" s="199"/>
      <c r="HI1453" s="199"/>
      <c r="HJ1453" s="199"/>
      <c r="HK1453" s="199"/>
      <c r="HL1453" s="199"/>
      <c r="HM1453" s="199"/>
      <c r="HN1453" s="199"/>
      <c r="HO1453" s="199"/>
      <c r="HP1453" s="199"/>
      <c r="HQ1453" s="199"/>
      <c r="HR1453" s="199"/>
      <c r="HS1453" s="199"/>
      <c r="HT1453" s="199"/>
      <c r="HU1453" s="199"/>
      <c r="HV1453" s="199"/>
      <c r="HW1453" s="199"/>
      <c r="HX1453" s="199"/>
      <c r="HY1453" s="199"/>
      <c r="HZ1453" s="199"/>
      <c r="IA1453" s="199"/>
      <c r="IB1453" s="199"/>
      <c r="IC1453" s="199"/>
      <c r="ID1453" s="199"/>
      <c r="IE1453" s="199"/>
      <c r="IF1453" s="199"/>
      <c r="IG1453" s="199"/>
      <c r="IH1453" s="199"/>
      <c r="II1453" s="199"/>
      <c r="IJ1453" s="199"/>
      <c r="IK1453" s="199"/>
      <c r="IL1453" s="199"/>
      <c r="IM1453" s="199"/>
      <c r="IN1453" s="199"/>
      <c r="IO1453" s="199"/>
      <c r="IP1453" s="199"/>
      <c r="IQ1453" s="199"/>
      <c r="IR1453" s="199"/>
      <c r="IS1453" s="199"/>
      <c r="IT1453" s="199"/>
      <c r="IU1453" s="199"/>
      <c r="IV1453" s="199"/>
      <c r="IW1453" s="199"/>
      <c r="IX1453" s="199"/>
      <c r="IY1453" s="199"/>
      <c r="IZ1453" s="199"/>
      <c r="JA1453" s="199"/>
      <c r="JB1453" s="199"/>
      <c r="JC1453" s="199"/>
      <c r="JD1453" s="199"/>
      <c r="JE1453" s="199"/>
      <c r="JF1453" s="199"/>
      <c r="JG1453" s="199"/>
      <c r="JH1453" s="199"/>
      <c r="JI1453" s="199"/>
      <c r="JJ1453" s="199"/>
      <c r="JK1453" s="199"/>
      <c r="JL1453" s="199"/>
      <c r="JM1453" s="199"/>
      <c r="JN1453" s="199"/>
      <c r="JO1453" s="199"/>
      <c r="JP1453" s="199"/>
      <c r="JQ1453" s="199"/>
      <c r="JR1453" s="199"/>
      <c r="JS1453" s="199"/>
      <c r="JT1453" s="199"/>
      <c r="JU1453" s="199"/>
      <c r="JV1453" s="199"/>
      <c r="JW1453" s="199"/>
      <c r="JX1453" s="199"/>
      <c r="JY1453" s="199"/>
      <c r="JZ1453" s="199"/>
      <c r="KA1453" s="199"/>
      <c r="KB1453" s="199"/>
      <c r="KC1453" s="199"/>
      <c r="KD1453" s="199"/>
      <c r="KE1453" s="199"/>
      <c r="KF1453" s="199"/>
      <c r="KG1453" s="199"/>
      <c r="KH1453" s="199"/>
      <c r="KI1453" s="199"/>
      <c r="KJ1453" s="199"/>
      <c r="KK1453" s="199"/>
      <c r="KL1453" s="199"/>
      <c r="KM1453" s="199"/>
      <c r="KN1453" s="199"/>
      <c r="KO1453" s="199"/>
      <c r="KP1453" s="199"/>
      <c r="KQ1453" s="199"/>
      <c r="KR1453" s="199"/>
      <c r="KS1453" s="199"/>
      <c r="KT1453" s="199"/>
      <c r="KU1453" s="199"/>
      <c r="KV1453" s="199"/>
      <c r="KW1453" s="199"/>
      <c r="KX1453" s="199"/>
      <c r="KY1453" s="199"/>
      <c r="KZ1453" s="199"/>
      <c r="LA1453" s="199"/>
      <c r="LB1453" s="199"/>
      <c r="LC1453" s="199"/>
      <c r="LD1453" s="199"/>
      <c r="LE1453" s="199"/>
      <c r="LF1453" s="199"/>
      <c r="LG1453" s="199"/>
      <c r="LH1453" s="199"/>
      <c r="LI1453" s="199"/>
      <c r="LJ1453" s="199"/>
      <c r="LK1453" s="199"/>
      <c r="LL1453" s="199"/>
      <c r="LM1453" s="199"/>
      <c r="LN1453" s="199"/>
      <c r="LO1453" s="199"/>
      <c r="LP1453" s="199"/>
      <c r="LQ1453" s="199"/>
      <c r="LR1453" s="199"/>
      <c r="LS1453" s="199"/>
      <c r="LT1453" s="199"/>
      <c r="LU1453" s="199"/>
      <c r="LV1453" s="199"/>
      <c r="LW1453" s="199"/>
      <c r="LX1453" s="199"/>
      <c r="LY1453" s="199"/>
      <c r="LZ1453" s="199"/>
      <c r="MA1453" s="199"/>
      <c r="MB1453" s="199"/>
      <c r="MC1453" s="199"/>
      <c r="MD1453" s="199"/>
      <c r="ME1453" s="199"/>
      <c r="MF1453" s="199"/>
      <c r="MG1453" s="199"/>
      <c r="MH1453" s="199"/>
      <c r="MI1453" s="199"/>
      <c r="MJ1453" s="199"/>
      <c r="MK1453" s="199"/>
      <c r="ML1453" s="199"/>
      <c r="MM1453" s="199"/>
      <c r="MN1453" s="199"/>
      <c r="MO1453" s="199"/>
      <c r="MP1453" s="199"/>
      <c r="MQ1453" s="199"/>
      <c r="MR1453" s="199"/>
      <c r="MS1453" s="199"/>
      <c r="MT1453" s="199"/>
      <c r="MU1453" s="199"/>
      <c r="MV1453" s="199"/>
      <c r="MW1453" s="199"/>
      <c r="MX1453" s="199"/>
      <c r="MY1453" s="199"/>
      <c r="MZ1453" s="199"/>
      <c r="NA1453" s="199"/>
      <c r="NB1453" s="199"/>
      <c r="NC1453" s="199"/>
      <c r="ND1453" s="199"/>
      <c r="NE1453" s="199"/>
      <c r="NF1453" s="199"/>
      <c r="NG1453" s="199"/>
      <c r="NH1453" s="199"/>
      <c r="NI1453" s="199"/>
      <c r="NJ1453" s="199"/>
      <c r="NK1453" s="199"/>
      <c r="NL1453" s="199"/>
      <c r="NM1453" s="199"/>
      <c r="NN1453" s="199"/>
      <c r="NO1453" s="199"/>
      <c r="NP1453" s="199"/>
      <c r="NQ1453" s="199"/>
      <c r="NR1453" s="199"/>
      <c r="NS1453" s="199"/>
      <c r="NT1453" s="199"/>
      <c r="NU1453" s="199"/>
      <c r="NV1453" s="199"/>
      <c r="NW1453" s="199"/>
      <c r="NX1453" s="199"/>
      <c r="NY1453" s="199"/>
      <c r="NZ1453" s="199"/>
      <c r="OA1453" s="199"/>
      <c r="OB1453" s="199"/>
      <c r="OC1453" s="199"/>
      <c r="OD1453" s="199"/>
      <c r="OE1453" s="199"/>
      <c r="OF1453" s="199"/>
      <c r="OG1453" s="199"/>
      <c r="OH1453" s="199"/>
      <c r="OI1453" s="199"/>
      <c r="OJ1453" s="199"/>
      <c r="OK1453" s="199"/>
      <c r="OL1453" s="199"/>
      <c r="OM1453" s="199"/>
      <c r="ON1453" s="199"/>
      <c r="OO1453" s="199"/>
      <c r="OP1453" s="199"/>
      <c r="OQ1453" s="199"/>
      <c r="OR1453" s="199"/>
      <c r="OS1453" s="199"/>
      <c r="OT1453" s="199"/>
      <c r="OU1453" s="199"/>
      <c r="OV1453" s="199"/>
      <c r="OW1453" s="199"/>
      <c r="OX1453" s="199"/>
      <c r="OY1453" s="199"/>
      <c r="OZ1453" s="199"/>
      <c r="PA1453" s="199"/>
      <c r="PB1453" s="199"/>
      <c r="PC1453" s="199"/>
      <c r="PD1453" s="199"/>
      <c r="PE1453" s="199"/>
      <c r="PF1453" s="199"/>
      <c r="PG1453" s="199"/>
      <c r="PH1453" s="199"/>
      <c r="PI1453" s="199"/>
      <c r="PJ1453" s="199"/>
      <c r="PK1453" s="199"/>
      <c r="PL1453" s="199"/>
      <c r="PM1453" s="199"/>
      <c r="PN1453" s="199"/>
      <c r="PO1453" s="199"/>
      <c r="PP1453" s="199"/>
      <c r="PQ1453" s="199"/>
      <c r="PR1453" s="199"/>
      <c r="PS1453" s="199"/>
      <c r="PT1453" s="199"/>
      <c r="PU1453" s="199"/>
      <c r="PV1453" s="199"/>
      <c r="PW1453" s="199"/>
      <c r="PX1453" s="199"/>
      <c r="PY1453" s="199"/>
      <c r="PZ1453" s="199"/>
      <c r="QA1453" s="199"/>
      <c r="QB1453" s="199"/>
      <c r="QC1453" s="199"/>
      <c r="QD1453" s="199"/>
      <c r="QE1453" s="199"/>
      <c r="QF1453" s="199"/>
      <c r="QG1453" s="199"/>
      <c r="QH1453" s="199"/>
      <c r="QI1453" s="199"/>
      <c r="QJ1453" s="199"/>
      <c r="QK1453" s="199"/>
      <c r="QL1453" s="199"/>
      <c r="QM1453" s="199"/>
      <c r="QN1453" s="199"/>
      <c r="QO1453" s="199"/>
      <c r="QP1453" s="199"/>
      <c r="QQ1453" s="199"/>
      <c r="QR1453" s="199"/>
      <c r="QS1453" s="199"/>
      <c r="QT1453" s="199"/>
      <c r="QU1453" s="199"/>
      <c r="QV1453" s="199"/>
      <c r="QW1453" s="199"/>
      <c r="QX1453" s="199"/>
      <c r="QY1453" s="199"/>
      <c r="QZ1453" s="199"/>
      <c r="RA1453" s="199"/>
      <c r="RB1453" s="199"/>
      <c r="RC1453" s="199"/>
      <c r="RD1453" s="199"/>
      <c r="RE1453" s="199"/>
      <c r="RF1453" s="199"/>
    </row>
    <row r="1454" spans="1:474" s="169" customFormat="1" x14ac:dyDescent="0.25">
      <c r="A1454" s="26"/>
      <c r="B1454" s="48" t="s">
        <v>1360</v>
      </c>
      <c r="C1454" s="23"/>
      <c r="D1454" s="49">
        <v>8</v>
      </c>
      <c r="E1454" s="23"/>
      <c r="F1454" s="23">
        <v>2400</v>
      </c>
      <c r="O1454" s="169">
        <v>1</v>
      </c>
      <c r="P1454" s="207">
        <v>1180</v>
      </c>
      <c r="U1454" s="208">
        <v>7</v>
      </c>
      <c r="V1454" s="207">
        <v>1220</v>
      </c>
      <c r="AD1454" s="180"/>
      <c r="AE1454" s="207">
        <f t="shared" si="147"/>
        <v>2400</v>
      </c>
      <c r="AF1454" s="199"/>
      <c r="AG1454" s="199"/>
      <c r="AH1454" s="199"/>
      <c r="AI1454" s="199"/>
      <c r="AJ1454" s="199"/>
      <c r="AK1454" s="199"/>
      <c r="AL1454" s="199"/>
      <c r="AM1454" s="199"/>
      <c r="AN1454" s="199"/>
      <c r="AO1454" s="199"/>
      <c r="AP1454" s="199"/>
      <c r="AQ1454" s="199"/>
      <c r="AR1454" s="199"/>
      <c r="AS1454" s="199"/>
      <c r="AT1454" s="199"/>
      <c r="AU1454" s="199"/>
      <c r="AV1454" s="199"/>
      <c r="AW1454" s="199"/>
      <c r="AX1454" s="199"/>
      <c r="AY1454" s="199"/>
      <c r="AZ1454" s="199"/>
      <c r="BA1454" s="199"/>
      <c r="BB1454" s="199"/>
      <c r="BC1454" s="199"/>
      <c r="BD1454" s="199"/>
      <c r="BE1454" s="199"/>
      <c r="BF1454" s="199"/>
      <c r="BG1454" s="199"/>
      <c r="BH1454" s="199"/>
      <c r="BI1454" s="199"/>
      <c r="BJ1454" s="199"/>
      <c r="BK1454" s="199"/>
      <c r="BL1454" s="199"/>
      <c r="BM1454" s="199"/>
      <c r="BN1454" s="199"/>
      <c r="BO1454" s="199"/>
      <c r="BP1454" s="199"/>
      <c r="BQ1454" s="199"/>
      <c r="BR1454" s="199"/>
      <c r="GM1454" s="199"/>
      <c r="GN1454" s="199"/>
      <c r="GO1454" s="199"/>
      <c r="GP1454" s="199"/>
      <c r="GQ1454" s="199"/>
      <c r="GR1454" s="199"/>
      <c r="GS1454" s="199"/>
      <c r="GT1454" s="199"/>
      <c r="GU1454" s="199"/>
      <c r="GV1454" s="199"/>
      <c r="GW1454" s="199"/>
      <c r="GX1454" s="199"/>
      <c r="GY1454" s="199"/>
      <c r="GZ1454" s="199"/>
      <c r="HA1454" s="199"/>
      <c r="HB1454" s="199"/>
      <c r="HC1454" s="199"/>
      <c r="HD1454" s="199"/>
      <c r="HE1454" s="199"/>
      <c r="HF1454" s="199"/>
      <c r="HG1454" s="199"/>
      <c r="HH1454" s="199"/>
      <c r="HI1454" s="199"/>
      <c r="HJ1454" s="199"/>
      <c r="HK1454" s="199"/>
      <c r="HL1454" s="199"/>
      <c r="HM1454" s="199"/>
      <c r="HN1454" s="199"/>
      <c r="HO1454" s="199"/>
      <c r="HP1454" s="199"/>
      <c r="HQ1454" s="199"/>
      <c r="HR1454" s="199"/>
      <c r="HS1454" s="199"/>
      <c r="HT1454" s="199"/>
      <c r="HU1454" s="199"/>
      <c r="HV1454" s="199"/>
      <c r="HW1454" s="199"/>
      <c r="HX1454" s="199"/>
      <c r="HY1454" s="199"/>
      <c r="HZ1454" s="199"/>
      <c r="IA1454" s="199"/>
      <c r="IB1454" s="199"/>
      <c r="IC1454" s="199"/>
      <c r="ID1454" s="199"/>
      <c r="IE1454" s="199"/>
      <c r="IF1454" s="199"/>
      <c r="IG1454" s="199"/>
      <c r="IH1454" s="199"/>
      <c r="II1454" s="199"/>
      <c r="IJ1454" s="199"/>
      <c r="IK1454" s="199"/>
      <c r="IL1454" s="199"/>
      <c r="IM1454" s="199"/>
      <c r="IN1454" s="199"/>
      <c r="IO1454" s="199"/>
      <c r="IP1454" s="199"/>
      <c r="IQ1454" s="199"/>
      <c r="IR1454" s="199"/>
      <c r="IS1454" s="199"/>
      <c r="IT1454" s="199"/>
      <c r="IU1454" s="199"/>
      <c r="IV1454" s="199"/>
      <c r="IW1454" s="199"/>
      <c r="IX1454" s="199"/>
      <c r="IY1454" s="199"/>
      <c r="IZ1454" s="199"/>
      <c r="JA1454" s="199"/>
      <c r="JB1454" s="199"/>
      <c r="JC1454" s="199"/>
      <c r="JD1454" s="199"/>
      <c r="JE1454" s="199"/>
      <c r="JF1454" s="199"/>
      <c r="JG1454" s="199"/>
      <c r="JH1454" s="199"/>
      <c r="JI1454" s="199"/>
      <c r="JJ1454" s="199"/>
      <c r="JK1454" s="199"/>
      <c r="JL1454" s="199"/>
      <c r="JM1454" s="199"/>
      <c r="JN1454" s="199"/>
      <c r="JO1454" s="199"/>
      <c r="JP1454" s="199"/>
      <c r="JQ1454" s="199"/>
      <c r="JR1454" s="199"/>
      <c r="JS1454" s="199"/>
      <c r="JT1454" s="199"/>
      <c r="JU1454" s="199"/>
      <c r="JV1454" s="199"/>
      <c r="JW1454" s="199"/>
      <c r="JX1454" s="199"/>
      <c r="JY1454" s="199"/>
      <c r="JZ1454" s="199"/>
      <c r="KA1454" s="199"/>
      <c r="KB1454" s="199"/>
      <c r="KC1454" s="199"/>
      <c r="KD1454" s="199"/>
      <c r="KE1454" s="199"/>
      <c r="KF1454" s="199"/>
      <c r="KG1454" s="199"/>
      <c r="KH1454" s="199"/>
      <c r="KI1454" s="199"/>
      <c r="KJ1454" s="199"/>
      <c r="KK1454" s="199"/>
      <c r="KL1454" s="199"/>
      <c r="KM1454" s="199"/>
      <c r="KN1454" s="199"/>
      <c r="KO1454" s="199"/>
      <c r="KP1454" s="199"/>
      <c r="KQ1454" s="199"/>
      <c r="KR1454" s="199"/>
      <c r="KS1454" s="199"/>
      <c r="KT1454" s="199"/>
      <c r="KU1454" s="199"/>
      <c r="KV1454" s="199"/>
      <c r="KW1454" s="199"/>
      <c r="KX1454" s="199"/>
      <c r="KY1454" s="199"/>
      <c r="KZ1454" s="199"/>
      <c r="LA1454" s="199"/>
      <c r="LB1454" s="199"/>
      <c r="LC1454" s="199"/>
      <c r="LD1454" s="199"/>
      <c r="LE1454" s="199"/>
      <c r="LF1454" s="199"/>
      <c r="LG1454" s="199"/>
      <c r="LH1454" s="199"/>
      <c r="LI1454" s="199"/>
      <c r="LJ1454" s="199"/>
      <c r="LK1454" s="199"/>
      <c r="LL1454" s="199"/>
      <c r="LM1454" s="199"/>
      <c r="LN1454" s="199"/>
      <c r="LO1454" s="199"/>
      <c r="LP1454" s="199"/>
      <c r="LQ1454" s="199"/>
      <c r="LR1454" s="199"/>
      <c r="LS1454" s="199"/>
      <c r="LT1454" s="199"/>
      <c r="LU1454" s="199"/>
      <c r="LV1454" s="199"/>
      <c r="LW1454" s="199"/>
      <c r="LX1454" s="199"/>
      <c r="LY1454" s="199"/>
      <c r="LZ1454" s="199"/>
      <c r="MA1454" s="199"/>
      <c r="MB1454" s="199"/>
      <c r="MC1454" s="199"/>
      <c r="MD1454" s="199"/>
      <c r="ME1454" s="199"/>
      <c r="MF1454" s="199"/>
      <c r="MG1454" s="199"/>
      <c r="MH1454" s="199"/>
      <c r="MI1454" s="199"/>
      <c r="MJ1454" s="199"/>
      <c r="MK1454" s="199"/>
      <c r="ML1454" s="199"/>
      <c r="MM1454" s="199"/>
      <c r="MN1454" s="199"/>
      <c r="MO1454" s="199"/>
      <c r="MP1454" s="199"/>
      <c r="MQ1454" s="199"/>
      <c r="MR1454" s="199"/>
      <c r="MS1454" s="199"/>
      <c r="MT1454" s="199"/>
      <c r="MU1454" s="199"/>
      <c r="MV1454" s="199"/>
      <c r="MW1454" s="199"/>
      <c r="MX1454" s="199"/>
      <c r="MY1454" s="199"/>
      <c r="MZ1454" s="199"/>
      <c r="NA1454" s="199"/>
      <c r="NB1454" s="199"/>
      <c r="NC1454" s="199"/>
      <c r="ND1454" s="199"/>
      <c r="NE1454" s="199"/>
      <c r="NF1454" s="199"/>
      <c r="NG1454" s="199"/>
      <c r="NH1454" s="199"/>
      <c r="NI1454" s="199"/>
      <c r="NJ1454" s="199"/>
      <c r="NK1454" s="199"/>
      <c r="NL1454" s="199"/>
      <c r="NM1454" s="199"/>
      <c r="NN1454" s="199"/>
      <c r="NO1454" s="199"/>
      <c r="NP1454" s="199"/>
      <c r="NQ1454" s="199"/>
      <c r="NR1454" s="199"/>
      <c r="NS1454" s="199"/>
      <c r="NT1454" s="199"/>
      <c r="NU1454" s="199"/>
      <c r="NV1454" s="199"/>
      <c r="NW1454" s="199"/>
      <c r="NX1454" s="199"/>
      <c r="NY1454" s="199"/>
      <c r="NZ1454" s="199"/>
      <c r="OA1454" s="199"/>
      <c r="OB1454" s="199"/>
      <c r="OC1454" s="199"/>
      <c r="OD1454" s="199"/>
      <c r="OE1454" s="199"/>
      <c r="OF1454" s="199"/>
      <c r="OG1454" s="199"/>
      <c r="OH1454" s="199"/>
      <c r="OI1454" s="199"/>
      <c r="OJ1454" s="199"/>
      <c r="OK1454" s="199"/>
      <c r="OL1454" s="199"/>
      <c r="OM1454" s="199"/>
      <c r="ON1454" s="199"/>
      <c r="OO1454" s="199"/>
      <c r="OP1454" s="199"/>
      <c r="OQ1454" s="199"/>
      <c r="OR1454" s="199"/>
      <c r="OS1454" s="199"/>
      <c r="OT1454" s="199"/>
      <c r="OU1454" s="199"/>
      <c r="OV1454" s="199"/>
      <c r="OW1454" s="199"/>
      <c r="OX1454" s="199"/>
      <c r="OY1454" s="199"/>
      <c r="OZ1454" s="199"/>
      <c r="PA1454" s="199"/>
      <c r="PB1454" s="199"/>
      <c r="PC1454" s="199"/>
      <c r="PD1454" s="199"/>
      <c r="PE1454" s="199"/>
      <c r="PF1454" s="199"/>
      <c r="PG1454" s="199"/>
      <c r="PH1454" s="199"/>
      <c r="PI1454" s="199"/>
      <c r="PJ1454" s="199"/>
      <c r="PK1454" s="199"/>
      <c r="PL1454" s="199"/>
      <c r="PM1454" s="199"/>
      <c r="PN1454" s="199"/>
      <c r="PO1454" s="199"/>
      <c r="PP1454" s="199"/>
      <c r="PQ1454" s="199"/>
      <c r="PR1454" s="199"/>
      <c r="PS1454" s="199"/>
      <c r="PT1454" s="199"/>
      <c r="PU1454" s="199"/>
      <c r="PV1454" s="199"/>
      <c r="PW1454" s="199"/>
      <c r="PX1454" s="199"/>
      <c r="PY1454" s="199"/>
      <c r="PZ1454" s="199"/>
      <c r="QA1454" s="199"/>
      <c r="QB1454" s="199"/>
      <c r="QC1454" s="199"/>
      <c r="QD1454" s="199"/>
      <c r="QE1454" s="199"/>
      <c r="QF1454" s="199"/>
      <c r="QG1454" s="199"/>
      <c r="QH1454" s="199"/>
      <c r="QI1454" s="199"/>
      <c r="QJ1454" s="199"/>
      <c r="QK1454" s="199"/>
      <c r="QL1454" s="199"/>
      <c r="QM1454" s="199"/>
      <c r="QN1454" s="199"/>
      <c r="QO1454" s="199"/>
      <c r="QP1454" s="199"/>
      <c r="QQ1454" s="199"/>
      <c r="QR1454" s="199"/>
      <c r="QS1454" s="199"/>
      <c r="QT1454" s="199"/>
      <c r="QU1454" s="199"/>
      <c r="QV1454" s="199"/>
      <c r="QW1454" s="199"/>
      <c r="QX1454" s="199"/>
      <c r="QY1454" s="199"/>
      <c r="QZ1454" s="199"/>
      <c r="RA1454" s="199"/>
      <c r="RB1454" s="199"/>
      <c r="RC1454" s="199"/>
      <c r="RD1454" s="199"/>
      <c r="RE1454" s="199"/>
      <c r="RF1454" s="199"/>
    </row>
    <row r="1455" spans="1:474" s="169" customFormat="1" x14ac:dyDescent="0.25">
      <c r="A1455" s="26"/>
      <c r="B1455" s="48" t="s">
        <v>1361</v>
      </c>
      <c r="C1455" s="23"/>
      <c r="D1455" s="49">
        <v>4</v>
      </c>
      <c r="E1455" s="23"/>
      <c r="F1455" s="23">
        <v>2400</v>
      </c>
      <c r="P1455" s="207"/>
      <c r="U1455" s="208">
        <v>4</v>
      </c>
      <c r="V1455" s="207">
        <v>2400</v>
      </c>
      <c r="AD1455" s="180"/>
      <c r="AE1455" s="207">
        <f t="shared" si="147"/>
        <v>2400</v>
      </c>
      <c r="AF1455" s="199"/>
      <c r="AG1455" s="199"/>
      <c r="AH1455" s="199"/>
      <c r="AI1455" s="199"/>
      <c r="AJ1455" s="199"/>
      <c r="AK1455" s="199"/>
      <c r="AL1455" s="199"/>
      <c r="AM1455" s="199"/>
      <c r="AN1455" s="199"/>
      <c r="AO1455" s="199"/>
      <c r="AP1455" s="199"/>
      <c r="AQ1455" s="199"/>
      <c r="AR1455" s="199"/>
      <c r="AS1455" s="199"/>
      <c r="AT1455" s="199"/>
      <c r="AU1455" s="199"/>
      <c r="AV1455" s="199"/>
      <c r="AW1455" s="199"/>
      <c r="AX1455" s="199"/>
      <c r="AY1455" s="199"/>
      <c r="AZ1455" s="199"/>
      <c r="BA1455" s="199"/>
      <c r="BB1455" s="199"/>
      <c r="BC1455" s="199"/>
      <c r="BD1455" s="199"/>
      <c r="BE1455" s="199"/>
      <c r="BF1455" s="199"/>
      <c r="BG1455" s="199"/>
      <c r="BH1455" s="199"/>
      <c r="BI1455" s="199"/>
      <c r="BJ1455" s="199"/>
      <c r="BK1455" s="199"/>
      <c r="BL1455" s="199"/>
      <c r="BM1455" s="199"/>
      <c r="BN1455" s="199"/>
      <c r="BO1455" s="199"/>
      <c r="BP1455" s="199"/>
      <c r="BQ1455" s="199"/>
      <c r="BR1455" s="199"/>
      <c r="GM1455" s="199"/>
      <c r="GN1455" s="199"/>
      <c r="GO1455" s="199"/>
      <c r="GP1455" s="199"/>
      <c r="GQ1455" s="199"/>
      <c r="GR1455" s="199"/>
      <c r="GS1455" s="199"/>
      <c r="GT1455" s="199"/>
      <c r="GU1455" s="199"/>
      <c r="GV1455" s="199"/>
      <c r="GW1455" s="199"/>
      <c r="GX1455" s="199"/>
      <c r="GY1455" s="199"/>
      <c r="GZ1455" s="199"/>
      <c r="HA1455" s="199"/>
      <c r="HB1455" s="199"/>
      <c r="HC1455" s="199"/>
      <c r="HD1455" s="199"/>
      <c r="HE1455" s="199"/>
      <c r="HF1455" s="199"/>
      <c r="HG1455" s="199"/>
      <c r="HH1455" s="199"/>
      <c r="HI1455" s="199"/>
      <c r="HJ1455" s="199"/>
      <c r="HK1455" s="199"/>
      <c r="HL1455" s="199"/>
      <c r="HM1455" s="199"/>
      <c r="HN1455" s="199"/>
      <c r="HO1455" s="199"/>
      <c r="HP1455" s="199"/>
      <c r="HQ1455" s="199"/>
      <c r="HR1455" s="199"/>
      <c r="HS1455" s="199"/>
      <c r="HT1455" s="199"/>
      <c r="HU1455" s="199"/>
      <c r="HV1455" s="199"/>
      <c r="HW1455" s="199"/>
      <c r="HX1455" s="199"/>
      <c r="HY1455" s="199"/>
      <c r="HZ1455" s="199"/>
      <c r="IA1455" s="199"/>
      <c r="IB1455" s="199"/>
      <c r="IC1455" s="199"/>
      <c r="ID1455" s="199"/>
      <c r="IE1455" s="199"/>
      <c r="IF1455" s="199"/>
      <c r="IG1455" s="199"/>
      <c r="IH1455" s="199"/>
      <c r="II1455" s="199"/>
      <c r="IJ1455" s="199"/>
      <c r="IK1455" s="199"/>
      <c r="IL1455" s="199"/>
      <c r="IM1455" s="199"/>
      <c r="IN1455" s="199"/>
      <c r="IO1455" s="199"/>
      <c r="IP1455" s="199"/>
      <c r="IQ1455" s="199"/>
      <c r="IR1455" s="199"/>
      <c r="IS1455" s="199"/>
      <c r="IT1455" s="199"/>
      <c r="IU1455" s="199"/>
      <c r="IV1455" s="199"/>
      <c r="IW1455" s="199"/>
      <c r="IX1455" s="199"/>
      <c r="IY1455" s="199"/>
      <c r="IZ1455" s="199"/>
      <c r="JA1455" s="199"/>
      <c r="JB1455" s="199"/>
      <c r="JC1455" s="199"/>
      <c r="JD1455" s="199"/>
      <c r="JE1455" s="199"/>
      <c r="JF1455" s="199"/>
      <c r="JG1455" s="199"/>
      <c r="JH1455" s="199"/>
      <c r="JI1455" s="199"/>
      <c r="JJ1455" s="199"/>
      <c r="JK1455" s="199"/>
      <c r="JL1455" s="199"/>
      <c r="JM1455" s="199"/>
      <c r="JN1455" s="199"/>
      <c r="JO1455" s="199"/>
      <c r="JP1455" s="199"/>
      <c r="JQ1455" s="199"/>
      <c r="JR1455" s="199"/>
      <c r="JS1455" s="199"/>
      <c r="JT1455" s="199"/>
      <c r="JU1455" s="199"/>
      <c r="JV1455" s="199"/>
      <c r="JW1455" s="199"/>
      <c r="JX1455" s="199"/>
      <c r="JY1455" s="199"/>
      <c r="JZ1455" s="199"/>
      <c r="KA1455" s="199"/>
      <c r="KB1455" s="199"/>
      <c r="KC1455" s="199"/>
      <c r="KD1455" s="199"/>
      <c r="KE1455" s="199"/>
      <c r="KF1455" s="199"/>
      <c r="KG1455" s="199"/>
      <c r="KH1455" s="199"/>
      <c r="KI1455" s="199"/>
      <c r="KJ1455" s="199"/>
      <c r="KK1455" s="199"/>
      <c r="KL1455" s="199"/>
      <c r="KM1455" s="199"/>
      <c r="KN1455" s="199"/>
      <c r="KO1455" s="199"/>
      <c r="KP1455" s="199"/>
      <c r="KQ1455" s="199"/>
      <c r="KR1455" s="199"/>
      <c r="KS1455" s="199"/>
      <c r="KT1455" s="199"/>
      <c r="KU1455" s="199"/>
      <c r="KV1455" s="199"/>
      <c r="KW1455" s="199"/>
      <c r="KX1455" s="199"/>
      <c r="KY1455" s="199"/>
      <c r="KZ1455" s="199"/>
      <c r="LA1455" s="199"/>
      <c r="LB1455" s="199"/>
      <c r="LC1455" s="199"/>
      <c r="LD1455" s="199"/>
      <c r="LE1455" s="199"/>
      <c r="LF1455" s="199"/>
      <c r="LG1455" s="199"/>
      <c r="LH1455" s="199"/>
      <c r="LI1455" s="199"/>
      <c r="LJ1455" s="199"/>
      <c r="LK1455" s="199"/>
      <c r="LL1455" s="199"/>
      <c r="LM1455" s="199"/>
      <c r="LN1455" s="199"/>
      <c r="LO1455" s="199"/>
      <c r="LP1455" s="199"/>
      <c r="LQ1455" s="199"/>
      <c r="LR1455" s="199"/>
      <c r="LS1455" s="199"/>
      <c r="LT1455" s="199"/>
      <c r="LU1455" s="199"/>
      <c r="LV1455" s="199"/>
      <c r="LW1455" s="199"/>
      <c r="LX1455" s="199"/>
      <c r="LY1455" s="199"/>
      <c r="LZ1455" s="199"/>
      <c r="MA1455" s="199"/>
      <c r="MB1455" s="199"/>
      <c r="MC1455" s="199"/>
      <c r="MD1455" s="199"/>
      <c r="ME1455" s="199"/>
      <c r="MF1455" s="199"/>
      <c r="MG1455" s="199"/>
      <c r="MH1455" s="199"/>
      <c r="MI1455" s="199"/>
      <c r="MJ1455" s="199"/>
      <c r="MK1455" s="199"/>
      <c r="ML1455" s="199"/>
      <c r="MM1455" s="199"/>
      <c r="MN1455" s="199"/>
      <c r="MO1455" s="199"/>
      <c r="MP1455" s="199"/>
      <c r="MQ1455" s="199"/>
      <c r="MR1455" s="199"/>
      <c r="MS1455" s="199"/>
      <c r="MT1455" s="199"/>
      <c r="MU1455" s="199"/>
      <c r="MV1455" s="199"/>
      <c r="MW1455" s="199"/>
      <c r="MX1455" s="199"/>
      <c r="MY1455" s="199"/>
      <c r="MZ1455" s="199"/>
      <c r="NA1455" s="199"/>
      <c r="NB1455" s="199"/>
      <c r="NC1455" s="199"/>
      <c r="ND1455" s="199"/>
      <c r="NE1455" s="199"/>
      <c r="NF1455" s="199"/>
      <c r="NG1455" s="199"/>
      <c r="NH1455" s="199"/>
      <c r="NI1455" s="199"/>
      <c r="NJ1455" s="199"/>
      <c r="NK1455" s="199"/>
      <c r="NL1455" s="199"/>
      <c r="NM1455" s="199"/>
      <c r="NN1455" s="199"/>
      <c r="NO1455" s="199"/>
      <c r="NP1455" s="199"/>
      <c r="NQ1455" s="199"/>
      <c r="NR1455" s="199"/>
      <c r="NS1455" s="199"/>
      <c r="NT1455" s="199"/>
      <c r="NU1455" s="199"/>
      <c r="NV1455" s="199"/>
      <c r="NW1455" s="199"/>
      <c r="NX1455" s="199"/>
      <c r="NY1455" s="199"/>
      <c r="NZ1455" s="199"/>
      <c r="OA1455" s="199"/>
      <c r="OB1455" s="199"/>
      <c r="OC1455" s="199"/>
      <c r="OD1455" s="199"/>
      <c r="OE1455" s="199"/>
      <c r="OF1455" s="199"/>
      <c r="OG1455" s="199"/>
      <c r="OH1455" s="199"/>
      <c r="OI1455" s="199"/>
      <c r="OJ1455" s="199"/>
      <c r="OK1455" s="199"/>
      <c r="OL1455" s="199"/>
      <c r="OM1455" s="199"/>
      <c r="ON1455" s="199"/>
      <c r="OO1455" s="199"/>
      <c r="OP1455" s="199"/>
      <c r="OQ1455" s="199"/>
      <c r="OR1455" s="199"/>
      <c r="OS1455" s="199"/>
      <c r="OT1455" s="199"/>
      <c r="OU1455" s="199"/>
      <c r="OV1455" s="199"/>
      <c r="OW1455" s="199"/>
      <c r="OX1455" s="199"/>
      <c r="OY1455" s="199"/>
      <c r="OZ1455" s="199"/>
      <c r="PA1455" s="199"/>
      <c r="PB1455" s="199"/>
      <c r="PC1455" s="199"/>
      <c r="PD1455" s="199"/>
      <c r="PE1455" s="199"/>
      <c r="PF1455" s="199"/>
      <c r="PG1455" s="199"/>
      <c r="PH1455" s="199"/>
      <c r="PI1455" s="199"/>
      <c r="PJ1455" s="199"/>
      <c r="PK1455" s="199"/>
      <c r="PL1455" s="199"/>
      <c r="PM1455" s="199"/>
      <c r="PN1455" s="199"/>
      <c r="PO1455" s="199"/>
      <c r="PP1455" s="199"/>
      <c r="PQ1455" s="199"/>
      <c r="PR1455" s="199"/>
      <c r="PS1455" s="199"/>
      <c r="PT1455" s="199"/>
      <c r="PU1455" s="199"/>
      <c r="PV1455" s="199"/>
      <c r="PW1455" s="199"/>
      <c r="PX1455" s="199"/>
      <c r="PY1455" s="199"/>
      <c r="PZ1455" s="199"/>
      <c r="QA1455" s="199"/>
      <c r="QB1455" s="199"/>
      <c r="QC1455" s="199"/>
      <c r="QD1455" s="199"/>
      <c r="QE1455" s="199"/>
      <c r="QF1455" s="199"/>
      <c r="QG1455" s="199"/>
      <c r="QH1455" s="199"/>
      <c r="QI1455" s="199"/>
      <c r="QJ1455" s="199"/>
      <c r="QK1455" s="199"/>
      <c r="QL1455" s="199"/>
      <c r="QM1455" s="199"/>
      <c r="QN1455" s="199"/>
      <c r="QO1455" s="199"/>
      <c r="QP1455" s="199"/>
      <c r="QQ1455" s="199"/>
      <c r="QR1455" s="199"/>
      <c r="QS1455" s="199"/>
      <c r="QT1455" s="199"/>
      <c r="QU1455" s="199"/>
      <c r="QV1455" s="199"/>
      <c r="QW1455" s="199"/>
      <c r="QX1455" s="199"/>
      <c r="QY1455" s="199"/>
      <c r="QZ1455" s="199"/>
      <c r="RA1455" s="199"/>
      <c r="RB1455" s="199"/>
      <c r="RC1455" s="199"/>
      <c r="RD1455" s="199"/>
      <c r="RE1455" s="199"/>
      <c r="RF1455" s="199"/>
    </row>
    <row r="1456" spans="1:474" s="169" customFormat="1" x14ac:dyDescent="0.25">
      <c r="A1456" s="26"/>
      <c r="B1456" s="48" t="s">
        <v>1362</v>
      </c>
      <c r="C1456" s="23"/>
      <c r="D1456" s="49">
        <v>8</v>
      </c>
      <c r="E1456" s="23"/>
      <c r="F1456" s="23">
        <v>5600</v>
      </c>
      <c r="P1456" s="207"/>
      <c r="U1456" s="208">
        <v>8</v>
      </c>
      <c r="V1456" s="207">
        <v>5600</v>
      </c>
      <c r="AD1456" s="180"/>
      <c r="AE1456" s="207">
        <f t="shared" si="147"/>
        <v>5600</v>
      </c>
      <c r="AF1456" s="199"/>
      <c r="AG1456" s="199"/>
      <c r="AH1456" s="199"/>
      <c r="AI1456" s="199"/>
      <c r="AJ1456" s="199"/>
      <c r="AK1456" s="199"/>
      <c r="AL1456" s="199"/>
      <c r="AM1456" s="199"/>
      <c r="AN1456" s="199"/>
      <c r="AO1456" s="199"/>
      <c r="AP1456" s="199"/>
      <c r="AQ1456" s="199"/>
      <c r="AR1456" s="199"/>
      <c r="AS1456" s="199"/>
      <c r="AT1456" s="199"/>
      <c r="AU1456" s="199"/>
      <c r="AV1456" s="199"/>
      <c r="AW1456" s="199"/>
      <c r="AX1456" s="199"/>
      <c r="AY1456" s="199"/>
      <c r="AZ1456" s="199"/>
      <c r="BA1456" s="199"/>
      <c r="BB1456" s="199"/>
      <c r="BC1456" s="199"/>
      <c r="BD1456" s="199"/>
      <c r="BE1456" s="199"/>
      <c r="BF1456" s="199"/>
      <c r="BG1456" s="199"/>
      <c r="BH1456" s="199"/>
      <c r="BI1456" s="199"/>
      <c r="BJ1456" s="199"/>
      <c r="BK1456" s="199"/>
      <c r="BL1456" s="199"/>
      <c r="BM1456" s="199"/>
      <c r="BN1456" s="199"/>
      <c r="BO1456" s="199"/>
      <c r="BP1456" s="199"/>
      <c r="BQ1456" s="199"/>
      <c r="BR1456" s="199"/>
      <c r="GM1456" s="199"/>
      <c r="GN1456" s="199"/>
      <c r="GO1456" s="199"/>
      <c r="GP1456" s="199"/>
      <c r="GQ1456" s="199"/>
      <c r="GR1456" s="199"/>
      <c r="GS1456" s="199"/>
      <c r="GT1456" s="199"/>
      <c r="GU1456" s="199"/>
      <c r="GV1456" s="199"/>
      <c r="GW1456" s="199"/>
      <c r="GX1456" s="199"/>
      <c r="GY1456" s="199"/>
      <c r="GZ1456" s="199"/>
      <c r="HA1456" s="199"/>
      <c r="HB1456" s="199"/>
      <c r="HC1456" s="199"/>
      <c r="HD1456" s="199"/>
      <c r="HE1456" s="199"/>
      <c r="HF1456" s="199"/>
      <c r="HG1456" s="199"/>
      <c r="HH1456" s="199"/>
      <c r="HI1456" s="199"/>
      <c r="HJ1456" s="199"/>
      <c r="HK1456" s="199"/>
      <c r="HL1456" s="199"/>
      <c r="HM1456" s="199"/>
      <c r="HN1456" s="199"/>
      <c r="HO1456" s="199"/>
      <c r="HP1456" s="199"/>
      <c r="HQ1456" s="199"/>
      <c r="HR1456" s="199"/>
      <c r="HS1456" s="199"/>
      <c r="HT1456" s="199"/>
      <c r="HU1456" s="199"/>
      <c r="HV1456" s="199"/>
      <c r="HW1456" s="199"/>
      <c r="HX1456" s="199"/>
      <c r="HY1456" s="199"/>
      <c r="HZ1456" s="199"/>
      <c r="IA1456" s="199"/>
      <c r="IB1456" s="199"/>
      <c r="IC1456" s="199"/>
      <c r="ID1456" s="199"/>
      <c r="IE1456" s="199"/>
      <c r="IF1456" s="199"/>
      <c r="IG1456" s="199"/>
      <c r="IH1456" s="199"/>
      <c r="II1456" s="199"/>
      <c r="IJ1456" s="199"/>
      <c r="IK1456" s="199"/>
      <c r="IL1456" s="199"/>
      <c r="IM1456" s="199"/>
      <c r="IN1456" s="199"/>
      <c r="IO1456" s="199"/>
      <c r="IP1456" s="199"/>
      <c r="IQ1456" s="199"/>
      <c r="IR1456" s="199"/>
      <c r="IS1456" s="199"/>
      <c r="IT1456" s="199"/>
      <c r="IU1456" s="199"/>
      <c r="IV1456" s="199"/>
      <c r="IW1456" s="199"/>
      <c r="IX1456" s="199"/>
      <c r="IY1456" s="199"/>
      <c r="IZ1456" s="199"/>
      <c r="JA1456" s="199"/>
      <c r="JB1456" s="199"/>
      <c r="JC1456" s="199"/>
      <c r="JD1456" s="199"/>
      <c r="JE1456" s="199"/>
      <c r="JF1456" s="199"/>
      <c r="JG1456" s="199"/>
      <c r="JH1456" s="199"/>
      <c r="JI1456" s="199"/>
      <c r="JJ1456" s="199"/>
      <c r="JK1456" s="199"/>
      <c r="JL1456" s="199"/>
      <c r="JM1456" s="199"/>
      <c r="JN1456" s="199"/>
      <c r="JO1456" s="199"/>
      <c r="JP1456" s="199"/>
      <c r="JQ1456" s="199"/>
      <c r="JR1456" s="199"/>
      <c r="JS1456" s="199"/>
      <c r="JT1456" s="199"/>
      <c r="JU1456" s="199"/>
      <c r="JV1456" s="199"/>
      <c r="JW1456" s="199"/>
      <c r="JX1456" s="199"/>
      <c r="JY1456" s="199"/>
      <c r="JZ1456" s="199"/>
      <c r="KA1456" s="199"/>
      <c r="KB1456" s="199"/>
      <c r="KC1456" s="199"/>
      <c r="KD1456" s="199"/>
      <c r="KE1456" s="199"/>
      <c r="KF1456" s="199"/>
      <c r="KG1456" s="199"/>
      <c r="KH1456" s="199"/>
      <c r="KI1456" s="199"/>
      <c r="KJ1456" s="199"/>
      <c r="KK1456" s="199"/>
      <c r="KL1456" s="199"/>
      <c r="KM1456" s="199"/>
      <c r="KN1456" s="199"/>
      <c r="KO1456" s="199"/>
      <c r="KP1456" s="199"/>
      <c r="KQ1456" s="199"/>
      <c r="KR1456" s="199"/>
      <c r="KS1456" s="199"/>
      <c r="KT1456" s="199"/>
      <c r="KU1456" s="199"/>
      <c r="KV1456" s="199"/>
      <c r="KW1456" s="199"/>
      <c r="KX1456" s="199"/>
      <c r="KY1456" s="199"/>
      <c r="KZ1456" s="199"/>
      <c r="LA1456" s="199"/>
      <c r="LB1456" s="199"/>
      <c r="LC1456" s="199"/>
      <c r="LD1456" s="199"/>
      <c r="LE1456" s="199"/>
      <c r="LF1456" s="199"/>
      <c r="LG1456" s="199"/>
      <c r="LH1456" s="199"/>
      <c r="LI1456" s="199"/>
      <c r="LJ1456" s="199"/>
      <c r="LK1456" s="199"/>
      <c r="LL1456" s="199"/>
      <c r="LM1456" s="199"/>
      <c r="LN1456" s="199"/>
      <c r="LO1456" s="199"/>
      <c r="LP1456" s="199"/>
      <c r="LQ1456" s="199"/>
      <c r="LR1456" s="199"/>
      <c r="LS1456" s="199"/>
      <c r="LT1456" s="199"/>
      <c r="LU1456" s="199"/>
      <c r="LV1456" s="199"/>
      <c r="LW1456" s="199"/>
      <c r="LX1456" s="199"/>
      <c r="LY1456" s="199"/>
      <c r="LZ1456" s="199"/>
      <c r="MA1456" s="199"/>
      <c r="MB1456" s="199"/>
      <c r="MC1456" s="199"/>
      <c r="MD1456" s="199"/>
      <c r="ME1456" s="199"/>
      <c r="MF1456" s="199"/>
      <c r="MG1456" s="199"/>
      <c r="MH1456" s="199"/>
      <c r="MI1456" s="199"/>
      <c r="MJ1456" s="199"/>
      <c r="MK1456" s="199"/>
      <c r="ML1456" s="199"/>
      <c r="MM1456" s="199"/>
      <c r="MN1456" s="199"/>
      <c r="MO1456" s="199"/>
      <c r="MP1456" s="199"/>
      <c r="MQ1456" s="199"/>
      <c r="MR1456" s="199"/>
      <c r="MS1456" s="199"/>
      <c r="MT1456" s="199"/>
      <c r="MU1456" s="199"/>
      <c r="MV1456" s="199"/>
      <c r="MW1456" s="199"/>
      <c r="MX1456" s="199"/>
      <c r="MY1456" s="199"/>
      <c r="MZ1456" s="199"/>
      <c r="NA1456" s="199"/>
      <c r="NB1456" s="199"/>
      <c r="NC1456" s="199"/>
      <c r="ND1456" s="199"/>
      <c r="NE1456" s="199"/>
      <c r="NF1456" s="199"/>
      <c r="NG1456" s="199"/>
      <c r="NH1456" s="199"/>
      <c r="NI1456" s="199"/>
      <c r="NJ1456" s="199"/>
      <c r="NK1456" s="199"/>
      <c r="NL1456" s="199"/>
      <c r="NM1456" s="199"/>
      <c r="NN1456" s="199"/>
      <c r="NO1456" s="199"/>
      <c r="NP1456" s="199"/>
      <c r="NQ1456" s="199"/>
      <c r="NR1456" s="199"/>
      <c r="NS1456" s="199"/>
      <c r="NT1456" s="199"/>
      <c r="NU1456" s="199"/>
      <c r="NV1456" s="199"/>
      <c r="NW1456" s="199"/>
      <c r="NX1456" s="199"/>
      <c r="NY1456" s="199"/>
      <c r="NZ1456" s="199"/>
      <c r="OA1456" s="199"/>
      <c r="OB1456" s="199"/>
      <c r="OC1456" s="199"/>
      <c r="OD1456" s="199"/>
      <c r="OE1456" s="199"/>
      <c r="OF1456" s="199"/>
      <c r="OG1456" s="199"/>
      <c r="OH1456" s="199"/>
      <c r="OI1456" s="199"/>
      <c r="OJ1456" s="199"/>
      <c r="OK1456" s="199"/>
      <c r="OL1456" s="199"/>
      <c r="OM1456" s="199"/>
      <c r="ON1456" s="199"/>
      <c r="OO1456" s="199"/>
      <c r="OP1456" s="199"/>
      <c r="OQ1456" s="199"/>
      <c r="OR1456" s="199"/>
      <c r="OS1456" s="199"/>
      <c r="OT1456" s="199"/>
      <c r="OU1456" s="199"/>
      <c r="OV1456" s="199"/>
      <c r="OW1456" s="199"/>
      <c r="OX1456" s="199"/>
      <c r="OY1456" s="199"/>
      <c r="OZ1456" s="199"/>
      <c r="PA1456" s="199"/>
      <c r="PB1456" s="199"/>
      <c r="PC1456" s="199"/>
      <c r="PD1456" s="199"/>
      <c r="PE1456" s="199"/>
      <c r="PF1456" s="199"/>
      <c r="PG1456" s="199"/>
      <c r="PH1456" s="199"/>
      <c r="PI1456" s="199"/>
      <c r="PJ1456" s="199"/>
      <c r="PK1456" s="199"/>
      <c r="PL1456" s="199"/>
      <c r="PM1456" s="199"/>
      <c r="PN1456" s="199"/>
      <c r="PO1456" s="199"/>
      <c r="PP1456" s="199"/>
      <c r="PQ1456" s="199"/>
      <c r="PR1456" s="199"/>
      <c r="PS1456" s="199"/>
      <c r="PT1456" s="199"/>
      <c r="PU1456" s="199"/>
      <c r="PV1456" s="199"/>
      <c r="PW1456" s="199"/>
      <c r="PX1456" s="199"/>
      <c r="PY1456" s="199"/>
      <c r="PZ1456" s="199"/>
      <c r="QA1456" s="199"/>
      <c r="QB1456" s="199"/>
      <c r="QC1456" s="199"/>
      <c r="QD1456" s="199"/>
      <c r="QE1456" s="199"/>
      <c r="QF1456" s="199"/>
      <c r="QG1456" s="199"/>
      <c r="QH1456" s="199"/>
      <c r="QI1456" s="199"/>
      <c r="QJ1456" s="199"/>
      <c r="QK1456" s="199"/>
      <c r="QL1456" s="199"/>
      <c r="QM1456" s="199"/>
      <c r="QN1456" s="199"/>
      <c r="QO1456" s="199"/>
      <c r="QP1456" s="199"/>
      <c r="QQ1456" s="199"/>
      <c r="QR1456" s="199"/>
      <c r="QS1456" s="199"/>
      <c r="QT1456" s="199"/>
      <c r="QU1456" s="199"/>
      <c r="QV1456" s="199"/>
      <c r="QW1456" s="199"/>
      <c r="QX1456" s="199"/>
      <c r="QY1456" s="199"/>
      <c r="QZ1456" s="199"/>
      <c r="RA1456" s="199"/>
      <c r="RB1456" s="199"/>
      <c r="RC1456" s="199"/>
      <c r="RD1456" s="199"/>
      <c r="RE1456" s="199"/>
      <c r="RF1456" s="199"/>
    </row>
    <row r="1457" spans="1:474" s="169" customFormat="1" x14ac:dyDescent="0.25">
      <c r="A1457" s="26"/>
      <c r="B1457" s="48" t="s">
        <v>1363</v>
      </c>
      <c r="C1457" s="23"/>
      <c r="D1457" s="49">
        <v>4</v>
      </c>
      <c r="E1457" s="23"/>
      <c r="F1457" s="23">
        <v>3600</v>
      </c>
      <c r="P1457" s="207"/>
      <c r="U1457" s="208">
        <v>4</v>
      </c>
      <c r="V1457" s="207">
        <v>3600</v>
      </c>
      <c r="AD1457" s="180"/>
      <c r="AE1457" s="207">
        <f t="shared" si="147"/>
        <v>3600</v>
      </c>
      <c r="AF1457" s="199"/>
      <c r="AG1457" s="199"/>
      <c r="AH1457" s="199"/>
      <c r="AI1457" s="199"/>
      <c r="AJ1457" s="199"/>
      <c r="AK1457" s="199"/>
      <c r="AL1457" s="199"/>
      <c r="AM1457" s="199"/>
      <c r="AN1457" s="199"/>
      <c r="AO1457" s="199"/>
      <c r="AP1457" s="199"/>
      <c r="AQ1457" s="199"/>
      <c r="AR1457" s="199"/>
      <c r="AS1457" s="199"/>
      <c r="AT1457" s="199"/>
      <c r="AU1457" s="199"/>
      <c r="AV1457" s="199"/>
      <c r="AW1457" s="199"/>
      <c r="AX1457" s="199"/>
      <c r="AY1457" s="199"/>
      <c r="AZ1457" s="199"/>
      <c r="BA1457" s="199"/>
      <c r="BB1457" s="199"/>
      <c r="BC1457" s="199"/>
      <c r="BD1457" s="199"/>
      <c r="BE1457" s="199"/>
      <c r="BF1457" s="199"/>
      <c r="BG1457" s="199"/>
      <c r="BH1457" s="199"/>
      <c r="BI1457" s="199"/>
      <c r="BJ1457" s="199"/>
      <c r="BK1457" s="199"/>
      <c r="BL1457" s="199"/>
      <c r="BM1457" s="199"/>
      <c r="BN1457" s="199"/>
      <c r="BO1457" s="199"/>
      <c r="BP1457" s="199"/>
      <c r="BQ1457" s="199"/>
      <c r="BR1457" s="199"/>
      <c r="GM1457" s="199"/>
      <c r="GN1457" s="199"/>
      <c r="GO1457" s="199"/>
      <c r="GP1457" s="199"/>
      <c r="GQ1457" s="199"/>
      <c r="GR1457" s="199"/>
      <c r="GS1457" s="199"/>
      <c r="GT1457" s="199"/>
      <c r="GU1457" s="199"/>
      <c r="GV1457" s="199"/>
      <c r="GW1457" s="199"/>
      <c r="GX1457" s="199"/>
      <c r="GY1457" s="199"/>
      <c r="GZ1457" s="199"/>
      <c r="HA1457" s="199"/>
      <c r="HB1457" s="199"/>
      <c r="HC1457" s="199"/>
      <c r="HD1457" s="199"/>
      <c r="HE1457" s="199"/>
      <c r="HF1457" s="199"/>
      <c r="HG1457" s="199"/>
      <c r="HH1457" s="199"/>
      <c r="HI1457" s="199"/>
      <c r="HJ1457" s="199"/>
      <c r="HK1457" s="199"/>
      <c r="HL1457" s="199"/>
      <c r="HM1457" s="199"/>
      <c r="HN1457" s="199"/>
      <c r="HO1457" s="199"/>
      <c r="HP1457" s="199"/>
      <c r="HQ1457" s="199"/>
      <c r="HR1457" s="199"/>
      <c r="HS1457" s="199"/>
      <c r="HT1457" s="199"/>
      <c r="HU1457" s="199"/>
      <c r="HV1457" s="199"/>
      <c r="HW1457" s="199"/>
      <c r="HX1457" s="199"/>
      <c r="HY1457" s="199"/>
      <c r="HZ1457" s="199"/>
      <c r="IA1457" s="199"/>
      <c r="IB1457" s="199"/>
      <c r="IC1457" s="199"/>
      <c r="ID1457" s="199"/>
      <c r="IE1457" s="199"/>
      <c r="IF1457" s="199"/>
      <c r="IG1457" s="199"/>
      <c r="IH1457" s="199"/>
      <c r="II1457" s="199"/>
      <c r="IJ1457" s="199"/>
      <c r="IK1457" s="199"/>
      <c r="IL1457" s="199"/>
      <c r="IM1457" s="199"/>
      <c r="IN1457" s="199"/>
      <c r="IO1457" s="199"/>
      <c r="IP1457" s="199"/>
      <c r="IQ1457" s="199"/>
      <c r="IR1457" s="199"/>
      <c r="IS1457" s="199"/>
      <c r="IT1457" s="199"/>
      <c r="IU1457" s="199"/>
      <c r="IV1457" s="199"/>
      <c r="IW1457" s="199"/>
      <c r="IX1457" s="199"/>
      <c r="IY1457" s="199"/>
      <c r="IZ1457" s="199"/>
      <c r="JA1457" s="199"/>
      <c r="JB1457" s="199"/>
      <c r="JC1457" s="199"/>
      <c r="JD1457" s="199"/>
      <c r="JE1457" s="199"/>
      <c r="JF1457" s="199"/>
      <c r="JG1457" s="199"/>
      <c r="JH1457" s="199"/>
      <c r="JI1457" s="199"/>
      <c r="JJ1457" s="199"/>
      <c r="JK1457" s="199"/>
      <c r="JL1457" s="199"/>
      <c r="JM1457" s="199"/>
      <c r="JN1457" s="199"/>
      <c r="JO1457" s="199"/>
      <c r="JP1457" s="199"/>
      <c r="JQ1457" s="199"/>
      <c r="JR1457" s="199"/>
      <c r="JS1457" s="199"/>
      <c r="JT1457" s="199"/>
      <c r="JU1457" s="199"/>
      <c r="JV1457" s="199"/>
      <c r="JW1457" s="199"/>
      <c r="JX1457" s="199"/>
      <c r="JY1457" s="199"/>
      <c r="JZ1457" s="199"/>
      <c r="KA1457" s="199"/>
      <c r="KB1457" s="199"/>
      <c r="KC1457" s="199"/>
      <c r="KD1457" s="199"/>
      <c r="KE1457" s="199"/>
      <c r="KF1457" s="199"/>
      <c r="KG1457" s="199"/>
      <c r="KH1457" s="199"/>
      <c r="KI1457" s="199"/>
      <c r="KJ1457" s="199"/>
      <c r="KK1457" s="199"/>
      <c r="KL1457" s="199"/>
      <c r="KM1457" s="199"/>
      <c r="KN1457" s="199"/>
      <c r="KO1457" s="199"/>
      <c r="KP1457" s="199"/>
      <c r="KQ1457" s="199"/>
      <c r="KR1457" s="199"/>
      <c r="KS1457" s="199"/>
      <c r="KT1457" s="199"/>
      <c r="KU1457" s="199"/>
      <c r="KV1457" s="199"/>
      <c r="KW1457" s="199"/>
      <c r="KX1457" s="199"/>
      <c r="KY1457" s="199"/>
      <c r="KZ1457" s="199"/>
      <c r="LA1457" s="199"/>
      <c r="LB1457" s="199"/>
      <c r="LC1457" s="199"/>
      <c r="LD1457" s="199"/>
      <c r="LE1457" s="199"/>
      <c r="LF1457" s="199"/>
      <c r="LG1457" s="199"/>
      <c r="LH1457" s="199"/>
      <c r="LI1457" s="199"/>
      <c r="LJ1457" s="199"/>
      <c r="LK1457" s="199"/>
      <c r="LL1457" s="199"/>
      <c r="LM1457" s="199"/>
      <c r="LN1457" s="199"/>
      <c r="LO1457" s="199"/>
      <c r="LP1457" s="199"/>
      <c r="LQ1457" s="199"/>
      <c r="LR1457" s="199"/>
      <c r="LS1457" s="199"/>
      <c r="LT1457" s="199"/>
      <c r="LU1457" s="199"/>
      <c r="LV1457" s="199"/>
      <c r="LW1457" s="199"/>
      <c r="LX1457" s="199"/>
      <c r="LY1457" s="199"/>
      <c r="LZ1457" s="199"/>
      <c r="MA1457" s="199"/>
      <c r="MB1457" s="199"/>
      <c r="MC1457" s="199"/>
      <c r="MD1457" s="199"/>
      <c r="ME1457" s="199"/>
      <c r="MF1457" s="199"/>
      <c r="MG1457" s="199"/>
      <c r="MH1457" s="199"/>
      <c r="MI1457" s="199"/>
      <c r="MJ1457" s="199"/>
      <c r="MK1457" s="199"/>
      <c r="ML1457" s="199"/>
      <c r="MM1457" s="199"/>
      <c r="MN1457" s="199"/>
      <c r="MO1457" s="199"/>
      <c r="MP1457" s="199"/>
      <c r="MQ1457" s="199"/>
      <c r="MR1457" s="199"/>
      <c r="MS1457" s="199"/>
      <c r="MT1457" s="199"/>
      <c r="MU1457" s="199"/>
      <c r="MV1457" s="199"/>
      <c r="MW1457" s="199"/>
      <c r="MX1457" s="199"/>
      <c r="MY1457" s="199"/>
      <c r="MZ1457" s="199"/>
      <c r="NA1457" s="199"/>
      <c r="NB1457" s="199"/>
      <c r="NC1457" s="199"/>
      <c r="ND1457" s="199"/>
      <c r="NE1457" s="199"/>
      <c r="NF1457" s="199"/>
      <c r="NG1457" s="199"/>
      <c r="NH1457" s="199"/>
      <c r="NI1457" s="199"/>
      <c r="NJ1457" s="199"/>
      <c r="NK1457" s="199"/>
      <c r="NL1457" s="199"/>
      <c r="NM1457" s="199"/>
      <c r="NN1457" s="199"/>
      <c r="NO1457" s="199"/>
      <c r="NP1457" s="199"/>
      <c r="NQ1457" s="199"/>
      <c r="NR1457" s="199"/>
      <c r="NS1457" s="199"/>
      <c r="NT1457" s="199"/>
      <c r="NU1457" s="199"/>
      <c r="NV1457" s="199"/>
      <c r="NW1457" s="199"/>
      <c r="NX1457" s="199"/>
      <c r="NY1457" s="199"/>
      <c r="NZ1457" s="199"/>
      <c r="OA1457" s="199"/>
      <c r="OB1457" s="199"/>
      <c r="OC1457" s="199"/>
      <c r="OD1457" s="199"/>
      <c r="OE1457" s="199"/>
      <c r="OF1457" s="199"/>
      <c r="OG1457" s="199"/>
      <c r="OH1457" s="199"/>
      <c r="OI1457" s="199"/>
      <c r="OJ1457" s="199"/>
      <c r="OK1457" s="199"/>
      <c r="OL1457" s="199"/>
      <c r="OM1457" s="199"/>
      <c r="ON1457" s="199"/>
      <c r="OO1457" s="199"/>
      <c r="OP1457" s="199"/>
      <c r="OQ1457" s="199"/>
      <c r="OR1457" s="199"/>
      <c r="OS1457" s="199"/>
      <c r="OT1457" s="199"/>
      <c r="OU1457" s="199"/>
      <c r="OV1457" s="199"/>
      <c r="OW1457" s="199"/>
      <c r="OX1457" s="199"/>
      <c r="OY1457" s="199"/>
      <c r="OZ1457" s="199"/>
      <c r="PA1457" s="199"/>
      <c r="PB1457" s="199"/>
      <c r="PC1457" s="199"/>
      <c r="PD1457" s="199"/>
      <c r="PE1457" s="199"/>
      <c r="PF1457" s="199"/>
      <c r="PG1457" s="199"/>
      <c r="PH1457" s="199"/>
      <c r="PI1457" s="199"/>
      <c r="PJ1457" s="199"/>
      <c r="PK1457" s="199"/>
      <c r="PL1457" s="199"/>
      <c r="PM1457" s="199"/>
      <c r="PN1457" s="199"/>
      <c r="PO1457" s="199"/>
      <c r="PP1457" s="199"/>
      <c r="PQ1457" s="199"/>
      <c r="PR1457" s="199"/>
      <c r="PS1457" s="199"/>
      <c r="PT1457" s="199"/>
      <c r="PU1457" s="199"/>
      <c r="PV1457" s="199"/>
      <c r="PW1457" s="199"/>
      <c r="PX1457" s="199"/>
      <c r="PY1457" s="199"/>
      <c r="PZ1457" s="199"/>
      <c r="QA1457" s="199"/>
      <c r="QB1457" s="199"/>
      <c r="QC1457" s="199"/>
      <c r="QD1457" s="199"/>
      <c r="QE1457" s="199"/>
      <c r="QF1457" s="199"/>
      <c r="QG1457" s="199"/>
      <c r="QH1457" s="199"/>
      <c r="QI1457" s="199"/>
      <c r="QJ1457" s="199"/>
      <c r="QK1457" s="199"/>
      <c r="QL1457" s="199"/>
      <c r="QM1457" s="199"/>
      <c r="QN1457" s="199"/>
      <c r="QO1457" s="199"/>
      <c r="QP1457" s="199"/>
      <c r="QQ1457" s="199"/>
      <c r="QR1457" s="199"/>
      <c r="QS1457" s="199"/>
      <c r="QT1457" s="199"/>
      <c r="QU1457" s="199"/>
      <c r="QV1457" s="199"/>
      <c r="QW1457" s="199"/>
      <c r="QX1457" s="199"/>
      <c r="QY1457" s="199"/>
      <c r="QZ1457" s="199"/>
      <c r="RA1457" s="199"/>
      <c r="RB1457" s="199"/>
      <c r="RC1457" s="199"/>
      <c r="RD1457" s="199"/>
      <c r="RE1457" s="199"/>
      <c r="RF1457" s="199"/>
    </row>
    <row r="1458" spans="1:474" s="169" customFormat="1" x14ac:dyDescent="0.25">
      <c r="A1458" s="26"/>
      <c r="B1458" s="48" t="s">
        <v>1364</v>
      </c>
      <c r="C1458" s="23"/>
      <c r="D1458" s="49">
        <v>0</v>
      </c>
      <c r="E1458" s="23"/>
      <c r="F1458" s="23">
        <v>0</v>
      </c>
      <c r="P1458" s="207"/>
      <c r="U1458" s="208">
        <v>0</v>
      </c>
      <c r="V1458" s="207">
        <v>0</v>
      </c>
      <c r="AD1458" s="180"/>
      <c r="AE1458" s="207">
        <f t="shared" si="147"/>
        <v>0</v>
      </c>
      <c r="AF1458" s="199"/>
      <c r="AG1458" s="199"/>
      <c r="AH1458" s="199"/>
      <c r="AI1458" s="199"/>
      <c r="AJ1458" s="199"/>
      <c r="AK1458" s="199"/>
      <c r="AL1458" s="199"/>
      <c r="AM1458" s="199"/>
      <c r="AN1458" s="199"/>
      <c r="AO1458" s="199"/>
      <c r="AP1458" s="199"/>
      <c r="AQ1458" s="199"/>
      <c r="AR1458" s="199"/>
      <c r="AS1458" s="199"/>
      <c r="AT1458" s="199"/>
      <c r="AU1458" s="199"/>
      <c r="AV1458" s="199"/>
      <c r="AW1458" s="199"/>
      <c r="AX1458" s="199"/>
      <c r="AY1458" s="199"/>
      <c r="AZ1458" s="199"/>
      <c r="BA1458" s="199"/>
      <c r="BB1458" s="199"/>
      <c r="BC1458" s="199"/>
      <c r="BD1458" s="199"/>
      <c r="BE1458" s="199"/>
      <c r="BF1458" s="199"/>
      <c r="BG1458" s="199"/>
      <c r="BH1458" s="199"/>
      <c r="BI1458" s="199"/>
      <c r="BJ1458" s="199"/>
      <c r="BK1458" s="199"/>
      <c r="BL1458" s="199"/>
      <c r="BM1458" s="199"/>
      <c r="BN1458" s="199"/>
      <c r="BO1458" s="199"/>
      <c r="BP1458" s="199"/>
      <c r="BQ1458" s="199"/>
      <c r="BR1458" s="199"/>
      <c r="GM1458" s="199"/>
      <c r="GN1458" s="199"/>
      <c r="GO1458" s="199"/>
      <c r="GP1458" s="199"/>
      <c r="GQ1458" s="199"/>
      <c r="GR1458" s="199"/>
      <c r="GS1458" s="199"/>
      <c r="GT1458" s="199"/>
      <c r="GU1458" s="199"/>
      <c r="GV1458" s="199"/>
      <c r="GW1458" s="199"/>
      <c r="GX1458" s="199"/>
      <c r="GY1458" s="199"/>
      <c r="GZ1458" s="199"/>
      <c r="HA1458" s="199"/>
      <c r="HB1458" s="199"/>
      <c r="HC1458" s="199"/>
      <c r="HD1458" s="199"/>
      <c r="HE1458" s="199"/>
      <c r="HF1458" s="199"/>
      <c r="HG1458" s="199"/>
      <c r="HH1458" s="199"/>
      <c r="HI1458" s="199"/>
      <c r="HJ1458" s="199"/>
      <c r="HK1458" s="199"/>
      <c r="HL1458" s="199"/>
      <c r="HM1458" s="199"/>
      <c r="HN1458" s="199"/>
      <c r="HO1458" s="199"/>
      <c r="HP1458" s="199"/>
      <c r="HQ1458" s="199"/>
      <c r="HR1458" s="199"/>
      <c r="HS1458" s="199"/>
      <c r="HT1458" s="199"/>
      <c r="HU1458" s="199"/>
      <c r="HV1458" s="199"/>
      <c r="HW1458" s="199"/>
      <c r="HX1458" s="199"/>
      <c r="HY1458" s="199"/>
      <c r="HZ1458" s="199"/>
      <c r="IA1458" s="199"/>
      <c r="IB1458" s="199"/>
      <c r="IC1458" s="199"/>
      <c r="ID1458" s="199"/>
      <c r="IE1458" s="199"/>
      <c r="IF1458" s="199"/>
      <c r="IG1458" s="199"/>
      <c r="IH1458" s="199"/>
      <c r="II1458" s="199"/>
      <c r="IJ1458" s="199"/>
      <c r="IK1458" s="199"/>
      <c r="IL1458" s="199"/>
      <c r="IM1458" s="199"/>
      <c r="IN1458" s="199"/>
      <c r="IO1458" s="199"/>
      <c r="IP1458" s="199"/>
      <c r="IQ1458" s="199"/>
      <c r="IR1458" s="199"/>
      <c r="IS1458" s="199"/>
      <c r="IT1458" s="199"/>
      <c r="IU1458" s="199"/>
      <c r="IV1458" s="199"/>
      <c r="IW1458" s="199"/>
      <c r="IX1458" s="199"/>
      <c r="IY1458" s="199"/>
      <c r="IZ1458" s="199"/>
      <c r="JA1458" s="199"/>
      <c r="JB1458" s="199"/>
      <c r="JC1458" s="199"/>
      <c r="JD1458" s="199"/>
      <c r="JE1458" s="199"/>
      <c r="JF1458" s="199"/>
      <c r="JG1458" s="199"/>
      <c r="JH1458" s="199"/>
      <c r="JI1458" s="199"/>
      <c r="JJ1458" s="199"/>
      <c r="JK1458" s="199"/>
      <c r="JL1458" s="199"/>
      <c r="JM1458" s="199"/>
      <c r="JN1458" s="199"/>
      <c r="JO1458" s="199"/>
      <c r="JP1458" s="199"/>
      <c r="JQ1458" s="199"/>
      <c r="JR1458" s="199"/>
      <c r="JS1458" s="199"/>
      <c r="JT1458" s="199"/>
      <c r="JU1458" s="199"/>
      <c r="JV1458" s="199"/>
      <c r="JW1458" s="199"/>
      <c r="JX1458" s="199"/>
      <c r="JY1458" s="199"/>
      <c r="JZ1458" s="199"/>
      <c r="KA1458" s="199"/>
      <c r="KB1458" s="199"/>
      <c r="KC1458" s="199"/>
      <c r="KD1458" s="199"/>
      <c r="KE1458" s="199"/>
      <c r="KF1458" s="199"/>
      <c r="KG1458" s="199"/>
      <c r="KH1458" s="199"/>
      <c r="KI1458" s="199"/>
      <c r="KJ1458" s="199"/>
      <c r="KK1458" s="199"/>
      <c r="KL1458" s="199"/>
      <c r="KM1458" s="199"/>
      <c r="KN1458" s="199"/>
      <c r="KO1458" s="199"/>
      <c r="KP1458" s="199"/>
      <c r="KQ1458" s="199"/>
      <c r="KR1458" s="199"/>
      <c r="KS1458" s="199"/>
      <c r="KT1458" s="199"/>
      <c r="KU1458" s="199"/>
      <c r="KV1458" s="199"/>
      <c r="KW1458" s="199"/>
      <c r="KX1458" s="199"/>
      <c r="KY1458" s="199"/>
      <c r="KZ1458" s="199"/>
      <c r="LA1458" s="199"/>
      <c r="LB1458" s="199"/>
      <c r="LC1458" s="199"/>
      <c r="LD1458" s="199"/>
      <c r="LE1458" s="199"/>
      <c r="LF1458" s="199"/>
      <c r="LG1458" s="199"/>
      <c r="LH1458" s="199"/>
      <c r="LI1458" s="199"/>
      <c r="LJ1458" s="199"/>
      <c r="LK1458" s="199"/>
      <c r="LL1458" s="199"/>
      <c r="LM1458" s="199"/>
      <c r="LN1458" s="199"/>
      <c r="LO1458" s="199"/>
      <c r="LP1458" s="199"/>
      <c r="LQ1458" s="199"/>
      <c r="LR1458" s="199"/>
      <c r="LS1458" s="199"/>
      <c r="LT1458" s="199"/>
      <c r="LU1458" s="199"/>
      <c r="LV1458" s="199"/>
      <c r="LW1458" s="199"/>
      <c r="LX1458" s="199"/>
      <c r="LY1458" s="199"/>
      <c r="LZ1458" s="199"/>
      <c r="MA1458" s="199"/>
      <c r="MB1458" s="199"/>
      <c r="MC1458" s="199"/>
      <c r="MD1458" s="199"/>
      <c r="ME1458" s="199"/>
      <c r="MF1458" s="199"/>
      <c r="MG1458" s="199"/>
      <c r="MH1458" s="199"/>
      <c r="MI1458" s="199"/>
      <c r="MJ1458" s="199"/>
      <c r="MK1458" s="199"/>
      <c r="ML1458" s="199"/>
      <c r="MM1458" s="199"/>
      <c r="MN1458" s="199"/>
      <c r="MO1458" s="199"/>
      <c r="MP1458" s="199"/>
      <c r="MQ1458" s="199"/>
      <c r="MR1458" s="199"/>
      <c r="MS1458" s="199"/>
      <c r="MT1458" s="199"/>
      <c r="MU1458" s="199"/>
      <c r="MV1458" s="199"/>
      <c r="MW1458" s="199"/>
      <c r="MX1458" s="199"/>
      <c r="MY1458" s="199"/>
      <c r="MZ1458" s="199"/>
      <c r="NA1458" s="199"/>
      <c r="NB1458" s="199"/>
      <c r="NC1458" s="199"/>
      <c r="ND1458" s="199"/>
      <c r="NE1458" s="199"/>
      <c r="NF1458" s="199"/>
      <c r="NG1458" s="199"/>
      <c r="NH1458" s="199"/>
      <c r="NI1458" s="199"/>
      <c r="NJ1458" s="199"/>
      <c r="NK1458" s="199"/>
      <c r="NL1458" s="199"/>
      <c r="NM1458" s="199"/>
      <c r="NN1458" s="199"/>
      <c r="NO1458" s="199"/>
      <c r="NP1458" s="199"/>
      <c r="NQ1458" s="199"/>
      <c r="NR1458" s="199"/>
      <c r="NS1458" s="199"/>
      <c r="NT1458" s="199"/>
      <c r="NU1458" s="199"/>
      <c r="NV1458" s="199"/>
      <c r="NW1458" s="199"/>
      <c r="NX1458" s="199"/>
      <c r="NY1458" s="199"/>
      <c r="NZ1458" s="199"/>
      <c r="OA1458" s="199"/>
      <c r="OB1458" s="199"/>
      <c r="OC1458" s="199"/>
      <c r="OD1458" s="199"/>
      <c r="OE1458" s="199"/>
      <c r="OF1458" s="199"/>
      <c r="OG1458" s="199"/>
      <c r="OH1458" s="199"/>
      <c r="OI1458" s="199"/>
      <c r="OJ1458" s="199"/>
      <c r="OK1458" s="199"/>
      <c r="OL1458" s="199"/>
      <c r="OM1458" s="199"/>
      <c r="ON1458" s="199"/>
      <c r="OO1458" s="199"/>
      <c r="OP1458" s="199"/>
      <c r="OQ1458" s="199"/>
      <c r="OR1458" s="199"/>
      <c r="OS1458" s="199"/>
      <c r="OT1458" s="199"/>
      <c r="OU1458" s="199"/>
      <c r="OV1458" s="199"/>
      <c r="OW1458" s="199"/>
      <c r="OX1458" s="199"/>
      <c r="OY1458" s="199"/>
      <c r="OZ1458" s="199"/>
      <c r="PA1458" s="199"/>
      <c r="PB1458" s="199"/>
      <c r="PC1458" s="199"/>
      <c r="PD1458" s="199"/>
      <c r="PE1458" s="199"/>
      <c r="PF1458" s="199"/>
      <c r="PG1458" s="199"/>
      <c r="PH1458" s="199"/>
      <c r="PI1458" s="199"/>
      <c r="PJ1458" s="199"/>
      <c r="PK1458" s="199"/>
      <c r="PL1458" s="199"/>
      <c r="PM1458" s="199"/>
      <c r="PN1458" s="199"/>
      <c r="PO1458" s="199"/>
      <c r="PP1458" s="199"/>
      <c r="PQ1458" s="199"/>
      <c r="PR1458" s="199"/>
      <c r="PS1458" s="199"/>
      <c r="PT1458" s="199"/>
      <c r="PU1458" s="199"/>
      <c r="PV1458" s="199"/>
      <c r="PW1458" s="199"/>
      <c r="PX1458" s="199"/>
      <c r="PY1458" s="199"/>
      <c r="PZ1458" s="199"/>
      <c r="QA1458" s="199"/>
      <c r="QB1458" s="199"/>
      <c r="QC1458" s="199"/>
      <c r="QD1458" s="199"/>
      <c r="QE1458" s="199"/>
      <c r="QF1458" s="199"/>
      <c r="QG1458" s="199"/>
      <c r="QH1458" s="199"/>
      <c r="QI1458" s="199"/>
      <c r="QJ1458" s="199"/>
      <c r="QK1458" s="199"/>
      <c r="QL1458" s="199"/>
      <c r="QM1458" s="199"/>
      <c r="QN1458" s="199"/>
      <c r="QO1458" s="199"/>
      <c r="QP1458" s="199"/>
      <c r="QQ1458" s="199"/>
      <c r="QR1458" s="199"/>
      <c r="QS1458" s="199"/>
      <c r="QT1458" s="199"/>
      <c r="QU1458" s="199"/>
      <c r="QV1458" s="199"/>
      <c r="QW1458" s="199"/>
      <c r="QX1458" s="199"/>
      <c r="QY1458" s="199"/>
      <c r="QZ1458" s="199"/>
      <c r="RA1458" s="199"/>
      <c r="RB1458" s="199"/>
      <c r="RC1458" s="199"/>
      <c r="RD1458" s="199"/>
      <c r="RE1458" s="199"/>
      <c r="RF1458" s="199"/>
    </row>
    <row r="1459" spans="1:474" s="171" customFormat="1" x14ac:dyDescent="0.25">
      <c r="A1459" s="11">
        <v>249</v>
      </c>
      <c r="B1459" s="79" t="s">
        <v>1365</v>
      </c>
      <c r="C1459" s="11"/>
      <c r="D1459" s="11"/>
      <c r="E1459" s="11"/>
      <c r="F1459" s="170">
        <v>359318.68400000012</v>
      </c>
      <c r="M1459" s="185">
        <f>M1460+M1484</f>
        <v>0</v>
      </c>
      <c r="N1459" s="185">
        <f t="shared" ref="N1459:AE1459" si="148">N1460+N1484</f>
        <v>39718.888235294129</v>
      </c>
      <c r="O1459" s="185"/>
      <c r="P1459" s="185">
        <f t="shared" si="148"/>
        <v>66251.850000000006</v>
      </c>
      <c r="Q1459" s="185">
        <f t="shared" si="148"/>
        <v>13</v>
      </c>
      <c r="R1459" s="185">
        <f t="shared" si="148"/>
        <v>5588.39</v>
      </c>
      <c r="S1459" s="185">
        <v>0</v>
      </c>
      <c r="T1459" s="185">
        <v>0</v>
      </c>
      <c r="U1459" s="185">
        <v>458</v>
      </c>
      <c r="V1459" s="185">
        <v>247759.55576470587</v>
      </c>
      <c r="W1459" s="185">
        <f t="shared" si="148"/>
        <v>0</v>
      </c>
      <c r="X1459" s="185">
        <f t="shared" si="148"/>
        <v>0</v>
      </c>
      <c r="Y1459" s="185">
        <f t="shared" si="148"/>
        <v>0</v>
      </c>
      <c r="Z1459" s="185">
        <f t="shared" si="148"/>
        <v>0</v>
      </c>
      <c r="AA1459" s="185">
        <f t="shared" si="148"/>
        <v>0</v>
      </c>
      <c r="AB1459" s="185">
        <f t="shared" si="148"/>
        <v>0</v>
      </c>
      <c r="AC1459" s="185">
        <f t="shared" si="148"/>
        <v>0</v>
      </c>
      <c r="AD1459" s="185">
        <f t="shared" si="148"/>
        <v>0</v>
      </c>
      <c r="AE1459" s="185">
        <f t="shared" si="148"/>
        <v>359318.68400000012</v>
      </c>
      <c r="AF1459" s="199"/>
      <c r="AG1459" s="199"/>
      <c r="AH1459" s="199"/>
      <c r="AI1459" s="199"/>
      <c r="AJ1459" s="199"/>
      <c r="AK1459" s="199"/>
      <c r="AL1459" s="199"/>
      <c r="AM1459" s="199"/>
      <c r="AN1459" s="199"/>
      <c r="AO1459" s="199"/>
      <c r="AP1459" s="199"/>
      <c r="AQ1459" s="199"/>
      <c r="AR1459" s="199"/>
      <c r="AS1459" s="199"/>
      <c r="AT1459" s="199"/>
      <c r="AU1459" s="199"/>
      <c r="AV1459" s="199"/>
      <c r="AW1459" s="199"/>
      <c r="AX1459" s="199"/>
      <c r="AY1459" s="199"/>
      <c r="AZ1459" s="199"/>
      <c r="BA1459" s="199"/>
      <c r="BB1459" s="199"/>
      <c r="BC1459" s="199"/>
      <c r="BD1459" s="199"/>
      <c r="BE1459" s="199"/>
      <c r="BF1459" s="199"/>
      <c r="BG1459" s="199"/>
      <c r="BH1459" s="199"/>
      <c r="BI1459" s="199"/>
      <c r="BJ1459" s="199"/>
      <c r="BK1459" s="199"/>
      <c r="BL1459" s="199"/>
      <c r="BM1459" s="199"/>
      <c r="BN1459" s="199"/>
      <c r="BO1459" s="199"/>
      <c r="BP1459" s="199"/>
      <c r="BQ1459" s="199"/>
      <c r="BR1459" s="199"/>
      <c r="GM1459" s="199"/>
      <c r="GN1459" s="199"/>
      <c r="GO1459" s="199"/>
      <c r="GP1459" s="199"/>
      <c r="GQ1459" s="199"/>
      <c r="GR1459" s="199"/>
      <c r="GS1459" s="199"/>
      <c r="GT1459" s="199"/>
      <c r="GU1459" s="199"/>
      <c r="GV1459" s="199"/>
      <c r="GW1459" s="199"/>
      <c r="GX1459" s="199"/>
      <c r="GY1459" s="199"/>
      <c r="GZ1459" s="199"/>
      <c r="HA1459" s="199"/>
      <c r="HB1459" s="199"/>
      <c r="HC1459" s="199"/>
      <c r="HD1459" s="199"/>
      <c r="HE1459" s="199"/>
      <c r="HF1459" s="199"/>
      <c r="HG1459" s="199"/>
      <c r="HH1459" s="199"/>
      <c r="HI1459" s="199"/>
      <c r="HJ1459" s="199"/>
      <c r="HK1459" s="199"/>
      <c r="HL1459" s="199"/>
      <c r="HM1459" s="199"/>
      <c r="HN1459" s="199"/>
      <c r="HO1459" s="199"/>
      <c r="HP1459" s="199"/>
      <c r="HQ1459" s="199"/>
      <c r="HR1459" s="199"/>
      <c r="HS1459" s="199"/>
      <c r="HT1459" s="199"/>
      <c r="HU1459" s="199"/>
      <c r="HV1459" s="199"/>
      <c r="HW1459" s="199"/>
      <c r="HX1459" s="199"/>
      <c r="HY1459" s="199"/>
      <c r="HZ1459" s="199"/>
      <c r="IA1459" s="199"/>
      <c r="IB1459" s="199"/>
      <c r="IC1459" s="199"/>
      <c r="ID1459" s="199"/>
      <c r="IE1459" s="199"/>
      <c r="IF1459" s="199"/>
      <c r="IG1459" s="199"/>
      <c r="IH1459" s="199"/>
      <c r="II1459" s="199"/>
      <c r="IJ1459" s="199"/>
      <c r="IK1459" s="199"/>
      <c r="IL1459" s="199"/>
      <c r="IM1459" s="199"/>
      <c r="IN1459" s="199"/>
      <c r="IO1459" s="199"/>
      <c r="IP1459" s="199"/>
      <c r="IQ1459" s="199"/>
      <c r="IR1459" s="199"/>
      <c r="IS1459" s="199"/>
      <c r="IT1459" s="199"/>
      <c r="IU1459" s="199"/>
      <c r="IV1459" s="199"/>
      <c r="IW1459" s="199"/>
      <c r="IX1459" s="199"/>
      <c r="IY1459" s="199"/>
      <c r="IZ1459" s="199"/>
      <c r="JA1459" s="199"/>
      <c r="JB1459" s="199"/>
      <c r="JC1459" s="199"/>
      <c r="JD1459" s="199"/>
      <c r="JE1459" s="199"/>
      <c r="JF1459" s="199"/>
      <c r="JG1459" s="199"/>
      <c r="JH1459" s="199"/>
      <c r="JI1459" s="199"/>
      <c r="JJ1459" s="199"/>
      <c r="JK1459" s="199"/>
      <c r="JL1459" s="199"/>
      <c r="JM1459" s="199"/>
      <c r="JN1459" s="199"/>
      <c r="JO1459" s="199"/>
      <c r="JP1459" s="199"/>
      <c r="JQ1459" s="199"/>
      <c r="JR1459" s="199"/>
      <c r="JS1459" s="199"/>
      <c r="JT1459" s="199"/>
      <c r="JU1459" s="199"/>
      <c r="JV1459" s="199"/>
      <c r="JW1459" s="199"/>
      <c r="JX1459" s="199"/>
      <c r="JY1459" s="199"/>
      <c r="JZ1459" s="199"/>
      <c r="KA1459" s="199"/>
      <c r="KB1459" s="199"/>
      <c r="KC1459" s="199"/>
      <c r="KD1459" s="199"/>
      <c r="KE1459" s="199"/>
      <c r="KF1459" s="199"/>
      <c r="KG1459" s="199"/>
      <c r="KH1459" s="199"/>
      <c r="KI1459" s="199"/>
      <c r="KJ1459" s="199"/>
      <c r="KK1459" s="199"/>
      <c r="KL1459" s="199"/>
      <c r="KM1459" s="199"/>
      <c r="KN1459" s="199"/>
      <c r="KO1459" s="199"/>
      <c r="KP1459" s="199"/>
      <c r="KQ1459" s="199"/>
      <c r="KR1459" s="199"/>
      <c r="KS1459" s="199"/>
      <c r="KT1459" s="199"/>
      <c r="KU1459" s="199"/>
      <c r="KV1459" s="199"/>
      <c r="KW1459" s="199"/>
      <c r="KX1459" s="199"/>
      <c r="KY1459" s="199"/>
      <c r="KZ1459" s="199"/>
      <c r="LA1459" s="199"/>
      <c r="LB1459" s="199"/>
      <c r="LC1459" s="199"/>
      <c r="LD1459" s="199"/>
      <c r="LE1459" s="199"/>
      <c r="LF1459" s="199"/>
      <c r="LG1459" s="199"/>
      <c r="LH1459" s="199"/>
      <c r="LI1459" s="199"/>
      <c r="LJ1459" s="199"/>
      <c r="LK1459" s="199"/>
      <c r="LL1459" s="199"/>
      <c r="LM1459" s="199"/>
      <c r="LN1459" s="199"/>
      <c r="LO1459" s="199"/>
      <c r="LP1459" s="199"/>
      <c r="LQ1459" s="199"/>
      <c r="LR1459" s="199"/>
      <c r="LS1459" s="199"/>
      <c r="LT1459" s="199"/>
      <c r="LU1459" s="199"/>
      <c r="LV1459" s="199"/>
      <c r="LW1459" s="199"/>
      <c r="LX1459" s="199"/>
      <c r="LY1459" s="199"/>
      <c r="LZ1459" s="199"/>
      <c r="MA1459" s="199"/>
      <c r="MB1459" s="199"/>
      <c r="MC1459" s="199"/>
      <c r="MD1459" s="199"/>
      <c r="ME1459" s="199"/>
      <c r="MF1459" s="199"/>
      <c r="MG1459" s="199"/>
      <c r="MH1459" s="199"/>
      <c r="MI1459" s="199"/>
      <c r="MJ1459" s="199"/>
      <c r="MK1459" s="199"/>
      <c r="ML1459" s="199"/>
      <c r="MM1459" s="199"/>
      <c r="MN1459" s="199"/>
      <c r="MO1459" s="199"/>
      <c r="MP1459" s="199"/>
      <c r="MQ1459" s="199"/>
      <c r="MR1459" s="199"/>
      <c r="MS1459" s="199"/>
      <c r="MT1459" s="199"/>
      <c r="MU1459" s="199"/>
      <c r="MV1459" s="199"/>
      <c r="MW1459" s="199"/>
      <c r="MX1459" s="199"/>
      <c r="MY1459" s="199"/>
      <c r="MZ1459" s="199"/>
      <c r="NA1459" s="199"/>
      <c r="NB1459" s="199"/>
      <c r="NC1459" s="199"/>
      <c r="ND1459" s="199"/>
      <c r="NE1459" s="199"/>
      <c r="NF1459" s="199"/>
      <c r="NG1459" s="199"/>
      <c r="NH1459" s="199"/>
      <c r="NI1459" s="199"/>
      <c r="NJ1459" s="199"/>
      <c r="NK1459" s="199"/>
      <c r="NL1459" s="199"/>
      <c r="NM1459" s="199"/>
      <c r="NN1459" s="199"/>
      <c r="NO1459" s="199"/>
      <c r="NP1459" s="199"/>
      <c r="NQ1459" s="199"/>
      <c r="NR1459" s="199"/>
      <c r="NS1459" s="199"/>
      <c r="NT1459" s="199"/>
      <c r="NU1459" s="199"/>
      <c r="NV1459" s="199"/>
      <c r="NW1459" s="199"/>
      <c r="NX1459" s="199"/>
      <c r="NY1459" s="199"/>
      <c r="NZ1459" s="199"/>
      <c r="OA1459" s="199"/>
      <c r="OB1459" s="199"/>
      <c r="OC1459" s="199"/>
      <c r="OD1459" s="199"/>
      <c r="OE1459" s="199"/>
      <c r="OF1459" s="199"/>
      <c r="OG1459" s="199"/>
      <c r="OH1459" s="199"/>
      <c r="OI1459" s="199"/>
      <c r="OJ1459" s="199"/>
      <c r="OK1459" s="199"/>
      <c r="OL1459" s="199"/>
      <c r="OM1459" s="199"/>
      <c r="ON1459" s="199"/>
      <c r="OO1459" s="199"/>
      <c r="OP1459" s="199"/>
      <c r="OQ1459" s="199"/>
      <c r="OR1459" s="199"/>
      <c r="OS1459" s="199"/>
      <c r="OT1459" s="199"/>
      <c r="OU1459" s="199"/>
      <c r="OV1459" s="199"/>
      <c r="OW1459" s="199"/>
      <c r="OX1459" s="199"/>
      <c r="OY1459" s="199"/>
      <c r="OZ1459" s="199"/>
      <c r="PA1459" s="199"/>
      <c r="PB1459" s="199"/>
      <c r="PC1459" s="199"/>
      <c r="PD1459" s="199"/>
      <c r="PE1459" s="199"/>
      <c r="PF1459" s="199"/>
      <c r="PG1459" s="199"/>
      <c r="PH1459" s="199"/>
      <c r="PI1459" s="199"/>
      <c r="PJ1459" s="199"/>
      <c r="PK1459" s="199"/>
      <c r="PL1459" s="199"/>
      <c r="PM1459" s="199"/>
      <c r="PN1459" s="199"/>
      <c r="PO1459" s="199"/>
      <c r="PP1459" s="199"/>
      <c r="PQ1459" s="199"/>
      <c r="PR1459" s="199"/>
      <c r="PS1459" s="199"/>
      <c r="PT1459" s="199"/>
      <c r="PU1459" s="199"/>
      <c r="PV1459" s="199"/>
      <c r="PW1459" s="199"/>
      <c r="PX1459" s="199"/>
      <c r="PY1459" s="199"/>
      <c r="PZ1459" s="199"/>
      <c r="QA1459" s="199"/>
      <c r="QB1459" s="199"/>
      <c r="QC1459" s="199"/>
      <c r="QD1459" s="199"/>
      <c r="QE1459" s="199"/>
      <c r="QF1459" s="199"/>
      <c r="QG1459" s="199"/>
      <c r="QH1459" s="199"/>
      <c r="QI1459" s="199"/>
      <c r="QJ1459" s="199"/>
      <c r="QK1459" s="199"/>
      <c r="QL1459" s="199"/>
      <c r="QM1459" s="199"/>
      <c r="QN1459" s="199"/>
      <c r="QO1459" s="199"/>
      <c r="QP1459" s="199"/>
      <c r="QQ1459" s="199"/>
      <c r="QR1459" s="199"/>
      <c r="QS1459" s="199"/>
      <c r="QT1459" s="199"/>
      <c r="QU1459" s="199"/>
      <c r="QV1459" s="199"/>
      <c r="QW1459" s="199"/>
      <c r="QX1459" s="199"/>
      <c r="QY1459" s="199"/>
      <c r="QZ1459" s="199"/>
      <c r="RA1459" s="199"/>
      <c r="RB1459" s="199"/>
      <c r="RC1459" s="199"/>
      <c r="RD1459" s="199"/>
      <c r="RE1459" s="199"/>
      <c r="RF1459" s="199"/>
    </row>
    <row r="1460" spans="1:474" s="173" customFormat="1" x14ac:dyDescent="0.25">
      <c r="A1460" s="15">
        <v>24901</v>
      </c>
      <c r="B1460" s="67" t="s">
        <v>1366</v>
      </c>
      <c r="C1460" s="15"/>
      <c r="D1460" s="15"/>
      <c r="E1460" s="15"/>
      <c r="F1460" s="172">
        <v>25104.585599999999</v>
      </c>
      <c r="M1460" s="184">
        <f t="shared" ref="M1460:N1460" si="149">SUM(M1461:M1483)</f>
        <v>0</v>
      </c>
      <c r="N1460" s="184">
        <f t="shared" si="149"/>
        <v>0</v>
      </c>
      <c r="O1460" s="184"/>
      <c r="P1460" s="184">
        <f>SUM(P1461:P1483)</f>
        <v>175.72</v>
      </c>
      <c r="Q1460" s="184">
        <f t="shared" ref="Q1460" si="150">SUM(Q1461:Q1483)</f>
        <v>0</v>
      </c>
      <c r="R1460" s="184">
        <f t="shared" ref="R1460" si="151">SUM(R1461:R1483)</f>
        <v>0</v>
      </c>
      <c r="S1460" s="184">
        <v>0</v>
      </c>
      <c r="T1460" s="184">
        <v>0</v>
      </c>
      <c r="U1460" s="184">
        <v>80</v>
      </c>
      <c r="V1460" s="184">
        <v>24928.865599999997</v>
      </c>
      <c r="W1460" s="184">
        <f t="shared" ref="W1460:X1460" si="152">SUM(W1461:W1483)</f>
        <v>0</v>
      </c>
      <c r="X1460" s="184">
        <f t="shared" si="152"/>
        <v>0</v>
      </c>
      <c r="Y1460" s="184">
        <f t="shared" ref="Y1460" si="153">SUM(Y1461:Y1483)</f>
        <v>0</v>
      </c>
      <c r="Z1460" s="184">
        <f t="shared" ref="Z1460" si="154">SUM(Z1461:Z1483)</f>
        <v>0</v>
      </c>
      <c r="AA1460" s="184">
        <f t="shared" ref="AA1460:AB1460" si="155">SUM(AA1461:AA1483)</f>
        <v>0</v>
      </c>
      <c r="AB1460" s="184">
        <f t="shared" si="155"/>
        <v>0</v>
      </c>
      <c r="AC1460" s="184">
        <f t="shared" ref="AC1460" si="156">SUM(AC1461:AC1483)</f>
        <v>0</v>
      </c>
      <c r="AD1460" s="184">
        <f t="shared" ref="AD1460:AE1460" si="157">SUM(AD1461:AD1483)</f>
        <v>0</v>
      </c>
      <c r="AE1460" s="184">
        <f t="shared" si="157"/>
        <v>25104.585599999999</v>
      </c>
      <c r="AF1460" s="199"/>
      <c r="AG1460" s="199"/>
      <c r="AH1460" s="199"/>
      <c r="AI1460" s="199"/>
      <c r="AJ1460" s="199"/>
      <c r="AK1460" s="199"/>
      <c r="AL1460" s="199"/>
      <c r="AM1460" s="199"/>
      <c r="AN1460" s="199"/>
      <c r="AO1460" s="199"/>
      <c r="AP1460" s="199"/>
      <c r="AQ1460" s="199"/>
      <c r="AR1460" s="199"/>
      <c r="AS1460" s="199"/>
      <c r="AT1460" s="199"/>
      <c r="AU1460" s="199"/>
      <c r="AV1460" s="199"/>
      <c r="AW1460" s="199"/>
      <c r="AX1460" s="199"/>
      <c r="AY1460" s="199"/>
      <c r="AZ1460" s="199"/>
      <c r="BA1460" s="199"/>
      <c r="BB1460" s="199"/>
      <c r="BC1460" s="199"/>
      <c r="BD1460" s="199"/>
      <c r="BE1460" s="199"/>
      <c r="BF1460" s="199"/>
      <c r="BG1460" s="199"/>
      <c r="BH1460" s="199"/>
      <c r="BI1460" s="199"/>
      <c r="BJ1460" s="199"/>
      <c r="BK1460" s="199"/>
      <c r="BL1460" s="199"/>
      <c r="BM1460" s="199"/>
      <c r="BN1460" s="199"/>
      <c r="BO1460" s="199"/>
      <c r="BP1460" s="199"/>
      <c r="BQ1460" s="199"/>
      <c r="BR1460" s="199"/>
      <c r="GM1460" s="199"/>
      <c r="GN1460" s="199"/>
      <c r="GO1460" s="199"/>
      <c r="GP1460" s="199"/>
      <c r="GQ1460" s="199"/>
      <c r="GR1460" s="199"/>
      <c r="GS1460" s="199"/>
      <c r="GT1460" s="199"/>
      <c r="GU1460" s="199"/>
      <c r="GV1460" s="199"/>
      <c r="GW1460" s="199"/>
      <c r="GX1460" s="199"/>
      <c r="GY1460" s="199"/>
      <c r="GZ1460" s="199"/>
      <c r="HA1460" s="199"/>
      <c r="HB1460" s="199"/>
      <c r="HC1460" s="199"/>
      <c r="HD1460" s="199"/>
      <c r="HE1460" s="199"/>
      <c r="HF1460" s="199"/>
      <c r="HG1460" s="199"/>
      <c r="HH1460" s="199"/>
      <c r="HI1460" s="199"/>
      <c r="HJ1460" s="199"/>
      <c r="HK1460" s="199"/>
      <c r="HL1460" s="199"/>
      <c r="HM1460" s="199"/>
      <c r="HN1460" s="199"/>
      <c r="HO1460" s="199"/>
      <c r="HP1460" s="199"/>
      <c r="HQ1460" s="199"/>
      <c r="HR1460" s="199"/>
      <c r="HS1460" s="199"/>
      <c r="HT1460" s="199"/>
      <c r="HU1460" s="199"/>
      <c r="HV1460" s="199"/>
      <c r="HW1460" s="199"/>
      <c r="HX1460" s="199"/>
      <c r="HY1460" s="199"/>
      <c r="HZ1460" s="199"/>
      <c r="IA1460" s="199"/>
      <c r="IB1460" s="199"/>
      <c r="IC1460" s="199"/>
      <c r="ID1460" s="199"/>
      <c r="IE1460" s="199"/>
      <c r="IF1460" s="199"/>
      <c r="IG1460" s="199"/>
      <c r="IH1460" s="199"/>
      <c r="II1460" s="199"/>
      <c r="IJ1460" s="199"/>
      <c r="IK1460" s="199"/>
      <c r="IL1460" s="199"/>
      <c r="IM1460" s="199"/>
      <c r="IN1460" s="199"/>
      <c r="IO1460" s="199"/>
      <c r="IP1460" s="199"/>
      <c r="IQ1460" s="199"/>
      <c r="IR1460" s="199"/>
      <c r="IS1460" s="199"/>
      <c r="IT1460" s="199"/>
      <c r="IU1460" s="199"/>
      <c r="IV1460" s="199"/>
      <c r="IW1460" s="199"/>
      <c r="IX1460" s="199"/>
      <c r="IY1460" s="199"/>
      <c r="IZ1460" s="199"/>
      <c r="JA1460" s="199"/>
      <c r="JB1460" s="199"/>
      <c r="JC1460" s="199"/>
      <c r="JD1460" s="199"/>
      <c r="JE1460" s="199"/>
      <c r="JF1460" s="199"/>
      <c r="JG1460" s="199"/>
      <c r="JH1460" s="199"/>
      <c r="JI1460" s="199"/>
      <c r="JJ1460" s="199"/>
      <c r="JK1460" s="199"/>
      <c r="JL1460" s="199"/>
      <c r="JM1460" s="199"/>
      <c r="JN1460" s="199"/>
      <c r="JO1460" s="199"/>
      <c r="JP1460" s="199"/>
      <c r="JQ1460" s="199"/>
      <c r="JR1460" s="199"/>
      <c r="JS1460" s="199"/>
      <c r="JT1460" s="199"/>
      <c r="JU1460" s="199"/>
      <c r="JV1460" s="199"/>
      <c r="JW1460" s="199"/>
      <c r="JX1460" s="199"/>
      <c r="JY1460" s="199"/>
      <c r="JZ1460" s="199"/>
      <c r="KA1460" s="199"/>
      <c r="KB1460" s="199"/>
      <c r="KC1460" s="199"/>
      <c r="KD1460" s="199"/>
      <c r="KE1460" s="199"/>
      <c r="KF1460" s="199"/>
      <c r="KG1460" s="199"/>
      <c r="KH1460" s="199"/>
      <c r="KI1460" s="199"/>
      <c r="KJ1460" s="199"/>
      <c r="KK1460" s="199"/>
      <c r="KL1460" s="199"/>
      <c r="KM1460" s="199"/>
      <c r="KN1460" s="199"/>
      <c r="KO1460" s="199"/>
      <c r="KP1460" s="199"/>
      <c r="KQ1460" s="199"/>
      <c r="KR1460" s="199"/>
      <c r="KS1460" s="199"/>
      <c r="KT1460" s="199"/>
      <c r="KU1460" s="199"/>
      <c r="KV1460" s="199"/>
      <c r="KW1460" s="199"/>
      <c r="KX1460" s="199"/>
      <c r="KY1460" s="199"/>
      <c r="KZ1460" s="199"/>
      <c r="LA1460" s="199"/>
      <c r="LB1460" s="199"/>
      <c r="LC1460" s="199"/>
      <c r="LD1460" s="199"/>
      <c r="LE1460" s="199"/>
      <c r="LF1460" s="199"/>
      <c r="LG1460" s="199"/>
      <c r="LH1460" s="199"/>
      <c r="LI1460" s="199"/>
      <c r="LJ1460" s="199"/>
      <c r="LK1460" s="199"/>
      <c r="LL1460" s="199"/>
      <c r="LM1460" s="199"/>
      <c r="LN1460" s="199"/>
      <c r="LO1460" s="199"/>
      <c r="LP1460" s="199"/>
      <c r="LQ1460" s="199"/>
      <c r="LR1460" s="199"/>
      <c r="LS1460" s="199"/>
      <c r="LT1460" s="199"/>
      <c r="LU1460" s="199"/>
      <c r="LV1460" s="199"/>
      <c r="LW1460" s="199"/>
      <c r="LX1460" s="199"/>
      <c r="LY1460" s="199"/>
      <c r="LZ1460" s="199"/>
      <c r="MA1460" s="199"/>
      <c r="MB1460" s="199"/>
      <c r="MC1460" s="199"/>
      <c r="MD1460" s="199"/>
      <c r="ME1460" s="199"/>
      <c r="MF1460" s="199"/>
      <c r="MG1460" s="199"/>
      <c r="MH1460" s="199"/>
      <c r="MI1460" s="199"/>
      <c r="MJ1460" s="199"/>
      <c r="MK1460" s="199"/>
      <c r="ML1460" s="199"/>
      <c r="MM1460" s="199"/>
      <c r="MN1460" s="199"/>
      <c r="MO1460" s="199"/>
      <c r="MP1460" s="199"/>
      <c r="MQ1460" s="199"/>
      <c r="MR1460" s="199"/>
      <c r="MS1460" s="199"/>
      <c r="MT1460" s="199"/>
      <c r="MU1460" s="199"/>
      <c r="MV1460" s="199"/>
      <c r="MW1460" s="199"/>
      <c r="MX1460" s="199"/>
      <c r="MY1460" s="199"/>
      <c r="MZ1460" s="199"/>
      <c r="NA1460" s="199"/>
      <c r="NB1460" s="199"/>
      <c r="NC1460" s="199"/>
      <c r="ND1460" s="199"/>
      <c r="NE1460" s="199"/>
      <c r="NF1460" s="199"/>
      <c r="NG1460" s="199"/>
      <c r="NH1460" s="199"/>
      <c r="NI1460" s="199"/>
      <c r="NJ1460" s="199"/>
      <c r="NK1460" s="199"/>
      <c r="NL1460" s="199"/>
      <c r="NM1460" s="199"/>
      <c r="NN1460" s="199"/>
      <c r="NO1460" s="199"/>
      <c r="NP1460" s="199"/>
      <c r="NQ1460" s="199"/>
      <c r="NR1460" s="199"/>
      <c r="NS1460" s="199"/>
      <c r="NT1460" s="199"/>
      <c r="NU1460" s="199"/>
      <c r="NV1460" s="199"/>
      <c r="NW1460" s="199"/>
      <c r="NX1460" s="199"/>
      <c r="NY1460" s="199"/>
      <c r="NZ1460" s="199"/>
      <c r="OA1460" s="199"/>
      <c r="OB1460" s="199"/>
      <c r="OC1460" s="199"/>
      <c r="OD1460" s="199"/>
      <c r="OE1460" s="199"/>
      <c r="OF1460" s="199"/>
      <c r="OG1460" s="199"/>
      <c r="OH1460" s="199"/>
      <c r="OI1460" s="199"/>
      <c r="OJ1460" s="199"/>
      <c r="OK1460" s="199"/>
      <c r="OL1460" s="199"/>
      <c r="OM1460" s="199"/>
      <c r="ON1460" s="199"/>
      <c r="OO1460" s="199"/>
      <c r="OP1460" s="199"/>
      <c r="OQ1460" s="199"/>
      <c r="OR1460" s="199"/>
      <c r="OS1460" s="199"/>
      <c r="OT1460" s="199"/>
      <c r="OU1460" s="199"/>
      <c r="OV1460" s="199"/>
      <c r="OW1460" s="199"/>
      <c r="OX1460" s="199"/>
      <c r="OY1460" s="199"/>
      <c r="OZ1460" s="199"/>
      <c r="PA1460" s="199"/>
      <c r="PB1460" s="199"/>
      <c r="PC1460" s="199"/>
      <c r="PD1460" s="199"/>
      <c r="PE1460" s="199"/>
      <c r="PF1460" s="199"/>
      <c r="PG1460" s="199"/>
      <c r="PH1460" s="199"/>
      <c r="PI1460" s="199"/>
      <c r="PJ1460" s="199"/>
      <c r="PK1460" s="199"/>
      <c r="PL1460" s="199"/>
      <c r="PM1460" s="199"/>
      <c r="PN1460" s="199"/>
      <c r="PO1460" s="199"/>
      <c r="PP1460" s="199"/>
      <c r="PQ1460" s="199"/>
      <c r="PR1460" s="199"/>
      <c r="PS1460" s="199"/>
      <c r="PT1460" s="199"/>
      <c r="PU1460" s="199"/>
      <c r="PV1460" s="199"/>
      <c r="PW1460" s="199"/>
      <c r="PX1460" s="199"/>
      <c r="PY1460" s="199"/>
      <c r="PZ1460" s="199"/>
      <c r="QA1460" s="199"/>
      <c r="QB1460" s="199"/>
      <c r="QC1460" s="199"/>
      <c r="QD1460" s="199"/>
      <c r="QE1460" s="199"/>
      <c r="QF1460" s="199"/>
      <c r="QG1460" s="199"/>
      <c r="QH1460" s="199"/>
      <c r="QI1460" s="199"/>
      <c r="QJ1460" s="199"/>
      <c r="QK1460" s="199"/>
      <c r="QL1460" s="199"/>
      <c r="QM1460" s="199"/>
      <c r="QN1460" s="199"/>
      <c r="QO1460" s="199"/>
      <c r="QP1460" s="199"/>
      <c r="QQ1460" s="199"/>
      <c r="QR1460" s="199"/>
      <c r="QS1460" s="199"/>
      <c r="QT1460" s="199"/>
      <c r="QU1460" s="199"/>
      <c r="QV1460" s="199"/>
      <c r="QW1460" s="199"/>
      <c r="QX1460" s="199"/>
      <c r="QY1460" s="199"/>
      <c r="QZ1460" s="199"/>
      <c r="RA1460" s="199"/>
      <c r="RB1460" s="199"/>
      <c r="RC1460" s="199"/>
      <c r="RD1460" s="199"/>
      <c r="RE1460" s="199"/>
      <c r="RF1460" s="199"/>
    </row>
    <row r="1461" spans="1:474" s="169" customFormat="1" x14ac:dyDescent="0.25">
      <c r="A1461" s="26"/>
      <c r="B1461" s="48" t="s">
        <v>1367</v>
      </c>
      <c r="C1461" s="23"/>
      <c r="D1461" s="49">
        <v>10</v>
      </c>
      <c r="E1461" s="23"/>
      <c r="F1461" s="23">
        <v>482.32799999999997</v>
      </c>
      <c r="P1461" s="207"/>
      <c r="U1461" s="208">
        <v>10</v>
      </c>
      <c r="V1461" s="207">
        <v>482.32799999999997</v>
      </c>
      <c r="AD1461" s="180"/>
      <c r="AE1461" s="207">
        <f t="shared" ref="AE1461:AE1483" si="158">H1461+J1461+L1461+N1461+P1461+R1461+T1461+V1461+X1461+Z1461+AB1461+AD1461</f>
        <v>482.32799999999997</v>
      </c>
      <c r="AF1461" s="199"/>
      <c r="AG1461" s="199"/>
      <c r="AH1461" s="199"/>
      <c r="AI1461" s="199"/>
      <c r="AJ1461" s="199"/>
      <c r="AK1461" s="199"/>
      <c r="AL1461" s="199"/>
      <c r="AM1461" s="199"/>
      <c r="AN1461" s="199"/>
      <c r="AO1461" s="199"/>
      <c r="AP1461" s="199"/>
      <c r="AQ1461" s="199"/>
      <c r="AR1461" s="199"/>
      <c r="AS1461" s="199"/>
      <c r="AT1461" s="199"/>
      <c r="AU1461" s="199"/>
      <c r="AV1461" s="199"/>
      <c r="AW1461" s="199"/>
      <c r="AX1461" s="199"/>
      <c r="AY1461" s="199"/>
      <c r="AZ1461" s="199"/>
      <c r="BA1461" s="199"/>
      <c r="BB1461" s="199"/>
      <c r="BC1461" s="199"/>
      <c r="BD1461" s="199"/>
      <c r="BE1461" s="199"/>
      <c r="BF1461" s="199"/>
      <c r="BG1461" s="199"/>
      <c r="BH1461" s="199"/>
      <c r="BI1461" s="199"/>
      <c r="BJ1461" s="199"/>
      <c r="BK1461" s="199"/>
      <c r="BL1461" s="199"/>
      <c r="BM1461" s="199"/>
      <c r="BN1461" s="199"/>
      <c r="BO1461" s="199"/>
      <c r="BP1461" s="199"/>
      <c r="BQ1461" s="199"/>
      <c r="BR1461" s="199"/>
      <c r="GM1461" s="199"/>
      <c r="GN1461" s="199"/>
      <c r="GO1461" s="199"/>
      <c r="GP1461" s="199"/>
      <c r="GQ1461" s="199"/>
      <c r="GR1461" s="199"/>
      <c r="GS1461" s="199"/>
      <c r="GT1461" s="199"/>
      <c r="GU1461" s="199"/>
      <c r="GV1461" s="199"/>
      <c r="GW1461" s="199"/>
      <c r="GX1461" s="199"/>
      <c r="GY1461" s="199"/>
      <c r="GZ1461" s="199"/>
      <c r="HA1461" s="199"/>
      <c r="HB1461" s="199"/>
      <c r="HC1461" s="199"/>
      <c r="HD1461" s="199"/>
      <c r="HE1461" s="199"/>
      <c r="HF1461" s="199"/>
      <c r="HG1461" s="199"/>
      <c r="HH1461" s="199"/>
      <c r="HI1461" s="199"/>
      <c r="HJ1461" s="199"/>
      <c r="HK1461" s="199"/>
      <c r="HL1461" s="199"/>
      <c r="HM1461" s="199"/>
      <c r="HN1461" s="199"/>
      <c r="HO1461" s="199"/>
      <c r="HP1461" s="199"/>
      <c r="HQ1461" s="199"/>
      <c r="HR1461" s="199"/>
      <c r="HS1461" s="199"/>
      <c r="HT1461" s="199"/>
      <c r="HU1461" s="199"/>
      <c r="HV1461" s="199"/>
      <c r="HW1461" s="199"/>
      <c r="HX1461" s="199"/>
      <c r="HY1461" s="199"/>
      <c r="HZ1461" s="199"/>
      <c r="IA1461" s="199"/>
      <c r="IB1461" s="199"/>
      <c r="IC1461" s="199"/>
      <c r="ID1461" s="199"/>
      <c r="IE1461" s="199"/>
      <c r="IF1461" s="199"/>
      <c r="IG1461" s="199"/>
      <c r="IH1461" s="199"/>
      <c r="II1461" s="199"/>
      <c r="IJ1461" s="199"/>
      <c r="IK1461" s="199"/>
      <c r="IL1461" s="199"/>
      <c r="IM1461" s="199"/>
      <c r="IN1461" s="199"/>
      <c r="IO1461" s="199"/>
      <c r="IP1461" s="199"/>
      <c r="IQ1461" s="199"/>
      <c r="IR1461" s="199"/>
      <c r="IS1461" s="199"/>
      <c r="IT1461" s="199"/>
      <c r="IU1461" s="199"/>
      <c r="IV1461" s="199"/>
      <c r="IW1461" s="199"/>
      <c r="IX1461" s="199"/>
      <c r="IY1461" s="199"/>
      <c r="IZ1461" s="199"/>
      <c r="JA1461" s="199"/>
      <c r="JB1461" s="199"/>
      <c r="JC1461" s="199"/>
      <c r="JD1461" s="199"/>
      <c r="JE1461" s="199"/>
      <c r="JF1461" s="199"/>
      <c r="JG1461" s="199"/>
      <c r="JH1461" s="199"/>
      <c r="JI1461" s="199"/>
      <c r="JJ1461" s="199"/>
      <c r="JK1461" s="199"/>
      <c r="JL1461" s="199"/>
      <c r="JM1461" s="199"/>
      <c r="JN1461" s="199"/>
      <c r="JO1461" s="199"/>
      <c r="JP1461" s="199"/>
      <c r="JQ1461" s="199"/>
      <c r="JR1461" s="199"/>
      <c r="JS1461" s="199"/>
      <c r="JT1461" s="199"/>
      <c r="JU1461" s="199"/>
      <c r="JV1461" s="199"/>
      <c r="JW1461" s="199"/>
      <c r="JX1461" s="199"/>
      <c r="JY1461" s="199"/>
      <c r="JZ1461" s="199"/>
      <c r="KA1461" s="199"/>
      <c r="KB1461" s="199"/>
      <c r="KC1461" s="199"/>
      <c r="KD1461" s="199"/>
      <c r="KE1461" s="199"/>
      <c r="KF1461" s="199"/>
      <c r="KG1461" s="199"/>
      <c r="KH1461" s="199"/>
      <c r="KI1461" s="199"/>
      <c r="KJ1461" s="199"/>
      <c r="KK1461" s="199"/>
      <c r="KL1461" s="199"/>
      <c r="KM1461" s="199"/>
      <c r="KN1461" s="199"/>
      <c r="KO1461" s="199"/>
      <c r="KP1461" s="199"/>
      <c r="KQ1461" s="199"/>
      <c r="KR1461" s="199"/>
      <c r="KS1461" s="199"/>
      <c r="KT1461" s="199"/>
      <c r="KU1461" s="199"/>
      <c r="KV1461" s="199"/>
      <c r="KW1461" s="199"/>
      <c r="KX1461" s="199"/>
      <c r="KY1461" s="199"/>
      <c r="KZ1461" s="199"/>
      <c r="LA1461" s="199"/>
      <c r="LB1461" s="199"/>
      <c r="LC1461" s="199"/>
      <c r="LD1461" s="199"/>
      <c r="LE1461" s="199"/>
      <c r="LF1461" s="199"/>
      <c r="LG1461" s="199"/>
      <c r="LH1461" s="199"/>
      <c r="LI1461" s="199"/>
      <c r="LJ1461" s="199"/>
      <c r="LK1461" s="199"/>
      <c r="LL1461" s="199"/>
      <c r="LM1461" s="199"/>
      <c r="LN1461" s="199"/>
      <c r="LO1461" s="199"/>
      <c r="LP1461" s="199"/>
      <c r="LQ1461" s="199"/>
      <c r="LR1461" s="199"/>
      <c r="LS1461" s="199"/>
      <c r="LT1461" s="199"/>
      <c r="LU1461" s="199"/>
      <c r="LV1461" s="199"/>
      <c r="LW1461" s="199"/>
      <c r="LX1461" s="199"/>
      <c r="LY1461" s="199"/>
      <c r="LZ1461" s="199"/>
      <c r="MA1461" s="199"/>
      <c r="MB1461" s="199"/>
      <c r="MC1461" s="199"/>
      <c r="MD1461" s="199"/>
      <c r="ME1461" s="199"/>
      <c r="MF1461" s="199"/>
      <c r="MG1461" s="199"/>
      <c r="MH1461" s="199"/>
      <c r="MI1461" s="199"/>
      <c r="MJ1461" s="199"/>
      <c r="MK1461" s="199"/>
      <c r="ML1461" s="199"/>
      <c r="MM1461" s="199"/>
      <c r="MN1461" s="199"/>
      <c r="MO1461" s="199"/>
      <c r="MP1461" s="199"/>
      <c r="MQ1461" s="199"/>
      <c r="MR1461" s="199"/>
      <c r="MS1461" s="199"/>
      <c r="MT1461" s="199"/>
      <c r="MU1461" s="199"/>
      <c r="MV1461" s="199"/>
      <c r="MW1461" s="199"/>
      <c r="MX1461" s="199"/>
      <c r="MY1461" s="199"/>
      <c r="MZ1461" s="199"/>
      <c r="NA1461" s="199"/>
      <c r="NB1461" s="199"/>
      <c r="NC1461" s="199"/>
      <c r="ND1461" s="199"/>
      <c r="NE1461" s="199"/>
      <c r="NF1461" s="199"/>
      <c r="NG1461" s="199"/>
      <c r="NH1461" s="199"/>
      <c r="NI1461" s="199"/>
      <c r="NJ1461" s="199"/>
      <c r="NK1461" s="199"/>
      <c r="NL1461" s="199"/>
      <c r="NM1461" s="199"/>
      <c r="NN1461" s="199"/>
      <c r="NO1461" s="199"/>
      <c r="NP1461" s="199"/>
      <c r="NQ1461" s="199"/>
      <c r="NR1461" s="199"/>
      <c r="NS1461" s="199"/>
      <c r="NT1461" s="199"/>
      <c r="NU1461" s="199"/>
      <c r="NV1461" s="199"/>
      <c r="NW1461" s="199"/>
      <c r="NX1461" s="199"/>
      <c r="NY1461" s="199"/>
      <c r="NZ1461" s="199"/>
      <c r="OA1461" s="199"/>
      <c r="OB1461" s="199"/>
      <c r="OC1461" s="199"/>
      <c r="OD1461" s="199"/>
      <c r="OE1461" s="199"/>
      <c r="OF1461" s="199"/>
      <c r="OG1461" s="199"/>
      <c r="OH1461" s="199"/>
      <c r="OI1461" s="199"/>
      <c r="OJ1461" s="199"/>
      <c r="OK1461" s="199"/>
      <c r="OL1461" s="199"/>
      <c r="OM1461" s="199"/>
      <c r="ON1461" s="199"/>
      <c r="OO1461" s="199"/>
      <c r="OP1461" s="199"/>
      <c r="OQ1461" s="199"/>
      <c r="OR1461" s="199"/>
      <c r="OS1461" s="199"/>
      <c r="OT1461" s="199"/>
      <c r="OU1461" s="199"/>
      <c r="OV1461" s="199"/>
      <c r="OW1461" s="199"/>
      <c r="OX1461" s="199"/>
      <c r="OY1461" s="199"/>
      <c r="OZ1461" s="199"/>
      <c r="PA1461" s="199"/>
      <c r="PB1461" s="199"/>
      <c r="PC1461" s="199"/>
      <c r="PD1461" s="199"/>
      <c r="PE1461" s="199"/>
      <c r="PF1461" s="199"/>
      <c r="PG1461" s="199"/>
      <c r="PH1461" s="199"/>
      <c r="PI1461" s="199"/>
      <c r="PJ1461" s="199"/>
      <c r="PK1461" s="199"/>
      <c r="PL1461" s="199"/>
      <c r="PM1461" s="199"/>
      <c r="PN1461" s="199"/>
      <c r="PO1461" s="199"/>
      <c r="PP1461" s="199"/>
      <c r="PQ1461" s="199"/>
      <c r="PR1461" s="199"/>
      <c r="PS1461" s="199"/>
      <c r="PT1461" s="199"/>
      <c r="PU1461" s="199"/>
      <c r="PV1461" s="199"/>
      <c r="PW1461" s="199"/>
      <c r="PX1461" s="199"/>
      <c r="PY1461" s="199"/>
      <c r="PZ1461" s="199"/>
      <c r="QA1461" s="199"/>
      <c r="QB1461" s="199"/>
      <c r="QC1461" s="199"/>
      <c r="QD1461" s="199"/>
      <c r="QE1461" s="199"/>
      <c r="QF1461" s="199"/>
      <c r="QG1461" s="199"/>
      <c r="QH1461" s="199"/>
      <c r="QI1461" s="199"/>
      <c r="QJ1461" s="199"/>
      <c r="QK1461" s="199"/>
      <c r="QL1461" s="199"/>
      <c r="QM1461" s="199"/>
      <c r="QN1461" s="199"/>
      <c r="QO1461" s="199"/>
      <c r="QP1461" s="199"/>
      <c r="QQ1461" s="199"/>
      <c r="QR1461" s="199"/>
      <c r="QS1461" s="199"/>
      <c r="QT1461" s="199"/>
      <c r="QU1461" s="199"/>
      <c r="QV1461" s="199"/>
      <c r="QW1461" s="199"/>
      <c r="QX1461" s="199"/>
      <c r="QY1461" s="199"/>
      <c r="QZ1461" s="199"/>
      <c r="RA1461" s="199"/>
      <c r="RB1461" s="199"/>
      <c r="RC1461" s="199"/>
      <c r="RD1461" s="199"/>
      <c r="RE1461" s="199"/>
      <c r="RF1461" s="199"/>
    </row>
    <row r="1462" spans="1:474" s="169" customFormat="1" x14ac:dyDescent="0.25">
      <c r="A1462" s="26"/>
      <c r="B1462" s="48" t="s">
        <v>1368</v>
      </c>
      <c r="C1462" s="23"/>
      <c r="D1462" s="49">
        <v>0</v>
      </c>
      <c r="E1462" s="23"/>
      <c r="F1462" s="23">
        <v>0</v>
      </c>
      <c r="P1462" s="207"/>
      <c r="U1462" s="208">
        <v>0</v>
      </c>
      <c r="V1462" s="207">
        <v>0</v>
      </c>
      <c r="AD1462" s="180"/>
      <c r="AE1462" s="207">
        <f t="shared" si="158"/>
        <v>0</v>
      </c>
      <c r="AF1462" s="199"/>
      <c r="AG1462" s="199"/>
      <c r="AH1462" s="199"/>
      <c r="AI1462" s="199"/>
      <c r="AJ1462" s="199"/>
      <c r="AK1462" s="199"/>
      <c r="AL1462" s="199"/>
      <c r="AM1462" s="199"/>
      <c r="AN1462" s="199"/>
      <c r="AO1462" s="199"/>
      <c r="AP1462" s="199"/>
      <c r="AQ1462" s="199"/>
      <c r="AR1462" s="199"/>
      <c r="AS1462" s="199"/>
      <c r="AT1462" s="199"/>
      <c r="AU1462" s="199"/>
      <c r="AV1462" s="199"/>
      <c r="AW1462" s="199"/>
      <c r="AX1462" s="199"/>
      <c r="AY1462" s="199"/>
      <c r="AZ1462" s="199"/>
      <c r="BA1462" s="199"/>
      <c r="BB1462" s="199"/>
      <c r="BC1462" s="199"/>
      <c r="BD1462" s="199"/>
      <c r="BE1462" s="199"/>
      <c r="BF1462" s="199"/>
      <c r="BG1462" s="199"/>
      <c r="BH1462" s="199"/>
      <c r="BI1462" s="199"/>
      <c r="BJ1462" s="199"/>
      <c r="BK1462" s="199"/>
      <c r="BL1462" s="199"/>
      <c r="BM1462" s="199"/>
      <c r="BN1462" s="199"/>
      <c r="BO1462" s="199"/>
      <c r="BP1462" s="199"/>
      <c r="BQ1462" s="199"/>
      <c r="BR1462" s="199"/>
      <c r="GM1462" s="199"/>
      <c r="GN1462" s="199"/>
      <c r="GO1462" s="199"/>
      <c r="GP1462" s="199"/>
      <c r="GQ1462" s="199"/>
      <c r="GR1462" s="199"/>
      <c r="GS1462" s="199"/>
      <c r="GT1462" s="199"/>
      <c r="GU1462" s="199"/>
      <c r="GV1462" s="199"/>
      <c r="GW1462" s="199"/>
      <c r="GX1462" s="199"/>
      <c r="GY1462" s="199"/>
      <c r="GZ1462" s="199"/>
      <c r="HA1462" s="199"/>
      <c r="HB1462" s="199"/>
      <c r="HC1462" s="199"/>
      <c r="HD1462" s="199"/>
      <c r="HE1462" s="199"/>
      <c r="HF1462" s="199"/>
      <c r="HG1462" s="199"/>
      <c r="HH1462" s="199"/>
      <c r="HI1462" s="199"/>
      <c r="HJ1462" s="199"/>
      <c r="HK1462" s="199"/>
      <c r="HL1462" s="199"/>
      <c r="HM1462" s="199"/>
      <c r="HN1462" s="199"/>
      <c r="HO1462" s="199"/>
      <c r="HP1462" s="199"/>
      <c r="HQ1462" s="199"/>
      <c r="HR1462" s="199"/>
      <c r="HS1462" s="199"/>
      <c r="HT1462" s="199"/>
      <c r="HU1462" s="199"/>
      <c r="HV1462" s="199"/>
      <c r="HW1462" s="199"/>
      <c r="HX1462" s="199"/>
      <c r="HY1462" s="199"/>
      <c r="HZ1462" s="199"/>
      <c r="IA1462" s="199"/>
      <c r="IB1462" s="199"/>
      <c r="IC1462" s="199"/>
      <c r="ID1462" s="199"/>
      <c r="IE1462" s="199"/>
      <c r="IF1462" s="199"/>
      <c r="IG1462" s="199"/>
      <c r="IH1462" s="199"/>
      <c r="II1462" s="199"/>
      <c r="IJ1462" s="199"/>
      <c r="IK1462" s="199"/>
      <c r="IL1462" s="199"/>
      <c r="IM1462" s="199"/>
      <c r="IN1462" s="199"/>
      <c r="IO1462" s="199"/>
      <c r="IP1462" s="199"/>
      <c r="IQ1462" s="199"/>
      <c r="IR1462" s="199"/>
      <c r="IS1462" s="199"/>
      <c r="IT1462" s="199"/>
      <c r="IU1462" s="199"/>
      <c r="IV1462" s="199"/>
      <c r="IW1462" s="199"/>
      <c r="IX1462" s="199"/>
      <c r="IY1462" s="199"/>
      <c r="IZ1462" s="199"/>
      <c r="JA1462" s="199"/>
      <c r="JB1462" s="199"/>
      <c r="JC1462" s="199"/>
      <c r="JD1462" s="199"/>
      <c r="JE1462" s="199"/>
      <c r="JF1462" s="199"/>
      <c r="JG1462" s="199"/>
      <c r="JH1462" s="199"/>
      <c r="JI1462" s="199"/>
      <c r="JJ1462" s="199"/>
      <c r="JK1462" s="199"/>
      <c r="JL1462" s="199"/>
      <c r="JM1462" s="199"/>
      <c r="JN1462" s="199"/>
      <c r="JO1462" s="199"/>
      <c r="JP1462" s="199"/>
      <c r="JQ1462" s="199"/>
      <c r="JR1462" s="199"/>
      <c r="JS1462" s="199"/>
      <c r="JT1462" s="199"/>
      <c r="JU1462" s="199"/>
      <c r="JV1462" s="199"/>
      <c r="JW1462" s="199"/>
      <c r="JX1462" s="199"/>
      <c r="JY1462" s="199"/>
      <c r="JZ1462" s="199"/>
      <c r="KA1462" s="199"/>
      <c r="KB1462" s="199"/>
      <c r="KC1462" s="199"/>
      <c r="KD1462" s="199"/>
      <c r="KE1462" s="199"/>
      <c r="KF1462" s="199"/>
      <c r="KG1462" s="199"/>
      <c r="KH1462" s="199"/>
      <c r="KI1462" s="199"/>
      <c r="KJ1462" s="199"/>
      <c r="KK1462" s="199"/>
      <c r="KL1462" s="199"/>
      <c r="KM1462" s="199"/>
      <c r="KN1462" s="199"/>
      <c r="KO1462" s="199"/>
      <c r="KP1462" s="199"/>
      <c r="KQ1462" s="199"/>
      <c r="KR1462" s="199"/>
      <c r="KS1462" s="199"/>
      <c r="KT1462" s="199"/>
      <c r="KU1462" s="199"/>
      <c r="KV1462" s="199"/>
      <c r="KW1462" s="199"/>
      <c r="KX1462" s="199"/>
      <c r="KY1462" s="199"/>
      <c r="KZ1462" s="199"/>
      <c r="LA1462" s="199"/>
      <c r="LB1462" s="199"/>
      <c r="LC1462" s="199"/>
      <c r="LD1462" s="199"/>
      <c r="LE1462" s="199"/>
      <c r="LF1462" s="199"/>
      <c r="LG1462" s="199"/>
      <c r="LH1462" s="199"/>
      <c r="LI1462" s="199"/>
      <c r="LJ1462" s="199"/>
      <c r="LK1462" s="199"/>
      <c r="LL1462" s="199"/>
      <c r="LM1462" s="199"/>
      <c r="LN1462" s="199"/>
      <c r="LO1462" s="199"/>
      <c r="LP1462" s="199"/>
      <c r="LQ1462" s="199"/>
      <c r="LR1462" s="199"/>
      <c r="LS1462" s="199"/>
      <c r="LT1462" s="199"/>
      <c r="LU1462" s="199"/>
      <c r="LV1462" s="199"/>
      <c r="LW1462" s="199"/>
      <c r="LX1462" s="199"/>
      <c r="LY1462" s="199"/>
      <c r="LZ1462" s="199"/>
      <c r="MA1462" s="199"/>
      <c r="MB1462" s="199"/>
      <c r="MC1462" s="199"/>
      <c r="MD1462" s="199"/>
      <c r="ME1462" s="199"/>
      <c r="MF1462" s="199"/>
      <c r="MG1462" s="199"/>
      <c r="MH1462" s="199"/>
      <c r="MI1462" s="199"/>
      <c r="MJ1462" s="199"/>
      <c r="MK1462" s="199"/>
      <c r="ML1462" s="199"/>
      <c r="MM1462" s="199"/>
      <c r="MN1462" s="199"/>
      <c r="MO1462" s="199"/>
      <c r="MP1462" s="199"/>
      <c r="MQ1462" s="199"/>
      <c r="MR1462" s="199"/>
      <c r="MS1462" s="199"/>
      <c r="MT1462" s="199"/>
      <c r="MU1462" s="199"/>
      <c r="MV1462" s="199"/>
      <c r="MW1462" s="199"/>
      <c r="MX1462" s="199"/>
      <c r="MY1462" s="199"/>
      <c r="MZ1462" s="199"/>
      <c r="NA1462" s="199"/>
      <c r="NB1462" s="199"/>
      <c r="NC1462" s="199"/>
      <c r="ND1462" s="199"/>
      <c r="NE1462" s="199"/>
      <c r="NF1462" s="199"/>
      <c r="NG1462" s="199"/>
      <c r="NH1462" s="199"/>
      <c r="NI1462" s="199"/>
      <c r="NJ1462" s="199"/>
      <c r="NK1462" s="199"/>
      <c r="NL1462" s="199"/>
      <c r="NM1462" s="199"/>
      <c r="NN1462" s="199"/>
      <c r="NO1462" s="199"/>
      <c r="NP1462" s="199"/>
      <c r="NQ1462" s="199"/>
      <c r="NR1462" s="199"/>
      <c r="NS1462" s="199"/>
      <c r="NT1462" s="199"/>
      <c r="NU1462" s="199"/>
      <c r="NV1462" s="199"/>
      <c r="NW1462" s="199"/>
      <c r="NX1462" s="199"/>
      <c r="NY1462" s="199"/>
      <c r="NZ1462" s="199"/>
      <c r="OA1462" s="199"/>
      <c r="OB1462" s="199"/>
      <c r="OC1462" s="199"/>
      <c r="OD1462" s="199"/>
      <c r="OE1462" s="199"/>
      <c r="OF1462" s="199"/>
      <c r="OG1462" s="199"/>
      <c r="OH1462" s="199"/>
      <c r="OI1462" s="199"/>
      <c r="OJ1462" s="199"/>
      <c r="OK1462" s="199"/>
      <c r="OL1462" s="199"/>
      <c r="OM1462" s="199"/>
      <c r="ON1462" s="199"/>
      <c r="OO1462" s="199"/>
      <c r="OP1462" s="199"/>
      <c r="OQ1462" s="199"/>
      <c r="OR1462" s="199"/>
      <c r="OS1462" s="199"/>
      <c r="OT1462" s="199"/>
      <c r="OU1462" s="199"/>
      <c r="OV1462" s="199"/>
      <c r="OW1462" s="199"/>
      <c r="OX1462" s="199"/>
      <c r="OY1462" s="199"/>
      <c r="OZ1462" s="199"/>
      <c r="PA1462" s="199"/>
      <c r="PB1462" s="199"/>
      <c r="PC1462" s="199"/>
      <c r="PD1462" s="199"/>
      <c r="PE1462" s="199"/>
      <c r="PF1462" s="199"/>
      <c r="PG1462" s="199"/>
      <c r="PH1462" s="199"/>
      <c r="PI1462" s="199"/>
      <c r="PJ1462" s="199"/>
      <c r="PK1462" s="199"/>
      <c r="PL1462" s="199"/>
      <c r="PM1462" s="199"/>
      <c r="PN1462" s="199"/>
      <c r="PO1462" s="199"/>
      <c r="PP1462" s="199"/>
      <c r="PQ1462" s="199"/>
      <c r="PR1462" s="199"/>
      <c r="PS1462" s="199"/>
      <c r="PT1462" s="199"/>
      <c r="PU1462" s="199"/>
      <c r="PV1462" s="199"/>
      <c r="PW1462" s="199"/>
      <c r="PX1462" s="199"/>
      <c r="PY1462" s="199"/>
      <c r="PZ1462" s="199"/>
      <c r="QA1462" s="199"/>
      <c r="QB1462" s="199"/>
      <c r="QC1462" s="199"/>
      <c r="QD1462" s="199"/>
      <c r="QE1462" s="199"/>
      <c r="QF1462" s="199"/>
      <c r="QG1462" s="199"/>
      <c r="QH1462" s="199"/>
      <c r="QI1462" s="199"/>
      <c r="QJ1462" s="199"/>
      <c r="QK1462" s="199"/>
      <c r="QL1462" s="199"/>
      <c r="QM1462" s="199"/>
      <c r="QN1462" s="199"/>
      <c r="QO1462" s="199"/>
      <c r="QP1462" s="199"/>
      <c r="QQ1462" s="199"/>
      <c r="QR1462" s="199"/>
      <c r="QS1462" s="199"/>
      <c r="QT1462" s="199"/>
      <c r="QU1462" s="199"/>
      <c r="QV1462" s="199"/>
      <c r="QW1462" s="199"/>
      <c r="QX1462" s="199"/>
      <c r="QY1462" s="199"/>
      <c r="QZ1462" s="199"/>
      <c r="RA1462" s="199"/>
      <c r="RB1462" s="199"/>
      <c r="RC1462" s="199"/>
      <c r="RD1462" s="199"/>
      <c r="RE1462" s="199"/>
      <c r="RF1462" s="199"/>
    </row>
    <row r="1463" spans="1:474" s="169" customFormat="1" x14ac:dyDescent="0.25">
      <c r="A1463" s="26"/>
      <c r="B1463" s="48" t="s">
        <v>1369</v>
      </c>
      <c r="C1463" s="23"/>
      <c r="D1463" s="49">
        <v>19</v>
      </c>
      <c r="E1463" s="23"/>
      <c r="F1463" s="23">
        <v>785.48400000000004</v>
      </c>
      <c r="O1463" s="169">
        <v>1</v>
      </c>
      <c r="P1463" s="207">
        <v>40</v>
      </c>
      <c r="U1463" s="208">
        <v>18</v>
      </c>
      <c r="V1463" s="207">
        <v>745.48400000000004</v>
      </c>
      <c r="AD1463" s="180"/>
      <c r="AE1463" s="207">
        <f t="shared" si="158"/>
        <v>785.48400000000004</v>
      </c>
      <c r="AF1463" s="199"/>
      <c r="AG1463" s="199"/>
      <c r="AH1463" s="199"/>
      <c r="AI1463" s="199"/>
      <c r="AJ1463" s="199"/>
      <c r="AK1463" s="199"/>
      <c r="AL1463" s="199"/>
      <c r="AM1463" s="199"/>
      <c r="AN1463" s="199"/>
      <c r="AO1463" s="199"/>
      <c r="AP1463" s="199"/>
      <c r="AQ1463" s="199"/>
      <c r="AR1463" s="199"/>
      <c r="AS1463" s="199"/>
      <c r="AT1463" s="199"/>
      <c r="AU1463" s="199"/>
      <c r="AV1463" s="199"/>
      <c r="AW1463" s="199"/>
      <c r="AX1463" s="199"/>
      <c r="AY1463" s="199"/>
      <c r="AZ1463" s="199"/>
      <c r="BA1463" s="199"/>
      <c r="BB1463" s="199"/>
      <c r="BC1463" s="199"/>
      <c r="BD1463" s="199"/>
      <c r="BE1463" s="199"/>
      <c r="BF1463" s="199"/>
      <c r="BG1463" s="199"/>
      <c r="BH1463" s="199"/>
      <c r="BI1463" s="199"/>
      <c r="BJ1463" s="199"/>
      <c r="BK1463" s="199"/>
      <c r="BL1463" s="199"/>
      <c r="BM1463" s="199"/>
      <c r="BN1463" s="199"/>
      <c r="BO1463" s="199"/>
      <c r="BP1463" s="199"/>
      <c r="BQ1463" s="199"/>
      <c r="BR1463" s="199"/>
      <c r="GM1463" s="199"/>
      <c r="GN1463" s="199"/>
      <c r="GO1463" s="199"/>
      <c r="GP1463" s="199"/>
      <c r="GQ1463" s="199"/>
      <c r="GR1463" s="199"/>
      <c r="GS1463" s="199"/>
      <c r="GT1463" s="199"/>
      <c r="GU1463" s="199"/>
      <c r="GV1463" s="199"/>
      <c r="GW1463" s="199"/>
      <c r="GX1463" s="199"/>
      <c r="GY1463" s="199"/>
      <c r="GZ1463" s="199"/>
      <c r="HA1463" s="199"/>
      <c r="HB1463" s="199"/>
      <c r="HC1463" s="199"/>
      <c r="HD1463" s="199"/>
      <c r="HE1463" s="199"/>
      <c r="HF1463" s="199"/>
      <c r="HG1463" s="199"/>
      <c r="HH1463" s="199"/>
      <c r="HI1463" s="199"/>
      <c r="HJ1463" s="199"/>
      <c r="HK1463" s="199"/>
      <c r="HL1463" s="199"/>
      <c r="HM1463" s="199"/>
      <c r="HN1463" s="199"/>
      <c r="HO1463" s="199"/>
      <c r="HP1463" s="199"/>
      <c r="HQ1463" s="199"/>
      <c r="HR1463" s="199"/>
      <c r="HS1463" s="199"/>
      <c r="HT1463" s="199"/>
      <c r="HU1463" s="199"/>
      <c r="HV1463" s="199"/>
      <c r="HW1463" s="199"/>
      <c r="HX1463" s="199"/>
      <c r="HY1463" s="199"/>
      <c r="HZ1463" s="199"/>
      <c r="IA1463" s="199"/>
      <c r="IB1463" s="199"/>
      <c r="IC1463" s="199"/>
      <c r="ID1463" s="199"/>
      <c r="IE1463" s="199"/>
      <c r="IF1463" s="199"/>
      <c r="IG1463" s="199"/>
      <c r="IH1463" s="199"/>
      <c r="II1463" s="199"/>
      <c r="IJ1463" s="199"/>
      <c r="IK1463" s="199"/>
      <c r="IL1463" s="199"/>
      <c r="IM1463" s="199"/>
      <c r="IN1463" s="199"/>
      <c r="IO1463" s="199"/>
      <c r="IP1463" s="199"/>
      <c r="IQ1463" s="199"/>
      <c r="IR1463" s="199"/>
      <c r="IS1463" s="199"/>
      <c r="IT1463" s="199"/>
      <c r="IU1463" s="199"/>
      <c r="IV1463" s="199"/>
      <c r="IW1463" s="199"/>
      <c r="IX1463" s="199"/>
      <c r="IY1463" s="199"/>
      <c r="IZ1463" s="199"/>
      <c r="JA1463" s="199"/>
      <c r="JB1463" s="199"/>
      <c r="JC1463" s="199"/>
      <c r="JD1463" s="199"/>
      <c r="JE1463" s="199"/>
      <c r="JF1463" s="199"/>
      <c r="JG1463" s="199"/>
      <c r="JH1463" s="199"/>
      <c r="JI1463" s="199"/>
      <c r="JJ1463" s="199"/>
      <c r="JK1463" s="199"/>
      <c r="JL1463" s="199"/>
      <c r="JM1463" s="199"/>
      <c r="JN1463" s="199"/>
      <c r="JO1463" s="199"/>
      <c r="JP1463" s="199"/>
      <c r="JQ1463" s="199"/>
      <c r="JR1463" s="199"/>
      <c r="JS1463" s="199"/>
      <c r="JT1463" s="199"/>
      <c r="JU1463" s="199"/>
      <c r="JV1463" s="199"/>
      <c r="JW1463" s="199"/>
      <c r="JX1463" s="199"/>
      <c r="JY1463" s="199"/>
      <c r="JZ1463" s="199"/>
      <c r="KA1463" s="199"/>
      <c r="KB1463" s="199"/>
      <c r="KC1463" s="199"/>
      <c r="KD1463" s="199"/>
      <c r="KE1463" s="199"/>
      <c r="KF1463" s="199"/>
      <c r="KG1463" s="199"/>
      <c r="KH1463" s="199"/>
      <c r="KI1463" s="199"/>
      <c r="KJ1463" s="199"/>
      <c r="KK1463" s="199"/>
      <c r="KL1463" s="199"/>
      <c r="KM1463" s="199"/>
      <c r="KN1463" s="199"/>
      <c r="KO1463" s="199"/>
      <c r="KP1463" s="199"/>
      <c r="KQ1463" s="199"/>
      <c r="KR1463" s="199"/>
      <c r="KS1463" s="199"/>
      <c r="KT1463" s="199"/>
      <c r="KU1463" s="199"/>
      <c r="KV1463" s="199"/>
      <c r="KW1463" s="199"/>
      <c r="KX1463" s="199"/>
      <c r="KY1463" s="199"/>
      <c r="KZ1463" s="199"/>
      <c r="LA1463" s="199"/>
      <c r="LB1463" s="199"/>
      <c r="LC1463" s="199"/>
      <c r="LD1463" s="199"/>
      <c r="LE1463" s="199"/>
      <c r="LF1463" s="199"/>
      <c r="LG1463" s="199"/>
      <c r="LH1463" s="199"/>
      <c r="LI1463" s="199"/>
      <c r="LJ1463" s="199"/>
      <c r="LK1463" s="199"/>
      <c r="LL1463" s="199"/>
      <c r="LM1463" s="199"/>
      <c r="LN1463" s="199"/>
      <c r="LO1463" s="199"/>
      <c r="LP1463" s="199"/>
      <c r="LQ1463" s="199"/>
      <c r="LR1463" s="199"/>
      <c r="LS1463" s="199"/>
      <c r="LT1463" s="199"/>
      <c r="LU1463" s="199"/>
      <c r="LV1463" s="199"/>
      <c r="LW1463" s="199"/>
      <c r="LX1463" s="199"/>
      <c r="LY1463" s="199"/>
      <c r="LZ1463" s="199"/>
      <c r="MA1463" s="199"/>
      <c r="MB1463" s="199"/>
      <c r="MC1463" s="199"/>
      <c r="MD1463" s="199"/>
      <c r="ME1463" s="199"/>
      <c r="MF1463" s="199"/>
      <c r="MG1463" s="199"/>
      <c r="MH1463" s="199"/>
      <c r="MI1463" s="199"/>
      <c r="MJ1463" s="199"/>
      <c r="MK1463" s="199"/>
      <c r="ML1463" s="199"/>
      <c r="MM1463" s="199"/>
      <c r="MN1463" s="199"/>
      <c r="MO1463" s="199"/>
      <c r="MP1463" s="199"/>
      <c r="MQ1463" s="199"/>
      <c r="MR1463" s="199"/>
      <c r="MS1463" s="199"/>
      <c r="MT1463" s="199"/>
      <c r="MU1463" s="199"/>
      <c r="MV1463" s="199"/>
      <c r="MW1463" s="199"/>
      <c r="MX1463" s="199"/>
      <c r="MY1463" s="199"/>
      <c r="MZ1463" s="199"/>
      <c r="NA1463" s="199"/>
      <c r="NB1463" s="199"/>
      <c r="NC1463" s="199"/>
      <c r="ND1463" s="199"/>
      <c r="NE1463" s="199"/>
      <c r="NF1463" s="199"/>
      <c r="NG1463" s="199"/>
      <c r="NH1463" s="199"/>
      <c r="NI1463" s="199"/>
      <c r="NJ1463" s="199"/>
      <c r="NK1463" s="199"/>
      <c r="NL1463" s="199"/>
      <c r="NM1463" s="199"/>
      <c r="NN1463" s="199"/>
      <c r="NO1463" s="199"/>
      <c r="NP1463" s="199"/>
      <c r="NQ1463" s="199"/>
      <c r="NR1463" s="199"/>
      <c r="NS1463" s="199"/>
      <c r="NT1463" s="199"/>
      <c r="NU1463" s="199"/>
      <c r="NV1463" s="199"/>
      <c r="NW1463" s="199"/>
      <c r="NX1463" s="199"/>
      <c r="NY1463" s="199"/>
      <c r="NZ1463" s="199"/>
      <c r="OA1463" s="199"/>
      <c r="OB1463" s="199"/>
      <c r="OC1463" s="199"/>
      <c r="OD1463" s="199"/>
      <c r="OE1463" s="199"/>
      <c r="OF1463" s="199"/>
      <c r="OG1463" s="199"/>
      <c r="OH1463" s="199"/>
      <c r="OI1463" s="199"/>
      <c r="OJ1463" s="199"/>
      <c r="OK1463" s="199"/>
      <c r="OL1463" s="199"/>
      <c r="OM1463" s="199"/>
      <c r="ON1463" s="199"/>
      <c r="OO1463" s="199"/>
      <c r="OP1463" s="199"/>
      <c r="OQ1463" s="199"/>
      <c r="OR1463" s="199"/>
      <c r="OS1463" s="199"/>
      <c r="OT1463" s="199"/>
      <c r="OU1463" s="199"/>
      <c r="OV1463" s="199"/>
      <c r="OW1463" s="199"/>
      <c r="OX1463" s="199"/>
      <c r="OY1463" s="199"/>
      <c r="OZ1463" s="199"/>
      <c r="PA1463" s="199"/>
      <c r="PB1463" s="199"/>
      <c r="PC1463" s="199"/>
      <c r="PD1463" s="199"/>
      <c r="PE1463" s="199"/>
      <c r="PF1463" s="199"/>
      <c r="PG1463" s="199"/>
      <c r="PH1463" s="199"/>
      <c r="PI1463" s="199"/>
      <c r="PJ1463" s="199"/>
      <c r="PK1463" s="199"/>
      <c r="PL1463" s="199"/>
      <c r="PM1463" s="199"/>
      <c r="PN1463" s="199"/>
      <c r="PO1463" s="199"/>
      <c r="PP1463" s="199"/>
      <c r="PQ1463" s="199"/>
      <c r="PR1463" s="199"/>
      <c r="PS1463" s="199"/>
      <c r="PT1463" s="199"/>
      <c r="PU1463" s="199"/>
      <c r="PV1463" s="199"/>
      <c r="PW1463" s="199"/>
      <c r="PX1463" s="199"/>
      <c r="PY1463" s="199"/>
      <c r="PZ1463" s="199"/>
      <c r="QA1463" s="199"/>
      <c r="QB1463" s="199"/>
      <c r="QC1463" s="199"/>
      <c r="QD1463" s="199"/>
      <c r="QE1463" s="199"/>
      <c r="QF1463" s="199"/>
      <c r="QG1463" s="199"/>
      <c r="QH1463" s="199"/>
      <c r="QI1463" s="199"/>
      <c r="QJ1463" s="199"/>
      <c r="QK1463" s="199"/>
      <c r="QL1463" s="199"/>
      <c r="QM1463" s="199"/>
      <c r="QN1463" s="199"/>
      <c r="QO1463" s="199"/>
      <c r="QP1463" s="199"/>
      <c r="QQ1463" s="199"/>
      <c r="QR1463" s="199"/>
      <c r="QS1463" s="199"/>
      <c r="QT1463" s="199"/>
      <c r="QU1463" s="199"/>
      <c r="QV1463" s="199"/>
      <c r="QW1463" s="199"/>
      <c r="QX1463" s="199"/>
      <c r="QY1463" s="199"/>
      <c r="QZ1463" s="199"/>
      <c r="RA1463" s="199"/>
      <c r="RB1463" s="199"/>
      <c r="RC1463" s="199"/>
      <c r="RD1463" s="199"/>
      <c r="RE1463" s="199"/>
      <c r="RF1463" s="199"/>
    </row>
    <row r="1464" spans="1:474" s="169" customFormat="1" x14ac:dyDescent="0.25">
      <c r="A1464" s="26"/>
      <c r="B1464" s="48" t="s">
        <v>1192</v>
      </c>
      <c r="C1464" s="23"/>
      <c r="D1464" s="49">
        <v>8</v>
      </c>
      <c r="E1464" s="23"/>
      <c r="F1464" s="23">
        <v>165.36959999999999</v>
      </c>
      <c r="O1464" s="169">
        <v>8</v>
      </c>
      <c r="P1464" s="207">
        <v>135.72</v>
      </c>
      <c r="U1464" s="208">
        <v>0</v>
      </c>
      <c r="V1464" s="207">
        <v>29.649599999999992</v>
      </c>
      <c r="AD1464" s="180"/>
      <c r="AE1464" s="207">
        <f t="shared" si="158"/>
        <v>165.36959999999999</v>
      </c>
      <c r="AF1464" s="199"/>
      <c r="AG1464" s="199"/>
      <c r="AH1464" s="199"/>
      <c r="AI1464" s="199"/>
      <c r="AJ1464" s="199"/>
      <c r="AK1464" s="199"/>
      <c r="AL1464" s="199"/>
      <c r="AM1464" s="199"/>
      <c r="AN1464" s="199"/>
      <c r="AO1464" s="199"/>
      <c r="AP1464" s="199"/>
      <c r="AQ1464" s="199"/>
      <c r="AR1464" s="199"/>
      <c r="AS1464" s="199"/>
      <c r="AT1464" s="199"/>
      <c r="AU1464" s="199"/>
      <c r="AV1464" s="199"/>
      <c r="AW1464" s="199"/>
      <c r="AX1464" s="199"/>
      <c r="AY1464" s="199"/>
      <c r="AZ1464" s="199"/>
      <c r="BA1464" s="199"/>
      <c r="BB1464" s="199"/>
      <c r="BC1464" s="199"/>
      <c r="BD1464" s="199"/>
      <c r="BE1464" s="199"/>
      <c r="BF1464" s="199"/>
      <c r="BG1464" s="199"/>
      <c r="BH1464" s="199"/>
      <c r="BI1464" s="199"/>
      <c r="BJ1464" s="199"/>
      <c r="BK1464" s="199"/>
      <c r="BL1464" s="199"/>
      <c r="BM1464" s="199"/>
      <c r="BN1464" s="199"/>
      <c r="BO1464" s="199"/>
      <c r="BP1464" s="199"/>
      <c r="BQ1464" s="199"/>
      <c r="BR1464" s="199"/>
      <c r="GM1464" s="199"/>
      <c r="GN1464" s="199"/>
      <c r="GO1464" s="199"/>
      <c r="GP1464" s="199"/>
      <c r="GQ1464" s="199"/>
      <c r="GR1464" s="199"/>
      <c r="GS1464" s="199"/>
      <c r="GT1464" s="199"/>
      <c r="GU1464" s="199"/>
      <c r="GV1464" s="199"/>
      <c r="GW1464" s="199"/>
      <c r="GX1464" s="199"/>
      <c r="GY1464" s="199"/>
      <c r="GZ1464" s="199"/>
      <c r="HA1464" s="199"/>
      <c r="HB1464" s="199"/>
      <c r="HC1464" s="199"/>
      <c r="HD1464" s="199"/>
      <c r="HE1464" s="199"/>
      <c r="HF1464" s="199"/>
      <c r="HG1464" s="199"/>
      <c r="HH1464" s="199"/>
      <c r="HI1464" s="199"/>
      <c r="HJ1464" s="199"/>
      <c r="HK1464" s="199"/>
      <c r="HL1464" s="199"/>
      <c r="HM1464" s="199"/>
      <c r="HN1464" s="199"/>
      <c r="HO1464" s="199"/>
      <c r="HP1464" s="199"/>
      <c r="HQ1464" s="199"/>
      <c r="HR1464" s="199"/>
      <c r="HS1464" s="199"/>
      <c r="HT1464" s="199"/>
      <c r="HU1464" s="199"/>
      <c r="HV1464" s="199"/>
      <c r="HW1464" s="199"/>
      <c r="HX1464" s="199"/>
      <c r="HY1464" s="199"/>
      <c r="HZ1464" s="199"/>
      <c r="IA1464" s="199"/>
      <c r="IB1464" s="199"/>
      <c r="IC1464" s="199"/>
      <c r="ID1464" s="199"/>
      <c r="IE1464" s="199"/>
      <c r="IF1464" s="199"/>
      <c r="IG1464" s="199"/>
      <c r="IH1464" s="199"/>
      <c r="II1464" s="199"/>
      <c r="IJ1464" s="199"/>
      <c r="IK1464" s="199"/>
      <c r="IL1464" s="199"/>
      <c r="IM1464" s="199"/>
      <c r="IN1464" s="199"/>
      <c r="IO1464" s="199"/>
      <c r="IP1464" s="199"/>
      <c r="IQ1464" s="199"/>
      <c r="IR1464" s="199"/>
      <c r="IS1464" s="199"/>
      <c r="IT1464" s="199"/>
      <c r="IU1464" s="199"/>
      <c r="IV1464" s="199"/>
      <c r="IW1464" s="199"/>
      <c r="IX1464" s="199"/>
      <c r="IY1464" s="199"/>
      <c r="IZ1464" s="199"/>
      <c r="JA1464" s="199"/>
      <c r="JB1464" s="199"/>
      <c r="JC1464" s="199"/>
      <c r="JD1464" s="199"/>
      <c r="JE1464" s="199"/>
      <c r="JF1464" s="199"/>
      <c r="JG1464" s="199"/>
      <c r="JH1464" s="199"/>
      <c r="JI1464" s="199"/>
      <c r="JJ1464" s="199"/>
      <c r="JK1464" s="199"/>
      <c r="JL1464" s="199"/>
      <c r="JM1464" s="199"/>
      <c r="JN1464" s="199"/>
      <c r="JO1464" s="199"/>
      <c r="JP1464" s="199"/>
      <c r="JQ1464" s="199"/>
      <c r="JR1464" s="199"/>
      <c r="JS1464" s="199"/>
      <c r="JT1464" s="199"/>
      <c r="JU1464" s="199"/>
      <c r="JV1464" s="199"/>
      <c r="JW1464" s="199"/>
      <c r="JX1464" s="199"/>
      <c r="JY1464" s="199"/>
      <c r="JZ1464" s="199"/>
      <c r="KA1464" s="199"/>
      <c r="KB1464" s="199"/>
      <c r="KC1464" s="199"/>
      <c r="KD1464" s="199"/>
      <c r="KE1464" s="199"/>
      <c r="KF1464" s="199"/>
      <c r="KG1464" s="199"/>
      <c r="KH1464" s="199"/>
      <c r="KI1464" s="199"/>
      <c r="KJ1464" s="199"/>
      <c r="KK1464" s="199"/>
      <c r="KL1464" s="199"/>
      <c r="KM1464" s="199"/>
      <c r="KN1464" s="199"/>
      <c r="KO1464" s="199"/>
      <c r="KP1464" s="199"/>
      <c r="KQ1464" s="199"/>
      <c r="KR1464" s="199"/>
      <c r="KS1464" s="199"/>
      <c r="KT1464" s="199"/>
      <c r="KU1464" s="199"/>
      <c r="KV1464" s="199"/>
      <c r="KW1464" s="199"/>
      <c r="KX1464" s="199"/>
      <c r="KY1464" s="199"/>
      <c r="KZ1464" s="199"/>
      <c r="LA1464" s="199"/>
      <c r="LB1464" s="199"/>
      <c r="LC1464" s="199"/>
      <c r="LD1464" s="199"/>
      <c r="LE1464" s="199"/>
      <c r="LF1464" s="199"/>
      <c r="LG1464" s="199"/>
      <c r="LH1464" s="199"/>
      <c r="LI1464" s="199"/>
      <c r="LJ1464" s="199"/>
      <c r="LK1464" s="199"/>
      <c r="LL1464" s="199"/>
      <c r="LM1464" s="199"/>
      <c r="LN1464" s="199"/>
      <c r="LO1464" s="199"/>
      <c r="LP1464" s="199"/>
      <c r="LQ1464" s="199"/>
      <c r="LR1464" s="199"/>
      <c r="LS1464" s="199"/>
      <c r="LT1464" s="199"/>
      <c r="LU1464" s="199"/>
      <c r="LV1464" s="199"/>
      <c r="LW1464" s="199"/>
      <c r="LX1464" s="199"/>
      <c r="LY1464" s="199"/>
      <c r="LZ1464" s="199"/>
      <c r="MA1464" s="199"/>
      <c r="MB1464" s="199"/>
      <c r="MC1464" s="199"/>
      <c r="MD1464" s="199"/>
      <c r="ME1464" s="199"/>
      <c r="MF1464" s="199"/>
      <c r="MG1464" s="199"/>
      <c r="MH1464" s="199"/>
      <c r="MI1464" s="199"/>
      <c r="MJ1464" s="199"/>
      <c r="MK1464" s="199"/>
      <c r="ML1464" s="199"/>
      <c r="MM1464" s="199"/>
      <c r="MN1464" s="199"/>
      <c r="MO1464" s="199"/>
      <c r="MP1464" s="199"/>
      <c r="MQ1464" s="199"/>
      <c r="MR1464" s="199"/>
      <c r="MS1464" s="199"/>
      <c r="MT1464" s="199"/>
      <c r="MU1464" s="199"/>
      <c r="MV1464" s="199"/>
      <c r="MW1464" s="199"/>
      <c r="MX1464" s="199"/>
      <c r="MY1464" s="199"/>
      <c r="MZ1464" s="199"/>
      <c r="NA1464" s="199"/>
      <c r="NB1464" s="199"/>
      <c r="NC1464" s="199"/>
      <c r="ND1464" s="199"/>
      <c r="NE1464" s="199"/>
      <c r="NF1464" s="199"/>
      <c r="NG1464" s="199"/>
      <c r="NH1464" s="199"/>
      <c r="NI1464" s="199"/>
      <c r="NJ1464" s="199"/>
      <c r="NK1464" s="199"/>
      <c r="NL1464" s="199"/>
      <c r="NM1464" s="199"/>
      <c r="NN1464" s="199"/>
      <c r="NO1464" s="199"/>
      <c r="NP1464" s="199"/>
      <c r="NQ1464" s="199"/>
      <c r="NR1464" s="199"/>
      <c r="NS1464" s="199"/>
      <c r="NT1464" s="199"/>
      <c r="NU1464" s="199"/>
      <c r="NV1464" s="199"/>
      <c r="NW1464" s="199"/>
      <c r="NX1464" s="199"/>
      <c r="NY1464" s="199"/>
      <c r="NZ1464" s="199"/>
      <c r="OA1464" s="199"/>
      <c r="OB1464" s="199"/>
      <c r="OC1464" s="199"/>
      <c r="OD1464" s="199"/>
      <c r="OE1464" s="199"/>
      <c r="OF1464" s="199"/>
      <c r="OG1464" s="199"/>
      <c r="OH1464" s="199"/>
      <c r="OI1464" s="199"/>
      <c r="OJ1464" s="199"/>
      <c r="OK1464" s="199"/>
      <c r="OL1464" s="199"/>
      <c r="OM1464" s="199"/>
      <c r="ON1464" s="199"/>
      <c r="OO1464" s="199"/>
      <c r="OP1464" s="199"/>
      <c r="OQ1464" s="199"/>
      <c r="OR1464" s="199"/>
      <c r="OS1464" s="199"/>
      <c r="OT1464" s="199"/>
      <c r="OU1464" s="199"/>
      <c r="OV1464" s="199"/>
      <c r="OW1464" s="199"/>
      <c r="OX1464" s="199"/>
      <c r="OY1464" s="199"/>
      <c r="OZ1464" s="199"/>
      <c r="PA1464" s="199"/>
      <c r="PB1464" s="199"/>
      <c r="PC1464" s="199"/>
      <c r="PD1464" s="199"/>
      <c r="PE1464" s="199"/>
      <c r="PF1464" s="199"/>
      <c r="PG1464" s="199"/>
      <c r="PH1464" s="199"/>
      <c r="PI1464" s="199"/>
      <c r="PJ1464" s="199"/>
      <c r="PK1464" s="199"/>
      <c r="PL1464" s="199"/>
      <c r="PM1464" s="199"/>
      <c r="PN1464" s="199"/>
      <c r="PO1464" s="199"/>
      <c r="PP1464" s="199"/>
      <c r="PQ1464" s="199"/>
      <c r="PR1464" s="199"/>
      <c r="PS1464" s="199"/>
      <c r="PT1464" s="199"/>
      <c r="PU1464" s="199"/>
      <c r="PV1464" s="199"/>
      <c r="PW1464" s="199"/>
      <c r="PX1464" s="199"/>
      <c r="PY1464" s="199"/>
      <c r="PZ1464" s="199"/>
      <c r="QA1464" s="199"/>
      <c r="QB1464" s="199"/>
      <c r="QC1464" s="199"/>
      <c r="QD1464" s="199"/>
      <c r="QE1464" s="199"/>
      <c r="QF1464" s="199"/>
      <c r="QG1464" s="199"/>
      <c r="QH1464" s="199"/>
      <c r="QI1464" s="199"/>
      <c r="QJ1464" s="199"/>
      <c r="QK1464" s="199"/>
      <c r="QL1464" s="199"/>
      <c r="QM1464" s="199"/>
      <c r="QN1464" s="199"/>
      <c r="QO1464" s="199"/>
      <c r="QP1464" s="199"/>
      <c r="QQ1464" s="199"/>
      <c r="QR1464" s="199"/>
      <c r="QS1464" s="199"/>
      <c r="QT1464" s="199"/>
      <c r="QU1464" s="199"/>
      <c r="QV1464" s="199"/>
      <c r="QW1464" s="199"/>
      <c r="QX1464" s="199"/>
      <c r="QY1464" s="199"/>
      <c r="QZ1464" s="199"/>
      <c r="RA1464" s="199"/>
      <c r="RB1464" s="199"/>
      <c r="RC1464" s="199"/>
      <c r="RD1464" s="199"/>
      <c r="RE1464" s="199"/>
      <c r="RF1464" s="199"/>
    </row>
    <row r="1465" spans="1:474" s="169" customFormat="1" x14ac:dyDescent="0.25">
      <c r="A1465" s="26"/>
      <c r="B1465" s="48" t="s">
        <v>1370</v>
      </c>
      <c r="C1465" s="23"/>
      <c r="D1465" s="49">
        <v>0</v>
      </c>
      <c r="E1465" s="23"/>
      <c r="F1465" s="23">
        <v>0</v>
      </c>
      <c r="P1465" s="207"/>
      <c r="U1465" s="208">
        <v>0</v>
      </c>
      <c r="V1465" s="207">
        <v>0</v>
      </c>
      <c r="AD1465" s="180"/>
      <c r="AE1465" s="207">
        <f t="shared" si="158"/>
        <v>0</v>
      </c>
      <c r="AF1465" s="199"/>
      <c r="AG1465" s="199"/>
      <c r="AH1465" s="199"/>
      <c r="AI1465" s="199"/>
      <c r="AJ1465" s="199"/>
      <c r="AK1465" s="199"/>
      <c r="AL1465" s="199"/>
      <c r="AM1465" s="199"/>
      <c r="AN1465" s="199"/>
      <c r="AO1465" s="199"/>
      <c r="AP1465" s="199"/>
      <c r="AQ1465" s="199"/>
      <c r="AR1465" s="199"/>
      <c r="AS1465" s="199"/>
      <c r="AT1465" s="199"/>
      <c r="AU1465" s="199"/>
      <c r="AV1465" s="199"/>
      <c r="AW1465" s="199"/>
      <c r="AX1465" s="199"/>
      <c r="AY1465" s="199"/>
      <c r="AZ1465" s="199"/>
      <c r="BA1465" s="199"/>
      <c r="BB1465" s="199"/>
      <c r="BC1465" s="199"/>
      <c r="BD1465" s="199"/>
      <c r="BE1465" s="199"/>
      <c r="BF1465" s="199"/>
      <c r="BG1465" s="199"/>
      <c r="BH1465" s="199"/>
      <c r="BI1465" s="199"/>
      <c r="BJ1465" s="199"/>
      <c r="BK1465" s="199"/>
      <c r="BL1465" s="199"/>
      <c r="BM1465" s="199"/>
      <c r="BN1465" s="199"/>
      <c r="BO1465" s="199"/>
      <c r="BP1465" s="199"/>
      <c r="BQ1465" s="199"/>
      <c r="BR1465" s="199"/>
      <c r="GM1465" s="199"/>
      <c r="GN1465" s="199"/>
      <c r="GO1465" s="199"/>
      <c r="GP1465" s="199"/>
      <c r="GQ1465" s="199"/>
      <c r="GR1465" s="199"/>
      <c r="GS1465" s="199"/>
      <c r="GT1465" s="199"/>
      <c r="GU1465" s="199"/>
      <c r="GV1465" s="199"/>
      <c r="GW1465" s="199"/>
      <c r="GX1465" s="199"/>
      <c r="GY1465" s="199"/>
      <c r="GZ1465" s="199"/>
      <c r="HA1465" s="199"/>
      <c r="HB1465" s="199"/>
      <c r="HC1465" s="199"/>
      <c r="HD1465" s="199"/>
      <c r="HE1465" s="199"/>
      <c r="HF1465" s="199"/>
      <c r="HG1465" s="199"/>
      <c r="HH1465" s="199"/>
      <c r="HI1465" s="199"/>
      <c r="HJ1465" s="199"/>
      <c r="HK1465" s="199"/>
      <c r="HL1465" s="199"/>
      <c r="HM1465" s="199"/>
      <c r="HN1465" s="199"/>
      <c r="HO1465" s="199"/>
      <c r="HP1465" s="199"/>
      <c r="HQ1465" s="199"/>
      <c r="HR1465" s="199"/>
      <c r="HS1465" s="199"/>
      <c r="HT1465" s="199"/>
      <c r="HU1465" s="199"/>
      <c r="HV1465" s="199"/>
      <c r="HW1465" s="199"/>
      <c r="HX1465" s="199"/>
      <c r="HY1465" s="199"/>
      <c r="HZ1465" s="199"/>
      <c r="IA1465" s="199"/>
      <c r="IB1465" s="199"/>
      <c r="IC1465" s="199"/>
      <c r="ID1465" s="199"/>
      <c r="IE1465" s="199"/>
      <c r="IF1465" s="199"/>
      <c r="IG1465" s="199"/>
      <c r="IH1465" s="199"/>
      <c r="II1465" s="199"/>
      <c r="IJ1465" s="199"/>
      <c r="IK1465" s="199"/>
      <c r="IL1465" s="199"/>
      <c r="IM1465" s="199"/>
      <c r="IN1465" s="199"/>
      <c r="IO1465" s="199"/>
      <c r="IP1465" s="199"/>
      <c r="IQ1465" s="199"/>
      <c r="IR1465" s="199"/>
      <c r="IS1465" s="199"/>
      <c r="IT1465" s="199"/>
      <c r="IU1465" s="199"/>
      <c r="IV1465" s="199"/>
      <c r="IW1465" s="199"/>
      <c r="IX1465" s="199"/>
      <c r="IY1465" s="199"/>
      <c r="IZ1465" s="199"/>
      <c r="JA1465" s="199"/>
      <c r="JB1465" s="199"/>
      <c r="JC1465" s="199"/>
      <c r="JD1465" s="199"/>
      <c r="JE1465" s="199"/>
      <c r="JF1465" s="199"/>
      <c r="JG1465" s="199"/>
      <c r="JH1465" s="199"/>
      <c r="JI1465" s="199"/>
      <c r="JJ1465" s="199"/>
      <c r="JK1465" s="199"/>
      <c r="JL1465" s="199"/>
      <c r="JM1465" s="199"/>
      <c r="JN1465" s="199"/>
      <c r="JO1465" s="199"/>
      <c r="JP1465" s="199"/>
      <c r="JQ1465" s="199"/>
      <c r="JR1465" s="199"/>
      <c r="JS1465" s="199"/>
      <c r="JT1465" s="199"/>
      <c r="JU1465" s="199"/>
      <c r="JV1465" s="199"/>
      <c r="JW1465" s="199"/>
      <c r="JX1465" s="199"/>
      <c r="JY1465" s="199"/>
      <c r="JZ1465" s="199"/>
      <c r="KA1465" s="199"/>
      <c r="KB1465" s="199"/>
      <c r="KC1465" s="199"/>
      <c r="KD1465" s="199"/>
      <c r="KE1465" s="199"/>
      <c r="KF1465" s="199"/>
      <c r="KG1465" s="199"/>
      <c r="KH1465" s="199"/>
      <c r="KI1465" s="199"/>
      <c r="KJ1465" s="199"/>
      <c r="KK1465" s="199"/>
      <c r="KL1465" s="199"/>
      <c r="KM1465" s="199"/>
      <c r="KN1465" s="199"/>
      <c r="KO1465" s="199"/>
      <c r="KP1465" s="199"/>
      <c r="KQ1465" s="199"/>
      <c r="KR1465" s="199"/>
      <c r="KS1465" s="199"/>
      <c r="KT1465" s="199"/>
      <c r="KU1465" s="199"/>
      <c r="KV1465" s="199"/>
      <c r="KW1465" s="199"/>
      <c r="KX1465" s="199"/>
      <c r="KY1465" s="199"/>
      <c r="KZ1465" s="199"/>
      <c r="LA1465" s="199"/>
      <c r="LB1465" s="199"/>
      <c r="LC1465" s="199"/>
      <c r="LD1465" s="199"/>
      <c r="LE1465" s="199"/>
      <c r="LF1465" s="199"/>
      <c r="LG1465" s="199"/>
      <c r="LH1465" s="199"/>
      <c r="LI1465" s="199"/>
      <c r="LJ1465" s="199"/>
      <c r="LK1465" s="199"/>
      <c r="LL1465" s="199"/>
      <c r="LM1465" s="199"/>
      <c r="LN1465" s="199"/>
      <c r="LO1465" s="199"/>
      <c r="LP1465" s="199"/>
      <c r="LQ1465" s="199"/>
      <c r="LR1465" s="199"/>
      <c r="LS1465" s="199"/>
      <c r="LT1465" s="199"/>
      <c r="LU1465" s="199"/>
      <c r="LV1465" s="199"/>
      <c r="LW1465" s="199"/>
      <c r="LX1465" s="199"/>
      <c r="LY1465" s="199"/>
      <c r="LZ1465" s="199"/>
      <c r="MA1465" s="199"/>
      <c r="MB1465" s="199"/>
      <c r="MC1465" s="199"/>
      <c r="MD1465" s="199"/>
      <c r="ME1465" s="199"/>
      <c r="MF1465" s="199"/>
      <c r="MG1465" s="199"/>
      <c r="MH1465" s="199"/>
      <c r="MI1465" s="199"/>
      <c r="MJ1465" s="199"/>
      <c r="MK1465" s="199"/>
      <c r="ML1465" s="199"/>
      <c r="MM1465" s="199"/>
      <c r="MN1465" s="199"/>
      <c r="MO1465" s="199"/>
      <c r="MP1465" s="199"/>
      <c r="MQ1465" s="199"/>
      <c r="MR1465" s="199"/>
      <c r="MS1465" s="199"/>
      <c r="MT1465" s="199"/>
      <c r="MU1465" s="199"/>
      <c r="MV1465" s="199"/>
      <c r="MW1465" s="199"/>
      <c r="MX1465" s="199"/>
      <c r="MY1465" s="199"/>
      <c r="MZ1465" s="199"/>
      <c r="NA1465" s="199"/>
      <c r="NB1465" s="199"/>
      <c r="NC1465" s="199"/>
      <c r="ND1465" s="199"/>
      <c r="NE1465" s="199"/>
      <c r="NF1465" s="199"/>
      <c r="NG1465" s="199"/>
      <c r="NH1465" s="199"/>
      <c r="NI1465" s="199"/>
      <c r="NJ1465" s="199"/>
      <c r="NK1465" s="199"/>
      <c r="NL1465" s="199"/>
      <c r="NM1465" s="199"/>
      <c r="NN1465" s="199"/>
      <c r="NO1465" s="199"/>
      <c r="NP1465" s="199"/>
      <c r="NQ1465" s="199"/>
      <c r="NR1465" s="199"/>
      <c r="NS1465" s="199"/>
      <c r="NT1465" s="199"/>
      <c r="NU1465" s="199"/>
      <c r="NV1465" s="199"/>
      <c r="NW1465" s="199"/>
      <c r="NX1465" s="199"/>
      <c r="NY1465" s="199"/>
      <c r="NZ1465" s="199"/>
      <c r="OA1465" s="199"/>
      <c r="OB1465" s="199"/>
      <c r="OC1465" s="199"/>
      <c r="OD1465" s="199"/>
      <c r="OE1465" s="199"/>
      <c r="OF1465" s="199"/>
      <c r="OG1465" s="199"/>
      <c r="OH1465" s="199"/>
      <c r="OI1465" s="199"/>
      <c r="OJ1465" s="199"/>
      <c r="OK1465" s="199"/>
      <c r="OL1465" s="199"/>
      <c r="OM1465" s="199"/>
      <c r="ON1465" s="199"/>
      <c r="OO1465" s="199"/>
      <c r="OP1465" s="199"/>
      <c r="OQ1465" s="199"/>
      <c r="OR1465" s="199"/>
      <c r="OS1465" s="199"/>
      <c r="OT1465" s="199"/>
      <c r="OU1465" s="199"/>
      <c r="OV1465" s="199"/>
      <c r="OW1465" s="199"/>
      <c r="OX1465" s="199"/>
      <c r="OY1465" s="199"/>
      <c r="OZ1465" s="199"/>
      <c r="PA1465" s="199"/>
      <c r="PB1465" s="199"/>
      <c r="PC1465" s="199"/>
      <c r="PD1465" s="199"/>
      <c r="PE1465" s="199"/>
      <c r="PF1465" s="199"/>
      <c r="PG1465" s="199"/>
      <c r="PH1465" s="199"/>
      <c r="PI1465" s="199"/>
      <c r="PJ1465" s="199"/>
      <c r="PK1465" s="199"/>
      <c r="PL1465" s="199"/>
      <c r="PM1465" s="199"/>
      <c r="PN1465" s="199"/>
      <c r="PO1465" s="199"/>
      <c r="PP1465" s="199"/>
      <c r="PQ1465" s="199"/>
      <c r="PR1465" s="199"/>
      <c r="PS1465" s="199"/>
      <c r="PT1465" s="199"/>
      <c r="PU1465" s="199"/>
      <c r="PV1465" s="199"/>
      <c r="PW1465" s="199"/>
      <c r="PX1465" s="199"/>
      <c r="PY1465" s="199"/>
      <c r="PZ1465" s="199"/>
      <c r="QA1465" s="199"/>
      <c r="QB1465" s="199"/>
      <c r="QC1465" s="199"/>
      <c r="QD1465" s="199"/>
      <c r="QE1465" s="199"/>
      <c r="QF1465" s="199"/>
      <c r="QG1465" s="199"/>
      <c r="QH1465" s="199"/>
      <c r="QI1465" s="199"/>
      <c r="QJ1465" s="199"/>
      <c r="QK1465" s="199"/>
      <c r="QL1465" s="199"/>
      <c r="QM1465" s="199"/>
      <c r="QN1465" s="199"/>
      <c r="QO1465" s="199"/>
      <c r="QP1465" s="199"/>
      <c r="QQ1465" s="199"/>
      <c r="QR1465" s="199"/>
      <c r="QS1465" s="199"/>
      <c r="QT1465" s="199"/>
      <c r="QU1465" s="199"/>
      <c r="QV1465" s="199"/>
      <c r="QW1465" s="199"/>
      <c r="QX1465" s="199"/>
      <c r="QY1465" s="199"/>
      <c r="QZ1465" s="199"/>
      <c r="RA1465" s="199"/>
      <c r="RB1465" s="199"/>
      <c r="RC1465" s="199"/>
      <c r="RD1465" s="199"/>
      <c r="RE1465" s="199"/>
      <c r="RF1465" s="199"/>
    </row>
    <row r="1466" spans="1:474" s="169" customFormat="1" x14ac:dyDescent="0.25">
      <c r="A1466" s="26"/>
      <c r="B1466" s="48" t="s">
        <v>1371</v>
      </c>
      <c r="C1466" s="23"/>
      <c r="D1466" s="49">
        <v>0</v>
      </c>
      <c r="E1466" s="23"/>
      <c r="F1466" s="23">
        <v>0</v>
      </c>
      <c r="P1466" s="207"/>
      <c r="U1466" s="208">
        <v>0</v>
      </c>
      <c r="V1466" s="207">
        <v>0</v>
      </c>
      <c r="AD1466" s="180"/>
      <c r="AE1466" s="207">
        <f t="shared" si="158"/>
        <v>0</v>
      </c>
      <c r="AF1466" s="199"/>
      <c r="AG1466" s="199"/>
      <c r="AH1466" s="199"/>
      <c r="AI1466" s="199"/>
      <c r="AJ1466" s="199"/>
      <c r="AK1466" s="199"/>
      <c r="AL1466" s="199"/>
      <c r="AM1466" s="199"/>
      <c r="AN1466" s="199"/>
      <c r="AO1466" s="199"/>
      <c r="AP1466" s="199"/>
      <c r="AQ1466" s="199"/>
      <c r="AR1466" s="199"/>
      <c r="AS1466" s="199"/>
      <c r="AT1466" s="199"/>
      <c r="AU1466" s="199"/>
      <c r="AV1466" s="199"/>
      <c r="AW1466" s="199"/>
      <c r="AX1466" s="199"/>
      <c r="AY1466" s="199"/>
      <c r="AZ1466" s="199"/>
      <c r="BA1466" s="199"/>
      <c r="BB1466" s="199"/>
      <c r="BC1466" s="199"/>
      <c r="BD1466" s="199"/>
      <c r="BE1466" s="199"/>
      <c r="BF1466" s="199"/>
      <c r="BG1466" s="199"/>
      <c r="BH1466" s="199"/>
      <c r="BI1466" s="199"/>
      <c r="BJ1466" s="199"/>
      <c r="BK1466" s="199"/>
      <c r="BL1466" s="199"/>
      <c r="BM1466" s="199"/>
      <c r="BN1466" s="199"/>
      <c r="BO1466" s="199"/>
      <c r="BP1466" s="199"/>
      <c r="BQ1466" s="199"/>
      <c r="BR1466" s="199"/>
      <c r="GM1466" s="199"/>
      <c r="GN1466" s="199"/>
      <c r="GO1466" s="199"/>
      <c r="GP1466" s="199"/>
      <c r="GQ1466" s="199"/>
      <c r="GR1466" s="199"/>
      <c r="GS1466" s="199"/>
      <c r="GT1466" s="199"/>
      <c r="GU1466" s="199"/>
      <c r="GV1466" s="199"/>
      <c r="GW1466" s="199"/>
      <c r="GX1466" s="199"/>
      <c r="GY1466" s="199"/>
      <c r="GZ1466" s="199"/>
      <c r="HA1466" s="199"/>
      <c r="HB1466" s="199"/>
      <c r="HC1466" s="199"/>
      <c r="HD1466" s="199"/>
      <c r="HE1466" s="199"/>
      <c r="HF1466" s="199"/>
      <c r="HG1466" s="199"/>
      <c r="HH1466" s="199"/>
      <c r="HI1466" s="199"/>
      <c r="HJ1466" s="199"/>
      <c r="HK1466" s="199"/>
      <c r="HL1466" s="199"/>
      <c r="HM1466" s="199"/>
      <c r="HN1466" s="199"/>
      <c r="HO1466" s="199"/>
      <c r="HP1466" s="199"/>
      <c r="HQ1466" s="199"/>
      <c r="HR1466" s="199"/>
      <c r="HS1466" s="199"/>
      <c r="HT1466" s="199"/>
      <c r="HU1466" s="199"/>
      <c r="HV1466" s="199"/>
      <c r="HW1466" s="199"/>
      <c r="HX1466" s="199"/>
      <c r="HY1466" s="199"/>
      <c r="HZ1466" s="199"/>
      <c r="IA1466" s="199"/>
      <c r="IB1466" s="199"/>
      <c r="IC1466" s="199"/>
      <c r="ID1466" s="199"/>
      <c r="IE1466" s="199"/>
      <c r="IF1466" s="199"/>
      <c r="IG1466" s="199"/>
      <c r="IH1466" s="199"/>
      <c r="II1466" s="199"/>
      <c r="IJ1466" s="199"/>
      <c r="IK1466" s="199"/>
      <c r="IL1466" s="199"/>
      <c r="IM1466" s="199"/>
      <c r="IN1466" s="199"/>
      <c r="IO1466" s="199"/>
      <c r="IP1466" s="199"/>
      <c r="IQ1466" s="199"/>
      <c r="IR1466" s="199"/>
      <c r="IS1466" s="199"/>
      <c r="IT1466" s="199"/>
      <c r="IU1466" s="199"/>
      <c r="IV1466" s="199"/>
      <c r="IW1466" s="199"/>
      <c r="IX1466" s="199"/>
      <c r="IY1466" s="199"/>
      <c r="IZ1466" s="199"/>
      <c r="JA1466" s="199"/>
      <c r="JB1466" s="199"/>
      <c r="JC1466" s="199"/>
      <c r="JD1466" s="199"/>
      <c r="JE1466" s="199"/>
      <c r="JF1466" s="199"/>
      <c r="JG1466" s="199"/>
      <c r="JH1466" s="199"/>
      <c r="JI1466" s="199"/>
      <c r="JJ1466" s="199"/>
      <c r="JK1466" s="199"/>
      <c r="JL1466" s="199"/>
      <c r="JM1466" s="199"/>
      <c r="JN1466" s="199"/>
      <c r="JO1466" s="199"/>
      <c r="JP1466" s="199"/>
      <c r="JQ1466" s="199"/>
      <c r="JR1466" s="199"/>
      <c r="JS1466" s="199"/>
      <c r="JT1466" s="199"/>
      <c r="JU1466" s="199"/>
      <c r="JV1466" s="199"/>
      <c r="JW1466" s="199"/>
      <c r="JX1466" s="199"/>
      <c r="JY1466" s="199"/>
      <c r="JZ1466" s="199"/>
      <c r="KA1466" s="199"/>
      <c r="KB1466" s="199"/>
      <c r="KC1466" s="199"/>
      <c r="KD1466" s="199"/>
      <c r="KE1466" s="199"/>
      <c r="KF1466" s="199"/>
      <c r="KG1466" s="199"/>
      <c r="KH1466" s="199"/>
      <c r="KI1466" s="199"/>
      <c r="KJ1466" s="199"/>
      <c r="KK1466" s="199"/>
      <c r="KL1466" s="199"/>
      <c r="KM1466" s="199"/>
      <c r="KN1466" s="199"/>
      <c r="KO1466" s="199"/>
      <c r="KP1466" s="199"/>
      <c r="KQ1466" s="199"/>
      <c r="KR1466" s="199"/>
      <c r="KS1466" s="199"/>
      <c r="KT1466" s="199"/>
      <c r="KU1466" s="199"/>
      <c r="KV1466" s="199"/>
      <c r="KW1466" s="199"/>
      <c r="KX1466" s="199"/>
      <c r="KY1466" s="199"/>
      <c r="KZ1466" s="199"/>
      <c r="LA1466" s="199"/>
      <c r="LB1466" s="199"/>
      <c r="LC1466" s="199"/>
      <c r="LD1466" s="199"/>
      <c r="LE1466" s="199"/>
      <c r="LF1466" s="199"/>
      <c r="LG1466" s="199"/>
      <c r="LH1466" s="199"/>
      <c r="LI1466" s="199"/>
      <c r="LJ1466" s="199"/>
      <c r="LK1466" s="199"/>
      <c r="LL1466" s="199"/>
      <c r="LM1466" s="199"/>
      <c r="LN1466" s="199"/>
      <c r="LO1466" s="199"/>
      <c r="LP1466" s="199"/>
      <c r="LQ1466" s="199"/>
      <c r="LR1466" s="199"/>
      <c r="LS1466" s="199"/>
      <c r="LT1466" s="199"/>
      <c r="LU1466" s="199"/>
      <c r="LV1466" s="199"/>
      <c r="LW1466" s="199"/>
      <c r="LX1466" s="199"/>
      <c r="LY1466" s="199"/>
      <c r="LZ1466" s="199"/>
      <c r="MA1466" s="199"/>
      <c r="MB1466" s="199"/>
      <c r="MC1466" s="199"/>
      <c r="MD1466" s="199"/>
      <c r="ME1466" s="199"/>
      <c r="MF1466" s="199"/>
      <c r="MG1466" s="199"/>
      <c r="MH1466" s="199"/>
      <c r="MI1466" s="199"/>
      <c r="MJ1466" s="199"/>
      <c r="MK1466" s="199"/>
      <c r="ML1466" s="199"/>
      <c r="MM1466" s="199"/>
      <c r="MN1466" s="199"/>
      <c r="MO1466" s="199"/>
      <c r="MP1466" s="199"/>
      <c r="MQ1466" s="199"/>
      <c r="MR1466" s="199"/>
      <c r="MS1466" s="199"/>
      <c r="MT1466" s="199"/>
      <c r="MU1466" s="199"/>
      <c r="MV1466" s="199"/>
      <c r="MW1466" s="199"/>
      <c r="MX1466" s="199"/>
      <c r="MY1466" s="199"/>
      <c r="MZ1466" s="199"/>
      <c r="NA1466" s="199"/>
      <c r="NB1466" s="199"/>
      <c r="NC1466" s="199"/>
      <c r="ND1466" s="199"/>
      <c r="NE1466" s="199"/>
      <c r="NF1466" s="199"/>
      <c r="NG1466" s="199"/>
      <c r="NH1466" s="199"/>
      <c r="NI1466" s="199"/>
      <c r="NJ1466" s="199"/>
      <c r="NK1466" s="199"/>
      <c r="NL1466" s="199"/>
      <c r="NM1466" s="199"/>
      <c r="NN1466" s="199"/>
      <c r="NO1466" s="199"/>
      <c r="NP1466" s="199"/>
      <c r="NQ1466" s="199"/>
      <c r="NR1466" s="199"/>
      <c r="NS1466" s="199"/>
      <c r="NT1466" s="199"/>
      <c r="NU1466" s="199"/>
      <c r="NV1466" s="199"/>
      <c r="NW1466" s="199"/>
      <c r="NX1466" s="199"/>
      <c r="NY1466" s="199"/>
      <c r="NZ1466" s="199"/>
      <c r="OA1466" s="199"/>
      <c r="OB1466" s="199"/>
      <c r="OC1466" s="199"/>
      <c r="OD1466" s="199"/>
      <c r="OE1466" s="199"/>
      <c r="OF1466" s="199"/>
      <c r="OG1466" s="199"/>
      <c r="OH1466" s="199"/>
      <c r="OI1466" s="199"/>
      <c r="OJ1466" s="199"/>
      <c r="OK1466" s="199"/>
      <c r="OL1466" s="199"/>
      <c r="OM1466" s="199"/>
      <c r="ON1466" s="199"/>
      <c r="OO1466" s="199"/>
      <c r="OP1466" s="199"/>
      <c r="OQ1466" s="199"/>
      <c r="OR1466" s="199"/>
      <c r="OS1466" s="199"/>
      <c r="OT1466" s="199"/>
      <c r="OU1466" s="199"/>
      <c r="OV1466" s="199"/>
      <c r="OW1466" s="199"/>
      <c r="OX1466" s="199"/>
      <c r="OY1466" s="199"/>
      <c r="OZ1466" s="199"/>
      <c r="PA1466" s="199"/>
      <c r="PB1466" s="199"/>
      <c r="PC1466" s="199"/>
      <c r="PD1466" s="199"/>
      <c r="PE1466" s="199"/>
      <c r="PF1466" s="199"/>
      <c r="PG1466" s="199"/>
      <c r="PH1466" s="199"/>
      <c r="PI1466" s="199"/>
      <c r="PJ1466" s="199"/>
      <c r="PK1466" s="199"/>
      <c r="PL1466" s="199"/>
      <c r="PM1466" s="199"/>
      <c r="PN1466" s="199"/>
      <c r="PO1466" s="199"/>
      <c r="PP1466" s="199"/>
      <c r="PQ1466" s="199"/>
      <c r="PR1466" s="199"/>
      <c r="PS1466" s="199"/>
      <c r="PT1466" s="199"/>
      <c r="PU1466" s="199"/>
      <c r="PV1466" s="199"/>
      <c r="PW1466" s="199"/>
      <c r="PX1466" s="199"/>
      <c r="PY1466" s="199"/>
      <c r="PZ1466" s="199"/>
      <c r="QA1466" s="199"/>
      <c r="QB1466" s="199"/>
      <c r="QC1466" s="199"/>
      <c r="QD1466" s="199"/>
      <c r="QE1466" s="199"/>
      <c r="QF1466" s="199"/>
      <c r="QG1466" s="199"/>
      <c r="QH1466" s="199"/>
      <c r="QI1466" s="199"/>
      <c r="QJ1466" s="199"/>
      <c r="QK1466" s="199"/>
      <c r="QL1466" s="199"/>
      <c r="QM1466" s="199"/>
      <c r="QN1466" s="199"/>
      <c r="QO1466" s="199"/>
      <c r="QP1466" s="199"/>
      <c r="QQ1466" s="199"/>
      <c r="QR1466" s="199"/>
      <c r="QS1466" s="199"/>
      <c r="QT1466" s="199"/>
      <c r="QU1466" s="199"/>
      <c r="QV1466" s="199"/>
      <c r="QW1466" s="199"/>
      <c r="QX1466" s="199"/>
      <c r="QY1466" s="199"/>
      <c r="QZ1466" s="199"/>
      <c r="RA1466" s="199"/>
      <c r="RB1466" s="199"/>
      <c r="RC1466" s="199"/>
      <c r="RD1466" s="199"/>
      <c r="RE1466" s="199"/>
      <c r="RF1466" s="199"/>
    </row>
    <row r="1467" spans="1:474" s="169" customFormat="1" x14ac:dyDescent="0.25">
      <c r="A1467" s="26"/>
      <c r="B1467" s="110" t="s">
        <v>226</v>
      </c>
      <c r="C1467" s="23"/>
      <c r="D1467" s="49">
        <v>0</v>
      </c>
      <c r="E1467" s="23"/>
      <c r="F1467" s="23">
        <v>3.9999999999906777E-3</v>
      </c>
      <c r="P1467" s="207"/>
      <c r="U1467" s="208">
        <v>0</v>
      </c>
      <c r="V1467" s="207">
        <v>3.9999999999906777E-3</v>
      </c>
      <c r="AD1467" s="180"/>
      <c r="AE1467" s="207">
        <f t="shared" si="158"/>
        <v>3.9999999999906777E-3</v>
      </c>
      <c r="AF1467" s="199"/>
      <c r="AG1467" s="199"/>
      <c r="AH1467" s="199"/>
      <c r="AI1467" s="199"/>
      <c r="AJ1467" s="199"/>
      <c r="AK1467" s="199"/>
      <c r="AL1467" s="199"/>
      <c r="AM1467" s="199"/>
      <c r="AN1467" s="199"/>
      <c r="AO1467" s="199"/>
      <c r="AP1467" s="199"/>
      <c r="AQ1467" s="199"/>
      <c r="AR1467" s="199"/>
      <c r="AS1467" s="199"/>
      <c r="AT1467" s="199"/>
      <c r="AU1467" s="199"/>
      <c r="AV1467" s="199"/>
      <c r="AW1467" s="199"/>
      <c r="AX1467" s="199"/>
      <c r="AY1467" s="199"/>
      <c r="AZ1467" s="199"/>
      <c r="BA1467" s="199"/>
      <c r="BB1467" s="199"/>
      <c r="BC1467" s="199"/>
      <c r="BD1467" s="199"/>
      <c r="BE1467" s="199"/>
      <c r="BF1467" s="199"/>
      <c r="BG1467" s="199"/>
      <c r="BH1467" s="199"/>
      <c r="BI1467" s="199"/>
      <c r="BJ1467" s="199"/>
      <c r="BK1467" s="199"/>
      <c r="BL1467" s="199"/>
      <c r="BM1467" s="199"/>
      <c r="BN1467" s="199"/>
      <c r="BO1467" s="199"/>
      <c r="BP1467" s="199"/>
      <c r="BQ1467" s="199"/>
      <c r="BR1467" s="199"/>
      <c r="GM1467" s="199"/>
      <c r="GN1467" s="199"/>
      <c r="GO1467" s="199"/>
      <c r="GP1467" s="199"/>
      <c r="GQ1467" s="199"/>
      <c r="GR1467" s="199"/>
      <c r="GS1467" s="199"/>
      <c r="GT1467" s="199"/>
      <c r="GU1467" s="199"/>
      <c r="GV1467" s="199"/>
      <c r="GW1467" s="199"/>
      <c r="GX1467" s="199"/>
      <c r="GY1467" s="199"/>
      <c r="GZ1467" s="199"/>
      <c r="HA1467" s="199"/>
      <c r="HB1467" s="199"/>
      <c r="HC1467" s="199"/>
      <c r="HD1467" s="199"/>
      <c r="HE1467" s="199"/>
      <c r="HF1467" s="199"/>
      <c r="HG1467" s="199"/>
      <c r="HH1467" s="199"/>
      <c r="HI1467" s="199"/>
      <c r="HJ1467" s="199"/>
      <c r="HK1467" s="199"/>
      <c r="HL1467" s="199"/>
      <c r="HM1467" s="199"/>
      <c r="HN1467" s="199"/>
      <c r="HO1467" s="199"/>
      <c r="HP1467" s="199"/>
      <c r="HQ1467" s="199"/>
      <c r="HR1467" s="199"/>
      <c r="HS1467" s="199"/>
      <c r="HT1467" s="199"/>
      <c r="HU1467" s="199"/>
      <c r="HV1467" s="199"/>
      <c r="HW1467" s="199"/>
      <c r="HX1467" s="199"/>
      <c r="HY1467" s="199"/>
      <c r="HZ1467" s="199"/>
      <c r="IA1467" s="199"/>
      <c r="IB1467" s="199"/>
      <c r="IC1467" s="199"/>
      <c r="ID1467" s="199"/>
      <c r="IE1467" s="199"/>
      <c r="IF1467" s="199"/>
      <c r="IG1467" s="199"/>
      <c r="IH1467" s="199"/>
      <c r="II1467" s="199"/>
      <c r="IJ1467" s="199"/>
      <c r="IK1467" s="199"/>
      <c r="IL1467" s="199"/>
      <c r="IM1467" s="199"/>
      <c r="IN1467" s="199"/>
      <c r="IO1467" s="199"/>
      <c r="IP1467" s="199"/>
      <c r="IQ1467" s="199"/>
      <c r="IR1467" s="199"/>
      <c r="IS1467" s="199"/>
      <c r="IT1467" s="199"/>
      <c r="IU1467" s="199"/>
      <c r="IV1467" s="199"/>
      <c r="IW1467" s="199"/>
      <c r="IX1467" s="199"/>
      <c r="IY1467" s="199"/>
      <c r="IZ1467" s="199"/>
      <c r="JA1467" s="199"/>
      <c r="JB1467" s="199"/>
      <c r="JC1467" s="199"/>
      <c r="JD1467" s="199"/>
      <c r="JE1467" s="199"/>
      <c r="JF1467" s="199"/>
      <c r="JG1467" s="199"/>
      <c r="JH1467" s="199"/>
      <c r="JI1467" s="199"/>
      <c r="JJ1467" s="199"/>
      <c r="JK1467" s="199"/>
      <c r="JL1467" s="199"/>
      <c r="JM1467" s="199"/>
      <c r="JN1467" s="199"/>
      <c r="JO1467" s="199"/>
      <c r="JP1467" s="199"/>
      <c r="JQ1467" s="199"/>
      <c r="JR1467" s="199"/>
      <c r="JS1467" s="199"/>
      <c r="JT1467" s="199"/>
      <c r="JU1467" s="199"/>
      <c r="JV1467" s="199"/>
      <c r="JW1467" s="199"/>
      <c r="JX1467" s="199"/>
      <c r="JY1467" s="199"/>
      <c r="JZ1467" s="199"/>
      <c r="KA1467" s="199"/>
      <c r="KB1467" s="199"/>
      <c r="KC1467" s="199"/>
      <c r="KD1467" s="199"/>
      <c r="KE1467" s="199"/>
      <c r="KF1467" s="199"/>
      <c r="KG1467" s="199"/>
      <c r="KH1467" s="199"/>
      <c r="KI1467" s="199"/>
      <c r="KJ1467" s="199"/>
      <c r="KK1467" s="199"/>
      <c r="KL1467" s="199"/>
      <c r="KM1467" s="199"/>
      <c r="KN1467" s="199"/>
      <c r="KO1467" s="199"/>
      <c r="KP1467" s="199"/>
      <c r="KQ1467" s="199"/>
      <c r="KR1467" s="199"/>
      <c r="KS1467" s="199"/>
      <c r="KT1467" s="199"/>
      <c r="KU1467" s="199"/>
      <c r="KV1467" s="199"/>
      <c r="KW1467" s="199"/>
      <c r="KX1467" s="199"/>
      <c r="KY1467" s="199"/>
      <c r="KZ1467" s="199"/>
      <c r="LA1467" s="199"/>
      <c r="LB1467" s="199"/>
      <c r="LC1467" s="199"/>
      <c r="LD1467" s="199"/>
      <c r="LE1467" s="199"/>
      <c r="LF1467" s="199"/>
      <c r="LG1467" s="199"/>
      <c r="LH1467" s="199"/>
      <c r="LI1467" s="199"/>
      <c r="LJ1467" s="199"/>
      <c r="LK1467" s="199"/>
      <c r="LL1467" s="199"/>
      <c r="LM1467" s="199"/>
      <c r="LN1467" s="199"/>
      <c r="LO1467" s="199"/>
      <c r="LP1467" s="199"/>
      <c r="LQ1467" s="199"/>
      <c r="LR1467" s="199"/>
      <c r="LS1467" s="199"/>
      <c r="LT1467" s="199"/>
      <c r="LU1467" s="199"/>
      <c r="LV1467" s="199"/>
      <c r="LW1467" s="199"/>
      <c r="LX1467" s="199"/>
      <c r="LY1467" s="199"/>
      <c r="LZ1467" s="199"/>
      <c r="MA1467" s="199"/>
      <c r="MB1467" s="199"/>
      <c r="MC1467" s="199"/>
      <c r="MD1467" s="199"/>
      <c r="ME1467" s="199"/>
      <c r="MF1467" s="199"/>
      <c r="MG1467" s="199"/>
      <c r="MH1467" s="199"/>
      <c r="MI1467" s="199"/>
      <c r="MJ1467" s="199"/>
      <c r="MK1467" s="199"/>
      <c r="ML1467" s="199"/>
      <c r="MM1467" s="199"/>
      <c r="MN1467" s="199"/>
      <c r="MO1467" s="199"/>
      <c r="MP1467" s="199"/>
      <c r="MQ1467" s="199"/>
      <c r="MR1467" s="199"/>
      <c r="MS1467" s="199"/>
      <c r="MT1467" s="199"/>
      <c r="MU1467" s="199"/>
      <c r="MV1467" s="199"/>
      <c r="MW1467" s="199"/>
      <c r="MX1467" s="199"/>
      <c r="MY1467" s="199"/>
      <c r="MZ1467" s="199"/>
      <c r="NA1467" s="199"/>
      <c r="NB1467" s="199"/>
      <c r="NC1467" s="199"/>
      <c r="ND1467" s="199"/>
      <c r="NE1467" s="199"/>
      <c r="NF1467" s="199"/>
      <c r="NG1467" s="199"/>
      <c r="NH1467" s="199"/>
      <c r="NI1467" s="199"/>
      <c r="NJ1467" s="199"/>
      <c r="NK1467" s="199"/>
      <c r="NL1467" s="199"/>
      <c r="NM1467" s="199"/>
      <c r="NN1467" s="199"/>
      <c r="NO1467" s="199"/>
      <c r="NP1467" s="199"/>
      <c r="NQ1467" s="199"/>
      <c r="NR1467" s="199"/>
      <c r="NS1467" s="199"/>
      <c r="NT1467" s="199"/>
      <c r="NU1467" s="199"/>
      <c r="NV1467" s="199"/>
      <c r="NW1467" s="199"/>
      <c r="NX1467" s="199"/>
      <c r="NY1467" s="199"/>
      <c r="NZ1467" s="199"/>
      <c r="OA1467" s="199"/>
      <c r="OB1467" s="199"/>
      <c r="OC1467" s="199"/>
      <c r="OD1467" s="199"/>
      <c r="OE1467" s="199"/>
      <c r="OF1467" s="199"/>
      <c r="OG1467" s="199"/>
      <c r="OH1467" s="199"/>
      <c r="OI1467" s="199"/>
      <c r="OJ1467" s="199"/>
      <c r="OK1467" s="199"/>
      <c r="OL1467" s="199"/>
      <c r="OM1467" s="199"/>
      <c r="ON1467" s="199"/>
      <c r="OO1467" s="199"/>
      <c r="OP1467" s="199"/>
      <c r="OQ1467" s="199"/>
      <c r="OR1467" s="199"/>
      <c r="OS1467" s="199"/>
      <c r="OT1467" s="199"/>
      <c r="OU1467" s="199"/>
      <c r="OV1467" s="199"/>
      <c r="OW1467" s="199"/>
      <c r="OX1467" s="199"/>
      <c r="OY1467" s="199"/>
      <c r="OZ1467" s="199"/>
      <c r="PA1467" s="199"/>
      <c r="PB1467" s="199"/>
      <c r="PC1467" s="199"/>
      <c r="PD1467" s="199"/>
      <c r="PE1467" s="199"/>
      <c r="PF1467" s="199"/>
      <c r="PG1467" s="199"/>
      <c r="PH1467" s="199"/>
      <c r="PI1467" s="199"/>
      <c r="PJ1467" s="199"/>
      <c r="PK1467" s="199"/>
      <c r="PL1467" s="199"/>
      <c r="PM1467" s="199"/>
      <c r="PN1467" s="199"/>
      <c r="PO1467" s="199"/>
      <c r="PP1467" s="199"/>
      <c r="PQ1467" s="199"/>
      <c r="PR1467" s="199"/>
      <c r="PS1467" s="199"/>
      <c r="PT1467" s="199"/>
      <c r="PU1467" s="199"/>
      <c r="PV1467" s="199"/>
      <c r="PW1467" s="199"/>
      <c r="PX1467" s="199"/>
      <c r="PY1467" s="199"/>
      <c r="PZ1467" s="199"/>
      <c r="QA1467" s="199"/>
      <c r="QB1467" s="199"/>
      <c r="QC1467" s="199"/>
      <c r="QD1467" s="199"/>
      <c r="QE1467" s="199"/>
      <c r="QF1467" s="199"/>
      <c r="QG1467" s="199"/>
      <c r="QH1467" s="199"/>
      <c r="QI1467" s="199"/>
      <c r="QJ1467" s="199"/>
      <c r="QK1467" s="199"/>
      <c r="QL1467" s="199"/>
      <c r="QM1467" s="199"/>
      <c r="QN1467" s="199"/>
      <c r="QO1467" s="199"/>
      <c r="QP1467" s="199"/>
      <c r="QQ1467" s="199"/>
      <c r="QR1467" s="199"/>
      <c r="QS1467" s="199"/>
      <c r="QT1467" s="199"/>
      <c r="QU1467" s="199"/>
      <c r="QV1467" s="199"/>
      <c r="QW1467" s="199"/>
      <c r="QX1467" s="199"/>
      <c r="QY1467" s="199"/>
      <c r="QZ1467" s="199"/>
      <c r="RA1467" s="199"/>
      <c r="RB1467" s="199"/>
      <c r="RC1467" s="199"/>
      <c r="RD1467" s="199"/>
      <c r="RE1467" s="199"/>
      <c r="RF1467" s="199"/>
    </row>
    <row r="1468" spans="1:474" s="169" customFormat="1" x14ac:dyDescent="0.25">
      <c r="A1468" s="26"/>
      <c r="B1468" s="48" t="s">
        <v>1372</v>
      </c>
      <c r="C1468" s="23"/>
      <c r="D1468" s="89">
        <v>11</v>
      </c>
      <c r="E1468" s="23"/>
      <c r="F1468" s="23">
        <v>160.69999999999999</v>
      </c>
      <c r="P1468" s="207"/>
      <c r="U1468" s="208">
        <v>11</v>
      </c>
      <c r="V1468" s="207">
        <v>160.69999999999999</v>
      </c>
      <c r="AD1468" s="180"/>
      <c r="AE1468" s="207">
        <f t="shared" si="158"/>
        <v>160.69999999999999</v>
      </c>
      <c r="AF1468" s="199"/>
      <c r="AG1468" s="199"/>
      <c r="AH1468" s="199"/>
      <c r="AI1468" s="199"/>
      <c r="AJ1468" s="199"/>
      <c r="AK1468" s="199"/>
      <c r="AL1468" s="199"/>
      <c r="AM1468" s="199"/>
      <c r="AN1468" s="199"/>
      <c r="AO1468" s="199"/>
      <c r="AP1468" s="199"/>
      <c r="AQ1468" s="199"/>
      <c r="AR1468" s="199"/>
      <c r="AS1468" s="199"/>
      <c r="AT1468" s="199"/>
      <c r="AU1468" s="199"/>
      <c r="AV1468" s="199"/>
      <c r="AW1468" s="199"/>
      <c r="AX1468" s="199"/>
      <c r="AY1468" s="199"/>
      <c r="AZ1468" s="199"/>
      <c r="BA1468" s="199"/>
      <c r="BB1468" s="199"/>
      <c r="BC1468" s="199"/>
      <c r="BD1468" s="199"/>
      <c r="BE1468" s="199"/>
      <c r="BF1468" s="199"/>
      <c r="BG1468" s="199"/>
      <c r="BH1468" s="199"/>
      <c r="BI1468" s="199"/>
      <c r="BJ1468" s="199"/>
      <c r="BK1468" s="199"/>
      <c r="BL1468" s="199"/>
      <c r="BM1468" s="199"/>
      <c r="BN1468" s="199"/>
      <c r="BO1468" s="199"/>
      <c r="BP1468" s="199"/>
      <c r="BQ1468" s="199"/>
      <c r="BR1468" s="199"/>
      <c r="GM1468" s="199"/>
      <c r="GN1468" s="199"/>
      <c r="GO1468" s="199"/>
      <c r="GP1468" s="199"/>
      <c r="GQ1468" s="199"/>
      <c r="GR1468" s="199"/>
      <c r="GS1468" s="199"/>
      <c r="GT1468" s="199"/>
      <c r="GU1468" s="199"/>
      <c r="GV1468" s="199"/>
      <c r="GW1468" s="199"/>
      <c r="GX1468" s="199"/>
      <c r="GY1468" s="199"/>
      <c r="GZ1468" s="199"/>
      <c r="HA1468" s="199"/>
      <c r="HB1468" s="199"/>
      <c r="HC1468" s="199"/>
      <c r="HD1468" s="199"/>
      <c r="HE1468" s="199"/>
      <c r="HF1468" s="199"/>
      <c r="HG1468" s="199"/>
      <c r="HH1468" s="199"/>
      <c r="HI1468" s="199"/>
      <c r="HJ1468" s="199"/>
      <c r="HK1468" s="199"/>
      <c r="HL1468" s="199"/>
      <c r="HM1468" s="199"/>
      <c r="HN1468" s="199"/>
      <c r="HO1468" s="199"/>
      <c r="HP1468" s="199"/>
      <c r="HQ1468" s="199"/>
      <c r="HR1468" s="199"/>
      <c r="HS1468" s="199"/>
      <c r="HT1468" s="199"/>
      <c r="HU1468" s="199"/>
      <c r="HV1468" s="199"/>
      <c r="HW1468" s="199"/>
      <c r="HX1468" s="199"/>
      <c r="HY1468" s="199"/>
      <c r="HZ1468" s="199"/>
      <c r="IA1468" s="199"/>
      <c r="IB1468" s="199"/>
      <c r="IC1468" s="199"/>
      <c r="ID1468" s="199"/>
      <c r="IE1468" s="199"/>
      <c r="IF1468" s="199"/>
      <c r="IG1468" s="199"/>
      <c r="IH1468" s="199"/>
      <c r="II1468" s="199"/>
      <c r="IJ1468" s="199"/>
      <c r="IK1468" s="199"/>
      <c r="IL1468" s="199"/>
      <c r="IM1468" s="199"/>
      <c r="IN1468" s="199"/>
      <c r="IO1468" s="199"/>
      <c r="IP1468" s="199"/>
      <c r="IQ1468" s="199"/>
      <c r="IR1468" s="199"/>
      <c r="IS1468" s="199"/>
      <c r="IT1468" s="199"/>
      <c r="IU1468" s="199"/>
      <c r="IV1468" s="199"/>
      <c r="IW1468" s="199"/>
      <c r="IX1468" s="199"/>
      <c r="IY1468" s="199"/>
      <c r="IZ1468" s="199"/>
      <c r="JA1468" s="199"/>
      <c r="JB1468" s="199"/>
      <c r="JC1468" s="199"/>
      <c r="JD1468" s="199"/>
      <c r="JE1468" s="199"/>
      <c r="JF1468" s="199"/>
      <c r="JG1468" s="199"/>
      <c r="JH1468" s="199"/>
      <c r="JI1468" s="199"/>
      <c r="JJ1468" s="199"/>
      <c r="JK1468" s="199"/>
      <c r="JL1468" s="199"/>
      <c r="JM1468" s="199"/>
      <c r="JN1468" s="199"/>
      <c r="JO1468" s="199"/>
      <c r="JP1468" s="199"/>
      <c r="JQ1468" s="199"/>
      <c r="JR1468" s="199"/>
      <c r="JS1468" s="199"/>
      <c r="JT1468" s="199"/>
      <c r="JU1468" s="199"/>
      <c r="JV1468" s="199"/>
      <c r="JW1468" s="199"/>
      <c r="JX1468" s="199"/>
      <c r="JY1468" s="199"/>
      <c r="JZ1468" s="199"/>
      <c r="KA1468" s="199"/>
      <c r="KB1468" s="199"/>
      <c r="KC1468" s="199"/>
      <c r="KD1468" s="199"/>
      <c r="KE1468" s="199"/>
      <c r="KF1468" s="199"/>
      <c r="KG1468" s="199"/>
      <c r="KH1468" s="199"/>
      <c r="KI1468" s="199"/>
      <c r="KJ1468" s="199"/>
      <c r="KK1468" s="199"/>
      <c r="KL1468" s="199"/>
      <c r="KM1468" s="199"/>
      <c r="KN1468" s="199"/>
      <c r="KO1468" s="199"/>
      <c r="KP1468" s="199"/>
      <c r="KQ1468" s="199"/>
      <c r="KR1468" s="199"/>
      <c r="KS1468" s="199"/>
      <c r="KT1468" s="199"/>
      <c r="KU1468" s="199"/>
      <c r="KV1468" s="199"/>
      <c r="KW1468" s="199"/>
      <c r="KX1468" s="199"/>
      <c r="KY1468" s="199"/>
      <c r="KZ1468" s="199"/>
      <c r="LA1468" s="199"/>
      <c r="LB1468" s="199"/>
      <c r="LC1468" s="199"/>
      <c r="LD1468" s="199"/>
      <c r="LE1468" s="199"/>
      <c r="LF1468" s="199"/>
      <c r="LG1468" s="199"/>
      <c r="LH1468" s="199"/>
      <c r="LI1468" s="199"/>
      <c r="LJ1468" s="199"/>
      <c r="LK1468" s="199"/>
      <c r="LL1468" s="199"/>
      <c r="LM1468" s="199"/>
      <c r="LN1468" s="199"/>
      <c r="LO1468" s="199"/>
      <c r="LP1468" s="199"/>
      <c r="LQ1468" s="199"/>
      <c r="LR1468" s="199"/>
      <c r="LS1468" s="199"/>
      <c r="LT1468" s="199"/>
      <c r="LU1468" s="199"/>
      <c r="LV1468" s="199"/>
      <c r="LW1468" s="199"/>
      <c r="LX1468" s="199"/>
      <c r="LY1468" s="199"/>
      <c r="LZ1468" s="199"/>
      <c r="MA1468" s="199"/>
      <c r="MB1468" s="199"/>
      <c r="MC1468" s="199"/>
      <c r="MD1468" s="199"/>
      <c r="ME1468" s="199"/>
      <c r="MF1468" s="199"/>
      <c r="MG1468" s="199"/>
      <c r="MH1468" s="199"/>
      <c r="MI1468" s="199"/>
      <c r="MJ1468" s="199"/>
      <c r="MK1468" s="199"/>
      <c r="ML1468" s="199"/>
      <c r="MM1468" s="199"/>
      <c r="MN1468" s="199"/>
      <c r="MO1468" s="199"/>
      <c r="MP1468" s="199"/>
      <c r="MQ1468" s="199"/>
      <c r="MR1468" s="199"/>
      <c r="MS1468" s="199"/>
      <c r="MT1468" s="199"/>
      <c r="MU1468" s="199"/>
      <c r="MV1468" s="199"/>
      <c r="MW1468" s="199"/>
      <c r="MX1468" s="199"/>
      <c r="MY1468" s="199"/>
      <c r="MZ1468" s="199"/>
      <c r="NA1468" s="199"/>
      <c r="NB1468" s="199"/>
      <c r="NC1468" s="199"/>
      <c r="ND1468" s="199"/>
      <c r="NE1468" s="199"/>
      <c r="NF1468" s="199"/>
      <c r="NG1468" s="199"/>
      <c r="NH1468" s="199"/>
      <c r="NI1468" s="199"/>
      <c r="NJ1468" s="199"/>
      <c r="NK1468" s="199"/>
      <c r="NL1468" s="199"/>
      <c r="NM1468" s="199"/>
      <c r="NN1468" s="199"/>
      <c r="NO1468" s="199"/>
      <c r="NP1468" s="199"/>
      <c r="NQ1468" s="199"/>
      <c r="NR1468" s="199"/>
      <c r="NS1468" s="199"/>
      <c r="NT1468" s="199"/>
      <c r="NU1468" s="199"/>
      <c r="NV1468" s="199"/>
      <c r="NW1468" s="199"/>
      <c r="NX1468" s="199"/>
      <c r="NY1468" s="199"/>
      <c r="NZ1468" s="199"/>
      <c r="OA1468" s="199"/>
      <c r="OB1468" s="199"/>
      <c r="OC1468" s="199"/>
      <c r="OD1468" s="199"/>
      <c r="OE1468" s="199"/>
      <c r="OF1468" s="199"/>
      <c r="OG1468" s="199"/>
      <c r="OH1468" s="199"/>
      <c r="OI1468" s="199"/>
      <c r="OJ1468" s="199"/>
      <c r="OK1468" s="199"/>
      <c r="OL1468" s="199"/>
      <c r="OM1468" s="199"/>
      <c r="ON1468" s="199"/>
      <c r="OO1468" s="199"/>
      <c r="OP1468" s="199"/>
      <c r="OQ1468" s="199"/>
      <c r="OR1468" s="199"/>
      <c r="OS1468" s="199"/>
      <c r="OT1468" s="199"/>
      <c r="OU1468" s="199"/>
      <c r="OV1468" s="199"/>
      <c r="OW1468" s="199"/>
      <c r="OX1468" s="199"/>
      <c r="OY1468" s="199"/>
      <c r="OZ1468" s="199"/>
      <c r="PA1468" s="199"/>
      <c r="PB1468" s="199"/>
      <c r="PC1468" s="199"/>
      <c r="PD1468" s="199"/>
      <c r="PE1468" s="199"/>
      <c r="PF1468" s="199"/>
      <c r="PG1468" s="199"/>
      <c r="PH1468" s="199"/>
      <c r="PI1468" s="199"/>
      <c r="PJ1468" s="199"/>
      <c r="PK1468" s="199"/>
      <c r="PL1468" s="199"/>
      <c r="PM1468" s="199"/>
      <c r="PN1468" s="199"/>
      <c r="PO1468" s="199"/>
      <c r="PP1468" s="199"/>
      <c r="PQ1468" s="199"/>
      <c r="PR1468" s="199"/>
      <c r="PS1468" s="199"/>
      <c r="PT1468" s="199"/>
      <c r="PU1468" s="199"/>
      <c r="PV1468" s="199"/>
      <c r="PW1468" s="199"/>
      <c r="PX1468" s="199"/>
      <c r="PY1468" s="199"/>
      <c r="PZ1468" s="199"/>
      <c r="QA1468" s="199"/>
      <c r="QB1468" s="199"/>
      <c r="QC1468" s="199"/>
      <c r="QD1468" s="199"/>
      <c r="QE1468" s="199"/>
      <c r="QF1468" s="199"/>
      <c r="QG1468" s="199"/>
      <c r="QH1468" s="199"/>
      <c r="QI1468" s="199"/>
      <c r="QJ1468" s="199"/>
      <c r="QK1468" s="199"/>
      <c r="QL1468" s="199"/>
      <c r="QM1468" s="199"/>
      <c r="QN1468" s="199"/>
      <c r="QO1468" s="199"/>
      <c r="QP1468" s="199"/>
      <c r="QQ1468" s="199"/>
      <c r="QR1468" s="199"/>
      <c r="QS1468" s="199"/>
      <c r="QT1468" s="199"/>
      <c r="QU1468" s="199"/>
      <c r="QV1468" s="199"/>
      <c r="QW1468" s="199"/>
      <c r="QX1468" s="199"/>
      <c r="QY1468" s="199"/>
      <c r="QZ1468" s="199"/>
      <c r="RA1468" s="199"/>
      <c r="RB1468" s="199"/>
      <c r="RC1468" s="199"/>
      <c r="RD1468" s="199"/>
      <c r="RE1468" s="199"/>
      <c r="RF1468" s="199"/>
    </row>
    <row r="1469" spans="1:474" s="169" customFormat="1" x14ac:dyDescent="0.25">
      <c r="A1469" s="26"/>
      <c r="B1469" s="48" t="s">
        <v>1373</v>
      </c>
      <c r="C1469" s="23"/>
      <c r="D1469" s="89">
        <v>1</v>
      </c>
      <c r="E1469" s="23"/>
      <c r="F1469" s="23">
        <v>15.6</v>
      </c>
      <c r="P1469" s="207"/>
      <c r="U1469" s="208">
        <v>1</v>
      </c>
      <c r="V1469" s="207">
        <v>15.6</v>
      </c>
      <c r="AD1469" s="180"/>
      <c r="AE1469" s="207">
        <f t="shared" si="158"/>
        <v>15.6</v>
      </c>
      <c r="AF1469" s="199"/>
      <c r="AG1469" s="199"/>
      <c r="AH1469" s="199"/>
      <c r="AI1469" s="199"/>
      <c r="AJ1469" s="199"/>
      <c r="AK1469" s="199"/>
      <c r="AL1469" s="199"/>
      <c r="AM1469" s="199"/>
      <c r="AN1469" s="199"/>
      <c r="AO1469" s="199"/>
      <c r="AP1469" s="199"/>
      <c r="AQ1469" s="199"/>
      <c r="AR1469" s="199"/>
      <c r="AS1469" s="199"/>
      <c r="AT1469" s="199"/>
      <c r="AU1469" s="199"/>
      <c r="AV1469" s="199"/>
      <c r="AW1469" s="199"/>
      <c r="AX1469" s="199"/>
      <c r="AY1469" s="199"/>
      <c r="AZ1469" s="199"/>
      <c r="BA1469" s="199"/>
      <c r="BB1469" s="199"/>
      <c r="BC1469" s="199"/>
      <c r="BD1469" s="199"/>
      <c r="BE1469" s="199"/>
      <c r="BF1469" s="199"/>
      <c r="BG1469" s="199"/>
      <c r="BH1469" s="199"/>
      <c r="BI1469" s="199"/>
      <c r="BJ1469" s="199"/>
      <c r="BK1469" s="199"/>
      <c r="BL1469" s="199"/>
      <c r="BM1469" s="199"/>
      <c r="BN1469" s="199"/>
      <c r="BO1469" s="199"/>
      <c r="BP1469" s="199"/>
      <c r="BQ1469" s="199"/>
      <c r="BR1469" s="199"/>
      <c r="GM1469" s="199"/>
      <c r="GN1469" s="199"/>
      <c r="GO1469" s="199"/>
      <c r="GP1469" s="199"/>
      <c r="GQ1469" s="199"/>
      <c r="GR1469" s="199"/>
      <c r="GS1469" s="199"/>
      <c r="GT1469" s="199"/>
      <c r="GU1469" s="199"/>
      <c r="GV1469" s="199"/>
      <c r="GW1469" s="199"/>
      <c r="GX1469" s="199"/>
      <c r="GY1469" s="199"/>
      <c r="GZ1469" s="199"/>
      <c r="HA1469" s="199"/>
      <c r="HB1469" s="199"/>
      <c r="HC1469" s="199"/>
      <c r="HD1469" s="199"/>
      <c r="HE1469" s="199"/>
      <c r="HF1469" s="199"/>
      <c r="HG1469" s="199"/>
      <c r="HH1469" s="199"/>
      <c r="HI1469" s="199"/>
      <c r="HJ1469" s="199"/>
      <c r="HK1469" s="199"/>
      <c r="HL1469" s="199"/>
      <c r="HM1469" s="199"/>
      <c r="HN1469" s="199"/>
      <c r="HO1469" s="199"/>
      <c r="HP1469" s="199"/>
      <c r="HQ1469" s="199"/>
      <c r="HR1469" s="199"/>
      <c r="HS1469" s="199"/>
      <c r="HT1469" s="199"/>
      <c r="HU1469" s="199"/>
      <c r="HV1469" s="199"/>
      <c r="HW1469" s="199"/>
      <c r="HX1469" s="199"/>
      <c r="HY1469" s="199"/>
      <c r="HZ1469" s="199"/>
      <c r="IA1469" s="199"/>
      <c r="IB1469" s="199"/>
      <c r="IC1469" s="199"/>
      <c r="ID1469" s="199"/>
      <c r="IE1469" s="199"/>
      <c r="IF1469" s="199"/>
      <c r="IG1469" s="199"/>
      <c r="IH1469" s="199"/>
      <c r="II1469" s="199"/>
      <c r="IJ1469" s="199"/>
      <c r="IK1469" s="199"/>
      <c r="IL1469" s="199"/>
      <c r="IM1469" s="199"/>
      <c r="IN1469" s="199"/>
      <c r="IO1469" s="199"/>
      <c r="IP1469" s="199"/>
      <c r="IQ1469" s="199"/>
      <c r="IR1469" s="199"/>
      <c r="IS1469" s="199"/>
      <c r="IT1469" s="199"/>
      <c r="IU1469" s="199"/>
      <c r="IV1469" s="199"/>
      <c r="IW1469" s="199"/>
      <c r="IX1469" s="199"/>
      <c r="IY1469" s="199"/>
      <c r="IZ1469" s="199"/>
      <c r="JA1469" s="199"/>
      <c r="JB1469" s="199"/>
      <c r="JC1469" s="199"/>
      <c r="JD1469" s="199"/>
      <c r="JE1469" s="199"/>
      <c r="JF1469" s="199"/>
      <c r="JG1469" s="199"/>
      <c r="JH1469" s="199"/>
      <c r="JI1469" s="199"/>
      <c r="JJ1469" s="199"/>
      <c r="JK1469" s="199"/>
      <c r="JL1469" s="199"/>
      <c r="JM1469" s="199"/>
      <c r="JN1469" s="199"/>
      <c r="JO1469" s="199"/>
      <c r="JP1469" s="199"/>
      <c r="JQ1469" s="199"/>
      <c r="JR1469" s="199"/>
      <c r="JS1469" s="199"/>
      <c r="JT1469" s="199"/>
      <c r="JU1469" s="199"/>
      <c r="JV1469" s="199"/>
      <c r="JW1469" s="199"/>
      <c r="JX1469" s="199"/>
      <c r="JY1469" s="199"/>
      <c r="JZ1469" s="199"/>
      <c r="KA1469" s="199"/>
      <c r="KB1469" s="199"/>
      <c r="KC1469" s="199"/>
      <c r="KD1469" s="199"/>
      <c r="KE1469" s="199"/>
      <c r="KF1469" s="199"/>
      <c r="KG1469" s="199"/>
      <c r="KH1469" s="199"/>
      <c r="KI1469" s="199"/>
      <c r="KJ1469" s="199"/>
      <c r="KK1469" s="199"/>
      <c r="KL1469" s="199"/>
      <c r="KM1469" s="199"/>
      <c r="KN1469" s="199"/>
      <c r="KO1469" s="199"/>
      <c r="KP1469" s="199"/>
      <c r="KQ1469" s="199"/>
      <c r="KR1469" s="199"/>
      <c r="KS1469" s="199"/>
      <c r="KT1469" s="199"/>
      <c r="KU1469" s="199"/>
      <c r="KV1469" s="199"/>
      <c r="KW1469" s="199"/>
      <c r="KX1469" s="199"/>
      <c r="KY1469" s="199"/>
      <c r="KZ1469" s="199"/>
      <c r="LA1469" s="199"/>
      <c r="LB1469" s="199"/>
      <c r="LC1469" s="199"/>
      <c r="LD1469" s="199"/>
      <c r="LE1469" s="199"/>
      <c r="LF1469" s="199"/>
      <c r="LG1469" s="199"/>
      <c r="LH1469" s="199"/>
      <c r="LI1469" s="199"/>
      <c r="LJ1469" s="199"/>
      <c r="LK1469" s="199"/>
      <c r="LL1469" s="199"/>
      <c r="LM1469" s="199"/>
      <c r="LN1469" s="199"/>
      <c r="LO1469" s="199"/>
      <c r="LP1469" s="199"/>
      <c r="LQ1469" s="199"/>
      <c r="LR1469" s="199"/>
      <c r="LS1469" s="199"/>
      <c r="LT1469" s="199"/>
      <c r="LU1469" s="199"/>
      <c r="LV1469" s="199"/>
      <c r="LW1469" s="199"/>
      <c r="LX1469" s="199"/>
      <c r="LY1469" s="199"/>
      <c r="LZ1469" s="199"/>
      <c r="MA1469" s="199"/>
      <c r="MB1469" s="199"/>
      <c r="MC1469" s="199"/>
      <c r="MD1469" s="199"/>
      <c r="ME1469" s="199"/>
      <c r="MF1469" s="199"/>
      <c r="MG1469" s="199"/>
      <c r="MH1469" s="199"/>
      <c r="MI1469" s="199"/>
      <c r="MJ1469" s="199"/>
      <c r="MK1469" s="199"/>
      <c r="ML1469" s="199"/>
      <c r="MM1469" s="199"/>
      <c r="MN1469" s="199"/>
      <c r="MO1469" s="199"/>
      <c r="MP1469" s="199"/>
      <c r="MQ1469" s="199"/>
      <c r="MR1469" s="199"/>
      <c r="MS1469" s="199"/>
      <c r="MT1469" s="199"/>
      <c r="MU1469" s="199"/>
      <c r="MV1469" s="199"/>
      <c r="MW1469" s="199"/>
      <c r="MX1469" s="199"/>
      <c r="MY1469" s="199"/>
      <c r="MZ1469" s="199"/>
      <c r="NA1469" s="199"/>
      <c r="NB1469" s="199"/>
      <c r="NC1469" s="199"/>
      <c r="ND1469" s="199"/>
      <c r="NE1469" s="199"/>
      <c r="NF1469" s="199"/>
      <c r="NG1469" s="199"/>
      <c r="NH1469" s="199"/>
      <c r="NI1469" s="199"/>
      <c r="NJ1469" s="199"/>
      <c r="NK1469" s="199"/>
      <c r="NL1469" s="199"/>
      <c r="NM1469" s="199"/>
      <c r="NN1469" s="199"/>
      <c r="NO1469" s="199"/>
      <c r="NP1469" s="199"/>
      <c r="NQ1469" s="199"/>
      <c r="NR1469" s="199"/>
      <c r="NS1469" s="199"/>
      <c r="NT1469" s="199"/>
      <c r="NU1469" s="199"/>
      <c r="NV1469" s="199"/>
      <c r="NW1469" s="199"/>
      <c r="NX1469" s="199"/>
      <c r="NY1469" s="199"/>
      <c r="NZ1469" s="199"/>
      <c r="OA1469" s="199"/>
      <c r="OB1469" s="199"/>
      <c r="OC1469" s="199"/>
      <c r="OD1469" s="199"/>
      <c r="OE1469" s="199"/>
      <c r="OF1469" s="199"/>
      <c r="OG1469" s="199"/>
      <c r="OH1469" s="199"/>
      <c r="OI1469" s="199"/>
      <c r="OJ1469" s="199"/>
      <c r="OK1469" s="199"/>
      <c r="OL1469" s="199"/>
      <c r="OM1469" s="199"/>
      <c r="ON1469" s="199"/>
      <c r="OO1469" s="199"/>
      <c r="OP1469" s="199"/>
      <c r="OQ1469" s="199"/>
      <c r="OR1469" s="199"/>
      <c r="OS1469" s="199"/>
      <c r="OT1469" s="199"/>
      <c r="OU1469" s="199"/>
      <c r="OV1469" s="199"/>
      <c r="OW1469" s="199"/>
      <c r="OX1469" s="199"/>
      <c r="OY1469" s="199"/>
      <c r="OZ1469" s="199"/>
      <c r="PA1469" s="199"/>
      <c r="PB1469" s="199"/>
      <c r="PC1469" s="199"/>
      <c r="PD1469" s="199"/>
      <c r="PE1469" s="199"/>
      <c r="PF1469" s="199"/>
      <c r="PG1469" s="199"/>
      <c r="PH1469" s="199"/>
      <c r="PI1469" s="199"/>
      <c r="PJ1469" s="199"/>
      <c r="PK1469" s="199"/>
      <c r="PL1469" s="199"/>
      <c r="PM1469" s="199"/>
      <c r="PN1469" s="199"/>
      <c r="PO1469" s="199"/>
      <c r="PP1469" s="199"/>
      <c r="PQ1469" s="199"/>
      <c r="PR1469" s="199"/>
      <c r="PS1469" s="199"/>
      <c r="PT1469" s="199"/>
      <c r="PU1469" s="199"/>
      <c r="PV1469" s="199"/>
      <c r="PW1469" s="199"/>
      <c r="PX1469" s="199"/>
      <c r="PY1469" s="199"/>
      <c r="PZ1469" s="199"/>
      <c r="QA1469" s="199"/>
      <c r="QB1469" s="199"/>
      <c r="QC1469" s="199"/>
      <c r="QD1469" s="199"/>
      <c r="QE1469" s="199"/>
      <c r="QF1469" s="199"/>
      <c r="QG1469" s="199"/>
      <c r="QH1469" s="199"/>
      <c r="QI1469" s="199"/>
      <c r="QJ1469" s="199"/>
      <c r="QK1469" s="199"/>
      <c r="QL1469" s="199"/>
      <c r="QM1469" s="199"/>
      <c r="QN1469" s="199"/>
      <c r="QO1469" s="199"/>
      <c r="QP1469" s="199"/>
      <c r="QQ1469" s="199"/>
      <c r="QR1469" s="199"/>
      <c r="QS1469" s="199"/>
      <c r="QT1469" s="199"/>
      <c r="QU1469" s="199"/>
      <c r="QV1469" s="199"/>
      <c r="QW1469" s="199"/>
      <c r="QX1469" s="199"/>
      <c r="QY1469" s="199"/>
      <c r="QZ1469" s="199"/>
      <c r="RA1469" s="199"/>
      <c r="RB1469" s="199"/>
      <c r="RC1469" s="199"/>
      <c r="RD1469" s="199"/>
      <c r="RE1469" s="199"/>
      <c r="RF1469" s="199"/>
    </row>
    <row r="1470" spans="1:474" s="169" customFormat="1" x14ac:dyDescent="0.25">
      <c r="A1470" s="26"/>
      <c r="B1470" s="48" t="s">
        <v>1374</v>
      </c>
      <c r="C1470" s="23"/>
      <c r="D1470" s="111">
        <v>15</v>
      </c>
      <c r="E1470" s="23"/>
      <c r="F1470" s="23">
        <v>450</v>
      </c>
      <c r="P1470" s="207"/>
      <c r="U1470" s="208">
        <v>15</v>
      </c>
      <c r="V1470" s="207">
        <v>450</v>
      </c>
      <c r="AD1470" s="180"/>
      <c r="AE1470" s="207">
        <f t="shared" si="158"/>
        <v>450</v>
      </c>
      <c r="AF1470" s="199"/>
      <c r="AG1470" s="199"/>
      <c r="AH1470" s="199"/>
      <c r="AI1470" s="199"/>
      <c r="AJ1470" s="199"/>
      <c r="AK1470" s="199"/>
      <c r="AL1470" s="199"/>
      <c r="AM1470" s="199"/>
      <c r="AN1470" s="199"/>
      <c r="AO1470" s="199"/>
      <c r="AP1470" s="199"/>
      <c r="AQ1470" s="199"/>
      <c r="AR1470" s="199"/>
      <c r="AS1470" s="199"/>
      <c r="AT1470" s="199"/>
      <c r="AU1470" s="199"/>
      <c r="AV1470" s="199"/>
      <c r="AW1470" s="199"/>
      <c r="AX1470" s="199"/>
      <c r="AY1470" s="199"/>
      <c r="AZ1470" s="199"/>
      <c r="BA1470" s="199"/>
      <c r="BB1470" s="199"/>
      <c r="BC1470" s="199"/>
      <c r="BD1470" s="199"/>
      <c r="BE1470" s="199"/>
      <c r="BF1470" s="199"/>
      <c r="BG1470" s="199"/>
      <c r="BH1470" s="199"/>
      <c r="BI1470" s="199"/>
      <c r="BJ1470" s="199"/>
      <c r="BK1470" s="199"/>
      <c r="BL1470" s="199"/>
      <c r="BM1470" s="199"/>
      <c r="BN1470" s="199"/>
      <c r="BO1470" s="199"/>
      <c r="BP1470" s="199"/>
      <c r="BQ1470" s="199"/>
      <c r="BR1470" s="199"/>
      <c r="GM1470" s="199"/>
      <c r="GN1470" s="199"/>
      <c r="GO1470" s="199"/>
      <c r="GP1470" s="199"/>
      <c r="GQ1470" s="199"/>
      <c r="GR1470" s="199"/>
      <c r="GS1470" s="199"/>
      <c r="GT1470" s="199"/>
      <c r="GU1470" s="199"/>
      <c r="GV1470" s="199"/>
      <c r="GW1470" s="199"/>
      <c r="GX1470" s="199"/>
      <c r="GY1470" s="199"/>
      <c r="GZ1470" s="199"/>
      <c r="HA1470" s="199"/>
      <c r="HB1470" s="199"/>
      <c r="HC1470" s="199"/>
      <c r="HD1470" s="199"/>
      <c r="HE1470" s="199"/>
      <c r="HF1470" s="199"/>
      <c r="HG1470" s="199"/>
      <c r="HH1470" s="199"/>
      <c r="HI1470" s="199"/>
      <c r="HJ1470" s="199"/>
      <c r="HK1470" s="199"/>
      <c r="HL1470" s="199"/>
      <c r="HM1470" s="199"/>
      <c r="HN1470" s="199"/>
      <c r="HO1470" s="199"/>
      <c r="HP1470" s="199"/>
      <c r="HQ1470" s="199"/>
      <c r="HR1470" s="199"/>
      <c r="HS1470" s="199"/>
      <c r="HT1470" s="199"/>
      <c r="HU1470" s="199"/>
      <c r="HV1470" s="199"/>
      <c r="HW1470" s="199"/>
      <c r="HX1470" s="199"/>
      <c r="HY1470" s="199"/>
      <c r="HZ1470" s="199"/>
      <c r="IA1470" s="199"/>
      <c r="IB1470" s="199"/>
      <c r="IC1470" s="199"/>
      <c r="ID1470" s="199"/>
      <c r="IE1470" s="199"/>
      <c r="IF1470" s="199"/>
      <c r="IG1470" s="199"/>
      <c r="IH1470" s="199"/>
      <c r="II1470" s="199"/>
      <c r="IJ1470" s="199"/>
      <c r="IK1470" s="199"/>
      <c r="IL1470" s="199"/>
      <c r="IM1470" s="199"/>
      <c r="IN1470" s="199"/>
      <c r="IO1470" s="199"/>
      <c r="IP1470" s="199"/>
      <c r="IQ1470" s="199"/>
      <c r="IR1470" s="199"/>
      <c r="IS1470" s="199"/>
      <c r="IT1470" s="199"/>
      <c r="IU1470" s="199"/>
      <c r="IV1470" s="199"/>
      <c r="IW1470" s="199"/>
      <c r="IX1470" s="199"/>
      <c r="IY1470" s="199"/>
      <c r="IZ1470" s="199"/>
      <c r="JA1470" s="199"/>
      <c r="JB1470" s="199"/>
      <c r="JC1470" s="199"/>
      <c r="JD1470" s="199"/>
      <c r="JE1470" s="199"/>
      <c r="JF1470" s="199"/>
      <c r="JG1470" s="199"/>
      <c r="JH1470" s="199"/>
      <c r="JI1470" s="199"/>
      <c r="JJ1470" s="199"/>
      <c r="JK1470" s="199"/>
      <c r="JL1470" s="199"/>
      <c r="JM1470" s="199"/>
      <c r="JN1470" s="199"/>
      <c r="JO1470" s="199"/>
      <c r="JP1470" s="199"/>
      <c r="JQ1470" s="199"/>
      <c r="JR1470" s="199"/>
      <c r="JS1470" s="199"/>
      <c r="JT1470" s="199"/>
      <c r="JU1470" s="199"/>
      <c r="JV1470" s="199"/>
      <c r="JW1470" s="199"/>
      <c r="JX1470" s="199"/>
      <c r="JY1470" s="199"/>
      <c r="JZ1470" s="199"/>
      <c r="KA1470" s="199"/>
      <c r="KB1470" s="199"/>
      <c r="KC1470" s="199"/>
      <c r="KD1470" s="199"/>
      <c r="KE1470" s="199"/>
      <c r="KF1470" s="199"/>
      <c r="KG1470" s="199"/>
      <c r="KH1470" s="199"/>
      <c r="KI1470" s="199"/>
      <c r="KJ1470" s="199"/>
      <c r="KK1470" s="199"/>
      <c r="KL1470" s="199"/>
      <c r="KM1470" s="199"/>
      <c r="KN1470" s="199"/>
      <c r="KO1470" s="199"/>
      <c r="KP1470" s="199"/>
      <c r="KQ1470" s="199"/>
      <c r="KR1470" s="199"/>
      <c r="KS1470" s="199"/>
      <c r="KT1470" s="199"/>
      <c r="KU1470" s="199"/>
      <c r="KV1470" s="199"/>
      <c r="KW1470" s="199"/>
      <c r="KX1470" s="199"/>
      <c r="KY1470" s="199"/>
      <c r="KZ1470" s="199"/>
      <c r="LA1470" s="199"/>
      <c r="LB1470" s="199"/>
      <c r="LC1470" s="199"/>
      <c r="LD1470" s="199"/>
      <c r="LE1470" s="199"/>
      <c r="LF1470" s="199"/>
      <c r="LG1470" s="199"/>
      <c r="LH1470" s="199"/>
      <c r="LI1470" s="199"/>
      <c r="LJ1470" s="199"/>
      <c r="LK1470" s="199"/>
      <c r="LL1470" s="199"/>
      <c r="LM1470" s="199"/>
      <c r="LN1470" s="199"/>
      <c r="LO1470" s="199"/>
      <c r="LP1470" s="199"/>
      <c r="LQ1470" s="199"/>
      <c r="LR1470" s="199"/>
      <c r="LS1470" s="199"/>
      <c r="LT1470" s="199"/>
      <c r="LU1470" s="199"/>
      <c r="LV1470" s="199"/>
      <c r="LW1470" s="199"/>
      <c r="LX1470" s="199"/>
      <c r="LY1470" s="199"/>
      <c r="LZ1470" s="199"/>
      <c r="MA1470" s="199"/>
      <c r="MB1470" s="199"/>
      <c r="MC1470" s="199"/>
      <c r="MD1470" s="199"/>
      <c r="ME1470" s="199"/>
      <c r="MF1470" s="199"/>
      <c r="MG1470" s="199"/>
      <c r="MH1470" s="199"/>
      <c r="MI1470" s="199"/>
      <c r="MJ1470" s="199"/>
      <c r="MK1470" s="199"/>
      <c r="ML1470" s="199"/>
      <c r="MM1470" s="199"/>
      <c r="MN1470" s="199"/>
      <c r="MO1470" s="199"/>
      <c r="MP1470" s="199"/>
      <c r="MQ1470" s="199"/>
      <c r="MR1470" s="199"/>
      <c r="MS1470" s="199"/>
      <c r="MT1470" s="199"/>
      <c r="MU1470" s="199"/>
      <c r="MV1470" s="199"/>
      <c r="MW1470" s="199"/>
      <c r="MX1470" s="199"/>
      <c r="MY1470" s="199"/>
      <c r="MZ1470" s="199"/>
      <c r="NA1470" s="199"/>
      <c r="NB1470" s="199"/>
      <c r="NC1470" s="199"/>
      <c r="ND1470" s="199"/>
      <c r="NE1470" s="199"/>
      <c r="NF1470" s="199"/>
      <c r="NG1470" s="199"/>
      <c r="NH1470" s="199"/>
      <c r="NI1470" s="199"/>
      <c r="NJ1470" s="199"/>
      <c r="NK1470" s="199"/>
      <c r="NL1470" s="199"/>
      <c r="NM1470" s="199"/>
      <c r="NN1470" s="199"/>
      <c r="NO1470" s="199"/>
      <c r="NP1470" s="199"/>
      <c r="NQ1470" s="199"/>
      <c r="NR1470" s="199"/>
      <c r="NS1470" s="199"/>
      <c r="NT1470" s="199"/>
      <c r="NU1470" s="199"/>
      <c r="NV1470" s="199"/>
      <c r="NW1470" s="199"/>
      <c r="NX1470" s="199"/>
      <c r="NY1470" s="199"/>
      <c r="NZ1470" s="199"/>
      <c r="OA1470" s="199"/>
      <c r="OB1470" s="199"/>
      <c r="OC1470" s="199"/>
      <c r="OD1470" s="199"/>
      <c r="OE1470" s="199"/>
      <c r="OF1470" s="199"/>
      <c r="OG1470" s="199"/>
      <c r="OH1470" s="199"/>
      <c r="OI1470" s="199"/>
      <c r="OJ1470" s="199"/>
      <c r="OK1470" s="199"/>
      <c r="OL1470" s="199"/>
      <c r="OM1470" s="199"/>
      <c r="ON1470" s="199"/>
      <c r="OO1470" s="199"/>
      <c r="OP1470" s="199"/>
      <c r="OQ1470" s="199"/>
      <c r="OR1470" s="199"/>
      <c r="OS1470" s="199"/>
      <c r="OT1470" s="199"/>
      <c r="OU1470" s="199"/>
      <c r="OV1470" s="199"/>
      <c r="OW1470" s="199"/>
      <c r="OX1470" s="199"/>
      <c r="OY1470" s="199"/>
      <c r="OZ1470" s="199"/>
      <c r="PA1470" s="199"/>
      <c r="PB1470" s="199"/>
      <c r="PC1470" s="199"/>
      <c r="PD1470" s="199"/>
      <c r="PE1470" s="199"/>
      <c r="PF1470" s="199"/>
      <c r="PG1470" s="199"/>
      <c r="PH1470" s="199"/>
      <c r="PI1470" s="199"/>
      <c r="PJ1470" s="199"/>
      <c r="PK1470" s="199"/>
      <c r="PL1470" s="199"/>
      <c r="PM1470" s="199"/>
      <c r="PN1470" s="199"/>
      <c r="PO1470" s="199"/>
      <c r="PP1470" s="199"/>
      <c r="PQ1470" s="199"/>
      <c r="PR1470" s="199"/>
      <c r="PS1470" s="199"/>
      <c r="PT1470" s="199"/>
      <c r="PU1470" s="199"/>
      <c r="PV1470" s="199"/>
      <c r="PW1470" s="199"/>
      <c r="PX1470" s="199"/>
      <c r="PY1470" s="199"/>
      <c r="PZ1470" s="199"/>
      <c r="QA1470" s="199"/>
      <c r="QB1470" s="199"/>
      <c r="QC1470" s="199"/>
      <c r="QD1470" s="199"/>
      <c r="QE1470" s="199"/>
      <c r="QF1470" s="199"/>
      <c r="QG1470" s="199"/>
      <c r="QH1470" s="199"/>
      <c r="QI1470" s="199"/>
      <c r="QJ1470" s="199"/>
      <c r="QK1470" s="199"/>
      <c r="QL1470" s="199"/>
      <c r="QM1470" s="199"/>
      <c r="QN1470" s="199"/>
      <c r="QO1470" s="199"/>
      <c r="QP1470" s="199"/>
      <c r="QQ1470" s="199"/>
      <c r="QR1470" s="199"/>
      <c r="QS1470" s="199"/>
      <c r="QT1470" s="199"/>
      <c r="QU1470" s="199"/>
      <c r="QV1470" s="199"/>
      <c r="QW1470" s="199"/>
      <c r="QX1470" s="199"/>
      <c r="QY1470" s="199"/>
      <c r="QZ1470" s="199"/>
      <c r="RA1470" s="199"/>
      <c r="RB1470" s="199"/>
      <c r="RC1470" s="199"/>
      <c r="RD1470" s="199"/>
      <c r="RE1470" s="199"/>
      <c r="RF1470" s="199"/>
    </row>
    <row r="1471" spans="1:474" s="169" customFormat="1" x14ac:dyDescent="0.25">
      <c r="A1471" s="26"/>
      <c r="B1471" s="48" t="s">
        <v>1375</v>
      </c>
      <c r="C1471" s="23"/>
      <c r="D1471" s="89">
        <v>1</v>
      </c>
      <c r="E1471" s="23"/>
      <c r="F1471" s="23">
        <v>15.6</v>
      </c>
      <c r="P1471" s="207"/>
      <c r="U1471" s="208">
        <v>1</v>
      </c>
      <c r="V1471" s="207">
        <v>15.6</v>
      </c>
      <c r="AD1471" s="180"/>
      <c r="AE1471" s="207">
        <f t="shared" si="158"/>
        <v>15.6</v>
      </c>
      <c r="AF1471" s="199"/>
      <c r="AG1471" s="199"/>
      <c r="AH1471" s="199"/>
      <c r="AI1471" s="199"/>
      <c r="AJ1471" s="199"/>
      <c r="AK1471" s="199"/>
      <c r="AL1471" s="199"/>
      <c r="AM1471" s="199"/>
      <c r="AN1471" s="199"/>
      <c r="AO1471" s="199"/>
      <c r="AP1471" s="199"/>
      <c r="AQ1471" s="199"/>
      <c r="AR1471" s="199"/>
      <c r="AS1471" s="199"/>
      <c r="AT1471" s="199"/>
      <c r="AU1471" s="199"/>
      <c r="AV1471" s="199"/>
      <c r="AW1471" s="199"/>
      <c r="AX1471" s="199"/>
      <c r="AY1471" s="199"/>
      <c r="AZ1471" s="199"/>
      <c r="BA1471" s="199"/>
      <c r="BB1471" s="199"/>
      <c r="BC1471" s="199"/>
      <c r="BD1471" s="199"/>
      <c r="BE1471" s="199"/>
      <c r="BF1471" s="199"/>
      <c r="BG1471" s="199"/>
      <c r="BH1471" s="199"/>
      <c r="BI1471" s="199"/>
      <c r="BJ1471" s="199"/>
      <c r="BK1471" s="199"/>
      <c r="BL1471" s="199"/>
      <c r="BM1471" s="199"/>
      <c r="BN1471" s="199"/>
      <c r="BO1471" s="199"/>
      <c r="BP1471" s="199"/>
      <c r="BQ1471" s="199"/>
      <c r="BR1471" s="199"/>
      <c r="GM1471" s="199"/>
      <c r="GN1471" s="199"/>
      <c r="GO1471" s="199"/>
      <c r="GP1471" s="199"/>
      <c r="GQ1471" s="199"/>
      <c r="GR1471" s="199"/>
      <c r="GS1471" s="199"/>
      <c r="GT1471" s="199"/>
      <c r="GU1471" s="199"/>
      <c r="GV1471" s="199"/>
      <c r="GW1471" s="199"/>
      <c r="GX1471" s="199"/>
      <c r="GY1471" s="199"/>
      <c r="GZ1471" s="199"/>
      <c r="HA1471" s="199"/>
      <c r="HB1471" s="199"/>
      <c r="HC1471" s="199"/>
      <c r="HD1471" s="199"/>
      <c r="HE1471" s="199"/>
      <c r="HF1471" s="199"/>
      <c r="HG1471" s="199"/>
      <c r="HH1471" s="199"/>
      <c r="HI1471" s="199"/>
      <c r="HJ1471" s="199"/>
      <c r="HK1471" s="199"/>
      <c r="HL1471" s="199"/>
      <c r="HM1471" s="199"/>
      <c r="HN1471" s="199"/>
      <c r="HO1471" s="199"/>
      <c r="HP1471" s="199"/>
      <c r="HQ1471" s="199"/>
      <c r="HR1471" s="199"/>
      <c r="HS1471" s="199"/>
      <c r="HT1471" s="199"/>
      <c r="HU1471" s="199"/>
      <c r="HV1471" s="199"/>
      <c r="HW1471" s="199"/>
      <c r="HX1471" s="199"/>
      <c r="HY1471" s="199"/>
      <c r="HZ1471" s="199"/>
      <c r="IA1471" s="199"/>
      <c r="IB1471" s="199"/>
      <c r="IC1471" s="199"/>
      <c r="ID1471" s="199"/>
      <c r="IE1471" s="199"/>
      <c r="IF1471" s="199"/>
      <c r="IG1471" s="199"/>
      <c r="IH1471" s="199"/>
      <c r="II1471" s="199"/>
      <c r="IJ1471" s="199"/>
      <c r="IK1471" s="199"/>
      <c r="IL1471" s="199"/>
      <c r="IM1471" s="199"/>
      <c r="IN1471" s="199"/>
      <c r="IO1471" s="199"/>
      <c r="IP1471" s="199"/>
      <c r="IQ1471" s="199"/>
      <c r="IR1471" s="199"/>
      <c r="IS1471" s="199"/>
      <c r="IT1471" s="199"/>
      <c r="IU1471" s="199"/>
      <c r="IV1471" s="199"/>
      <c r="IW1471" s="199"/>
      <c r="IX1471" s="199"/>
      <c r="IY1471" s="199"/>
      <c r="IZ1471" s="199"/>
      <c r="JA1471" s="199"/>
      <c r="JB1471" s="199"/>
      <c r="JC1471" s="199"/>
      <c r="JD1471" s="199"/>
      <c r="JE1471" s="199"/>
      <c r="JF1471" s="199"/>
      <c r="JG1471" s="199"/>
      <c r="JH1471" s="199"/>
      <c r="JI1471" s="199"/>
      <c r="JJ1471" s="199"/>
      <c r="JK1471" s="199"/>
      <c r="JL1471" s="199"/>
      <c r="JM1471" s="199"/>
      <c r="JN1471" s="199"/>
      <c r="JO1471" s="199"/>
      <c r="JP1471" s="199"/>
      <c r="JQ1471" s="199"/>
      <c r="JR1471" s="199"/>
      <c r="JS1471" s="199"/>
      <c r="JT1471" s="199"/>
      <c r="JU1471" s="199"/>
      <c r="JV1471" s="199"/>
      <c r="JW1471" s="199"/>
      <c r="JX1471" s="199"/>
      <c r="JY1471" s="199"/>
      <c r="JZ1471" s="199"/>
      <c r="KA1471" s="199"/>
      <c r="KB1471" s="199"/>
      <c r="KC1471" s="199"/>
      <c r="KD1471" s="199"/>
      <c r="KE1471" s="199"/>
      <c r="KF1471" s="199"/>
      <c r="KG1471" s="199"/>
      <c r="KH1471" s="199"/>
      <c r="KI1471" s="199"/>
      <c r="KJ1471" s="199"/>
      <c r="KK1471" s="199"/>
      <c r="KL1471" s="199"/>
      <c r="KM1471" s="199"/>
      <c r="KN1471" s="199"/>
      <c r="KO1471" s="199"/>
      <c r="KP1471" s="199"/>
      <c r="KQ1471" s="199"/>
      <c r="KR1471" s="199"/>
      <c r="KS1471" s="199"/>
      <c r="KT1471" s="199"/>
      <c r="KU1471" s="199"/>
      <c r="KV1471" s="199"/>
      <c r="KW1471" s="199"/>
      <c r="KX1471" s="199"/>
      <c r="KY1471" s="199"/>
      <c r="KZ1471" s="199"/>
      <c r="LA1471" s="199"/>
      <c r="LB1471" s="199"/>
      <c r="LC1471" s="199"/>
      <c r="LD1471" s="199"/>
      <c r="LE1471" s="199"/>
      <c r="LF1471" s="199"/>
      <c r="LG1471" s="199"/>
      <c r="LH1471" s="199"/>
      <c r="LI1471" s="199"/>
      <c r="LJ1471" s="199"/>
      <c r="LK1471" s="199"/>
      <c r="LL1471" s="199"/>
      <c r="LM1471" s="199"/>
      <c r="LN1471" s="199"/>
      <c r="LO1471" s="199"/>
      <c r="LP1471" s="199"/>
      <c r="LQ1471" s="199"/>
      <c r="LR1471" s="199"/>
      <c r="LS1471" s="199"/>
      <c r="LT1471" s="199"/>
      <c r="LU1471" s="199"/>
      <c r="LV1471" s="199"/>
      <c r="LW1471" s="199"/>
      <c r="LX1471" s="199"/>
      <c r="LY1471" s="199"/>
      <c r="LZ1471" s="199"/>
      <c r="MA1471" s="199"/>
      <c r="MB1471" s="199"/>
      <c r="MC1471" s="199"/>
      <c r="MD1471" s="199"/>
      <c r="ME1471" s="199"/>
      <c r="MF1471" s="199"/>
      <c r="MG1471" s="199"/>
      <c r="MH1471" s="199"/>
      <c r="MI1471" s="199"/>
      <c r="MJ1471" s="199"/>
      <c r="MK1471" s="199"/>
      <c r="ML1471" s="199"/>
      <c r="MM1471" s="199"/>
      <c r="MN1471" s="199"/>
      <c r="MO1471" s="199"/>
      <c r="MP1471" s="199"/>
      <c r="MQ1471" s="199"/>
      <c r="MR1471" s="199"/>
      <c r="MS1471" s="199"/>
      <c r="MT1471" s="199"/>
      <c r="MU1471" s="199"/>
      <c r="MV1471" s="199"/>
      <c r="MW1471" s="199"/>
      <c r="MX1471" s="199"/>
      <c r="MY1471" s="199"/>
      <c r="MZ1471" s="199"/>
      <c r="NA1471" s="199"/>
      <c r="NB1471" s="199"/>
      <c r="NC1471" s="199"/>
      <c r="ND1471" s="199"/>
      <c r="NE1471" s="199"/>
      <c r="NF1471" s="199"/>
      <c r="NG1471" s="199"/>
      <c r="NH1471" s="199"/>
      <c r="NI1471" s="199"/>
      <c r="NJ1471" s="199"/>
      <c r="NK1471" s="199"/>
      <c r="NL1471" s="199"/>
      <c r="NM1471" s="199"/>
      <c r="NN1471" s="199"/>
      <c r="NO1471" s="199"/>
      <c r="NP1471" s="199"/>
      <c r="NQ1471" s="199"/>
      <c r="NR1471" s="199"/>
      <c r="NS1471" s="199"/>
      <c r="NT1471" s="199"/>
      <c r="NU1471" s="199"/>
      <c r="NV1471" s="199"/>
      <c r="NW1471" s="199"/>
      <c r="NX1471" s="199"/>
      <c r="NY1471" s="199"/>
      <c r="NZ1471" s="199"/>
      <c r="OA1471" s="199"/>
      <c r="OB1471" s="199"/>
      <c r="OC1471" s="199"/>
      <c r="OD1471" s="199"/>
      <c r="OE1471" s="199"/>
      <c r="OF1471" s="199"/>
      <c r="OG1471" s="199"/>
      <c r="OH1471" s="199"/>
      <c r="OI1471" s="199"/>
      <c r="OJ1471" s="199"/>
      <c r="OK1471" s="199"/>
      <c r="OL1471" s="199"/>
      <c r="OM1471" s="199"/>
      <c r="ON1471" s="199"/>
      <c r="OO1471" s="199"/>
      <c r="OP1471" s="199"/>
      <c r="OQ1471" s="199"/>
      <c r="OR1471" s="199"/>
      <c r="OS1471" s="199"/>
      <c r="OT1471" s="199"/>
      <c r="OU1471" s="199"/>
      <c r="OV1471" s="199"/>
      <c r="OW1471" s="199"/>
      <c r="OX1471" s="199"/>
      <c r="OY1471" s="199"/>
      <c r="OZ1471" s="199"/>
      <c r="PA1471" s="199"/>
      <c r="PB1471" s="199"/>
      <c r="PC1471" s="199"/>
      <c r="PD1471" s="199"/>
      <c r="PE1471" s="199"/>
      <c r="PF1471" s="199"/>
      <c r="PG1471" s="199"/>
      <c r="PH1471" s="199"/>
      <c r="PI1471" s="199"/>
      <c r="PJ1471" s="199"/>
      <c r="PK1471" s="199"/>
      <c r="PL1471" s="199"/>
      <c r="PM1471" s="199"/>
      <c r="PN1471" s="199"/>
      <c r="PO1471" s="199"/>
      <c r="PP1471" s="199"/>
      <c r="PQ1471" s="199"/>
      <c r="PR1471" s="199"/>
      <c r="PS1471" s="199"/>
      <c r="PT1471" s="199"/>
      <c r="PU1471" s="199"/>
      <c r="PV1471" s="199"/>
      <c r="PW1471" s="199"/>
      <c r="PX1471" s="199"/>
      <c r="PY1471" s="199"/>
      <c r="PZ1471" s="199"/>
      <c r="QA1471" s="199"/>
      <c r="QB1471" s="199"/>
      <c r="QC1471" s="199"/>
      <c r="QD1471" s="199"/>
      <c r="QE1471" s="199"/>
      <c r="QF1471" s="199"/>
      <c r="QG1471" s="199"/>
      <c r="QH1471" s="199"/>
      <c r="QI1471" s="199"/>
      <c r="QJ1471" s="199"/>
      <c r="QK1471" s="199"/>
      <c r="QL1471" s="199"/>
      <c r="QM1471" s="199"/>
      <c r="QN1471" s="199"/>
      <c r="QO1471" s="199"/>
      <c r="QP1471" s="199"/>
      <c r="QQ1471" s="199"/>
      <c r="QR1471" s="199"/>
      <c r="QS1471" s="199"/>
      <c r="QT1471" s="199"/>
      <c r="QU1471" s="199"/>
      <c r="QV1471" s="199"/>
      <c r="QW1471" s="199"/>
      <c r="QX1471" s="199"/>
      <c r="QY1471" s="199"/>
      <c r="QZ1471" s="199"/>
      <c r="RA1471" s="199"/>
      <c r="RB1471" s="199"/>
      <c r="RC1471" s="199"/>
      <c r="RD1471" s="199"/>
      <c r="RE1471" s="199"/>
      <c r="RF1471" s="199"/>
    </row>
    <row r="1472" spans="1:474" s="169" customFormat="1" x14ac:dyDescent="0.25">
      <c r="A1472" s="26"/>
      <c r="B1472" s="48" t="s">
        <v>1376</v>
      </c>
      <c r="C1472" s="23"/>
      <c r="D1472" s="89">
        <v>0</v>
      </c>
      <c r="E1472" s="23"/>
      <c r="F1472" s="23">
        <v>0</v>
      </c>
      <c r="P1472" s="207"/>
      <c r="U1472" s="208">
        <v>0</v>
      </c>
      <c r="V1472" s="207">
        <v>0</v>
      </c>
      <c r="AD1472" s="180"/>
      <c r="AE1472" s="207">
        <f t="shared" si="158"/>
        <v>0</v>
      </c>
      <c r="AF1472" s="199"/>
      <c r="AG1472" s="199"/>
      <c r="AH1472" s="199"/>
      <c r="AI1472" s="199"/>
      <c r="AJ1472" s="199"/>
      <c r="AK1472" s="199"/>
      <c r="AL1472" s="199"/>
      <c r="AM1472" s="199"/>
      <c r="AN1472" s="199"/>
      <c r="AO1472" s="199"/>
      <c r="AP1472" s="199"/>
      <c r="AQ1472" s="199"/>
      <c r="AR1472" s="199"/>
      <c r="AS1472" s="199"/>
      <c r="AT1472" s="199"/>
      <c r="AU1472" s="199"/>
      <c r="AV1472" s="199"/>
      <c r="AW1472" s="199"/>
      <c r="AX1472" s="199"/>
      <c r="AY1472" s="199"/>
      <c r="AZ1472" s="199"/>
      <c r="BA1472" s="199"/>
      <c r="BB1472" s="199"/>
      <c r="BC1472" s="199"/>
      <c r="BD1472" s="199"/>
      <c r="BE1472" s="199"/>
      <c r="BF1472" s="199"/>
      <c r="BG1472" s="199"/>
      <c r="BH1472" s="199"/>
      <c r="BI1472" s="199"/>
      <c r="BJ1472" s="199"/>
      <c r="BK1472" s="199"/>
      <c r="BL1472" s="199"/>
      <c r="BM1472" s="199"/>
      <c r="BN1472" s="199"/>
      <c r="BO1472" s="199"/>
      <c r="BP1472" s="199"/>
      <c r="BQ1472" s="199"/>
      <c r="BR1472" s="199"/>
      <c r="GM1472" s="199"/>
      <c r="GN1472" s="199"/>
      <c r="GO1472" s="199"/>
      <c r="GP1472" s="199"/>
      <c r="GQ1472" s="199"/>
      <c r="GR1472" s="199"/>
      <c r="GS1472" s="199"/>
      <c r="GT1472" s="199"/>
      <c r="GU1472" s="199"/>
      <c r="GV1472" s="199"/>
      <c r="GW1472" s="199"/>
      <c r="GX1472" s="199"/>
      <c r="GY1472" s="199"/>
      <c r="GZ1472" s="199"/>
      <c r="HA1472" s="199"/>
      <c r="HB1472" s="199"/>
      <c r="HC1472" s="199"/>
      <c r="HD1472" s="199"/>
      <c r="HE1472" s="199"/>
      <c r="HF1472" s="199"/>
      <c r="HG1472" s="199"/>
      <c r="HH1472" s="199"/>
      <c r="HI1472" s="199"/>
      <c r="HJ1472" s="199"/>
      <c r="HK1472" s="199"/>
      <c r="HL1472" s="199"/>
      <c r="HM1472" s="199"/>
      <c r="HN1472" s="199"/>
      <c r="HO1472" s="199"/>
      <c r="HP1472" s="199"/>
      <c r="HQ1472" s="199"/>
      <c r="HR1472" s="199"/>
      <c r="HS1472" s="199"/>
      <c r="HT1472" s="199"/>
      <c r="HU1472" s="199"/>
      <c r="HV1472" s="199"/>
      <c r="HW1472" s="199"/>
      <c r="HX1472" s="199"/>
      <c r="HY1472" s="199"/>
      <c r="HZ1472" s="199"/>
      <c r="IA1472" s="199"/>
      <c r="IB1472" s="199"/>
      <c r="IC1472" s="199"/>
      <c r="ID1472" s="199"/>
      <c r="IE1472" s="199"/>
      <c r="IF1472" s="199"/>
      <c r="IG1472" s="199"/>
      <c r="IH1472" s="199"/>
      <c r="II1472" s="199"/>
      <c r="IJ1472" s="199"/>
      <c r="IK1472" s="199"/>
      <c r="IL1472" s="199"/>
      <c r="IM1472" s="199"/>
      <c r="IN1472" s="199"/>
      <c r="IO1472" s="199"/>
      <c r="IP1472" s="199"/>
      <c r="IQ1472" s="199"/>
      <c r="IR1472" s="199"/>
      <c r="IS1472" s="199"/>
      <c r="IT1472" s="199"/>
      <c r="IU1472" s="199"/>
      <c r="IV1472" s="199"/>
      <c r="IW1472" s="199"/>
      <c r="IX1472" s="199"/>
      <c r="IY1472" s="199"/>
      <c r="IZ1472" s="199"/>
      <c r="JA1472" s="199"/>
      <c r="JB1472" s="199"/>
      <c r="JC1472" s="199"/>
      <c r="JD1472" s="199"/>
      <c r="JE1472" s="199"/>
      <c r="JF1472" s="199"/>
      <c r="JG1472" s="199"/>
      <c r="JH1472" s="199"/>
      <c r="JI1472" s="199"/>
      <c r="JJ1472" s="199"/>
      <c r="JK1472" s="199"/>
      <c r="JL1472" s="199"/>
      <c r="JM1472" s="199"/>
      <c r="JN1472" s="199"/>
      <c r="JO1472" s="199"/>
      <c r="JP1472" s="199"/>
      <c r="JQ1472" s="199"/>
      <c r="JR1472" s="199"/>
      <c r="JS1472" s="199"/>
      <c r="JT1472" s="199"/>
      <c r="JU1472" s="199"/>
      <c r="JV1472" s="199"/>
      <c r="JW1472" s="199"/>
      <c r="JX1472" s="199"/>
      <c r="JY1472" s="199"/>
      <c r="JZ1472" s="199"/>
      <c r="KA1472" s="199"/>
      <c r="KB1472" s="199"/>
      <c r="KC1472" s="199"/>
      <c r="KD1472" s="199"/>
      <c r="KE1472" s="199"/>
      <c r="KF1472" s="199"/>
      <c r="KG1472" s="199"/>
      <c r="KH1472" s="199"/>
      <c r="KI1472" s="199"/>
      <c r="KJ1472" s="199"/>
      <c r="KK1472" s="199"/>
      <c r="KL1472" s="199"/>
      <c r="KM1472" s="199"/>
      <c r="KN1472" s="199"/>
      <c r="KO1472" s="199"/>
      <c r="KP1472" s="199"/>
      <c r="KQ1472" s="199"/>
      <c r="KR1472" s="199"/>
      <c r="KS1472" s="199"/>
      <c r="KT1472" s="199"/>
      <c r="KU1472" s="199"/>
      <c r="KV1472" s="199"/>
      <c r="KW1472" s="199"/>
      <c r="KX1472" s="199"/>
      <c r="KY1472" s="199"/>
      <c r="KZ1472" s="199"/>
      <c r="LA1472" s="199"/>
      <c r="LB1472" s="199"/>
      <c r="LC1472" s="199"/>
      <c r="LD1472" s="199"/>
      <c r="LE1472" s="199"/>
      <c r="LF1472" s="199"/>
      <c r="LG1472" s="199"/>
      <c r="LH1472" s="199"/>
      <c r="LI1472" s="199"/>
      <c r="LJ1472" s="199"/>
      <c r="LK1472" s="199"/>
      <c r="LL1472" s="199"/>
      <c r="LM1472" s="199"/>
      <c r="LN1472" s="199"/>
      <c r="LO1472" s="199"/>
      <c r="LP1472" s="199"/>
      <c r="LQ1472" s="199"/>
      <c r="LR1472" s="199"/>
      <c r="LS1472" s="199"/>
      <c r="LT1472" s="199"/>
      <c r="LU1472" s="199"/>
      <c r="LV1472" s="199"/>
      <c r="LW1472" s="199"/>
      <c r="LX1472" s="199"/>
      <c r="LY1472" s="199"/>
      <c r="LZ1472" s="199"/>
      <c r="MA1472" s="199"/>
      <c r="MB1472" s="199"/>
      <c r="MC1472" s="199"/>
      <c r="MD1472" s="199"/>
      <c r="ME1472" s="199"/>
      <c r="MF1472" s="199"/>
      <c r="MG1472" s="199"/>
      <c r="MH1472" s="199"/>
      <c r="MI1472" s="199"/>
      <c r="MJ1472" s="199"/>
      <c r="MK1472" s="199"/>
      <c r="ML1472" s="199"/>
      <c r="MM1472" s="199"/>
      <c r="MN1472" s="199"/>
      <c r="MO1472" s="199"/>
      <c r="MP1472" s="199"/>
      <c r="MQ1472" s="199"/>
      <c r="MR1472" s="199"/>
      <c r="MS1472" s="199"/>
      <c r="MT1472" s="199"/>
      <c r="MU1472" s="199"/>
      <c r="MV1472" s="199"/>
      <c r="MW1472" s="199"/>
      <c r="MX1472" s="199"/>
      <c r="MY1472" s="199"/>
      <c r="MZ1472" s="199"/>
      <c r="NA1472" s="199"/>
      <c r="NB1472" s="199"/>
      <c r="NC1472" s="199"/>
      <c r="ND1472" s="199"/>
      <c r="NE1472" s="199"/>
      <c r="NF1472" s="199"/>
      <c r="NG1472" s="199"/>
      <c r="NH1472" s="199"/>
      <c r="NI1472" s="199"/>
      <c r="NJ1472" s="199"/>
      <c r="NK1472" s="199"/>
      <c r="NL1472" s="199"/>
      <c r="NM1472" s="199"/>
      <c r="NN1472" s="199"/>
      <c r="NO1472" s="199"/>
      <c r="NP1472" s="199"/>
      <c r="NQ1472" s="199"/>
      <c r="NR1472" s="199"/>
      <c r="NS1472" s="199"/>
      <c r="NT1472" s="199"/>
      <c r="NU1472" s="199"/>
      <c r="NV1472" s="199"/>
      <c r="NW1472" s="199"/>
      <c r="NX1472" s="199"/>
      <c r="NY1472" s="199"/>
      <c r="NZ1472" s="199"/>
      <c r="OA1472" s="199"/>
      <c r="OB1472" s="199"/>
      <c r="OC1472" s="199"/>
      <c r="OD1472" s="199"/>
      <c r="OE1472" s="199"/>
      <c r="OF1472" s="199"/>
      <c r="OG1472" s="199"/>
      <c r="OH1472" s="199"/>
      <c r="OI1472" s="199"/>
      <c r="OJ1472" s="199"/>
      <c r="OK1472" s="199"/>
      <c r="OL1472" s="199"/>
      <c r="OM1472" s="199"/>
      <c r="ON1472" s="199"/>
      <c r="OO1472" s="199"/>
      <c r="OP1472" s="199"/>
      <c r="OQ1472" s="199"/>
      <c r="OR1472" s="199"/>
      <c r="OS1472" s="199"/>
      <c r="OT1472" s="199"/>
      <c r="OU1472" s="199"/>
      <c r="OV1472" s="199"/>
      <c r="OW1472" s="199"/>
      <c r="OX1472" s="199"/>
      <c r="OY1472" s="199"/>
      <c r="OZ1472" s="199"/>
      <c r="PA1472" s="199"/>
      <c r="PB1472" s="199"/>
      <c r="PC1472" s="199"/>
      <c r="PD1472" s="199"/>
      <c r="PE1472" s="199"/>
      <c r="PF1472" s="199"/>
      <c r="PG1472" s="199"/>
      <c r="PH1472" s="199"/>
      <c r="PI1472" s="199"/>
      <c r="PJ1472" s="199"/>
      <c r="PK1472" s="199"/>
      <c r="PL1472" s="199"/>
      <c r="PM1472" s="199"/>
      <c r="PN1472" s="199"/>
      <c r="PO1472" s="199"/>
      <c r="PP1472" s="199"/>
      <c r="PQ1472" s="199"/>
      <c r="PR1472" s="199"/>
      <c r="PS1472" s="199"/>
      <c r="PT1472" s="199"/>
      <c r="PU1472" s="199"/>
      <c r="PV1472" s="199"/>
      <c r="PW1472" s="199"/>
      <c r="PX1472" s="199"/>
      <c r="PY1472" s="199"/>
      <c r="PZ1472" s="199"/>
      <c r="QA1472" s="199"/>
      <c r="QB1472" s="199"/>
      <c r="QC1472" s="199"/>
      <c r="QD1472" s="199"/>
      <c r="QE1472" s="199"/>
      <c r="QF1472" s="199"/>
      <c r="QG1472" s="199"/>
      <c r="QH1472" s="199"/>
      <c r="QI1472" s="199"/>
      <c r="QJ1472" s="199"/>
      <c r="QK1472" s="199"/>
      <c r="QL1472" s="199"/>
      <c r="QM1472" s="199"/>
      <c r="QN1472" s="199"/>
      <c r="QO1472" s="199"/>
      <c r="QP1472" s="199"/>
      <c r="QQ1472" s="199"/>
      <c r="QR1472" s="199"/>
      <c r="QS1472" s="199"/>
      <c r="QT1472" s="199"/>
      <c r="QU1472" s="199"/>
      <c r="QV1472" s="199"/>
      <c r="QW1472" s="199"/>
      <c r="QX1472" s="199"/>
      <c r="QY1472" s="199"/>
      <c r="QZ1472" s="199"/>
      <c r="RA1472" s="199"/>
      <c r="RB1472" s="199"/>
      <c r="RC1472" s="199"/>
      <c r="RD1472" s="199"/>
      <c r="RE1472" s="199"/>
      <c r="RF1472" s="199"/>
    </row>
    <row r="1473" spans="1:474" s="169" customFormat="1" x14ac:dyDescent="0.25">
      <c r="A1473" s="26"/>
      <c r="B1473" s="48" t="s">
        <v>1377</v>
      </c>
      <c r="C1473" s="23"/>
      <c r="D1473" s="89">
        <v>0</v>
      </c>
      <c r="E1473" s="23"/>
      <c r="F1473" s="23">
        <v>0</v>
      </c>
      <c r="P1473" s="207"/>
      <c r="U1473" s="208">
        <v>0</v>
      </c>
      <c r="V1473" s="207">
        <v>0</v>
      </c>
      <c r="AD1473" s="180"/>
      <c r="AE1473" s="207">
        <f t="shared" si="158"/>
        <v>0</v>
      </c>
      <c r="AF1473" s="199"/>
      <c r="AG1473" s="199"/>
      <c r="AH1473" s="199"/>
      <c r="AI1473" s="199"/>
      <c r="AJ1473" s="199"/>
      <c r="AK1473" s="199"/>
      <c r="AL1473" s="199"/>
      <c r="AM1473" s="199"/>
      <c r="AN1473" s="199"/>
      <c r="AO1473" s="199"/>
      <c r="AP1473" s="199"/>
      <c r="AQ1473" s="199"/>
      <c r="AR1473" s="199"/>
      <c r="AS1473" s="199"/>
      <c r="AT1473" s="199"/>
      <c r="AU1473" s="199"/>
      <c r="AV1473" s="199"/>
      <c r="AW1473" s="199"/>
      <c r="AX1473" s="199"/>
      <c r="AY1473" s="199"/>
      <c r="AZ1473" s="199"/>
      <c r="BA1473" s="199"/>
      <c r="BB1473" s="199"/>
      <c r="BC1473" s="199"/>
      <c r="BD1473" s="199"/>
      <c r="BE1473" s="199"/>
      <c r="BF1473" s="199"/>
      <c r="BG1473" s="199"/>
      <c r="BH1473" s="199"/>
      <c r="BI1473" s="199"/>
      <c r="BJ1473" s="199"/>
      <c r="BK1473" s="199"/>
      <c r="BL1473" s="199"/>
      <c r="BM1473" s="199"/>
      <c r="BN1473" s="199"/>
      <c r="BO1473" s="199"/>
      <c r="BP1473" s="199"/>
      <c r="BQ1473" s="199"/>
      <c r="BR1473" s="199"/>
      <c r="GM1473" s="199"/>
      <c r="GN1473" s="199"/>
      <c r="GO1473" s="199"/>
      <c r="GP1473" s="199"/>
      <c r="GQ1473" s="199"/>
      <c r="GR1473" s="199"/>
      <c r="GS1473" s="199"/>
      <c r="GT1473" s="199"/>
      <c r="GU1473" s="199"/>
      <c r="GV1473" s="199"/>
      <c r="GW1473" s="199"/>
      <c r="GX1473" s="199"/>
      <c r="GY1473" s="199"/>
      <c r="GZ1473" s="199"/>
      <c r="HA1473" s="199"/>
      <c r="HB1473" s="199"/>
      <c r="HC1473" s="199"/>
      <c r="HD1473" s="199"/>
      <c r="HE1473" s="199"/>
      <c r="HF1473" s="199"/>
      <c r="HG1473" s="199"/>
      <c r="HH1473" s="199"/>
      <c r="HI1473" s="199"/>
      <c r="HJ1473" s="199"/>
      <c r="HK1473" s="199"/>
      <c r="HL1473" s="199"/>
      <c r="HM1473" s="199"/>
      <c r="HN1473" s="199"/>
      <c r="HO1473" s="199"/>
      <c r="HP1473" s="199"/>
      <c r="HQ1473" s="199"/>
      <c r="HR1473" s="199"/>
      <c r="HS1473" s="199"/>
      <c r="HT1473" s="199"/>
      <c r="HU1473" s="199"/>
      <c r="HV1473" s="199"/>
      <c r="HW1473" s="199"/>
      <c r="HX1473" s="199"/>
      <c r="HY1473" s="199"/>
      <c r="HZ1473" s="199"/>
      <c r="IA1473" s="199"/>
      <c r="IB1473" s="199"/>
      <c r="IC1473" s="199"/>
      <c r="ID1473" s="199"/>
      <c r="IE1473" s="199"/>
      <c r="IF1473" s="199"/>
      <c r="IG1473" s="199"/>
      <c r="IH1473" s="199"/>
      <c r="II1473" s="199"/>
      <c r="IJ1473" s="199"/>
      <c r="IK1473" s="199"/>
      <c r="IL1473" s="199"/>
      <c r="IM1473" s="199"/>
      <c r="IN1473" s="199"/>
      <c r="IO1473" s="199"/>
      <c r="IP1473" s="199"/>
      <c r="IQ1473" s="199"/>
      <c r="IR1473" s="199"/>
      <c r="IS1473" s="199"/>
      <c r="IT1473" s="199"/>
      <c r="IU1473" s="199"/>
      <c r="IV1473" s="199"/>
      <c r="IW1473" s="199"/>
      <c r="IX1473" s="199"/>
      <c r="IY1473" s="199"/>
      <c r="IZ1473" s="199"/>
      <c r="JA1473" s="199"/>
      <c r="JB1473" s="199"/>
      <c r="JC1473" s="199"/>
      <c r="JD1473" s="199"/>
      <c r="JE1473" s="199"/>
      <c r="JF1473" s="199"/>
      <c r="JG1473" s="199"/>
      <c r="JH1473" s="199"/>
      <c r="JI1473" s="199"/>
      <c r="JJ1473" s="199"/>
      <c r="JK1473" s="199"/>
      <c r="JL1473" s="199"/>
      <c r="JM1473" s="199"/>
      <c r="JN1473" s="199"/>
      <c r="JO1473" s="199"/>
      <c r="JP1473" s="199"/>
      <c r="JQ1473" s="199"/>
      <c r="JR1473" s="199"/>
      <c r="JS1473" s="199"/>
      <c r="JT1473" s="199"/>
      <c r="JU1473" s="199"/>
      <c r="JV1473" s="199"/>
      <c r="JW1473" s="199"/>
      <c r="JX1473" s="199"/>
      <c r="JY1473" s="199"/>
      <c r="JZ1473" s="199"/>
      <c r="KA1473" s="199"/>
      <c r="KB1473" s="199"/>
      <c r="KC1473" s="199"/>
      <c r="KD1473" s="199"/>
      <c r="KE1473" s="199"/>
      <c r="KF1473" s="199"/>
      <c r="KG1473" s="199"/>
      <c r="KH1473" s="199"/>
      <c r="KI1473" s="199"/>
      <c r="KJ1473" s="199"/>
      <c r="KK1473" s="199"/>
      <c r="KL1473" s="199"/>
      <c r="KM1473" s="199"/>
      <c r="KN1473" s="199"/>
      <c r="KO1473" s="199"/>
      <c r="KP1473" s="199"/>
      <c r="KQ1473" s="199"/>
      <c r="KR1473" s="199"/>
      <c r="KS1473" s="199"/>
      <c r="KT1473" s="199"/>
      <c r="KU1473" s="199"/>
      <c r="KV1473" s="199"/>
      <c r="KW1473" s="199"/>
      <c r="KX1473" s="199"/>
      <c r="KY1473" s="199"/>
      <c r="KZ1473" s="199"/>
      <c r="LA1473" s="199"/>
      <c r="LB1473" s="199"/>
      <c r="LC1473" s="199"/>
      <c r="LD1473" s="199"/>
      <c r="LE1473" s="199"/>
      <c r="LF1473" s="199"/>
      <c r="LG1473" s="199"/>
      <c r="LH1473" s="199"/>
      <c r="LI1473" s="199"/>
      <c r="LJ1473" s="199"/>
      <c r="LK1473" s="199"/>
      <c r="LL1473" s="199"/>
      <c r="LM1473" s="199"/>
      <c r="LN1473" s="199"/>
      <c r="LO1473" s="199"/>
      <c r="LP1473" s="199"/>
      <c r="LQ1473" s="199"/>
      <c r="LR1473" s="199"/>
      <c r="LS1473" s="199"/>
      <c r="LT1473" s="199"/>
      <c r="LU1473" s="199"/>
      <c r="LV1473" s="199"/>
      <c r="LW1473" s="199"/>
      <c r="LX1473" s="199"/>
      <c r="LY1473" s="199"/>
      <c r="LZ1473" s="199"/>
      <c r="MA1473" s="199"/>
      <c r="MB1473" s="199"/>
      <c r="MC1473" s="199"/>
      <c r="MD1473" s="199"/>
      <c r="ME1473" s="199"/>
      <c r="MF1473" s="199"/>
      <c r="MG1473" s="199"/>
      <c r="MH1473" s="199"/>
      <c r="MI1473" s="199"/>
      <c r="MJ1473" s="199"/>
      <c r="MK1473" s="199"/>
      <c r="ML1473" s="199"/>
      <c r="MM1473" s="199"/>
      <c r="MN1473" s="199"/>
      <c r="MO1473" s="199"/>
      <c r="MP1473" s="199"/>
      <c r="MQ1473" s="199"/>
      <c r="MR1473" s="199"/>
      <c r="MS1473" s="199"/>
      <c r="MT1473" s="199"/>
      <c r="MU1473" s="199"/>
      <c r="MV1473" s="199"/>
      <c r="MW1473" s="199"/>
      <c r="MX1473" s="199"/>
      <c r="MY1473" s="199"/>
      <c r="MZ1473" s="199"/>
      <c r="NA1473" s="199"/>
      <c r="NB1473" s="199"/>
      <c r="NC1473" s="199"/>
      <c r="ND1473" s="199"/>
      <c r="NE1473" s="199"/>
      <c r="NF1473" s="199"/>
      <c r="NG1473" s="199"/>
      <c r="NH1473" s="199"/>
      <c r="NI1473" s="199"/>
      <c r="NJ1473" s="199"/>
      <c r="NK1473" s="199"/>
      <c r="NL1473" s="199"/>
      <c r="NM1473" s="199"/>
      <c r="NN1473" s="199"/>
      <c r="NO1473" s="199"/>
      <c r="NP1473" s="199"/>
      <c r="NQ1473" s="199"/>
      <c r="NR1473" s="199"/>
      <c r="NS1473" s="199"/>
      <c r="NT1473" s="199"/>
      <c r="NU1473" s="199"/>
      <c r="NV1473" s="199"/>
      <c r="NW1473" s="199"/>
      <c r="NX1473" s="199"/>
      <c r="NY1473" s="199"/>
      <c r="NZ1473" s="199"/>
      <c r="OA1473" s="199"/>
      <c r="OB1473" s="199"/>
      <c r="OC1473" s="199"/>
      <c r="OD1473" s="199"/>
      <c r="OE1473" s="199"/>
      <c r="OF1473" s="199"/>
      <c r="OG1473" s="199"/>
      <c r="OH1473" s="199"/>
      <c r="OI1473" s="199"/>
      <c r="OJ1473" s="199"/>
      <c r="OK1473" s="199"/>
      <c r="OL1473" s="199"/>
      <c r="OM1473" s="199"/>
      <c r="ON1473" s="199"/>
      <c r="OO1473" s="199"/>
      <c r="OP1473" s="199"/>
      <c r="OQ1473" s="199"/>
      <c r="OR1473" s="199"/>
      <c r="OS1473" s="199"/>
      <c r="OT1473" s="199"/>
      <c r="OU1473" s="199"/>
      <c r="OV1473" s="199"/>
      <c r="OW1473" s="199"/>
      <c r="OX1473" s="199"/>
      <c r="OY1473" s="199"/>
      <c r="OZ1473" s="199"/>
      <c r="PA1473" s="199"/>
      <c r="PB1473" s="199"/>
      <c r="PC1473" s="199"/>
      <c r="PD1473" s="199"/>
      <c r="PE1473" s="199"/>
      <c r="PF1473" s="199"/>
      <c r="PG1473" s="199"/>
      <c r="PH1473" s="199"/>
      <c r="PI1473" s="199"/>
      <c r="PJ1473" s="199"/>
      <c r="PK1473" s="199"/>
      <c r="PL1473" s="199"/>
      <c r="PM1473" s="199"/>
      <c r="PN1473" s="199"/>
      <c r="PO1473" s="199"/>
      <c r="PP1473" s="199"/>
      <c r="PQ1473" s="199"/>
      <c r="PR1473" s="199"/>
      <c r="PS1473" s="199"/>
      <c r="PT1473" s="199"/>
      <c r="PU1473" s="199"/>
      <c r="PV1473" s="199"/>
      <c r="PW1473" s="199"/>
      <c r="PX1473" s="199"/>
      <c r="PY1473" s="199"/>
      <c r="PZ1473" s="199"/>
      <c r="QA1473" s="199"/>
      <c r="QB1473" s="199"/>
      <c r="QC1473" s="199"/>
      <c r="QD1473" s="199"/>
      <c r="QE1473" s="199"/>
      <c r="QF1473" s="199"/>
      <c r="QG1473" s="199"/>
      <c r="QH1473" s="199"/>
      <c r="QI1473" s="199"/>
      <c r="QJ1473" s="199"/>
      <c r="QK1473" s="199"/>
      <c r="QL1473" s="199"/>
      <c r="QM1473" s="199"/>
      <c r="QN1473" s="199"/>
      <c r="QO1473" s="199"/>
      <c r="QP1473" s="199"/>
      <c r="QQ1473" s="199"/>
      <c r="QR1473" s="199"/>
      <c r="QS1473" s="199"/>
      <c r="QT1473" s="199"/>
      <c r="QU1473" s="199"/>
      <c r="QV1473" s="199"/>
      <c r="QW1473" s="199"/>
      <c r="QX1473" s="199"/>
      <c r="QY1473" s="199"/>
      <c r="QZ1473" s="199"/>
      <c r="RA1473" s="199"/>
      <c r="RB1473" s="199"/>
      <c r="RC1473" s="199"/>
      <c r="RD1473" s="199"/>
      <c r="RE1473" s="199"/>
      <c r="RF1473" s="199"/>
    </row>
    <row r="1474" spans="1:474" s="169" customFormat="1" x14ac:dyDescent="0.25">
      <c r="A1474" s="26"/>
      <c r="B1474" s="48" t="s">
        <v>1378</v>
      </c>
      <c r="C1474" s="23"/>
      <c r="D1474" s="89">
        <v>0</v>
      </c>
      <c r="E1474" s="23"/>
      <c r="F1474" s="23">
        <v>0</v>
      </c>
      <c r="P1474" s="207"/>
      <c r="U1474" s="208">
        <v>0</v>
      </c>
      <c r="V1474" s="207">
        <v>0</v>
      </c>
      <c r="AD1474" s="180"/>
      <c r="AE1474" s="207">
        <f t="shared" si="158"/>
        <v>0</v>
      </c>
      <c r="AF1474" s="199"/>
      <c r="AG1474" s="199"/>
      <c r="AH1474" s="199"/>
      <c r="AI1474" s="199"/>
      <c r="AJ1474" s="199"/>
      <c r="AK1474" s="199"/>
      <c r="AL1474" s="199"/>
      <c r="AM1474" s="199"/>
      <c r="AN1474" s="199"/>
      <c r="AO1474" s="199"/>
      <c r="AP1474" s="199"/>
      <c r="AQ1474" s="199"/>
      <c r="AR1474" s="199"/>
      <c r="AS1474" s="199"/>
      <c r="AT1474" s="199"/>
      <c r="AU1474" s="199"/>
      <c r="AV1474" s="199"/>
      <c r="AW1474" s="199"/>
      <c r="AX1474" s="199"/>
      <c r="AY1474" s="199"/>
      <c r="AZ1474" s="199"/>
      <c r="BA1474" s="199"/>
      <c r="BB1474" s="199"/>
      <c r="BC1474" s="199"/>
      <c r="BD1474" s="199"/>
      <c r="BE1474" s="199"/>
      <c r="BF1474" s="199"/>
      <c r="BG1474" s="199"/>
      <c r="BH1474" s="199"/>
      <c r="BI1474" s="199"/>
      <c r="BJ1474" s="199"/>
      <c r="BK1474" s="199"/>
      <c r="BL1474" s="199"/>
      <c r="BM1474" s="199"/>
      <c r="BN1474" s="199"/>
      <c r="BO1474" s="199"/>
      <c r="BP1474" s="199"/>
      <c r="BQ1474" s="199"/>
      <c r="BR1474" s="199"/>
      <c r="GM1474" s="199"/>
      <c r="GN1474" s="199"/>
      <c r="GO1474" s="199"/>
      <c r="GP1474" s="199"/>
      <c r="GQ1474" s="199"/>
      <c r="GR1474" s="199"/>
      <c r="GS1474" s="199"/>
      <c r="GT1474" s="199"/>
      <c r="GU1474" s="199"/>
      <c r="GV1474" s="199"/>
      <c r="GW1474" s="199"/>
      <c r="GX1474" s="199"/>
      <c r="GY1474" s="199"/>
      <c r="GZ1474" s="199"/>
      <c r="HA1474" s="199"/>
      <c r="HB1474" s="199"/>
      <c r="HC1474" s="199"/>
      <c r="HD1474" s="199"/>
      <c r="HE1474" s="199"/>
      <c r="HF1474" s="199"/>
      <c r="HG1474" s="199"/>
      <c r="HH1474" s="199"/>
      <c r="HI1474" s="199"/>
      <c r="HJ1474" s="199"/>
      <c r="HK1474" s="199"/>
      <c r="HL1474" s="199"/>
      <c r="HM1474" s="199"/>
      <c r="HN1474" s="199"/>
      <c r="HO1474" s="199"/>
      <c r="HP1474" s="199"/>
      <c r="HQ1474" s="199"/>
      <c r="HR1474" s="199"/>
      <c r="HS1474" s="199"/>
      <c r="HT1474" s="199"/>
      <c r="HU1474" s="199"/>
      <c r="HV1474" s="199"/>
      <c r="HW1474" s="199"/>
      <c r="HX1474" s="199"/>
      <c r="HY1474" s="199"/>
      <c r="HZ1474" s="199"/>
      <c r="IA1474" s="199"/>
      <c r="IB1474" s="199"/>
      <c r="IC1474" s="199"/>
      <c r="ID1474" s="199"/>
      <c r="IE1474" s="199"/>
      <c r="IF1474" s="199"/>
      <c r="IG1474" s="199"/>
      <c r="IH1474" s="199"/>
      <c r="II1474" s="199"/>
      <c r="IJ1474" s="199"/>
      <c r="IK1474" s="199"/>
      <c r="IL1474" s="199"/>
      <c r="IM1474" s="199"/>
      <c r="IN1474" s="199"/>
      <c r="IO1474" s="199"/>
      <c r="IP1474" s="199"/>
      <c r="IQ1474" s="199"/>
      <c r="IR1474" s="199"/>
      <c r="IS1474" s="199"/>
      <c r="IT1474" s="199"/>
      <c r="IU1474" s="199"/>
      <c r="IV1474" s="199"/>
      <c r="IW1474" s="199"/>
      <c r="IX1474" s="199"/>
      <c r="IY1474" s="199"/>
      <c r="IZ1474" s="199"/>
      <c r="JA1474" s="199"/>
      <c r="JB1474" s="199"/>
      <c r="JC1474" s="199"/>
      <c r="JD1474" s="199"/>
      <c r="JE1474" s="199"/>
      <c r="JF1474" s="199"/>
      <c r="JG1474" s="199"/>
      <c r="JH1474" s="199"/>
      <c r="JI1474" s="199"/>
      <c r="JJ1474" s="199"/>
      <c r="JK1474" s="199"/>
      <c r="JL1474" s="199"/>
      <c r="JM1474" s="199"/>
      <c r="JN1474" s="199"/>
      <c r="JO1474" s="199"/>
      <c r="JP1474" s="199"/>
      <c r="JQ1474" s="199"/>
      <c r="JR1474" s="199"/>
      <c r="JS1474" s="199"/>
      <c r="JT1474" s="199"/>
      <c r="JU1474" s="199"/>
      <c r="JV1474" s="199"/>
      <c r="JW1474" s="199"/>
      <c r="JX1474" s="199"/>
      <c r="JY1474" s="199"/>
      <c r="JZ1474" s="199"/>
      <c r="KA1474" s="199"/>
      <c r="KB1474" s="199"/>
      <c r="KC1474" s="199"/>
      <c r="KD1474" s="199"/>
      <c r="KE1474" s="199"/>
      <c r="KF1474" s="199"/>
      <c r="KG1474" s="199"/>
      <c r="KH1474" s="199"/>
      <c r="KI1474" s="199"/>
      <c r="KJ1474" s="199"/>
      <c r="KK1474" s="199"/>
      <c r="KL1474" s="199"/>
      <c r="KM1474" s="199"/>
      <c r="KN1474" s="199"/>
      <c r="KO1474" s="199"/>
      <c r="KP1474" s="199"/>
      <c r="KQ1474" s="199"/>
      <c r="KR1474" s="199"/>
      <c r="KS1474" s="199"/>
      <c r="KT1474" s="199"/>
      <c r="KU1474" s="199"/>
      <c r="KV1474" s="199"/>
      <c r="KW1474" s="199"/>
      <c r="KX1474" s="199"/>
      <c r="KY1474" s="199"/>
      <c r="KZ1474" s="199"/>
      <c r="LA1474" s="199"/>
      <c r="LB1474" s="199"/>
      <c r="LC1474" s="199"/>
      <c r="LD1474" s="199"/>
      <c r="LE1474" s="199"/>
      <c r="LF1474" s="199"/>
      <c r="LG1474" s="199"/>
      <c r="LH1474" s="199"/>
      <c r="LI1474" s="199"/>
      <c r="LJ1474" s="199"/>
      <c r="LK1474" s="199"/>
      <c r="LL1474" s="199"/>
      <c r="LM1474" s="199"/>
      <c r="LN1474" s="199"/>
      <c r="LO1474" s="199"/>
      <c r="LP1474" s="199"/>
      <c r="LQ1474" s="199"/>
      <c r="LR1474" s="199"/>
      <c r="LS1474" s="199"/>
      <c r="LT1474" s="199"/>
      <c r="LU1474" s="199"/>
      <c r="LV1474" s="199"/>
      <c r="LW1474" s="199"/>
      <c r="LX1474" s="199"/>
      <c r="LY1474" s="199"/>
      <c r="LZ1474" s="199"/>
      <c r="MA1474" s="199"/>
      <c r="MB1474" s="199"/>
      <c r="MC1474" s="199"/>
      <c r="MD1474" s="199"/>
      <c r="ME1474" s="199"/>
      <c r="MF1474" s="199"/>
      <c r="MG1474" s="199"/>
      <c r="MH1474" s="199"/>
      <c r="MI1474" s="199"/>
      <c r="MJ1474" s="199"/>
      <c r="MK1474" s="199"/>
      <c r="ML1474" s="199"/>
      <c r="MM1474" s="199"/>
      <c r="MN1474" s="199"/>
      <c r="MO1474" s="199"/>
      <c r="MP1474" s="199"/>
      <c r="MQ1474" s="199"/>
      <c r="MR1474" s="199"/>
      <c r="MS1474" s="199"/>
      <c r="MT1474" s="199"/>
      <c r="MU1474" s="199"/>
      <c r="MV1474" s="199"/>
      <c r="MW1474" s="199"/>
      <c r="MX1474" s="199"/>
      <c r="MY1474" s="199"/>
      <c r="MZ1474" s="199"/>
      <c r="NA1474" s="199"/>
      <c r="NB1474" s="199"/>
      <c r="NC1474" s="199"/>
      <c r="ND1474" s="199"/>
      <c r="NE1474" s="199"/>
      <c r="NF1474" s="199"/>
      <c r="NG1474" s="199"/>
      <c r="NH1474" s="199"/>
      <c r="NI1474" s="199"/>
      <c r="NJ1474" s="199"/>
      <c r="NK1474" s="199"/>
      <c r="NL1474" s="199"/>
      <c r="NM1474" s="199"/>
      <c r="NN1474" s="199"/>
      <c r="NO1474" s="199"/>
      <c r="NP1474" s="199"/>
      <c r="NQ1474" s="199"/>
      <c r="NR1474" s="199"/>
      <c r="NS1474" s="199"/>
      <c r="NT1474" s="199"/>
      <c r="NU1474" s="199"/>
      <c r="NV1474" s="199"/>
      <c r="NW1474" s="199"/>
      <c r="NX1474" s="199"/>
      <c r="NY1474" s="199"/>
      <c r="NZ1474" s="199"/>
      <c r="OA1474" s="199"/>
      <c r="OB1474" s="199"/>
      <c r="OC1474" s="199"/>
      <c r="OD1474" s="199"/>
      <c r="OE1474" s="199"/>
      <c r="OF1474" s="199"/>
      <c r="OG1474" s="199"/>
      <c r="OH1474" s="199"/>
      <c r="OI1474" s="199"/>
      <c r="OJ1474" s="199"/>
      <c r="OK1474" s="199"/>
      <c r="OL1474" s="199"/>
      <c r="OM1474" s="199"/>
      <c r="ON1474" s="199"/>
      <c r="OO1474" s="199"/>
      <c r="OP1474" s="199"/>
      <c r="OQ1474" s="199"/>
      <c r="OR1474" s="199"/>
      <c r="OS1474" s="199"/>
      <c r="OT1474" s="199"/>
      <c r="OU1474" s="199"/>
      <c r="OV1474" s="199"/>
      <c r="OW1474" s="199"/>
      <c r="OX1474" s="199"/>
      <c r="OY1474" s="199"/>
      <c r="OZ1474" s="199"/>
      <c r="PA1474" s="199"/>
      <c r="PB1474" s="199"/>
      <c r="PC1474" s="199"/>
      <c r="PD1474" s="199"/>
      <c r="PE1474" s="199"/>
      <c r="PF1474" s="199"/>
      <c r="PG1474" s="199"/>
      <c r="PH1474" s="199"/>
      <c r="PI1474" s="199"/>
      <c r="PJ1474" s="199"/>
      <c r="PK1474" s="199"/>
      <c r="PL1474" s="199"/>
      <c r="PM1474" s="199"/>
      <c r="PN1474" s="199"/>
      <c r="PO1474" s="199"/>
      <c r="PP1474" s="199"/>
      <c r="PQ1474" s="199"/>
      <c r="PR1474" s="199"/>
      <c r="PS1474" s="199"/>
      <c r="PT1474" s="199"/>
      <c r="PU1474" s="199"/>
      <c r="PV1474" s="199"/>
      <c r="PW1474" s="199"/>
      <c r="PX1474" s="199"/>
      <c r="PY1474" s="199"/>
      <c r="PZ1474" s="199"/>
      <c r="QA1474" s="199"/>
      <c r="QB1474" s="199"/>
      <c r="QC1474" s="199"/>
      <c r="QD1474" s="199"/>
      <c r="QE1474" s="199"/>
      <c r="QF1474" s="199"/>
      <c r="QG1474" s="199"/>
      <c r="QH1474" s="199"/>
      <c r="QI1474" s="199"/>
      <c r="QJ1474" s="199"/>
      <c r="QK1474" s="199"/>
      <c r="QL1474" s="199"/>
      <c r="QM1474" s="199"/>
      <c r="QN1474" s="199"/>
      <c r="QO1474" s="199"/>
      <c r="QP1474" s="199"/>
      <c r="QQ1474" s="199"/>
      <c r="QR1474" s="199"/>
      <c r="QS1474" s="199"/>
      <c r="QT1474" s="199"/>
      <c r="QU1474" s="199"/>
      <c r="QV1474" s="199"/>
      <c r="QW1474" s="199"/>
      <c r="QX1474" s="199"/>
      <c r="QY1474" s="199"/>
      <c r="QZ1474" s="199"/>
      <c r="RA1474" s="199"/>
      <c r="RB1474" s="199"/>
      <c r="RC1474" s="199"/>
      <c r="RD1474" s="199"/>
      <c r="RE1474" s="199"/>
      <c r="RF1474" s="199"/>
    </row>
    <row r="1475" spans="1:474" s="169" customFormat="1" x14ac:dyDescent="0.25">
      <c r="A1475" s="26"/>
      <c r="B1475" s="48" t="s">
        <v>1379</v>
      </c>
      <c r="C1475" s="23"/>
      <c r="D1475" s="89">
        <v>6</v>
      </c>
      <c r="E1475" s="23"/>
      <c r="F1475" s="23">
        <v>3019.7400000000007</v>
      </c>
      <c r="P1475" s="207"/>
      <c r="U1475" s="208">
        <v>6</v>
      </c>
      <c r="V1475" s="207">
        <v>3019.7400000000007</v>
      </c>
      <c r="AD1475" s="180"/>
      <c r="AE1475" s="207">
        <f t="shared" si="158"/>
        <v>3019.7400000000007</v>
      </c>
      <c r="AF1475" s="199"/>
      <c r="AG1475" s="199"/>
      <c r="AH1475" s="199"/>
      <c r="AI1475" s="199"/>
      <c r="AJ1475" s="199"/>
      <c r="AK1475" s="199"/>
      <c r="AL1475" s="199"/>
      <c r="AM1475" s="199"/>
      <c r="AN1475" s="199"/>
      <c r="AO1475" s="199"/>
      <c r="AP1475" s="199"/>
      <c r="AQ1475" s="199"/>
      <c r="AR1475" s="199"/>
      <c r="AS1475" s="199"/>
      <c r="AT1475" s="199"/>
      <c r="AU1475" s="199"/>
      <c r="AV1475" s="199"/>
      <c r="AW1475" s="199"/>
      <c r="AX1475" s="199"/>
      <c r="AY1475" s="199"/>
      <c r="AZ1475" s="199"/>
      <c r="BA1475" s="199"/>
      <c r="BB1475" s="199"/>
      <c r="BC1475" s="199"/>
      <c r="BD1475" s="199"/>
      <c r="BE1475" s="199"/>
      <c r="BF1475" s="199"/>
      <c r="BG1475" s="199"/>
      <c r="BH1475" s="199"/>
      <c r="BI1475" s="199"/>
      <c r="BJ1475" s="199"/>
      <c r="BK1475" s="199"/>
      <c r="BL1475" s="199"/>
      <c r="BM1475" s="199"/>
      <c r="BN1475" s="199"/>
      <c r="BO1475" s="199"/>
      <c r="BP1475" s="199"/>
      <c r="BQ1475" s="199"/>
      <c r="BR1475" s="199"/>
      <c r="GM1475" s="199"/>
      <c r="GN1475" s="199"/>
      <c r="GO1475" s="199"/>
      <c r="GP1475" s="199"/>
      <c r="GQ1475" s="199"/>
      <c r="GR1475" s="199"/>
      <c r="GS1475" s="199"/>
      <c r="GT1475" s="199"/>
      <c r="GU1475" s="199"/>
      <c r="GV1475" s="199"/>
      <c r="GW1475" s="199"/>
      <c r="GX1475" s="199"/>
      <c r="GY1475" s="199"/>
      <c r="GZ1475" s="199"/>
      <c r="HA1475" s="199"/>
      <c r="HB1475" s="199"/>
      <c r="HC1475" s="199"/>
      <c r="HD1475" s="199"/>
      <c r="HE1475" s="199"/>
      <c r="HF1475" s="199"/>
      <c r="HG1475" s="199"/>
      <c r="HH1475" s="199"/>
      <c r="HI1475" s="199"/>
      <c r="HJ1475" s="199"/>
      <c r="HK1475" s="199"/>
      <c r="HL1475" s="199"/>
      <c r="HM1475" s="199"/>
      <c r="HN1475" s="199"/>
      <c r="HO1475" s="199"/>
      <c r="HP1475" s="199"/>
      <c r="HQ1475" s="199"/>
      <c r="HR1475" s="199"/>
      <c r="HS1475" s="199"/>
      <c r="HT1475" s="199"/>
      <c r="HU1475" s="199"/>
      <c r="HV1475" s="199"/>
      <c r="HW1475" s="199"/>
      <c r="HX1475" s="199"/>
      <c r="HY1475" s="199"/>
      <c r="HZ1475" s="199"/>
      <c r="IA1475" s="199"/>
      <c r="IB1475" s="199"/>
      <c r="IC1475" s="199"/>
      <c r="ID1475" s="199"/>
      <c r="IE1475" s="199"/>
      <c r="IF1475" s="199"/>
      <c r="IG1475" s="199"/>
      <c r="IH1475" s="199"/>
      <c r="II1475" s="199"/>
      <c r="IJ1475" s="199"/>
      <c r="IK1475" s="199"/>
      <c r="IL1475" s="199"/>
      <c r="IM1475" s="199"/>
      <c r="IN1475" s="199"/>
      <c r="IO1475" s="199"/>
      <c r="IP1475" s="199"/>
      <c r="IQ1475" s="199"/>
      <c r="IR1475" s="199"/>
      <c r="IS1475" s="199"/>
      <c r="IT1475" s="199"/>
      <c r="IU1475" s="199"/>
      <c r="IV1475" s="199"/>
      <c r="IW1475" s="199"/>
      <c r="IX1475" s="199"/>
      <c r="IY1475" s="199"/>
      <c r="IZ1475" s="199"/>
      <c r="JA1475" s="199"/>
      <c r="JB1475" s="199"/>
      <c r="JC1475" s="199"/>
      <c r="JD1475" s="199"/>
      <c r="JE1475" s="199"/>
      <c r="JF1475" s="199"/>
      <c r="JG1475" s="199"/>
      <c r="JH1475" s="199"/>
      <c r="JI1475" s="199"/>
      <c r="JJ1475" s="199"/>
      <c r="JK1475" s="199"/>
      <c r="JL1475" s="199"/>
      <c r="JM1475" s="199"/>
      <c r="JN1475" s="199"/>
      <c r="JO1475" s="199"/>
      <c r="JP1475" s="199"/>
      <c r="JQ1475" s="199"/>
      <c r="JR1475" s="199"/>
      <c r="JS1475" s="199"/>
      <c r="JT1475" s="199"/>
      <c r="JU1475" s="199"/>
      <c r="JV1475" s="199"/>
      <c r="JW1475" s="199"/>
      <c r="JX1475" s="199"/>
      <c r="JY1475" s="199"/>
      <c r="JZ1475" s="199"/>
      <c r="KA1475" s="199"/>
      <c r="KB1475" s="199"/>
      <c r="KC1475" s="199"/>
      <c r="KD1475" s="199"/>
      <c r="KE1475" s="199"/>
      <c r="KF1475" s="199"/>
      <c r="KG1475" s="199"/>
      <c r="KH1475" s="199"/>
      <c r="KI1475" s="199"/>
      <c r="KJ1475" s="199"/>
      <c r="KK1475" s="199"/>
      <c r="KL1475" s="199"/>
      <c r="KM1475" s="199"/>
      <c r="KN1475" s="199"/>
      <c r="KO1475" s="199"/>
      <c r="KP1475" s="199"/>
      <c r="KQ1475" s="199"/>
      <c r="KR1475" s="199"/>
      <c r="KS1475" s="199"/>
      <c r="KT1475" s="199"/>
      <c r="KU1475" s="199"/>
      <c r="KV1475" s="199"/>
      <c r="KW1475" s="199"/>
      <c r="KX1475" s="199"/>
      <c r="KY1475" s="199"/>
      <c r="KZ1475" s="199"/>
      <c r="LA1475" s="199"/>
      <c r="LB1475" s="199"/>
      <c r="LC1475" s="199"/>
      <c r="LD1475" s="199"/>
      <c r="LE1475" s="199"/>
      <c r="LF1475" s="199"/>
      <c r="LG1475" s="199"/>
      <c r="LH1475" s="199"/>
      <c r="LI1475" s="199"/>
      <c r="LJ1475" s="199"/>
      <c r="LK1475" s="199"/>
      <c r="LL1475" s="199"/>
      <c r="LM1475" s="199"/>
      <c r="LN1475" s="199"/>
      <c r="LO1475" s="199"/>
      <c r="LP1475" s="199"/>
      <c r="LQ1475" s="199"/>
      <c r="LR1475" s="199"/>
      <c r="LS1475" s="199"/>
      <c r="LT1475" s="199"/>
      <c r="LU1475" s="199"/>
      <c r="LV1475" s="199"/>
      <c r="LW1475" s="199"/>
      <c r="LX1475" s="199"/>
      <c r="LY1475" s="199"/>
      <c r="LZ1475" s="199"/>
      <c r="MA1475" s="199"/>
      <c r="MB1475" s="199"/>
      <c r="MC1475" s="199"/>
      <c r="MD1475" s="199"/>
      <c r="ME1475" s="199"/>
      <c r="MF1475" s="199"/>
      <c r="MG1475" s="199"/>
      <c r="MH1475" s="199"/>
      <c r="MI1475" s="199"/>
      <c r="MJ1475" s="199"/>
      <c r="MK1475" s="199"/>
      <c r="ML1475" s="199"/>
      <c r="MM1475" s="199"/>
      <c r="MN1475" s="199"/>
      <c r="MO1475" s="199"/>
      <c r="MP1475" s="199"/>
      <c r="MQ1475" s="199"/>
      <c r="MR1475" s="199"/>
      <c r="MS1475" s="199"/>
      <c r="MT1475" s="199"/>
      <c r="MU1475" s="199"/>
      <c r="MV1475" s="199"/>
      <c r="MW1475" s="199"/>
      <c r="MX1475" s="199"/>
      <c r="MY1475" s="199"/>
      <c r="MZ1475" s="199"/>
      <c r="NA1475" s="199"/>
      <c r="NB1475" s="199"/>
      <c r="NC1475" s="199"/>
      <c r="ND1475" s="199"/>
      <c r="NE1475" s="199"/>
      <c r="NF1475" s="199"/>
      <c r="NG1475" s="199"/>
      <c r="NH1475" s="199"/>
      <c r="NI1475" s="199"/>
      <c r="NJ1475" s="199"/>
      <c r="NK1475" s="199"/>
      <c r="NL1475" s="199"/>
      <c r="NM1475" s="199"/>
      <c r="NN1475" s="199"/>
      <c r="NO1475" s="199"/>
      <c r="NP1475" s="199"/>
      <c r="NQ1475" s="199"/>
      <c r="NR1475" s="199"/>
      <c r="NS1475" s="199"/>
      <c r="NT1475" s="199"/>
      <c r="NU1475" s="199"/>
      <c r="NV1475" s="199"/>
      <c r="NW1475" s="199"/>
      <c r="NX1475" s="199"/>
      <c r="NY1475" s="199"/>
      <c r="NZ1475" s="199"/>
      <c r="OA1475" s="199"/>
      <c r="OB1475" s="199"/>
      <c r="OC1475" s="199"/>
      <c r="OD1475" s="199"/>
      <c r="OE1475" s="199"/>
      <c r="OF1475" s="199"/>
      <c r="OG1475" s="199"/>
      <c r="OH1475" s="199"/>
      <c r="OI1475" s="199"/>
      <c r="OJ1475" s="199"/>
      <c r="OK1475" s="199"/>
      <c r="OL1475" s="199"/>
      <c r="OM1475" s="199"/>
      <c r="ON1475" s="199"/>
      <c r="OO1475" s="199"/>
      <c r="OP1475" s="199"/>
      <c r="OQ1475" s="199"/>
      <c r="OR1475" s="199"/>
      <c r="OS1475" s="199"/>
      <c r="OT1475" s="199"/>
      <c r="OU1475" s="199"/>
      <c r="OV1475" s="199"/>
      <c r="OW1475" s="199"/>
      <c r="OX1475" s="199"/>
      <c r="OY1475" s="199"/>
      <c r="OZ1475" s="199"/>
      <c r="PA1475" s="199"/>
      <c r="PB1475" s="199"/>
      <c r="PC1475" s="199"/>
      <c r="PD1475" s="199"/>
      <c r="PE1475" s="199"/>
      <c r="PF1475" s="199"/>
      <c r="PG1475" s="199"/>
      <c r="PH1475" s="199"/>
      <c r="PI1475" s="199"/>
      <c r="PJ1475" s="199"/>
      <c r="PK1475" s="199"/>
      <c r="PL1475" s="199"/>
      <c r="PM1475" s="199"/>
      <c r="PN1475" s="199"/>
      <c r="PO1475" s="199"/>
      <c r="PP1475" s="199"/>
      <c r="PQ1475" s="199"/>
      <c r="PR1475" s="199"/>
      <c r="PS1475" s="199"/>
      <c r="PT1475" s="199"/>
      <c r="PU1475" s="199"/>
      <c r="PV1475" s="199"/>
      <c r="PW1475" s="199"/>
      <c r="PX1475" s="199"/>
      <c r="PY1475" s="199"/>
      <c r="PZ1475" s="199"/>
      <c r="QA1475" s="199"/>
      <c r="QB1475" s="199"/>
      <c r="QC1475" s="199"/>
      <c r="QD1475" s="199"/>
      <c r="QE1475" s="199"/>
      <c r="QF1475" s="199"/>
      <c r="QG1475" s="199"/>
      <c r="QH1475" s="199"/>
      <c r="QI1475" s="199"/>
      <c r="QJ1475" s="199"/>
      <c r="QK1475" s="199"/>
      <c r="QL1475" s="199"/>
      <c r="QM1475" s="199"/>
      <c r="QN1475" s="199"/>
      <c r="QO1475" s="199"/>
      <c r="QP1475" s="199"/>
      <c r="QQ1475" s="199"/>
      <c r="QR1475" s="199"/>
      <c r="QS1475" s="199"/>
      <c r="QT1475" s="199"/>
      <c r="QU1475" s="199"/>
      <c r="QV1475" s="199"/>
      <c r="QW1475" s="199"/>
      <c r="QX1475" s="199"/>
      <c r="QY1475" s="199"/>
      <c r="QZ1475" s="199"/>
      <c r="RA1475" s="199"/>
      <c r="RB1475" s="199"/>
      <c r="RC1475" s="199"/>
      <c r="RD1475" s="199"/>
      <c r="RE1475" s="199"/>
      <c r="RF1475" s="199"/>
    </row>
    <row r="1476" spans="1:474" s="169" customFormat="1" x14ac:dyDescent="0.25">
      <c r="A1476" s="26"/>
      <c r="B1476" s="48" t="s">
        <v>1380</v>
      </c>
      <c r="C1476" s="23"/>
      <c r="D1476" s="89">
        <v>7</v>
      </c>
      <c r="E1476" s="23"/>
      <c r="F1476" s="23">
        <v>7234.920000000001</v>
      </c>
      <c r="P1476" s="207"/>
      <c r="U1476" s="208">
        <v>7</v>
      </c>
      <c r="V1476" s="207">
        <v>7234.920000000001</v>
      </c>
      <c r="AD1476" s="180"/>
      <c r="AE1476" s="207">
        <f t="shared" si="158"/>
        <v>7234.920000000001</v>
      </c>
      <c r="AF1476" s="199"/>
      <c r="AG1476" s="199"/>
      <c r="AH1476" s="199"/>
      <c r="AI1476" s="199"/>
      <c r="AJ1476" s="199"/>
      <c r="AK1476" s="199"/>
      <c r="AL1476" s="199"/>
      <c r="AM1476" s="199"/>
      <c r="AN1476" s="199"/>
      <c r="AO1476" s="199"/>
      <c r="AP1476" s="199"/>
      <c r="AQ1476" s="199"/>
      <c r="AR1476" s="199"/>
      <c r="AS1476" s="199"/>
      <c r="AT1476" s="199"/>
      <c r="AU1476" s="199"/>
      <c r="AV1476" s="199"/>
      <c r="AW1476" s="199"/>
      <c r="AX1476" s="199"/>
      <c r="AY1476" s="199"/>
      <c r="AZ1476" s="199"/>
      <c r="BA1476" s="199"/>
      <c r="BB1476" s="199"/>
      <c r="BC1476" s="199"/>
      <c r="BD1476" s="199"/>
      <c r="BE1476" s="199"/>
      <c r="BF1476" s="199"/>
      <c r="BG1476" s="199"/>
      <c r="BH1476" s="199"/>
      <c r="BI1476" s="199"/>
      <c r="BJ1476" s="199"/>
      <c r="BK1476" s="199"/>
      <c r="BL1476" s="199"/>
      <c r="BM1476" s="199"/>
      <c r="BN1476" s="199"/>
      <c r="BO1476" s="199"/>
      <c r="BP1476" s="199"/>
      <c r="BQ1476" s="199"/>
      <c r="BR1476" s="199"/>
      <c r="GM1476" s="199"/>
      <c r="GN1476" s="199"/>
      <c r="GO1476" s="199"/>
      <c r="GP1476" s="199"/>
      <c r="GQ1476" s="199"/>
      <c r="GR1476" s="199"/>
      <c r="GS1476" s="199"/>
      <c r="GT1476" s="199"/>
      <c r="GU1476" s="199"/>
      <c r="GV1476" s="199"/>
      <c r="GW1476" s="199"/>
      <c r="GX1476" s="199"/>
      <c r="GY1476" s="199"/>
      <c r="GZ1476" s="199"/>
      <c r="HA1476" s="199"/>
      <c r="HB1476" s="199"/>
      <c r="HC1476" s="199"/>
      <c r="HD1476" s="199"/>
      <c r="HE1476" s="199"/>
      <c r="HF1476" s="199"/>
      <c r="HG1476" s="199"/>
      <c r="HH1476" s="199"/>
      <c r="HI1476" s="199"/>
      <c r="HJ1476" s="199"/>
      <c r="HK1476" s="199"/>
      <c r="HL1476" s="199"/>
      <c r="HM1476" s="199"/>
      <c r="HN1476" s="199"/>
      <c r="HO1476" s="199"/>
      <c r="HP1476" s="199"/>
      <c r="HQ1476" s="199"/>
      <c r="HR1476" s="199"/>
      <c r="HS1476" s="199"/>
      <c r="HT1476" s="199"/>
      <c r="HU1476" s="199"/>
      <c r="HV1476" s="199"/>
      <c r="HW1476" s="199"/>
      <c r="HX1476" s="199"/>
      <c r="HY1476" s="199"/>
      <c r="HZ1476" s="199"/>
      <c r="IA1476" s="199"/>
      <c r="IB1476" s="199"/>
      <c r="IC1476" s="199"/>
      <c r="ID1476" s="199"/>
      <c r="IE1476" s="199"/>
      <c r="IF1476" s="199"/>
      <c r="IG1476" s="199"/>
      <c r="IH1476" s="199"/>
      <c r="II1476" s="199"/>
      <c r="IJ1476" s="199"/>
      <c r="IK1476" s="199"/>
      <c r="IL1476" s="199"/>
      <c r="IM1476" s="199"/>
      <c r="IN1476" s="199"/>
      <c r="IO1476" s="199"/>
      <c r="IP1476" s="199"/>
      <c r="IQ1476" s="199"/>
      <c r="IR1476" s="199"/>
      <c r="IS1476" s="199"/>
      <c r="IT1476" s="199"/>
      <c r="IU1476" s="199"/>
      <c r="IV1476" s="199"/>
      <c r="IW1476" s="199"/>
      <c r="IX1476" s="199"/>
      <c r="IY1476" s="199"/>
      <c r="IZ1476" s="199"/>
      <c r="JA1476" s="199"/>
      <c r="JB1476" s="199"/>
      <c r="JC1476" s="199"/>
      <c r="JD1476" s="199"/>
      <c r="JE1476" s="199"/>
      <c r="JF1476" s="199"/>
      <c r="JG1476" s="199"/>
      <c r="JH1476" s="199"/>
      <c r="JI1476" s="199"/>
      <c r="JJ1476" s="199"/>
      <c r="JK1476" s="199"/>
      <c r="JL1476" s="199"/>
      <c r="JM1476" s="199"/>
      <c r="JN1476" s="199"/>
      <c r="JO1476" s="199"/>
      <c r="JP1476" s="199"/>
      <c r="JQ1476" s="199"/>
      <c r="JR1476" s="199"/>
      <c r="JS1476" s="199"/>
      <c r="JT1476" s="199"/>
      <c r="JU1476" s="199"/>
      <c r="JV1476" s="199"/>
      <c r="JW1476" s="199"/>
      <c r="JX1476" s="199"/>
      <c r="JY1476" s="199"/>
      <c r="JZ1476" s="199"/>
      <c r="KA1476" s="199"/>
      <c r="KB1476" s="199"/>
      <c r="KC1476" s="199"/>
      <c r="KD1476" s="199"/>
      <c r="KE1476" s="199"/>
      <c r="KF1476" s="199"/>
      <c r="KG1476" s="199"/>
      <c r="KH1476" s="199"/>
      <c r="KI1476" s="199"/>
      <c r="KJ1476" s="199"/>
      <c r="KK1476" s="199"/>
      <c r="KL1476" s="199"/>
      <c r="KM1476" s="199"/>
      <c r="KN1476" s="199"/>
      <c r="KO1476" s="199"/>
      <c r="KP1476" s="199"/>
      <c r="KQ1476" s="199"/>
      <c r="KR1476" s="199"/>
      <c r="KS1476" s="199"/>
      <c r="KT1476" s="199"/>
      <c r="KU1476" s="199"/>
      <c r="KV1476" s="199"/>
      <c r="KW1476" s="199"/>
      <c r="KX1476" s="199"/>
      <c r="KY1476" s="199"/>
      <c r="KZ1476" s="199"/>
      <c r="LA1476" s="199"/>
      <c r="LB1476" s="199"/>
      <c r="LC1476" s="199"/>
      <c r="LD1476" s="199"/>
      <c r="LE1476" s="199"/>
      <c r="LF1476" s="199"/>
      <c r="LG1476" s="199"/>
      <c r="LH1476" s="199"/>
      <c r="LI1476" s="199"/>
      <c r="LJ1476" s="199"/>
      <c r="LK1476" s="199"/>
      <c r="LL1476" s="199"/>
      <c r="LM1476" s="199"/>
      <c r="LN1476" s="199"/>
      <c r="LO1476" s="199"/>
      <c r="LP1476" s="199"/>
      <c r="LQ1476" s="199"/>
      <c r="LR1476" s="199"/>
      <c r="LS1476" s="199"/>
      <c r="LT1476" s="199"/>
      <c r="LU1476" s="199"/>
      <c r="LV1476" s="199"/>
      <c r="LW1476" s="199"/>
      <c r="LX1476" s="199"/>
      <c r="LY1476" s="199"/>
      <c r="LZ1476" s="199"/>
      <c r="MA1476" s="199"/>
      <c r="MB1476" s="199"/>
      <c r="MC1476" s="199"/>
      <c r="MD1476" s="199"/>
      <c r="ME1476" s="199"/>
      <c r="MF1476" s="199"/>
      <c r="MG1476" s="199"/>
      <c r="MH1476" s="199"/>
      <c r="MI1476" s="199"/>
      <c r="MJ1476" s="199"/>
      <c r="MK1476" s="199"/>
      <c r="ML1476" s="199"/>
      <c r="MM1476" s="199"/>
      <c r="MN1476" s="199"/>
      <c r="MO1476" s="199"/>
      <c r="MP1476" s="199"/>
      <c r="MQ1476" s="199"/>
      <c r="MR1476" s="199"/>
      <c r="MS1476" s="199"/>
      <c r="MT1476" s="199"/>
      <c r="MU1476" s="199"/>
      <c r="MV1476" s="199"/>
      <c r="MW1476" s="199"/>
      <c r="MX1476" s="199"/>
      <c r="MY1476" s="199"/>
      <c r="MZ1476" s="199"/>
      <c r="NA1476" s="199"/>
      <c r="NB1476" s="199"/>
      <c r="NC1476" s="199"/>
      <c r="ND1476" s="199"/>
      <c r="NE1476" s="199"/>
      <c r="NF1476" s="199"/>
      <c r="NG1476" s="199"/>
      <c r="NH1476" s="199"/>
      <c r="NI1476" s="199"/>
      <c r="NJ1476" s="199"/>
      <c r="NK1476" s="199"/>
      <c r="NL1476" s="199"/>
      <c r="NM1476" s="199"/>
      <c r="NN1476" s="199"/>
      <c r="NO1476" s="199"/>
      <c r="NP1476" s="199"/>
      <c r="NQ1476" s="199"/>
      <c r="NR1476" s="199"/>
      <c r="NS1476" s="199"/>
      <c r="NT1476" s="199"/>
      <c r="NU1476" s="199"/>
      <c r="NV1476" s="199"/>
      <c r="NW1476" s="199"/>
      <c r="NX1476" s="199"/>
      <c r="NY1476" s="199"/>
      <c r="NZ1476" s="199"/>
      <c r="OA1476" s="199"/>
      <c r="OB1476" s="199"/>
      <c r="OC1476" s="199"/>
      <c r="OD1476" s="199"/>
      <c r="OE1476" s="199"/>
      <c r="OF1476" s="199"/>
      <c r="OG1476" s="199"/>
      <c r="OH1476" s="199"/>
      <c r="OI1476" s="199"/>
      <c r="OJ1476" s="199"/>
      <c r="OK1476" s="199"/>
      <c r="OL1476" s="199"/>
      <c r="OM1476" s="199"/>
      <c r="ON1476" s="199"/>
      <c r="OO1476" s="199"/>
      <c r="OP1476" s="199"/>
      <c r="OQ1476" s="199"/>
      <c r="OR1476" s="199"/>
      <c r="OS1476" s="199"/>
      <c r="OT1476" s="199"/>
      <c r="OU1476" s="199"/>
      <c r="OV1476" s="199"/>
      <c r="OW1476" s="199"/>
      <c r="OX1476" s="199"/>
      <c r="OY1476" s="199"/>
      <c r="OZ1476" s="199"/>
      <c r="PA1476" s="199"/>
      <c r="PB1476" s="199"/>
      <c r="PC1476" s="199"/>
      <c r="PD1476" s="199"/>
      <c r="PE1476" s="199"/>
      <c r="PF1476" s="199"/>
      <c r="PG1476" s="199"/>
      <c r="PH1476" s="199"/>
      <c r="PI1476" s="199"/>
      <c r="PJ1476" s="199"/>
      <c r="PK1476" s="199"/>
      <c r="PL1476" s="199"/>
      <c r="PM1476" s="199"/>
      <c r="PN1476" s="199"/>
      <c r="PO1476" s="199"/>
      <c r="PP1476" s="199"/>
      <c r="PQ1476" s="199"/>
      <c r="PR1476" s="199"/>
      <c r="PS1476" s="199"/>
      <c r="PT1476" s="199"/>
      <c r="PU1476" s="199"/>
      <c r="PV1476" s="199"/>
      <c r="PW1476" s="199"/>
      <c r="PX1476" s="199"/>
      <c r="PY1476" s="199"/>
      <c r="PZ1476" s="199"/>
      <c r="QA1476" s="199"/>
      <c r="QB1476" s="199"/>
      <c r="QC1476" s="199"/>
      <c r="QD1476" s="199"/>
      <c r="QE1476" s="199"/>
      <c r="QF1476" s="199"/>
      <c r="QG1476" s="199"/>
      <c r="QH1476" s="199"/>
      <c r="QI1476" s="199"/>
      <c r="QJ1476" s="199"/>
      <c r="QK1476" s="199"/>
      <c r="QL1476" s="199"/>
      <c r="QM1476" s="199"/>
      <c r="QN1476" s="199"/>
      <c r="QO1476" s="199"/>
      <c r="QP1476" s="199"/>
      <c r="QQ1476" s="199"/>
      <c r="QR1476" s="199"/>
      <c r="QS1476" s="199"/>
      <c r="QT1476" s="199"/>
      <c r="QU1476" s="199"/>
      <c r="QV1476" s="199"/>
      <c r="QW1476" s="199"/>
      <c r="QX1476" s="199"/>
      <c r="QY1476" s="199"/>
      <c r="QZ1476" s="199"/>
      <c r="RA1476" s="199"/>
      <c r="RB1476" s="199"/>
      <c r="RC1476" s="199"/>
      <c r="RD1476" s="199"/>
      <c r="RE1476" s="199"/>
      <c r="RF1476" s="199"/>
    </row>
    <row r="1477" spans="1:474" s="169" customFormat="1" x14ac:dyDescent="0.25">
      <c r="A1477" s="26"/>
      <c r="B1477" s="48" t="s">
        <v>1381</v>
      </c>
      <c r="C1477" s="23"/>
      <c r="D1477" s="49">
        <v>0</v>
      </c>
      <c r="E1477" s="23"/>
      <c r="F1477" s="23">
        <v>0</v>
      </c>
      <c r="P1477" s="207"/>
      <c r="U1477" s="208">
        <v>0</v>
      </c>
      <c r="V1477" s="207">
        <v>0</v>
      </c>
      <c r="AD1477" s="180"/>
      <c r="AE1477" s="207">
        <f t="shared" si="158"/>
        <v>0</v>
      </c>
      <c r="AF1477" s="199"/>
      <c r="AG1477" s="199"/>
      <c r="AH1477" s="199"/>
      <c r="AI1477" s="199"/>
      <c r="AJ1477" s="199"/>
      <c r="AK1477" s="199"/>
      <c r="AL1477" s="199"/>
      <c r="AM1477" s="199"/>
      <c r="AN1477" s="199"/>
      <c r="AO1477" s="199"/>
      <c r="AP1477" s="199"/>
      <c r="AQ1477" s="199"/>
      <c r="AR1477" s="199"/>
      <c r="AS1477" s="199"/>
      <c r="AT1477" s="199"/>
      <c r="AU1477" s="199"/>
      <c r="AV1477" s="199"/>
      <c r="AW1477" s="199"/>
      <c r="AX1477" s="199"/>
      <c r="AY1477" s="199"/>
      <c r="AZ1477" s="199"/>
      <c r="BA1477" s="199"/>
      <c r="BB1477" s="199"/>
      <c r="BC1477" s="199"/>
      <c r="BD1477" s="199"/>
      <c r="BE1477" s="199"/>
      <c r="BF1477" s="199"/>
      <c r="BG1477" s="199"/>
      <c r="BH1477" s="199"/>
      <c r="BI1477" s="199"/>
      <c r="BJ1477" s="199"/>
      <c r="BK1477" s="199"/>
      <c r="BL1477" s="199"/>
      <c r="BM1477" s="199"/>
      <c r="BN1477" s="199"/>
      <c r="BO1477" s="199"/>
      <c r="BP1477" s="199"/>
      <c r="BQ1477" s="199"/>
      <c r="BR1477" s="199"/>
      <c r="GM1477" s="199"/>
      <c r="GN1477" s="199"/>
      <c r="GO1477" s="199"/>
      <c r="GP1477" s="199"/>
      <c r="GQ1477" s="199"/>
      <c r="GR1477" s="199"/>
      <c r="GS1477" s="199"/>
      <c r="GT1477" s="199"/>
      <c r="GU1477" s="199"/>
      <c r="GV1477" s="199"/>
      <c r="GW1477" s="199"/>
      <c r="GX1477" s="199"/>
      <c r="GY1477" s="199"/>
      <c r="GZ1477" s="199"/>
      <c r="HA1477" s="199"/>
      <c r="HB1477" s="199"/>
      <c r="HC1477" s="199"/>
      <c r="HD1477" s="199"/>
      <c r="HE1477" s="199"/>
      <c r="HF1477" s="199"/>
      <c r="HG1477" s="199"/>
      <c r="HH1477" s="199"/>
      <c r="HI1477" s="199"/>
      <c r="HJ1477" s="199"/>
      <c r="HK1477" s="199"/>
      <c r="HL1477" s="199"/>
      <c r="HM1477" s="199"/>
      <c r="HN1477" s="199"/>
      <c r="HO1477" s="199"/>
      <c r="HP1477" s="199"/>
      <c r="HQ1477" s="199"/>
      <c r="HR1477" s="199"/>
      <c r="HS1477" s="199"/>
      <c r="HT1477" s="199"/>
      <c r="HU1477" s="199"/>
      <c r="HV1477" s="199"/>
      <c r="HW1477" s="199"/>
      <c r="HX1477" s="199"/>
      <c r="HY1477" s="199"/>
      <c r="HZ1477" s="199"/>
      <c r="IA1477" s="199"/>
      <c r="IB1477" s="199"/>
      <c r="IC1477" s="199"/>
      <c r="ID1477" s="199"/>
      <c r="IE1477" s="199"/>
      <c r="IF1477" s="199"/>
      <c r="IG1477" s="199"/>
      <c r="IH1477" s="199"/>
      <c r="II1477" s="199"/>
      <c r="IJ1477" s="199"/>
      <c r="IK1477" s="199"/>
      <c r="IL1477" s="199"/>
      <c r="IM1477" s="199"/>
      <c r="IN1477" s="199"/>
      <c r="IO1477" s="199"/>
      <c r="IP1477" s="199"/>
      <c r="IQ1477" s="199"/>
      <c r="IR1477" s="199"/>
      <c r="IS1477" s="199"/>
      <c r="IT1477" s="199"/>
      <c r="IU1477" s="199"/>
      <c r="IV1477" s="199"/>
      <c r="IW1477" s="199"/>
      <c r="IX1477" s="199"/>
      <c r="IY1477" s="199"/>
      <c r="IZ1477" s="199"/>
      <c r="JA1477" s="199"/>
      <c r="JB1477" s="199"/>
      <c r="JC1477" s="199"/>
      <c r="JD1477" s="199"/>
      <c r="JE1477" s="199"/>
      <c r="JF1477" s="199"/>
      <c r="JG1477" s="199"/>
      <c r="JH1477" s="199"/>
      <c r="JI1477" s="199"/>
      <c r="JJ1477" s="199"/>
      <c r="JK1477" s="199"/>
      <c r="JL1477" s="199"/>
      <c r="JM1477" s="199"/>
      <c r="JN1477" s="199"/>
      <c r="JO1477" s="199"/>
      <c r="JP1477" s="199"/>
      <c r="JQ1477" s="199"/>
      <c r="JR1477" s="199"/>
      <c r="JS1477" s="199"/>
      <c r="JT1477" s="199"/>
      <c r="JU1477" s="199"/>
      <c r="JV1477" s="199"/>
      <c r="JW1477" s="199"/>
      <c r="JX1477" s="199"/>
      <c r="JY1477" s="199"/>
      <c r="JZ1477" s="199"/>
      <c r="KA1477" s="199"/>
      <c r="KB1477" s="199"/>
      <c r="KC1477" s="199"/>
      <c r="KD1477" s="199"/>
      <c r="KE1477" s="199"/>
      <c r="KF1477" s="199"/>
      <c r="KG1477" s="199"/>
      <c r="KH1477" s="199"/>
      <c r="KI1477" s="199"/>
      <c r="KJ1477" s="199"/>
      <c r="KK1477" s="199"/>
      <c r="KL1477" s="199"/>
      <c r="KM1477" s="199"/>
      <c r="KN1477" s="199"/>
      <c r="KO1477" s="199"/>
      <c r="KP1477" s="199"/>
      <c r="KQ1477" s="199"/>
      <c r="KR1477" s="199"/>
      <c r="KS1477" s="199"/>
      <c r="KT1477" s="199"/>
      <c r="KU1477" s="199"/>
      <c r="KV1477" s="199"/>
      <c r="KW1477" s="199"/>
      <c r="KX1477" s="199"/>
      <c r="KY1477" s="199"/>
      <c r="KZ1477" s="199"/>
      <c r="LA1477" s="199"/>
      <c r="LB1477" s="199"/>
      <c r="LC1477" s="199"/>
      <c r="LD1477" s="199"/>
      <c r="LE1477" s="199"/>
      <c r="LF1477" s="199"/>
      <c r="LG1477" s="199"/>
      <c r="LH1477" s="199"/>
      <c r="LI1477" s="199"/>
      <c r="LJ1477" s="199"/>
      <c r="LK1477" s="199"/>
      <c r="LL1477" s="199"/>
      <c r="LM1477" s="199"/>
      <c r="LN1477" s="199"/>
      <c r="LO1477" s="199"/>
      <c r="LP1477" s="199"/>
      <c r="LQ1477" s="199"/>
      <c r="LR1477" s="199"/>
      <c r="LS1477" s="199"/>
      <c r="LT1477" s="199"/>
      <c r="LU1477" s="199"/>
      <c r="LV1477" s="199"/>
      <c r="LW1477" s="199"/>
      <c r="LX1477" s="199"/>
      <c r="LY1477" s="199"/>
      <c r="LZ1477" s="199"/>
      <c r="MA1477" s="199"/>
      <c r="MB1477" s="199"/>
      <c r="MC1477" s="199"/>
      <c r="MD1477" s="199"/>
      <c r="ME1477" s="199"/>
      <c r="MF1477" s="199"/>
      <c r="MG1477" s="199"/>
      <c r="MH1477" s="199"/>
      <c r="MI1477" s="199"/>
      <c r="MJ1477" s="199"/>
      <c r="MK1477" s="199"/>
      <c r="ML1477" s="199"/>
      <c r="MM1477" s="199"/>
      <c r="MN1477" s="199"/>
      <c r="MO1477" s="199"/>
      <c r="MP1477" s="199"/>
      <c r="MQ1477" s="199"/>
      <c r="MR1477" s="199"/>
      <c r="MS1477" s="199"/>
      <c r="MT1477" s="199"/>
      <c r="MU1477" s="199"/>
      <c r="MV1477" s="199"/>
      <c r="MW1477" s="199"/>
      <c r="MX1477" s="199"/>
      <c r="MY1477" s="199"/>
      <c r="MZ1477" s="199"/>
      <c r="NA1477" s="199"/>
      <c r="NB1477" s="199"/>
      <c r="NC1477" s="199"/>
      <c r="ND1477" s="199"/>
      <c r="NE1477" s="199"/>
      <c r="NF1477" s="199"/>
      <c r="NG1477" s="199"/>
      <c r="NH1477" s="199"/>
      <c r="NI1477" s="199"/>
      <c r="NJ1477" s="199"/>
      <c r="NK1477" s="199"/>
      <c r="NL1477" s="199"/>
      <c r="NM1477" s="199"/>
      <c r="NN1477" s="199"/>
      <c r="NO1477" s="199"/>
      <c r="NP1477" s="199"/>
      <c r="NQ1477" s="199"/>
      <c r="NR1477" s="199"/>
      <c r="NS1477" s="199"/>
      <c r="NT1477" s="199"/>
      <c r="NU1477" s="199"/>
      <c r="NV1477" s="199"/>
      <c r="NW1477" s="199"/>
      <c r="NX1477" s="199"/>
      <c r="NY1477" s="199"/>
      <c r="NZ1477" s="199"/>
      <c r="OA1477" s="199"/>
      <c r="OB1477" s="199"/>
      <c r="OC1477" s="199"/>
      <c r="OD1477" s="199"/>
      <c r="OE1477" s="199"/>
      <c r="OF1477" s="199"/>
      <c r="OG1477" s="199"/>
      <c r="OH1477" s="199"/>
      <c r="OI1477" s="199"/>
      <c r="OJ1477" s="199"/>
      <c r="OK1477" s="199"/>
      <c r="OL1477" s="199"/>
      <c r="OM1477" s="199"/>
      <c r="ON1477" s="199"/>
      <c r="OO1477" s="199"/>
      <c r="OP1477" s="199"/>
      <c r="OQ1477" s="199"/>
      <c r="OR1477" s="199"/>
      <c r="OS1477" s="199"/>
      <c r="OT1477" s="199"/>
      <c r="OU1477" s="199"/>
      <c r="OV1477" s="199"/>
      <c r="OW1477" s="199"/>
      <c r="OX1477" s="199"/>
      <c r="OY1477" s="199"/>
      <c r="OZ1477" s="199"/>
      <c r="PA1477" s="199"/>
      <c r="PB1477" s="199"/>
      <c r="PC1477" s="199"/>
      <c r="PD1477" s="199"/>
      <c r="PE1477" s="199"/>
      <c r="PF1477" s="199"/>
      <c r="PG1477" s="199"/>
      <c r="PH1477" s="199"/>
      <c r="PI1477" s="199"/>
      <c r="PJ1477" s="199"/>
      <c r="PK1477" s="199"/>
      <c r="PL1477" s="199"/>
      <c r="PM1477" s="199"/>
      <c r="PN1477" s="199"/>
      <c r="PO1477" s="199"/>
      <c r="PP1477" s="199"/>
      <c r="PQ1477" s="199"/>
      <c r="PR1477" s="199"/>
      <c r="PS1477" s="199"/>
      <c r="PT1477" s="199"/>
      <c r="PU1477" s="199"/>
      <c r="PV1477" s="199"/>
      <c r="PW1477" s="199"/>
      <c r="PX1477" s="199"/>
      <c r="PY1477" s="199"/>
      <c r="PZ1477" s="199"/>
      <c r="QA1477" s="199"/>
      <c r="QB1477" s="199"/>
      <c r="QC1477" s="199"/>
      <c r="QD1477" s="199"/>
      <c r="QE1477" s="199"/>
      <c r="QF1477" s="199"/>
      <c r="QG1477" s="199"/>
      <c r="QH1477" s="199"/>
      <c r="QI1477" s="199"/>
      <c r="QJ1477" s="199"/>
      <c r="QK1477" s="199"/>
      <c r="QL1477" s="199"/>
      <c r="QM1477" s="199"/>
      <c r="QN1477" s="199"/>
      <c r="QO1477" s="199"/>
      <c r="QP1477" s="199"/>
      <c r="QQ1477" s="199"/>
      <c r="QR1477" s="199"/>
      <c r="QS1477" s="199"/>
      <c r="QT1477" s="199"/>
      <c r="QU1477" s="199"/>
      <c r="QV1477" s="199"/>
      <c r="QW1477" s="199"/>
      <c r="QX1477" s="199"/>
      <c r="QY1477" s="199"/>
      <c r="QZ1477" s="199"/>
      <c r="RA1477" s="199"/>
      <c r="RB1477" s="199"/>
      <c r="RC1477" s="199"/>
      <c r="RD1477" s="199"/>
      <c r="RE1477" s="199"/>
      <c r="RF1477" s="199"/>
    </row>
    <row r="1478" spans="1:474" s="169" customFormat="1" x14ac:dyDescent="0.25">
      <c r="A1478" s="26"/>
      <c r="B1478" s="48" t="s">
        <v>1382</v>
      </c>
      <c r="C1478" s="23"/>
      <c r="D1478" s="49">
        <v>0</v>
      </c>
      <c r="E1478" s="23"/>
      <c r="F1478" s="23">
        <v>0</v>
      </c>
      <c r="P1478" s="207"/>
      <c r="U1478" s="208">
        <v>0</v>
      </c>
      <c r="V1478" s="207">
        <v>0</v>
      </c>
      <c r="AD1478" s="180"/>
      <c r="AE1478" s="207">
        <f t="shared" si="158"/>
        <v>0</v>
      </c>
      <c r="AF1478" s="199"/>
      <c r="AG1478" s="199"/>
      <c r="AH1478" s="199"/>
      <c r="AI1478" s="199"/>
      <c r="AJ1478" s="199"/>
      <c r="AK1478" s="199"/>
      <c r="AL1478" s="199"/>
      <c r="AM1478" s="199"/>
      <c r="AN1478" s="199"/>
      <c r="AO1478" s="199"/>
      <c r="AP1478" s="199"/>
      <c r="AQ1478" s="199"/>
      <c r="AR1478" s="199"/>
      <c r="AS1478" s="199"/>
      <c r="AT1478" s="199"/>
      <c r="AU1478" s="199"/>
      <c r="AV1478" s="199"/>
      <c r="AW1478" s="199"/>
      <c r="AX1478" s="199"/>
      <c r="AY1478" s="199"/>
      <c r="AZ1478" s="199"/>
      <c r="BA1478" s="199"/>
      <c r="BB1478" s="199"/>
      <c r="BC1478" s="199"/>
      <c r="BD1478" s="199"/>
      <c r="BE1478" s="199"/>
      <c r="BF1478" s="199"/>
      <c r="BG1478" s="199"/>
      <c r="BH1478" s="199"/>
      <c r="BI1478" s="199"/>
      <c r="BJ1478" s="199"/>
      <c r="BK1478" s="199"/>
      <c r="BL1478" s="199"/>
      <c r="BM1478" s="199"/>
      <c r="BN1478" s="199"/>
      <c r="BO1478" s="199"/>
      <c r="BP1478" s="199"/>
      <c r="BQ1478" s="199"/>
      <c r="BR1478" s="199"/>
      <c r="GM1478" s="199"/>
      <c r="GN1478" s="199"/>
      <c r="GO1478" s="199"/>
      <c r="GP1478" s="199"/>
      <c r="GQ1478" s="199"/>
      <c r="GR1478" s="199"/>
      <c r="GS1478" s="199"/>
      <c r="GT1478" s="199"/>
      <c r="GU1478" s="199"/>
      <c r="GV1478" s="199"/>
      <c r="GW1478" s="199"/>
      <c r="GX1478" s="199"/>
      <c r="GY1478" s="199"/>
      <c r="GZ1478" s="199"/>
      <c r="HA1478" s="199"/>
      <c r="HB1478" s="199"/>
      <c r="HC1478" s="199"/>
      <c r="HD1478" s="199"/>
      <c r="HE1478" s="199"/>
      <c r="HF1478" s="199"/>
      <c r="HG1478" s="199"/>
      <c r="HH1478" s="199"/>
      <c r="HI1478" s="199"/>
      <c r="HJ1478" s="199"/>
      <c r="HK1478" s="199"/>
      <c r="HL1478" s="199"/>
      <c r="HM1478" s="199"/>
      <c r="HN1478" s="199"/>
      <c r="HO1478" s="199"/>
      <c r="HP1478" s="199"/>
      <c r="HQ1478" s="199"/>
      <c r="HR1478" s="199"/>
      <c r="HS1478" s="199"/>
      <c r="HT1478" s="199"/>
      <c r="HU1478" s="199"/>
      <c r="HV1478" s="199"/>
      <c r="HW1478" s="199"/>
      <c r="HX1478" s="199"/>
      <c r="HY1478" s="199"/>
      <c r="HZ1478" s="199"/>
      <c r="IA1478" s="199"/>
      <c r="IB1478" s="199"/>
      <c r="IC1478" s="199"/>
      <c r="ID1478" s="199"/>
      <c r="IE1478" s="199"/>
      <c r="IF1478" s="199"/>
      <c r="IG1478" s="199"/>
      <c r="IH1478" s="199"/>
      <c r="II1478" s="199"/>
      <c r="IJ1478" s="199"/>
      <c r="IK1478" s="199"/>
      <c r="IL1478" s="199"/>
      <c r="IM1478" s="199"/>
      <c r="IN1478" s="199"/>
      <c r="IO1478" s="199"/>
      <c r="IP1478" s="199"/>
      <c r="IQ1478" s="199"/>
      <c r="IR1478" s="199"/>
      <c r="IS1478" s="199"/>
      <c r="IT1478" s="199"/>
      <c r="IU1478" s="199"/>
      <c r="IV1478" s="199"/>
      <c r="IW1478" s="199"/>
      <c r="IX1478" s="199"/>
      <c r="IY1478" s="199"/>
      <c r="IZ1478" s="199"/>
      <c r="JA1478" s="199"/>
      <c r="JB1478" s="199"/>
      <c r="JC1478" s="199"/>
      <c r="JD1478" s="199"/>
      <c r="JE1478" s="199"/>
      <c r="JF1478" s="199"/>
      <c r="JG1478" s="199"/>
      <c r="JH1478" s="199"/>
      <c r="JI1478" s="199"/>
      <c r="JJ1478" s="199"/>
      <c r="JK1478" s="199"/>
      <c r="JL1478" s="199"/>
      <c r="JM1478" s="199"/>
      <c r="JN1478" s="199"/>
      <c r="JO1478" s="199"/>
      <c r="JP1478" s="199"/>
      <c r="JQ1478" s="199"/>
      <c r="JR1478" s="199"/>
      <c r="JS1478" s="199"/>
      <c r="JT1478" s="199"/>
      <c r="JU1478" s="199"/>
      <c r="JV1478" s="199"/>
      <c r="JW1478" s="199"/>
      <c r="JX1478" s="199"/>
      <c r="JY1478" s="199"/>
      <c r="JZ1478" s="199"/>
      <c r="KA1478" s="199"/>
      <c r="KB1478" s="199"/>
      <c r="KC1478" s="199"/>
      <c r="KD1478" s="199"/>
      <c r="KE1478" s="199"/>
      <c r="KF1478" s="199"/>
      <c r="KG1478" s="199"/>
      <c r="KH1478" s="199"/>
      <c r="KI1478" s="199"/>
      <c r="KJ1478" s="199"/>
      <c r="KK1478" s="199"/>
      <c r="KL1478" s="199"/>
      <c r="KM1478" s="199"/>
      <c r="KN1478" s="199"/>
      <c r="KO1478" s="199"/>
      <c r="KP1478" s="199"/>
      <c r="KQ1478" s="199"/>
      <c r="KR1478" s="199"/>
      <c r="KS1478" s="199"/>
      <c r="KT1478" s="199"/>
      <c r="KU1478" s="199"/>
      <c r="KV1478" s="199"/>
      <c r="KW1478" s="199"/>
      <c r="KX1478" s="199"/>
      <c r="KY1478" s="199"/>
      <c r="KZ1478" s="199"/>
      <c r="LA1478" s="199"/>
      <c r="LB1478" s="199"/>
      <c r="LC1478" s="199"/>
      <c r="LD1478" s="199"/>
      <c r="LE1478" s="199"/>
      <c r="LF1478" s="199"/>
      <c r="LG1478" s="199"/>
      <c r="LH1478" s="199"/>
      <c r="LI1478" s="199"/>
      <c r="LJ1478" s="199"/>
      <c r="LK1478" s="199"/>
      <c r="LL1478" s="199"/>
      <c r="LM1478" s="199"/>
      <c r="LN1478" s="199"/>
      <c r="LO1478" s="199"/>
      <c r="LP1478" s="199"/>
      <c r="LQ1478" s="199"/>
      <c r="LR1478" s="199"/>
      <c r="LS1478" s="199"/>
      <c r="LT1478" s="199"/>
      <c r="LU1478" s="199"/>
      <c r="LV1478" s="199"/>
      <c r="LW1478" s="199"/>
      <c r="LX1478" s="199"/>
      <c r="LY1478" s="199"/>
      <c r="LZ1478" s="199"/>
      <c r="MA1478" s="199"/>
      <c r="MB1478" s="199"/>
      <c r="MC1478" s="199"/>
      <c r="MD1478" s="199"/>
      <c r="ME1478" s="199"/>
      <c r="MF1478" s="199"/>
      <c r="MG1478" s="199"/>
      <c r="MH1478" s="199"/>
      <c r="MI1478" s="199"/>
      <c r="MJ1478" s="199"/>
      <c r="MK1478" s="199"/>
      <c r="ML1478" s="199"/>
      <c r="MM1478" s="199"/>
      <c r="MN1478" s="199"/>
      <c r="MO1478" s="199"/>
      <c r="MP1478" s="199"/>
      <c r="MQ1478" s="199"/>
      <c r="MR1478" s="199"/>
      <c r="MS1478" s="199"/>
      <c r="MT1478" s="199"/>
      <c r="MU1478" s="199"/>
      <c r="MV1478" s="199"/>
      <c r="MW1478" s="199"/>
      <c r="MX1478" s="199"/>
      <c r="MY1478" s="199"/>
      <c r="MZ1478" s="199"/>
      <c r="NA1478" s="199"/>
      <c r="NB1478" s="199"/>
      <c r="NC1478" s="199"/>
      <c r="ND1478" s="199"/>
      <c r="NE1478" s="199"/>
      <c r="NF1478" s="199"/>
      <c r="NG1478" s="199"/>
      <c r="NH1478" s="199"/>
      <c r="NI1478" s="199"/>
      <c r="NJ1478" s="199"/>
      <c r="NK1478" s="199"/>
      <c r="NL1478" s="199"/>
      <c r="NM1478" s="199"/>
      <c r="NN1478" s="199"/>
      <c r="NO1478" s="199"/>
      <c r="NP1478" s="199"/>
      <c r="NQ1478" s="199"/>
      <c r="NR1478" s="199"/>
      <c r="NS1478" s="199"/>
      <c r="NT1478" s="199"/>
      <c r="NU1478" s="199"/>
      <c r="NV1478" s="199"/>
      <c r="NW1478" s="199"/>
      <c r="NX1478" s="199"/>
      <c r="NY1478" s="199"/>
      <c r="NZ1478" s="199"/>
      <c r="OA1478" s="199"/>
      <c r="OB1478" s="199"/>
      <c r="OC1478" s="199"/>
      <c r="OD1478" s="199"/>
      <c r="OE1478" s="199"/>
      <c r="OF1478" s="199"/>
      <c r="OG1478" s="199"/>
      <c r="OH1478" s="199"/>
      <c r="OI1478" s="199"/>
      <c r="OJ1478" s="199"/>
      <c r="OK1478" s="199"/>
      <c r="OL1478" s="199"/>
      <c r="OM1478" s="199"/>
      <c r="ON1478" s="199"/>
      <c r="OO1478" s="199"/>
      <c r="OP1478" s="199"/>
      <c r="OQ1478" s="199"/>
      <c r="OR1478" s="199"/>
      <c r="OS1478" s="199"/>
      <c r="OT1478" s="199"/>
      <c r="OU1478" s="199"/>
      <c r="OV1478" s="199"/>
      <c r="OW1478" s="199"/>
      <c r="OX1478" s="199"/>
      <c r="OY1478" s="199"/>
      <c r="OZ1478" s="199"/>
      <c r="PA1478" s="199"/>
      <c r="PB1478" s="199"/>
      <c r="PC1478" s="199"/>
      <c r="PD1478" s="199"/>
      <c r="PE1478" s="199"/>
      <c r="PF1478" s="199"/>
      <c r="PG1478" s="199"/>
      <c r="PH1478" s="199"/>
      <c r="PI1478" s="199"/>
      <c r="PJ1478" s="199"/>
      <c r="PK1478" s="199"/>
      <c r="PL1478" s="199"/>
      <c r="PM1478" s="199"/>
      <c r="PN1478" s="199"/>
      <c r="PO1478" s="199"/>
      <c r="PP1478" s="199"/>
      <c r="PQ1478" s="199"/>
      <c r="PR1478" s="199"/>
      <c r="PS1478" s="199"/>
      <c r="PT1478" s="199"/>
      <c r="PU1478" s="199"/>
      <c r="PV1478" s="199"/>
      <c r="PW1478" s="199"/>
      <c r="PX1478" s="199"/>
      <c r="PY1478" s="199"/>
      <c r="PZ1478" s="199"/>
      <c r="QA1478" s="199"/>
      <c r="QB1478" s="199"/>
      <c r="QC1478" s="199"/>
      <c r="QD1478" s="199"/>
      <c r="QE1478" s="199"/>
      <c r="QF1478" s="199"/>
      <c r="QG1478" s="199"/>
      <c r="QH1478" s="199"/>
      <c r="QI1478" s="199"/>
      <c r="QJ1478" s="199"/>
      <c r="QK1478" s="199"/>
      <c r="QL1478" s="199"/>
      <c r="QM1478" s="199"/>
      <c r="QN1478" s="199"/>
      <c r="QO1478" s="199"/>
      <c r="QP1478" s="199"/>
      <c r="QQ1478" s="199"/>
      <c r="QR1478" s="199"/>
      <c r="QS1478" s="199"/>
      <c r="QT1478" s="199"/>
      <c r="QU1478" s="199"/>
      <c r="QV1478" s="199"/>
      <c r="QW1478" s="199"/>
      <c r="QX1478" s="199"/>
      <c r="QY1478" s="199"/>
      <c r="QZ1478" s="199"/>
      <c r="RA1478" s="199"/>
      <c r="RB1478" s="199"/>
      <c r="RC1478" s="199"/>
      <c r="RD1478" s="199"/>
      <c r="RE1478" s="199"/>
      <c r="RF1478" s="199"/>
    </row>
    <row r="1479" spans="1:474" s="169" customFormat="1" x14ac:dyDescent="0.25">
      <c r="A1479" s="26"/>
      <c r="B1479" s="87" t="s">
        <v>1383</v>
      </c>
      <c r="C1479" s="88"/>
      <c r="D1479" s="89">
        <v>4</v>
      </c>
      <c r="E1479" s="88"/>
      <c r="F1479" s="88">
        <v>358.32</v>
      </c>
      <c r="P1479" s="207"/>
      <c r="U1479" s="208">
        <v>4</v>
      </c>
      <c r="V1479" s="207">
        <v>358.32</v>
      </c>
      <c r="AD1479" s="180"/>
      <c r="AE1479" s="207">
        <f t="shared" si="158"/>
        <v>358.32</v>
      </c>
      <c r="AF1479" s="199"/>
      <c r="AG1479" s="199"/>
      <c r="AH1479" s="199"/>
      <c r="AI1479" s="199"/>
      <c r="AJ1479" s="199"/>
      <c r="AK1479" s="199"/>
      <c r="AL1479" s="199"/>
      <c r="AM1479" s="199"/>
      <c r="AN1479" s="199"/>
      <c r="AO1479" s="199"/>
      <c r="AP1479" s="199"/>
      <c r="AQ1479" s="199"/>
      <c r="AR1479" s="199"/>
      <c r="AS1479" s="199"/>
      <c r="AT1479" s="199"/>
      <c r="AU1479" s="199"/>
      <c r="AV1479" s="199"/>
      <c r="AW1479" s="199"/>
      <c r="AX1479" s="199"/>
      <c r="AY1479" s="199"/>
      <c r="AZ1479" s="199"/>
      <c r="BA1479" s="199"/>
      <c r="BB1479" s="199"/>
      <c r="BC1479" s="199"/>
      <c r="BD1479" s="199"/>
      <c r="BE1479" s="199"/>
      <c r="BF1479" s="199"/>
      <c r="BG1479" s="199"/>
      <c r="BH1479" s="199"/>
      <c r="BI1479" s="199"/>
      <c r="BJ1479" s="199"/>
      <c r="BK1479" s="199"/>
      <c r="BL1479" s="199"/>
      <c r="BM1479" s="199"/>
      <c r="BN1479" s="199"/>
      <c r="BO1479" s="199"/>
      <c r="BP1479" s="199"/>
      <c r="BQ1479" s="199"/>
      <c r="BR1479" s="199"/>
      <c r="GM1479" s="199"/>
      <c r="GN1479" s="199"/>
      <c r="GO1479" s="199"/>
      <c r="GP1479" s="199"/>
      <c r="GQ1479" s="199"/>
      <c r="GR1479" s="199"/>
      <c r="GS1479" s="199"/>
      <c r="GT1479" s="199"/>
      <c r="GU1479" s="199"/>
      <c r="GV1479" s="199"/>
      <c r="GW1479" s="199"/>
      <c r="GX1479" s="199"/>
      <c r="GY1479" s="199"/>
      <c r="GZ1479" s="199"/>
      <c r="HA1479" s="199"/>
      <c r="HB1479" s="199"/>
      <c r="HC1479" s="199"/>
      <c r="HD1479" s="199"/>
      <c r="HE1479" s="199"/>
      <c r="HF1479" s="199"/>
      <c r="HG1479" s="199"/>
      <c r="HH1479" s="199"/>
      <c r="HI1479" s="199"/>
      <c r="HJ1479" s="199"/>
      <c r="HK1479" s="199"/>
      <c r="HL1479" s="199"/>
      <c r="HM1479" s="199"/>
      <c r="HN1479" s="199"/>
      <c r="HO1479" s="199"/>
      <c r="HP1479" s="199"/>
      <c r="HQ1479" s="199"/>
      <c r="HR1479" s="199"/>
      <c r="HS1479" s="199"/>
      <c r="HT1479" s="199"/>
      <c r="HU1479" s="199"/>
      <c r="HV1479" s="199"/>
      <c r="HW1479" s="199"/>
      <c r="HX1479" s="199"/>
      <c r="HY1479" s="199"/>
      <c r="HZ1479" s="199"/>
      <c r="IA1479" s="199"/>
      <c r="IB1479" s="199"/>
      <c r="IC1479" s="199"/>
      <c r="ID1479" s="199"/>
      <c r="IE1479" s="199"/>
      <c r="IF1479" s="199"/>
      <c r="IG1479" s="199"/>
      <c r="IH1479" s="199"/>
      <c r="II1479" s="199"/>
      <c r="IJ1479" s="199"/>
      <c r="IK1479" s="199"/>
      <c r="IL1479" s="199"/>
      <c r="IM1479" s="199"/>
      <c r="IN1479" s="199"/>
      <c r="IO1479" s="199"/>
      <c r="IP1479" s="199"/>
      <c r="IQ1479" s="199"/>
      <c r="IR1479" s="199"/>
      <c r="IS1479" s="199"/>
      <c r="IT1479" s="199"/>
      <c r="IU1479" s="199"/>
      <c r="IV1479" s="199"/>
      <c r="IW1479" s="199"/>
      <c r="IX1479" s="199"/>
      <c r="IY1479" s="199"/>
      <c r="IZ1479" s="199"/>
      <c r="JA1479" s="199"/>
      <c r="JB1479" s="199"/>
      <c r="JC1479" s="199"/>
      <c r="JD1479" s="199"/>
      <c r="JE1479" s="199"/>
      <c r="JF1479" s="199"/>
      <c r="JG1479" s="199"/>
      <c r="JH1479" s="199"/>
      <c r="JI1479" s="199"/>
      <c r="JJ1479" s="199"/>
      <c r="JK1479" s="199"/>
      <c r="JL1479" s="199"/>
      <c r="JM1479" s="199"/>
      <c r="JN1479" s="199"/>
      <c r="JO1479" s="199"/>
      <c r="JP1479" s="199"/>
      <c r="JQ1479" s="199"/>
      <c r="JR1479" s="199"/>
      <c r="JS1479" s="199"/>
      <c r="JT1479" s="199"/>
      <c r="JU1479" s="199"/>
      <c r="JV1479" s="199"/>
      <c r="JW1479" s="199"/>
      <c r="JX1479" s="199"/>
      <c r="JY1479" s="199"/>
      <c r="JZ1479" s="199"/>
      <c r="KA1479" s="199"/>
      <c r="KB1479" s="199"/>
      <c r="KC1479" s="199"/>
      <c r="KD1479" s="199"/>
      <c r="KE1479" s="199"/>
      <c r="KF1479" s="199"/>
      <c r="KG1479" s="199"/>
      <c r="KH1479" s="199"/>
      <c r="KI1479" s="199"/>
      <c r="KJ1479" s="199"/>
      <c r="KK1479" s="199"/>
      <c r="KL1479" s="199"/>
      <c r="KM1479" s="199"/>
      <c r="KN1479" s="199"/>
      <c r="KO1479" s="199"/>
      <c r="KP1479" s="199"/>
      <c r="KQ1479" s="199"/>
      <c r="KR1479" s="199"/>
      <c r="KS1479" s="199"/>
      <c r="KT1479" s="199"/>
      <c r="KU1479" s="199"/>
      <c r="KV1479" s="199"/>
      <c r="KW1479" s="199"/>
      <c r="KX1479" s="199"/>
      <c r="KY1479" s="199"/>
      <c r="KZ1479" s="199"/>
      <c r="LA1479" s="199"/>
      <c r="LB1479" s="199"/>
      <c r="LC1479" s="199"/>
      <c r="LD1479" s="199"/>
      <c r="LE1479" s="199"/>
      <c r="LF1479" s="199"/>
      <c r="LG1479" s="199"/>
      <c r="LH1479" s="199"/>
      <c r="LI1479" s="199"/>
      <c r="LJ1479" s="199"/>
      <c r="LK1479" s="199"/>
      <c r="LL1479" s="199"/>
      <c r="LM1479" s="199"/>
      <c r="LN1479" s="199"/>
      <c r="LO1479" s="199"/>
      <c r="LP1479" s="199"/>
      <c r="LQ1479" s="199"/>
      <c r="LR1479" s="199"/>
      <c r="LS1479" s="199"/>
      <c r="LT1479" s="199"/>
      <c r="LU1479" s="199"/>
      <c r="LV1479" s="199"/>
      <c r="LW1479" s="199"/>
      <c r="LX1479" s="199"/>
      <c r="LY1479" s="199"/>
      <c r="LZ1479" s="199"/>
      <c r="MA1479" s="199"/>
      <c r="MB1479" s="199"/>
      <c r="MC1479" s="199"/>
      <c r="MD1479" s="199"/>
      <c r="ME1479" s="199"/>
      <c r="MF1479" s="199"/>
      <c r="MG1479" s="199"/>
      <c r="MH1479" s="199"/>
      <c r="MI1479" s="199"/>
      <c r="MJ1479" s="199"/>
      <c r="MK1479" s="199"/>
      <c r="ML1479" s="199"/>
      <c r="MM1479" s="199"/>
      <c r="MN1479" s="199"/>
      <c r="MO1479" s="199"/>
      <c r="MP1479" s="199"/>
      <c r="MQ1479" s="199"/>
      <c r="MR1479" s="199"/>
      <c r="MS1479" s="199"/>
      <c r="MT1479" s="199"/>
      <c r="MU1479" s="199"/>
      <c r="MV1479" s="199"/>
      <c r="MW1479" s="199"/>
      <c r="MX1479" s="199"/>
      <c r="MY1479" s="199"/>
      <c r="MZ1479" s="199"/>
      <c r="NA1479" s="199"/>
      <c r="NB1479" s="199"/>
      <c r="NC1479" s="199"/>
      <c r="ND1479" s="199"/>
      <c r="NE1479" s="199"/>
      <c r="NF1479" s="199"/>
      <c r="NG1479" s="199"/>
      <c r="NH1479" s="199"/>
      <c r="NI1479" s="199"/>
      <c r="NJ1479" s="199"/>
      <c r="NK1479" s="199"/>
      <c r="NL1479" s="199"/>
      <c r="NM1479" s="199"/>
      <c r="NN1479" s="199"/>
      <c r="NO1479" s="199"/>
      <c r="NP1479" s="199"/>
      <c r="NQ1479" s="199"/>
      <c r="NR1479" s="199"/>
      <c r="NS1479" s="199"/>
      <c r="NT1479" s="199"/>
      <c r="NU1479" s="199"/>
      <c r="NV1479" s="199"/>
      <c r="NW1479" s="199"/>
      <c r="NX1479" s="199"/>
      <c r="NY1479" s="199"/>
      <c r="NZ1479" s="199"/>
      <c r="OA1479" s="199"/>
      <c r="OB1479" s="199"/>
      <c r="OC1479" s="199"/>
      <c r="OD1479" s="199"/>
      <c r="OE1479" s="199"/>
      <c r="OF1479" s="199"/>
      <c r="OG1479" s="199"/>
      <c r="OH1479" s="199"/>
      <c r="OI1479" s="199"/>
      <c r="OJ1479" s="199"/>
      <c r="OK1479" s="199"/>
      <c r="OL1479" s="199"/>
      <c r="OM1479" s="199"/>
      <c r="ON1479" s="199"/>
      <c r="OO1479" s="199"/>
      <c r="OP1479" s="199"/>
      <c r="OQ1479" s="199"/>
      <c r="OR1479" s="199"/>
      <c r="OS1479" s="199"/>
      <c r="OT1479" s="199"/>
      <c r="OU1479" s="199"/>
      <c r="OV1479" s="199"/>
      <c r="OW1479" s="199"/>
      <c r="OX1479" s="199"/>
      <c r="OY1479" s="199"/>
      <c r="OZ1479" s="199"/>
      <c r="PA1479" s="199"/>
      <c r="PB1479" s="199"/>
      <c r="PC1479" s="199"/>
      <c r="PD1479" s="199"/>
      <c r="PE1479" s="199"/>
      <c r="PF1479" s="199"/>
      <c r="PG1479" s="199"/>
      <c r="PH1479" s="199"/>
      <c r="PI1479" s="199"/>
      <c r="PJ1479" s="199"/>
      <c r="PK1479" s="199"/>
      <c r="PL1479" s="199"/>
      <c r="PM1479" s="199"/>
      <c r="PN1479" s="199"/>
      <c r="PO1479" s="199"/>
      <c r="PP1479" s="199"/>
      <c r="PQ1479" s="199"/>
      <c r="PR1479" s="199"/>
      <c r="PS1479" s="199"/>
      <c r="PT1479" s="199"/>
      <c r="PU1479" s="199"/>
      <c r="PV1479" s="199"/>
      <c r="PW1479" s="199"/>
      <c r="PX1479" s="199"/>
      <c r="PY1479" s="199"/>
      <c r="PZ1479" s="199"/>
      <c r="QA1479" s="199"/>
      <c r="QB1479" s="199"/>
      <c r="QC1479" s="199"/>
      <c r="QD1479" s="199"/>
      <c r="QE1479" s="199"/>
      <c r="QF1479" s="199"/>
      <c r="QG1479" s="199"/>
      <c r="QH1479" s="199"/>
      <c r="QI1479" s="199"/>
      <c r="QJ1479" s="199"/>
      <c r="QK1479" s="199"/>
      <c r="QL1479" s="199"/>
      <c r="QM1479" s="199"/>
      <c r="QN1479" s="199"/>
      <c r="QO1479" s="199"/>
      <c r="QP1479" s="199"/>
      <c r="QQ1479" s="199"/>
      <c r="QR1479" s="199"/>
      <c r="QS1479" s="199"/>
      <c r="QT1479" s="199"/>
      <c r="QU1479" s="199"/>
      <c r="QV1479" s="199"/>
      <c r="QW1479" s="199"/>
      <c r="QX1479" s="199"/>
      <c r="QY1479" s="199"/>
      <c r="QZ1479" s="199"/>
      <c r="RA1479" s="199"/>
      <c r="RB1479" s="199"/>
      <c r="RC1479" s="199"/>
      <c r="RD1479" s="199"/>
      <c r="RE1479" s="199"/>
      <c r="RF1479" s="199"/>
    </row>
    <row r="1480" spans="1:474" s="169" customFormat="1" x14ac:dyDescent="0.25">
      <c r="A1480" s="26"/>
      <c r="B1480" s="161" t="s">
        <v>1384</v>
      </c>
      <c r="C1480" s="88"/>
      <c r="D1480" s="89">
        <v>7</v>
      </c>
      <c r="E1480" s="23"/>
      <c r="F1480" s="23">
        <v>12058.199999999999</v>
      </c>
      <c r="P1480" s="207"/>
      <c r="U1480" s="208">
        <v>7</v>
      </c>
      <c r="V1480" s="207">
        <v>12058.199999999999</v>
      </c>
      <c r="AD1480" s="180"/>
      <c r="AE1480" s="207">
        <f t="shared" si="158"/>
        <v>12058.199999999999</v>
      </c>
      <c r="AF1480" s="199"/>
      <c r="AG1480" s="199"/>
      <c r="AH1480" s="199"/>
      <c r="AI1480" s="199"/>
      <c r="AJ1480" s="199"/>
      <c r="AK1480" s="199"/>
      <c r="AL1480" s="199"/>
      <c r="AM1480" s="199"/>
      <c r="AN1480" s="199"/>
      <c r="AO1480" s="199"/>
      <c r="AP1480" s="199"/>
      <c r="AQ1480" s="199"/>
      <c r="AR1480" s="199"/>
      <c r="AS1480" s="199"/>
      <c r="AT1480" s="199"/>
      <c r="AU1480" s="199"/>
      <c r="AV1480" s="199"/>
      <c r="AW1480" s="199"/>
      <c r="AX1480" s="199"/>
      <c r="AY1480" s="199"/>
      <c r="AZ1480" s="199"/>
      <c r="BA1480" s="199"/>
      <c r="BB1480" s="199"/>
      <c r="BC1480" s="199"/>
      <c r="BD1480" s="199"/>
      <c r="BE1480" s="199"/>
      <c r="BF1480" s="199"/>
      <c r="BG1480" s="199"/>
      <c r="BH1480" s="199"/>
      <c r="BI1480" s="199"/>
      <c r="BJ1480" s="199"/>
      <c r="BK1480" s="199"/>
      <c r="BL1480" s="199"/>
      <c r="BM1480" s="199"/>
      <c r="BN1480" s="199"/>
      <c r="BO1480" s="199"/>
      <c r="BP1480" s="199"/>
      <c r="BQ1480" s="199"/>
      <c r="BR1480" s="199"/>
      <c r="GM1480" s="199"/>
      <c r="GN1480" s="199"/>
      <c r="GO1480" s="199"/>
      <c r="GP1480" s="199"/>
      <c r="GQ1480" s="199"/>
      <c r="GR1480" s="199"/>
      <c r="GS1480" s="199"/>
      <c r="GT1480" s="199"/>
      <c r="GU1480" s="199"/>
      <c r="GV1480" s="199"/>
      <c r="GW1480" s="199"/>
      <c r="GX1480" s="199"/>
      <c r="GY1480" s="199"/>
      <c r="GZ1480" s="199"/>
      <c r="HA1480" s="199"/>
      <c r="HB1480" s="199"/>
      <c r="HC1480" s="199"/>
      <c r="HD1480" s="199"/>
      <c r="HE1480" s="199"/>
      <c r="HF1480" s="199"/>
      <c r="HG1480" s="199"/>
      <c r="HH1480" s="199"/>
      <c r="HI1480" s="199"/>
      <c r="HJ1480" s="199"/>
      <c r="HK1480" s="199"/>
      <c r="HL1480" s="199"/>
      <c r="HM1480" s="199"/>
      <c r="HN1480" s="199"/>
      <c r="HO1480" s="199"/>
      <c r="HP1480" s="199"/>
      <c r="HQ1480" s="199"/>
      <c r="HR1480" s="199"/>
      <c r="HS1480" s="199"/>
      <c r="HT1480" s="199"/>
      <c r="HU1480" s="199"/>
      <c r="HV1480" s="199"/>
      <c r="HW1480" s="199"/>
      <c r="HX1480" s="199"/>
      <c r="HY1480" s="199"/>
      <c r="HZ1480" s="199"/>
      <c r="IA1480" s="199"/>
      <c r="IB1480" s="199"/>
      <c r="IC1480" s="199"/>
      <c r="ID1480" s="199"/>
      <c r="IE1480" s="199"/>
      <c r="IF1480" s="199"/>
      <c r="IG1480" s="199"/>
      <c r="IH1480" s="199"/>
      <c r="II1480" s="199"/>
      <c r="IJ1480" s="199"/>
      <c r="IK1480" s="199"/>
      <c r="IL1480" s="199"/>
      <c r="IM1480" s="199"/>
      <c r="IN1480" s="199"/>
      <c r="IO1480" s="199"/>
      <c r="IP1480" s="199"/>
      <c r="IQ1480" s="199"/>
      <c r="IR1480" s="199"/>
      <c r="IS1480" s="199"/>
      <c r="IT1480" s="199"/>
      <c r="IU1480" s="199"/>
      <c r="IV1480" s="199"/>
      <c r="IW1480" s="199"/>
      <c r="IX1480" s="199"/>
      <c r="IY1480" s="199"/>
      <c r="IZ1480" s="199"/>
      <c r="JA1480" s="199"/>
      <c r="JB1480" s="199"/>
      <c r="JC1480" s="199"/>
      <c r="JD1480" s="199"/>
      <c r="JE1480" s="199"/>
      <c r="JF1480" s="199"/>
      <c r="JG1480" s="199"/>
      <c r="JH1480" s="199"/>
      <c r="JI1480" s="199"/>
      <c r="JJ1480" s="199"/>
      <c r="JK1480" s="199"/>
      <c r="JL1480" s="199"/>
      <c r="JM1480" s="199"/>
      <c r="JN1480" s="199"/>
      <c r="JO1480" s="199"/>
      <c r="JP1480" s="199"/>
      <c r="JQ1480" s="199"/>
      <c r="JR1480" s="199"/>
      <c r="JS1480" s="199"/>
      <c r="JT1480" s="199"/>
      <c r="JU1480" s="199"/>
      <c r="JV1480" s="199"/>
      <c r="JW1480" s="199"/>
      <c r="JX1480" s="199"/>
      <c r="JY1480" s="199"/>
      <c r="JZ1480" s="199"/>
      <c r="KA1480" s="199"/>
      <c r="KB1480" s="199"/>
      <c r="KC1480" s="199"/>
      <c r="KD1480" s="199"/>
      <c r="KE1480" s="199"/>
      <c r="KF1480" s="199"/>
      <c r="KG1480" s="199"/>
      <c r="KH1480" s="199"/>
      <c r="KI1480" s="199"/>
      <c r="KJ1480" s="199"/>
      <c r="KK1480" s="199"/>
      <c r="KL1480" s="199"/>
      <c r="KM1480" s="199"/>
      <c r="KN1480" s="199"/>
      <c r="KO1480" s="199"/>
      <c r="KP1480" s="199"/>
      <c r="KQ1480" s="199"/>
      <c r="KR1480" s="199"/>
      <c r="KS1480" s="199"/>
      <c r="KT1480" s="199"/>
      <c r="KU1480" s="199"/>
      <c r="KV1480" s="199"/>
      <c r="KW1480" s="199"/>
      <c r="KX1480" s="199"/>
      <c r="KY1480" s="199"/>
      <c r="KZ1480" s="199"/>
      <c r="LA1480" s="199"/>
      <c r="LB1480" s="199"/>
      <c r="LC1480" s="199"/>
      <c r="LD1480" s="199"/>
      <c r="LE1480" s="199"/>
      <c r="LF1480" s="199"/>
      <c r="LG1480" s="199"/>
      <c r="LH1480" s="199"/>
      <c r="LI1480" s="199"/>
      <c r="LJ1480" s="199"/>
      <c r="LK1480" s="199"/>
      <c r="LL1480" s="199"/>
      <c r="LM1480" s="199"/>
      <c r="LN1480" s="199"/>
      <c r="LO1480" s="199"/>
      <c r="LP1480" s="199"/>
      <c r="LQ1480" s="199"/>
      <c r="LR1480" s="199"/>
      <c r="LS1480" s="199"/>
      <c r="LT1480" s="199"/>
      <c r="LU1480" s="199"/>
      <c r="LV1480" s="199"/>
      <c r="LW1480" s="199"/>
      <c r="LX1480" s="199"/>
      <c r="LY1480" s="199"/>
      <c r="LZ1480" s="199"/>
      <c r="MA1480" s="199"/>
      <c r="MB1480" s="199"/>
      <c r="MC1480" s="199"/>
      <c r="MD1480" s="199"/>
      <c r="ME1480" s="199"/>
      <c r="MF1480" s="199"/>
      <c r="MG1480" s="199"/>
      <c r="MH1480" s="199"/>
      <c r="MI1480" s="199"/>
      <c r="MJ1480" s="199"/>
      <c r="MK1480" s="199"/>
      <c r="ML1480" s="199"/>
      <c r="MM1480" s="199"/>
      <c r="MN1480" s="199"/>
      <c r="MO1480" s="199"/>
      <c r="MP1480" s="199"/>
      <c r="MQ1480" s="199"/>
      <c r="MR1480" s="199"/>
      <c r="MS1480" s="199"/>
      <c r="MT1480" s="199"/>
      <c r="MU1480" s="199"/>
      <c r="MV1480" s="199"/>
      <c r="MW1480" s="199"/>
      <c r="MX1480" s="199"/>
      <c r="MY1480" s="199"/>
      <c r="MZ1480" s="199"/>
      <c r="NA1480" s="199"/>
      <c r="NB1480" s="199"/>
      <c r="NC1480" s="199"/>
      <c r="ND1480" s="199"/>
      <c r="NE1480" s="199"/>
      <c r="NF1480" s="199"/>
      <c r="NG1480" s="199"/>
      <c r="NH1480" s="199"/>
      <c r="NI1480" s="199"/>
      <c r="NJ1480" s="199"/>
      <c r="NK1480" s="199"/>
      <c r="NL1480" s="199"/>
      <c r="NM1480" s="199"/>
      <c r="NN1480" s="199"/>
      <c r="NO1480" s="199"/>
      <c r="NP1480" s="199"/>
      <c r="NQ1480" s="199"/>
      <c r="NR1480" s="199"/>
      <c r="NS1480" s="199"/>
      <c r="NT1480" s="199"/>
      <c r="NU1480" s="199"/>
      <c r="NV1480" s="199"/>
      <c r="NW1480" s="199"/>
      <c r="NX1480" s="199"/>
      <c r="NY1480" s="199"/>
      <c r="NZ1480" s="199"/>
      <c r="OA1480" s="199"/>
      <c r="OB1480" s="199"/>
      <c r="OC1480" s="199"/>
      <c r="OD1480" s="199"/>
      <c r="OE1480" s="199"/>
      <c r="OF1480" s="199"/>
      <c r="OG1480" s="199"/>
      <c r="OH1480" s="199"/>
      <c r="OI1480" s="199"/>
      <c r="OJ1480" s="199"/>
      <c r="OK1480" s="199"/>
      <c r="OL1480" s="199"/>
      <c r="OM1480" s="199"/>
      <c r="ON1480" s="199"/>
      <c r="OO1480" s="199"/>
      <c r="OP1480" s="199"/>
      <c r="OQ1480" s="199"/>
      <c r="OR1480" s="199"/>
      <c r="OS1480" s="199"/>
      <c r="OT1480" s="199"/>
      <c r="OU1480" s="199"/>
      <c r="OV1480" s="199"/>
      <c r="OW1480" s="199"/>
      <c r="OX1480" s="199"/>
      <c r="OY1480" s="199"/>
      <c r="OZ1480" s="199"/>
      <c r="PA1480" s="199"/>
      <c r="PB1480" s="199"/>
      <c r="PC1480" s="199"/>
      <c r="PD1480" s="199"/>
      <c r="PE1480" s="199"/>
      <c r="PF1480" s="199"/>
      <c r="PG1480" s="199"/>
      <c r="PH1480" s="199"/>
      <c r="PI1480" s="199"/>
      <c r="PJ1480" s="199"/>
      <c r="PK1480" s="199"/>
      <c r="PL1480" s="199"/>
      <c r="PM1480" s="199"/>
      <c r="PN1480" s="199"/>
      <c r="PO1480" s="199"/>
      <c r="PP1480" s="199"/>
      <c r="PQ1480" s="199"/>
      <c r="PR1480" s="199"/>
      <c r="PS1480" s="199"/>
      <c r="PT1480" s="199"/>
      <c r="PU1480" s="199"/>
      <c r="PV1480" s="199"/>
      <c r="PW1480" s="199"/>
      <c r="PX1480" s="199"/>
      <c r="PY1480" s="199"/>
      <c r="PZ1480" s="199"/>
      <c r="QA1480" s="199"/>
      <c r="QB1480" s="199"/>
      <c r="QC1480" s="199"/>
      <c r="QD1480" s="199"/>
      <c r="QE1480" s="199"/>
      <c r="QF1480" s="199"/>
      <c r="QG1480" s="199"/>
      <c r="QH1480" s="199"/>
      <c r="QI1480" s="199"/>
      <c r="QJ1480" s="199"/>
      <c r="QK1480" s="199"/>
      <c r="QL1480" s="199"/>
      <c r="QM1480" s="199"/>
      <c r="QN1480" s="199"/>
      <c r="QO1480" s="199"/>
      <c r="QP1480" s="199"/>
      <c r="QQ1480" s="199"/>
      <c r="QR1480" s="199"/>
      <c r="QS1480" s="199"/>
      <c r="QT1480" s="199"/>
      <c r="QU1480" s="199"/>
      <c r="QV1480" s="199"/>
      <c r="QW1480" s="199"/>
      <c r="QX1480" s="199"/>
      <c r="QY1480" s="199"/>
      <c r="QZ1480" s="199"/>
      <c r="RA1480" s="199"/>
      <c r="RB1480" s="199"/>
      <c r="RC1480" s="199"/>
      <c r="RD1480" s="199"/>
      <c r="RE1480" s="199"/>
      <c r="RF1480" s="199"/>
    </row>
    <row r="1481" spans="1:474" s="169" customFormat="1" x14ac:dyDescent="0.25">
      <c r="A1481" s="26"/>
      <c r="B1481" s="87" t="s">
        <v>1385</v>
      </c>
      <c r="C1481" s="88"/>
      <c r="D1481" s="89">
        <v>0</v>
      </c>
      <c r="E1481" s="23"/>
      <c r="F1481" s="23">
        <v>0</v>
      </c>
      <c r="P1481" s="207"/>
      <c r="U1481" s="208">
        <v>0</v>
      </c>
      <c r="V1481" s="207">
        <v>0</v>
      </c>
      <c r="AD1481" s="180"/>
      <c r="AE1481" s="207">
        <f t="shared" si="158"/>
        <v>0</v>
      </c>
      <c r="AF1481" s="199"/>
      <c r="AG1481" s="199"/>
      <c r="AH1481" s="199"/>
      <c r="AI1481" s="199"/>
      <c r="AJ1481" s="199"/>
      <c r="AK1481" s="199"/>
      <c r="AL1481" s="199"/>
      <c r="AM1481" s="199"/>
      <c r="AN1481" s="199"/>
      <c r="AO1481" s="199"/>
      <c r="AP1481" s="199"/>
      <c r="AQ1481" s="199"/>
      <c r="AR1481" s="199"/>
      <c r="AS1481" s="199"/>
      <c r="AT1481" s="199"/>
      <c r="AU1481" s="199"/>
      <c r="AV1481" s="199"/>
      <c r="AW1481" s="199"/>
      <c r="AX1481" s="199"/>
      <c r="AY1481" s="199"/>
      <c r="AZ1481" s="199"/>
      <c r="BA1481" s="199"/>
      <c r="BB1481" s="199"/>
      <c r="BC1481" s="199"/>
      <c r="BD1481" s="199"/>
      <c r="BE1481" s="199"/>
      <c r="BF1481" s="199"/>
      <c r="BG1481" s="199"/>
      <c r="BH1481" s="199"/>
      <c r="BI1481" s="199"/>
      <c r="BJ1481" s="199"/>
      <c r="BK1481" s="199"/>
      <c r="BL1481" s="199"/>
      <c r="BM1481" s="199"/>
      <c r="BN1481" s="199"/>
      <c r="BO1481" s="199"/>
      <c r="BP1481" s="199"/>
      <c r="BQ1481" s="199"/>
      <c r="BR1481" s="199"/>
      <c r="GM1481" s="199"/>
      <c r="GN1481" s="199"/>
      <c r="GO1481" s="199"/>
      <c r="GP1481" s="199"/>
      <c r="GQ1481" s="199"/>
      <c r="GR1481" s="199"/>
      <c r="GS1481" s="199"/>
      <c r="GT1481" s="199"/>
      <c r="GU1481" s="199"/>
      <c r="GV1481" s="199"/>
      <c r="GW1481" s="199"/>
      <c r="GX1481" s="199"/>
      <c r="GY1481" s="199"/>
      <c r="GZ1481" s="199"/>
      <c r="HA1481" s="199"/>
      <c r="HB1481" s="199"/>
      <c r="HC1481" s="199"/>
      <c r="HD1481" s="199"/>
      <c r="HE1481" s="199"/>
      <c r="HF1481" s="199"/>
      <c r="HG1481" s="199"/>
      <c r="HH1481" s="199"/>
      <c r="HI1481" s="199"/>
      <c r="HJ1481" s="199"/>
      <c r="HK1481" s="199"/>
      <c r="HL1481" s="199"/>
      <c r="HM1481" s="199"/>
      <c r="HN1481" s="199"/>
      <c r="HO1481" s="199"/>
      <c r="HP1481" s="199"/>
      <c r="HQ1481" s="199"/>
      <c r="HR1481" s="199"/>
      <c r="HS1481" s="199"/>
      <c r="HT1481" s="199"/>
      <c r="HU1481" s="199"/>
      <c r="HV1481" s="199"/>
      <c r="HW1481" s="199"/>
      <c r="HX1481" s="199"/>
      <c r="HY1481" s="199"/>
      <c r="HZ1481" s="199"/>
      <c r="IA1481" s="199"/>
      <c r="IB1481" s="199"/>
      <c r="IC1481" s="199"/>
      <c r="ID1481" s="199"/>
      <c r="IE1481" s="199"/>
      <c r="IF1481" s="199"/>
      <c r="IG1481" s="199"/>
      <c r="IH1481" s="199"/>
      <c r="II1481" s="199"/>
      <c r="IJ1481" s="199"/>
      <c r="IK1481" s="199"/>
      <c r="IL1481" s="199"/>
      <c r="IM1481" s="199"/>
      <c r="IN1481" s="199"/>
      <c r="IO1481" s="199"/>
      <c r="IP1481" s="199"/>
      <c r="IQ1481" s="199"/>
      <c r="IR1481" s="199"/>
      <c r="IS1481" s="199"/>
      <c r="IT1481" s="199"/>
      <c r="IU1481" s="199"/>
      <c r="IV1481" s="199"/>
      <c r="IW1481" s="199"/>
      <c r="IX1481" s="199"/>
      <c r="IY1481" s="199"/>
      <c r="IZ1481" s="199"/>
      <c r="JA1481" s="199"/>
      <c r="JB1481" s="199"/>
      <c r="JC1481" s="199"/>
      <c r="JD1481" s="199"/>
      <c r="JE1481" s="199"/>
      <c r="JF1481" s="199"/>
      <c r="JG1481" s="199"/>
      <c r="JH1481" s="199"/>
      <c r="JI1481" s="199"/>
      <c r="JJ1481" s="199"/>
      <c r="JK1481" s="199"/>
      <c r="JL1481" s="199"/>
      <c r="JM1481" s="199"/>
      <c r="JN1481" s="199"/>
      <c r="JO1481" s="199"/>
      <c r="JP1481" s="199"/>
      <c r="JQ1481" s="199"/>
      <c r="JR1481" s="199"/>
      <c r="JS1481" s="199"/>
      <c r="JT1481" s="199"/>
      <c r="JU1481" s="199"/>
      <c r="JV1481" s="199"/>
      <c r="JW1481" s="199"/>
      <c r="JX1481" s="199"/>
      <c r="JY1481" s="199"/>
      <c r="JZ1481" s="199"/>
      <c r="KA1481" s="199"/>
      <c r="KB1481" s="199"/>
      <c r="KC1481" s="199"/>
      <c r="KD1481" s="199"/>
      <c r="KE1481" s="199"/>
      <c r="KF1481" s="199"/>
      <c r="KG1481" s="199"/>
      <c r="KH1481" s="199"/>
      <c r="KI1481" s="199"/>
      <c r="KJ1481" s="199"/>
      <c r="KK1481" s="199"/>
      <c r="KL1481" s="199"/>
      <c r="KM1481" s="199"/>
      <c r="KN1481" s="199"/>
      <c r="KO1481" s="199"/>
      <c r="KP1481" s="199"/>
      <c r="KQ1481" s="199"/>
      <c r="KR1481" s="199"/>
      <c r="KS1481" s="199"/>
      <c r="KT1481" s="199"/>
      <c r="KU1481" s="199"/>
      <c r="KV1481" s="199"/>
      <c r="KW1481" s="199"/>
      <c r="KX1481" s="199"/>
      <c r="KY1481" s="199"/>
      <c r="KZ1481" s="199"/>
      <c r="LA1481" s="199"/>
      <c r="LB1481" s="199"/>
      <c r="LC1481" s="199"/>
      <c r="LD1481" s="199"/>
      <c r="LE1481" s="199"/>
      <c r="LF1481" s="199"/>
      <c r="LG1481" s="199"/>
      <c r="LH1481" s="199"/>
      <c r="LI1481" s="199"/>
      <c r="LJ1481" s="199"/>
      <c r="LK1481" s="199"/>
      <c r="LL1481" s="199"/>
      <c r="LM1481" s="199"/>
      <c r="LN1481" s="199"/>
      <c r="LO1481" s="199"/>
      <c r="LP1481" s="199"/>
      <c r="LQ1481" s="199"/>
      <c r="LR1481" s="199"/>
      <c r="LS1481" s="199"/>
      <c r="LT1481" s="199"/>
      <c r="LU1481" s="199"/>
      <c r="LV1481" s="199"/>
      <c r="LW1481" s="199"/>
      <c r="LX1481" s="199"/>
      <c r="LY1481" s="199"/>
      <c r="LZ1481" s="199"/>
      <c r="MA1481" s="199"/>
      <c r="MB1481" s="199"/>
      <c r="MC1481" s="199"/>
      <c r="MD1481" s="199"/>
      <c r="ME1481" s="199"/>
      <c r="MF1481" s="199"/>
      <c r="MG1481" s="199"/>
      <c r="MH1481" s="199"/>
      <c r="MI1481" s="199"/>
      <c r="MJ1481" s="199"/>
      <c r="MK1481" s="199"/>
      <c r="ML1481" s="199"/>
      <c r="MM1481" s="199"/>
      <c r="MN1481" s="199"/>
      <c r="MO1481" s="199"/>
      <c r="MP1481" s="199"/>
      <c r="MQ1481" s="199"/>
      <c r="MR1481" s="199"/>
      <c r="MS1481" s="199"/>
      <c r="MT1481" s="199"/>
      <c r="MU1481" s="199"/>
      <c r="MV1481" s="199"/>
      <c r="MW1481" s="199"/>
      <c r="MX1481" s="199"/>
      <c r="MY1481" s="199"/>
      <c r="MZ1481" s="199"/>
      <c r="NA1481" s="199"/>
      <c r="NB1481" s="199"/>
      <c r="NC1481" s="199"/>
      <c r="ND1481" s="199"/>
      <c r="NE1481" s="199"/>
      <c r="NF1481" s="199"/>
      <c r="NG1481" s="199"/>
      <c r="NH1481" s="199"/>
      <c r="NI1481" s="199"/>
      <c r="NJ1481" s="199"/>
      <c r="NK1481" s="199"/>
      <c r="NL1481" s="199"/>
      <c r="NM1481" s="199"/>
      <c r="NN1481" s="199"/>
      <c r="NO1481" s="199"/>
      <c r="NP1481" s="199"/>
      <c r="NQ1481" s="199"/>
      <c r="NR1481" s="199"/>
      <c r="NS1481" s="199"/>
      <c r="NT1481" s="199"/>
      <c r="NU1481" s="199"/>
      <c r="NV1481" s="199"/>
      <c r="NW1481" s="199"/>
      <c r="NX1481" s="199"/>
      <c r="NY1481" s="199"/>
      <c r="NZ1481" s="199"/>
      <c r="OA1481" s="199"/>
      <c r="OB1481" s="199"/>
      <c r="OC1481" s="199"/>
      <c r="OD1481" s="199"/>
      <c r="OE1481" s="199"/>
      <c r="OF1481" s="199"/>
      <c r="OG1481" s="199"/>
      <c r="OH1481" s="199"/>
      <c r="OI1481" s="199"/>
      <c r="OJ1481" s="199"/>
      <c r="OK1481" s="199"/>
      <c r="OL1481" s="199"/>
      <c r="OM1481" s="199"/>
      <c r="ON1481" s="199"/>
      <c r="OO1481" s="199"/>
      <c r="OP1481" s="199"/>
      <c r="OQ1481" s="199"/>
      <c r="OR1481" s="199"/>
      <c r="OS1481" s="199"/>
      <c r="OT1481" s="199"/>
      <c r="OU1481" s="199"/>
      <c r="OV1481" s="199"/>
      <c r="OW1481" s="199"/>
      <c r="OX1481" s="199"/>
      <c r="OY1481" s="199"/>
      <c r="OZ1481" s="199"/>
      <c r="PA1481" s="199"/>
      <c r="PB1481" s="199"/>
      <c r="PC1481" s="199"/>
      <c r="PD1481" s="199"/>
      <c r="PE1481" s="199"/>
      <c r="PF1481" s="199"/>
      <c r="PG1481" s="199"/>
      <c r="PH1481" s="199"/>
      <c r="PI1481" s="199"/>
      <c r="PJ1481" s="199"/>
      <c r="PK1481" s="199"/>
      <c r="PL1481" s="199"/>
      <c r="PM1481" s="199"/>
      <c r="PN1481" s="199"/>
      <c r="PO1481" s="199"/>
      <c r="PP1481" s="199"/>
      <c r="PQ1481" s="199"/>
      <c r="PR1481" s="199"/>
      <c r="PS1481" s="199"/>
      <c r="PT1481" s="199"/>
      <c r="PU1481" s="199"/>
      <c r="PV1481" s="199"/>
      <c r="PW1481" s="199"/>
      <c r="PX1481" s="199"/>
      <c r="PY1481" s="199"/>
      <c r="PZ1481" s="199"/>
      <c r="QA1481" s="199"/>
      <c r="QB1481" s="199"/>
      <c r="QC1481" s="199"/>
      <c r="QD1481" s="199"/>
      <c r="QE1481" s="199"/>
      <c r="QF1481" s="199"/>
      <c r="QG1481" s="199"/>
      <c r="QH1481" s="199"/>
      <c r="QI1481" s="199"/>
      <c r="QJ1481" s="199"/>
      <c r="QK1481" s="199"/>
      <c r="QL1481" s="199"/>
      <c r="QM1481" s="199"/>
      <c r="QN1481" s="199"/>
      <c r="QO1481" s="199"/>
      <c r="QP1481" s="199"/>
      <c r="QQ1481" s="199"/>
      <c r="QR1481" s="199"/>
      <c r="QS1481" s="199"/>
      <c r="QT1481" s="199"/>
      <c r="QU1481" s="199"/>
      <c r="QV1481" s="199"/>
      <c r="QW1481" s="199"/>
      <c r="QX1481" s="199"/>
      <c r="QY1481" s="199"/>
      <c r="QZ1481" s="199"/>
      <c r="RA1481" s="199"/>
      <c r="RB1481" s="199"/>
      <c r="RC1481" s="199"/>
      <c r="RD1481" s="199"/>
      <c r="RE1481" s="199"/>
      <c r="RF1481" s="199"/>
    </row>
    <row r="1482" spans="1:474" s="169" customFormat="1" x14ac:dyDescent="0.25">
      <c r="A1482" s="26">
        <v>24903</v>
      </c>
      <c r="B1482" s="87" t="s">
        <v>1386</v>
      </c>
      <c r="C1482" s="88"/>
      <c r="D1482" s="89">
        <v>0</v>
      </c>
      <c r="E1482" s="88"/>
      <c r="F1482" s="88">
        <v>358.32</v>
      </c>
      <c r="P1482" s="207"/>
      <c r="U1482" s="208">
        <v>0</v>
      </c>
      <c r="V1482" s="207">
        <v>358.32</v>
      </c>
      <c r="AD1482" s="180"/>
      <c r="AE1482" s="207">
        <f t="shared" si="158"/>
        <v>358.32</v>
      </c>
      <c r="AF1482" s="199"/>
      <c r="AG1482" s="199"/>
      <c r="AH1482" s="199"/>
      <c r="AI1482" s="199"/>
      <c r="AJ1482" s="199"/>
      <c r="AK1482" s="199"/>
      <c r="AL1482" s="199"/>
      <c r="AM1482" s="199"/>
      <c r="AN1482" s="199"/>
      <c r="AO1482" s="199"/>
      <c r="AP1482" s="199"/>
      <c r="AQ1482" s="199"/>
      <c r="AR1482" s="199"/>
      <c r="AS1482" s="199"/>
      <c r="AT1482" s="199"/>
      <c r="AU1482" s="199"/>
      <c r="AV1482" s="199"/>
      <c r="AW1482" s="199"/>
      <c r="AX1482" s="199"/>
      <c r="AY1482" s="199"/>
      <c r="AZ1482" s="199"/>
      <c r="BA1482" s="199"/>
      <c r="BB1482" s="199"/>
      <c r="BC1482" s="199"/>
      <c r="BD1482" s="199"/>
      <c r="BE1482" s="199"/>
      <c r="BF1482" s="199"/>
      <c r="BG1482" s="199"/>
      <c r="BH1482" s="199"/>
      <c r="BI1482" s="199"/>
      <c r="BJ1482" s="199"/>
      <c r="BK1482" s="199"/>
      <c r="BL1482" s="199"/>
      <c r="BM1482" s="199"/>
      <c r="BN1482" s="199"/>
      <c r="BO1482" s="199"/>
      <c r="BP1482" s="199"/>
      <c r="BQ1482" s="199"/>
      <c r="BR1482" s="199"/>
      <c r="GM1482" s="199"/>
      <c r="GN1482" s="199"/>
      <c r="GO1482" s="199"/>
      <c r="GP1482" s="199"/>
      <c r="GQ1482" s="199"/>
      <c r="GR1482" s="199"/>
      <c r="GS1482" s="199"/>
      <c r="GT1482" s="199"/>
      <c r="GU1482" s="199"/>
      <c r="GV1482" s="199"/>
      <c r="GW1482" s="199"/>
      <c r="GX1482" s="199"/>
      <c r="GY1482" s="199"/>
      <c r="GZ1482" s="199"/>
      <c r="HA1482" s="199"/>
      <c r="HB1482" s="199"/>
      <c r="HC1482" s="199"/>
      <c r="HD1482" s="199"/>
      <c r="HE1482" s="199"/>
      <c r="HF1482" s="199"/>
      <c r="HG1482" s="199"/>
      <c r="HH1482" s="199"/>
      <c r="HI1482" s="199"/>
      <c r="HJ1482" s="199"/>
      <c r="HK1482" s="199"/>
      <c r="HL1482" s="199"/>
      <c r="HM1482" s="199"/>
      <c r="HN1482" s="199"/>
      <c r="HO1482" s="199"/>
      <c r="HP1482" s="199"/>
      <c r="HQ1482" s="199"/>
      <c r="HR1482" s="199"/>
      <c r="HS1482" s="199"/>
      <c r="HT1482" s="199"/>
      <c r="HU1482" s="199"/>
      <c r="HV1482" s="199"/>
      <c r="HW1482" s="199"/>
      <c r="HX1482" s="199"/>
      <c r="HY1482" s="199"/>
      <c r="HZ1482" s="199"/>
      <c r="IA1482" s="199"/>
      <c r="IB1482" s="199"/>
      <c r="IC1482" s="199"/>
      <c r="ID1482" s="199"/>
      <c r="IE1482" s="199"/>
      <c r="IF1482" s="199"/>
      <c r="IG1482" s="199"/>
      <c r="IH1482" s="199"/>
      <c r="II1482" s="199"/>
      <c r="IJ1482" s="199"/>
      <c r="IK1482" s="199"/>
      <c r="IL1482" s="199"/>
      <c r="IM1482" s="199"/>
      <c r="IN1482" s="199"/>
      <c r="IO1482" s="199"/>
      <c r="IP1482" s="199"/>
      <c r="IQ1482" s="199"/>
      <c r="IR1482" s="199"/>
      <c r="IS1482" s="199"/>
      <c r="IT1482" s="199"/>
      <c r="IU1482" s="199"/>
      <c r="IV1482" s="199"/>
      <c r="IW1482" s="199"/>
      <c r="IX1482" s="199"/>
      <c r="IY1482" s="199"/>
      <c r="IZ1482" s="199"/>
      <c r="JA1482" s="199"/>
      <c r="JB1482" s="199"/>
      <c r="JC1482" s="199"/>
      <c r="JD1482" s="199"/>
      <c r="JE1482" s="199"/>
      <c r="JF1482" s="199"/>
      <c r="JG1482" s="199"/>
      <c r="JH1482" s="199"/>
      <c r="JI1482" s="199"/>
      <c r="JJ1482" s="199"/>
      <c r="JK1482" s="199"/>
      <c r="JL1482" s="199"/>
      <c r="JM1482" s="199"/>
      <c r="JN1482" s="199"/>
      <c r="JO1482" s="199"/>
      <c r="JP1482" s="199"/>
      <c r="JQ1482" s="199"/>
      <c r="JR1482" s="199"/>
      <c r="JS1482" s="199"/>
      <c r="JT1482" s="199"/>
      <c r="JU1482" s="199"/>
      <c r="JV1482" s="199"/>
      <c r="JW1482" s="199"/>
      <c r="JX1482" s="199"/>
      <c r="JY1482" s="199"/>
      <c r="JZ1482" s="199"/>
      <c r="KA1482" s="199"/>
      <c r="KB1482" s="199"/>
      <c r="KC1482" s="199"/>
      <c r="KD1482" s="199"/>
      <c r="KE1482" s="199"/>
      <c r="KF1482" s="199"/>
      <c r="KG1482" s="199"/>
      <c r="KH1482" s="199"/>
      <c r="KI1482" s="199"/>
      <c r="KJ1482" s="199"/>
      <c r="KK1482" s="199"/>
      <c r="KL1482" s="199"/>
      <c r="KM1482" s="199"/>
      <c r="KN1482" s="199"/>
      <c r="KO1482" s="199"/>
      <c r="KP1482" s="199"/>
      <c r="KQ1482" s="199"/>
      <c r="KR1482" s="199"/>
      <c r="KS1482" s="199"/>
      <c r="KT1482" s="199"/>
      <c r="KU1482" s="199"/>
      <c r="KV1482" s="199"/>
      <c r="KW1482" s="199"/>
      <c r="KX1482" s="199"/>
      <c r="KY1482" s="199"/>
      <c r="KZ1482" s="199"/>
      <c r="LA1482" s="199"/>
      <c r="LB1482" s="199"/>
      <c r="LC1482" s="199"/>
      <c r="LD1482" s="199"/>
      <c r="LE1482" s="199"/>
      <c r="LF1482" s="199"/>
      <c r="LG1482" s="199"/>
      <c r="LH1482" s="199"/>
      <c r="LI1482" s="199"/>
      <c r="LJ1482" s="199"/>
      <c r="LK1482" s="199"/>
      <c r="LL1482" s="199"/>
      <c r="LM1482" s="199"/>
      <c r="LN1482" s="199"/>
      <c r="LO1482" s="199"/>
      <c r="LP1482" s="199"/>
      <c r="LQ1482" s="199"/>
      <c r="LR1482" s="199"/>
      <c r="LS1482" s="199"/>
      <c r="LT1482" s="199"/>
      <c r="LU1482" s="199"/>
      <c r="LV1482" s="199"/>
      <c r="LW1482" s="199"/>
      <c r="LX1482" s="199"/>
      <c r="LY1482" s="199"/>
      <c r="LZ1482" s="199"/>
      <c r="MA1482" s="199"/>
      <c r="MB1482" s="199"/>
      <c r="MC1482" s="199"/>
      <c r="MD1482" s="199"/>
      <c r="ME1482" s="199"/>
      <c r="MF1482" s="199"/>
      <c r="MG1482" s="199"/>
      <c r="MH1482" s="199"/>
      <c r="MI1482" s="199"/>
      <c r="MJ1482" s="199"/>
      <c r="MK1482" s="199"/>
      <c r="ML1482" s="199"/>
      <c r="MM1482" s="199"/>
      <c r="MN1482" s="199"/>
      <c r="MO1482" s="199"/>
      <c r="MP1482" s="199"/>
      <c r="MQ1482" s="199"/>
      <c r="MR1482" s="199"/>
      <c r="MS1482" s="199"/>
      <c r="MT1482" s="199"/>
      <c r="MU1482" s="199"/>
      <c r="MV1482" s="199"/>
      <c r="MW1482" s="199"/>
      <c r="MX1482" s="199"/>
      <c r="MY1482" s="199"/>
      <c r="MZ1482" s="199"/>
      <c r="NA1482" s="199"/>
      <c r="NB1482" s="199"/>
      <c r="NC1482" s="199"/>
      <c r="ND1482" s="199"/>
      <c r="NE1482" s="199"/>
      <c r="NF1482" s="199"/>
      <c r="NG1482" s="199"/>
      <c r="NH1482" s="199"/>
      <c r="NI1482" s="199"/>
      <c r="NJ1482" s="199"/>
      <c r="NK1482" s="199"/>
      <c r="NL1482" s="199"/>
      <c r="NM1482" s="199"/>
      <c r="NN1482" s="199"/>
      <c r="NO1482" s="199"/>
      <c r="NP1482" s="199"/>
      <c r="NQ1482" s="199"/>
      <c r="NR1482" s="199"/>
      <c r="NS1482" s="199"/>
      <c r="NT1482" s="199"/>
      <c r="NU1482" s="199"/>
      <c r="NV1482" s="199"/>
      <c r="NW1482" s="199"/>
      <c r="NX1482" s="199"/>
      <c r="NY1482" s="199"/>
      <c r="NZ1482" s="199"/>
      <c r="OA1482" s="199"/>
      <c r="OB1482" s="199"/>
      <c r="OC1482" s="199"/>
      <c r="OD1482" s="199"/>
      <c r="OE1482" s="199"/>
      <c r="OF1482" s="199"/>
      <c r="OG1482" s="199"/>
      <c r="OH1482" s="199"/>
      <c r="OI1482" s="199"/>
      <c r="OJ1482" s="199"/>
      <c r="OK1482" s="199"/>
      <c r="OL1482" s="199"/>
      <c r="OM1482" s="199"/>
      <c r="ON1482" s="199"/>
      <c r="OO1482" s="199"/>
      <c r="OP1482" s="199"/>
      <c r="OQ1482" s="199"/>
      <c r="OR1482" s="199"/>
      <c r="OS1482" s="199"/>
      <c r="OT1482" s="199"/>
      <c r="OU1482" s="199"/>
      <c r="OV1482" s="199"/>
      <c r="OW1482" s="199"/>
      <c r="OX1482" s="199"/>
      <c r="OY1482" s="199"/>
      <c r="OZ1482" s="199"/>
      <c r="PA1482" s="199"/>
      <c r="PB1482" s="199"/>
      <c r="PC1482" s="199"/>
      <c r="PD1482" s="199"/>
      <c r="PE1482" s="199"/>
      <c r="PF1482" s="199"/>
      <c r="PG1482" s="199"/>
      <c r="PH1482" s="199"/>
      <c r="PI1482" s="199"/>
      <c r="PJ1482" s="199"/>
      <c r="PK1482" s="199"/>
      <c r="PL1482" s="199"/>
      <c r="PM1482" s="199"/>
      <c r="PN1482" s="199"/>
      <c r="PO1482" s="199"/>
      <c r="PP1482" s="199"/>
      <c r="PQ1482" s="199"/>
      <c r="PR1482" s="199"/>
      <c r="PS1482" s="199"/>
      <c r="PT1482" s="199"/>
      <c r="PU1482" s="199"/>
      <c r="PV1482" s="199"/>
      <c r="PW1482" s="199"/>
      <c r="PX1482" s="199"/>
      <c r="PY1482" s="199"/>
      <c r="PZ1482" s="199"/>
      <c r="QA1482" s="199"/>
      <c r="QB1482" s="199"/>
      <c r="QC1482" s="199"/>
      <c r="QD1482" s="199"/>
      <c r="QE1482" s="199"/>
      <c r="QF1482" s="199"/>
      <c r="QG1482" s="199"/>
      <c r="QH1482" s="199"/>
      <c r="QI1482" s="199"/>
      <c r="QJ1482" s="199"/>
      <c r="QK1482" s="199"/>
      <c r="QL1482" s="199"/>
      <c r="QM1482" s="199"/>
      <c r="QN1482" s="199"/>
      <c r="QO1482" s="199"/>
      <c r="QP1482" s="199"/>
      <c r="QQ1482" s="199"/>
      <c r="QR1482" s="199"/>
      <c r="QS1482" s="199"/>
      <c r="QT1482" s="199"/>
      <c r="QU1482" s="199"/>
      <c r="QV1482" s="199"/>
      <c r="QW1482" s="199"/>
      <c r="QX1482" s="199"/>
      <c r="QY1482" s="199"/>
      <c r="QZ1482" s="199"/>
      <c r="RA1482" s="199"/>
      <c r="RB1482" s="199"/>
      <c r="RC1482" s="199"/>
      <c r="RD1482" s="199"/>
      <c r="RE1482" s="199"/>
      <c r="RF1482" s="199"/>
    </row>
    <row r="1483" spans="1:474" s="169" customFormat="1" x14ac:dyDescent="0.25">
      <c r="A1483" s="26"/>
      <c r="B1483" s="87"/>
      <c r="C1483" s="88"/>
      <c r="D1483" s="89">
        <v>0</v>
      </c>
      <c r="E1483" s="88"/>
      <c r="F1483" s="88">
        <v>0</v>
      </c>
      <c r="P1483" s="207"/>
      <c r="U1483" s="208">
        <v>0</v>
      </c>
      <c r="V1483" s="207">
        <v>0</v>
      </c>
      <c r="AD1483" s="180"/>
      <c r="AE1483" s="207">
        <f t="shared" si="158"/>
        <v>0</v>
      </c>
      <c r="AF1483" s="199"/>
      <c r="AG1483" s="199"/>
      <c r="AH1483" s="199"/>
      <c r="AI1483" s="199"/>
      <c r="AJ1483" s="199"/>
      <c r="AK1483" s="199"/>
      <c r="AL1483" s="199"/>
      <c r="AM1483" s="199"/>
      <c r="AN1483" s="199"/>
      <c r="AO1483" s="199"/>
      <c r="AP1483" s="199"/>
      <c r="AQ1483" s="199"/>
      <c r="AR1483" s="199"/>
      <c r="AS1483" s="199"/>
      <c r="AT1483" s="199"/>
      <c r="AU1483" s="199"/>
      <c r="AV1483" s="199"/>
      <c r="AW1483" s="199"/>
      <c r="AX1483" s="199"/>
      <c r="AY1483" s="199"/>
      <c r="AZ1483" s="199"/>
      <c r="BA1483" s="199"/>
      <c r="BB1483" s="199"/>
      <c r="BC1483" s="199"/>
      <c r="BD1483" s="199"/>
      <c r="BE1483" s="199"/>
      <c r="BF1483" s="199"/>
      <c r="BG1483" s="199"/>
      <c r="BH1483" s="199"/>
      <c r="BI1483" s="199"/>
      <c r="BJ1483" s="199"/>
      <c r="BK1483" s="199"/>
      <c r="BL1483" s="199"/>
      <c r="BM1483" s="199"/>
      <c r="BN1483" s="199"/>
      <c r="BO1483" s="199"/>
      <c r="BP1483" s="199"/>
      <c r="BQ1483" s="199"/>
      <c r="BR1483" s="199"/>
      <c r="GM1483" s="199"/>
      <c r="GN1483" s="199"/>
      <c r="GO1483" s="199"/>
      <c r="GP1483" s="199"/>
      <c r="GQ1483" s="199"/>
      <c r="GR1483" s="199"/>
      <c r="GS1483" s="199"/>
      <c r="GT1483" s="199"/>
      <c r="GU1483" s="199"/>
      <c r="GV1483" s="199"/>
      <c r="GW1483" s="199"/>
      <c r="GX1483" s="199"/>
      <c r="GY1483" s="199"/>
      <c r="GZ1483" s="199"/>
      <c r="HA1483" s="199"/>
      <c r="HB1483" s="199"/>
      <c r="HC1483" s="199"/>
      <c r="HD1483" s="199"/>
      <c r="HE1483" s="199"/>
      <c r="HF1483" s="199"/>
      <c r="HG1483" s="199"/>
      <c r="HH1483" s="199"/>
      <c r="HI1483" s="199"/>
      <c r="HJ1483" s="199"/>
      <c r="HK1483" s="199"/>
      <c r="HL1483" s="199"/>
      <c r="HM1483" s="199"/>
      <c r="HN1483" s="199"/>
      <c r="HO1483" s="199"/>
      <c r="HP1483" s="199"/>
      <c r="HQ1483" s="199"/>
      <c r="HR1483" s="199"/>
      <c r="HS1483" s="199"/>
      <c r="HT1483" s="199"/>
      <c r="HU1483" s="199"/>
      <c r="HV1483" s="199"/>
      <c r="HW1483" s="199"/>
      <c r="HX1483" s="199"/>
      <c r="HY1483" s="199"/>
      <c r="HZ1483" s="199"/>
      <c r="IA1483" s="199"/>
      <c r="IB1483" s="199"/>
      <c r="IC1483" s="199"/>
      <c r="ID1483" s="199"/>
      <c r="IE1483" s="199"/>
      <c r="IF1483" s="199"/>
      <c r="IG1483" s="199"/>
      <c r="IH1483" s="199"/>
      <c r="II1483" s="199"/>
      <c r="IJ1483" s="199"/>
      <c r="IK1483" s="199"/>
      <c r="IL1483" s="199"/>
      <c r="IM1483" s="199"/>
      <c r="IN1483" s="199"/>
      <c r="IO1483" s="199"/>
      <c r="IP1483" s="199"/>
      <c r="IQ1483" s="199"/>
      <c r="IR1483" s="199"/>
      <c r="IS1483" s="199"/>
      <c r="IT1483" s="199"/>
      <c r="IU1483" s="199"/>
      <c r="IV1483" s="199"/>
      <c r="IW1483" s="199"/>
      <c r="IX1483" s="199"/>
      <c r="IY1483" s="199"/>
      <c r="IZ1483" s="199"/>
      <c r="JA1483" s="199"/>
      <c r="JB1483" s="199"/>
      <c r="JC1483" s="199"/>
      <c r="JD1483" s="199"/>
      <c r="JE1483" s="199"/>
      <c r="JF1483" s="199"/>
      <c r="JG1483" s="199"/>
      <c r="JH1483" s="199"/>
      <c r="JI1483" s="199"/>
      <c r="JJ1483" s="199"/>
      <c r="JK1483" s="199"/>
      <c r="JL1483" s="199"/>
      <c r="JM1483" s="199"/>
      <c r="JN1483" s="199"/>
      <c r="JO1483" s="199"/>
      <c r="JP1483" s="199"/>
      <c r="JQ1483" s="199"/>
      <c r="JR1483" s="199"/>
      <c r="JS1483" s="199"/>
      <c r="JT1483" s="199"/>
      <c r="JU1483" s="199"/>
      <c r="JV1483" s="199"/>
      <c r="JW1483" s="199"/>
      <c r="JX1483" s="199"/>
      <c r="JY1483" s="199"/>
      <c r="JZ1483" s="199"/>
      <c r="KA1483" s="199"/>
      <c r="KB1483" s="199"/>
      <c r="KC1483" s="199"/>
      <c r="KD1483" s="199"/>
      <c r="KE1483" s="199"/>
      <c r="KF1483" s="199"/>
      <c r="KG1483" s="199"/>
      <c r="KH1483" s="199"/>
      <c r="KI1483" s="199"/>
      <c r="KJ1483" s="199"/>
      <c r="KK1483" s="199"/>
      <c r="KL1483" s="199"/>
      <c r="KM1483" s="199"/>
      <c r="KN1483" s="199"/>
      <c r="KO1483" s="199"/>
      <c r="KP1483" s="199"/>
      <c r="KQ1483" s="199"/>
      <c r="KR1483" s="199"/>
      <c r="KS1483" s="199"/>
      <c r="KT1483" s="199"/>
      <c r="KU1483" s="199"/>
      <c r="KV1483" s="199"/>
      <c r="KW1483" s="199"/>
      <c r="KX1483" s="199"/>
      <c r="KY1483" s="199"/>
      <c r="KZ1483" s="199"/>
      <c r="LA1483" s="199"/>
      <c r="LB1483" s="199"/>
      <c r="LC1483" s="199"/>
      <c r="LD1483" s="199"/>
      <c r="LE1483" s="199"/>
      <c r="LF1483" s="199"/>
      <c r="LG1483" s="199"/>
      <c r="LH1483" s="199"/>
      <c r="LI1483" s="199"/>
      <c r="LJ1483" s="199"/>
      <c r="LK1483" s="199"/>
      <c r="LL1483" s="199"/>
      <c r="LM1483" s="199"/>
      <c r="LN1483" s="199"/>
      <c r="LO1483" s="199"/>
      <c r="LP1483" s="199"/>
      <c r="LQ1483" s="199"/>
      <c r="LR1483" s="199"/>
      <c r="LS1483" s="199"/>
      <c r="LT1483" s="199"/>
      <c r="LU1483" s="199"/>
      <c r="LV1483" s="199"/>
      <c r="LW1483" s="199"/>
      <c r="LX1483" s="199"/>
      <c r="LY1483" s="199"/>
      <c r="LZ1483" s="199"/>
      <c r="MA1483" s="199"/>
      <c r="MB1483" s="199"/>
      <c r="MC1483" s="199"/>
      <c r="MD1483" s="199"/>
      <c r="ME1483" s="199"/>
      <c r="MF1483" s="199"/>
      <c r="MG1483" s="199"/>
      <c r="MH1483" s="199"/>
      <c r="MI1483" s="199"/>
      <c r="MJ1483" s="199"/>
      <c r="MK1483" s="199"/>
      <c r="ML1483" s="199"/>
      <c r="MM1483" s="199"/>
      <c r="MN1483" s="199"/>
      <c r="MO1483" s="199"/>
      <c r="MP1483" s="199"/>
      <c r="MQ1483" s="199"/>
      <c r="MR1483" s="199"/>
      <c r="MS1483" s="199"/>
      <c r="MT1483" s="199"/>
      <c r="MU1483" s="199"/>
      <c r="MV1483" s="199"/>
      <c r="MW1483" s="199"/>
      <c r="MX1483" s="199"/>
      <c r="MY1483" s="199"/>
      <c r="MZ1483" s="199"/>
      <c r="NA1483" s="199"/>
      <c r="NB1483" s="199"/>
      <c r="NC1483" s="199"/>
      <c r="ND1483" s="199"/>
      <c r="NE1483" s="199"/>
      <c r="NF1483" s="199"/>
      <c r="NG1483" s="199"/>
      <c r="NH1483" s="199"/>
      <c r="NI1483" s="199"/>
      <c r="NJ1483" s="199"/>
      <c r="NK1483" s="199"/>
      <c r="NL1483" s="199"/>
      <c r="NM1483" s="199"/>
      <c r="NN1483" s="199"/>
      <c r="NO1483" s="199"/>
      <c r="NP1483" s="199"/>
      <c r="NQ1483" s="199"/>
      <c r="NR1483" s="199"/>
      <c r="NS1483" s="199"/>
      <c r="NT1483" s="199"/>
      <c r="NU1483" s="199"/>
      <c r="NV1483" s="199"/>
      <c r="NW1483" s="199"/>
      <c r="NX1483" s="199"/>
      <c r="NY1483" s="199"/>
      <c r="NZ1483" s="199"/>
      <c r="OA1483" s="199"/>
      <c r="OB1483" s="199"/>
      <c r="OC1483" s="199"/>
      <c r="OD1483" s="199"/>
      <c r="OE1483" s="199"/>
      <c r="OF1483" s="199"/>
      <c r="OG1483" s="199"/>
      <c r="OH1483" s="199"/>
      <c r="OI1483" s="199"/>
      <c r="OJ1483" s="199"/>
      <c r="OK1483" s="199"/>
      <c r="OL1483" s="199"/>
      <c r="OM1483" s="199"/>
      <c r="ON1483" s="199"/>
      <c r="OO1483" s="199"/>
      <c r="OP1483" s="199"/>
      <c r="OQ1483" s="199"/>
      <c r="OR1483" s="199"/>
      <c r="OS1483" s="199"/>
      <c r="OT1483" s="199"/>
      <c r="OU1483" s="199"/>
      <c r="OV1483" s="199"/>
      <c r="OW1483" s="199"/>
      <c r="OX1483" s="199"/>
      <c r="OY1483" s="199"/>
      <c r="OZ1483" s="199"/>
      <c r="PA1483" s="199"/>
      <c r="PB1483" s="199"/>
      <c r="PC1483" s="199"/>
      <c r="PD1483" s="199"/>
      <c r="PE1483" s="199"/>
      <c r="PF1483" s="199"/>
      <c r="PG1483" s="199"/>
      <c r="PH1483" s="199"/>
      <c r="PI1483" s="199"/>
      <c r="PJ1483" s="199"/>
      <c r="PK1483" s="199"/>
      <c r="PL1483" s="199"/>
      <c r="PM1483" s="199"/>
      <c r="PN1483" s="199"/>
      <c r="PO1483" s="199"/>
      <c r="PP1483" s="199"/>
      <c r="PQ1483" s="199"/>
      <c r="PR1483" s="199"/>
      <c r="PS1483" s="199"/>
      <c r="PT1483" s="199"/>
      <c r="PU1483" s="199"/>
      <c r="PV1483" s="199"/>
      <c r="PW1483" s="199"/>
      <c r="PX1483" s="199"/>
      <c r="PY1483" s="199"/>
      <c r="PZ1483" s="199"/>
      <c r="QA1483" s="199"/>
      <c r="QB1483" s="199"/>
      <c r="QC1483" s="199"/>
      <c r="QD1483" s="199"/>
      <c r="QE1483" s="199"/>
      <c r="QF1483" s="199"/>
      <c r="QG1483" s="199"/>
      <c r="QH1483" s="199"/>
      <c r="QI1483" s="199"/>
      <c r="QJ1483" s="199"/>
      <c r="QK1483" s="199"/>
      <c r="QL1483" s="199"/>
      <c r="QM1483" s="199"/>
      <c r="QN1483" s="199"/>
      <c r="QO1483" s="199"/>
      <c r="QP1483" s="199"/>
      <c r="QQ1483" s="199"/>
      <c r="QR1483" s="199"/>
      <c r="QS1483" s="199"/>
      <c r="QT1483" s="199"/>
      <c r="QU1483" s="199"/>
      <c r="QV1483" s="199"/>
      <c r="QW1483" s="199"/>
      <c r="QX1483" s="199"/>
      <c r="QY1483" s="199"/>
      <c r="QZ1483" s="199"/>
      <c r="RA1483" s="199"/>
      <c r="RB1483" s="199"/>
      <c r="RC1483" s="199"/>
      <c r="RD1483" s="199"/>
      <c r="RE1483" s="199"/>
      <c r="RF1483" s="199"/>
    </row>
    <row r="1484" spans="1:474" s="173" customFormat="1" x14ac:dyDescent="0.25">
      <c r="A1484" s="15">
        <v>24904</v>
      </c>
      <c r="B1484" s="67" t="s">
        <v>1387</v>
      </c>
      <c r="C1484" s="15"/>
      <c r="D1484" s="15"/>
      <c r="E1484" s="15"/>
      <c r="F1484" s="172">
        <v>334214.09840000013</v>
      </c>
      <c r="N1484" s="184">
        <f>SUM(N1485:N1528)</f>
        <v>39718.888235294129</v>
      </c>
      <c r="O1484" s="184">
        <f t="shared" ref="O1484:AE1484" si="159">SUM(O1485:O1528)</f>
        <v>37</v>
      </c>
      <c r="P1484" s="184">
        <f t="shared" si="159"/>
        <v>66076.13</v>
      </c>
      <c r="Q1484" s="184">
        <f t="shared" si="159"/>
        <v>13</v>
      </c>
      <c r="R1484" s="184">
        <f t="shared" si="159"/>
        <v>5588.39</v>
      </c>
      <c r="S1484" s="184">
        <v>0</v>
      </c>
      <c r="T1484" s="184">
        <v>0</v>
      </c>
      <c r="U1484" s="184">
        <v>378</v>
      </c>
      <c r="V1484" s="184">
        <v>222830.69016470588</v>
      </c>
      <c r="W1484" s="184">
        <f t="shared" si="159"/>
        <v>0</v>
      </c>
      <c r="X1484" s="184">
        <f t="shared" si="159"/>
        <v>0</v>
      </c>
      <c r="Y1484" s="184">
        <f t="shared" si="159"/>
        <v>0</v>
      </c>
      <c r="Z1484" s="184">
        <f t="shared" si="159"/>
        <v>0</v>
      </c>
      <c r="AA1484" s="184">
        <f t="shared" si="159"/>
        <v>0</v>
      </c>
      <c r="AB1484" s="184">
        <f t="shared" si="159"/>
        <v>0</v>
      </c>
      <c r="AC1484" s="184">
        <f t="shared" si="159"/>
        <v>0</v>
      </c>
      <c r="AD1484" s="184">
        <f t="shared" si="159"/>
        <v>0</v>
      </c>
      <c r="AE1484" s="184">
        <f t="shared" si="159"/>
        <v>334214.09840000013</v>
      </c>
      <c r="AF1484" s="199"/>
      <c r="AG1484" s="199"/>
      <c r="AH1484" s="199"/>
      <c r="AI1484" s="199"/>
      <c r="AJ1484" s="199"/>
      <c r="AK1484" s="199"/>
      <c r="AL1484" s="199"/>
      <c r="AM1484" s="199"/>
      <c r="AN1484" s="199"/>
      <c r="AO1484" s="199"/>
      <c r="AP1484" s="199"/>
      <c r="AQ1484" s="199"/>
      <c r="AR1484" s="199"/>
      <c r="AS1484" s="199"/>
      <c r="AT1484" s="199"/>
      <c r="AU1484" s="199"/>
      <c r="AV1484" s="199"/>
      <c r="AW1484" s="199"/>
      <c r="AX1484" s="199"/>
      <c r="AY1484" s="199"/>
      <c r="AZ1484" s="199"/>
      <c r="BA1484" s="199"/>
      <c r="BB1484" s="199"/>
      <c r="BC1484" s="199"/>
      <c r="BD1484" s="199"/>
      <c r="BE1484" s="199"/>
      <c r="BF1484" s="199"/>
      <c r="BG1484" s="199"/>
      <c r="BH1484" s="199"/>
      <c r="BI1484" s="199"/>
      <c r="BJ1484" s="199"/>
      <c r="BK1484" s="199"/>
      <c r="BL1484" s="199"/>
      <c r="BM1484" s="199"/>
      <c r="BN1484" s="199"/>
      <c r="BO1484" s="199"/>
      <c r="BP1484" s="199"/>
      <c r="BQ1484" s="199"/>
      <c r="BR1484" s="199"/>
      <c r="GM1484" s="199"/>
      <c r="GN1484" s="199"/>
      <c r="GO1484" s="199"/>
      <c r="GP1484" s="199"/>
      <c r="GQ1484" s="199"/>
      <c r="GR1484" s="199"/>
      <c r="GS1484" s="199"/>
      <c r="GT1484" s="199"/>
      <c r="GU1484" s="199"/>
      <c r="GV1484" s="199"/>
      <c r="GW1484" s="199"/>
      <c r="GX1484" s="199"/>
      <c r="GY1484" s="199"/>
      <c r="GZ1484" s="199"/>
      <c r="HA1484" s="199"/>
      <c r="HB1484" s="199"/>
      <c r="HC1484" s="199"/>
      <c r="HD1484" s="199"/>
      <c r="HE1484" s="199"/>
      <c r="HF1484" s="199"/>
      <c r="HG1484" s="199"/>
      <c r="HH1484" s="199"/>
      <c r="HI1484" s="199"/>
      <c r="HJ1484" s="199"/>
      <c r="HK1484" s="199"/>
      <c r="HL1484" s="199"/>
      <c r="HM1484" s="199"/>
      <c r="HN1484" s="199"/>
      <c r="HO1484" s="199"/>
      <c r="HP1484" s="199"/>
      <c r="HQ1484" s="199"/>
      <c r="HR1484" s="199"/>
      <c r="HS1484" s="199"/>
      <c r="HT1484" s="199"/>
      <c r="HU1484" s="199"/>
      <c r="HV1484" s="199"/>
      <c r="HW1484" s="199"/>
      <c r="HX1484" s="199"/>
      <c r="HY1484" s="199"/>
      <c r="HZ1484" s="199"/>
      <c r="IA1484" s="199"/>
      <c r="IB1484" s="199"/>
      <c r="IC1484" s="199"/>
      <c r="ID1484" s="199"/>
      <c r="IE1484" s="199"/>
      <c r="IF1484" s="199"/>
      <c r="IG1484" s="199"/>
      <c r="IH1484" s="199"/>
      <c r="II1484" s="199"/>
      <c r="IJ1484" s="199"/>
      <c r="IK1484" s="199"/>
      <c r="IL1484" s="199"/>
      <c r="IM1484" s="199"/>
      <c r="IN1484" s="199"/>
      <c r="IO1484" s="199"/>
      <c r="IP1484" s="199"/>
      <c r="IQ1484" s="199"/>
      <c r="IR1484" s="199"/>
      <c r="IS1484" s="199"/>
      <c r="IT1484" s="199"/>
      <c r="IU1484" s="199"/>
      <c r="IV1484" s="199"/>
      <c r="IW1484" s="199"/>
      <c r="IX1484" s="199"/>
      <c r="IY1484" s="199"/>
      <c r="IZ1484" s="199"/>
      <c r="JA1484" s="199"/>
      <c r="JB1484" s="199"/>
      <c r="JC1484" s="199"/>
      <c r="JD1484" s="199"/>
      <c r="JE1484" s="199"/>
      <c r="JF1484" s="199"/>
      <c r="JG1484" s="199"/>
      <c r="JH1484" s="199"/>
      <c r="JI1484" s="199"/>
      <c r="JJ1484" s="199"/>
      <c r="JK1484" s="199"/>
      <c r="JL1484" s="199"/>
      <c r="JM1484" s="199"/>
      <c r="JN1484" s="199"/>
      <c r="JO1484" s="199"/>
      <c r="JP1484" s="199"/>
      <c r="JQ1484" s="199"/>
      <c r="JR1484" s="199"/>
      <c r="JS1484" s="199"/>
      <c r="JT1484" s="199"/>
      <c r="JU1484" s="199"/>
      <c r="JV1484" s="199"/>
      <c r="JW1484" s="199"/>
      <c r="JX1484" s="199"/>
      <c r="JY1484" s="199"/>
      <c r="JZ1484" s="199"/>
      <c r="KA1484" s="199"/>
      <c r="KB1484" s="199"/>
      <c r="KC1484" s="199"/>
      <c r="KD1484" s="199"/>
      <c r="KE1484" s="199"/>
      <c r="KF1484" s="199"/>
      <c r="KG1484" s="199"/>
      <c r="KH1484" s="199"/>
      <c r="KI1484" s="199"/>
      <c r="KJ1484" s="199"/>
      <c r="KK1484" s="199"/>
      <c r="KL1484" s="199"/>
      <c r="KM1484" s="199"/>
      <c r="KN1484" s="199"/>
      <c r="KO1484" s="199"/>
      <c r="KP1484" s="199"/>
      <c r="KQ1484" s="199"/>
      <c r="KR1484" s="199"/>
      <c r="KS1484" s="199"/>
      <c r="KT1484" s="199"/>
      <c r="KU1484" s="199"/>
      <c r="KV1484" s="199"/>
      <c r="KW1484" s="199"/>
      <c r="KX1484" s="199"/>
      <c r="KY1484" s="199"/>
      <c r="KZ1484" s="199"/>
      <c r="LA1484" s="199"/>
      <c r="LB1484" s="199"/>
      <c r="LC1484" s="199"/>
      <c r="LD1484" s="199"/>
      <c r="LE1484" s="199"/>
      <c r="LF1484" s="199"/>
      <c r="LG1484" s="199"/>
      <c r="LH1484" s="199"/>
      <c r="LI1484" s="199"/>
      <c r="LJ1484" s="199"/>
      <c r="LK1484" s="199"/>
      <c r="LL1484" s="199"/>
      <c r="LM1484" s="199"/>
      <c r="LN1484" s="199"/>
      <c r="LO1484" s="199"/>
      <c r="LP1484" s="199"/>
      <c r="LQ1484" s="199"/>
      <c r="LR1484" s="199"/>
      <c r="LS1484" s="199"/>
      <c r="LT1484" s="199"/>
      <c r="LU1484" s="199"/>
      <c r="LV1484" s="199"/>
      <c r="LW1484" s="199"/>
      <c r="LX1484" s="199"/>
      <c r="LY1484" s="199"/>
      <c r="LZ1484" s="199"/>
      <c r="MA1484" s="199"/>
      <c r="MB1484" s="199"/>
      <c r="MC1484" s="199"/>
      <c r="MD1484" s="199"/>
      <c r="ME1484" s="199"/>
      <c r="MF1484" s="199"/>
      <c r="MG1484" s="199"/>
      <c r="MH1484" s="199"/>
      <c r="MI1484" s="199"/>
      <c r="MJ1484" s="199"/>
      <c r="MK1484" s="199"/>
      <c r="ML1484" s="199"/>
      <c r="MM1484" s="199"/>
      <c r="MN1484" s="199"/>
      <c r="MO1484" s="199"/>
      <c r="MP1484" s="199"/>
      <c r="MQ1484" s="199"/>
      <c r="MR1484" s="199"/>
      <c r="MS1484" s="199"/>
      <c r="MT1484" s="199"/>
      <c r="MU1484" s="199"/>
      <c r="MV1484" s="199"/>
      <c r="MW1484" s="199"/>
      <c r="MX1484" s="199"/>
      <c r="MY1484" s="199"/>
      <c r="MZ1484" s="199"/>
      <c r="NA1484" s="199"/>
      <c r="NB1484" s="199"/>
      <c r="NC1484" s="199"/>
      <c r="ND1484" s="199"/>
      <c r="NE1484" s="199"/>
      <c r="NF1484" s="199"/>
      <c r="NG1484" s="199"/>
      <c r="NH1484" s="199"/>
      <c r="NI1484" s="199"/>
      <c r="NJ1484" s="199"/>
      <c r="NK1484" s="199"/>
      <c r="NL1484" s="199"/>
      <c r="NM1484" s="199"/>
      <c r="NN1484" s="199"/>
      <c r="NO1484" s="199"/>
      <c r="NP1484" s="199"/>
      <c r="NQ1484" s="199"/>
      <c r="NR1484" s="199"/>
      <c r="NS1484" s="199"/>
      <c r="NT1484" s="199"/>
      <c r="NU1484" s="199"/>
      <c r="NV1484" s="199"/>
      <c r="NW1484" s="199"/>
      <c r="NX1484" s="199"/>
      <c r="NY1484" s="199"/>
      <c r="NZ1484" s="199"/>
      <c r="OA1484" s="199"/>
      <c r="OB1484" s="199"/>
      <c r="OC1484" s="199"/>
      <c r="OD1484" s="199"/>
      <c r="OE1484" s="199"/>
      <c r="OF1484" s="199"/>
      <c r="OG1484" s="199"/>
      <c r="OH1484" s="199"/>
      <c r="OI1484" s="199"/>
      <c r="OJ1484" s="199"/>
      <c r="OK1484" s="199"/>
      <c r="OL1484" s="199"/>
      <c r="OM1484" s="199"/>
      <c r="ON1484" s="199"/>
      <c r="OO1484" s="199"/>
      <c r="OP1484" s="199"/>
      <c r="OQ1484" s="199"/>
      <c r="OR1484" s="199"/>
      <c r="OS1484" s="199"/>
      <c r="OT1484" s="199"/>
      <c r="OU1484" s="199"/>
      <c r="OV1484" s="199"/>
      <c r="OW1484" s="199"/>
      <c r="OX1484" s="199"/>
      <c r="OY1484" s="199"/>
      <c r="OZ1484" s="199"/>
      <c r="PA1484" s="199"/>
      <c r="PB1484" s="199"/>
      <c r="PC1484" s="199"/>
      <c r="PD1484" s="199"/>
      <c r="PE1484" s="199"/>
      <c r="PF1484" s="199"/>
      <c r="PG1484" s="199"/>
      <c r="PH1484" s="199"/>
      <c r="PI1484" s="199"/>
      <c r="PJ1484" s="199"/>
      <c r="PK1484" s="199"/>
      <c r="PL1484" s="199"/>
      <c r="PM1484" s="199"/>
      <c r="PN1484" s="199"/>
      <c r="PO1484" s="199"/>
      <c r="PP1484" s="199"/>
      <c r="PQ1484" s="199"/>
      <c r="PR1484" s="199"/>
      <c r="PS1484" s="199"/>
      <c r="PT1484" s="199"/>
      <c r="PU1484" s="199"/>
      <c r="PV1484" s="199"/>
      <c r="PW1484" s="199"/>
      <c r="PX1484" s="199"/>
      <c r="PY1484" s="199"/>
      <c r="PZ1484" s="199"/>
      <c r="QA1484" s="199"/>
      <c r="QB1484" s="199"/>
      <c r="QC1484" s="199"/>
      <c r="QD1484" s="199"/>
      <c r="QE1484" s="199"/>
      <c r="QF1484" s="199"/>
      <c r="QG1484" s="199"/>
      <c r="QH1484" s="199"/>
      <c r="QI1484" s="199"/>
      <c r="QJ1484" s="199"/>
      <c r="QK1484" s="199"/>
      <c r="QL1484" s="199"/>
      <c r="QM1484" s="199"/>
      <c r="QN1484" s="199"/>
      <c r="QO1484" s="199"/>
      <c r="QP1484" s="199"/>
      <c r="QQ1484" s="199"/>
      <c r="QR1484" s="199"/>
      <c r="QS1484" s="199"/>
      <c r="QT1484" s="199"/>
      <c r="QU1484" s="199"/>
      <c r="QV1484" s="199"/>
      <c r="QW1484" s="199"/>
      <c r="QX1484" s="199"/>
      <c r="QY1484" s="199"/>
      <c r="QZ1484" s="199"/>
      <c r="RA1484" s="199"/>
      <c r="RB1484" s="199"/>
      <c r="RC1484" s="199"/>
      <c r="RD1484" s="199"/>
      <c r="RE1484" s="199"/>
      <c r="RF1484" s="199"/>
    </row>
    <row r="1485" spans="1:474" s="169" customFormat="1" x14ac:dyDescent="0.25">
      <c r="A1485" s="26"/>
      <c r="B1485" s="48" t="s">
        <v>1388</v>
      </c>
      <c r="C1485" s="23"/>
      <c r="D1485" s="49">
        <v>15</v>
      </c>
      <c r="E1485" s="23">
        <f t="shared" ref="E1485:E1510" si="160">F1485/D1485</f>
        <v>117.14</v>
      </c>
      <c r="F1485" s="23">
        <v>1757.1</v>
      </c>
      <c r="N1485" s="207">
        <f t="shared" ref="N1485:N1511" si="161">M1485*E1485</f>
        <v>0</v>
      </c>
      <c r="P1485" s="207"/>
      <c r="U1485" s="208">
        <v>15</v>
      </c>
      <c r="V1485" s="207">
        <v>1757.1</v>
      </c>
      <c r="AD1485" s="180"/>
      <c r="AE1485" s="207">
        <f t="shared" ref="AE1485:AE1528" si="162">H1485+J1485+L1485+N1485+P1485+R1485+T1485+V1485+X1485+Z1485+AB1485+AD1485</f>
        <v>1757.1</v>
      </c>
      <c r="AF1485" s="199"/>
      <c r="AG1485" s="199"/>
      <c r="AH1485" s="199"/>
      <c r="AI1485" s="199"/>
      <c r="AJ1485" s="199"/>
      <c r="AK1485" s="199"/>
      <c r="AL1485" s="199"/>
      <c r="AM1485" s="199"/>
      <c r="AN1485" s="199"/>
      <c r="AO1485" s="199"/>
      <c r="AP1485" s="199"/>
      <c r="AQ1485" s="199"/>
      <c r="AR1485" s="199"/>
      <c r="AS1485" s="199"/>
      <c r="AT1485" s="199"/>
      <c r="AU1485" s="199"/>
      <c r="AV1485" s="199"/>
      <c r="AW1485" s="199"/>
      <c r="AX1485" s="199"/>
      <c r="AY1485" s="199"/>
      <c r="AZ1485" s="199"/>
      <c r="BA1485" s="199"/>
      <c r="BB1485" s="199"/>
      <c r="BC1485" s="199"/>
      <c r="BD1485" s="199"/>
      <c r="BE1485" s="199"/>
      <c r="BF1485" s="199"/>
      <c r="BG1485" s="199"/>
      <c r="BH1485" s="199"/>
      <c r="BI1485" s="199"/>
      <c r="BJ1485" s="199"/>
      <c r="BK1485" s="199"/>
      <c r="BL1485" s="199"/>
      <c r="BM1485" s="199"/>
      <c r="BN1485" s="199"/>
      <c r="BO1485" s="199"/>
      <c r="BP1485" s="199"/>
      <c r="BQ1485" s="199"/>
      <c r="BR1485" s="199"/>
      <c r="GM1485" s="199"/>
      <c r="GN1485" s="199"/>
      <c r="GO1485" s="199"/>
      <c r="GP1485" s="199"/>
      <c r="GQ1485" s="199"/>
      <c r="GR1485" s="199"/>
      <c r="GS1485" s="199"/>
      <c r="GT1485" s="199"/>
      <c r="GU1485" s="199"/>
      <c r="GV1485" s="199"/>
      <c r="GW1485" s="199"/>
      <c r="GX1485" s="199"/>
      <c r="GY1485" s="199"/>
      <c r="GZ1485" s="199"/>
      <c r="HA1485" s="199"/>
      <c r="HB1485" s="199"/>
      <c r="HC1485" s="199"/>
      <c r="HD1485" s="199"/>
      <c r="HE1485" s="199"/>
      <c r="HF1485" s="199"/>
      <c r="HG1485" s="199"/>
      <c r="HH1485" s="199"/>
      <c r="HI1485" s="199"/>
      <c r="HJ1485" s="199"/>
      <c r="HK1485" s="199"/>
      <c r="HL1485" s="199"/>
      <c r="HM1485" s="199"/>
      <c r="HN1485" s="199"/>
      <c r="HO1485" s="199"/>
      <c r="HP1485" s="199"/>
      <c r="HQ1485" s="199"/>
      <c r="HR1485" s="199"/>
      <c r="HS1485" s="199"/>
      <c r="HT1485" s="199"/>
      <c r="HU1485" s="199"/>
      <c r="HV1485" s="199"/>
      <c r="HW1485" s="199"/>
      <c r="HX1485" s="199"/>
      <c r="HY1485" s="199"/>
      <c r="HZ1485" s="199"/>
      <c r="IA1485" s="199"/>
      <c r="IB1485" s="199"/>
      <c r="IC1485" s="199"/>
      <c r="ID1485" s="199"/>
      <c r="IE1485" s="199"/>
      <c r="IF1485" s="199"/>
      <c r="IG1485" s="199"/>
      <c r="IH1485" s="199"/>
      <c r="II1485" s="199"/>
      <c r="IJ1485" s="199"/>
      <c r="IK1485" s="199"/>
      <c r="IL1485" s="199"/>
      <c r="IM1485" s="199"/>
      <c r="IN1485" s="199"/>
      <c r="IO1485" s="199"/>
      <c r="IP1485" s="199"/>
      <c r="IQ1485" s="199"/>
      <c r="IR1485" s="199"/>
      <c r="IS1485" s="199"/>
      <c r="IT1485" s="199"/>
      <c r="IU1485" s="199"/>
      <c r="IV1485" s="199"/>
      <c r="IW1485" s="199"/>
      <c r="IX1485" s="199"/>
      <c r="IY1485" s="199"/>
      <c r="IZ1485" s="199"/>
      <c r="JA1485" s="199"/>
      <c r="JB1485" s="199"/>
      <c r="JC1485" s="199"/>
      <c r="JD1485" s="199"/>
      <c r="JE1485" s="199"/>
      <c r="JF1485" s="199"/>
      <c r="JG1485" s="199"/>
      <c r="JH1485" s="199"/>
      <c r="JI1485" s="199"/>
      <c r="JJ1485" s="199"/>
      <c r="JK1485" s="199"/>
      <c r="JL1485" s="199"/>
      <c r="JM1485" s="199"/>
      <c r="JN1485" s="199"/>
      <c r="JO1485" s="199"/>
      <c r="JP1485" s="199"/>
      <c r="JQ1485" s="199"/>
      <c r="JR1485" s="199"/>
      <c r="JS1485" s="199"/>
      <c r="JT1485" s="199"/>
      <c r="JU1485" s="199"/>
      <c r="JV1485" s="199"/>
      <c r="JW1485" s="199"/>
      <c r="JX1485" s="199"/>
      <c r="JY1485" s="199"/>
      <c r="JZ1485" s="199"/>
      <c r="KA1485" s="199"/>
      <c r="KB1485" s="199"/>
      <c r="KC1485" s="199"/>
      <c r="KD1485" s="199"/>
      <c r="KE1485" s="199"/>
      <c r="KF1485" s="199"/>
      <c r="KG1485" s="199"/>
      <c r="KH1485" s="199"/>
      <c r="KI1485" s="199"/>
      <c r="KJ1485" s="199"/>
      <c r="KK1485" s="199"/>
      <c r="KL1485" s="199"/>
      <c r="KM1485" s="199"/>
      <c r="KN1485" s="199"/>
      <c r="KO1485" s="199"/>
      <c r="KP1485" s="199"/>
      <c r="KQ1485" s="199"/>
      <c r="KR1485" s="199"/>
      <c r="KS1485" s="199"/>
      <c r="KT1485" s="199"/>
      <c r="KU1485" s="199"/>
      <c r="KV1485" s="199"/>
      <c r="KW1485" s="199"/>
      <c r="KX1485" s="199"/>
      <c r="KY1485" s="199"/>
      <c r="KZ1485" s="199"/>
      <c r="LA1485" s="199"/>
      <c r="LB1485" s="199"/>
      <c r="LC1485" s="199"/>
      <c r="LD1485" s="199"/>
      <c r="LE1485" s="199"/>
      <c r="LF1485" s="199"/>
      <c r="LG1485" s="199"/>
      <c r="LH1485" s="199"/>
      <c r="LI1485" s="199"/>
      <c r="LJ1485" s="199"/>
      <c r="LK1485" s="199"/>
      <c r="LL1485" s="199"/>
      <c r="LM1485" s="199"/>
      <c r="LN1485" s="199"/>
      <c r="LO1485" s="199"/>
      <c r="LP1485" s="199"/>
      <c r="LQ1485" s="199"/>
      <c r="LR1485" s="199"/>
      <c r="LS1485" s="199"/>
      <c r="LT1485" s="199"/>
      <c r="LU1485" s="199"/>
      <c r="LV1485" s="199"/>
      <c r="LW1485" s="199"/>
      <c r="LX1485" s="199"/>
      <c r="LY1485" s="199"/>
      <c r="LZ1485" s="199"/>
      <c r="MA1485" s="199"/>
      <c r="MB1485" s="199"/>
      <c r="MC1485" s="199"/>
      <c r="MD1485" s="199"/>
      <c r="ME1485" s="199"/>
      <c r="MF1485" s="199"/>
      <c r="MG1485" s="199"/>
      <c r="MH1485" s="199"/>
      <c r="MI1485" s="199"/>
      <c r="MJ1485" s="199"/>
      <c r="MK1485" s="199"/>
      <c r="ML1485" s="199"/>
      <c r="MM1485" s="199"/>
      <c r="MN1485" s="199"/>
      <c r="MO1485" s="199"/>
      <c r="MP1485" s="199"/>
      <c r="MQ1485" s="199"/>
      <c r="MR1485" s="199"/>
      <c r="MS1485" s="199"/>
      <c r="MT1485" s="199"/>
      <c r="MU1485" s="199"/>
      <c r="MV1485" s="199"/>
      <c r="MW1485" s="199"/>
      <c r="MX1485" s="199"/>
      <c r="MY1485" s="199"/>
      <c r="MZ1485" s="199"/>
      <c r="NA1485" s="199"/>
      <c r="NB1485" s="199"/>
      <c r="NC1485" s="199"/>
      <c r="ND1485" s="199"/>
      <c r="NE1485" s="199"/>
      <c r="NF1485" s="199"/>
      <c r="NG1485" s="199"/>
      <c r="NH1485" s="199"/>
      <c r="NI1485" s="199"/>
      <c r="NJ1485" s="199"/>
      <c r="NK1485" s="199"/>
      <c r="NL1485" s="199"/>
      <c r="NM1485" s="199"/>
      <c r="NN1485" s="199"/>
      <c r="NO1485" s="199"/>
      <c r="NP1485" s="199"/>
      <c r="NQ1485" s="199"/>
      <c r="NR1485" s="199"/>
      <c r="NS1485" s="199"/>
      <c r="NT1485" s="199"/>
      <c r="NU1485" s="199"/>
      <c r="NV1485" s="199"/>
      <c r="NW1485" s="199"/>
      <c r="NX1485" s="199"/>
      <c r="NY1485" s="199"/>
      <c r="NZ1485" s="199"/>
      <c r="OA1485" s="199"/>
      <c r="OB1485" s="199"/>
      <c r="OC1485" s="199"/>
      <c r="OD1485" s="199"/>
      <c r="OE1485" s="199"/>
      <c r="OF1485" s="199"/>
      <c r="OG1485" s="199"/>
      <c r="OH1485" s="199"/>
      <c r="OI1485" s="199"/>
      <c r="OJ1485" s="199"/>
      <c r="OK1485" s="199"/>
      <c r="OL1485" s="199"/>
      <c r="OM1485" s="199"/>
      <c r="ON1485" s="199"/>
      <c r="OO1485" s="199"/>
      <c r="OP1485" s="199"/>
      <c r="OQ1485" s="199"/>
      <c r="OR1485" s="199"/>
      <c r="OS1485" s="199"/>
      <c r="OT1485" s="199"/>
      <c r="OU1485" s="199"/>
      <c r="OV1485" s="199"/>
      <c r="OW1485" s="199"/>
      <c r="OX1485" s="199"/>
      <c r="OY1485" s="199"/>
      <c r="OZ1485" s="199"/>
      <c r="PA1485" s="199"/>
      <c r="PB1485" s="199"/>
      <c r="PC1485" s="199"/>
      <c r="PD1485" s="199"/>
      <c r="PE1485" s="199"/>
      <c r="PF1485" s="199"/>
      <c r="PG1485" s="199"/>
      <c r="PH1485" s="199"/>
      <c r="PI1485" s="199"/>
      <c r="PJ1485" s="199"/>
      <c r="PK1485" s="199"/>
      <c r="PL1485" s="199"/>
      <c r="PM1485" s="199"/>
      <c r="PN1485" s="199"/>
      <c r="PO1485" s="199"/>
      <c r="PP1485" s="199"/>
      <c r="PQ1485" s="199"/>
      <c r="PR1485" s="199"/>
      <c r="PS1485" s="199"/>
      <c r="PT1485" s="199"/>
      <c r="PU1485" s="199"/>
      <c r="PV1485" s="199"/>
      <c r="PW1485" s="199"/>
      <c r="PX1485" s="199"/>
      <c r="PY1485" s="199"/>
      <c r="PZ1485" s="199"/>
      <c r="QA1485" s="199"/>
      <c r="QB1485" s="199"/>
      <c r="QC1485" s="199"/>
      <c r="QD1485" s="199"/>
      <c r="QE1485" s="199"/>
      <c r="QF1485" s="199"/>
      <c r="QG1485" s="199"/>
      <c r="QH1485" s="199"/>
      <c r="QI1485" s="199"/>
      <c r="QJ1485" s="199"/>
      <c r="QK1485" s="199"/>
      <c r="QL1485" s="199"/>
      <c r="QM1485" s="199"/>
      <c r="QN1485" s="199"/>
      <c r="QO1485" s="199"/>
      <c r="QP1485" s="199"/>
      <c r="QQ1485" s="199"/>
      <c r="QR1485" s="199"/>
      <c r="QS1485" s="199"/>
      <c r="QT1485" s="199"/>
      <c r="QU1485" s="199"/>
      <c r="QV1485" s="199"/>
      <c r="QW1485" s="199"/>
      <c r="QX1485" s="199"/>
      <c r="QY1485" s="199"/>
      <c r="QZ1485" s="199"/>
      <c r="RA1485" s="199"/>
      <c r="RB1485" s="199"/>
      <c r="RC1485" s="199"/>
      <c r="RD1485" s="199"/>
      <c r="RE1485" s="199"/>
      <c r="RF1485" s="199"/>
    </row>
    <row r="1486" spans="1:474" s="169" customFormat="1" x14ac:dyDescent="0.25">
      <c r="A1486" s="26"/>
      <c r="B1486" s="48" t="s">
        <v>1389</v>
      </c>
      <c r="C1486" s="23"/>
      <c r="D1486" s="49">
        <v>4</v>
      </c>
      <c r="E1486" s="23">
        <f t="shared" si="160"/>
        <v>165.36959999999999</v>
      </c>
      <c r="F1486" s="23">
        <v>661.47839999999997</v>
      </c>
      <c r="N1486" s="207">
        <f t="shared" si="161"/>
        <v>0</v>
      </c>
      <c r="P1486" s="207"/>
      <c r="U1486" s="208">
        <v>4</v>
      </c>
      <c r="V1486" s="207">
        <v>661.47839999999997</v>
      </c>
      <c r="AD1486" s="180"/>
      <c r="AE1486" s="207">
        <f t="shared" si="162"/>
        <v>661.47839999999997</v>
      </c>
      <c r="AF1486" s="199"/>
      <c r="AG1486" s="199"/>
      <c r="AH1486" s="199"/>
      <c r="AI1486" s="199"/>
      <c r="AJ1486" s="199"/>
      <c r="AK1486" s="199"/>
      <c r="AL1486" s="199"/>
      <c r="AM1486" s="199"/>
      <c r="AN1486" s="199"/>
      <c r="AO1486" s="199"/>
      <c r="AP1486" s="199"/>
      <c r="AQ1486" s="199"/>
      <c r="AR1486" s="199"/>
      <c r="AS1486" s="199"/>
      <c r="AT1486" s="199"/>
      <c r="AU1486" s="199"/>
      <c r="AV1486" s="199"/>
      <c r="AW1486" s="199"/>
      <c r="AX1486" s="199"/>
      <c r="AY1486" s="199"/>
      <c r="AZ1486" s="199"/>
      <c r="BA1486" s="199"/>
      <c r="BB1486" s="199"/>
      <c r="BC1486" s="199"/>
      <c r="BD1486" s="199"/>
      <c r="BE1486" s="199"/>
      <c r="BF1486" s="199"/>
      <c r="BG1486" s="199"/>
      <c r="BH1486" s="199"/>
      <c r="BI1486" s="199"/>
      <c r="BJ1486" s="199"/>
      <c r="BK1486" s="199"/>
      <c r="BL1486" s="199"/>
      <c r="BM1486" s="199"/>
      <c r="BN1486" s="199"/>
      <c r="BO1486" s="199"/>
      <c r="BP1486" s="199"/>
      <c r="BQ1486" s="199"/>
      <c r="BR1486" s="199"/>
      <c r="GM1486" s="199"/>
      <c r="GN1486" s="199"/>
      <c r="GO1486" s="199"/>
      <c r="GP1486" s="199"/>
      <c r="GQ1486" s="199"/>
      <c r="GR1486" s="199"/>
      <c r="GS1486" s="199"/>
      <c r="GT1486" s="199"/>
      <c r="GU1486" s="199"/>
      <c r="GV1486" s="199"/>
      <c r="GW1486" s="199"/>
      <c r="GX1486" s="199"/>
      <c r="GY1486" s="199"/>
      <c r="GZ1486" s="199"/>
      <c r="HA1486" s="199"/>
      <c r="HB1486" s="199"/>
      <c r="HC1486" s="199"/>
      <c r="HD1486" s="199"/>
      <c r="HE1486" s="199"/>
      <c r="HF1486" s="199"/>
      <c r="HG1486" s="199"/>
      <c r="HH1486" s="199"/>
      <c r="HI1486" s="199"/>
      <c r="HJ1486" s="199"/>
      <c r="HK1486" s="199"/>
      <c r="HL1486" s="199"/>
      <c r="HM1486" s="199"/>
      <c r="HN1486" s="199"/>
      <c r="HO1486" s="199"/>
      <c r="HP1486" s="199"/>
      <c r="HQ1486" s="199"/>
      <c r="HR1486" s="199"/>
      <c r="HS1486" s="199"/>
      <c r="HT1486" s="199"/>
      <c r="HU1486" s="199"/>
      <c r="HV1486" s="199"/>
      <c r="HW1486" s="199"/>
      <c r="HX1486" s="199"/>
      <c r="HY1486" s="199"/>
      <c r="HZ1486" s="199"/>
      <c r="IA1486" s="199"/>
      <c r="IB1486" s="199"/>
      <c r="IC1486" s="199"/>
      <c r="ID1486" s="199"/>
      <c r="IE1486" s="199"/>
      <c r="IF1486" s="199"/>
      <c r="IG1486" s="199"/>
      <c r="IH1486" s="199"/>
      <c r="II1486" s="199"/>
      <c r="IJ1486" s="199"/>
      <c r="IK1486" s="199"/>
      <c r="IL1486" s="199"/>
      <c r="IM1486" s="199"/>
      <c r="IN1486" s="199"/>
      <c r="IO1486" s="199"/>
      <c r="IP1486" s="199"/>
      <c r="IQ1486" s="199"/>
      <c r="IR1486" s="199"/>
      <c r="IS1486" s="199"/>
      <c r="IT1486" s="199"/>
      <c r="IU1486" s="199"/>
      <c r="IV1486" s="199"/>
      <c r="IW1486" s="199"/>
      <c r="IX1486" s="199"/>
      <c r="IY1486" s="199"/>
      <c r="IZ1486" s="199"/>
      <c r="JA1486" s="199"/>
      <c r="JB1486" s="199"/>
      <c r="JC1486" s="199"/>
      <c r="JD1486" s="199"/>
      <c r="JE1486" s="199"/>
      <c r="JF1486" s="199"/>
      <c r="JG1486" s="199"/>
      <c r="JH1486" s="199"/>
      <c r="JI1486" s="199"/>
      <c r="JJ1486" s="199"/>
      <c r="JK1486" s="199"/>
      <c r="JL1486" s="199"/>
      <c r="JM1486" s="199"/>
      <c r="JN1486" s="199"/>
      <c r="JO1486" s="199"/>
      <c r="JP1486" s="199"/>
      <c r="JQ1486" s="199"/>
      <c r="JR1486" s="199"/>
      <c r="JS1486" s="199"/>
      <c r="JT1486" s="199"/>
      <c r="JU1486" s="199"/>
      <c r="JV1486" s="199"/>
      <c r="JW1486" s="199"/>
      <c r="JX1486" s="199"/>
      <c r="JY1486" s="199"/>
      <c r="JZ1486" s="199"/>
      <c r="KA1486" s="199"/>
      <c r="KB1486" s="199"/>
      <c r="KC1486" s="199"/>
      <c r="KD1486" s="199"/>
      <c r="KE1486" s="199"/>
      <c r="KF1486" s="199"/>
      <c r="KG1486" s="199"/>
      <c r="KH1486" s="199"/>
      <c r="KI1486" s="199"/>
      <c r="KJ1486" s="199"/>
      <c r="KK1486" s="199"/>
      <c r="KL1486" s="199"/>
      <c r="KM1486" s="199"/>
      <c r="KN1486" s="199"/>
      <c r="KO1486" s="199"/>
      <c r="KP1486" s="199"/>
      <c r="KQ1486" s="199"/>
      <c r="KR1486" s="199"/>
      <c r="KS1486" s="199"/>
      <c r="KT1486" s="199"/>
      <c r="KU1486" s="199"/>
      <c r="KV1486" s="199"/>
      <c r="KW1486" s="199"/>
      <c r="KX1486" s="199"/>
      <c r="KY1486" s="199"/>
      <c r="KZ1486" s="199"/>
      <c r="LA1486" s="199"/>
      <c r="LB1486" s="199"/>
      <c r="LC1486" s="199"/>
      <c r="LD1486" s="199"/>
      <c r="LE1486" s="199"/>
      <c r="LF1486" s="199"/>
      <c r="LG1486" s="199"/>
      <c r="LH1486" s="199"/>
      <c r="LI1486" s="199"/>
      <c r="LJ1486" s="199"/>
      <c r="LK1486" s="199"/>
      <c r="LL1486" s="199"/>
      <c r="LM1486" s="199"/>
      <c r="LN1486" s="199"/>
      <c r="LO1486" s="199"/>
      <c r="LP1486" s="199"/>
      <c r="LQ1486" s="199"/>
      <c r="LR1486" s="199"/>
      <c r="LS1486" s="199"/>
      <c r="LT1486" s="199"/>
      <c r="LU1486" s="199"/>
      <c r="LV1486" s="199"/>
      <c r="LW1486" s="199"/>
      <c r="LX1486" s="199"/>
      <c r="LY1486" s="199"/>
      <c r="LZ1486" s="199"/>
      <c r="MA1486" s="199"/>
      <c r="MB1486" s="199"/>
      <c r="MC1486" s="199"/>
      <c r="MD1486" s="199"/>
      <c r="ME1486" s="199"/>
      <c r="MF1486" s="199"/>
      <c r="MG1486" s="199"/>
      <c r="MH1486" s="199"/>
      <c r="MI1486" s="199"/>
      <c r="MJ1486" s="199"/>
      <c r="MK1486" s="199"/>
      <c r="ML1486" s="199"/>
      <c r="MM1486" s="199"/>
      <c r="MN1486" s="199"/>
      <c r="MO1486" s="199"/>
      <c r="MP1486" s="199"/>
      <c r="MQ1486" s="199"/>
      <c r="MR1486" s="199"/>
      <c r="MS1486" s="199"/>
      <c r="MT1486" s="199"/>
      <c r="MU1486" s="199"/>
      <c r="MV1486" s="199"/>
      <c r="MW1486" s="199"/>
      <c r="MX1486" s="199"/>
      <c r="MY1486" s="199"/>
      <c r="MZ1486" s="199"/>
      <c r="NA1486" s="199"/>
      <c r="NB1486" s="199"/>
      <c r="NC1486" s="199"/>
      <c r="ND1486" s="199"/>
      <c r="NE1486" s="199"/>
      <c r="NF1486" s="199"/>
      <c r="NG1486" s="199"/>
      <c r="NH1486" s="199"/>
      <c r="NI1486" s="199"/>
      <c r="NJ1486" s="199"/>
      <c r="NK1486" s="199"/>
      <c r="NL1486" s="199"/>
      <c r="NM1486" s="199"/>
      <c r="NN1486" s="199"/>
      <c r="NO1486" s="199"/>
      <c r="NP1486" s="199"/>
      <c r="NQ1486" s="199"/>
      <c r="NR1486" s="199"/>
      <c r="NS1486" s="199"/>
      <c r="NT1486" s="199"/>
      <c r="NU1486" s="199"/>
      <c r="NV1486" s="199"/>
      <c r="NW1486" s="199"/>
      <c r="NX1486" s="199"/>
      <c r="NY1486" s="199"/>
      <c r="NZ1486" s="199"/>
      <c r="OA1486" s="199"/>
      <c r="OB1486" s="199"/>
      <c r="OC1486" s="199"/>
      <c r="OD1486" s="199"/>
      <c r="OE1486" s="199"/>
      <c r="OF1486" s="199"/>
      <c r="OG1486" s="199"/>
      <c r="OH1486" s="199"/>
      <c r="OI1486" s="199"/>
      <c r="OJ1486" s="199"/>
      <c r="OK1486" s="199"/>
      <c r="OL1486" s="199"/>
      <c r="OM1486" s="199"/>
      <c r="ON1486" s="199"/>
      <c r="OO1486" s="199"/>
      <c r="OP1486" s="199"/>
      <c r="OQ1486" s="199"/>
      <c r="OR1486" s="199"/>
      <c r="OS1486" s="199"/>
      <c r="OT1486" s="199"/>
      <c r="OU1486" s="199"/>
      <c r="OV1486" s="199"/>
      <c r="OW1486" s="199"/>
      <c r="OX1486" s="199"/>
      <c r="OY1486" s="199"/>
      <c r="OZ1486" s="199"/>
      <c r="PA1486" s="199"/>
      <c r="PB1486" s="199"/>
      <c r="PC1486" s="199"/>
      <c r="PD1486" s="199"/>
      <c r="PE1486" s="199"/>
      <c r="PF1486" s="199"/>
      <c r="PG1486" s="199"/>
      <c r="PH1486" s="199"/>
      <c r="PI1486" s="199"/>
      <c r="PJ1486" s="199"/>
      <c r="PK1486" s="199"/>
      <c r="PL1486" s="199"/>
      <c r="PM1486" s="199"/>
      <c r="PN1486" s="199"/>
      <c r="PO1486" s="199"/>
      <c r="PP1486" s="199"/>
      <c r="PQ1486" s="199"/>
      <c r="PR1486" s="199"/>
      <c r="PS1486" s="199"/>
      <c r="PT1486" s="199"/>
      <c r="PU1486" s="199"/>
      <c r="PV1486" s="199"/>
      <c r="PW1486" s="199"/>
      <c r="PX1486" s="199"/>
      <c r="PY1486" s="199"/>
      <c r="PZ1486" s="199"/>
      <c r="QA1486" s="199"/>
      <c r="QB1486" s="199"/>
      <c r="QC1486" s="199"/>
      <c r="QD1486" s="199"/>
      <c r="QE1486" s="199"/>
      <c r="QF1486" s="199"/>
      <c r="QG1486" s="199"/>
      <c r="QH1486" s="199"/>
      <c r="QI1486" s="199"/>
      <c r="QJ1486" s="199"/>
      <c r="QK1486" s="199"/>
      <c r="QL1486" s="199"/>
      <c r="QM1486" s="199"/>
      <c r="QN1486" s="199"/>
      <c r="QO1486" s="199"/>
      <c r="QP1486" s="199"/>
      <c r="QQ1486" s="199"/>
      <c r="QR1486" s="199"/>
      <c r="QS1486" s="199"/>
      <c r="QT1486" s="199"/>
      <c r="QU1486" s="199"/>
      <c r="QV1486" s="199"/>
      <c r="QW1486" s="199"/>
      <c r="QX1486" s="199"/>
      <c r="QY1486" s="199"/>
      <c r="QZ1486" s="199"/>
      <c r="RA1486" s="199"/>
      <c r="RB1486" s="199"/>
      <c r="RC1486" s="199"/>
      <c r="RD1486" s="199"/>
      <c r="RE1486" s="199"/>
      <c r="RF1486" s="199"/>
    </row>
    <row r="1487" spans="1:474" s="169" customFormat="1" x14ac:dyDescent="0.25">
      <c r="A1487" s="26"/>
      <c r="B1487" s="48" t="s">
        <v>1390</v>
      </c>
      <c r="C1487" s="23"/>
      <c r="D1487" s="49">
        <v>4</v>
      </c>
      <c r="E1487" s="23">
        <f t="shared" si="160"/>
        <v>172.26</v>
      </c>
      <c r="F1487" s="23">
        <v>689.04</v>
      </c>
      <c r="N1487" s="207">
        <f t="shared" si="161"/>
        <v>0</v>
      </c>
      <c r="P1487" s="207"/>
      <c r="U1487" s="208">
        <v>4</v>
      </c>
      <c r="V1487" s="207">
        <v>689.04</v>
      </c>
      <c r="AD1487" s="180"/>
      <c r="AE1487" s="207">
        <f t="shared" si="162"/>
        <v>689.04</v>
      </c>
      <c r="AF1487" s="199"/>
      <c r="AG1487" s="199"/>
      <c r="AH1487" s="199"/>
      <c r="AI1487" s="199"/>
      <c r="AJ1487" s="199"/>
      <c r="AK1487" s="199"/>
      <c r="AL1487" s="199"/>
      <c r="AM1487" s="199"/>
      <c r="AN1487" s="199"/>
      <c r="AO1487" s="199"/>
      <c r="AP1487" s="199"/>
      <c r="AQ1487" s="199"/>
      <c r="AR1487" s="199"/>
      <c r="AS1487" s="199"/>
      <c r="AT1487" s="199"/>
      <c r="AU1487" s="199"/>
      <c r="AV1487" s="199"/>
      <c r="AW1487" s="199"/>
      <c r="AX1487" s="199"/>
      <c r="AY1487" s="199"/>
      <c r="AZ1487" s="199"/>
      <c r="BA1487" s="199"/>
      <c r="BB1487" s="199"/>
      <c r="BC1487" s="199"/>
      <c r="BD1487" s="199"/>
      <c r="BE1487" s="199"/>
      <c r="BF1487" s="199"/>
      <c r="BG1487" s="199"/>
      <c r="BH1487" s="199"/>
      <c r="BI1487" s="199"/>
      <c r="BJ1487" s="199"/>
      <c r="BK1487" s="199"/>
      <c r="BL1487" s="199"/>
      <c r="BM1487" s="199"/>
      <c r="BN1487" s="199"/>
      <c r="BO1487" s="199"/>
      <c r="BP1487" s="199"/>
      <c r="BQ1487" s="199"/>
      <c r="BR1487" s="199"/>
      <c r="GM1487" s="199"/>
      <c r="GN1487" s="199"/>
      <c r="GO1487" s="199"/>
      <c r="GP1487" s="199"/>
      <c r="GQ1487" s="199"/>
      <c r="GR1487" s="199"/>
      <c r="GS1487" s="199"/>
      <c r="GT1487" s="199"/>
      <c r="GU1487" s="199"/>
      <c r="GV1487" s="199"/>
      <c r="GW1487" s="199"/>
      <c r="GX1487" s="199"/>
      <c r="GY1487" s="199"/>
      <c r="GZ1487" s="199"/>
      <c r="HA1487" s="199"/>
      <c r="HB1487" s="199"/>
      <c r="HC1487" s="199"/>
      <c r="HD1487" s="199"/>
      <c r="HE1487" s="199"/>
      <c r="HF1487" s="199"/>
      <c r="HG1487" s="199"/>
      <c r="HH1487" s="199"/>
      <c r="HI1487" s="199"/>
      <c r="HJ1487" s="199"/>
      <c r="HK1487" s="199"/>
      <c r="HL1487" s="199"/>
      <c r="HM1487" s="199"/>
      <c r="HN1487" s="199"/>
      <c r="HO1487" s="199"/>
      <c r="HP1487" s="199"/>
      <c r="HQ1487" s="199"/>
      <c r="HR1487" s="199"/>
      <c r="HS1487" s="199"/>
      <c r="HT1487" s="199"/>
      <c r="HU1487" s="199"/>
      <c r="HV1487" s="199"/>
      <c r="HW1487" s="199"/>
      <c r="HX1487" s="199"/>
      <c r="HY1487" s="199"/>
      <c r="HZ1487" s="199"/>
      <c r="IA1487" s="199"/>
      <c r="IB1487" s="199"/>
      <c r="IC1487" s="199"/>
      <c r="ID1487" s="199"/>
      <c r="IE1487" s="199"/>
      <c r="IF1487" s="199"/>
      <c r="IG1487" s="199"/>
      <c r="IH1487" s="199"/>
      <c r="II1487" s="199"/>
      <c r="IJ1487" s="199"/>
      <c r="IK1487" s="199"/>
      <c r="IL1487" s="199"/>
      <c r="IM1487" s="199"/>
      <c r="IN1487" s="199"/>
      <c r="IO1487" s="199"/>
      <c r="IP1487" s="199"/>
      <c r="IQ1487" s="199"/>
      <c r="IR1487" s="199"/>
      <c r="IS1487" s="199"/>
      <c r="IT1487" s="199"/>
      <c r="IU1487" s="199"/>
      <c r="IV1487" s="199"/>
      <c r="IW1487" s="199"/>
      <c r="IX1487" s="199"/>
      <c r="IY1487" s="199"/>
      <c r="IZ1487" s="199"/>
      <c r="JA1487" s="199"/>
      <c r="JB1487" s="199"/>
      <c r="JC1487" s="199"/>
      <c r="JD1487" s="199"/>
      <c r="JE1487" s="199"/>
      <c r="JF1487" s="199"/>
      <c r="JG1487" s="199"/>
      <c r="JH1487" s="199"/>
      <c r="JI1487" s="199"/>
      <c r="JJ1487" s="199"/>
      <c r="JK1487" s="199"/>
      <c r="JL1487" s="199"/>
      <c r="JM1487" s="199"/>
      <c r="JN1487" s="199"/>
      <c r="JO1487" s="199"/>
      <c r="JP1487" s="199"/>
      <c r="JQ1487" s="199"/>
      <c r="JR1487" s="199"/>
      <c r="JS1487" s="199"/>
      <c r="JT1487" s="199"/>
      <c r="JU1487" s="199"/>
      <c r="JV1487" s="199"/>
      <c r="JW1487" s="199"/>
      <c r="JX1487" s="199"/>
      <c r="JY1487" s="199"/>
      <c r="JZ1487" s="199"/>
      <c r="KA1487" s="199"/>
      <c r="KB1487" s="199"/>
      <c r="KC1487" s="199"/>
      <c r="KD1487" s="199"/>
      <c r="KE1487" s="199"/>
      <c r="KF1487" s="199"/>
      <c r="KG1487" s="199"/>
      <c r="KH1487" s="199"/>
      <c r="KI1487" s="199"/>
      <c r="KJ1487" s="199"/>
      <c r="KK1487" s="199"/>
      <c r="KL1487" s="199"/>
      <c r="KM1487" s="199"/>
      <c r="KN1487" s="199"/>
      <c r="KO1487" s="199"/>
      <c r="KP1487" s="199"/>
      <c r="KQ1487" s="199"/>
      <c r="KR1487" s="199"/>
      <c r="KS1487" s="199"/>
      <c r="KT1487" s="199"/>
      <c r="KU1487" s="199"/>
      <c r="KV1487" s="199"/>
      <c r="KW1487" s="199"/>
      <c r="KX1487" s="199"/>
      <c r="KY1487" s="199"/>
      <c r="KZ1487" s="199"/>
      <c r="LA1487" s="199"/>
      <c r="LB1487" s="199"/>
      <c r="LC1487" s="199"/>
      <c r="LD1487" s="199"/>
      <c r="LE1487" s="199"/>
      <c r="LF1487" s="199"/>
      <c r="LG1487" s="199"/>
      <c r="LH1487" s="199"/>
      <c r="LI1487" s="199"/>
      <c r="LJ1487" s="199"/>
      <c r="LK1487" s="199"/>
      <c r="LL1487" s="199"/>
      <c r="LM1487" s="199"/>
      <c r="LN1487" s="199"/>
      <c r="LO1487" s="199"/>
      <c r="LP1487" s="199"/>
      <c r="LQ1487" s="199"/>
      <c r="LR1487" s="199"/>
      <c r="LS1487" s="199"/>
      <c r="LT1487" s="199"/>
      <c r="LU1487" s="199"/>
      <c r="LV1487" s="199"/>
      <c r="LW1487" s="199"/>
      <c r="LX1487" s="199"/>
      <c r="LY1487" s="199"/>
      <c r="LZ1487" s="199"/>
      <c r="MA1487" s="199"/>
      <c r="MB1487" s="199"/>
      <c r="MC1487" s="199"/>
      <c r="MD1487" s="199"/>
      <c r="ME1487" s="199"/>
      <c r="MF1487" s="199"/>
      <c r="MG1487" s="199"/>
      <c r="MH1487" s="199"/>
      <c r="MI1487" s="199"/>
      <c r="MJ1487" s="199"/>
      <c r="MK1487" s="199"/>
      <c r="ML1487" s="199"/>
      <c r="MM1487" s="199"/>
      <c r="MN1487" s="199"/>
      <c r="MO1487" s="199"/>
      <c r="MP1487" s="199"/>
      <c r="MQ1487" s="199"/>
      <c r="MR1487" s="199"/>
      <c r="MS1487" s="199"/>
      <c r="MT1487" s="199"/>
      <c r="MU1487" s="199"/>
      <c r="MV1487" s="199"/>
      <c r="MW1487" s="199"/>
      <c r="MX1487" s="199"/>
      <c r="MY1487" s="199"/>
      <c r="MZ1487" s="199"/>
      <c r="NA1487" s="199"/>
      <c r="NB1487" s="199"/>
      <c r="NC1487" s="199"/>
      <c r="ND1487" s="199"/>
      <c r="NE1487" s="199"/>
      <c r="NF1487" s="199"/>
      <c r="NG1487" s="199"/>
      <c r="NH1487" s="199"/>
      <c r="NI1487" s="199"/>
      <c r="NJ1487" s="199"/>
      <c r="NK1487" s="199"/>
      <c r="NL1487" s="199"/>
      <c r="NM1487" s="199"/>
      <c r="NN1487" s="199"/>
      <c r="NO1487" s="199"/>
      <c r="NP1487" s="199"/>
      <c r="NQ1487" s="199"/>
      <c r="NR1487" s="199"/>
      <c r="NS1487" s="199"/>
      <c r="NT1487" s="199"/>
      <c r="NU1487" s="199"/>
      <c r="NV1487" s="199"/>
      <c r="NW1487" s="199"/>
      <c r="NX1487" s="199"/>
      <c r="NY1487" s="199"/>
      <c r="NZ1487" s="199"/>
      <c r="OA1487" s="199"/>
      <c r="OB1487" s="199"/>
      <c r="OC1487" s="199"/>
      <c r="OD1487" s="199"/>
      <c r="OE1487" s="199"/>
      <c r="OF1487" s="199"/>
      <c r="OG1487" s="199"/>
      <c r="OH1487" s="199"/>
      <c r="OI1487" s="199"/>
      <c r="OJ1487" s="199"/>
      <c r="OK1487" s="199"/>
      <c r="OL1487" s="199"/>
      <c r="OM1487" s="199"/>
      <c r="ON1487" s="199"/>
      <c r="OO1487" s="199"/>
      <c r="OP1487" s="199"/>
      <c r="OQ1487" s="199"/>
      <c r="OR1487" s="199"/>
      <c r="OS1487" s="199"/>
      <c r="OT1487" s="199"/>
      <c r="OU1487" s="199"/>
      <c r="OV1487" s="199"/>
      <c r="OW1487" s="199"/>
      <c r="OX1487" s="199"/>
      <c r="OY1487" s="199"/>
      <c r="OZ1487" s="199"/>
      <c r="PA1487" s="199"/>
      <c r="PB1487" s="199"/>
      <c r="PC1487" s="199"/>
      <c r="PD1487" s="199"/>
      <c r="PE1487" s="199"/>
      <c r="PF1487" s="199"/>
      <c r="PG1487" s="199"/>
      <c r="PH1487" s="199"/>
      <c r="PI1487" s="199"/>
      <c r="PJ1487" s="199"/>
      <c r="PK1487" s="199"/>
      <c r="PL1487" s="199"/>
      <c r="PM1487" s="199"/>
      <c r="PN1487" s="199"/>
      <c r="PO1487" s="199"/>
      <c r="PP1487" s="199"/>
      <c r="PQ1487" s="199"/>
      <c r="PR1487" s="199"/>
      <c r="PS1487" s="199"/>
      <c r="PT1487" s="199"/>
      <c r="PU1487" s="199"/>
      <c r="PV1487" s="199"/>
      <c r="PW1487" s="199"/>
      <c r="PX1487" s="199"/>
      <c r="PY1487" s="199"/>
      <c r="PZ1487" s="199"/>
      <c r="QA1487" s="199"/>
      <c r="QB1487" s="199"/>
      <c r="QC1487" s="199"/>
      <c r="QD1487" s="199"/>
      <c r="QE1487" s="199"/>
      <c r="QF1487" s="199"/>
      <c r="QG1487" s="199"/>
      <c r="QH1487" s="199"/>
      <c r="QI1487" s="199"/>
      <c r="QJ1487" s="199"/>
      <c r="QK1487" s="199"/>
      <c r="QL1487" s="199"/>
      <c r="QM1487" s="199"/>
      <c r="QN1487" s="199"/>
      <c r="QO1487" s="199"/>
      <c r="QP1487" s="199"/>
      <c r="QQ1487" s="199"/>
      <c r="QR1487" s="199"/>
      <c r="QS1487" s="199"/>
      <c r="QT1487" s="199"/>
      <c r="QU1487" s="199"/>
      <c r="QV1487" s="199"/>
      <c r="QW1487" s="199"/>
      <c r="QX1487" s="199"/>
      <c r="QY1487" s="199"/>
      <c r="QZ1487" s="199"/>
      <c r="RA1487" s="199"/>
      <c r="RB1487" s="199"/>
      <c r="RC1487" s="199"/>
      <c r="RD1487" s="199"/>
      <c r="RE1487" s="199"/>
      <c r="RF1487" s="199"/>
    </row>
    <row r="1488" spans="1:474" s="169" customFormat="1" x14ac:dyDescent="0.25">
      <c r="A1488" s="26"/>
      <c r="B1488" s="48" t="s">
        <v>1391</v>
      </c>
      <c r="C1488" s="23"/>
      <c r="D1488" s="49">
        <v>4</v>
      </c>
      <c r="E1488" s="23">
        <f t="shared" si="160"/>
        <v>165.36959999999999</v>
      </c>
      <c r="F1488" s="23">
        <v>661.47839999999997</v>
      </c>
      <c r="N1488" s="207">
        <f t="shared" si="161"/>
        <v>0</v>
      </c>
      <c r="P1488" s="207"/>
      <c r="U1488" s="208">
        <v>4</v>
      </c>
      <c r="V1488" s="207">
        <v>661.47839999999997</v>
      </c>
      <c r="AD1488" s="180"/>
      <c r="AE1488" s="207">
        <f t="shared" si="162"/>
        <v>661.47839999999997</v>
      </c>
      <c r="AF1488" s="199"/>
      <c r="AG1488" s="199"/>
      <c r="AH1488" s="199"/>
      <c r="AI1488" s="199"/>
      <c r="AJ1488" s="199"/>
      <c r="AK1488" s="199"/>
      <c r="AL1488" s="199"/>
      <c r="AM1488" s="199"/>
      <c r="AN1488" s="199"/>
      <c r="AO1488" s="199"/>
      <c r="AP1488" s="199"/>
      <c r="AQ1488" s="199"/>
      <c r="AR1488" s="199"/>
      <c r="AS1488" s="199"/>
      <c r="AT1488" s="199"/>
      <c r="AU1488" s="199"/>
      <c r="AV1488" s="199"/>
      <c r="AW1488" s="199"/>
      <c r="AX1488" s="199"/>
      <c r="AY1488" s="199"/>
      <c r="AZ1488" s="199"/>
      <c r="BA1488" s="199"/>
      <c r="BB1488" s="199"/>
      <c r="BC1488" s="199"/>
      <c r="BD1488" s="199"/>
      <c r="BE1488" s="199"/>
      <c r="BF1488" s="199"/>
      <c r="BG1488" s="199"/>
      <c r="BH1488" s="199"/>
      <c r="BI1488" s="199"/>
      <c r="BJ1488" s="199"/>
      <c r="BK1488" s="199"/>
      <c r="BL1488" s="199"/>
      <c r="BM1488" s="199"/>
      <c r="BN1488" s="199"/>
      <c r="BO1488" s="199"/>
      <c r="BP1488" s="199"/>
      <c r="BQ1488" s="199"/>
      <c r="BR1488" s="199"/>
      <c r="GM1488" s="199"/>
      <c r="GN1488" s="199"/>
      <c r="GO1488" s="199"/>
      <c r="GP1488" s="199"/>
      <c r="GQ1488" s="199"/>
      <c r="GR1488" s="199"/>
      <c r="GS1488" s="199"/>
      <c r="GT1488" s="199"/>
      <c r="GU1488" s="199"/>
      <c r="GV1488" s="199"/>
      <c r="GW1488" s="199"/>
      <c r="GX1488" s="199"/>
      <c r="GY1488" s="199"/>
      <c r="GZ1488" s="199"/>
      <c r="HA1488" s="199"/>
      <c r="HB1488" s="199"/>
      <c r="HC1488" s="199"/>
      <c r="HD1488" s="199"/>
      <c r="HE1488" s="199"/>
      <c r="HF1488" s="199"/>
      <c r="HG1488" s="199"/>
      <c r="HH1488" s="199"/>
      <c r="HI1488" s="199"/>
      <c r="HJ1488" s="199"/>
      <c r="HK1488" s="199"/>
      <c r="HL1488" s="199"/>
      <c r="HM1488" s="199"/>
      <c r="HN1488" s="199"/>
      <c r="HO1488" s="199"/>
      <c r="HP1488" s="199"/>
      <c r="HQ1488" s="199"/>
      <c r="HR1488" s="199"/>
      <c r="HS1488" s="199"/>
      <c r="HT1488" s="199"/>
      <c r="HU1488" s="199"/>
      <c r="HV1488" s="199"/>
      <c r="HW1488" s="199"/>
      <c r="HX1488" s="199"/>
      <c r="HY1488" s="199"/>
      <c r="HZ1488" s="199"/>
      <c r="IA1488" s="199"/>
      <c r="IB1488" s="199"/>
      <c r="IC1488" s="199"/>
      <c r="ID1488" s="199"/>
      <c r="IE1488" s="199"/>
      <c r="IF1488" s="199"/>
      <c r="IG1488" s="199"/>
      <c r="IH1488" s="199"/>
      <c r="II1488" s="199"/>
      <c r="IJ1488" s="199"/>
      <c r="IK1488" s="199"/>
      <c r="IL1488" s="199"/>
      <c r="IM1488" s="199"/>
      <c r="IN1488" s="199"/>
      <c r="IO1488" s="199"/>
      <c r="IP1488" s="199"/>
      <c r="IQ1488" s="199"/>
      <c r="IR1488" s="199"/>
      <c r="IS1488" s="199"/>
      <c r="IT1488" s="199"/>
      <c r="IU1488" s="199"/>
      <c r="IV1488" s="199"/>
      <c r="IW1488" s="199"/>
      <c r="IX1488" s="199"/>
      <c r="IY1488" s="199"/>
      <c r="IZ1488" s="199"/>
      <c r="JA1488" s="199"/>
      <c r="JB1488" s="199"/>
      <c r="JC1488" s="199"/>
      <c r="JD1488" s="199"/>
      <c r="JE1488" s="199"/>
      <c r="JF1488" s="199"/>
      <c r="JG1488" s="199"/>
      <c r="JH1488" s="199"/>
      <c r="JI1488" s="199"/>
      <c r="JJ1488" s="199"/>
      <c r="JK1488" s="199"/>
      <c r="JL1488" s="199"/>
      <c r="JM1488" s="199"/>
      <c r="JN1488" s="199"/>
      <c r="JO1488" s="199"/>
      <c r="JP1488" s="199"/>
      <c r="JQ1488" s="199"/>
      <c r="JR1488" s="199"/>
      <c r="JS1488" s="199"/>
      <c r="JT1488" s="199"/>
      <c r="JU1488" s="199"/>
      <c r="JV1488" s="199"/>
      <c r="JW1488" s="199"/>
      <c r="JX1488" s="199"/>
      <c r="JY1488" s="199"/>
      <c r="JZ1488" s="199"/>
      <c r="KA1488" s="199"/>
      <c r="KB1488" s="199"/>
      <c r="KC1488" s="199"/>
      <c r="KD1488" s="199"/>
      <c r="KE1488" s="199"/>
      <c r="KF1488" s="199"/>
      <c r="KG1488" s="199"/>
      <c r="KH1488" s="199"/>
      <c r="KI1488" s="199"/>
      <c r="KJ1488" s="199"/>
      <c r="KK1488" s="199"/>
      <c r="KL1488" s="199"/>
      <c r="KM1488" s="199"/>
      <c r="KN1488" s="199"/>
      <c r="KO1488" s="199"/>
      <c r="KP1488" s="199"/>
      <c r="KQ1488" s="199"/>
      <c r="KR1488" s="199"/>
      <c r="KS1488" s="199"/>
      <c r="KT1488" s="199"/>
      <c r="KU1488" s="199"/>
      <c r="KV1488" s="199"/>
      <c r="KW1488" s="199"/>
      <c r="KX1488" s="199"/>
      <c r="KY1488" s="199"/>
      <c r="KZ1488" s="199"/>
      <c r="LA1488" s="199"/>
      <c r="LB1488" s="199"/>
      <c r="LC1488" s="199"/>
      <c r="LD1488" s="199"/>
      <c r="LE1488" s="199"/>
      <c r="LF1488" s="199"/>
      <c r="LG1488" s="199"/>
      <c r="LH1488" s="199"/>
      <c r="LI1488" s="199"/>
      <c r="LJ1488" s="199"/>
      <c r="LK1488" s="199"/>
      <c r="LL1488" s="199"/>
      <c r="LM1488" s="199"/>
      <c r="LN1488" s="199"/>
      <c r="LO1488" s="199"/>
      <c r="LP1488" s="199"/>
      <c r="LQ1488" s="199"/>
      <c r="LR1488" s="199"/>
      <c r="LS1488" s="199"/>
      <c r="LT1488" s="199"/>
      <c r="LU1488" s="199"/>
      <c r="LV1488" s="199"/>
      <c r="LW1488" s="199"/>
      <c r="LX1488" s="199"/>
      <c r="LY1488" s="199"/>
      <c r="LZ1488" s="199"/>
      <c r="MA1488" s="199"/>
      <c r="MB1488" s="199"/>
      <c r="MC1488" s="199"/>
      <c r="MD1488" s="199"/>
      <c r="ME1488" s="199"/>
      <c r="MF1488" s="199"/>
      <c r="MG1488" s="199"/>
      <c r="MH1488" s="199"/>
      <c r="MI1488" s="199"/>
      <c r="MJ1488" s="199"/>
      <c r="MK1488" s="199"/>
      <c r="ML1488" s="199"/>
      <c r="MM1488" s="199"/>
      <c r="MN1488" s="199"/>
      <c r="MO1488" s="199"/>
      <c r="MP1488" s="199"/>
      <c r="MQ1488" s="199"/>
      <c r="MR1488" s="199"/>
      <c r="MS1488" s="199"/>
      <c r="MT1488" s="199"/>
      <c r="MU1488" s="199"/>
      <c r="MV1488" s="199"/>
      <c r="MW1488" s="199"/>
      <c r="MX1488" s="199"/>
      <c r="MY1488" s="199"/>
      <c r="MZ1488" s="199"/>
      <c r="NA1488" s="199"/>
      <c r="NB1488" s="199"/>
      <c r="NC1488" s="199"/>
      <c r="ND1488" s="199"/>
      <c r="NE1488" s="199"/>
      <c r="NF1488" s="199"/>
      <c r="NG1488" s="199"/>
      <c r="NH1488" s="199"/>
      <c r="NI1488" s="199"/>
      <c r="NJ1488" s="199"/>
      <c r="NK1488" s="199"/>
      <c r="NL1488" s="199"/>
      <c r="NM1488" s="199"/>
      <c r="NN1488" s="199"/>
      <c r="NO1488" s="199"/>
      <c r="NP1488" s="199"/>
      <c r="NQ1488" s="199"/>
      <c r="NR1488" s="199"/>
      <c r="NS1488" s="199"/>
      <c r="NT1488" s="199"/>
      <c r="NU1488" s="199"/>
      <c r="NV1488" s="199"/>
      <c r="NW1488" s="199"/>
      <c r="NX1488" s="199"/>
      <c r="NY1488" s="199"/>
      <c r="NZ1488" s="199"/>
      <c r="OA1488" s="199"/>
      <c r="OB1488" s="199"/>
      <c r="OC1488" s="199"/>
      <c r="OD1488" s="199"/>
      <c r="OE1488" s="199"/>
      <c r="OF1488" s="199"/>
      <c r="OG1488" s="199"/>
      <c r="OH1488" s="199"/>
      <c r="OI1488" s="199"/>
      <c r="OJ1488" s="199"/>
      <c r="OK1488" s="199"/>
      <c r="OL1488" s="199"/>
      <c r="OM1488" s="199"/>
      <c r="ON1488" s="199"/>
      <c r="OO1488" s="199"/>
      <c r="OP1488" s="199"/>
      <c r="OQ1488" s="199"/>
      <c r="OR1488" s="199"/>
      <c r="OS1488" s="199"/>
      <c r="OT1488" s="199"/>
      <c r="OU1488" s="199"/>
      <c r="OV1488" s="199"/>
      <c r="OW1488" s="199"/>
      <c r="OX1488" s="199"/>
      <c r="OY1488" s="199"/>
      <c r="OZ1488" s="199"/>
      <c r="PA1488" s="199"/>
      <c r="PB1488" s="199"/>
      <c r="PC1488" s="199"/>
      <c r="PD1488" s="199"/>
      <c r="PE1488" s="199"/>
      <c r="PF1488" s="199"/>
      <c r="PG1488" s="199"/>
      <c r="PH1488" s="199"/>
      <c r="PI1488" s="199"/>
      <c r="PJ1488" s="199"/>
      <c r="PK1488" s="199"/>
      <c r="PL1488" s="199"/>
      <c r="PM1488" s="199"/>
      <c r="PN1488" s="199"/>
      <c r="PO1488" s="199"/>
      <c r="PP1488" s="199"/>
      <c r="PQ1488" s="199"/>
      <c r="PR1488" s="199"/>
      <c r="PS1488" s="199"/>
      <c r="PT1488" s="199"/>
      <c r="PU1488" s="199"/>
      <c r="PV1488" s="199"/>
      <c r="PW1488" s="199"/>
      <c r="PX1488" s="199"/>
      <c r="PY1488" s="199"/>
      <c r="PZ1488" s="199"/>
      <c r="QA1488" s="199"/>
      <c r="QB1488" s="199"/>
      <c r="QC1488" s="199"/>
      <c r="QD1488" s="199"/>
      <c r="QE1488" s="199"/>
      <c r="QF1488" s="199"/>
      <c r="QG1488" s="199"/>
      <c r="QH1488" s="199"/>
      <c r="QI1488" s="199"/>
      <c r="QJ1488" s="199"/>
      <c r="QK1488" s="199"/>
      <c r="QL1488" s="199"/>
      <c r="QM1488" s="199"/>
      <c r="QN1488" s="199"/>
      <c r="QO1488" s="199"/>
      <c r="QP1488" s="199"/>
      <c r="QQ1488" s="199"/>
      <c r="QR1488" s="199"/>
      <c r="QS1488" s="199"/>
      <c r="QT1488" s="199"/>
      <c r="QU1488" s="199"/>
      <c r="QV1488" s="199"/>
      <c r="QW1488" s="199"/>
      <c r="QX1488" s="199"/>
      <c r="QY1488" s="199"/>
      <c r="QZ1488" s="199"/>
      <c r="RA1488" s="199"/>
      <c r="RB1488" s="199"/>
      <c r="RC1488" s="199"/>
      <c r="RD1488" s="199"/>
      <c r="RE1488" s="199"/>
      <c r="RF1488" s="199"/>
    </row>
    <row r="1489" spans="1:474" s="169" customFormat="1" x14ac:dyDescent="0.25">
      <c r="A1489" s="26"/>
      <c r="B1489" s="48" t="s">
        <v>1392</v>
      </c>
      <c r="C1489" s="23"/>
      <c r="D1489" s="49">
        <v>4</v>
      </c>
      <c r="E1489" s="23">
        <f t="shared" si="160"/>
        <v>165.36959999999999</v>
      </c>
      <c r="F1489" s="23">
        <v>661.47839999999997</v>
      </c>
      <c r="N1489" s="207">
        <f t="shared" si="161"/>
        <v>0</v>
      </c>
      <c r="P1489" s="207"/>
      <c r="U1489" s="208">
        <v>4</v>
      </c>
      <c r="V1489" s="207">
        <v>661.47839999999997</v>
      </c>
      <c r="AD1489" s="180"/>
      <c r="AE1489" s="207">
        <f t="shared" si="162"/>
        <v>661.47839999999997</v>
      </c>
      <c r="AF1489" s="199"/>
      <c r="AG1489" s="199"/>
      <c r="AH1489" s="199"/>
      <c r="AI1489" s="199"/>
      <c r="AJ1489" s="199"/>
      <c r="AK1489" s="199"/>
      <c r="AL1489" s="199"/>
      <c r="AM1489" s="199"/>
      <c r="AN1489" s="199"/>
      <c r="AO1489" s="199"/>
      <c r="AP1489" s="199"/>
      <c r="AQ1489" s="199"/>
      <c r="AR1489" s="199"/>
      <c r="AS1489" s="199"/>
      <c r="AT1489" s="199"/>
      <c r="AU1489" s="199"/>
      <c r="AV1489" s="199"/>
      <c r="AW1489" s="199"/>
      <c r="AX1489" s="199"/>
      <c r="AY1489" s="199"/>
      <c r="AZ1489" s="199"/>
      <c r="BA1489" s="199"/>
      <c r="BB1489" s="199"/>
      <c r="BC1489" s="199"/>
      <c r="BD1489" s="199"/>
      <c r="BE1489" s="199"/>
      <c r="BF1489" s="199"/>
      <c r="BG1489" s="199"/>
      <c r="BH1489" s="199"/>
      <c r="BI1489" s="199"/>
      <c r="BJ1489" s="199"/>
      <c r="BK1489" s="199"/>
      <c r="BL1489" s="199"/>
      <c r="BM1489" s="199"/>
      <c r="BN1489" s="199"/>
      <c r="BO1489" s="199"/>
      <c r="BP1489" s="199"/>
      <c r="BQ1489" s="199"/>
      <c r="BR1489" s="199"/>
      <c r="GM1489" s="199"/>
      <c r="GN1489" s="199"/>
      <c r="GO1489" s="199"/>
      <c r="GP1489" s="199"/>
      <c r="GQ1489" s="199"/>
      <c r="GR1489" s="199"/>
      <c r="GS1489" s="199"/>
      <c r="GT1489" s="199"/>
      <c r="GU1489" s="199"/>
      <c r="GV1489" s="199"/>
      <c r="GW1489" s="199"/>
      <c r="GX1489" s="199"/>
      <c r="GY1489" s="199"/>
      <c r="GZ1489" s="199"/>
      <c r="HA1489" s="199"/>
      <c r="HB1489" s="199"/>
      <c r="HC1489" s="199"/>
      <c r="HD1489" s="199"/>
      <c r="HE1489" s="199"/>
      <c r="HF1489" s="199"/>
      <c r="HG1489" s="199"/>
      <c r="HH1489" s="199"/>
      <c r="HI1489" s="199"/>
      <c r="HJ1489" s="199"/>
      <c r="HK1489" s="199"/>
      <c r="HL1489" s="199"/>
      <c r="HM1489" s="199"/>
      <c r="HN1489" s="199"/>
      <c r="HO1489" s="199"/>
      <c r="HP1489" s="199"/>
      <c r="HQ1489" s="199"/>
      <c r="HR1489" s="199"/>
      <c r="HS1489" s="199"/>
      <c r="HT1489" s="199"/>
      <c r="HU1489" s="199"/>
      <c r="HV1489" s="199"/>
      <c r="HW1489" s="199"/>
      <c r="HX1489" s="199"/>
      <c r="HY1489" s="199"/>
      <c r="HZ1489" s="199"/>
      <c r="IA1489" s="199"/>
      <c r="IB1489" s="199"/>
      <c r="IC1489" s="199"/>
      <c r="ID1489" s="199"/>
      <c r="IE1489" s="199"/>
      <c r="IF1489" s="199"/>
      <c r="IG1489" s="199"/>
      <c r="IH1489" s="199"/>
      <c r="II1489" s="199"/>
      <c r="IJ1489" s="199"/>
      <c r="IK1489" s="199"/>
      <c r="IL1489" s="199"/>
      <c r="IM1489" s="199"/>
      <c r="IN1489" s="199"/>
      <c r="IO1489" s="199"/>
      <c r="IP1489" s="199"/>
      <c r="IQ1489" s="199"/>
      <c r="IR1489" s="199"/>
      <c r="IS1489" s="199"/>
      <c r="IT1489" s="199"/>
      <c r="IU1489" s="199"/>
      <c r="IV1489" s="199"/>
      <c r="IW1489" s="199"/>
      <c r="IX1489" s="199"/>
      <c r="IY1489" s="199"/>
      <c r="IZ1489" s="199"/>
      <c r="JA1489" s="199"/>
      <c r="JB1489" s="199"/>
      <c r="JC1489" s="199"/>
      <c r="JD1489" s="199"/>
      <c r="JE1489" s="199"/>
      <c r="JF1489" s="199"/>
      <c r="JG1489" s="199"/>
      <c r="JH1489" s="199"/>
      <c r="JI1489" s="199"/>
      <c r="JJ1489" s="199"/>
      <c r="JK1489" s="199"/>
      <c r="JL1489" s="199"/>
      <c r="JM1489" s="199"/>
      <c r="JN1489" s="199"/>
      <c r="JO1489" s="199"/>
      <c r="JP1489" s="199"/>
      <c r="JQ1489" s="199"/>
      <c r="JR1489" s="199"/>
      <c r="JS1489" s="199"/>
      <c r="JT1489" s="199"/>
      <c r="JU1489" s="199"/>
      <c r="JV1489" s="199"/>
      <c r="JW1489" s="199"/>
      <c r="JX1489" s="199"/>
      <c r="JY1489" s="199"/>
      <c r="JZ1489" s="199"/>
      <c r="KA1489" s="199"/>
      <c r="KB1489" s="199"/>
      <c r="KC1489" s="199"/>
      <c r="KD1489" s="199"/>
      <c r="KE1489" s="199"/>
      <c r="KF1489" s="199"/>
      <c r="KG1489" s="199"/>
      <c r="KH1489" s="199"/>
      <c r="KI1489" s="199"/>
      <c r="KJ1489" s="199"/>
      <c r="KK1489" s="199"/>
      <c r="KL1489" s="199"/>
      <c r="KM1489" s="199"/>
      <c r="KN1489" s="199"/>
      <c r="KO1489" s="199"/>
      <c r="KP1489" s="199"/>
      <c r="KQ1489" s="199"/>
      <c r="KR1489" s="199"/>
      <c r="KS1489" s="199"/>
      <c r="KT1489" s="199"/>
      <c r="KU1489" s="199"/>
      <c r="KV1489" s="199"/>
      <c r="KW1489" s="199"/>
      <c r="KX1489" s="199"/>
      <c r="KY1489" s="199"/>
      <c r="KZ1489" s="199"/>
      <c r="LA1489" s="199"/>
      <c r="LB1489" s="199"/>
      <c r="LC1489" s="199"/>
      <c r="LD1489" s="199"/>
      <c r="LE1489" s="199"/>
      <c r="LF1489" s="199"/>
      <c r="LG1489" s="199"/>
      <c r="LH1489" s="199"/>
      <c r="LI1489" s="199"/>
      <c r="LJ1489" s="199"/>
      <c r="LK1489" s="199"/>
      <c r="LL1489" s="199"/>
      <c r="LM1489" s="199"/>
      <c r="LN1489" s="199"/>
      <c r="LO1489" s="199"/>
      <c r="LP1489" s="199"/>
      <c r="LQ1489" s="199"/>
      <c r="LR1489" s="199"/>
      <c r="LS1489" s="199"/>
      <c r="LT1489" s="199"/>
      <c r="LU1489" s="199"/>
      <c r="LV1489" s="199"/>
      <c r="LW1489" s="199"/>
      <c r="LX1489" s="199"/>
      <c r="LY1489" s="199"/>
      <c r="LZ1489" s="199"/>
      <c r="MA1489" s="199"/>
      <c r="MB1489" s="199"/>
      <c r="MC1489" s="199"/>
      <c r="MD1489" s="199"/>
      <c r="ME1489" s="199"/>
      <c r="MF1489" s="199"/>
      <c r="MG1489" s="199"/>
      <c r="MH1489" s="199"/>
      <c r="MI1489" s="199"/>
      <c r="MJ1489" s="199"/>
      <c r="MK1489" s="199"/>
      <c r="ML1489" s="199"/>
      <c r="MM1489" s="199"/>
      <c r="MN1489" s="199"/>
      <c r="MO1489" s="199"/>
      <c r="MP1489" s="199"/>
      <c r="MQ1489" s="199"/>
      <c r="MR1489" s="199"/>
      <c r="MS1489" s="199"/>
      <c r="MT1489" s="199"/>
      <c r="MU1489" s="199"/>
      <c r="MV1489" s="199"/>
      <c r="MW1489" s="199"/>
      <c r="MX1489" s="199"/>
      <c r="MY1489" s="199"/>
      <c r="MZ1489" s="199"/>
      <c r="NA1489" s="199"/>
      <c r="NB1489" s="199"/>
      <c r="NC1489" s="199"/>
      <c r="ND1489" s="199"/>
      <c r="NE1489" s="199"/>
      <c r="NF1489" s="199"/>
      <c r="NG1489" s="199"/>
      <c r="NH1489" s="199"/>
      <c r="NI1489" s="199"/>
      <c r="NJ1489" s="199"/>
      <c r="NK1489" s="199"/>
      <c r="NL1489" s="199"/>
      <c r="NM1489" s="199"/>
      <c r="NN1489" s="199"/>
      <c r="NO1489" s="199"/>
      <c r="NP1489" s="199"/>
      <c r="NQ1489" s="199"/>
      <c r="NR1489" s="199"/>
      <c r="NS1489" s="199"/>
      <c r="NT1489" s="199"/>
      <c r="NU1489" s="199"/>
      <c r="NV1489" s="199"/>
      <c r="NW1489" s="199"/>
      <c r="NX1489" s="199"/>
      <c r="NY1489" s="199"/>
      <c r="NZ1489" s="199"/>
      <c r="OA1489" s="199"/>
      <c r="OB1489" s="199"/>
      <c r="OC1489" s="199"/>
      <c r="OD1489" s="199"/>
      <c r="OE1489" s="199"/>
      <c r="OF1489" s="199"/>
      <c r="OG1489" s="199"/>
      <c r="OH1489" s="199"/>
      <c r="OI1489" s="199"/>
      <c r="OJ1489" s="199"/>
      <c r="OK1489" s="199"/>
      <c r="OL1489" s="199"/>
      <c r="OM1489" s="199"/>
      <c r="ON1489" s="199"/>
      <c r="OO1489" s="199"/>
      <c r="OP1489" s="199"/>
      <c r="OQ1489" s="199"/>
      <c r="OR1489" s="199"/>
      <c r="OS1489" s="199"/>
      <c r="OT1489" s="199"/>
      <c r="OU1489" s="199"/>
      <c r="OV1489" s="199"/>
      <c r="OW1489" s="199"/>
      <c r="OX1489" s="199"/>
      <c r="OY1489" s="199"/>
      <c r="OZ1489" s="199"/>
      <c r="PA1489" s="199"/>
      <c r="PB1489" s="199"/>
      <c r="PC1489" s="199"/>
      <c r="PD1489" s="199"/>
      <c r="PE1489" s="199"/>
      <c r="PF1489" s="199"/>
      <c r="PG1489" s="199"/>
      <c r="PH1489" s="199"/>
      <c r="PI1489" s="199"/>
      <c r="PJ1489" s="199"/>
      <c r="PK1489" s="199"/>
      <c r="PL1489" s="199"/>
      <c r="PM1489" s="199"/>
      <c r="PN1489" s="199"/>
      <c r="PO1489" s="199"/>
      <c r="PP1489" s="199"/>
      <c r="PQ1489" s="199"/>
      <c r="PR1489" s="199"/>
      <c r="PS1489" s="199"/>
      <c r="PT1489" s="199"/>
      <c r="PU1489" s="199"/>
      <c r="PV1489" s="199"/>
      <c r="PW1489" s="199"/>
      <c r="PX1489" s="199"/>
      <c r="PY1489" s="199"/>
      <c r="PZ1489" s="199"/>
      <c r="QA1489" s="199"/>
      <c r="QB1489" s="199"/>
      <c r="QC1489" s="199"/>
      <c r="QD1489" s="199"/>
      <c r="QE1489" s="199"/>
      <c r="QF1489" s="199"/>
      <c r="QG1489" s="199"/>
      <c r="QH1489" s="199"/>
      <c r="QI1489" s="199"/>
      <c r="QJ1489" s="199"/>
      <c r="QK1489" s="199"/>
      <c r="QL1489" s="199"/>
      <c r="QM1489" s="199"/>
      <c r="QN1489" s="199"/>
      <c r="QO1489" s="199"/>
      <c r="QP1489" s="199"/>
      <c r="QQ1489" s="199"/>
      <c r="QR1489" s="199"/>
      <c r="QS1489" s="199"/>
      <c r="QT1489" s="199"/>
      <c r="QU1489" s="199"/>
      <c r="QV1489" s="199"/>
      <c r="QW1489" s="199"/>
      <c r="QX1489" s="199"/>
      <c r="QY1489" s="199"/>
      <c r="QZ1489" s="199"/>
      <c r="RA1489" s="199"/>
      <c r="RB1489" s="199"/>
      <c r="RC1489" s="199"/>
      <c r="RD1489" s="199"/>
      <c r="RE1489" s="199"/>
      <c r="RF1489" s="199"/>
    </row>
    <row r="1490" spans="1:474" s="169" customFormat="1" x14ac:dyDescent="0.25">
      <c r="A1490" s="26"/>
      <c r="B1490" s="48" t="s">
        <v>1393</v>
      </c>
      <c r="C1490" s="23"/>
      <c r="D1490" s="49">
        <v>4</v>
      </c>
      <c r="E1490" s="23">
        <f t="shared" si="160"/>
        <v>165.36959999999999</v>
      </c>
      <c r="F1490" s="23">
        <v>661.47839999999997</v>
      </c>
      <c r="N1490" s="207">
        <f t="shared" si="161"/>
        <v>0</v>
      </c>
      <c r="P1490" s="207"/>
      <c r="U1490" s="208">
        <v>4</v>
      </c>
      <c r="V1490" s="207">
        <v>661.47839999999997</v>
      </c>
      <c r="AD1490" s="180"/>
      <c r="AE1490" s="207">
        <f t="shared" si="162"/>
        <v>661.47839999999997</v>
      </c>
      <c r="AF1490" s="199"/>
      <c r="AG1490" s="199"/>
      <c r="AH1490" s="199"/>
      <c r="AI1490" s="199"/>
      <c r="AJ1490" s="199"/>
      <c r="AK1490" s="199"/>
      <c r="AL1490" s="199"/>
      <c r="AM1490" s="199"/>
      <c r="AN1490" s="199"/>
      <c r="AO1490" s="199"/>
      <c r="AP1490" s="199"/>
      <c r="AQ1490" s="199"/>
      <c r="AR1490" s="199"/>
      <c r="AS1490" s="199"/>
      <c r="AT1490" s="199"/>
      <c r="AU1490" s="199"/>
      <c r="AV1490" s="199"/>
      <c r="AW1490" s="199"/>
      <c r="AX1490" s="199"/>
      <c r="AY1490" s="199"/>
      <c r="AZ1490" s="199"/>
      <c r="BA1490" s="199"/>
      <c r="BB1490" s="199"/>
      <c r="BC1490" s="199"/>
      <c r="BD1490" s="199"/>
      <c r="BE1490" s="199"/>
      <c r="BF1490" s="199"/>
      <c r="BG1490" s="199"/>
      <c r="BH1490" s="199"/>
      <c r="BI1490" s="199"/>
      <c r="BJ1490" s="199"/>
      <c r="BK1490" s="199"/>
      <c r="BL1490" s="199"/>
      <c r="BM1490" s="199"/>
      <c r="BN1490" s="199"/>
      <c r="BO1490" s="199"/>
      <c r="BP1490" s="199"/>
      <c r="BQ1490" s="199"/>
      <c r="BR1490" s="199"/>
      <c r="GM1490" s="199"/>
      <c r="GN1490" s="199"/>
      <c r="GO1490" s="199"/>
      <c r="GP1490" s="199"/>
      <c r="GQ1490" s="199"/>
      <c r="GR1490" s="199"/>
      <c r="GS1490" s="199"/>
      <c r="GT1490" s="199"/>
      <c r="GU1490" s="199"/>
      <c r="GV1490" s="199"/>
      <c r="GW1490" s="199"/>
      <c r="GX1490" s="199"/>
      <c r="GY1490" s="199"/>
      <c r="GZ1490" s="199"/>
      <c r="HA1490" s="199"/>
      <c r="HB1490" s="199"/>
      <c r="HC1490" s="199"/>
      <c r="HD1490" s="199"/>
      <c r="HE1490" s="199"/>
      <c r="HF1490" s="199"/>
      <c r="HG1490" s="199"/>
      <c r="HH1490" s="199"/>
      <c r="HI1490" s="199"/>
      <c r="HJ1490" s="199"/>
      <c r="HK1490" s="199"/>
      <c r="HL1490" s="199"/>
      <c r="HM1490" s="199"/>
      <c r="HN1490" s="199"/>
      <c r="HO1490" s="199"/>
      <c r="HP1490" s="199"/>
      <c r="HQ1490" s="199"/>
      <c r="HR1490" s="199"/>
      <c r="HS1490" s="199"/>
      <c r="HT1490" s="199"/>
      <c r="HU1490" s="199"/>
      <c r="HV1490" s="199"/>
      <c r="HW1490" s="199"/>
      <c r="HX1490" s="199"/>
      <c r="HY1490" s="199"/>
      <c r="HZ1490" s="199"/>
      <c r="IA1490" s="199"/>
      <c r="IB1490" s="199"/>
      <c r="IC1490" s="199"/>
      <c r="ID1490" s="199"/>
      <c r="IE1490" s="199"/>
      <c r="IF1490" s="199"/>
      <c r="IG1490" s="199"/>
      <c r="IH1490" s="199"/>
      <c r="II1490" s="199"/>
      <c r="IJ1490" s="199"/>
      <c r="IK1490" s="199"/>
      <c r="IL1490" s="199"/>
      <c r="IM1490" s="199"/>
      <c r="IN1490" s="199"/>
      <c r="IO1490" s="199"/>
      <c r="IP1490" s="199"/>
      <c r="IQ1490" s="199"/>
      <c r="IR1490" s="199"/>
      <c r="IS1490" s="199"/>
      <c r="IT1490" s="199"/>
      <c r="IU1490" s="199"/>
      <c r="IV1490" s="199"/>
      <c r="IW1490" s="199"/>
      <c r="IX1490" s="199"/>
      <c r="IY1490" s="199"/>
      <c r="IZ1490" s="199"/>
      <c r="JA1490" s="199"/>
      <c r="JB1490" s="199"/>
      <c r="JC1490" s="199"/>
      <c r="JD1490" s="199"/>
      <c r="JE1490" s="199"/>
      <c r="JF1490" s="199"/>
      <c r="JG1490" s="199"/>
      <c r="JH1490" s="199"/>
      <c r="JI1490" s="199"/>
      <c r="JJ1490" s="199"/>
      <c r="JK1490" s="199"/>
      <c r="JL1490" s="199"/>
      <c r="JM1490" s="199"/>
      <c r="JN1490" s="199"/>
      <c r="JO1490" s="199"/>
      <c r="JP1490" s="199"/>
      <c r="JQ1490" s="199"/>
      <c r="JR1490" s="199"/>
      <c r="JS1490" s="199"/>
      <c r="JT1490" s="199"/>
      <c r="JU1490" s="199"/>
      <c r="JV1490" s="199"/>
      <c r="JW1490" s="199"/>
      <c r="JX1490" s="199"/>
      <c r="JY1490" s="199"/>
      <c r="JZ1490" s="199"/>
      <c r="KA1490" s="199"/>
      <c r="KB1490" s="199"/>
      <c r="KC1490" s="199"/>
      <c r="KD1490" s="199"/>
      <c r="KE1490" s="199"/>
      <c r="KF1490" s="199"/>
      <c r="KG1490" s="199"/>
      <c r="KH1490" s="199"/>
      <c r="KI1490" s="199"/>
      <c r="KJ1490" s="199"/>
      <c r="KK1490" s="199"/>
      <c r="KL1490" s="199"/>
      <c r="KM1490" s="199"/>
      <c r="KN1490" s="199"/>
      <c r="KO1490" s="199"/>
      <c r="KP1490" s="199"/>
      <c r="KQ1490" s="199"/>
      <c r="KR1490" s="199"/>
      <c r="KS1490" s="199"/>
      <c r="KT1490" s="199"/>
      <c r="KU1490" s="199"/>
      <c r="KV1490" s="199"/>
      <c r="KW1490" s="199"/>
      <c r="KX1490" s="199"/>
      <c r="KY1490" s="199"/>
      <c r="KZ1490" s="199"/>
      <c r="LA1490" s="199"/>
      <c r="LB1490" s="199"/>
      <c r="LC1490" s="199"/>
      <c r="LD1490" s="199"/>
      <c r="LE1490" s="199"/>
      <c r="LF1490" s="199"/>
      <c r="LG1490" s="199"/>
      <c r="LH1490" s="199"/>
      <c r="LI1490" s="199"/>
      <c r="LJ1490" s="199"/>
      <c r="LK1490" s="199"/>
      <c r="LL1490" s="199"/>
      <c r="LM1490" s="199"/>
      <c r="LN1490" s="199"/>
      <c r="LO1490" s="199"/>
      <c r="LP1490" s="199"/>
      <c r="LQ1490" s="199"/>
      <c r="LR1490" s="199"/>
      <c r="LS1490" s="199"/>
      <c r="LT1490" s="199"/>
      <c r="LU1490" s="199"/>
      <c r="LV1490" s="199"/>
      <c r="LW1490" s="199"/>
      <c r="LX1490" s="199"/>
      <c r="LY1490" s="199"/>
      <c r="LZ1490" s="199"/>
      <c r="MA1490" s="199"/>
      <c r="MB1490" s="199"/>
      <c r="MC1490" s="199"/>
      <c r="MD1490" s="199"/>
      <c r="ME1490" s="199"/>
      <c r="MF1490" s="199"/>
      <c r="MG1490" s="199"/>
      <c r="MH1490" s="199"/>
      <c r="MI1490" s="199"/>
      <c r="MJ1490" s="199"/>
      <c r="MK1490" s="199"/>
      <c r="ML1490" s="199"/>
      <c r="MM1490" s="199"/>
      <c r="MN1490" s="199"/>
      <c r="MO1490" s="199"/>
      <c r="MP1490" s="199"/>
      <c r="MQ1490" s="199"/>
      <c r="MR1490" s="199"/>
      <c r="MS1490" s="199"/>
      <c r="MT1490" s="199"/>
      <c r="MU1490" s="199"/>
      <c r="MV1490" s="199"/>
      <c r="MW1490" s="199"/>
      <c r="MX1490" s="199"/>
      <c r="MY1490" s="199"/>
      <c r="MZ1490" s="199"/>
      <c r="NA1490" s="199"/>
      <c r="NB1490" s="199"/>
      <c r="NC1490" s="199"/>
      <c r="ND1490" s="199"/>
      <c r="NE1490" s="199"/>
      <c r="NF1490" s="199"/>
      <c r="NG1490" s="199"/>
      <c r="NH1490" s="199"/>
      <c r="NI1490" s="199"/>
      <c r="NJ1490" s="199"/>
      <c r="NK1490" s="199"/>
      <c r="NL1490" s="199"/>
      <c r="NM1490" s="199"/>
      <c r="NN1490" s="199"/>
      <c r="NO1490" s="199"/>
      <c r="NP1490" s="199"/>
      <c r="NQ1490" s="199"/>
      <c r="NR1490" s="199"/>
      <c r="NS1490" s="199"/>
      <c r="NT1490" s="199"/>
      <c r="NU1490" s="199"/>
      <c r="NV1490" s="199"/>
      <c r="NW1490" s="199"/>
      <c r="NX1490" s="199"/>
      <c r="NY1490" s="199"/>
      <c r="NZ1490" s="199"/>
      <c r="OA1490" s="199"/>
      <c r="OB1490" s="199"/>
      <c r="OC1490" s="199"/>
      <c r="OD1490" s="199"/>
      <c r="OE1490" s="199"/>
      <c r="OF1490" s="199"/>
      <c r="OG1490" s="199"/>
      <c r="OH1490" s="199"/>
      <c r="OI1490" s="199"/>
      <c r="OJ1490" s="199"/>
      <c r="OK1490" s="199"/>
      <c r="OL1490" s="199"/>
      <c r="OM1490" s="199"/>
      <c r="ON1490" s="199"/>
      <c r="OO1490" s="199"/>
      <c r="OP1490" s="199"/>
      <c r="OQ1490" s="199"/>
      <c r="OR1490" s="199"/>
      <c r="OS1490" s="199"/>
      <c r="OT1490" s="199"/>
      <c r="OU1490" s="199"/>
      <c r="OV1490" s="199"/>
      <c r="OW1490" s="199"/>
      <c r="OX1490" s="199"/>
      <c r="OY1490" s="199"/>
      <c r="OZ1490" s="199"/>
      <c r="PA1490" s="199"/>
      <c r="PB1490" s="199"/>
      <c r="PC1490" s="199"/>
      <c r="PD1490" s="199"/>
      <c r="PE1490" s="199"/>
      <c r="PF1490" s="199"/>
      <c r="PG1490" s="199"/>
      <c r="PH1490" s="199"/>
      <c r="PI1490" s="199"/>
      <c r="PJ1490" s="199"/>
      <c r="PK1490" s="199"/>
      <c r="PL1490" s="199"/>
      <c r="PM1490" s="199"/>
      <c r="PN1490" s="199"/>
      <c r="PO1490" s="199"/>
      <c r="PP1490" s="199"/>
      <c r="PQ1490" s="199"/>
      <c r="PR1490" s="199"/>
      <c r="PS1490" s="199"/>
      <c r="PT1490" s="199"/>
      <c r="PU1490" s="199"/>
      <c r="PV1490" s="199"/>
      <c r="PW1490" s="199"/>
      <c r="PX1490" s="199"/>
      <c r="PY1490" s="199"/>
      <c r="PZ1490" s="199"/>
      <c r="QA1490" s="199"/>
      <c r="QB1490" s="199"/>
      <c r="QC1490" s="199"/>
      <c r="QD1490" s="199"/>
      <c r="QE1490" s="199"/>
      <c r="QF1490" s="199"/>
      <c r="QG1490" s="199"/>
      <c r="QH1490" s="199"/>
      <c r="QI1490" s="199"/>
      <c r="QJ1490" s="199"/>
      <c r="QK1490" s="199"/>
      <c r="QL1490" s="199"/>
      <c r="QM1490" s="199"/>
      <c r="QN1490" s="199"/>
      <c r="QO1490" s="199"/>
      <c r="QP1490" s="199"/>
      <c r="QQ1490" s="199"/>
      <c r="QR1490" s="199"/>
      <c r="QS1490" s="199"/>
      <c r="QT1490" s="199"/>
      <c r="QU1490" s="199"/>
      <c r="QV1490" s="199"/>
      <c r="QW1490" s="199"/>
      <c r="QX1490" s="199"/>
      <c r="QY1490" s="199"/>
      <c r="QZ1490" s="199"/>
      <c r="RA1490" s="199"/>
      <c r="RB1490" s="199"/>
      <c r="RC1490" s="199"/>
      <c r="RD1490" s="199"/>
      <c r="RE1490" s="199"/>
      <c r="RF1490" s="199"/>
    </row>
    <row r="1491" spans="1:474" s="169" customFormat="1" x14ac:dyDescent="0.25">
      <c r="A1491" s="26"/>
      <c r="B1491" s="48" t="s">
        <v>1394</v>
      </c>
      <c r="C1491" s="23"/>
      <c r="D1491" s="49">
        <v>4</v>
      </c>
      <c r="E1491" s="23">
        <f t="shared" si="160"/>
        <v>165.36959999999999</v>
      </c>
      <c r="F1491" s="23">
        <v>661.47839999999997</v>
      </c>
      <c r="N1491" s="207">
        <f t="shared" si="161"/>
        <v>0</v>
      </c>
      <c r="P1491" s="207"/>
      <c r="U1491" s="208">
        <v>4</v>
      </c>
      <c r="V1491" s="207">
        <v>661.47839999999997</v>
      </c>
      <c r="AD1491" s="180"/>
      <c r="AE1491" s="207">
        <f t="shared" si="162"/>
        <v>661.47839999999997</v>
      </c>
      <c r="AF1491" s="199"/>
      <c r="AG1491" s="199"/>
      <c r="AH1491" s="199"/>
      <c r="AI1491" s="199"/>
      <c r="AJ1491" s="199"/>
      <c r="AK1491" s="199"/>
      <c r="AL1491" s="199"/>
      <c r="AM1491" s="199"/>
      <c r="AN1491" s="199"/>
      <c r="AO1491" s="199"/>
      <c r="AP1491" s="199"/>
      <c r="AQ1491" s="199"/>
      <c r="AR1491" s="199"/>
      <c r="AS1491" s="199"/>
      <c r="AT1491" s="199"/>
      <c r="AU1491" s="199"/>
      <c r="AV1491" s="199"/>
      <c r="AW1491" s="199"/>
      <c r="AX1491" s="199"/>
      <c r="AY1491" s="199"/>
      <c r="AZ1491" s="199"/>
      <c r="BA1491" s="199"/>
      <c r="BB1491" s="199"/>
      <c r="BC1491" s="199"/>
      <c r="BD1491" s="199"/>
      <c r="BE1491" s="199"/>
      <c r="BF1491" s="199"/>
      <c r="BG1491" s="199"/>
      <c r="BH1491" s="199"/>
      <c r="BI1491" s="199"/>
      <c r="BJ1491" s="199"/>
      <c r="BK1491" s="199"/>
      <c r="BL1491" s="199"/>
      <c r="BM1491" s="199"/>
      <c r="BN1491" s="199"/>
      <c r="BO1491" s="199"/>
      <c r="BP1491" s="199"/>
      <c r="BQ1491" s="199"/>
      <c r="BR1491" s="199"/>
      <c r="GM1491" s="199"/>
      <c r="GN1491" s="199"/>
      <c r="GO1491" s="199"/>
      <c r="GP1491" s="199"/>
      <c r="GQ1491" s="199"/>
      <c r="GR1491" s="199"/>
      <c r="GS1491" s="199"/>
      <c r="GT1491" s="199"/>
      <c r="GU1491" s="199"/>
      <c r="GV1491" s="199"/>
      <c r="GW1491" s="199"/>
      <c r="GX1491" s="199"/>
      <c r="GY1491" s="199"/>
      <c r="GZ1491" s="199"/>
      <c r="HA1491" s="199"/>
      <c r="HB1491" s="199"/>
      <c r="HC1491" s="199"/>
      <c r="HD1491" s="199"/>
      <c r="HE1491" s="199"/>
      <c r="HF1491" s="199"/>
      <c r="HG1491" s="199"/>
      <c r="HH1491" s="199"/>
      <c r="HI1491" s="199"/>
      <c r="HJ1491" s="199"/>
      <c r="HK1491" s="199"/>
      <c r="HL1491" s="199"/>
      <c r="HM1491" s="199"/>
      <c r="HN1491" s="199"/>
      <c r="HO1491" s="199"/>
      <c r="HP1491" s="199"/>
      <c r="HQ1491" s="199"/>
      <c r="HR1491" s="199"/>
      <c r="HS1491" s="199"/>
      <c r="HT1491" s="199"/>
      <c r="HU1491" s="199"/>
      <c r="HV1491" s="199"/>
      <c r="HW1491" s="199"/>
      <c r="HX1491" s="199"/>
      <c r="HY1491" s="199"/>
      <c r="HZ1491" s="199"/>
      <c r="IA1491" s="199"/>
      <c r="IB1491" s="199"/>
      <c r="IC1491" s="199"/>
      <c r="ID1491" s="199"/>
      <c r="IE1491" s="199"/>
      <c r="IF1491" s="199"/>
      <c r="IG1491" s="199"/>
      <c r="IH1491" s="199"/>
      <c r="II1491" s="199"/>
      <c r="IJ1491" s="199"/>
      <c r="IK1491" s="199"/>
      <c r="IL1491" s="199"/>
      <c r="IM1491" s="199"/>
      <c r="IN1491" s="199"/>
      <c r="IO1491" s="199"/>
      <c r="IP1491" s="199"/>
      <c r="IQ1491" s="199"/>
      <c r="IR1491" s="199"/>
      <c r="IS1491" s="199"/>
      <c r="IT1491" s="199"/>
      <c r="IU1491" s="199"/>
      <c r="IV1491" s="199"/>
      <c r="IW1491" s="199"/>
      <c r="IX1491" s="199"/>
      <c r="IY1491" s="199"/>
      <c r="IZ1491" s="199"/>
      <c r="JA1491" s="199"/>
      <c r="JB1491" s="199"/>
      <c r="JC1491" s="199"/>
      <c r="JD1491" s="199"/>
      <c r="JE1491" s="199"/>
      <c r="JF1491" s="199"/>
      <c r="JG1491" s="199"/>
      <c r="JH1491" s="199"/>
      <c r="JI1491" s="199"/>
      <c r="JJ1491" s="199"/>
      <c r="JK1491" s="199"/>
      <c r="JL1491" s="199"/>
      <c r="JM1491" s="199"/>
      <c r="JN1491" s="199"/>
      <c r="JO1491" s="199"/>
      <c r="JP1491" s="199"/>
      <c r="JQ1491" s="199"/>
      <c r="JR1491" s="199"/>
      <c r="JS1491" s="199"/>
      <c r="JT1491" s="199"/>
      <c r="JU1491" s="199"/>
      <c r="JV1491" s="199"/>
      <c r="JW1491" s="199"/>
      <c r="JX1491" s="199"/>
      <c r="JY1491" s="199"/>
      <c r="JZ1491" s="199"/>
      <c r="KA1491" s="199"/>
      <c r="KB1491" s="199"/>
      <c r="KC1491" s="199"/>
      <c r="KD1491" s="199"/>
      <c r="KE1491" s="199"/>
      <c r="KF1491" s="199"/>
      <c r="KG1491" s="199"/>
      <c r="KH1491" s="199"/>
      <c r="KI1491" s="199"/>
      <c r="KJ1491" s="199"/>
      <c r="KK1491" s="199"/>
      <c r="KL1491" s="199"/>
      <c r="KM1491" s="199"/>
      <c r="KN1491" s="199"/>
      <c r="KO1491" s="199"/>
      <c r="KP1491" s="199"/>
      <c r="KQ1491" s="199"/>
      <c r="KR1491" s="199"/>
      <c r="KS1491" s="199"/>
      <c r="KT1491" s="199"/>
      <c r="KU1491" s="199"/>
      <c r="KV1491" s="199"/>
      <c r="KW1491" s="199"/>
      <c r="KX1491" s="199"/>
      <c r="KY1491" s="199"/>
      <c r="KZ1491" s="199"/>
      <c r="LA1491" s="199"/>
      <c r="LB1491" s="199"/>
      <c r="LC1491" s="199"/>
      <c r="LD1491" s="199"/>
      <c r="LE1491" s="199"/>
      <c r="LF1491" s="199"/>
      <c r="LG1491" s="199"/>
      <c r="LH1491" s="199"/>
      <c r="LI1491" s="199"/>
      <c r="LJ1491" s="199"/>
      <c r="LK1491" s="199"/>
      <c r="LL1491" s="199"/>
      <c r="LM1491" s="199"/>
      <c r="LN1491" s="199"/>
      <c r="LO1491" s="199"/>
      <c r="LP1491" s="199"/>
      <c r="LQ1491" s="199"/>
      <c r="LR1491" s="199"/>
      <c r="LS1491" s="199"/>
      <c r="LT1491" s="199"/>
      <c r="LU1491" s="199"/>
      <c r="LV1491" s="199"/>
      <c r="LW1491" s="199"/>
      <c r="LX1491" s="199"/>
      <c r="LY1491" s="199"/>
      <c r="LZ1491" s="199"/>
      <c r="MA1491" s="199"/>
      <c r="MB1491" s="199"/>
      <c r="MC1491" s="199"/>
      <c r="MD1491" s="199"/>
      <c r="ME1491" s="199"/>
      <c r="MF1491" s="199"/>
      <c r="MG1491" s="199"/>
      <c r="MH1491" s="199"/>
      <c r="MI1491" s="199"/>
      <c r="MJ1491" s="199"/>
      <c r="MK1491" s="199"/>
      <c r="ML1491" s="199"/>
      <c r="MM1491" s="199"/>
      <c r="MN1491" s="199"/>
      <c r="MO1491" s="199"/>
      <c r="MP1491" s="199"/>
      <c r="MQ1491" s="199"/>
      <c r="MR1491" s="199"/>
      <c r="MS1491" s="199"/>
      <c r="MT1491" s="199"/>
      <c r="MU1491" s="199"/>
      <c r="MV1491" s="199"/>
      <c r="MW1491" s="199"/>
      <c r="MX1491" s="199"/>
      <c r="MY1491" s="199"/>
      <c r="MZ1491" s="199"/>
      <c r="NA1491" s="199"/>
      <c r="NB1491" s="199"/>
      <c r="NC1491" s="199"/>
      <c r="ND1491" s="199"/>
      <c r="NE1491" s="199"/>
      <c r="NF1491" s="199"/>
      <c r="NG1491" s="199"/>
      <c r="NH1491" s="199"/>
      <c r="NI1491" s="199"/>
      <c r="NJ1491" s="199"/>
      <c r="NK1491" s="199"/>
      <c r="NL1491" s="199"/>
      <c r="NM1491" s="199"/>
      <c r="NN1491" s="199"/>
      <c r="NO1491" s="199"/>
      <c r="NP1491" s="199"/>
      <c r="NQ1491" s="199"/>
      <c r="NR1491" s="199"/>
      <c r="NS1491" s="199"/>
      <c r="NT1491" s="199"/>
      <c r="NU1491" s="199"/>
      <c r="NV1491" s="199"/>
      <c r="NW1491" s="199"/>
      <c r="NX1491" s="199"/>
      <c r="NY1491" s="199"/>
      <c r="NZ1491" s="199"/>
      <c r="OA1491" s="199"/>
      <c r="OB1491" s="199"/>
      <c r="OC1491" s="199"/>
      <c r="OD1491" s="199"/>
      <c r="OE1491" s="199"/>
      <c r="OF1491" s="199"/>
      <c r="OG1491" s="199"/>
      <c r="OH1491" s="199"/>
      <c r="OI1491" s="199"/>
      <c r="OJ1491" s="199"/>
      <c r="OK1491" s="199"/>
      <c r="OL1491" s="199"/>
      <c r="OM1491" s="199"/>
      <c r="ON1491" s="199"/>
      <c r="OO1491" s="199"/>
      <c r="OP1491" s="199"/>
      <c r="OQ1491" s="199"/>
      <c r="OR1491" s="199"/>
      <c r="OS1491" s="199"/>
      <c r="OT1491" s="199"/>
      <c r="OU1491" s="199"/>
      <c r="OV1491" s="199"/>
      <c r="OW1491" s="199"/>
      <c r="OX1491" s="199"/>
      <c r="OY1491" s="199"/>
      <c r="OZ1491" s="199"/>
      <c r="PA1491" s="199"/>
      <c r="PB1491" s="199"/>
      <c r="PC1491" s="199"/>
      <c r="PD1491" s="199"/>
      <c r="PE1491" s="199"/>
      <c r="PF1491" s="199"/>
      <c r="PG1491" s="199"/>
      <c r="PH1491" s="199"/>
      <c r="PI1491" s="199"/>
      <c r="PJ1491" s="199"/>
      <c r="PK1491" s="199"/>
      <c r="PL1491" s="199"/>
      <c r="PM1491" s="199"/>
      <c r="PN1491" s="199"/>
      <c r="PO1491" s="199"/>
      <c r="PP1491" s="199"/>
      <c r="PQ1491" s="199"/>
      <c r="PR1491" s="199"/>
      <c r="PS1491" s="199"/>
      <c r="PT1491" s="199"/>
      <c r="PU1491" s="199"/>
      <c r="PV1491" s="199"/>
      <c r="PW1491" s="199"/>
      <c r="PX1491" s="199"/>
      <c r="PY1491" s="199"/>
      <c r="PZ1491" s="199"/>
      <c r="QA1491" s="199"/>
      <c r="QB1491" s="199"/>
      <c r="QC1491" s="199"/>
      <c r="QD1491" s="199"/>
      <c r="QE1491" s="199"/>
      <c r="QF1491" s="199"/>
      <c r="QG1491" s="199"/>
      <c r="QH1491" s="199"/>
      <c r="QI1491" s="199"/>
      <c r="QJ1491" s="199"/>
      <c r="QK1491" s="199"/>
      <c r="QL1491" s="199"/>
      <c r="QM1491" s="199"/>
      <c r="QN1491" s="199"/>
      <c r="QO1491" s="199"/>
      <c r="QP1491" s="199"/>
      <c r="QQ1491" s="199"/>
      <c r="QR1491" s="199"/>
      <c r="QS1491" s="199"/>
      <c r="QT1491" s="199"/>
      <c r="QU1491" s="199"/>
      <c r="QV1491" s="199"/>
      <c r="QW1491" s="199"/>
      <c r="QX1491" s="199"/>
      <c r="QY1491" s="199"/>
      <c r="QZ1491" s="199"/>
      <c r="RA1491" s="199"/>
      <c r="RB1491" s="199"/>
      <c r="RC1491" s="199"/>
      <c r="RD1491" s="199"/>
      <c r="RE1491" s="199"/>
      <c r="RF1491" s="199"/>
    </row>
    <row r="1492" spans="1:474" s="169" customFormat="1" x14ac:dyDescent="0.25">
      <c r="A1492" s="26"/>
      <c r="B1492" s="48" t="s">
        <v>1395</v>
      </c>
      <c r="C1492" s="23"/>
      <c r="D1492" s="49">
        <v>3</v>
      </c>
      <c r="E1492" s="23">
        <f t="shared" si="160"/>
        <v>158.68</v>
      </c>
      <c r="F1492" s="23">
        <v>476.04</v>
      </c>
      <c r="N1492" s="207">
        <f t="shared" si="161"/>
        <v>0</v>
      </c>
      <c r="P1492" s="207"/>
      <c r="Q1492" s="169">
        <v>1</v>
      </c>
      <c r="R1492" s="169">
        <v>158.68</v>
      </c>
      <c r="U1492" s="208">
        <v>2</v>
      </c>
      <c r="V1492" s="207">
        <v>317.36</v>
      </c>
      <c r="AD1492" s="180"/>
      <c r="AE1492" s="207">
        <f t="shared" si="162"/>
        <v>476.04</v>
      </c>
      <c r="AF1492" s="199"/>
      <c r="AG1492" s="199"/>
      <c r="AH1492" s="199"/>
      <c r="AI1492" s="199"/>
      <c r="AJ1492" s="199"/>
      <c r="AK1492" s="199"/>
      <c r="AL1492" s="199"/>
      <c r="AM1492" s="199"/>
      <c r="AN1492" s="199"/>
      <c r="AO1492" s="199"/>
      <c r="AP1492" s="199"/>
      <c r="AQ1492" s="199"/>
      <c r="AR1492" s="199"/>
      <c r="AS1492" s="199"/>
      <c r="AT1492" s="199"/>
      <c r="AU1492" s="199"/>
      <c r="AV1492" s="199"/>
      <c r="AW1492" s="199"/>
      <c r="AX1492" s="199"/>
      <c r="AY1492" s="199"/>
      <c r="AZ1492" s="199"/>
      <c r="BA1492" s="199"/>
      <c r="BB1492" s="199"/>
      <c r="BC1492" s="199"/>
      <c r="BD1492" s="199"/>
      <c r="BE1492" s="199"/>
      <c r="BF1492" s="199"/>
      <c r="BG1492" s="199"/>
      <c r="BH1492" s="199"/>
      <c r="BI1492" s="199"/>
      <c r="BJ1492" s="199"/>
      <c r="BK1492" s="199"/>
      <c r="BL1492" s="199"/>
      <c r="BM1492" s="199"/>
      <c r="BN1492" s="199"/>
      <c r="BO1492" s="199"/>
      <c r="BP1492" s="199"/>
      <c r="BQ1492" s="199"/>
      <c r="BR1492" s="199"/>
      <c r="GM1492" s="199"/>
      <c r="GN1492" s="199"/>
      <c r="GO1492" s="199"/>
      <c r="GP1492" s="199"/>
      <c r="GQ1492" s="199"/>
      <c r="GR1492" s="199"/>
      <c r="GS1492" s="199"/>
      <c r="GT1492" s="199"/>
      <c r="GU1492" s="199"/>
      <c r="GV1492" s="199"/>
      <c r="GW1492" s="199"/>
      <c r="GX1492" s="199"/>
      <c r="GY1492" s="199"/>
      <c r="GZ1492" s="199"/>
      <c r="HA1492" s="199"/>
      <c r="HB1492" s="199"/>
      <c r="HC1492" s="199"/>
      <c r="HD1492" s="199"/>
      <c r="HE1492" s="199"/>
      <c r="HF1492" s="199"/>
      <c r="HG1492" s="199"/>
      <c r="HH1492" s="199"/>
      <c r="HI1492" s="199"/>
      <c r="HJ1492" s="199"/>
      <c r="HK1492" s="199"/>
      <c r="HL1492" s="199"/>
      <c r="HM1492" s="199"/>
      <c r="HN1492" s="199"/>
      <c r="HO1492" s="199"/>
      <c r="HP1492" s="199"/>
      <c r="HQ1492" s="199"/>
      <c r="HR1492" s="199"/>
      <c r="HS1492" s="199"/>
      <c r="HT1492" s="199"/>
      <c r="HU1492" s="199"/>
      <c r="HV1492" s="199"/>
      <c r="HW1492" s="199"/>
      <c r="HX1492" s="199"/>
      <c r="HY1492" s="199"/>
      <c r="HZ1492" s="199"/>
      <c r="IA1492" s="199"/>
      <c r="IB1492" s="199"/>
      <c r="IC1492" s="199"/>
      <c r="ID1492" s="199"/>
      <c r="IE1492" s="199"/>
      <c r="IF1492" s="199"/>
      <c r="IG1492" s="199"/>
      <c r="IH1492" s="199"/>
      <c r="II1492" s="199"/>
      <c r="IJ1492" s="199"/>
      <c r="IK1492" s="199"/>
      <c r="IL1492" s="199"/>
      <c r="IM1492" s="199"/>
      <c r="IN1492" s="199"/>
      <c r="IO1492" s="199"/>
      <c r="IP1492" s="199"/>
      <c r="IQ1492" s="199"/>
      <c r="IR1492" s="199"/>
      <c r="IS1492" s="199"/>
      <c r="IT1492" s="199"/>
      <c r="IU1492" s="199"/>
      <c r="IV1492" s="199"/>
      <c r="IW1492" s="199"/>
      <c r="IX1492" s="199"/>
      <c r="IY1492" s="199"/>
      <c r="IZ1492" s="199"/>
      <c r="JA1492" s="199"/>
      <c r="JB1492" s="199"/>
      <c r="JC1492" s="199"/>
      <c r="JD1492" s="199"/>
      <c r="JE1492" s="199"/>
      <c r="JF1492" s="199"/>
      <c r="JG1492" s="199"/>
      <c r="JH1492" s="199"/>
      <c r="JI1492" s="199"/>
      <c r="JJ1492" s="199"/>
      <c r="JK1492" s="199"/>
      <c r="JL1492" s="199"/>
      <c r="JM1492" s="199"/>
      <c r="JN1492" s="199"/>
      <c r="JO1492" s="199"/>
      <c r="JP1492" s="199"/>
      <c r="JQ1492" s="199"/>
      <c r="JR1492" s="199"/>
      <c r="JS1492" s="199"/>
      <c r="JT1492" s="199"/>
      <c r="JU1492" s="199"/>
      <c r="JV1492" s="199"/>
      <c r="JW1492" s="199"/>
      <c r="JX1492" s="199"/>
      <c r="JY1492" s="199"/>
      <c r="JZ1492" s="199"/>
      <c r="KA1492" s="199"/>
      <c r="KB1492" s="199"/>
      <c r="KC1492" s="199"/>
      <c r="KD1492" s="199"/>
      <c r="KE1492" s="199"/>
      <c r="KF1492" s="199"/>
      <c r="KG1492" s="199"/>
      <c r="KH1492" s="199"/>
      <c r="KI1492" s="199"/>
      <c r="KJ1492" s="199"/>
      <c r="KK1492" s="199"/>
      <c r="KL1492" s="199"/>
      <c r="KM1492" s="199"/>
      <c r="KN1492" s="199"/>
      <c r="KO1492" s="199"/>
      <c r="KP1492" s="199"/>
      <c r="KQ1492" s="199"/>
      <c r="KR1492" s="199"/>
      <c r="KS1492" s="199"/>
      <c r="KT1492" s="199"/>
      <c r="KU1492" s="199"/>
      <c r="KV1492" s="199"/>
      <c r="KW1492" s="199"/>
      <c r="KX1492" s="199"/>
      <c r="KY1492" s="199"/>
      <c r="KZ1492" s="199"/>
      <c r="LA1492" s="199"/>
      <c r="LB1492" s="199"/>
      <c r="LC1492" s="199"/>
      <c r="LD1492" s="199"/>
      <c r="LE1492" s="199"/>
      <c r="LF1492" s="199"/>
      <c r="LG1492" s="199"/>
      <c r="LH1492" s="199"/>
      <c r="LI1492" s="199"/>
      <c r="LJ1492" s="199"/>
      <c r="LK1492" s="199"/>
      <c r="LL1492" s="199"/>
      <c r="LM1492" s="199"/>
      <c r="LN1492" s="199"/>
      <c r="LO1492" s="199"/>
      <c r="LP1492" s="199"/>
      <c r="LQ1492" s="199"/>
      <c r="LR1492" s="199"/>
      <c r="LS1492" s="199"/>
      <c r="LT1492" s="199"/>
      <c r="LU1492" s="199"/>
      <c r="LV1492" s="199"/>
      <c r="LW1492" s="199"/>
      <c r="LX1492" s="199"/>
      <c r="LY1492" s="199"/>
      <c r="LZ1492" s="199"/>
      <c r="MA1492" s="199"/>
      <c r="MB1492" s="199"/>
      <c r="MC1492" s="199"/>
      <c r="MD1492" s="199"/>
      <c r="ME1492" s="199"/>
      <c r="MF1492" s="199"/>
      <c r="MG1492" s="199"/>
      <c r="MH1492" s="199"/>
      <c r="MI1492" s="199"/>
      <c r="MJ1492" s="199"/>
      <c r="MK1492" s="199"/>
      <c r="ML1492" s="199"/>
      <c r="MM1492" s="199"/>
      <c r="MN1492" s="199"/>
      <c r="MO1492" s="199"/>
      <c r="MP1492" s="199"/>
      <c r="MQ1492" s="199"/>
      <c r="MR1492" s="199"/>
      <c r="MS1492" s="199"/>
      <c r="MT1492" s="199"/>
      <c r="MU1492" s="199"/>
      <c r="MV1492" s="199"/>
      <c r="MW1492" s="199"/>
      <c r="MX1492" s="199"/>
      <c r="MY1492" s="199"/>
      <c r="MZ1492" s="199"/>
      <c r="NA1492" s="199"/>
      <c r="NB1492" s="199"/>
      <c r="NC1492" s="199"/>
      <c r="ND1492" s="199"/>
      <c r="NE1492" s="199"/>
      <c r="NF1492" s="199"/>
      <c r="NG1492" s="199"/>
      <c r="NH1492" s="199"/>
      <c r="NI1492" s="199"/>
      <c r="NJ1492" s="199"/>
      <c r="NK1492" s="199"/>
      <c r="NL1492" s="199"/>
      <c r="NM1492" s="199"/>
      <c r="NN1492" s="199"/>
      <c r="NO1492" s="199"/>
      <c r="NP1492" s="199"/>
      <c r="NQ1492" s="199"/>
      <c r="NR1492" s="199"/>
      <c r="NS1492" s="199"/>
      <c r="NT1492" s="199"/>
      <c r="NU1492" s="199"/>
      <c r="NV1492" s="199"/>
      <c r="NW1492" s="199"/>
      <c r="NX1492" s="199"/>
      <c r="NY1492" s="199"/>
      <c r="NZ1492" s="199"/>
      <c r="OA1492" s="199"/>
      <c r="OB1492" s="199"/>
      <c r="OC1492" s="199"/>
      <c r="OD1492" s="199"/>
      <c r="OE1492" s="199"/>
      <c r="OF1492" s="199"/>
      <c r="OG1492" s="199"/>
      <c r="OH1492" s="199"/>
      <c r="OI1492" s="199"/>
      <c r="OJ1492" s="199"/>
      <c r="OK1492" s="199"/>
      <c r="OL1492" s="199"/>
      <c r="OM1492" s="199"/>
      <c r="ON1492" s="199"/>
      <c r="OO1492" s="199"/>
      <c r="OP1492" s="199"/>
      <c r="OQ1492" s="199"/>
      <c r="OR1492" s="199"/>
      <c r="OS1492" s="199"/>
      <c r="OT1492" s="199"/>
      <c r="OU1492" s="199"/>
      <c r="OV1492" s="199"/>
      <c r="OW1492" s="199"/>
      <c r="OX1492" s="199"/>
      <c r="OY1492" s="199"/>
      <c r="OZ1492" s="199"/>
      <c r="PA1492" s="199"/>
      <c r="PB1492" s="199"/>
      <c r="PC1492" s="199"/>
      <c r="PD1492" s="199"/>
      <c r="PE1492" s="199"/>
      <c r="PF1492" s="199"/>
      <c r="PG1492" s="199"/>
      <c r="PH1492" s="199"/>
      <c r="PI1492" s="199"/>
      <c r="PJ1492" s="199"/>
      <c r="PK1492" s="199"/>
      <c r="PL1492" s="199"/>
      <c r="PM1492" s="199"/>
      <c r="PN1492" s="199"/>
      <c r="PO1492" s="199"/>
      <c r="PP1492" s="199"/>
      <c r="PQ1492" s="199"/>
      <c r="PR1492" s="199"/>
      <c r="PS1492" s="199"/>
      <c r="PT1492" s="199"/>
      <c r="PU1492" s="199"/>
      <c r="PV1492" s="199"/>
      <c r="PW1492" s="199"/>
      <c r="PX1492" s="199"/>
      <c r="PY1492" s="199"/>
      <c r="PZ1492" s="199"/>
      <c r="QA1492" s="199"/>
      <c r="QB1492" s="199"/>
      <c r="QC1492" s="199"/>
      <c r="QD1492" s="199"/>
      <c r="QE1492" s="199"/>
      <c r="QF1492" s="199"/>
      <c r="QG1492" s="199"/>
      <c r="QH1492" s="199"/>
      <c r="QI1492" s="199"/>
      <c r="QJ1492" s="199"/>
      <c r="QK1492" s="199"/>
      <c r="QL1492" s="199"/>
      <c r="QM1492" s="199"/>
      <c r="QN1492" s="199"/>
      <c r="QO1492" s="199"/>
      <c r="QP1492" s="199"/>
      <c r="QQ1492" s="199"/>
      <c r="QR1492" s="199"/>
      <c r="QS1492" s="199"/>
      <c r="QT1492" s="199"/>
      <c r="QU1492" s="199"/>
      <c r="QV1492" s="199"/>
      <c r="QW1492" s="199"/>
      <c r="QX1492" s="199"/>
      <c r="QY1492" s="199"/>
      <c r="QZ1492" s="199"/>
      <c r="RA1492" s="199"/>
      <c r="RB1492" s="199"/>
      <c r="RC1492" s="199"/>
      <c r="RD1492" s="199"/>
      <c r="RE1492" s="199"/>
      <c r="RF1492" s="199"/>
    </row>
    <row r="1493" spans="1:474" s="169" customFormat="1" x14ac:dyDescent="0.25">
      <c r="A1493" s="26"/>
      <c r="B1493" s="48" t="s">
        <v>1396</v>
      </c>
      <c r="C1493" s="23"/>
      <c r="D1493" s="49">
        <v>0</v>
      </c>
      <c r="E1493" s="23"/>
      <c r="F1493" s="23">
        <v>0</v>
      </c>
      <c r="N1493" s="207">
        <f t="shared" si="161"/>
        <v>0</v>
      </c>
      <c r="P1493" s="207"/>
      <c r="U1493" s="208">
        <v>0</v>
      </c>
      <c r="V1493" s="207">
        <v>0</v>
      </c>
      <c r="AD1493" s="180"/>
      <c r="AE1493" s="207">
        <f t="shared" si="162"/>
        <v>0</v>
      </c>
      <c r="AF1493" s="199"/>
      <c r="AG1493" s="199"/>
      <c r="AH1493" s="199"/>
      <c r="AI1493" s="199"/>
      <c r="AJ1493" s="199"/>
      <c r="AK1493" s="199"/>
      <c r="AL1493" s="199"/>
      <c r="AM1493" s="199"/>
      <c r="AN1493" s="199"/>
      <c r="AO1493" s="199"/>
      <c r="AP1493" s="199"/>
      <c r="AQ1493" s="199"/>
      <c r="AR1493" s="199"/>
      <c r="AS1493" s="199"/>
      <c r="AT1493" s="199"/>
      <c r="AU1493" s="199"/>
      <c r="AV1493" s="199"/>
      <c r="AW1493" s="199"/>
      <c r="AX1493" s="199"/>
      <c r="AY1493" s="199"/>
      <c r="AZ1493" s="199"/>
      <c r="BA1493" s="199"/>
      <c r="BB1493" s="199"/>
      <c r="BC1493" s="199"/>
      <c r="BD1493" s="199"/>
      <c r="BE1493" s="199"/>
      <c r="BF1493" s="199"/>
      <c r="BG1493" s="199"/>
      <c r="BH1493" s="199"/>
      <c r="BI1493" s="199"/>
      <c r="BJ1493" s="199"/>
      <c r="BK1493" s="199"/>
      <c r="BL1493" s="199"/>
      <c r="BM1493" s="199"/>
      <c r="BN1493" s="199"/>
      <c r="BO1493" s="199"/>
      <c r="BP1493" s="199"/>
      <c r="BQ1493" s="199"/>
      <c r="BR1493" s="199"/>
      <c r="GM1493" s="199"/>
      <c r="GN1493" s="199"/>
      <c r="GO1493" s="199"/>
      <c r="GP1493" s="199"/>
      <c r="GQ1493" s="199"/>
      <c r="GR1493" s="199"/>
      <c r="GS1493" s="199"/>
      <c r="GT1493" s="199"/>
      <c r="GU1493" s="199"/>
      <c r="GV1493" s="199"/>
      <c r="GW1493" s="199"/>
      <c r="GX1493" s="199"/>
      <c r="GY1493" s="199"/>
      <c r="GZ1493" s="199"/>
      <c r="HA1493" s="199"/>
      <c r="HB1493" s="199"/>
      <c r="HC1493" s="199"/>
      <c r="HD1493" s="199"/>
      <c r="HE1493" s="199"/>
      <c r="HF1493" s="199"/>
      <c r="HG1493" s="199"/>
      <c r="HH1493" s="199"/>
      <c r="HI1493" s="199"/>
      <c r="HJ1493" s="199"/>
      <c r="HK1493" s="199"/>
      <c r="HL1493" s="199"/>
      <c r="HM1493" s="199"/>
      <c r="HN1493" s="199"/>
      <c r="HO1493" s="199"/>
      <c r="HP1493" s="199"/>
      <c r="HQ1493" s="199"/>
      <c r="HR1493" s="199"/>
      <c r="HS1493" s="199"/>
      <c r="HT1493" s="199"/>
      <c r="HU1493" s="199"/>
      <c r="HV1493" s="199"/>
      <c r="HW1493" s="199"/>
      <c r="HX1493" s="199"/>
      <c r="HY1493" s="199"/>
      <c r="HZ1493" s="199"/>
      <c r="IA1493" s="199"/>
      <c r="IB1493" s="199"/>
      <c r="IC1493" s="199"/>
      <c r="ID1493" s="199"/>
      <c r="IE1493" s="199"/>
      <c r="IF1493" s="199"/>
      <c r="IG1493" s="199"/>
      <c r="IH1493" s="199"/>
      <c r="II1493" s="199"/>
      <c r="IJ1493" s="199"/>
      <c r="IK1493" s="199"/>
      <c r="IL1493" s="199"/>
      <c r="IM1493" s="199"/>
      <c r="IN1493" s="199"/>
      <c r="IO1493" s="199"/>
      <c r="IP1493" s="199"/>
      <c r="IQ1493" s="199"/>
      <c r="IR1493" s="199"/>
      <c r="IS1493" s="199"/>
      <c r="IT1493" s="199"/>
      <c r="IU1493" s="199"/>
      <c r="IV1493" s="199"/>
      <c r="IW1493" s="199"/>
      <c r="IX1493" s="199"/>
      <c r="IY1493" s="199"/>
      <c r="IZ1493" s="199"/>
      <c r="JA1493" s="199"/>
      <c r="JB1493" s="199"/>
      <c r="JC1493" s="199"/>
      <c r="JD1493" s="199"/>
      <c r="JE1493" s="199"/>
      <c r="JF1493" s="199"/>
      <c r="JG1493" s="199"/>
      <c r="JH1493" s="199"/>
      <c r="JI1493" s="199"/>
      <c r="JJ1493" s="199"/>
      <c r="JK1493" s="199"/>
      <c r="JL1493" s="199"/>
      <c r="JM1493" s="199"/>
      <c r="JN1493" s="199"/>
      <c r="JO1493" s="199"/>
      <c r="JP1493" s="199"/>
      <c r="JQ1493" s="199"/>
      <c r="JR1493" s="199"/>
      <c r="JS1493" s="199"/>
      <c r="JT1493" s="199"/>
      <c r="JU1493" s="199"/>
      <c r="JV1493" s="199"/>
      <c r="JW1493" s="199"/>
      <c r="JX1493" s="199"/>
      <c r="JY1493" s="199"/>
      <c r="JZ1493" s="199"/>
      <c r="KA1493" s="199"/>
      <c r="KB1493" s="199"/>
      <c r="KC1493" s="199"/>
      <c r="KD1493" s="199"/>
      <c r="KE1493" s="199"/>
      <c r="KF1493" s="199"/>
      <c r="KG1493" s="199"/>
      <c r="KH1493" s="199"/>
      <c r="KI1493" s="199"/>
      <c r="KJ1493" s="199"/>
      <c r="KK1493" s="199"/>
      <c r="KL1493" s="199"/>
      <c r="KM1493" s="199"/>
      <c r="KN1493" s="199"/>
      <c r="KO1493" s="199"/>
      <c r="KP1493" s="199"/>
      <c r="KQ1493" s="199"/>
      <c r="KR1493" s="199"/>
      <c r="KS1493" s="199"/>
      <c r="KT1493" s="199"/>
      <c r="KU1493" s="199"/>
      <c r="KV1493" s="199"/>
      <c r="KW1493" s="199"/>
      <c r="KX1493" s="199"/>
      <c r="KY1493" s="199"/>
      <c r="KZ1493" s="199"/>
      <c r="LA1493" s="199"/>
      <c r="LB1493" s="199"/>
      <c r="LC1493" s="199"/>
      <c r="LD1493" s="199"/>
      <c r="LE1493" s="199"/>
      <c r="LF1493" s="199"/>
      <c r="LG1493" s="199"/>
      <c r="LH1493" s="199"/>
      <c r="LI1493" s="199"/>
      <c r="LJ1493" s="199"/>
      <c r="LK1493" s="199"/>
      <c r="LL1493" s="199"/>
      <c r="LM1493" s="199"/>
      <c r="LN1493" s="199"/>
      <c r="LO1493" s="199"/>
      <c r="LP1493" s="199"/>
      <c r="LQ1493" s="199"/>
      <c r="LR1493" s="199"/>
      <c r="LS1493" s="199"/>
      <c r="LT1493" s="199"/>
      <c r="LU1493" s="199"/>
      <c r="LV1493" s="199"/>
      <c r="LW1493" s="199"/>
      <c r="LX1493" s="199"/>
      <c r="LY1493" s="199"/>
      <c r="LZ1493" s="199"/>
      <c r="MA1493" s="199"/>
      <c r="MB1493" s="199"/>
      <c r="MC1493" s="199"/>
      <c r="MD1493" s="199"/>
      <c r="ME1493" s="199"/>
      <c r="MF1493" s="199"/>
      <c r="MG1493" s="199"/>
      <c r="MH1493" s="199"/>
      <c r="MI1493" s="199"/>
      <c r="MJ1493" s="199"/>
      <c r="MK1493" s="199"/>
      <c r="ML1493" s="199"/>
      <c r="MM1493" s="199"/>
      <c r="MN1493" s="199"/>
      <c r="MO1493" s="199"/>
      <c r="MP1493" s="199"/>
      <c r="MQ1493" s="199"/>
      <c r="MR1493" s="199"/>
      <c r="MS1493" s="199"/>
      <c r="MT1493" s="199"/>
      <c r="MU1493" s="199"/>
      <c r="MV1493" s="199"/>
      <c r="MW1493" s="199"/>
      <c r="MX1493" s="199"/>
      <c r="MY1493" s="199"/>
      <c r="MZ1493" s="199"/>
      <c r="NA1493" s="199"/>
      <c r="NB1493" s="199"/>
      <c r="NC1493" s="199"/>
      <c r="ND1493" s="199"/>
      <c r="NE1493" s="199"/>
      <c r="NF1493" s="199"/>
      <c r="NG1493" s="199"/>
      <c r="NH1493" s="199"/>
      <c r="NI1493" s="199"/>
      <c r="NJ1493" s="199"/>
      <c r="NK1493" s="199"/>
      <c r="NL1493" s="199"/>
      <c r="NM1493" s="199"/>
      <c r="NN1493" s="199"/>
      <c r="NO1493" s="199"/>
      <c r="NP1493" s="199"/>
      <c r="NQ1493" s="199"/>
      <c r="NR1493" s="199"/>
      <c r="NS1493" s="199"/>
      <c r="NT1493" s="199"/>
      <c r="NU1493" s="199"/>
      <c r="NV1493" s="199"/>
      <c r="NW1493" s="199"/>
      <c r="NX1493" s="199"/>
      <c r="NY1493" s="199"/>
      <c r="NZ1493" s="199"/>
      <c r="OA1493" s="199"/>
      <c r="OB1493" s="199"/>
      <c r="OC1493" s="199"/>
      <c r="OD1493" s="199"/>
      <c r="OE1493" s="199"/>
      <c r="OF1493" s="199"/>
      <c r="OG1493" s="199"/>
      <c r="OH1493" s="199"/>
      <c r="OI1493" s="199"/>
      <c r="OJ1493" s="199"/>
      <c r="OK1493" s="199"/>
      <c r="OL1493" s="199"/>
      <c r="OM1493" s="199"/>
      <c r="ON1493" s="199"/>
      <c r="OO1493" s="199"/>
      <c r="OP1493" s="199"/>
      <c r="OQ1493" s="199"/>
      <c r="OR1493" s="199"/>
      <c r="OS1493" s="199"/>
      <c r="OT1493" s="199"/>
      <c r="OU1493" s="199"/>
      <c r="OV1493" s="199"/>
      <c r="OW1493" s="199"/>
      <c r="OX1493" s="199"/>
      <c r="OY1493" s="199"/>
      <c r="OZ1493" s="199"/>
      <c r="PA1493" s="199"/>
      <c r="PB1493" s="199"/>
      <c r="PC1493" s="199"/>
      <c r="PD1493" s="199"/>
      <c r="PE1493" s="199"/>
      <c r="PF1493" s="199"/>
      <c r="PG1493" s="199"/>
      <c r="PH1493" s="199"/>
      <c r="PI1493" s="199"/>
      <c r="PJ1493" s="199"/>
      <c r="PK1493" s="199"/>
      <c r="PL1493" s="199"/>
      <c r="PM1493" s="199"/>
      <c r="PN1493" s="199"/>
      <c r="PO1493" s="199"/>
      <c r="PP1493" s="199"/>
      <c r="PQ1493" s="199"/>
      <c r="PR1493" s="199"/>
      <c r="PS1493" s="199"/>
      <c r="PT1493" s="199"/>
      <c r="PU1493" s="199"/>
      <c r="PV1493" s="199"/>
      <c r="PW1493" s="199"/>
      <c r="PX1493" s="199"/>
      <c r="PY1493" s="199"/>
      <c r="PZ1493" s="199"/>
      <c r="QA1493" s="199"/>
      <c r="QB1493" s="199"/>
      <c r="QC1493" s="199"/>
      <c r="QD1493" s="199"/>
      <c r="QE1493" s="199"/>
      <c r="QF1493" s="199"/>
      <c r="QG1493" s="199"/>
      <c r="QH1493" s="199"/>
      <c r="QI1493" s="199"/>
      <c r="QJ1493" s="199"/>
      <c r="QK1493" s="199"/>
      <c r="QL1493" s="199"/>
      <c r="QM1493" s="199"/>
      <c r="QN1493" s="199"/>
      <c r="QO1493" s="199"/>
      <c r="QP1493" s="199"/>
      <c r="QQ1493" s="199"/>
      <c r="QR1493" s="199"/>
      <c r="QS1493" s="199"/>
      <c r="QT1493" s="199"/>
      <c r="QU1493" s="199"/>
      <c r="QV1493" s="199"/>
      <c r="QW1493" s="199"/>
      <c r="QX1493" s="199"/>
      <c r="QY1493" s="199"/>
      <c r="QZ1493" s="199"/>
      <c r="RA1493" s="199"/>
      <c r="RB1493" s="199"/>
      <c r="RC1493" s="199"/>
      <c r="RD1493" s="199"/>
      <c r="RE1493" s="199"/>
      <c r="RF1493" s="199"/>
    </row>
    <row r="1494" spans="1:474" s="169" customFormat="1" x14ac:dyDescent="0.25">
      <c r="A1494" s="26"/>
      <c r="B1494" s="48" t="s">
        <v>1397</v>
      </c>
      <c r="C1494" s="23"/>
      <c r="D1494" s="49">
        <v>30</v>
      </c>
      <c r="E1494" s="23">
        <f t="shared" si="160"/>
        <v>496.10880000000009</v>
      </c>
      <c r="F1494" s="23">
        <v>14883.264000000003</v>
      </c>
      <c r="N1494" s="207">
        <f t="shared" si="161"/>
        <v>0</v>
      </c>
      <c r="P1494" s="207"/>
      <c r="U1494" s="208">
        <v>30</v>
      </c>
      <c r="V1494" s="207">
        <v>14883.264000000003</v>
      </c>
      <c r="AD1494" s="180"/>
      <c r="AE1494" s="207">
        <f t="shared" si="162"/>
        <v>14883.264000000003</v>
      </c>
      <c r="AF1494" s="199"/>
      <c r="AG1494" s="199"/>
      <c r="AH1494" s="199"/>
      <c r="AI1494" s="199"/>
      <c r="AJ1494" s="199"/>
      <c r="AK1494" s="199"/>
      <c r="AL1494" s="199"/>
      <c r="AM1494" s="199"/>
      <c r="AN1494" s="199"/>
      <c r="AO1494" s="199"/>
      <c r="AP1494" s="199"/>
      <c r="AQ1494" s="199"/>
      <c r="AR1494" s="199"/>
      <c r="AS1494" s="199"/>
      <c r="AT1494" s="199"/>
      <c r="AU1494" s="199"/>
      <c r="AV1494" s="199"/>
      <c r="AW1494" s="199"/>
      <c r="AX1494" s="199"/>
      <c r="AY1494" s="199"/>
      <c r="AZ1494" s="199"/>
      <c r="BA1494" s="199"/>
      <c r="BB1494" s="199"/>
      <c r="BC1494" s="199"/>
      <c r="BD1494" s="199"/>
      <c r="BE1494" s="199"/>
      <c r="BF1494" s="199"/>
      <c r="BG1494" s="199"/>
      <c r="BH1494" s="199"/>
      <c r="BI1494" s="199"/>
      <c r="BJ1494" s="199"/>
      <c r="BK1494" s="199"/>
      <c r="BL1494" s="199"/>
      <c r="BM1494" s="199"/>
      <c r="BN1494" s="199"/>
      <c r="BO1494" s="199"/>
      <c r="BP1494" s="199"/>
      <c r="BQ1494" s="199"/>
      <c r="BR1494" s="199"/>
      <c r="GM1494" s="199"/>
      <c r="GN1494" s="199"/>
      <c r="GO1494" s="199"/>
      <c r="GP1494" s="199"/>
      <c r="GQ1494" s="199"/>
      <c r="GR1494" s="199"/>
      <c r="GS1494" s="199"/>
      <c r="GT1494" s="199"/>
      <c r="GU1494" s="199"/>
      <c r="GV1494" s="199"/>
      <c r="GW1494" s="199"/>
      <c r="GX1494" s="199"/>
      <c r="GY1494" s="199"/>
      <c r="GZ1494" s="199"/>
      <c r="HA1494" s="199"/>
      <c r="HB1494" s="199"/>
      <c r="HC1494" s="199"/>
      <c r="HD1494" s="199"/>
      <c r="HE1494" s="199"/>
      <c r="HF1494" s="199"/>
      <c r="HG1494" s="199"/>
      <c r="HH1494" s="199"/>
      <c r="HI1494" s="199"/>
      <c r="HJ1494" s="199"/>
      <c r="HK1494" s="199"/>
      <c r="HL1494" s="199"/>
      <c r="HM1494" s="199"/>
      <c r="HN1494" s="199"/>
      <c r="HO1494" s="199"/>
      <c r="HP1494" s="199"/>
      <c r="HQ1494" s="199"/>
      <c r="HR1494" s="199"/>
      <c r="HS1494" s="199"/>
      <c r="HT1494" s="199"/>
      <c r="HU1494" s="199"/>
      <c r="HV1494" s="199"/>
      <c r="HW1494" s="199"/>
      <c r="HX1494" s="199"/>
      <c r="HY1494" s="199"/>
      <c r="HZ1494" s="199"/>
      <c r="IA1494" s="199"/>
      <c r="IB1494" s="199"/>
      <c r="IC1494" s="199"/>
      <c r="ID1494" s="199"/>
      <c r="IE1494" s="199"/>
      <c r="IF1494" s="199"/>
      <c r="IG1494" s="199"/>
      <c r="IH1494" s="199"/>
      <c r="II1494" s="199"/>
      <c r="IJ1494" s="199"/>
      <c r="IK1494" s="199"/>
      <c r="IL1494" s="199"/>
      <c r="IM1494" s="199"/>
      <c r="IN1494" s="199"/>
      <c r="IO1494" s="199"/>
      <c r="IP1494" s="199"/>
      <c r="IQ1494" s="199"/>
      <c r="IR1494" s="199"/>
      <c r="IS1494" s="199"/>
      <c r="IT1494" s="199"/>
      <c r="IU1494" s="199"/>
      <c r="IV1494" s="199"/>
      <c r="IW1494" s="199"/>
      <c r="IX1494" s="199"/>
      <c r="IY1494" s="199"/>
      <c r="IZ1494" s="199"/>
      <c r="JA1494" s="199"/>
      <c r="JB1494" s="199"/>
      <c r="JC1494" s="199"/>
      <c r="JD1494" s="199"/>
      <c r="JE1494" s="199"/>
      <c r="JF1494" s="199"/>
      <c r="JG1494" s="199"/>
      <c r="JH1494" s="199"/>
      <c r="JI1494" s="199"/>
      <c r="JJ1494" s="199"/>
      <c r="JK1494" s="199"/>
      <c r="JL1494" s="199"/>
      <c r="JM1494" s="199"/>
      <c r="JN1494" s="199"/>
      <c r="JO1494" s="199"/>
      <c r="JP1494" s="199"/>
      <c r="JQ1494" s="199"/>
      <c r="JR1494" s="199"/>
      <c r="JS1494" s="199"/>
      <c r="JT1494" s="199"/>
      <c r="JU1494" s="199"/>
      <c r="JV1494" s="199"/>
      <c r="JW1494" s="199"/>
      <c r="JX1494" s="199"/>
      <c r="JY1494" s="199"/>
      <c r="JZ1494" s="199"/>
      <c r="KA1494" s="199"/>
      <c r="KB1494" s="199"/>
      <c r="KC1494" s="199"/>
      <c r="KD1494" s="199"/>
      <c r="KE1494" s="199"/>
      <c r="KF1494" s="199"/>
      <c r="KG1494" s="199"/>
      <c r="KH1494" s="199"/>
      <c r="KI1494" s="199"/>
      <c r="KJ1494" s="199"/>
      <c r="KK1494" s="199"/>
      <c r="KL1494" s="199"/>
      <c r="KM1494" s="199"/>
      <c r="KN1494" s="199"/>
      <c r="KO1494" s="199"/>
      <c r="KP1494" s="199"/>
      <c r="KQ1494" s="199"/>
      <c r="KR1494" s="199"/>
      <c r="KS1494" s="199"/>
      <c r="KT1494" s="199"/>
      <c r="KU1494" s="199"/>
      <c r="KV1494" s="199"/>
      <c r="KW1494" s="199"/>
      <c r="KX1494" s="199"/>
      <c r="KY1494" s="199"/>
      <c r="KZ1494" s="199"/>
      <c r="LA1494" s="199"/>
      <c r="LB1494" s="199"/>
      <c r="LC1494" s="199"/>
      <c r="LD1494" s="199"/>
      <c r="LE1494" s="199"/>
      <c r="LF1494" s="199"/>
      <c r="LG1494" s="199"/>
      <c r="LH1494" s="199"/>
      <c r="LI1494" s="199"/>
      <c r="LJ1494" s="199"/>
      <c r="LK1494" s="199"/>
      <c r="LL1494" s="199"/>
      <c r="LM1494" s="199"/>
      <c r="LN1494" s="199"/>
      <c r="LO1494" s="199"/>
      <c r="LP1494" s="199"/>
      <c r="LQ1494" s="199"/>
      <c r="LR1494" s="199"/>
      <c r="LS1494" s="199"/>
      <c r="LT1494" s="199"/>
      <c r="LU1494" s="199"/>
      <c r="LV1494" s="199"/>
      <c r="LW1494" s="199"/>
      <c r="LX1494" s="199"/>
      <c r="LY1494" s="199"/>
      <c r="LZ1494" s="199"/>
      <c r="MA1494" s="199"/>
      <c r="MB1494" s="199"/>
      <c r="MC1494" s="199"/>
      <c r="MD1494" s="199"/>
      <c r="ME1494" s="199"/>
      <c r="MF1494" s="199"/>
      <c r="MG1494" s="199"/>
      <c r="MH1494" s="199"/>
      <c r="MI1494" s="199"/>
      <c r="MJ1494" s="199"/>
      <c r="MK1494" s="199"/>
      <c r="ML1494" s="199"/>
      <c r="MM1494" s="199"/>
      <c r="MN1494" s="199"/>
      <c r="MO1494" s="199"/>
      <c r="MP1494" s="199"/>
      <c r="MQ1494" s="199"/>
      <c r="MR1494" s="199"/>
      <c r="MS1494" s="199"/>
      <c r="MT1494" s="199"/>
      <c r="MU1494" s="199"/>
      <c r="MV1494" s="199"/>
      <c r="MW1494" s="199"/>
      <c r="MX1494" s="199"/>
      <c r="MY1494" s="199"/>
      <c r="MZ1494" s="199"/>
      <c r="NA1494" s="199"/>
      <c r="NB1494" s="199"/>
      <c r="NC1494" s="199"/>
      <c r="ND1494" s="199"/>
      <c r="NE1494" s="199"/>
      <c r="NF1494" s="199"/>
      <c r="NG1494" s="199"/>
      <c r="NH1494" s="199"/>
      <c r="NI1494" s="199"/>
      <c r="NJ1494" s="199"/>
      <c r="NK1494" s="199"/>
      <c r="NL1494" s="199"/>
      <c r="NM1494" s="199"/>
      <c r="NN1494" s="199"/>
      <c r="NO1494" s="199"/>
      <c r="NP1494" s="199"/>
      <c r="NQ1494" s="199"/>
      <c r="NR1494" s="199"/>
      <c r="NS1494" s="199"/>
      <c r="NT1494" s="199"/>
      <c r="NU1494" s="199"/>
      <c r="NV1494" s="199"/>
      <c r="NW1494" s="199"/>
      <c r="NX1494" s="199"/>
      <c r="NY1494" s="199"/>
      <c r="NZ1494" s="199"/>
      <c r="OA1494" s="199"/>
      <c r="OB1494" s="199"/>
      <c r="OC1494" s="199"/>
      <c r="OD1494" s="199"/>
      <c r="OE1494" s="199"/>
      <c r="OF1494" s="199"/>
      <c r="OG1494" s="199"/>
      <c r="OH1494" s="199"/>
      <c r="OI1494" s="199"/>
      <c r="OJ1494" s="199"/>
      <c r="OK1494" s="199"/>
      <c r="OL1494" s="199"/>
      <c r="OM1494" s="199"/>
      <c r="ON1494" s="199"/>
      <c r="OO1494" s="199"/>
      <c r="OP1494" s="199"/>
      <c r="OQ1494" s="199"/>
      <c r="OR1494" s="199"/>
      <c r="OS1494" s="199"/>
      <c r="OT1494" s="199"/>
      <c r="OU1494" s="199"/>
      <c r="OV1494" s="199"/>
      <c r="OW1494" s="199"/>
      <c r="OX1494" s="199"/>
      <c r="OY1494" s="199"/>
      <c r="OZ1494" s="199"/>
      <c r="PA1494" s="199"/>
      <c r="PB1494" s="199"/>
      <c r="PC1494" s="199"/>
      <c r="PD1494" s="199"/>
      <c r="PE1494" s="199"/>
      <c r="PF1494" s="199"/>
      <c r="PG1494" s="199"/>
      <c r="PH1494" s="199"/>
      <c r="PI1494" s="199"/>
      <c r="PJ1494" s="199"/>
      <c r="PK1494" s="199"/>
      <c r="PL1494" s="199"/>
      <c r="PM1494" s="199"/>
      <c r="PN1494" s="199"/>
      <c r="PO1494" s="199"/>
      <c r="PP1494" s="199"/>
      <c r="PQ1494" s="199"/>
      <c r="PR1494" s="199"/>
      <c r="PS1494" s="199"/>
      <c r="PT1494" s="199"/>
      <c r="PU1494" s="199"/>
      <c r="PV1494" s="199"/>
      <c r="PW1494" s="199"/>
      <c r="PX1494" s="199"/>
      <c r="PY1494" s="199"/>
      <c r="PZ1494" s="199"/>
      <c r="QA1494" s="199"/>
      <c r="QB1494" s="199"/>
      <c r="QC1494" s="199"/>
      <c r="QD1494" s="199"/>
      <c r="QE1494" s="199"/>
      <c r="QF1494" s="199"/>
      <c r="QG1494" s="199"/>
      <c r="QH1494" s="199"/>
      <c r="QI1494" s="199"/>
      <c r="QJ1494" s="199"/>
      <c r="QK1494" s="199"/>
      <c r="QL1494" s="199"/>
      <c r="QM1494" s="199"/>
      <c r="QN1494" s="199"/>
      <c r="QO1494" s="199"/>
      <c r="QP1494" s="199"/>
      <c r="QQ1494" s="199"/>
      <c r="QR1494" s="199"/>
      <c r="QS1494" s="199"/>
      <c r="QT1494" s="199"/>
      <c r="QU1494" s="199"/>
      <c r="QV1494" s="199"/>
      <c r="QW1494" s="199"/>
      <c r="QX1494" s="199"/>
      <c r="QY1494" s="199"/>
      <c r="QZ1494" s="199"/>
      <c r="RA1494" s="199"/>
      <c r="RB1494" s="199"/>
      <c r="RC1494" s="199"/>
      <c r="RD1494" s="199"/>
      <c r="RE1494" s="199"/>
      <c r="RF1494" s="199"/>
    </row>
    <row r="1495" spans="1:474" s="169" customFormat="1" x14ac:dyDescent="0.25">
      <c r="A1495" s="26"/>
      <c r="B1495" s="48" t="s">
        <v>1398</v>
      </c>
      <c r="C1495" s="23"/>
      <c r="D1495" s="49">
        <v>0</v>
      </c>
      <c r="E1495" s="23"/>
      <c r="F1495" s="23">
        <v>0</v>
      </c>
      <c r="N1495" s="207">
        <f t="shared" si="161"/>
        <v>0</v>
      </c>
      <c r="P1495" s="207"/>
      <c r="U1495" s="208">
        <v>0</v>
      </c>
      <c r="V1495" s="207">
        <v>0</v>
      </c>
      <c r="AD1495" s="180"/>
      <c r="AE1495" s="207">
        <f t="shared" si="162"/>
        <v>0</v>
      </c>
      <c r="AF1495" s="199"/>
      <c r="AG1495" s="199"/>
      <c r="AH1495" s="199"/>
      <c r="AI1495" s="199"/>
      <c r="AJ1495" s="199"/>
      <c r="AK1495" s="199"/>
      <c r="AL1495" s="199"/>
      <c r="AM1495" s="199"/>
      <c r="AN1495" s="199"/>
      <c r="AO1495" s="199"/>
      <c r="AP1495" s="199"/>
      <c r="AQ1495" s="199"/>
      <c r="AR1495" s="199"/>
      <c r="AS1495" s="199"/>
      <c r="AT1495" s="199"/>
      <c r="AU1495" s="199"/>
      <c r="AV1495" s="199"/>
      <c r="AW1495" s="199"/>
      <c r="AX1495" s="199"/>
      <c r="AY1495" s="199"/>
      <c r="AZ1495" s="199"/>
      <c r="BA1495" s="199"/>
      <c r="BB1495" s="199"/>
      <c r="BC1495" s="199"/>
      <c r="BD1495" s="199"/>
      <c r="BE1495" s="199"/>
      <c r="BF1495" s="199"/>
      <c r="BG1495" s="199"/>
      <c r="BH1495" s="199"/>
      <c r="BI1495" s="199"/>
      <c r="BJ1495" s="199"/>
      <c r="BK1495" s="199"/>
      <c r="BL1495" s="199"/>
      <c r="BM1495" s="199"/>
      <c r="BN1495" s="199"/>
      <c r="BO1495" s="199"/>
      <c r="BP1495" s="199"/>
      <c r="BQ1495" s="199"/>
      <c r="BR1495" s="199"/>
      <c r="GM1495" s="199"/>
      <c r="GN1495" s="199"/>
      <c r="GO1495" s="199"/>
      <c r="GP1495" s="199"/>
      <c r="GQ1495" s="199"/>
      <c r="GR1495" s="199"/>
      <c r="GS1495" s="199"/>
      <c r="GT1495" s="199"/>
      <c r="GU1495" s="199"/>
      <c r="GV1495" s="199"/>
      <c r="GW1495" s="199"/>
      <c r="GX1495" s="199"/>
      <c r="GY1495" s="199"/>
      <c r="GZ1495" s="199"/>
      <c r="HA1495" s="199"/>
      <c r="HB1495" s="199"/>
      <c r="HC1495" s="199"/>
      <c r="HD1495" s="199"/>
      <c r="HE1495" s="199"/>
      <c r="HF1495" s="199"/>
      <c r="HG1495" s="199"/>
      <c r="HH1495" s="199"/>
      <c r="HI1495" s="199"/>
      <c r="HJ1495" s="199"/>
      <c r="HK1495" s="199"/>
      <c r="HL1495" s="199"/>
      <c r="HM1495" s="199"/>
      <c r="HN1495" s="199"/>
      <c r="HO1495" s="199"/>
      <c r="HP1495" s="199"/>
      <c r="HQ1495" s="199"/>
      <c r="HR1495" s="199"/>
      <c r="HS1495" s="199"/>
      <c r="HT1495" s="199"/>
      <c r="HU1495" s="199"/>
      <c r="HV1495" s="199"/>
      <c r="HW1495" s="199"/>
      <c r="HX1495" s="199"/>
      <c r="HY1495" s="199"/>
      <c r="HZ1495" s="199"/>
      <c r="IA1495" s="199"/>
      <c r="IB1495" s="199"/>
      <c r="IC1495" s="199"/>
      <c r="ID1495" s="199"/>
      <c r="IE1495" s="199"/>
      <c r="IF1495" s="199"/>
      <c r="IG1495" s="199"/>
      <c r="IH1495" s="199"/>
      <c r="II1495" s="199"/>
      <c r="IJ1495" s="199"/>
      <c r="IK1495" s="199"/>
      <c r="IL1495" s="199"/>
      <c r="IM1495" s="199"/>
      <c r="IN1495" s="199"/>
      <c r="IO1495" s="199"/>
      <c r="IP1495" s="199"/>
      <c r="IQ1495" s="199"/>
      <c r="IR1495" s="199"/>
      <c r="IS1495" s="199"/>
      <c r="IT1495" s="199"/>
      <c r="IU1495" s="199"/>
      <c r="IV1495" s="199"/>
      <c r="IW1495" s="199"/>
      <c r="IX1495" s="199"/>
      <c r="IY1495" s="199"/>
      <c r="IZ1495" s="199"/>
      <c r="JA1495" s="199"/>
      <c r="JB1495" s="199"/>
      <c r="JC1495" s="199"/>
      <c r="JD1495" s="199"/>
      <c r="JE1495" s="199"/>
      <c r="JF1495" s="199"/>
      <c r="JG1495" s="199"/>
      <c r="JH1495" s="199"/>
      <c r="JI1495" s="199"/>
      <c r="JJ1495" s="199"/>
      <c r="JK1495" s="199"/>
      <c r="JL1495" s="199"/>
      <c r="JM1495" s="199"/>
      <c r="JN1495" s="199"/>
      <c r="JO1495" s="199"/>
      <c r="JP1495" s="199"/>
      <c r="JQ1495" s="199"/>
      <c r="JR1495" s="199"/>
      <c r="JS1495" s="199"/>
      <c r="JT1495" s="199"/>
      <c r="JU1495" s="199"/>
      <c r="JV1495" s="199"/>
      <c r="JW1495" s="199"/>
      <c r="JX1495" s="199"/>
      <c r="JY1495" s="199"/>
      <c r="JZ1495" s="199"/>
      <c r="KA1495" s="199"/>
      <c r="KB1495" s="199"/>
      <c r="KC1495" s="199"/>
      <c r="KD1495" s="199"/>
      <c r="KE1495" s="199"/>
      <c r="KF1495" s="199"/>
      <c r="KG1495" s="199"/>
      <c r="KH1495" s="199"/>
      <c r="KI1495" s="199"/>
      <c r="KJ1495" s="199"/>
      <c r="KK1495" s="199"/>
      <c r="KL1495" s="199"/>
      <c r="KM1495" s="199"/>
      <c r="KN1495" s="199"/>
      <c r="KO1495" s="199"/>
      <c r="KP1495" s="199"/>
      <c r="KQ1495" s="199"/>
      <c r="KR1495" s="199"/>
      <c r="KS1495" s="199"/>
      <c r="KT1495" s="199"/>
      <c r="KU1495" s="199"/>
      <c r="KV1495" s="199"/>
      <c r="KW1495" s="199"/>
      <c r="KX1495" s="199"/>
      <c r="KY1495" s="199"/>
      <c r="KZ1495" s="199"/>
      <c r="LA1495" s="199"/>
      <c r="LB1495" s="199"/>
      <c r="LC1495" s="199"/>
      <c r="LD1495" s="199"/>
      <c r="LE1495" s="199"/>
      <c r="LF1495" s="199"/>
      <c r="LG1495" s="199"/>
      <c r="LH1495" s="199"/>
      <c r="LI1495" s="199"/>
      <c r="LJ1495" s="199"/>
      <c r="LK1495" s="199"/>
      <c r="LL1495" s="199"/>
      <c r="LM1495" s="199"/>
      <c r="LN1495" s="199"/>
      <c r="LO1495" s="199"/>
      <c r="LP1495" s="199"/>
      <c r="LQ1495" s="199"/>
      <c r="LR1495" s="199"/>
      <c r="LS1495" s="199"/>
      <c r="LT1495" s="199"/>
      <c r="LU1495" s="199"/>
      <c r="LV1495" s="199"/>
      <c r="LW1495" s="199"/>
      <c r="LX1495" s="199"/>
      <c r="LY1495" s="199"/>
      <c r="LZ1495" s="199"/>
      <c r="MA1495" s="199"/>
      <c r="MB1495" s="199"/>
      <c r="MC1495" s="199"/>
      <c r="MD1495" s="199"/>
      <c r="ME1495" s="199"/>
      <c r="MF1495" s="199"/>
      <c r="MG1495" s="199"/>
      <c r="MH1495" s="199"/>
      <c r="MI1495" s="199"/>
      <c r="MJ1495" s="199"/>
      <c r="MK1495" s="199"/>
      <c r="ML1495" s="199"/>
      <c r="MM1495" s="199"/>
      <c r="MN1495" s="199"/>
      <c r="MO1495" s="199"/>
      <c r="MP1495" s="199"/>
      <c r="MQ1495" s="199"/>
      <c r="MR1495" s="199"/>
      <c r="MS1495" s="199"/>
      <c r="MT1495" s="199"/>
      <c r="MU1495" s="199"/>
      <c r="MV1495" s="199"/>
      <c r="MW1495" s="199"/>
      <c r="MX1495" s="199"/>
      <c r="MY1495" s="199"/>
      <c r="MZ1495" s="199"/>
      <c r="NA1495" s="199"/>
      <c r="NB1495" s="199"/>
      <c r="NC1495" s="199"/>
      <c r="ND1495" s="199"/>
      <c r="NE1495" s="199"/>
      <c r="NF1495" s="199"/>
      <c r="NG1495" s="199"/>
      <c r="NH1495" s="199"/>
      <c r="NI1495" s="199"/>
      <c r="NJ1495" s="199"/>
      <c r="NK1495" s="199"/>
      <c r="NL1495" s="199"/>
      <c r="NM1495" s="199"/>
      <c r="NN1495" s="199"/>
      <c r="NO1495" s="199"/>
      <c r="NP1495" s="199"/>
      <c r="NQ1495" s="199"/>
      <c r="NR1495" s="199"/>
      <c r="NS1495" s="199"/>
      <c r="NT1495" s="199"/>
      <c r="NU1495" s="199"/>
      <c r="NV1495" s="199"/>
      <c r="NW1495" s="199"/>
      <c r="NX1495" s="199"/>
      <c r="NY1495" s="199"/>
      <c r="NZ1495" s="199"/>
      <c r="OA1495" s="199"/>
      <c r="OB1495" s="199"/>
      <c r="OC1495" s="199"/>
      <c r="OD1495" s="199"/>
      <c r="OE1495" s="199"/>
      <c r="OF1495" s="199"/>
      <c r="OG1495" s="199"/>
      <c r="OH1495" s="199"/>
      <c r="OI1495" s="199"/>
      <c r="OJ1495" s="199"/>
      <c r="OK1495" s="199"/>
      <c r="OL1495" s="199"/>
      <c r="OM1495" s="199"/>
      <c r="ON1495" s="199"/>
      <c r="OO1495" s="199"/>
      <c r="OP1495" s="199"/>
      <c r="OQ1495" s="199"/>
      <c r="OR1495" s="199"/>
      <c r="OS1495" s="199"/>
      <c r="OT1495" s="199"/>
      <c r="OU1495" s="199"/>
      <c r="OV1495" s="199"/>
      <c r="OW1495" s="199"/>
      <c r="OX1495" s="199"/>
      <c r="OY1495" s="199"/>
      <c r="OZ1495" s="199"/>
      <c r="PA1495" s="199"/>
      <c r="PB1495" s="199"/>
      <c r="PC1495" s="199"/>
      <c r="PD1495" s="199"/>
      <c r="PE1495" s="199"/>
      <c r="PF1495" s="199"/>
      <c r="PG1495" s="199"/>
      <c r="PH1495" s="199"/>
      <c r="PI1495" s="199"/>
      <c r="PJ1495" s="199"/>
      <c r="PK1495" s="199"/>
      <c r="PL1495" s="199"/>
      <c r="PM1495" s="199"/>
      <c r="PN1495" s="199"/>
      <c r="PO1495" s="199"/>
      <c r="PP1495" s="199"/>
      <c r="PQ1495" s="199"/>
      <c r="PR1495" s="199"/>
      <c r="PS1495" s="199"/>
      <c r="PT1495" s="199"/>
      <c r="PU1495" s="199"/>
      <c r="PV1495" s="199"/>
      <c r="PW1495" s="199"/>
      <c r="PX1495" s="199"/>
      <c r="PY1495" s="199"/>
      <c r="PZ1495" s="199"/>
      <c r="QA1495" s="199"/>
      <c r="QB1495" s="199"/>
      <c r="QC1495" s="199"/>
      <c r="QD1495" s="199"/>
      <c r="QE1495" s="199"/>
      <c r="QF1495" s="199"/>
      <c r="QG1495" s="199"/>
      <c r="QH1495" s="199"/>
      <c r="QI1495" s="199"/>
      <c r="QJ1495" s="199"/>
      <c r="QK1495" s="199"/>
      <c r="QL1495" s="199"/>
      <c r="QM1495" s="199"/>
      <c r="QN1495" s="199"/>
      <c r="QO1495" s="199"/>
      <c r="QP1495" s="199"/>
      <c r="QQ1495" s="199"/>
      <c r="QR1495" s="199"/>
      <c r="QS1495" s="199"/>
      <c r="QT1495" s="199"/>
      <c r="QU1495" s="199"/>
      <c r="QV1495" s="199"/>
      <c r="QW1495" s="199"/>
      <c r="QX1495" s="199"/>
      <c r="QY1495" s="199"/>
      <c r="QZ1495" s="199"/>
      <c r="RA1495" s="199"/>
      <c r="RB1495" s="199"/>
      <c r="RC1495" s="199"/>
      <c r="RD1495" s="199"/>
      <c r="RE1495" s="199"/>
      <c r="RF1495" s="199"/>
    </row>
    <row r="1496" spans="1:474" s="169" customFormat="1" x14ac:dyDescent="0.25">
      <c r="A1496" s="26"/>
      <c r="B1496" s="48" t="s">
        <v>1399</v>
      </c>
      <c r="C1496" s="23"/>
      <c r="D1496" s="49">
        <v>40</v>
      </c>
      <c r="E1496" s="23">
        <f t="shared" si="160"/>
        <v>365.19119999999998</v>
      </c>
      <c r="F1496" s="23">
        <v>14607.647999999999</v>
      </c>
      <c r="N1496" s="207">
        <f t="shared" si="161"/>
        <v>0</v>
      </c>
      <c r="P1496" s="207"/>
      <c r="U1496" s="208">
        <v>40</v>
      </c>
      <c r="V1496" s="207">
        <v>14607.647999999999</v>
      </c>
      <c r="AD1496" s="180"/>
      <c r="AE1496" s="207">
        <f t="shared" si="162"/>
        <v>14607.647999999999</v>
      </c>
      <c r="AF1496" s="199"/>
      <c r="AG1496" s="199"/>
      <c r="AH1496" s="199"/>
      <c r="AI1496" s="199"/>
      <c r="AJ1496" s="199"/>
      <c r="AK1496" s="199"/>
      <c r="AL1496" s="199"/>
      <c r="AM1496" s="199"/>
      <c r="AN1496" s="199"/>
      <c r="AO1496" s="199"/>
      <c r="AP1496" s="199"/>
      <c r="AQ1496" s="199"/>
      <c r="AR1496" s="199"/>
      <c r="AS1496" s="199"/>
      <c r="AT1496" s="199"/>
      <c r="AU1496" s="199"/>
      <c r="AV1496" s="199"/>
      <c r="AW1496" s="199"/>
      <c r="AX1496" s="199"/>
      <c r="AY1496" s="199"/>
      <c r="AZ1496" s="199"/>
      <c r="BA1496" s="199"/>
      <c r="BB1496" s="199"/>
      <c r="BC1496" s="199"/>
      <c r="BD1496" s="199"/>
      <c r="BE1496" s="199"/>
      <c r="BF1496" s="199"/>
      <c r="BG1496" s="199"/>
      <c r="BH1496" s="199"/>
      <c r="BI1496" s="199"/>
      <c r="BJ1496" s="199"/>
      <c r="BK1496" s="199"/>
      <c r="BL1496" s="199"/>
      <c r="BM1496" s="199"/>
      <c r="BN1496" s="199"/>
      <c r="BO1496" s="199"/>
      <c r="BP1496" s="199"/>
      <c r="BQ1496" s="199"/>
      <c r="BR1496" s="199"/>
      <c r="GM1496" s="199"/>
      <c r="GN1496" s="199"/>
      <c r="GO1496" s="199"/>
      <c r="GP1496" s="199"/>
      <c r="GQ1496" s="199"/>
      <c r="GR1496" s="199"/>
      <c r="GS1496" s="199"/>
      <c r="GT1496" s="199"/>
      <c r="GU1496" s="199"/>
      <c r="GV1496" s="199"/>
      <c r="GW1496" s="199"/>
      <c r="GX1496" s="199"/>
      <c r="GY1496" s="199"/>
      <c r="GZ1496" s="199"/>
      <c r="HA1496" s="199"/>
      <c r="HB1496" s="199"/>
      <c r="HC1496" s="199"/>
      <c r="HD1496" s="199"/>
      <c r="HE1496" s="199"/>
      <c r="HF1496" s="199"/>
      <c r="HG1496" s="199"/>
      <c r="HH1496" s="199"/>
      <c r="HI1496" s="199"/>
      <c r="HJ1496" s="199"/>
      <c r="HK1496" s="199"/>
      <c r="HL1496" s="199"/>
      <c r="HM1496" s="199"/>
      <c r="HN1496" s="199"/>
      <c r="HO1496" s="199"/>
      <c r="HP1496" s="199"/>
      <c r="HQ1496" s="199"/>
      <c r="HR1496" s="199"/>
      <c r="HS1496" s="199"/>
      <c r="HT1496" s="199"/>
      <c r="HU1496" s="199"/>
      <c r="HV1496" s="199"/>
      <c r="HW1496" s="199"/>
      <c r="HX1496" s="199"/>
      <c r="HY1496" s="199"/>
      <c r="HZ1496" s="199"/>
      <c r="IA1496" s="199"/>
      <c r="IB1496" s="199"/>
      <c r="IC1496" s="199"/>
      <c r="ID1496" s="199"/>
      <c r="IE1496" s="199"/>
      <c r="IF1496" s="199"/>
      <c r="IG1496" s="199"/>
      <c r="IH1496" s="199"/>
      <c r="II1496" s="199"/>
      <c r="IJ1496" s="199"/>
      <c r="IK1496" s="199"/>
      <c r="IL1496" s="199"/>
      <c r="IM1496" s="199"/>
      <c r="IN1496" s="199"/>
      <c r="IO1496" s="199"/>
      <c r="IP1496" s="199"/>
      <c r="IQ1496" s="199"/>
      <c r="IR1496" s="199"/>
      <c r="IS1496" s="199"/>
      <c r="IT1496" s="199"/>
      <c r="IU1496" s="199"/>
      <c r="IV1496" s="199"/>
      <c r="IW1496" s="199"/>
      <c r="IX1496" s="199"/>
      <c r="IY1496" s="199"/>
      <c r="IZ1496" s="199"/>
      <c r="JA1496" s="199"/>
      <c r="JB1496" s="199"/>
      <c r="JC1496" s="199"/>
      <c r="JD1496" s="199"/>
      <c r="JE1496" s="199"/>
      <c r="JF1496" s="199"/>
      <c r="JG1496" s="199"/>
      <c r="JH1496" s="199"/>
      <c r="JI1496" s="199"/>
      <c r="JJ1496" s="199"/>
      <c r="JK1496" s="199"/>
      <c r="JL1496" s="199"/>
      <c r="JM1496" s="199"/>
      <c r="JN1496" s="199"/>
      <c r="JO1496" s="199"/>
      <c r="JP1496" s="199"/>
      <c r="JQ1496" s="199"/>
      <c r="JR1496" s="199"/>
      <c r="JS1496" s="199"/>
      <c r="JT1496" s="199"/>
      <c r="JU1496" s="199"/>
      <c r="JV1496" s="199"/>
      <c r="JW1496" s="199"/>
      <c r="JX1496" s="199"/>
      <c r="JY1496" s="199"/>
      <c r="JZ1496" s="199"/>
      <c r="KA1496" s="199"/>
      <c r="KB1496" s="199"/>
      <c r="KC1496" s="199"/>
      <c r="KD1496" s="199"/>
      <c r="KE1496" s="199"/>
      <c r="KF1496" s="199"/>
      <c r="KG1496" s="199"/>
      <c r="KH1496" s="199"/>
      <c r="KI1496" s="199"/>
      <c r="KJ1496" s="199"/>
      <c r="KK1496" s="199"/>
      <c r="KL1496" s="199"/>
      <c r="KM1496" s="199"/>
      <c r="KN1496" s="199"/>
      <c r="KO1496" s="199"/>
      <c r="KP1496" s="199"/>
      <c r="KQ1496" s="199"/>
      <c r="KR1496" s="199"/>
      <c r="KS1496" s="199"/>
      <c r="KT1496" s="199"/>
      <c r="KU1496" s="199"/>
      <c r="KV1496" s="199"/>
      <c r="KW1496" s="199"/>
      <c r="KX1496" s="199"/>
      <c r="KY1496" s="199"/>
      <c r="KZ1496" s="199"/>
      <c r="LA1496" s="199"/>
      <c r="LB1496" s="199"/>
      <c r="LC1496" s="199"/>
      <c r="LD1496" s="199"/>
      <c r="LE1496" s="199"/>
      <c r="LF1496" s="199"/>
      <c r="LG1496" s="199"/>
      <c r="LH1496" s="199"/>
      <c r="LI1496" s="199"/>
      <c r="LJ1496" s="199"/>
      <c r="LK1496" s="199"/>
      <c r="LL1496" s="199"/>
      <c r="LM1496" s="199"/>
      <c r="LN1496" s="199"/>
      <c r="LO1496" s="199"/>
      <c r="LP1496" s="199"/>
      <c r="LQ1496" s="199"/>
      <c r="LR1496" s="199"/>
      <c r="LS1496" s="199"/>
      <c r="LT1496" s="199"/>
      <c r="LU1496" s="199"/>
      <c r="LV1496" s="199"/>
      <c r="LW1496" s="199"/>
      <c r="LX1496" s="199"/>
      <c r="LY1496" s="199"/>
      <c r="LZ1496" s="199"/>
      <c r="MA1496" s="199"/>
      <c r="MB1496" s="199"/>
      <c r="MC1496" s="199"/>
      <c r="MD1496" s="199"/>
      <c r="ME1496" s="199"/>
      <c r="MF1496" s="199"/>
      <c r="MG1496" s="199"/>
      <c r="MH1496" s="199"/>
      <c r="MI1496" s="199"/>
      <c r="MJ1496" s="199"/>
      <c r="MK1496" s="199"/>
      <c r="ML1496" s="199"/>
      <c r="MM1496" s="199"/>
      <c r="MN1496" s="199"/>
      <c r="MO1496" s="199"/>
      <c r="MP1496" s="199"/>
      <c r="MQ1496" s="199"/>
      <c r="MR1496" s="199"/>
      <c r="MS1496" s="199"/>
      <c r="MT1496" s="199"/>
      <c r="MU1496" s="199"/>
      <c r="MV1496" s="199"/>
      <c r="MW1496" s="199"/>
      <c r="MX1496" s="199"/>
      <c r="MY1496" s="199"/>
      <c r="MZ1496" s="199"/>
      <c r="NA1496" s="199"/>
      <c r="NB1496" s="199"/>
      <c r="NC1496" s="199"/>
      <c r="ND1496" s="199"/>
      <c r="NE1496" s="199"/>
      <c r="NF1496" s="199"/>
      <c r="NG1496" s="199"/>
      <c r="NH1496" s="199"/>
      <c r="NI1496" s="199"/>
      <c r="NJ1496" s="199"/>
      <c r="NK1496" s="199"/>
      <c r="NL1496" s="199"/>
      <c r="NM1496" s="199"/>
      <c r="NN1496" s="199"/>
      <c r="NO1496" s="199"/>
      <c r="NP1496" s="199"/>
      <c r="NQ1496" s="199"/>
      <c r="NR1496" s="199"/>
      <c r="NS1496" s="199"/>
      <c r="NT1496" s="199"/>
      <c r="NU1496" s="199"/>
      <c r="NV1496" s="199"/>
      <c r="NW1496" s="199"/>
      <c r="NX1496" s="199"/>
      <c r="NY1496" s="199"/>
      <c r="NZ1496" s="199"/>
      <c r="OA1496" s="199"/>
      <c r="OB1496" s="199"/>
      <c r="OC1496" s="199"/>
      <c r="OD1496" s="199"/>
      <c r="OE1496" s="199"/>
      <c r="OF1496" s="199"/>
      <c r="OG1496" s="199"/>
      <c r="OH1496" s="199"/>
      <c r="OI1496" s="199"/>
      <c r="OJ1496" s="199"/>
      <c r="OK1496" s="199"/>
      <c r="OL1496" s="199"/>
      <c r="OM1496" s="199"/>
      <c r="ON1496" s="199"/>
      <c r="OO1496" s="199"/>
      <c r="OP1496" s="199"/>
      <c r="OQ1496" s="199"/>
      <c r="OR1496" s="199"/>
      <c r="OS1496" s="199"/>
      <c r="OT1496" s="199"/>
      <c r="OU1496" s="199"/>
      <c r="OV1496" s="199"/>
      <c r="OW1496" s="199"/>
      <c r="OX1496" s="199"/>
      <c r="OY1496" s="199"/>
      <c r="OZ1496" s="199"/>
      <c r="PA1496" s="199"/>
      <c r="PB1496" s="199"/>
      <c r="PC1496" s="199"/>
      <c r="PD1496" s="199"/>
      <c r="PE1496" s="199"/>
      <c r="PF1496" s="199"/>
      <c r="PG1496" s="199"/>
      <c r="PH1496" s="199"/>
      <c r="PI1496" s="199"/>
      <c r="PJ1496" s="199"/>
      <c r="PK1496" s="199"/>
      <c r="PL1496" s="199"/>
      <c r="PM1496" s="199"/>
      <c r="PN1496" s="199"/>
      <c r="PO1496" s="199"/>
      <c r="PP1496" s="199"/>
      <c r="PQ1496" s="199"/>
      <c r="PR1496" s="199"/>
      <c r="PS1496" s="199"/>
      <c r="PT1496" s="199"/>
      <c r="PU1496" s="199"/>
      <c r="PV1496" s="199"/>
      <c r="PW1496" s="199"/>
      <c r="PX1496" s="199"/>
      <c r="PY1496" s="199"/>
      <c r="PZ1496" s="199"/>
      <c r="QA1496" s="199"/>
      <c r="QB1496" s="199"/>
      <c r="QC1496" s="199"/>
      <c r="QD1496" s="199"/>
      <c r="QE1496" s="199"/>
      <c r="QF1496" s="199"/>
      <c r="QG1496" s="199"/>
      <c r="QH1496" s="199"/>
      <c r="QI1496" s="199"/>
      <c r="QJ1496" s="199"/>
      <c r="QK1496" s="199"/>
      <c r="QL1496" s="199"/>
      <c r="QM1496" s="199"/>
      <c r="QN1496" s="199"/>
      <c r="QO1496" s="199"/>
      <c r="QP1496" s="199"/>
      <c r="QQ1496" s="199"/>
      <c r="QR1496" s="199"/>
      <c r="QS1496" s="199"/>
      <c r="QT1496" s="199"/>
      <c r="QU1496" s="199"/>
      <c r="QV1496" s="199"/>
      <c r="QW1496" s="199"/>
      <c r="QX1496" s="199"/>
      <c r="QY1496" s="199"/>
      <c r="QZ1496" s="199"/>
      <c r="RA1496" s="199"/>
      <c r="RB1496" s="199"/>
      <c r="RC1496" s="199"/>
      <c r="RD1496" s="199"/>
      <c r="RE1496" s="199"/>
      <c r="RF1496" s="199"/>
    </row>
    <row r="1497" spans="1:474" s="169" customFormat="1" x14ac:dyDescent="0.25">
      <c r="A1497" s="26"/>
      <c r="B1497" s="48" t="s">
        <v>1400</v>
      </c>
      <c r="C1497" s="23"/>
      <c r="D1497" s="49">
        <v>0</v>
      </c>
      <c r="E1497" s="23"/>
      <c r="F1497" s="23">
        <v>0</v>
      </c>
      <c r="N1497" s="207">
        <f t="shared" si="161"/>
        <v>0</v>
      </c>
      <c r="P1497" s="207"/>
      <c r="U1497" s="208">
        <v>0</v>
      </c>
      <c r="V1497" s="207">
        <v>0</v>
      </c>
      <c r="AD1497" s="180"/>
      <c r="AE1497" s="207">
        <f t="shared" si="162"/>
        <v>0</v>
      </c>
      <c r="AF1497" s="199"/>
      <c r="AG1497" s="199"/>
      <c r="AH1497" s="199"/>
      <c r="AI1497" s="199"/>
      <c r="AJ1497" s="199"/>
      <c r="AK1497" s="199"/>
      <c r="AL1497" s="199"/>
      <c r="AM1497" s="199"/>
      <c r="AN1497" s="199"/>
      <c r="AO1497" s="199"/>
      <c r="AP1497" s="199"/>
      <c r="AQ1497" s="199"/>
      <c r="AR1497" s="199"/>
      <c r="AS1497" s="199"/>
      <c r="AT1497" s="199"/>
      <c r="AU1497" s="199"/>
      <c r="AV1497" s="199"/>
      <c r="AW1497" s="199"/>
      <c r="AX1497" s="199"/>
      <c r="AY1497" s="199"/>
      <c r="AZ1497" s="199"/>
      <c r="BA1497" s="199"/>
      <c r="BB1497" s="199"/>
      <c r="BC1497" s="199"/>
      <c r="BD1497" s="199"/>
      <c r="BE1497" s="199"/>
      <c r="BF1497" s="199"/>
      <c r="BG1497" s="199"/>
      <c r="BH1497" s="199"/>
      <c r="BI1497" s="199"/>
      <c r="BJ1497" s="199"/>
      <c r="BK1497" s="199"/>
      <c r="BL1497" s="199"/>
      <c r="BM1497" s="199"/>
      <c r="BN1497" s="199"/>
      <c r="BO1497" s="199"/>
      <c r="BP1497" s="199"/>
      <c r="BQ1497" s="199"/>
      <c r="BR1497" s="199"/>
      <c r="GM1497" s="199"/>
      <c r="GN1497" s="199"/>
      <c r="GO1497" s="199"/>
      <c r="GP1497" s="199"/>
      <c r="GQ1497" s="199"/>
      <c r="GR1497" s="199"/>
      <c r="GS1497" s="199"/>
      <c r="GT1497" s="199"/>
      <c r="GU1497" s="199"/>
      <c r="GV1497" s="199"/>
      <c r="GW1497" s="199"/>
      <c r="GX1497" s="199"/>
      <c r="GY1497" s="199"/>
      <c r="GZ1497" s="199"/>
      <c r="HA1497" s="199"/>
      <c r="HB1497" s="199"/>
      <c r="HC1497" s="199"/>
      <c r="HD1497" s="199"/>
      <c r="HE1497" s="199"/>
      <c r="HF1497" s="199"/>
      <c r="HG1497" s="199"/>
      <c r="HH1497" s="199"/>
      <c r="HI1497" s="199"/>
      <c r="HJ1497" s="199"/>
      <c r="HK1497" s="199"/>
      <c r="HL1497" s="199"/>
      <c r="HM1497" s="199"/>
      <c r="HN1497" s="199"/>
      <c r="HO1497" s="199"/>
      <c r="HP1497" s="199"/>
      <c r="HQ1497" s="199"/>
      <c r="HR1497" s="199"/>
      <c r="HS1497" s="199"/>
      <c r="HT1497" s="199"/>
      <c r="HU1497" s="199"/>
      <c r="HV1497" s="199"/>
      <c r="HW1497" s="199"/>
      <c r="HX1497" s="199"/>
      <c r="HY1497" s="199"/>
      <c r="HZ1497" s="199"/>
      <c r="IA1497" s="199"/>
      <c r="IB1497" s="199"/>
      <c r="IC1497" s="199"/>
      <c r="ID1497" s="199"/>
      <c r="IE1497" s="199"/>
      <c r="IF1497" s="199"/>
      <c r="IG1497" s="199"/>
      <c r="IH1497" s="199"/>
      <c r="II1497" s="199"/>
      <c r="IJ1497" s="199"/>
      <c r="IK1497" s="199"/>
      <c r="IL1497" s="199"/>
      <c r="IM1497" s="199"/>
      <c r="IN1497" s="199"/>
      <c r="IO1497" s="199"/>
      <c r="IP1497" s="199"/>
      <c r="IQ1497" s="199"/>
      <c r="IR1497" s="199"/>
      <c r="IS1497" s="199"/>
      <c r="IT1497" s="199"/>
      <c r="IU1497" s="199"/>
      <c r="IV1497" s="199"/>
      <c r="IW1497" s="199"/>
      <c r="IX1497" s="199"/>
      <c r="IY1497" s="199"/>
      <c r="IZ1497" s="199"/>
      <c r="JA1497" s="199"/>
      <c r="JB1497" s="199"/>
      <c r="JC1497" s="199"/>
      <c r="JD1497" s="199"/>
      <c r="JE1497" s="199"/>
      <c r="JF1497" s="199"/>
      <c r="JG1497" s="199"/>
      <c r="JH1497" s="199"/>
      <c r="JI1497" s="199"/>
      <c r="JJ1497" s="199"/>
      <c r="JK1497" s="199"/>
      <c r="JL1497" s="199"/>
      <c r="JM1497" s="199"/>
      <c r="JN1497" s="199"/>
      <c r="JO1497" s="199"/>
      <c r="JP1497" s="199"/>
      <c r="JQ1497" s="199"/>
      <c r="JR1497" s="199"/>
      <c r="JS1497" s="199"/>
      <c r="JT1497" s="199"/>
      <c r="JU1497" s="199"/>
      <c r="JV1497" s="199"/>
      <c r="JW1497" s="199"/>
      <c r="JX1497" s="199"/>
      <c r="JY1497" s="199"/>
      <c r="JZ1497" s="199"/>
      <c r="KA1497" s="199"/>
      <c r="KB1497" s="199"/>
      <c r="KC1497" s="199"/>
      <c r="KD1497" s="199"/>
      <c r="KE1497" s="199"/>
      <c r="KF1497" s="199"/>
      <c r="KG1497" s="199"/>
      <c r="KH1497" s="199"/>
      <c r="KI1497" s="199"/>
      <c r="KJ1497" s="199"/>
      <c r="KK1497" s="199"/>
      <c r="KL1497" s="199"/>
      <c r="KM1497" s="199"/>
      <c r="KN1497" s="199"/>
      <c r="KO1497" s="199"/>
      <c r="KP1497" s="199"/>
      <c r="KQ1497" s="199"/>
      <c r="KR1497" s="199"/>
      <c r="KS1497" s="199"/>
      <c r="KT1497" s="199"/>
      <c r="KU1497" s="199"/>
      <c r="KV1497" s="199"/>
      <c r="KW1497" s="199"/>
      <c r="KX1497" s="199"/>
      <c r="KY1497" s="199"/>
      <c r="KZ1497" s="199"/>
      <c r="LA1497" s="199"/>
      <c r="LB1497" s="199"/>
      <c r="LC1497" s="199"/>
      <c r="LD1497" s="199"/>
      <c r="LE1497" s="199"/>
      <c r="LF1497" s="199"/>
      <c r="LG1497" s="199"/>
      <c r="LH1497" s="199"/>
      <c r="LI1497" s="199"/>
      <c r="LJ1497" s="199"/>
      <c r="LK1497" s="199"/>
      <c r="LL1497" s="199"/>
      <c r="LM1497" s="199"/>
      <c r="LN1497" s="199"/>
      <c r="LO1497" s="199"/>
      <c r="LP1497" s="199"/>
      <c r="LQ1497" s="199"/>
      <c r="LR1497" s="199"/>
      <c r="LS1497" s="199"/>
      <c r="LT1497" s="199"/>
      <c r="LU1497" s="199"/>
      <c r="LV1497" s="199"/>
      <c r="LW1497" s="199"/>
      <c r="LX1497" s="199"/>
      <c r="LY1497" s="199"/>
      <c r="LZ1497" s="199"/>
      <c r="MA1497" s="199"/>
      <c r="MB1497" s="199"/>
      <c r="MC1497" s="199"/>
      <c r="MD1497" s="199"/>
      <c r="ME1497" s="199"/>
      <c r="MF1497" s="199"/>
      <c r="MG1497" s="199"/>
      <c r="MH1497" s="199"/>
      <c r="MI1497" s="199"/>
      <c r="MJ1497" s="199"/>
      <c r="MK1497" s="199"/>
      <c r="ML1497" s="199"/>
      <c r="MM1497" s="199"/>
      <c r="MN1497" s="199"/>
      <c r="MO1497" s="199"/>
      <c r="MP1497" s="199"/>
      <c r="MQ1497" s="199"/>
      <c r="MR1497" s="199"/>
      <c r="MS1497" s="199"/>
      <c r="MT1497" s="199"/>
      <c r="MU1497" s="199"/>
      <c r="MV1497" s="199"/>
      <c r="MW1497" s="199"/>
      <c r="MX1497" s="199"/>
      <c r="MY1497" s="199"/>
      <c r="MZ1497" s="199"/>
      <c r="NA1497" s="199"/>
      <c r="NB1497" s="199"/>
      <c r="NC1497" s="199"/>
      <c r="ND1497" s="199"/>
      <c r="NE1497" s="199"/>
      <c r="NF1497" s="199"/>
      <c r="NG1497" s="199"/>
      <c r="NH1497" s="199"/>
      <c r="NI1497" s="199"/>
      <c r="NJ1497" s="199"/>
      <c r="NK1497" s="199"/>
      <c r="NL1497" s="199"/>
      <c r="NM1497" s="199"/>
      <c r="NN1497" s="199"/>
      <c r="NO1497" s="199"/>
      <c r="NP1497" s="199"/>
      <c r="NQ1497" s="199"/>
      <c r="NR1497" s="199"/>
      <c r="NS1497" s="199"/>
      <c r="NT1497" s="199"/>
      <c r="NU1497" s="199"/>
      <c r="NV1497" s="199"/>
      <c r="NW1497" s="199"/>
      <c r="NX1497" s="199"/>
      <c r="NY1497" s="199"/>
      <c r="NZ1497" s="199"/>
      <c r="OA1497" s="199"/>
      <c r="OB1497" s="199"/>
      <c r="OC1497" s="199"/>
      <c r="OD1497" s="199"/>
      <c r="OE1497" s="199"/>
      <c r="OF1497" s="199"/>
      <c r="OG1497" s="199"/>
      <c r="OH1497" s="199"/>
      <c r="OI1497" s="199"/>
      <c r="OJ1497" s="199"/>
      <c r="OK1497" s="199"/>
      <c r="OL1497" s="199"/>
      <c r="OM1497" s="199"/>
      <c r="ON1497" s="199"/>
      <c r="OO1497" s="199"/>
      <c r="OP1497" s="199"/>
      <c r="OQ1497" s="199"/>
      <c r="OR1497" s="199"/>
      <c r="OS1497" s="199"/>
      <c r="OT1497" s="199"/>
      <c r="OU1497" s="199"/>
      <c r="OV1497" s="199"/>
      <c r="OW1497" s="199"/>
      <c r="OX1497" s="199"/>
      <c r="OY1497" s="199"/>
      <c r="OZ1497" s="199"/>
      <c r="PA1497" s="199"/>
      <c r="PB1497" s="199"/>
      <c r="PC1497" s="199"/>
      <c r="PD1497" s="199"/>
      <c r="PE1497" s="199"/>
      <c r="PF1497" s="199"/>
      <c r="PG1497" s="199"/>
      <c r="PH1497" s="199"/>
      <c r="PI1497" s="199"/>
      <c r="PJ1497" s="199"/>
      <c r="PK1497" s="199"/>
      <c r="PL1497" s="199"/>
      <c r="PM1497" s="199"/>
      <c r="PN1497" s="199"/>
      <c r="PO1497" s="199"/>
      <c r="PP1497" s="199"/>
      <c r="PQ1497" s="199"/>
      <c r="PR1497" s="199"/>
      <c r="PS1497" s="199"/>
      <c r="PT1497" s="199"/>
      <c r="PU1497" s="199"/>
      <c r="PV1497" s="199"/>
      <c r="PW1497" s="199"/>
      <c r="PX1497" s="199"/>
      <c r="PY1497" s="199"/>
      <c r="PZ1497" s="199"/>
      <c r="QA1497" s="199"/>
      <c r="QB1497" s="199"/>
      <c r="QC1497" s="199"/>
      <c r="QD1497" s="199"/>
      <c r="QE1497" s="199"/>
      <c r="QF1497" s="199"/>
      <c r="QG1497" s="199"/>
      <c r="QH1497" s="199"/>
      <c r="QI1497" s="199"/>
      <c r="QJ1497" s="199"/>
      <c r="QK1497" s="199"/>
      <c r="QL1497" s="199"/>
      <c r="QM1497" s="199"/>
      <c r="QN1497" s="199"/>
      <c r="QO1497" s="199"/>
      <c r="QP1497" s="199"/>
      <c r="QQ1497" s="199"/>
      <c r="QR1497" s="199"/>
      <c r="QS1497" s="199"/>
      <c r="QT1497" s="199"/>
      <c r="QU1497" s="199"/>
      <c r="QV1497" s="199"/>
      <c r="QW1497" s="199"/>
      <c r="QX1497" s="199"/>
      <c r="QY1497" s="199"/>
      <c r="QZ1497" s="199"/>
      <c r="RA1497" s="199"/>
      <c r="RB1497" s="199"/>
      <c r="RC1497" s="199"/>
      <c r="RD1497" s="199"/>
      <c r="RE1497" s="199"/>
      <c r="RF1497" s="199"/>
    </row>
    <row r="1498" spans="1:474" s="169" customFormat="1" x14ac:dyDescent="0.25">
      <c r="A1498" s="26"/>
      <c r="B1498" s="48" t="s">
        <v>1401</v>
      </c>
      <c r="C1498" s="23"/>
      <c r="D1498" s="49">
        <v>0</v>
      </c>
      <c r="E1498" s="23"/>
      <c r="F1498" s="23">
        <v>0</v>
      </c>
      <c r="N1498" s="207">
        <f t="shared" si="161"/>
        <v>0</v>
      </c>
      <c r="P1498" s="207"/>
      <c r="U1498" s="208">
        <v>0</v>
      </c>
      <c r="V1498" s="207">
        <v>0</v>
      </c>
      <c r="AD1498" s="180"/>
      <c r="AE1498" s="207">
        <f t="shared" si="162"/>
        <v>0</v>
      </c>
      <c r="AF1498" s="199"/>
      <c r="AG1498" s="199"/>
      <c r="AH1498" s="199"/>
      <c r="AI1498" s="199"/>
      <c r="AJ1498" s="199"/>
      <c r="AK1498" s="199"/>
      <c r="AL1498" s="199"/>
      <c r="AM1498" s="199"/>
      <c r="AN1498" s="199"/>
      <c r="AO1498" s="199"/>
      <c r="AP1498" s="199"/>
      <c r="AQ1498" s="199"/>
      <c r="AR1498" s="199"/>
      <c r="AS1498" s="199"/>
      <c r="AT1498" s="199"/>
      <c r="AU1498" s="199"/>
      <c r="AV1498" s="199"/>
      <c r="AW1498" s="199"/>
      <c r="AX1498" s="199"/>
      <c r="AY1498" s="199"/>
      <c r="AZ1498" s="199"/>
      <c r="BA1498" s="199"/>
      <c r="BB1498" s="199"/>
      <c r="BC1498" s="199"/>
      <c r="BD1498" s="199"/>
      <c r="BE1498" s="199"/>
      <c r="BF1498" s="199"/>
      <c r="BG1498" s="199"/>
      <c r="BH1498" s="199"/>
      <c r="BI1498" s="199"/>
      <c r="BJ1498" s="199"/>
      <c r="BK1498" s="199"/>
      <c r="BL1498" s="199"/>
      <c r="BM1498" s="199"/>
      <c r="BN1498" s="199"/>
      <c r="BO1498" s="199"/>
      <c r="BP1498" s="199"/>
      <c r="BQ1498" s="199"/>
      <c r="BR1498" s="199"/>
      <c r="GM1498" s="199"/>
      <c r="GN1498" s="199"/>
      <c r="GO1498" s="199"/>
      <c r="GP1498" s="199"/>
      <c r="GQ1498" s="199"/>
      <c r="GR1498" s="199"/>
      <c r="GS1498" s="199"/>
      <c r="GT1498" s="199"/>
      <c r="GU1498" s="199"/>
      <c r="GV1498" s="199"/>
      <c r="GW1498" s="199"/>
      <c r="GX1498" s="199"/>
      <c r="GY1498" s="199"/>
      <c r="GZ1498" s="199"/>
      <c r="HA1498" s="199"/>
      <c r="HB1498" s="199"/>
      <c r="HC1498" s="199"/>
      <c r="HD1498" s="199"/>
      <c r="HE1498" s="199"/>
      <c r="HF1498" s="199"/>
      <c r="HG1498" s="199"/>
      <c r="HH1498" s="199"/>
      <c r="HI1498" s="199"/>
      <c r="HJ1498" s="199"/>
      <c r="HK1498" s="199"/>
      <c r="HL1498" s="199"/>
      <c r="HM1498" s="199"/>
      <c r="HN1498" s="199"/>
      <c r="HO1498" s="199"/>
      <c r="HP1498" s="199"/>
      <c r="HQ1498" s="199"/>
      <c r="HR1498" s="199"/>
      <c r="HS1498" s="199"/>
      <c r="HT1498" s="199"/>
      <c r="HU1498" s="199"/>
      <c r="HV1498" s="199"/>
      <c r="HW1498" s="199"/>
      <c r="HX1498" s="199"/>
      <c r="HY1498" s="199"/>
      <c r="HZ1498" s="199"/>
      <c r="IA1498" s="199"/>
      <c r="IB1498" s="199"/>
      <c r="IC1498" s="199"/>
      <c r="ID1498" s="199"/>
      <c r="IE1498" s="199"/>
      <c r="IF1498" s="199"/>
      <c r="IG1498" s="199"/>
      <c r="IH1498" s="199"/>
      <c r="II1498" s="199"/>
      <c r="IJ1498" s="199"/>
      <c r="IK1498" s="199"/>
      <c r="IL1498" s="199"/>
      <c r="IM1498" s="199"/>
      <c r="IN1498" s="199"/>
      <c r="IO1498" s="199"/>
      <c r="IP1498" s="199"/>
      <c r="IQ1498" s="199"/>
      <c r="IR1498" s="199"/>
      <c r="IS1498" s="199"/>
      <c r="IT1498" s="199"/>
      <c r="IU1498" s="199"/>
      <c r="IV1498" s="199"/>
      <c r="IW1498" s="199"/>
      <c r="IX1498" s="199"/>
      <c r="IY1498" s="199"/>
      <c r="IZ1498" s="199"/>
      <c r="JA1498" s="199"/>
      <c r="JB1498" s="199"/>
      <c r="JC1498" s="199"/>
      <c r="JD1498" s="199"/>
      <c r="JE1498" s="199"/>
      <c r="JF1498" s="199"/>
      <c r="JG1498" s="199"/>
      <c r="JH1498" s="199"/>
      <c r="JI1498" s="199"/>
      <c r="JJ1498" s="199"/>
      <c r="JK1498" s="199"/>
      <c r="JL1498" s="199"/>
      <c r="JM1498" s="199"/>
      <c r="JN1498" s="199"/>
      <c r="JO1498" s="199"/>
      <c r="JP1498" s="199"/>
      <c r="JQ1498" s="199"/>
      <c r="JR1498" s="199"/>
      <c r="JS1498" s="199"/>
      <c r="JT1498" s="199"/>
      <c r="JU1498" s="199"/>
      <c r="JV1498" s="199"/>
      <c r="JW1498" s="199"/>
      <c r="JX1498" s="199"/>
      <c r="JY1498" s="199"/>
      <c r="JZ1498" s="199"/>
      <c r="KA1498" s="199"/>
      <c r="KB1498" s="199"/>
      <c r="KC1498" s="199"/>
      <c r="KD1498" s="199"/>
      <c r="KE1498" s="199"/>
      <c r="KF1498" s="199"/>
      <c r="KG1498" s="199"/>
      <c r="KH1498" s="199"/>
      <c r="KI1498" s="199"/>
      <c r="KJ1498" s="199"/>
      <c r="KK1498" s="199"/>
      <c r="KL1498" s="199"/>
      <c r="KM1498" s="199"/>
      <c r="KN1498" s="199"/>
      <c r="KO1498" s="199"/>
      <c r="KP1498" s="199"/>
      <c r="KQ1498" s="199"/>
      <c r="KR1498" s="199"/>
      <c r="KS1498" s="199"/>
      <c r="KT1498" s="199"/>
      <c r="KU1498" s="199"/>
      <c r="KV1498" s="199"/>
      <c r="KW1498" s="199"/>
      <c r="KX1498" s="199"/>
      <c r="KY1498" s="199"/>
      <c r="KZ1498" s="199"/>
      <c r="LA1498" s="199"/>
      <c r="LB1498" s="199"/>
      <c r="LC1498" s="199"/>
      <c r="LD1498" s="199"/>
      <c r="LE1498" s="199"/>
      <c r="LF1498" s="199"/>
      <c r="LG1498" s="199"/>
      <c r="LH1498" s="199"/>
      <c r="LI1498" s="199"/>
      <c r="LJ1498" s="199"/>
      <c r="LK1498" s="199"/>
      <c r="LL1498" s="199"/>
      <c r="LM1498" s="199"/>
      <c r="LN1498" s="199"/>
      <c r="LO1498" s="199"/>
      <c r="LP1498" s="199"/>
      <c r="LQ1498" s="199"/>
      <c r="LR1498" s="199"/>
      <c r="LS1498" s="199"/>
      <c r="LT1498" s="199"/>
      <c r="LU1498" s="199"/>
      <c r="LV1498" s="199"/>
      <c r="LW1498" s="199"/>
      <c r="LX1498" s="199"/>
      <c r="LY1498" s="199"/>
      <c r="LZ1498" s="199"/>
      <c r="MA1498" s="199"/>
      <c r="MB1498" s="199"/>
      <c r="MC1498" s="199"/>
      <c r="MD1498" s="199"/>
      <c r="ME1498" s="199"/>
      <c r="MF1498" s="199"/>
      <c r="MG1498" s="199"/>
      <c r="MH1498" s="199"/>
      <c r="MI1498" s="199"/>
      <c r="MJ1498" s="199"/>
      <c r="MK1498" s="199"/>
      <c r="ML1498" s="199"/>
      <c r="MM1498" s="199"/>
      <c r="MN1498" s="199"/>
      <c r="MO1498" s="199"/>
      <c r="MP1498" s="199"/>
      <c r="MQ1498" s="199"/>
      <c r="MR1498" s="199"/>
      <c r="MS1498" s="199"/>
      <c r="MT1498" s="199"/>
      <c r="MU1498" s="199"/>
      <c r="MV1498" s="199"/>
      <c r="MW1498" s="199"/>
      <c r="MX1498" s="199"/>
      <c r="MY1498" s="199"/>
      <c r="MZ1498" s="199"/>
      <c r="NA1498" s="199"/>
      <c r="NB1498" s="199"/>
      <c r="NC1498" s="199"/>
      <c r="ND1498" s="199"/>
      <c r="NE1498" s="199"/>
      <c r="NF1498" s="199"/>
      <c r="NG1498" s="199"/>
      <c r="NH1498" s="199"/>
      <c r="NI1498" s="199"/>
      <c r="NJ1498" s="199"/>
      <c r="NK1498" s="199"/>
      <c r="NL1498" s="199"/>
      <c r="NM1498" s="199"/>
      <c r="NN1498" s="199"/>
      <c r="NO1498" s="199"/>
      <c r="NP1498" s="199"/>
      <c r="NQ1498" s="199"/>
      <c r="NR1498" s="199"/>
      <c r="NS1498" s="199"/>
      <c r="NT1498" s="199"/>
      <c r="NU1498" s="199"/>
      <c r="NV1498" s="199"/>
      <c r="NW1498" s="199"/>
      <c r="NX1498" s="199"/>
      <c r="NY1498" s="199"/>
      <c r="NZ1498" s="199"/>
      <c r="OA1498" s="199"/>
      <c r="OB1498" s="199"/>
      <c r="OC1498" s="199"/>
      <c r="OD1498" s="199"/>
      <c r="OE1498" s="199"/>
      <c r="OF1498" s="199"/>
      <c r="OG1498" s="199"/>
      <c r="OH1498" s="199"/>
      <c r="OI1498" s="199"/>
      <c r="OJ1498" s="199"/>
      <c r="OK1498" s="199"/>
      <c r="OL1498" s="199"/>
      <c r="OM1498" s="199"/>
      <c r="ON1498" s="199"/>
      <c r="OO1498" s="199"/>
      <c r="OP1498" s="199"/>
      <c r="OQ1498" s="199"/>
      <c r="OR1498" s="199"/>
      <c r="OS1498" s="199"/>
      <c r="OT1498" s="199"/>
      <c r="OU1498" s="199"/>
      <c r="OV1498" s="199"/>
      <c r="OW1498" s="199"/>
      <c r="OX1498" s="199"/>
      <c r="OY1498" s="199"/>
      <c r="OZ1498" s="199"/>
      <c r="PA1498" s="199"/>
      <c r="PB1498" s="199"/>
      <c r="PC1498" s="199"/>
      <c r="PD1498" s="199"/>
      <c r="PE1498" s="199"/>
      <c r="PF1498" s="199"/>
      <c r="PG1498" s="199"/>
      <c r="PH1498" s="199"/>
      <c r="PI1498" s="199"/>
      <c r="PJ1498" s="199"/>
      <c r="PK1498" s="199"/>
      <c r="PL1498" s="199"/>
      <c r="PM1498" s="199"/>
      <c r="PN1498" s="199"/>
      <c r="PO1498" s="199"/>
      <c r="PP1498" s="199"/>
      <c r="PQ1498" s="199"/>
      <c r="PR1498" s="199"/>
      <c r="PS1498" s="199"/>
      <c r="PT1498" s="199"/>
      <c r="PU1498" s="199"/>
      <c r="PV1498" s="199"/>
      <c r="PW1498" s="199"/>
      <c r="PX1498" s="199"/>
      <c r="PY1498" s="199"/>
      <c r="PZ1498" s="199"/>
      <c r="QA1498" s="199"/>
      <c r="QB1498" s="199"/>
      <c r="QC1498" s="199"/>
      <c r="QD1498" s="199"/>
      <c r="QE1498" s="199"/>
      <c r="QF1498" s="199"/>
      <c r="QG1498" s="199"/>
      <c r="QH1498" s="199"/>
      <c r="QI1498" s="199"/>
      <c r="QJ1498" s="199"/>
      <c r="QK1498" s="199"/>
      <c r="QL1498" s="199"/>
      <c r="QM1498" s="199"/>
      <c r="QN1498" s="199"/>
      <c r="QO1498" s="199"/>
      <c r="QP1498" s="199"/>
      <c r="QQ1498" s="199"/>
      <c r="QR1498" s="199"/>
      <c r="QS1498" s="199"/>
      <c r="QT1498" s="199"/>
      <c r="QU1498" s="199"/>
      <c r="QV1498" s="199"/>
      <c r="QW1498" s="199"/>
      <c r="QX1498" s="199"/>
      <c r="QY1498" s="199"/>
      <c r="QZ1498" s="199"/>
      <c r="RA1498" s="199"/>
      <c r="RB1498" s="199"/>
      <c r="RC1498" s="199"/>
      <c r="RD1498" s="199"/>
      <c r="RE1498" s="199"/>
      <c r="RF1498" s="199"/>
    </row>
    <row r="1499" spans="1:474" s="169" customFormat="1" x14ac:dyDescent="0.25">
      <c r="A1499" s="26"/>
      <c r="B1499" s="48" t="s">
        <v>1402</v>
      </c>
      <c r="C1499" s="23"/>
      <c r="D1499" s="49">
        <v>0</v>
      </c>
      <c r="E1499" s="23"/>
      <c r="F1499" s="23">
        <v>0</v>
      </c>
      <c r="N1499" s="207">
        <f t="shared" si="161"/>
        <v>0</v>
      </c>
      <c r="P1499" s="207"/>
      <c r="U1499" s="208">
        <v>0</v>
      </c>
      <c r="V1499" s="207">
        <v>0</v>
      </c>
      <c r="AD1499" s="180"/>
      <c r="AE1499" s="207">
        <f t="shared" si="162"/>
        <v>0</v>
      </c>
      <c r="AF1499" s="199"/>
      <c r="AG1499" s="199"/>
      <c r="AH1499" s="199"/>
      <c r="AI1499" s="199"/>
      <c r="AJ1499" s="199"/>
      <c r="AK1499" s="199"/>
      <c r="AL1499" s="199"/>
      <c r="AM1499" s="199"/>
      <c r="AN1499" s="199"/>
      <c r="AO1499" s="199"/>
      <c r="AP1499" s="199"/>
      <c r="AQ1499" s="199"/>
      <c r="AR1499" s="199"/>
      <c r="AS1499" s="199"/>
      <c r="AT1499" s="199"/>
      <c r="AU1499" s="199"/>
      <c r="AV1499" s="199"/>
      <c r="AW1499" s="199"/>
      <c r="AX1499" s="199"/>
      <c r="AY1499" s="199"/>
      <c r="AZ1499" s="199"/>
      <c r="BA1499" s="199"/>
      <c r="BB1499" s="199"/>
      <c r="BC1499" s="199"/>
      <c r="BD1499" s="199"/>
      <c r="BE1499" s="199"/>
      <c r="BF1499" s="199"/>
      <c r="BG1499" s="199"/>
      <c r="BH1499" s="199"/>
      <c r="BI1499" s="199"/>
      <c r="BJ1499" s="199"/>
      <c r="BK1499" s="199"/>
      <c r="BL1499" s="199"/>
      <c r="BM1499" s="199"/>
      <c r="BN1499" s="199"/>
      <c r="BO1499" s="199"/>
      <c r="BP1499" s="199"/>
      <c r="BQ1499" s="199"/>
      <c r="BR1499" s="199"/>
      <c r="GM1499" s="199"/>
      <c r="GN1499" s="199"/>
      <c r="GO1499" s="199"/>
      <c r="GP1499" s="199"/>
      <c r="GQ1499" s="199"/>
      <c r="GR1499" s="199"/>
      <c r="GS1499" s="199"/>
      <c r="GT1499" s="199"/>
      <c r="GU1499" s="199"/>
      <c r="GV1499" s="199"/>
      <c r="GW1499" s="199"/>
      <c r="GX1499" s="199"/>
      <c r="GY1499" s="199"/>
      <c r="GZ1499" s="199"/>
      <c r="HA1499" s="199"/>
      <c r="HB1499" s="199"/>
      <c r="HC1499" s="199"/>
      <c r="HD1499" s="199"/>
      <c r="HE1499" s="199"/>
      <c r="HF1499" s="199"/>
      <c r="HG1499" s="199"/>
      <c r="HH1499" s="199"/>
      <c r="HI1499" s="199"/>
      <c r="HJ1499" s="199"/>
      <c r="HK1499" s="199"/>
      <c r="HL1499" s="199"/>
      <c r="HM1499" s="199"/>
      <c r="HN1499" s="199"/>
      <c r="HO1499" s="199"/>
      <c r="HP1499" s="199"/>
      <c r="HQ1499" s="199"/>
      <c r="HR1499" s="199"/>
      <c r="HS1499" s="199"/>
      <c r="HT1499" s="199"/>
      <c r="HU1499" s="199"/>
      <c r="HV1499" s="199"/>
      <c r="HW1499" s="199"/>
      <c r="HX1499" s="199"/>
      <c r="HY1499" s="199"/>
      <c r="HZ1499" s="199"/>
      <c r="IA1499" s="199"/>
      <c r="IB1499" s="199"/>
      <c r="IC1499" s="199"/>
      <c r="ID1499" s="199"/>
      <c r="IE1499" s="199"/>
      <c r="IF1499" s="199"/>
      <c r="IG1499" s="199"/>
      <c r="IH1499" s="199"/>
      <c r="II1499" s="199"/>
      <c r="IJ1499" s="199"/>
      <c r="IK1499" s="199"/>
      <c r="IL1499" s="199"/>
      <c r="IM1499" s="199"/>
      <c r="IN1499" s="199"/>
      <c r="IO1499" s="199"/>
      <c r="IP1499" s="199"/>
      <c r="IQ1499" s="199"/>
      <c r="IR1499" s="199"/>
      <c r="IS1499" s="199"/>
      <c r="IT1499" s="199"/>
      <c r="IU1499" s="199"/>
      <c r="IV1499" s="199"/>
      <c r="IW1499" s="199"/>
      <c r="IX1499" s="199"/>
      <c r="IY1499" s="199"/>
      <c r="IZ1499" s="199"/>
      <c r="JA1499" s="199"/>
      <c r="JB1499" s="199"/>
      <c r="JC1499" s="199"/>
      <c r="JD1499" s="199"/>
      <c r="JE1499" s="199"/>
      <c r="JF1499" s="199"/>
      <c r="JG1499" s="199"/>
      <c r="JH1499" s="199"/>
      <c r="JI1499" s="199"/>
      <c r="JJ1499" s="199"/>
      <c r="JK1499" s="199"/>
      <c r="JL1499" s="199"/>
      <c r="JM1499" s="199"/>
      <c r="JN1499" s="199"/>
      <c r="JO1499" s="199"/>
      <c r="JP1499" s="199"/>
      <c r="JQ1499" s="199"/>
      <c r="JR1499" s="199"/>
      <c r="JS1499" s="199"/>
      <c r="JT1499" s="199"/>
      <c r="JU1499" s="199"/>
      <c r="JV1499" s="199"/>
      <c r="JW1499" s="199"/>
      <c r="JX1499" s="199"/>
      <c r="JY1499" s="199"/>
      <c r="JZ1499" s="199"/>
      <c r="KA1499" s="199"/>
      <c r="KB1499" s="199"/>
      <c r="KC1499" s="199"/>
      <c r="KD1499" s="199"/>
      <c r="KE1499" s="199"/>
      <c r="KF1499" s="199"/>
      <c r="KG1499" s="199"/>
      <c r="KH1499" s="199"/>
      <c r="KI1499" s="199"/>
      <c r="KJ1499" s="199"/>
      <c r="KK1499" s="199"/>
      <c r="KL1499" s="199"/>
      <c r="KM1499" s="199"/>
      <c r="KN1499" s="199"/>
      <c r="KO1499" s="199"/>
      <c r="KP1499" s="199"/>
      <c r="KQ1499" s="199"/>
      <c r="KR1499" s="199"/>
      <c r="KS1499" s="199"/>
      <c r="KT1499" s="199"/>
      <c r="KU1499" s="199"/>
      <c r="KV1499" s="199"/>
      <c r="KW1499" s="199"/>
      <c r="KX1499" s="199"/>
      <c r="KY1499" s="199"/>
      <c r="KZ1499" s="199"/>
      <c r="LA1499" s="199"/>
      <c r="LB1499" s="199"/>
      <c r="LC1499" s="199"/>
      <c r="LD1499" s="199"/>
      <c r="LE1499" s="199"/>
      <c r="LF1499" s="199"/>
      <c r="LG1499" s="199"/>
      <c r="LH1499" s="199"/>
      <c r="LI1499" s="199"/>
      <c r="LJ1499" s="199"/>
      <c r="LK1499" s="199"/>
      <c r="LL1499" s="199"/>
      <c r="LM1499" s="199"/>
      <c r="LN1499" s="199"/>
      <c r="LO1499" s="199"/>
      <c r="LP1499" s="199"/>
      <c r="LQ1499" s="199"/>
      <c r="LR1499" s="199"/>
      <c r="LS1499" s="199"/>
      <c r="LT1499" s="199"/>
      <c r="LU1499" s="199"/>
      <c r="LV1499" s="199"/>
      <c r="LW1499" s="199"/>
      <c r="LX1499" s="199"/>
      <c r="LY1499" s="199"/>
      <c r="LZ1499" s="199"/>
      <c r="MA1499" s="199"/>
      <c r="MB1499" s="199"/>
      <c r="MC1499" s="199"/>
      <c r="MD1499" s="199"/>
      <c r="ME1499" s="199"/>
      <c r="MF1499" s="199"/>
      <c r="MG1499" s="199"/>
      <c r="MH1499" s="199"/>
      <c r="MI1499" s="199"/>
      <c r="MJ1499" s="199"/>
      <c r="MK1499" s="199"/>
      <c r="ML1499" s="199"/>
      <c r="MM1499" s="199"/>
      <c r="MN1499" s="199"/>
      <c r="MO1499" s="199"/>
      <c r="MP1499" s="199"/>
      <c r="MQ1499" s="199"/>
      <c r="MR1499" s="199"/>
      <c r="MS1499" s="199"/>
      <c r="MT1499" s="199"/>
      <c r="MU1499" s="199"/>
      <c r="MV1499" s="199"/>
      <c r="MW1499" s="199"/>
      <c r="MX1499" s="199"/>
      <c r="MY1499" s="199"/>
      <c r="MZ1499" s="199"/>
      <c r="NA1499" s="199"/>
      <c r="NB1499" s="199"/>
      <c r="NC1499" s="199"/>
      <c r="ND1499" s="199"/>
      <c r="NE1499" s="199"/>
      <c r="NF1499" s="199"/>
      <c r="NG1499" s="199"/>
      <c r="NH1499" s="199"/>
      <c r="NI1499" s="199"/>
      <c r="NJ1499" s="199"/>
      <c r="NK1499" s="199"/>
      <c r="NL1499" s="199"/>
      <c r="NM1499" s="199"/>
      <c r="NN1499" s="199"/>
      <c r="NO1499" s="199"/>
      <c r="NP1499" s="199"/>
      <c r="NQ1499" s="199"/>
      <c r="NR1499" s="199"/>
      <c r="NS1499" s="199"/>
      <c r="NT1499" s="199"/>
      <c r="NU1499" s="199"/>
      <c r="NV1499" s="199"/>
      <c r="NW1499" s="199"/>
      <c r="NX1499" s="199"/>
      <c r="NY1499" s="199"/>
      <c r="NZ1499" s="199"/>
      <c r="OA1499" s="199"/>
      <c r="OB1499" s="199"/>
      <c r="OC1499" s="199"/>
      <c r="OD1499" s="199"/>
      <c r="OE1499" s="199"/>
      <c r="OF1499" s="199"/>
      <c r="OG1499" s="199"/>
      <c r="OH1499" s="199"/>
      <c r="OI1499" s="199"/>
      <c r="OJ1499" s="199"/>
      <c r="OK1499" s="199"/>
      <c r="OL1499" s="199"/>
      <c r="OM1499" s="199"/>
      <c r="ON1499" s="199"/>
      <c r="OO1499" s="199"/>
      <c r="OP1499" s="199"/>
      <c r="OQ1499" s="199"/>
      <c r="OR1499" s="199"/>
      <c r="OS1499" s="199"/>
      <c r="OT1499" s="199"/>
      <c r="OU1499" s="199"/>
      <c r="OV1499" s="199"/>
      <c r="OW1499" s="199"/>
      <c r="OX1499" s="199"/>
      <c r="OY1499" s="199"/>
      <c r="OZ1499" s="199"/>
      <c r="PA1499" s="199"/>
      <c r="PB1499" s="199"/>
      <c r="PC1499" s="199"/>
      <c r="PD1499" s="199"/>
      <c r="PE1499" s="199"/>
      <c r="PF1499" s="199"/>
      <c r="PG1499" s="199"/>
      <c r="PH1499" s="199"/>
      <c r="PI1499" s="199"/>
      <c r="PJ1499" s="199"/>
      <c r="PK1499" s="199"/>
      <c r="PL1499" s="199"/>
      <c r="PM1499" s="199"/>
      <c r="PN1499" s="199"/>
      <c r="PO1499" s="199"/>
      <c r="PP1499" s="199"/>
      <c r="PQ1499" s="199"/>
      <c r="PR1499" s="199"/>
      <c r="PS1499" s="199"/>
      <c r="PT1499" s="199"/>
      <c r="PU1499" s="199"/>
      <c r="PV1499" s="199"/>
      <c r="PW1499" s="199"/>
      <c r="PX1499" s="199"/>
      <c r="PY1499" s="199"/>
      <c r="PZ1499" s="199"/>
      <c r="QA1499" s="199"/>
      <c r="QB1499" s="199"/>
      <c r="QC1499" s="199"/>
      <c r="QD1499" s="199"/>
      <c r="QE1499" s="199"/>
      <c r="QF1499" s="199"/>
      <c r="QG1499" s="199"/>
      <c r="QH1499" s="199"/>
      <c r="QI1499" s="199"/>
      <c r="QJ1499" s="199"/>
      <c r="QK1499" s="199"/>
      <c r="QL1499" s="199"/>
      <c r="QM1499" s="199"/>
      <c r="QN1499" s="199"/>
      <c r="QO1499" s="199"/>
      <c r="QP1499" s="199"/>
      <c r="QQ1499" s="199"/>
      <c r="QR1499" s="199"/>
      <c r="QS1499" s="199"/>
      <c r="QT1499" s="199"/>
      <c r="QU1499" s="199"/>
      <c r="QV1499" s="199"/>
      <c r="QW1499" s="199"/>
      <c r="QX1499" s="199"/>
      <c r="QY1499" s="199"/>
      <c r="QZ1499" s="199"/>
      <c r="RA1499" s="199"/>
      <c r="RB1499" s="199"/>
      <c r="RC1499" s="199"/>
      <c r="RD1499" s="199"/>
      <c r="RE1499" s="199"/>
      <c r="RF1499" s="199"/>
    </row>
    <row r="1500" spans="1:474" s="169" customFormat="1" x14ac:dyDescent="0.25">
      <c r="A1500" s="26"/>
      <c r="B1500" s="48" t="s">
        <v>1403</v>
      </c>
      <c r="C1500" s="23"/>
      <c r="D1500" s="49">
        <v>23</v>
      </c>
      <c r="E1500" s="23">
        <f t="shared" si="160"/>
        <v>1720.1860869565216</v>
      </c>
      <c r="F1500" s="23">
        <v>39564.28</v>
      </c>
      <c r="N1500" s="207">
        <f t="shared" si="161"/>
        <v>0</v>
      </c>
      <c r="O1500" s="169">
        <v>3</v>
      </c>
      <c r="P1500" s="207">
        <f>8400+996</f>
        <v>9396</v>
      </c>
      <c r="U1500" s="208">
        <v>20</v>
      </c>
      <c r="V1500" s="207">
        <v>30168.28</v>
      </c>
      <c r="AD1500" s="180"/>
      <c r="AE1500" s="207">
        <f t="shared" si="162"/>
        <v>39564.28</v>
      </c>
      <c r="AF1500" s="199"/>
      <c r="AG1500" s="199"/>
      <c r="AH1500" s="199"/>
      <c r="AI1500" s="199"/>
      <c r="AJ1500" s="199"/>
      <c r="AK1500" s="199"/>
      <c r="AL1500" s="199"/>
      <c r="AM1500" s="199"/>
      <c r="AN1500" s="199"/>
      <c r="AO1500" s="199"/>
      <c r="AP1500" s="199"/>
      <c r="AQ1500" s="199"/>
      <c r="AR1500" s="199"/>
      <c r="AS1500" s="199"/>
      <c r="AT1500" s="199"/>
      <c r="AU1500" s="199"/>
      <c r="AV1500" s="199"/>
      <c r="AW1500" s="199"/>
      <c r="AX1500" s="199"/>
      <c r="AY1500" s="199"/>
      <c r="AZ1500" s="199"/>
      <c r="BA1500" s="199"/>
      <c r="BB1500" s="199"/>
      <c r="BC1500" s="199"/>
      <c r="BD1500" s="199"/>
      <c r="BE1500" s="199"/>
      <c r="BF1500" s="199"/>
      <c r="BG1500" s="199"/>
      <c r="BH1500" s="199"/>
      <c r="BI1500" s="199"/>
      <c r="BJ1500" s="199"/>
      <c r="BK1500" s="199"/>
      <c r="BL1500" s="199"/>
      <c r="BM1500" s="199"/>
      <c r="BN1500" s="199"/>
      <c r="BO1500" s="199"/>
      <c r="BP1500" s="199"/>
      <c r="BQ1500" s="199"/>
      <c r="BR1500" s="199"/>
      <c r="GM1500" s="199"/>
      <c r="GN1500" s="199"/>
      <c r="GO1500" s="199"/>
      <c r="GP1500" s="199"/>
      <c r="GQ1500" s="199"/>
      <c r="GR1500" s="199"/>
      <c r="GS1500" s="199"/>
      <c r="GT1500" s="199"/>
      <c r="GU1500" s="199"/>
      <c r="GV1500" s="199"/>
      <c r="GW1500" s="199"/>
      <c r="GX1500" s="199"/>
      <c r="GY1500" s="199"/>
      <c r="GZ1500" s="199"/>
      <c r="HA1500" s="199"/>
      <c r="HB1500" s="199"/>
      <c r="HC1500" s="199"/>
      <c r="HD1500" s="199"/>
      <c r="HE1500" s="199"/>
      <c r="HF1500" s="199"/>
      <c r="HG1500" s="199"/>
      <c r="HH1500" s="199"/>
      <c r="HI1500" s="199"/>
      <c r="HJ1500" s="199"/>
      <c r="HK1500" s="199"/>
      <c r="HL1500" s="199"/>
      <c r="HM1500" s="199"/>
      <c r="HN1500" s="199"/>
      <c r="HO1500" s="199"/>
      <c r="HP1500" s="199"/>
      <c r="HQ1500" s="199"/>
      <c r="HR1500" s="199"/>
      <c r="HS1500" s="199"/>
      <c r="HT1500" s="199"/>
      <c r="HU1500" s="199"/>
      <c r="HV1500" s="199"/>
      <c r="HW1500" s="199"/>
      <c r="HX1500" s="199"/>
      <c r="HY1500" s="199"/>
      <c r="HZ1500" s="199"/>
      <c r="IA1500" s="199"/>
      <c r="IB1500" s="199"/>
      <c r="IC1500" s="199"/>
      <c r="ID1500" s="199"/>
      <c r="IE1500" s="199"/>
      <c r="IF1500" s="199"/>
      <c r="IG1500" s="199"/>
      <c r="IH1500" s="199"/>
      <c r="II1500" s="199"/>
      <c r="IJ1500" s="199"/>
      <c r="IK1500" s="199"/>
      <c r="IL1500" s="199"/>
      <c r="IM1500" s="199"/>
      <c r="IN1500" s="199"/>
      <c r="IO1500" s="199"/>
      <c r="IP1500" s="199"/>
      <c r="IQ1500" s="199"/>
      <c r="IR1500" s="199"/>
      <c r="IS1500" s="199"/>
      <c r="IT1500" s="199"/>
      <c r="IU1500" s="199"/>
      <c r="IV1500" s="199"/>
      <c r="IW1500" s="199"/>
      <c r="IX1500" s="199"/>
      <c r="IY1500" s="199"/>
      <c r="IZ1500" s="199"/>
      <c r="JA1500" s="199"/>
      <c r="JB1500" s="199"/>
      <c r="JC1500" s="199"/>
      <c r="JD1500" s="199"/>
      <c r="JE1500" s="199"/>
      <c r="JF1500" s="199"/>
      <c r="JG1500" s="199"/>
      <c r="JH1500" s="199"/>
      <c r="JI1500" s="199"/>
      <c r="JJ1500" s="199"/>
      <c r="JK1500" s="199"/>
      <c r="JL1500" s="199"/>
      <c r="JM1500" s="199"/>
      <c r="JN1500" s="199"/>
      <c r="JO1500" s="199"/>
      <c r="JP1500" s="199"/>
      <c r="JQ1500" s="199"/>
      <c r="JR1500" s="199"/>
      <c r="JS1500" s="199"/>
      <c r="JT1500" s="199"/>
      <c r="JU1500" s="199"/>
      <c r="JV1500" s="199"/>
      <c r="JW1500" s="199"/>
      <c r="JX1500" s="199"/>
      <c r="JY1500" s="199"/>
      <c r="JZ1500" s="199"/>
      <c r="KA1500" s="199"/>
      <c r="KB1500" s="199"/>
      <c r="KC1500" s="199"/>
      <c r="KD1500" s="199"/>
      <c r="KE1500" s="199"/>
      <c r="KF1500" s="199"/>
      <c r="KG1500" s="199"/>
      <c r="KH1500" s="199"/>
      <c r="KI1500" s="199"/>
      <c r="KJ1500" s="199"/>
      <c r="KK1500" s="199"/>
      <c r="KL1500" s="199"/>
      <c r="KM1500" s="199"/>
      <c r="KN1500" s="199"/>
      <c r="KO1500" s="199"/>
      <c r="KP1500" s="199"/>
      <c r="KQ1500" s="199"/>
      <c r="KR1500" s="199"/>
      <c r="KS1500" s="199"/>
      <c r="KT1500" s="199"/>
      <c r="KU1500" s="199"/>
      <c r="KV1500" s="199"/>
      <c r="KW1500" s="199"/>
      <c r="KX1500" s="199"/>
      <c r="KY1500" s="199"/>
      <c r="KZ1500" s="199"/>
      <c r="LA1500" s="199"/>
      <c r="LB1500" s="199"/>
      <c r="LC1500" s="199"/>
      <c r="LD1500" s="199"/>
      <c r="LE1500" s="199"/>
      <c r="LF1500" s="199"/>
      <c r="LG1500" s="199"/>
      <c r="LH1500" s="199"/>
      <c r="LI1500" s="199"/>
      <c r="LJ1500" s="199"/>
      <c r="LK1500" s="199"/>
      <c r="LL1500" s="199"/>
      <c r="LM1500" s="199"/>
      <c r="LN1500" s="199"/>
      <c r="LO1500" s="199"/>
      <c r="LP1500" s="199"/>
      <c r="LQ1500" s="199"/>
      <c r="LR1500" s="199"/>
      <c r="LS1500" s="199"/>
      <c r="LT1500" s="199"/>
      <c r="LU1500" s="199"/>
      <c r="LV1500" s="199"/>
      <c r="LW1500" s="199"/>
      <c r="LX1500" s="199"/>
      <c r="LY1500" s="199"/>
      <c r="LZ1500" s="199"/>
      <c r="MA1500" s="199"/>
      <c r="MB1500" s="199"/>
      <c r="MC1500" s="199"/>
      <c r="MD1500" s="199"/>
      <c r="ME1500" s="199"/>
      <c r="MF1500" s="199"/>
      <c r="MG1500" s="199"/>
      <c r="MH1500" s="199"/>
      <c r="MI1500" s="199"/>
      <c r="MJ1500" s="199"/>
      <c r="MK1500" s="199"/>
      <c r="ML1500" s="199"/>
      <c r="MM1500" s="199"/>
      <c r="MN1500" s="199"/>
      <c r="MO1500" s="199"/>
      <c r="MP1500" s="199"/>
      <c r="MQ1500" s="199"/>
      <c r="MR1500" s="199"/>
      <c r="MS1500" s="199"/>
      <c r="MT1500" s="199"/>
      <c r="MU1500" s="199"/>
      <c r="MV1500" s="199"/>
      <c r="MW1500" s="199"/>
      <c r="MX1500" s="199"/>
      <c r="MY1500" s="199"/>
      <c r="MZ1500" s="199"/>
      <c r="NA1500" s="199"/>
      <c r="NB1500" s="199"/>
      <c r="NC1500" s="199"/>
      <c r="ND1500" s="199"/>
      <c r="NE1500" s="199"/>
      <c r="NF1500" s="199"/>
      <c r="NG1500" s="199"/>
      <c r="NH1500" s="199"/>
      <c r="NI1500" s="199"/>
      <c r="NJ1500" s="199"/>
      <c r="NK1500" s="199"/>
      <c r="NL1500" s="199"/>
      <c r="NM1500" s="199"/>
      <c r="NN1500" s="199"/>
      <c r="NO1500" s="199"/>
      <c r="NP1500" s="199"/>
      <c r="NQ1500" s="199"/>
      <c r="NR1500" s="199"/>
      <c r="NS1500" s="199"/>
      <c r="NT1500" s="199"/>
      <c r="NU1500" s="199"/>
      <c r="NV1500" s="199"/>
      <c r="NW1500" s="199"/>
      <c r="NX1500" s="199"/>
      <c r="NY1500" s="199"/>
      <c r="NZ1500" s="199"/>
      <c r="OA1500" s="199"/>
      <c r="OB1500" s="199"/>
      <c r="OC1500" s="199"/>
      <c r="OD1500" s="199"/>
      <c r="OE1500" s="199"/>
      <c r="OF1500" s="199"/>
      <c r="OG1500" s="199"/>
      <c r="OH1500" s="199"/>
      <c r="OI1500" s="199"/>
      <c r="OJ1500" s="199"/>
      <c r="OK1500" s="199"/>
      <c r="OL1500" s="199"/>
      <c r="OM1500" s="199"/>
      <c r="ON1500" s="199"/>
      <c r="OO1500" s="199"/>
      <c r="OP1500" s="199"/>
      <c r="OQ1500" s="199"/>
      <c r="OR1500" s="199"/>
      <c r="OS1500" s="199"/>
      <c r="OT1500" s="199"/>
      <c r="OU1500" s="199"/>
      <c r="OV1500" s="199"/>
      <c r="OW1500" s="199"/>
      <c r="OX1500" s="199"/>
      <c r="OY1500" s="199"/>
      <c r="OZ1500" s="199"/>
      <c r="PA1500" s="199"/>
      <c r="PB1500" s="199"/>
      <c r="PC1500" s="199"/>
      <c r="PD1500" s="199"/>
      <c r="PE1500" s="199"/>
      <c r="PF1500" s="199"/>
      <c r="PG1500" s="199"/>
      <c r="PH1500" s="199"/>
      <c r="PI1500" s="199"/>
      <c r="PJ1500" s="199"/>
      <c r="PK1500" s="199"/>
      <c r="PL1500" s="199"/>
      <c r="PM1500" s="199"/>
      <c r="PN1500" s="199"/>
      <c r="PO1500" s="199"/>
      <c r="PP1500" s="199"/>
      <c r="PQ1500" s="199"/>
      <c r="PR1500" s="199"/>
      <c r="PS1500" s="199"/>
      <c r="PT1500" s="199"/>
      <c r="PU1500" s="199"/>
      <c r="PV1500" s="199"/>
      <c r="PW1500" s="199"/>
      <c r="PX1500" s="199"/>
      <c r="PY1500" s="199"/>
      <c r="PZ1500" s="199"/>
      <c r="QA1500" s="199"/>
      <c r="QB1500" s="199"/>
      <c r="QC1500" s="199"/>
      <c r="QD1500" s="199"/>
      <c r="QE1500" s="199"/>
      <c r="QF1500" s="199"/>
      <c r="QG1500" s="199"/>
      <c r="QH1500" s="199"/>
      <c r="QI1500" s="199"/>
      <c r="QJ1500" s="199"/>
      <c r="QK1500" s="199"/>
      <c r="QL1500" s="199"/>
      <c r="QM1500" s="199"/>
      <c r="QN1500" s="199"/>
      <c r="QO1500" s="199"/>
      <c r="QP1500" s="199"/>
      <c r="QQ1500" s="199"/>
      <c r="QR1500" s="199"/>
      <c r="QS1500" s="199"/>
      <c r="QT1500" s="199"/>
      <c r="QU1500" s="199"/>
      <c r="QV1500" s="199"/>
      <c r="QW1500" s="199"/>
      <c r="QX1500" s="199"/>
      <c r="QY1500" s="199"/>
      <c r="QZ1500" s="199"/>
      <c r="RA1500" s="199"/>
      <c r="RB1500" s="199"/>
      <c r="RC1500" s="199"/>
      <c r="RD1500" s="199"/>
      <c r="RE1500" s="199"/>
      <c r="RF1500" s="199"/>
    </row>
    <row r="1501" spans="1:474" s="169" customFormat="1" x14ac:dyDescent="0.25">
      <c r="A1501" s="26"/>
      <c r="B1501" s="48" t="s">
        <v>1404</v>
      </c>
      <c r="C1501" s="23"/>
      <c r="D1501" s="49">
        <v>3</v>
      </c>
      <c r="E1501" s="23">
        <f t="shared" si="160"/>
        <v>1722.5999999999997</v>
      </c>
      <c r="F1501" s="23">
        <v>5167.7999999999993</v>
      </c>
      <c r="N1501" s="207">
        <f t="shared" si="161"/>
        <v>0</v>
      </c>
      <c r="O1501" s="169">
        <v>1</v>
      </c>
      <c r="P1501" s="207">
        <f>440.64+483.36</f>
        <v>924</v>
      </c>
      <c r="U1501" s="208">
        <v>2</v>
      </c>
      <c r="V1501" s="207">
        <v>4243.7999999999993</v>
      </c>
      <c r="AD1501" s="180"/>
      <c r="AE1501" s="207">
        <f t="shared" si="162"/>
        <v>5167.7999999999993</v>
      </c>
      <c r="AF1501" s="199"/>
      <c r="AG1501" s="199"/>
      <c r="AH1501" s="199"/>
      <c r="AI1501" s="199"/>
      <c r="AJ1501" s="199"/>
      <c r="AK1501" s="199"/>
      <c r="AL1501" s="199"/>
      <c r="AM1501" s="199"/>
      <c r="AN1501" s="199"/>
      <c r="AO1501" s="199"/>
      <c r="AP1501" s="199"/>
      <c r="AQ1501" s="199"/>
      <c r="AR1501" s="199"/>
      <c r="AS1501" s="199"/>
      <c r="AT1501" s="199"/>
      <c r="AU1501" s="199"/>
      <c r="AV1501" s="199"/>
      <c r="AW1501" s="199"/>
      <c r="AX1501" s="199"/>
      <c r="AY1501" s="199"/>
      <c r="AZ1501" s="199"/>
      <c r="BA1501" s="199"/>
      <c r="BB1501" s="199"/>
      <c r="BC1501" s="199"/>
      <c r="BD1501" s="199"/>
      <c r="BE1501" s="199"/>
      <c r="BF1501" s="199"/>
      <c r="BG1501" s="199"/>
      <c r="BH1501" s="199"/>
      <c r="BI1501" s="199"/>
      <c r="BJ1501" s="199"/>
      <c r="BK1501" s="199"/>
      <c r="BL1501" s="199"/>
      <c r="BM1501" s="199"/>
      <c r="BN1501" s="199"/>
      <c r="BO1501" s="199"/>
      <c r="BP1501" s="199"/>
      <c r="BQ1501" s="199"/>
      <c r="BR1501" s="199"/>
      <c r="GM1501" s="199"/>
      <c r="GN1501" s="199"/>
      <c r="GO1501" s="199"/>
      <c r="GP1501" s="199"/>
      <c r="GQ1501" s="199"/>
      <c r="GR1501" s="199"/>
      <c r="GS1501" s="199"/>
      <c r="GT1501" s="199"/>
      <c r="GU1501" s="199"/>
      <c r="GV1501" s="199"/>
      <c r="GW1501" s="199"/>
      <c r="GX1501" s="199"/>
      <c r="GY1501" s="199"/>
      <c r="GZ1501" s="199"/>
      <c r="HA1501" s="199"/>
      <c r="HB1501" s="199"/>
      <c r="HC1501" s="199"/>
      <c r="HD1501" s="199"/>
      <c r="HE1501" s="199"/>
      <c r="HF1501" s="199"/>
      <c r="HG1501" s="199"/>
      <c r="HH1501" s="199"/>
      <c r="HI1501" s="199"/>
      <c r="HJ1501" s="199"/>
      <c r="HK1501" s="199"/>
      <c r="HL1501" s="199"/>
      <c r="HM1501" s="199"/>
      <c r="HN1501" s="199"/>
      <c r="HO1501" s="199"/>
      <c r="HP1501" s="199"/>
      <c r="HQ1501" s="199"/>
      <c r="HR1501" s="199"/>
      <c r="HS1501" s="199"/>
      <c r="HT1501" s="199"/>
      <c r="HU1501" s="199"/>
      <c r="HV1501" s="199"/>
      <c r="HW1501" s="199"/>
      <c r="HX1501" s="199"/>
      <c r="HY1501" s="199"/>
      <c r="HZ1501" s="199"/>
      <c r="IA1501" s="199"/>
      <c r="IB1501" s="199"/>
      <c r="IC1501" s="199"/>
      <c r="ID1501" s="199"/>
      <c r="IE1501" s="199"/>
      <c r="IF1501" s="199"/>
      <c r="IG1501" s="199"/>
      <c r="IH1501" s="199"/>
      <c r="II1501" s="199"/>
      <c r="IJ1501" s="199"/>
      <c r="IK1501" s="199"/>
      <c r="IL1501" s="199"/>
      <c r="IM1501" s="199"/>
      <c r="IN1501" s="199"/>
      <c r="IO1501" s="199"/>
      <c r="IP1501" s="199"/>
      <c r="IQ1501" s="199"/>
      <c r="IR1501" s="199"/>
      <c r="IS1501" s="199"/>
      <c r="IT1501" s="199"/>
      <c r="IU1501" s="199"/>
      <c r="IV1501" s="199"/>
      <c r="IW1501" s="199"/>
      <c r="IX1501" s="199"/>
      <c r="IY1501" s="199"/>
      <c r="IZ1501" s="199"/>
      <c r="JA1501" s="199"/>
      <c r="JB1501" s="199"/>
      <c r="JC1501" s="199"/>
      <c r="JD1501" s="199"/>
      <c r="JE1501" s="199"/>
      <c r="JF1501" s="199"/>
      <c r="JG1501" s="199"/>
      <c r="JH1501" s="199"/>
      <c r="JI1501" s="199"/>
      <c r="JJ1501" s="199"/>
      <c r="JK1501" s="199"/>
      <c r="JL1501" s="199"/>
      <c r="JM1501" s="199"/>
      <c r="JN1501" s="199"/>
      <c r="JO1501" s="199"/>
      <c r="JP1501" s="199"/>
      <c r="JQ1501" s="199"/>
      <c r="JR1501" s="199"/>
      <c r="JS1501" s="199"/>
      <c r="JT1501" s="199"/>
      <c r="JU1501" s="199"/>
      <c r="JV1501" s="199"/>
      <c r="JW1501" s="199"/>
      <c r="JX1501" s="199"/>
      <c r="JY1501" s="199"/>
      <c r="JZ1501" s="199"/>
      <c r="KA1501" s="199"/>
      <c r="KB1501" s="199"/>
      <c r="KC1501" s="199"/>
      <c r="KD1501" s="199"/>
      <c r="KE1501" s="199"/>
      <c r="KF1501" s="199"/>
      <c r="KG1501" s="199"/>
      <c r="KH1501" s="199"/>
      <c r="KI1501" s="199"/>
      <c r="KJ1501" s="199"/>
      <c r="KK1501" s="199"/>
      <c r="KL1501" s="199"/>
      <c r="KM1501" s="199"/>
      <c r="KN1501" s="199"/>
      <c r="KO1501" s="199"/>
      <c r="KP1501" s="199"/>
      <c r="KQ1501" s="199"/>
      <c r="KR1501" s="199"/>
      <c r="KS1501" s="199"/>
      <c r="KT1501" s="199"/>
      <c r="KU1501" s="199"/>
      <c r="KV1501" s="199"/>
      <c r="KW1501" s="199"/>
      <c r="KX1501" s="199"/>
      <c r="KY1501" s="199"/>
      <c r="KZ1501" s="199"/>
      <c r="LA1501" s="199"/>
      <c r="LB1501" s="199"/>
      <c r="LC1501" s="199"/>
      <c r="LD1501" s="199"/>
      <c r="LE1501" s="199"/>
      <c r="LF1501" s="199"/>
      <c r="LG1501" s="199"/>
      <c r="LH1501" s="199"/>
      <c r="LI1501" s="199"/>
      <c r="LJ1501" s="199"/>
      <c r="LK1501" s="199"/>
      <c r="LL1501" s="199"/>
      <c r="LM1501" s="199"/>
      <c r="LN1501" s="199"/>
      <c r="LO1501" s="199"/>
      <c r="LP1501" s="199"/>
      <c r="LQ1501" s="199"/>
      <c r="LR1501" s="199"/>
      <c r="LS1501" s="199"/>
      <c r="LT1501" s="199"/>
      <c r="LU1501" s="199"/>
      <c r="LV1501" s="199"/>
      <c r="LW1501" s="199"/>
      <c r="LX1501" s="199"/>
      <c r="LY1501" s="199"/>
      <c r="LZ1501" s="199"/>
      <c r="MA1501" s="199"/>
      <c r="MB1501" s="199"/>
      <c r="MC1501" s="199"/>
      <c r="MD1501" s="199"/>
      <c r="ME1501" s="199"/>
      <c r="MF1501" s="199"/>
      <c r="MG1501" s="199"/>
      <c r="MH1501" s="199"/>
      <c r="MI1501" s="199"/>
      <c r="MJ1501" s="199"/>
      <c r="MK1501" s="199"/>
      <c r="ML1501" s="199"/>
      <c r="MM1501" s="199"/>
      <c r="MN1501" s="199"/>
      <c r="MO1501" s="199"/>
      <c r="MP1501" s="199"/>
      <c r="MQ1501" s="199"/>
      <c r="MR1501" s="199"/>
      <c r="MS1501" s="199"/>
      <c r="MT1501" s="199"/>
      <c r="MU1501" s="199"/>
      <c r="MV1501" s="199"/>
      <c r="MW1501" s="199"/>
      <c r="MX1501" s="199"/>
      <c r="MY1501" s="199"/>
      <c r="MZ1501" s="199"/>
      <c r="NA1501" s="199"/>
      <c r="NB1501" s="199"/>
      <c r="NC1501" s="199"/>
      <c r="ND1501" s="199"/>
      <c r="NE1501" s="199"/>
      <c r="NF1501" s="199"/>
      <c r="NG1501" s="199"/>
      <c r="NH1501" s="199"/>
      <c r="NI1501" s="199"/>
      <c r="NJ1501" s="199"/>
      <c r="NK1501" s="199"/>
      <c r="NL1501" s="199"/>
      <c r="NM1501" s="199"/>
      <c r="NN1501" s="199"/>
      <c r="NO1501" s="199"/>
      <c r="NP1501" s="199"/>
      <c r="NQ1501" s="199"/>
      <c r="NR1501" s="199"/>
      <c r="NS1501" s="199"/>
      <c r="NT1501" s="199"/>
      <c r="NU1501" s="199"/>
      <c r="NV1501" s="199"/>
      <c r="NW1501" s="199"/>
      <c r="NX1501" s="199"/>
      <c r="NY1501" s="199"/>
      <c r="NZ1501" s="199"/>
      <c r="OA1501" s="199"/>
      <c r="OB1501" s="199"/>
      <c r="OC1501" s="199"/>
      <c r="OD1501" s="199"/>
      <c r="OE1501" s="199"/>
      <c r="OF1501" s="199"/>
      <c r="OG1501" s="199"/>
      <c r="OH1501" s="199"/>
      <c r="OI1501" s="199"/>
      <c r="OJ1501" s="199"/>
      <c r="OK1501" s="199"/>
      <c r="OL1501" s="199"/>
      <c r="OM1501" s="199"/>
      <c r="ON1501" s="199"/>
      <c r="OO1501" s="199"/>
      <c r="OP1501" s="199"/>
      <c r="OQ1501" s="199"/>
      <c r="OR1501" s="199"/>
      <c r="OS1501" s="199"/>
      <c r="OT1501" s="199"/>
      <c r="OU1501" s="199"/>
      <c r="OV1501" s="199"/>
      <c r="OW1501" s="199"/>
      <c r="OX1501" s="199"/>
      <c r="OY1501" s="199"/>
      <c r="OZ1501" s="199"/>
      <c r="PA1501" s="199"/>
      <c r="PB1501" s="199"/>
      <c r="PC1501" s="199"/>
      <c r="PD1501" s="199"/>
      <c r="PE1501" s="199"/>
      <c r="PF1501" s="199"/>
      <c r="PG1501" s="199"/>
      <c r="PH1501" s="199"/>
      <c r="PI1501" s="199"/>
      <c r="PJ1501" s="199"/>
      <c r="PK1501" s="199"/>
      <c r="PL1501" s="199"/>
      <c r="PM1501" s="199"/>
      <c r="PN1501" s="199"/>
      <c r="PO1501" s="199"/>
      <c r="PP1501" s="199"/>
      <c r="PQ1501" s="199"/>
      <c r="PR1501" s="199"/>
      <c r="PS1501" s="199"/>
      <c r="PT1501" s="199"/>
      <c r="PU1501" s="199"/>
      <c r="PV1501" s="199"/>
      <c r="PW1501" s="199"/>
      <c r="PX1501" s="199"/>
      <c r="PY1501" s="199"/>
      <c r="PZ1501" s="199"/>
      <c r="QA1501" s="199"/>
      <c r="QB1501" s="199"/>
      <c r="QC1501" s="199"/>
      <c r="QD1501" s="199"/>
      <c r="QE1501" s="199"/>
      <c r="QF1501" s="199"/>
      <c r="QG1501" s="199"/>
      <c r="QH1501" s="199"/>
      <c r="QI1501" s="199"/>
      <c r="QJ1501" s="199"/>
      <c r="QK1501" s="199"/>
      <c r="QL1501" s="199"/>
      <c r="QM1501" s="199"/>
      <c r="QN1501" s="199"/>
      <c r="QO1501" s="199"/>
      <c r="QP1501" s="199"/>
      <c r="QQ1501" s="199"/>
      <c r="QR1501" s="199"/>
      <c r="QS1501" s="199"/>
      <c r="QT1501" s="199"/>
      <c r="QU1501" s="199"/>
      <c r="QV1501" s="199"/>
      <c r="QW1501" s="199"/>
      <c r="QX1501" s="199"/>
      <c r="QY1501" s="199"/>
      <c r="QZ1501" s="199"/>
      <c r="RA1501" s="199"/>
      <c r="RB1501" s="199"/>
      <c r="RC1501" s="199"/>
      <c r="RD1501" s="199"/>
      <c r="RE1501" s="199"/>
      <c r="RF1501" s="199"/>
    </row>
    <row r="1502" spans="1:474" s="169" customFormat="1" x14ac:dyDescent="0.25">
      <c r="A1502" s="26"/>
      <c r="B1502" s="48" t="s">
        <v>1405</v>
      </c>
      <c r="C1502" s="23"/>
      <c r="D1502" s="49">
        <v>0</v>
      </c>
      <c r="E1502" s="23"/>
      <c r="F1502" s="23">
        <v>0</v>
      </c>
      <c r="N1502" s="207">
        <f t="shared" si="161"/>
        <v>0</v>
      </c>
      <c r="P1502" s="207"/>
      <c r="U1502" s="208">
        <v>0</v>
      </c>
      <c r="V1502" s="207">
        <v>0</v>
      </c>
      <c r="AD1502" s="180"/>
      <c r="AE1502" s="207">
        <f t="shared" si="162"/>
        <v>0</v>
      </c>
      <c r="AF1502" s="199"/>
      <c r="AG1502" s="199"/>
      <c r="AH1502" s="199"/>
      <c r="AI1502" s="199"/>
      <c r="AJ1502" s="199"/>
      <c r="AK1502" s="199"/>
      <c r="AL1502" s="199"/>
      <c r="AM1502" s="199"/>
      <c r="AN1502" s="199"/>
      <c r="AO1502" s="199"/>
      <c r="AP1502" s="199"/>
      <c r="AQ1502" s="199"/>
      <c r="AR1502" s="199"/>
      <c r="AS1502" s="199"/>
      <c r="AT1502" s="199"/>
      <c r="AU1502" s="199"/>
      <c r="AV1502" s="199"/>
      <c r="AW1502" s="199"/>
      <c r="AX1502" s="199"/>
      <c r="AY1502" s="199"/>
      <c r="AZ1502" s="199"/>
      <c r="BA1502" s="199"/>
      <c r="BB1502" s="199"/>
      <c r="BC1502" s="199"/>
      <c r="BD1502" s="199"/>
      <c r="BE1502" s="199"/>
      <c r="BF1502" s="199"/>
      <c r="BG1502" s="199"/>
      <c r="BH1502" s="199"/>
      <c r="BI1502" s="199"/>
      <c r="BJ1502" s="199"/>
      <c r="BK1502" s="199"/>
      <c r="BL1502" s="199"/>
      <c r="BM1502" s="199"/>
      <c r="BN1502" s="199"/>
      <c r="BO1502" s="199"/>
      <c r="BP1502" s="199"/>
      <c r="BQ1502" s="199"/>
      <c r="BR1502" s="199"/>
      <c r="GM1502" s="199"/>
      <c r="GN1502" s="199"/>
      <c r="GO1502" s="199"/>
      <c r="GP1502" s="199"/>
      <c r="GQ1502" s="199"/>
      <c r="GR1502" s="199"/>
      <c r="GS1502" s="199"/>
      <c r="GT1502" s="199"/>
      <c r="GU1502" s="199"/>
      <c r="GV1502" s="199"/>
      <c r="GW1502" s="199"/>
      <c r="GX1502" s="199"/>
      <c r="GY1502" s="199"/>
      <c r="GZ1502" s="199"/>
      <c r="HA1502" s="199"/>
      <c r="HB1502" s="199"/>
      <c r="HC1502" s="199"/>
      <c r="HD1502" s="199"/>
      <c r="HE1502" s="199"/>
      <c r="HF1502" s="199"/>
      <c r="HG1502" s="199"/>
      <c r="HH1502" s="199"/>
      <c r="HI1502" s="199"/>
      <c r="HJ1502" s="199"/>
      <c r="HK1502" s="199"/>
      <c r="HL1502" s="199"/>
      <c r="HM1502" s="199"/>
      <c r="HN1502" s="199"/>
      <c r="HO1502" s="199"/>
      <c r="HP1502" s="199"/>
      <c r="HQ1502" s="199"/>
      <c r="HR1502" s="199"/>
      <c r="HS1502" s="199"/>
      <c r="HT1502" s="199"/>
      <c r="HU1502" s="199"/>
      <c r="HV1502" s="199"/>
      <c r="HW1502" s="199"/>
      <c r="HX1502" s="199"/>
      <c r="HY1502" s="199"/>
      <c r="HZ1502" s="199"/>
      <c r="IA1502" s="199"/>
      <c r="IB1502" s="199"/>
      <c r="IC1502" s="199"/>
      <c r="ID1502" s="199"/>
      <c r="IE1502" s="199"/>
      <c r="IF1502" s="199"/>
      <c r="IG1502" s="199"/>
      <c r="IH1502" s="199"/>
      <c r="II1502" s="199"/>
      <c r="IJ1502" s="199"/>
      <c r="IK1502" s="199"/>
      <c r="IL1502" s="199"/>
      <c r="IM1502" s="199"/>
      <c r="IN1502" s="199"/>
      <c r="IO1502" s="199"/>
      <c r="IP1502" s="199"/>
      <c r="IQ1502" s="199"/>
      <c r="IR1502" s="199"/>
      <c r="IS1502" s="199"/>
      <c r="IT1502" s="199"/>
      <c r="IU1502" s="199"/>
      <c r="IV1502" s="199"/>
      <c r="IW1502" s="199"/>
      <c r="IX1502" s="199"/>
      <c r="IY1502" s="199"/>
      <c r="IZ1502" s="199"/>
      <c r="JA1502" s="199"/>
      <c r="JB1502" s="199"/>
      <c r="JC1502" s="199"/>
      <c r="JD1502" s="199"/>
      <c r="JE1502" s="199"/>
      <c r="JF1502" s="199"/>
      <c r="JG1502" s="199"/>
      <c r="JH1502" s="199"/>
      <c r="JI1502" s="199"/>
      <c r="JJ1502" s="199"/>
      <c r="JK1502" s="199"/>
      <c r="JL1502" s="199"/>
      <c r="JM1502" s="199"/>
      <c r="JN1502" s="199"/>
      <c r="JO1502" s="199"/>
      <c r="JP1502" s="199"/>
      <c r="JQ1502" s="199"/>
      <c r="JR1502" s="199"/>
      <c r="JS1502" s="199"/>
      <c r="JT1502" s="199"/>
      <c r="JU1502" s="199"/>
      <c r="JV1502" s="199"/>
      <c r="JW1502" s="199"/>
      <c r="JX1502" s="199"/>
      <c r="JY1502" s="199"/>
      <c r="JZ1502" s="199"/>
      <c r="KA1502" s="199"/>
      <c r="KB1502" s="199"/>
      <c r="KC1502" s="199"/>
      <c r="KD1502" s="199"/>
      <c r="KE1502" s="199"/>
      <c r="KF1502" s="199"/>
      <c r="KG1502" s="199"/>
      <c r="KH1502" s="199"/>
      <c r="KI1502" s="199"/>
      <c r="KJ1502" s="199"/>
      <c r="KK1502" s="199"/>
      <c r="KL1502" s="199"/>
      <c r="KM1502" s="199"/>
      <c r="KN1502" s="199"/>
      <c r="KO1502" s="199"/>
      <c r="KP1502" s="199"/>
      <c r="KQ1502" s="199"/>
      <c r="KR1502" s="199"/>
      <c r="KS1502" s="199"/>
      <c r="KT1502" s="199"/>
      <c r="KU1502" s="199"/>
      <c r="KV1502" s="199"/>
      <c r="KW1502" s="199"/>
      <c r="KX1502" s="199"/>
      <c r="KY1502" s="199"/>
      <c r="KZ1502" s="199"/>
      <c r="LA1502" s="199"/>
      <c r="LB1502" s="199"/>
      <c r="LC1502" s="199"/>
      <c r="LD1502" s="199"/>
      <c r="LE1502" s="199"/>
      <c r="LF1502" s="199"/>
      <c r="LG1502" s="199"/>
      <c r="LH1502" s="199"/>
      <c r="LI1502" s="199"/>
      <c r="LJ1502" s="199"/>
      <c r="LK1502" s="199"/>
      <c r="LL1502" s="199"/>
      <c r="LM1502" s="199"/>
      <c r="LN1502" s="199"/>
      <c r="LO1502" s="199"/>
      <c r="LP1502" s="199"/>
      <c r="LQ1502" s="199"/>
      <c r="LR1502" s="199"/>
      <c r="LS1502" s="199"/>
      <c r="LT1502" s="199"/>
      <c r="LU1502" s="199"/>
      <c r="LV1502" s="199"/>
      <c r="LW1502" s="199"/>
      <c r="LX1502" s="199"/>
      <c r="LY1502" s="199"/>
      <c r="LZ1502" s="199"/>
      <c r="MA1502" s="199"/>
      <c r="MB1502" s="199"/>
      <c r="MC1502" s="199"/>
      <c r="MD1502" s="199"/>
      <c r="ME1502" s="199"/>
      <c r="MF1502" s="199"/>
      <c r="MG1502" s="199"/>
      <c r="MH1502" s="199"/>
      <c r="MI1502" s="199"/>
      <c r="MJ1502" s="199"/>
      <c r="MK1502" s="199"/>
      <c r="ML1502" s="199"/>
      <c r="MM1502" s="199"/>
      <c r="MN1502" s="199"/>
      <c r="MO1502" s="199"/>
      <c r="MP1502" s="199"/>
      <c r="MQ1502" s="199"/>
      <c r="MR1502" s="199"/>
      <c r="MS1502" s="199"/>
      <c r="MT1502" s="199"/>
      <c r="MU1502" s="199"/>
      <c r="MV1502" s="199"/>
      <c r="MW1502" s="199"/>
      <c r="MX1502" s="199"/>
      <c r="MY1502" s="199"/>
      <c r="MZ1502" s="199"/>
      <c r="NA1502" s="199"/>
      <c r="NB1502" s="199"/>
      <c r="NC1502" s="199"/>
      <c r="ND1502" s="199"/>
      <c r="NE1502" s="199"/>
      <c r="NF1502" s="199"/>
      <c r="NG1502" s="199"/>
      <c r="NH1502" s="199"/>
      <c r="NI1502" s="199"/>
      <c r="NJ1502" s="199"/>
      <c r="NK1502" s="199"/>
      <c r="NL1502" s="199"/>
      <c r="NM1502" s="199"/>
      <c r="NN1502" s="199"/>
      <c r="NO1502" s="199"/>
      <c r="NP1502" s="199"/>
      <c r="NQ1502" s="199"/>
      <c r="NR1502" s="199"/>
      <c r="NS1502" s="199"/>
      <c r="NT1502" s="199"/>
      <c r="NU1502" s="199"/>
      <c r="NV1502" s="199"/>
      <c r="NW1502" s="199"/>
      <c r="NX1502" s="199"/>
      <c r="NY1502" s="199"/>
      <c r="NZ1502" s="199"/>
      <c r="OA1502" s="199"/>
      <c r="OB1502" s="199"/>
      <c r="OC1502" s="199"/>
      <c r="OD1502" s="199"/>
      <c r="OE1502" s="199"/>
      <c r="OF1502" s="199"/>
      <c r="OG1502" s="199"/>
      <c r="OH1502" s="199"/>
      <c r="OI1502" s="199"/>
      <c r="OJ1502" s="199"/>
      <c r="OK1502" s="199"/>
      <c r="OL1502" s="199"/>
      <c r="OM1502" s="199"/>
      <c r="ON1502" s="199"/>
      <c r="OO1502" s="199"/>
      <c r="OP1502" s="199"/>
      <c r="OQ1502" s="199"/>
      <c r="OR1502" s="199"/>
      <c r="OS1502" s="199"/>
      <c r="OT1502" s="199"/>
      <c r="OU1502" s="199"/>
      <c r="OV1502" s="199"/>
      <c r="OW1502" s="199"/>
      <c r="OX1502" s="199"/>
      <c r="OY1502" s="199"/>
      <c r="OZ1502" s="199"/>
      <c r="PA1502" s="199"/>
      <c r="PB1502" s="199"/>
      <c r="PC1502" s="199"/>
      <c r="PD1502" s="199"/>
      <c r="PE1502" s="199"/>
      <c r="PF1502" s="199"/>
      <c r="PG1502" s="199"/>
      <c r="PH1502" s="199"/>
      <c r="PI1502" s="199"/>
      <c r="PJ1502" s="199"/>
      <c r="PK1502" s="199"/>
      <c r="PL1502" s="199"/>
      <c r="PM1502" s="199"/>
      <c r="PN1502" s="199"/>
      <c r="PO1502" s="199"/>
      <c r="PP1502" s="199"/>
      <c r="PQ1502" s="199"/>
      <c r="PR1502" s="199"/>
      <c r="PS1502" s="199"/>
      <c r="PT1502" s="199"/>
      <c r="PU1502" s="199"/>
      <c r="PV1502" s="199"/>
      <c r="PW1502" s="199"/>
      <c r="PX1502" s="199"/>
      <c r="PY1502" s="199"/>
      <c r="PZ1502" s="199"/>
      <c r="QA1502" s="199"/>
      <c r="QB1502" s="199"/>
      <c r="QC1502" s="199"/>
      <c r="QD1502" s="199"/>
      <c r="QE1502" s="199"/>
      <c r="QF1502" s="199"/>
      <c r="QG1502" s="199"/>
      <c r="QH1502" s="199"/>
      <c r="QI1502" s="199"/>
      <c r="QJ1502" s="199"/>
      <c r="QK1502" s="199"/>
      <c r="QL1502" s="199"/>
      <c r="QM1502" s="199"/>
      <c r="QN1502" s="199"/>
      <c r="QO1502" s="199"/>
      <c r="QP1502" s="199"/>
      <c r="QQ1502" s="199"/>
      <c r="QR1502" s="199"/>
      <c r="QS1502" s="199"/>
      <c r="QT1502" s="199"/>
      <c r="QU1502" s="199"/>
      <c r="QV1502" s="199"/>
      <c r="QW1502" s="199"/>
      <c r="QX1502" s="199"/>
      <c r="QY1502" s="199"/>
      <c r="QZ1502" s="199"/>
      <c r="RA1502" s="199"/>
      <c r="RB1502" s="199"/>
      <c r="RC1502" s="199"/>
      <c r="RD1502" s="199"/>
      <c r="RE1502" s="199"/>
      <c r="RF1502" s="199"/>
    </row>
    <row r="1503" spans="1:474" s="169" customFormat="1" x14ac:dyDescent="0.25">
      <c r="A1503" s="26"/>
      <c r="B1503" s="48" t="s">
        <v>1406</v>
      </c>
      <c r="C1503" s="23"/>
      <c r="D1503" s="49">
        <v>0</v>
      </c>
      <c r="E1503" s="23"/>
      <c r="F1503" s="23">
        <v>0</v>
      </c>
      <c r="N1503" s="207">
        <f t="shared" si="161"/>
        <v>0</v>
      </c>
      <c r="P1503" s="207"/>
      <c r="U1503" s="208">
        <v>0</v>
      </c>
      <c r="V1503" s="207">
        <v>0</v>
      </c>
      <c r="AD1503" s="180"/>
      <c r="AE1503" s="207">
        <f t="shared" si="162"/>
        <v>0</v>
      </c>
      <c r="AF1503" s="199"/>
      <c r="AG1503" s="199"/>
      <c r="AH1503" s="199"/>
      <c r="AI1503" s="199"/>
      <c r="AJ1503" s="199"/>
      <c r="AK1503" s="199"/>
      <c r="AL1503" s="199"/>
      <c r="AM1503" s="199"/>
      <c r="AN1503" s="199"/>
      <c r="AO1503" s="199"/>
      <c r="AP1503" s="199"/>
      <c r="AQ1503" s="199"/>
      <c r="AR1503" s="199"/>
      <c r="AS1503" s="199"/>
      <c r="AT1503" s="199"/>
      <c r="AU1503" s="199"/>
      <c r="AV1503" s="199"/>
      <c r="AW1503" s="199"/>
      <c r="AX1503" s="199"/>
      <c r="AY1503" s="199"/>
      <c r="AZ1503" s="199"/>
      <c r="BA1503" s="199"/>
      <c r="BB1503" s="199"/>
      <c r="BC1503" s="199"/>
      <c r="BD1503" s="199"/>
      <c r="BE1503" s="199"/>
      <c r="BF1503" s="199"/>
      <c r="BG1503" s="199"/>
      <c r="BH1503" s="199"/>
      <c r="BI1503" s="199"/>
      <c r="BJ1503" s="199"/>
      <c r="BK1503" s="199"/>
      <c r="BL1503" s="199"/>
      <c r="BM1503" s="199"/>
      <c r="BN1503" s="199"/>
      <c r="BO1503" s="199"/>
      <c r="BP1503" s="199"/>
      <c r="BQ1503" s="199"/>
      <c r="BR1503" s="199"/>
      <c r="GM1503" s="199"/>
      <c r="GN1503" s="199"/>
      <c r="GO1503" s="199"/>
      <c r="GP1503" s="199"/>
      <c r="GQ1503" s="199"/>
      <c r="GR1503" s="199"/>
      <c r="GS1503" s="199"/>
      <c r="GT1503" s="199"/>
      <c r="GU1503" s="199"/>
      <c r="GV1503" s="199"/>
      <c r="GW1503" s="199"/>
      <c r="GX1503" s="199"/>
      <c r="GY1503" s="199"/>
      <c r="GZ1503" s="199"/>
      <c r="HA1503" s="199"/>
      <c r="HB1503" s="199"/>
      <c r="HC1503" s="199"/>
      <c r="HD1503" s="199"/>
      <c r="HE1503" s="199"/>
      <c r="HF1503" s="199"/>
      <c r="HG1503" s="199"/>
      <c r="HH1503" s="199"/>
      <c r="HI1503" s="199"/>
      <c r="HJ1503" s="199"/>
      <c r="HK1503" s="199"/>
      <c r="HL1503" s="199"/>
      <c r="HM1503" s="199"/>
      <c r="HN1503" s="199"/>
      <c r="HO1503" s="199"/>
      <c r="HP1503" s="199"/>
      <c r="HQ1503" s="199"/>
      <c r="HR1503" s="199"/>
      <c r="HS1503" s="199"/>
      <c r="HT1503" s="199"/>
      <c r="HU1503" s="199"/>
      <c r="HV1503" s="199"/>
      <c r="HW1503" s="199"/>
      <c r="HX1503" s="199"/>
      <c r="HY1503" s="199"/>
      <c r="HZ1503" s="199"/>
      <c r="IA1503" s="199"/>
      <c r="IB1503" s="199"/>
      <c r="IC1503" s="199"/>
      <c r="ID1503" s="199"/>
      <c r="IE1503" s="199"/>
      <c r="IF1503" s="199"/>
      <c r="IG1503" s="199"/>
      <c r="IH1503" s="199"/>
      <c r="II1503" s="199"/>
      <c r="IJ1503" s="199"/>
      <c r="IK1503" s="199"/>
      <c r="IL1503" s="199"/>
      <c r="IM1503" s="199"/>
      <c r="IN1503" s="199"/>
      <c r="IO1503" s="199"/>
      <c r="IP1503" s="199"/>
      <c r="IQ1503" s="199"/>
      <c r="IR1503" s="199"/>
      <c r="IS1503" s="199"/>
      <c r="IT1503" s="199"/>
      <c r="IU1503" s="199"/>
      <c r="IV1503" s="199"/>
      <c r="IW1503" s="199"/>
      <c r="IX1503" s="199"/>
      <c r="IY1503" s="199"/>
      <c r="IZ1503" s="199"/>
      <c r="JA1503" s="199"/>
      <c r="JB1503" s="199"/>
      <c r="JC1503" s="199"/>
      <c r="JD1503" s="199"/>
      <c r="JE1503" s="199"/>
      <c r="JF1503" s="199"/>
      <c r="JG1503" s="199"/>
      <c r="JH1503" s="199"/>
      <c r="JI1503" s="199"/>
      <c r="JJ1503" s="199"/>
      <c r="JK1503" s="199"/>
      <c r="JL1503" s="199"/>
      <c r="JM1503" s="199"/>
      <c r="JN1503" s="199"/>
      <c r="JO1503" s="199"/>
      <c r="JP1503" s="199"/>
      <c r="JQ1503" s="199"/>
      <c r="JR1503" s="199"/>
      <c r="JS1503" s="199"/>
      <c r="JT1503" s="199"/>
      <c r="JU1503" s="199"/>
      <c r="JV1503" s="199"/>
      <c r="JW1503" s="199"/>
      <c r="JX1503" s="199"/>
      <c r="JY1503" s="199"/>
      <c r="JZ1503" s="199"/>
      <c r="KA1503" s="199"/>
      <c r="KB1503" s="199"/>
      <c r="KC1503" s="199"/>
      <c r="KD1503" s="199"/>
      <c r="KE1503" s="199"/>
      <c r="KF1503" s="199"/>
      <c r="KG1503" s="199"/>
      <c r="KH1503" s="199"/>
      <c r="KI1503" s="199"/>
      <c r="KJ1503" s="199"/>
      <c r="KK1503" s="199"/>
      <c r="KL1503" s="199"/>
      <c r="KM1503" s="199"/>
      <c r="KN1503" s="199"/>
      <c r="KO1503" s="199"/>
      <c r="KP1503" s="199"/>
      <c r="KQ1503" s="199"/>
      <c r="KR1503" s="199"/>
      <c r="KS1503" s="199"/>
      <c r="KT1503" s="199"/>
      <c r="KU1503" s="199"/>
      <c r="KV1503" s="199"/>
      <c r="KW1503" s="199"/>
      <c r="KX1503" s="199"/>
      <c r="KY1503" s="199"/>
      <c r="KZ1503" s="199"/>
      <c r="LA1503" s="199"/>
      <c r="LB1503" s="199"/>
      <c r="LC1503" s="199"/>
      <c r="LD1503" s="199"/>
      <c r="LE1503" s="199"/>
      <c r="LF1503" s="199"/>
      <c r="LG1503" s="199"/>
      <c r="LH1503" s="199"/>
      <c r="LI1503" s="199"/>
      <c r="LJ1503" s="199"/>
      <c r="LK1503" s="199"/>
      <c r="LL1503" s="199"/>
      <c r="LM1503" s="199"/>
      <c r="LN1503" s="199"/>
      <c r="LO1503" s="199"/>
      <c r="LP1503" s="199"/>
      <c r="LQ1503" s="199"/>
      <c r="LR1503" s="199"/>
      <c r="LS1503" s="199"/>
      <c r="LT1503" s="199"/>
      <c r="LU1503" s="199"/>
      <c r="LV1503" s="199"/>
      <c r="LW1503" s="199"/>
      <c r="LX1503" s="199"/>
      <c r="LY1503" s="199"/>
      <c r="LZ1503" s="199"/>
      <c r="MA1503" s="199"/>
      <c r="MB1503" s="199"/>
      <c r="MC1503" s="199"/>
      <c r="MD1503" s="199"/>
      <c r="ME1503" s="199"/>
      <c r="MF1503" s="199"/>
      <c r="MG1503" s="199"/>
      <c r="MH1503" s="199"/>
      <c r="MI1503" s="199"/>
      <c r="MJ1503" s="199"/>
      <c r="MK1503" s="199"/>
      <c r="ML1503" s="199"/>
      <c r="MM1503" s="199"/>
      <c r="MN1503" s="199"/>
      <c r="MO1503" s="199"/>
      <c r="MP1503" s="199"/>
      <c r="MQ1503" s="199"/>
      <c r="MR1503" s="199"/>
      <c r="MS1503" s="199"/>
      <c r="MT1503" s="199"/>
      <c r="MU1503" s="199"/>
      <c r="MV1503" s="199"/>
      <c r="MW1503" s="199"/>
      <c r="MX1503" s="199"/>
      <c r="MY1503" s="199"/>
      <c r="MZ1503" s="199"/>
      <c r="NA1503" s="199"/>
      <c r="NB1503" s="199"/>
      <c r="NC1503" s="199"/>
      <c r="ND1503" s="199"/>
      <c r="NE1503" s="199"/>
      <c r="NF1503" s="199"/>
      <c r="NG1503" s="199"/>
      <c r="NH1503" s="199"/>
      <c r="NI1503" s="199"/>
      <c r="NJ1503" s="199"/>
      <c r="NK1503" s="199"/>
      <c r="NL1503" s="199"/>
      <c r="NM1503" s="199"/>
      <c r="NN1503" s="199"/>
      <c r="NO1503" s="199"/>
      <c r="NP1503" s="199"/>
      <c r="NQ1503" s="199"/>
      <c r="NR1503" s="199"/>
      <c r="NS1503" s="199"/>
      <c r="NT1503" s="199"/>
      <c r="NU1503" s="199"/>
      <c r="NV1503" s="199"/>
      <c r="NW1503" s="199"/>
      <c r="NX1503" s="199"/>
      <c r="NY1503" s="199"/>
      <c r="NZ1503" s="199"/>
      <c r="OA1503" s="199"/>
      <c r="OB1503" s="199"/>
      <c r="OC1503" s="199"/>
      <c r="OD1503" s="199"/>
      <c r="OE1503" s="199"/>
      <c r="OF1503" s="199"/>
      <c r="OG1503" s="199"/>
      <c r="OH1503" s="199"/>
      <c r="OI1503" s="199"/>
      <c r="OJ1503" s="199"/>
      <c r="OK1503" s="199"/>
      <c r="OL1503" s="199"/>
      <c r="OM1503" s="199"/>
      <c r="ON1503" s="199"/>
      <c r="OO1503" s="199"/>
      <c r="OP1503" s="199"/>
      <c r="OQ1503" s="199"/>
      <c r="OR1503" s="199"/>
      <c r="OS1503" s="199"/>
      <c r="OT1503" s="199"/>
      <c r="OU1503" s="199"/>
      <c r="OV1503" s="199"/>
      <c r="OW1503" s="199"/>
      <c r="OX1503" s="199"/>
      <c r="OY1503" s="199"/>
      <c r="OZ1503" s="199"/>
      <c r="PA1503" s="199"/>
      <c r="PB1503" s="199"/>
      <c r="PC1503" s="199"/>
      <c r="PD1503" s="199"/>
      <c r="PE1503" s="199"/>
      <c r="PF1503" s="199"/>
      <c r="PG1503" s="199"/>
      <c r="PH1503" s="199"/>
      <c r="PI1503" s="199"/>
      <c r="PJ1503" s="199"/>
      <c r="PK1503" s="199"/>
      <c r="PL1503" s="199"/>
      <c r="PM1503" s="199"/>
      <c r="PN1503" s="199"/>
      <c r="PO1503" s="199"/>
      <c r="PP1503" s="199"/>
      <c r="PQ1503" s="199"/>
      <c r="PR1503" s="199"/>
      <c r="PS1503" s="199"/>
      <c r="PT1503" s="199"/>
      <c r="PU1503" s="199"/>
      <c r="PV1503" s="199"/>
      <c r="PW1503" s="199"/>
      <c r="PX1503" s="199"/>
      <c r="PY1503" s="199"/>
      <c r="PZ1503" s="199"/>
      <c r="QA1503" s="199"/>
      <c r="QB1503" s="199"/>
      <c r="QC1503" s="199"/>
      <c r="QD1503" s="199"/>
      <c r="QE1503" s="199"/>
      <c r="QF1503" s="199"/>
      <c r="QG1503" s="199"/>
      <c r="QH1503" s="199"/>
      <c r="QI1503" s="199"/>
      <c r="QJ1503" s="199"/>
      <c r="QK1503" s="199"/>
      <c r="QL1503" s="199"/>
      <c r="QM1503" s="199"/>
      <c r="QN1503" s="199"/>
      <c r="QO1503" s="199"/>
      <c r="QP1503" s="199"/>
      <c r="QQ1503" s="199"/>
      <c r="QR1503" s="199"/>
      <c r="QS1503" s="199"/>
      <c r="QT1503" s="199"/>
      <c r="QU1503" s="199"/>
      <c r="QV1503" s="199"/>
      <c r="QW1503" s="199"/>
      <c r="QX1503" s="199"/>
      <c r="QY1503" s="199"/>
      <c r="QZ1503" s="199"/>
      <c r="RA1503" s="199"/>
      <c r="RB1503" s="199"/>
      <c r="RC1503" s="199"/>
      <c r="RD1503" s="199"/>
      <c r="RE1503" s="199"/>
      <c r="RF1503" s="199"/>
    </row>
    <row r="1504" spans="1:474" s="169" customFormat="1" x14ac:dyDescent="0.25">
      <c r="A1504" s="26"/>
      <c r="B1504" s="48" t="s">
        <v>1407</v>
      </c>
      <c r="C1504" s="23"/>
      <c r="D1504" s="49">
        <v>10</v>
      </c>
      <c r="E1504" s="23">
        <f t="shared" si="160"/>
        <v>358.30079999999998</v>
      </c>
      <c r="F1504" s="23">
        <v>3583.0079999999998</v>
      </c>
      <c r="N1504" s="207">
        <f t="shared" si="161"/>
        <v>0</v>
      </c>
      <c r="O1504" s="169">
        <v>1</v>
      </c>
      <c r="P1504" s="207">
        <v>91.9</v>
      </c>
      <c r="U1504" s="208">
        <v>9</v>
      </c>
      <c r="V1504" s="207">
        <v>3491.1079999999997</v>
      </c>
      <c r="AD1504" s="180"/>
      <c r="AE1504" s="207">
        <f t="shared" si="162"/>
        <v>3583.0079999999998</v>
      </c>
      <c r="AF1504" s="199"/>
      <c r="AG1504" s="199"/>
      <c r="AH1504" s="199"/>
      <c r="AI1504" s="199"/>
      <c r="AJ1504" s="199"/>
      <c r="AK1504" s="199"/>
      <c r="AL1504" s="199"/>
      <c r="AM1504" s="199"/>
      <c r="AN1504" s="199"/>
      <c r="AO1504" s="199"/>
      <c r="AP1504" s="199"/>
      <c r="AQ1504" s="199"/>
      <c r="AR1504" s="199"/>
      <c r="AS1504" s="199"/>
      <c r="AT1504" s="199"/>
      <c r="AU1504" s="199"/>
      <c r="AV1504" s="199"/>
      <c r="AW1504" s="199"/>
      <c r="AX1504" s="199"/>
      <c r="AY1504" s="199"/>
      <c r="AZ1504" s="199"/>
      <c r="BA1504" s="199"/>
      <c r="BB1504" s="199"/>
      <c r="BC1504" s="199"/>
      <c r="BD1504" s="199"/>
      <c r="BE1504" s="199"/>
      <c r="BF1504" s="199"/>
      <c r="BG1504" s="199"/>
      <c r="BH1504" s="199"/>
      <c r="BI1504" s="199"/>
      <c r="BJ1504" s="199"/>
      <c r="BK1504" s="199"/>
      <c r="BL1504" s="199"/>
      <c r="BM1504" s="199"/>
      <c r="BN1504" s="199"/>
      <c r="BO1504" s="199"/>
      <c r="BP1504" s="199"/>
      <c r="BQ1504" s="199"/>
      <c r="BR1504" s="199"/>
      <c r="GM1504" s="199"/>
      <c r="GN1504" s="199"/>
      <c r="GO1504" s="199"/>
      <c r="GP1504" s="199"/>
      <c r="GQ1504" s="199"/>
      <c r="GR1504" s="199"/>
      <c r="GS1504" s="199"/>
      <c r="GT1504" s="199"/>
      <c r="GU1504" s="199"/>
      <c r="GV1504" s="199"/>
      <c r="GW1504" s="199"/>
      <c r="GX1504" s="199"/>
      <c r="GY1504" s="199"/>
      <c r="GZ1504" s="199"/>
      <c r="HA1504" s="199"/>
      <c r="HB1504" s="199"/>
      <c r="HC1504" s="199"/>
      <c r="HD1504" s="199"/>
      <c r="HE1504" s="199"/>
      <c r="HF1504" s="199"/>
      <c r="HG1504" s="199"/>
      <c r="HH1504" s="199"/>
      <c r="HI1504" s="199"/>
      <c r="HJ1504" s="199"/>
      <c r="HK1504" s="199"/>
      <c r="HL1504" s="199"/>
      <c r="HM1504" s="199"/>
      <c r="HN1504" s="199"/>
      <c r="HO1504" s="199"/>
      <c r="HP1504" s="199"/>
      <c r="HQ1504" s="199"/>
      <c r="HR1504" s="199"/>
      <c r="HS1504" s="199"/>
      <c r="HT1504" s="199"/>
      <c r="HU1504" s="199"/>
      <c r="HV1504" s="199"/>
      <c r="HW1504" s="199"/>
      <c r="HX1504" s="199"/>
      <c r="HY1504" s="199"/>
      <c r="HZ1504" s="199"/>
      <c r="IA1504" s="199"/>
      <c r="IB1504" s="199"/>
      <c r="IC1504" s="199"/>
      <c r="ID1504" s="199"/>
      <c r="IE1504" s="199"/>
      <c r="IF1504" s="199"/>
      <c r="IG1504" s="199"/>
      <c r="IH1504" s="199"/>
      <c r="II1504" s="199"/>
      <c r="IJ1504" s="199"/>
      <c r="IK1504" s="199"/>
      <c r="IL1504" s="199"/>
      <c r="IM1504" s="199"/>
      <c r="IN1504" s="199"/>
      <c r="IO1504" s="199"/>
      <c r="IP1504" s="199"/>
      <c r="IQ1504" s="199"/>
      <c r="IR1504" s="199"/>
      <c r="IS1504" s="199"/>
      <c r="IT1504" s="199"/>
      <c r="IU1504" s="199"/>
      <c r="IV1504" s="199"/>
      <c r="IW1504" s="199"/>
      <c r="IX1504" s="199"/>
      <c r="IY1504" s="199"/>
      <c r="IZ1504" s="199"/>
      <c r="JA1504" s="199"/>
      <c r="JB1504" s="199"/>
      <c r="JC1504" s="199"/>
      <c r="JD1504" s="199"/>
      <c r="JE1504" s="199"/>
      <c r="JF1504" s="199"/>
      <c r="JG1504" s="199"/>
      <c r="JH1504" s="199"/>
      <c r="JI1504" s="199"/>
      <c r="JJ1504" s="199"/>
      <c r="JK1504" s="199"/>
      <c r="JL1504" s="199"/>
      <c r="JM1504" s="199"/>
      <c r="JN1504" s="199"/>
      <c r="JO1504" s="199"/>
      <c r="JP1504" s="199"/>
      <c r="JQ1504" s="199"/>
      <c r="JR1504" s="199"/>
      <c r="JS1504" s="199"/>
      <c r="JT1504" s="199"/>
      <c r="JU1504" s="199"/>
      <c r="JV1504" s="199"/>
      <c r="JW1504" s="199"/>
      <c r="JX1504" s="199"/>
      <c r="JY1504" s="199"/>
      <c r="JZ1504" s="199"/>
      <c r="KA1504" s="199"/>
      <c r="KB1504" s="199"/>
      <c r="KC1504" s="199"/>
      <c r="KD1504" s="199"/>
      <c r="KE1504" s="199"/>
      <c r="KF1504" s="199"/>
      <c r="KG1504" s="199"/>
      <c r="KH1504" s="199"/>
      <c r="KI1504" s="199"/>
      <c r="KJ1504" s="199"/>
      <c r="KK1504" s="199"/>
      <c r="KL1504" s="199"/>
      <c r="KM1504" s="199"/>
      <c r="KN1504" s="199"/>
      <c r="KO1504" s="199"/>
      <c r="KP1504" s="199"/>
      <c r="KQ1504" s="199"/>
      <c r="KR1504" s="199"/>
      <c r="KS1504" s="199"/>
      <c r="KT1504" s="199"/>
      <c r="KU1504" s="199"/>
      <c r="KV1504" s="199"/>
      <c r="KW1504" s="199"/>
      <c r="KX1504" s="199"/>
      <c r="KY1504" s="199"/>
      <c r="KZ1504" s="199"/>
      <c r="LA1504" s="199"/>
      <c r="LB1504" s="199"/>
      <c r="LC1504" s="199"/>
      <c r="LD1504" s="199"/>
      <c r="LE1504" s="199"/>
      <c r="LF1504" s="199"/>
      <c r="LG1504" s="199"/>
      <c r="LH1504" s="199"/>
      <c r="LI1504" s="199"/>
      <c r="LJ1504" s="199"/>
      <c r="LK1504" s="199"/>
      <c r="LL1504" s="199"/>
      <c r="LM1504" s="199"/>
      <c r="LN1504" s="199"/>
      <c r="LO1504" s="199"/>
      <c r="LP1504" s="199"/>
      <c r="LQ1504" s="199"/>
      <c r="LR1504" s="199"/>
      <c r="LS1504" s="199"/>
      <c r="LT1504" s="199"/>
      <c r="LU1504" s="199"/>
      <c r="LV1504" s="199"/>
      <c r="LW1504" s="199"/>
      <c r="LX1504" s="199"/>
      <c r="LY1504" s="199"/>
      <c r="LZ1504" s="199"/>
      <c r="MA1504" s="199"/>
      <c r="MB1504" s="199"/>
      <c r="MC1504" s="199"/>
      <c r="MD1504" s="199"/>
      <c r="ME1504" s="199"/>
      <c r="MF1504" s="199"/>
      <c r="MG1504" s="199"/>
      <c r="MH1504" s="199"/>
      <c r="MI1504" s="199"/>
      <c r="MJ1504" s="199"/>
      <c r="MK1504" s="199"/>
      <c r="ML1504" s="199"/>
      <c r="MM1504" s="199"/>
      <c r="MN1504" s="199"/>
      <c r="MO1504" s="199"/>
      <c r="MP1504" s="199"/>
      <c r="MQ1504" s="199"/>
      <c r="MR1504" s="199"/>
      <c r="MS1504" s="199"/>
      <c r="MT1504" s="199"/>
      <c r="MU1504" s="199"/>
      <c r="MV1504" s="199"/>
      <c r="MW1504" s="199"/>
      <c r="MX1504" s="199"/>
      <c r="MY1504" s="199"/>
      <c r="MZ1504" s="199"/>
      <c r="NA1504" s="199"/>
      <c r="NB1504" s="199"/>
      <c r="NC1504" s="199"/>
      <c r="ND1504" s="199"/>
      <c r="NE1504" s="199"/>
      <c r="NF1504" s="199"/>
      <c r="NG1504" s="199"/>
      <c r="NH1504" s="199"/>
      <c r="NI1504" s="199"/>
      <c r="NJ1504" s="199"/>
      <c r="NK1504" s="199"/>
      <c r="NL1504" s="199"/>
      <c r="NM1504" s="199"/>
      <c r="NN1504" s="199"/>
      <c r="NO1504" s="199"/>
      <c r="NP1504" s="199"/>
      <c r="NQ1504" s="199"/>
      <c r="NR1504" s="199"/>
      <c r="NS1504" s="199"/>
      <c r="NT1504" s="199"/>
      <c r="NU1504" s="199"/>
      <c r="NV1504" s="199"/>
      <c r="NW1504" s="199"/>
      <c r="NX1504" s="199"/>
      <c r="NY1504" s="199"/>
      <c r="NZ1504" s="199"/>
      <c r="OA1504" s="199"/>
      <c r="OB1504" s="199"/>
      <c r="OC1504" s="199"/>
      <c r="OD1504" s="199"/>
      <c r="OE1504" s="199"/>
      <c r="OF1504" s="199"/>
      <c r="OG1504" s="199"/>
      <c r="OH1504" s="199"/>
      <c r="OI1504" s="199"/>
      <c r="OJ1504" s="199"/>
      <c r="OK1504" s="199"/>
      <c r="OL1504" s="199"/>
      <c r="OM1504" s="199"/>
      <c r="ON1504" s="199"/>
      <c r="OO1504" s="199"/>
      <c r="OP1504" s="199"/>
      <c r="OQ1504" s="199"/>
      <c r="OR1504" s="199"/>
      <c r="OS1504" s="199"/>
      <c r="OT1504" s="199"/>
      <c r="OU1504" s="199"/>
      <c r="OV1504" s="199"/>
      <c r="OW1504" s="199"/>
      <c r="OX1504" s="199"/>
      <c r="OY1504" s="199"/>
      <c r="OZ1504" s="199"/>
      <c r="PA1504" s="199"/>
      <c r="PB1504" s="199"/>
      <c r="PC1504" s="199"/>
      <c r="PD1504" s="199"/>
      <c r="PE1504" s="199"/>
      <c r="PF1504" s="199"/>
      <c r="PG1504" s="199"/>
      <c r="PH1504" s="199"/>
      <c r="PI1504" s="199"/>
      <c r="PJ1504" s="199"/>
      <c r="PK1504" s="199"/>
      <c r="PL1504" s="199"/>
      <c r="PM1504" s="199"/>
      <c r="PN1504" s="199"/>
      <c r="PO1504" s="199"/>
      <c r="PP1504" s="199"/>
      <c r="PQ1504" s="199"/>
      <c r="PR1504" s="199"/>
      <c r="PS1504" s="199"/>
      <c r="PT1504" s="199"/>
      <c r="PU1504" s="199"/>
      <c r="PV1504" s="199"/>
      <c r="PW1504" s="199"/>
      <c r="PX1504" s="199"/>
      <c r="PY1504" s="199"/>
      <c r="PZ1504" s="199"/>
      <c r="QA1504" s="199"/>
      <c r="QB1504" s="199"/>
      <c r="QC1504" s="199"/>
      <c r="QD1504" s="199"/>
      <c r="QE1504" s="199"/>
      <c r="QF1504" s="199"/>
      <c r="QG1504" s="199"/>
      <c r="QH1504" s="199"/>
      <c r="QI1504" s="199"/>
      <c r="QJ1504" s="199"/>
      <c r="QK1504" s="199"/>
      <c r="QL1504" s="199"/>
      <c r="QM1504" s="199"/>
      <c r="QN1504" s="199"/>
      <c r="QO1504" s="199"/>
      <c r="QP1504" s="199"/>
      <c r="QQ1504" s="199"/>
      <c r="QR1504" s="199"/>
      <c r="QS1504" s="199"/>
      <c r="QT1504" s="199"/>
      <c r="QU1504" s="199"/>
      <c r="QV1504" s="199"/>
      <c r="QW1504" s="199"/>
      <c r="QX1504" s="199"/>
      <c r="QY1504" s="199"/>
      <c r="QZ1504" s="199"/>
      <c r="RA1504" s="199"/>
      <c r="RB1504" s="199"/>
      <c r="RC1504" s="199"/>
      <c r="RD1504" s="199"/>
      <c r="RE1504" s="199"/>
      <c r="RF1504" s="199"/>
    </row>
    <row r="1505" spans="1:474" s="169" customFormat="1" x14ac:dyDescent="0.25">
      <c r="A1505" s="26"/>
      <c r="B1505" s="48" t="s">
        <v>1408</v>
      </c>
      <c r="C1505" s="23"/>
      <c r="D1505" s="49">
        <v>6</v>
      </c>
      <c r="E1505" s="23">
        <f t="shared" si="160"/>
        <v>234.27360000000007</v>
      </c>
      <c r="F1505" s="23">
        <v>1405.6416000000004</v>
      </c>
      <c r="N1505" s="207">
        <f t="shared" si="161"/>
        <v>0</v>
      </c>
      <c r="P1505" s="207"/>
      <c r="U1505" s="208">
        <v>6</v>
      </c>
      <c r="V1505" s="207">
        <v>1405.6416000000004</v>
      </c>
      <c r="AD1505" s="180"/>
      <c r="AE1505" s="207">
        <f t="shared" si="162"/>
        <v>1405.6416000000004</v>
      </c>
      <c r="AF1505" s="199"/>
      <c r="AG1505" s="199"/>
      <c r="AH1505" s="199"/>
      <c r="AI1505" s="199"/>
      <c r="AJ1505" s="199"/>
      <c r="AK1505" s="199"/>
      <c r="AL1505" s="199"/>
      <c r="AM1505" s="199"/>
      <c r="AN1505" s="199"/>
      <c r="AO1505" s="199"/>
      <c r="AP1505" s="199"/>
      <c r="AQ1505" s="199"/>
      <c r="AR1505" s="199"/>
      <c r="AS1505" s="199"/>
      <c r="AT1505" s="199"/>
      <c r="AU1505" s="199"/>
      <c r="AV1505" s="199"/>
      <c r="AW1505" s="199"/>
      <c r="AX1505" s="199"/>
      <c r="AY1505" s="199"/>
      <c r="AZ1505" s="199"/>
      <c r="BA1505" s="199"/>
      <c r="BB1505" s="199"/>
      <c r="BC1505" s="199"/>
      <c r="BD1505" s="199"/>
      <c r="BE1505" s="199"/>
      <c r="BF1505" s="199"/>
      <c r="BG1505" s="199"/>
      <c r="BH1505" s="199"/>
      <c r="BI1505" s="199"/>
      <c r="BJ1505" s="199"/>
      <c r="BK1505" s="199"/>
      <c r="BL1505" s="199"/>
      <c r="BM1505" s="199"/>
      <c r="BN1505" s="199"/>
      <c r="BO1505" s="199"/>
      <c r="BP1505" s="199"/>
      <c r="BQ1505" s="199"/>
      <c r="BR1505" s="199"/>
      <c r="GM1505" s="199"/>
      <c r="GN1505" s="199"/>
      <c r="GO1505" s="199"/>
      <c r="GP1505" s="199"/>
      <c r="GQ1505" s="199"/>
      <c r="GR1505" s="199"/>
      <c r="GS1505" s="199"/>
      <c r="GT1505" s="199"/>
      <c r="GU1505" s="199"/>
      <c r="GV1505" s="199"/>
      <c r="GW1505" s="199"/>
      <c r="GX1505" s="199"/>
      <c r="GY1505" s="199"/>
      <c r="GZ1505" s="199"/>
      <c r="HA1505" s="199"/>
      <c r="HB1505" s="199"/>
      <c r="HC1505" s="199"/>
      <c r="HD1505" s="199"/>
      <c r="HE1505" s="199"/>
      <c r="HF1505" s="199"/>
      <c r="HG1505" s="199"/>
      <c r="HH1505" s="199"/>
      <c r="HI1505" s="199"/>
      <c r="HJ1505" s="199"/>
      <c r="HK1505" s="199"/>
      <c r="HL1505" s="199"/>
      <c r="HM1505" s="199"/>
      <c r="HN1505" s="199"/>
      <c r="HO1505" s="199"/>
      <c r="HP1505" s="199"/>
      <c r="HQ1505" s="199"/>
      <c r="HR1505" s="199"/>
      <c r="HS1505" s="199"/>
      <c r="HT1505" s="199"/>
      <c r="HU1505" s="199"/>
      <c r="HV1505" s="199"/>
      <c r="HW1505" s="199"/>
      <c r="HX1505" s="199"/>
      <c r="HY1505" s="199"/>
      <c r="HZ1505" s="199"/>
      <c r="IA1505" s="199"/>
      <c r="IB1505" s="199"/>
      <c r="IC1505" s="199"/>
      <c r="ID1505" s="199"/>
      <c r="IE1505" s="199"/>
      <c r="IF1505" s="199"/>
      <c r="IG1505" s="199"/>
      <c r="IH1505" s="199"/>
      <c r="II1505" s="199"/>
      <c r="IJ1505" s="199"/>
      <c r="IK1505" s="199"/>
      <c r="IL1505" s="199"/>
      <c r="IM1505" s="199"/>
      <c r="IN1505" s="199"/>
      <c r="IO1505" s="199"/>
      <c r="IP1505" s="199"/>
      <c r="IQ1505" s="199"/>
      <c r="IR1505" s="199"/>
      <c r="IS1505" s="199"/>
      <c r="IT1505" s="199"/>
      <c r="IU1505" s="199"/>
      <c r="IV1505" s="199"/>
      <c r="IW1505" s="199"/>
      <c r="IX1505" s="199"/>
      <c r="IY1505" s="199"/>
      <c r="IZ1505" s="199"/>
      <c r="JA1505" s="199"/>
      <c r="JB1505" s="199"/>
      <c r="JC1505" s="199"/>
      <c r="JD1505" s="199"/>
      <c r="JE1505" s="199"/>
      <c r="JF1505" s="199"/>
      <c r="JG1505" s="199"/>
      <c r="JH1505" s="199"/>
      <c r="JI1505" s="199"/>
      <c r="JJ1505" s="199"/>
      <c r="JK1505" s="199"/>
      <c r="JL1505" s="199"/>
      <c r="JM1505" s="199"/>
      <c r="JN1505" s="199"/>
      <c r="JO1505" s="199"/>
      <c r="JP1505" s="199"/>
      <c r="JQ1505" s="199"/>
      <c r="JR1505" s="199"/>
      <c r="JS1505" s="199"/>
      <c r="JT1505" s="199"/>
      <c r="JU1505" s="199"/>
      <c r="JV1505" s="199"/>
      <c r="JW1505" s="199"/>
      <c r="JX1505" s="199"/>
      <c r="JY1505" s="199"/>
      <c r="JZ1505" s="199"/>
      <c r="KA1505" s="199"/>
      <c r="KB1505" s="199"/>
      <c r="KC1505" s="199"/>
      <c r="KD1505" s="199"/>
      <c r="KE1505" s="199"/>
      <c r="KF1505" s="199"/>
      <c r="KG1505" s="199"/>
      <c r="KH1505" s="199"/>
      <c r="KI1505" s="199"/>
      <c r="KJ1505" s="199"/>
      <c r="KK1505" s="199"/>
      <c r="KL1505" s="199"/>
      <c r="KM1505" s="199"/>
      <c r="KN1505" s="199"/>
      <c r="KO1505" s="199"/>
      <c r="KP1505" s="199"/>
      <c r="KQ1505" s="199"/>
      <c r="KR1505" s="199"/>
      <c r="KS1505" s="199"/>
      <c r="KT1505" s="199"/>
      <c r="KU1505" s="199"/>
      <c r="KV1505" s="199"/>
      <c r="KW1505" s="199"/>
      <c r="KX1505" s="199"/>
      <c r="KY1505" s="199"/>
      <c r="KZ1505" s="199"/>
      <c r="LA1505" s="199"/>
      <c r="LB1505" s="199"/>
      <c r="LC1505" s="199"/>
      <c r="LD1505" s="199"/>
      <c r="LE1505" s="199"/>
      <c r="LF1505" s="199"/>
      <c r="LG1505" s="199"/>
      <c r="LH1505" s="199"/>
      <c r="LI1505" s="199"/>
      <c r="LJ1505" s="199"/>
      <c r="LK1505" s="199"/>
      <c r="LL1505" s="199"/>
      <c r="LM1505" s="199"/>
      <c r="LN1505" s="199"/>
      <c r="LO1505" s="199"/>
      <c r="LP1505" s="199"/>
      <c r="LQ1505" s="199"/>
      <c r="LR1505" s="199"/>
      <c r="LS1505" s="199"/>
      <c r="LT1505" s="199"/>
      <c r="LU1505" s="199"/>
      <c r="LV1505" s="199"/>
      <c r="LW1505" s="199"/>
      <c r="LX1505" s="199"/>
      <c r="LY1505" s="199"/>
      <c r="LZ1505" s="199"/>
      <c r="MA1505" s="199"/>
      <c r="MB1505" s="199"/>
      <c r="MC1505" s="199"/>
      <c r="MD1505" s="199"/>
      <c r="ME1505" s="199"/>
      <c r="MF1505" s="199"/>
      <c r="MG1505" s="199"/>
      <c r="MH1505" s="199"/>
      <c r="MI1505" s="199"/>
      <c r="MJ1505" s="199"/>
      <c r="MK1505" s="199"/>
      <c r="ML1505" s="199"/>
      <c r="MM1505" s="199"/>
      <c r="MN1505" s="199"/>
      <c r="MO1505" s="199"/>
      <c r="MP1505" s="199"/>
      <c r="MQ1505" s="199"/>
      <c r="MR1505" s="199"/>
      <c r="MS1505" s="199"/>
      <c r="MT1505" s="199"/>
      <c r="MU1505" s="199"/>
      <c r="MV1505" s="199"/>
      <c r="MW1505" s="199"/>
      <c r="MX1505" s="199"/>
      <c r="MY1505" s="199"/>
      <c r="MZ1505" s="199"/>
      <c r="NA1505" s="199"/>
      <c r="NB1505" s="199"/>
      <c r="NC1505" s="199"/>
      <c r="ND1505" s="199"/>
      <c r="NE1505" s="199"/>
      <c r="NF1505" s="199"/>
      <c r="NG1505" s="199"/>
      <c r="NH1505" s="199"/>
      <c r="NI1505" s="199"/>
      <c r="NJ1505" s="199"/>
      <c r="NK1505" s="199"/>
      <c r="NL1505" s="199"/>
      <c r="NM1505" s="199"/>
      <c r="NN1505" s="199"/>
      <c r="NO1505" s="199"/>
      <c r="NP1505" s="199"/>
      <c r="NQ1505" s="199"/>
      <c r="NR1505" s="199"/>
      <c r="NS1505" s="199"/>
      <c r="NT1505" s="199"/>
      <c r="NU1505" s="199"/>
      <c r="NV1505" s="199"/>
      <c r="NW1505" s="199"/>
      <c r="NX1505" s="199"/>
      <c r="NY1505" s="199"/>
      <c r="NZ1505" s="199"/>
      <c r="OA1505" s="199"/>
      <c r="OB1505" s="199"/>
      <c r="OC1505" s="199"/>
      <c r="OD1505" s="199"/>
      <c r="OE1505" s="199"/>
      <c r="OF1505" s="199"/>
      <c r="OG1505" s="199"/>
      <c r="OH1505" s="199"/>
      <c r="OI1505" s="199"/>
      <c r="OJ1505" s="199"/>
      <c r="OK1505" s="199"/>
      <c r="OL1505" s="199"/>
      <c r="OM1505" s="199"/>
      <c r="ON1505" s="199"/>
      <c r="OO1505" s="199"/>
      <c r="OP1505" s="199"/>
      <c r="OQ1505" s="199"/>
      <c r="OR1505" s="199"/>
      <c r="OS1505" s="199"/>
      <c r="OT1505" s="199"/>
      <c r="OU1505" s="199"/>
      <c r="OV1505" s="199"/>
      <c r="OW1505" s="199"/>
      <c r="OX1505" s="199"/>
      <c r="OY1505" s="199"/>
      <c r="OZ1505" s="199"/>
      <c r="PA1505" s="199"/>
      <c r="PB1505" s="199"/>
      <c r="PC1505" s="199"/>
      <c r="PD1505" s="199"/>
      <c r="PE1505" s="199"/>
      <c r="PF1505" s="199"/>
      <c r="PG1505" s="199"/>
      <c r="PH1505" s="199"/>
      <c r="PI1505" s="199"/>
      <c r="PJ1505" s="199"/>
      <c r="PK1505" s="199"/>
      <c r="PL1505" s="199"/>
      <c r="PM1505" s="199"/>
      <c r="PN1505" s="199"/>
      <c r="PO1505" s="199"/>
      <c r="PP1505" s="199"/>
      <c r="PQ1505" s="199"/>
      <c r="PR1505" s="199"/>
      <c r="PS1505" s="199"/>
      <c r="PT1505" s="199"/>
      <c r="PU1505" s="199"/>
      <c r="PV1505" s="199"/>
      <c r="PW1505" s="199"/>
      <c r="PX1505" s="199"/>
      <c r="PY1505" s="199"/>
      <c r="PZ1505" s="199"/>
      <c r="QA1505" s="199"/>
      <c r="QB1505" s="199"/>
      <c r="QC1505" s="199"/>
      <c r="QD1505" s="199"/>
      <c r="QE1505" s="199"/>
      <c r="QF1505" s="199"/>
      <c r="QG1505" s="199"/>
      <c r="QH1505" s="199"/>
      <c r="QI1505" s="199"/>
      <c r="QJ1505" s="199"/>
      <c r="QK1505" s="199"/>
      <c r="QL1505" s="199"/>
      <c r="QM1505" s="199"/>
      <c r="QN1505" s="199"/>
      <c r="QO1505" s="199"/>
      <c r="QP1505" s="199"/>
      <c r="QQ1505" s="199"/>
      <c r="QR1505" s="199"/>
      <c r="QS1505" s="199"/>
      <c r="QT1505" s="199"/>
      <c r="QU1505" s="199"/>
      <c r="QV1505" s="199"/>
      <c r="QW1505" s="199"/>
      <c r="QX1505" s="199"/>
      <c r="QY1505" s="199"/>
      <c r="QZ1505" s="199"/>
      <c r="RA1505" s="199"/>
      <c r="RB1505" s="199"/>
      <c r="RC1505" s="199"/>
      <c r="RD1505" s="199"/>
      <c r="RE1505" s="199"/>
      <c r="RF1505" s="199"/>
    </row>
    <row r="1506" spans="1:474" s="169" customFormat="1" x14ac:dyDescent="0.25">
      <c r="A1506" s="26"/>
      <c r="B1506" s="48" t="s">
        <v>1409</v>
      </c>
      <c r="C1506" s="23"/>
      <c r="D1506" s="49">
        <v>6</v>
      </c>
      <c r="E1506" s="23">
        <f t="shared" si="160"/>
        <v>303.17760000000004</v>
      </c>
      <c r="F1506" s="23">
        <v>1819.0656000000004</v>
      </c>
      <c r="N1506" s="207">
        <f t="shared" si="161"/>
        <v>0</v>
      </c>
      <c r="P1506" s="207"/>
      <c r="U1506" s="208">
        <v>6</v>
      </c>
      <c r="V1506" s="207">
        <v>1819.0656000000004</v>
      </c>
      <c r="AD1506" s="180"/>
      <c r="AE1506" s="207">
        <f t="shared" si="162"/>
        <v>1819.0656000000004</v>
      </c>
      <c r="AF1506" s="199"/>
      <c r="AG1506" s="199"/>
      <c r="AH1506" s="199"/>
      <c r="AI1506" s="199"/>
      <c r="AJ1506" s="199"/>
      <c r="AK1506" s="199"/>
      <c r="AL1506" s="199"/>
      <c r="AM1506" s="199"/>
      <c r="AN1506" s="199"/>
      <c r="AO1506" s="199"/>
      <c r="AP1506" s="199"/>
      <c r="AQ1506" s="199"/>
      <c r="AR1506" s="199"/>
      <c r="AS1506" s="199"/>
      <c r="AT1506" s="199"/>
      <c r="AU1506" s="199"/>
      <c r="AV1506" s="199"/>
      <c r="AW1506" s="199"/>
      <c r="AX1506" s="199"/>
      <c r="AY1506" s="199"/>
      <c r="AZ1506" s="199"/>
      <c r="BA1506" s="199"/>
      <c r="BB1506" s="199"/>
      <c r="BC1506" s="199"/>
      <c r="BD1506" s="199"/>
      <c r="BE1506" s="199"/>
      <c r="BF1506" s="199"/>
      <c r="BG1506" s="199"/>
      <c r="BH1506" s="199"/>
      <c r="BI1506" s="199"/>
      <c r="BJ1506" s="199"/>
      <c r="BK1506" s="199"/>
      <c r="BL1506" s="199"/>
      <c r="BM1506" s="199"/>
      <c r="BN1506" s="199"/>
      <c r="BO1506" s="199"/>
      <c r="BP1506" s="199"/>
      <c r="BQ1506" s="199"/>
      <c r="BR1506" s="199"/>
      <c r="GM1506" s="199"/>
      <c r="GN1506" s="199"/>
      <c r="GO1506" s="199"/>
      <c r="GP1506" s="199"/>
      <c r="GQ1506" s="199"/>
      <c r="GR1506" s="199"/>
      <c r="GS1506" s="199"/>
      <c r="GT1506" s="199"/>
      <c r="GU1506" s="199"/>
      <c r="GV1506" s="199"/>
      <c r="GW1506" s="199"/>
      <c r="GX1506" s="199"/>
      <c r="GY1506" s="199"/>
      <c r="GZ1506" s="199"/>
      <c r="HA1506" s="199"/>
      <c r="HB1506" s="199"/>
      <c r="HC1506" s="199"/>
      <c r="HD1506" s="199"/>
      <c r="HE1506" s="199"/>
      <c r="HF1506" s="199"/>
      <c r="HG1506" s="199"/>
      <c r="HH1506" s="199"/>
      <c r="HI1506" s="199"/>
      <c r="HJ1506" s="199"/>
      <c r="HK1506" s="199"/>
      <c r="HL1506" s="199"/>
      <c r="HM1506" s="199"/>
      <c r="HN1506" s="199"/>
      <c r="HO1506" s="199"/>
      <c r="HP1506" s="199"/>
      <c r="HQ1506" s="199"/>
      <c r="HR1506" s="199"/>
      <c r="HS1506" s="199"/>
      <c r="HT1506" s="199"/>
      <c r="HU1506" s="199"/>
      <c r="HV1506" s="199"/>
      <c r="HW1506" s="199"/>
      <c r="HX1506" s="199"/>
      <c r="HY1506" s="199"/>
      <c r="HZ1506" s="199"/>
      <c r="IA1506" s="199"/>
      <c r="IB1506" s="199"/>
      <c r="IC1506" s="199"/>
      <c r="ID1506" s="199"/>
      <c r="IE1506" s="199"/>
      <c r="IF1506" s="199"/>
      <c r="IG1506" s="199"/>
      <c r="IH1506" s="199"/>
      <c r="II1506" s="199"/>
      <c r="IJ1506" s="199"/>
      <c r="IK1506" s="199"/>
      <c r="IL1506" s="199"/>
      <c r="IM1506" s="199"/>
      <c r="IN1506" s="199"/>
      <c r="IO1506" s="199"/>
      <c r="IP1506" s="199"/>
      <c r="IQ1506" s="199"/>
      <c r="IR1506" s="199"/>
      <c r="IS1506" s="199"/>
      <c r="IT1506" s="199"/>
      <c r="IU1506" s="199"/>
      <c r="IV1506" s="199"/>
      <c r="IW1506" s="199"/>
      <c r="IX1506" s="199"/>
      <c r="IY1506" s="199"/>
      <c r="IZ1506" s="199"/>
      <c r="JA1506" s="199"/>
      <c r="JB1506" s="199"/>
      <c r="JC1506" s="199"/>
      <c r="JD1506" s="199"/>
      <c r="JE1506" s="199"/>
      <c r="JF1506" s="199"/>
      <c r="JG1506" s="199"/>
      <c r="JH1506" s="199"/>
      <c r="JI1506" s="199"/>
      <c r="JJ1506" s="199"/>
      <c r="JK1506" s="199"/>
      <c r="JL1506" s="199"/>
      <c r="JM1506" s="199"/>
      <c r="JN1506" s="199"/>
      <c r="JO1506" s="199"/>
      <c r="JP1506" s="199"/>
      <c r="JQ1506" s="199"/>
      <c r="JR1506" s="199"/>
      <c r="JS1506" s="199"/>
      <c r="JT1506" s="199"/>
      <c r="JU1506" s="199"/>
      <c r="JV1506" s="199"/>
      <c r="JW1506" s="199"/>
      <c r="JX1506" s="199"/>
      <c r="JY1506" s="199"/>
      <c r="JZ1506" s="199"/>
      <c r="KA1506" s="199"/>
      <c r="KB1506" s="199"/>
      <c r="KC1506" s="199"/>
      <c r="KD1506" s="199"/>
      <c r="KE1506" s="199"/>
      <c r="KF1506" s="199"/>
      <c r="KG1506" s="199"/>
      <c r="KH1506" s="199"/>
      <c r="KI1506" s="199"/>
      <c r="KJ1506" s="199"/>
      <c r="KK1506" s="199"/>
      <c r="KL1506" s="199"/>
      <c r="KM1506" s="199"/>
      <c r="KN1506" s="199"/>
      <c r="KO1506" s="199"/>
      <c r="KP1506" s="199"/>
      <c r="KQ1506" s="199"/>
      <c r="KR1506" s="199"/>
      <c r="KS1506" s="199"/>
      <c r="KT1506" s="199"/>
      <c r="KU1506" s="199"/>
      <c r="KV1506" s="199"/>
      <c r="KW1506" s="199"/>
      <c r="KX1506" s="199"/>
      <c r="KY1506" s="199"/>
      <c r="KZ1506" s="199"/>
      <c r="LA1506" s="199"/>
      <c r="LB1506" s="199"/>
      <c r="LC1506" s="199"/>
      <c r="LD1506" s="199"/>
      <c r="LE1506" s="199"/>
      <c r="LF1506" s="199"/>
      <c r="LG1506" s="199"/>
      <c r="LH1506" s="199"/>
      <c r="LI1506" s="199"/>
      <c r="LJ1506" s="199"/>
      <c r="LK1506" s="199"/>
      <c r="LL1506" s="199"/>
      <c r="LM1506" s="199"/>
      <c r="LN1506" s="199"/>
      <c r="LO1506" s="199"/>
      <c r="LP1506" s="199"/>
      <c r="LQ1506" s="199"/>
      <c r="LR1506" s="199"/>
      <c r="LS1506" s="199"/>
      <c r="LT1506" s="199"/>
      <c r="LU1506" s="199"/>
      <c r="LV1506" s="199"/>
      <c r="LW1506" s="199"/>
      <c r="LX1506" s="199"/>
      <c r="LY1506" s="199"/>
      <c r="LZ1506" s="199"/>
      <c r="MA1506" s="199"/>
      <c r="MB1506" s="199"/>
      <c r="MC1506" s="199"/>
      <c r="MD1506" s="199"/>
      <c r="ME1506" s="199"/>
      <c r="MF1506" s="199"/>
      <c r="MG1506" s="199"/>
      <c r="MH1506" s="199"/>
      <c r="MI1506" s="199"/>
      <c r="MJ1506" s="199"/>
      <c r="MK1506" s="199"/>
      <c r="ML1506" s="199"/>
      <c r="MM1506" s="199"/>
      <c r="MN1506" s="199"/>
      <c r="MO1506" s="199"/>
      <c r="MP1506" s="199"/>
      <c r="MQ1506" s="199"/>
      <c r="MR1506" s="199"/>
      <c r="MS1506" s="199"/>
      <c r="MT1506" s="199"/>
      <c r="MU1506" s="199"/>
      <c r="MV1506" s="199"/>
      <c r="MW1506" s="199"/>
      <c r="MX1506" s="199"/>
      <c r="MY1506" s="199"/>
      <c r="MZ1506" s="199"/>
      <c r="NA1506" s="199"/>
      <c r="NB1506" s="199"/>
      <c r="NC1506" s="199"/>
      <c r="ND1506" s="199"/>
      <c r="NE1506" s="199"/>
      <c r="NF1506" s="199"/>
      <c r="NG1506" s="199"/>
      <c r="NH1506" s="199"/>
      <c r="NI1506" s="199"/>
      <c r="NJ1506" s="199"/>
      <c r="NK1506" s="199"/>
      <c r="NL1506" s="199"/>
      <c r="NM1506" s="199"/>
      <c r="NN1506" s="199"/>
      <c r="NO1506" s="199"/>
      <c r="NP1506" s="199"/>
      <c r="NQ1506" s="199"/>
      <c r="NR1506" s="199"/>
      <c r="NS1506" s="199"/>
      <c r="NT1506" s="199"/>
      <c r="NU1506" s="199"/>
      <c r="NV1506" s="199"/>
      <c r="NW1506" s="199"/>
      <c r="NX1506" s="199"/>
      <c r="NY1506" s="199"/>
      <c r="NZ1506" s="199"/>
      <c r="OA1506" s="199"/>
      <c r="OB1506" s="199"/>
      <c r="OC1506" s="199"/>
      <c r="OD1506" s="199"/>
      <c r="OE1506" s="199"/>
      <c r="OF1506" s="199"/>
      <c r="OG1506" s="199"/>
      <c r="OH1506" s="199"/>
      <c r="OI1506" s="199"/>
      <c r="OJ1506" s="199"/>
      <c r="OK1506" s="199"/>
      <c r="OL1506" s="199"/>
      <c r="OM1506" s="199"/>
      <c r="ON1506" s="199"/>
      <c r="OO1506" s="199"/>
      <c r="OP1506" s="199"/>
      <c r="OQ1506" s="199"/>
      <c r="OR1506" s="199"/>
      <c r="OS1506" s="199"/>
      <c r="OT1506" s="199"/>
      <c r="OU1506" s="199"/>
      <c r="OV1506" s="199"/>
      <c r="OW1506" s="199"/>
      <c r="OX1506" s="199"/>
      <c r="OY1506" s="199"/>
      <c r="OZ1506" s="199"/>
      <c r="PA1506" s="199"/>
      <c r="PB1506" s="199"/>
      <c r="PC1506" s="199"/>
      <c r="PD1506" s="199"/>
      <c r="PE1506" s="199"/>
      <c r="PF1506" s="199"/>
      <c r="PG1506" s="199"/>
      <c r="PH1506" s="199"/>
      <c r="PI1506" s="199"/>
      <c r="PJ1506" s="199"/>
      <c r="PK1506" s="199"/>
      <c r="PL1506" s="199"/>
      <c r="PM1506" s="199"/>
      <c r="PN1506" s="199"/>
      <c r="PO1506" s="199"/>
      <c r="PP1506" s="199"/>
      <c r="PQ1506" s="199"/>
      <c r="PR1506" s="199"/>
      <c r="PS1506" s="199"/>
      <c r="PT1506" s="199"/>
      <c r="PU1506" s="199"/>
      <c r="PV1506" s="199"/>
      <c r="PW1506" s="199"/>
      <c r="PX1506" s="199"/>
      <c r="PY1506" s="199"/>
      <c r="PZ1506" s="199"/>
      <c r="QA1506" s="199"/>
      <c r="QB1506" s="199"/>
      <c r="QC1506" s="199"/>
      <c r="QD1506" s="199"/>
      <c r="QE1506" s="199"/>
      <c r="QF1506" s="199"/>
      <c r="QG1506" s="199"/>
      <c r="QH1506" s="199"/>
      <c r="QI1506" s="199"/>
      <c r="QJ1506" s="199"/>
      <c r="QK1506" s="199"/>
      <c r="QL1506" s="199"/>
      <c r="QM1506" s="199"/>
      <c r="QN1506" s="199"/>
      <c r="QO1506" s="199"/>
      <c r="QP1506" s="199"/>
      <c r="QQ1506" s="199"/>
      <c r="QR1506" s="199"/>
      <c r="QS1506" s="199"/>
      <c r="QT1506" s="199"/>
      <c r="QU1506" s="199"/>
      <c r="QV1506" s="199"/>
      <c r="QW1506" s="199"/>
      <c r="QX1506" s="199"/>
      <c r="QY1506" s="199"/>
      <c r="QZ1506" s="199"/>
      <c r="RA1506" s="199"/>
      <c r="RB1506" s="199"/>
      <c r="RC1506" s="199"/>
      <c r="RD1506" s="199"/>
      <c r="RE1506" s="199"/>
      <c r="RF1506" s="199"/>
    </row>
    <row r="1507" spans="1:474" s="169" customFormat="1" x14ac:dyDescent="0.25">
      <c r="A1507" s="26"/>
      <c r="B1507" s="48" t="s">
        <v>1410</v>
      </c>
      <c r="C1507" s="23"/>
      <c r="D1507" s="49">
        <v>6</v>
      </c>
      <c r="E1507" s="23">
        <f t="shared" si="160"/>
        <v>227.38320000000007</v>
      </c>
      <c r="F1507" s="23">
        <v>1364.2992000000004</v>
      </c>
      <c r="N1507" s="207">
        <f t="shared" si="161"/>
        <v>0</v>
      </c>
      <c r="P1507" s="207"/>
      <c r="U1507" s="208">
        <v>6</v>
      </c>
      <c r="V1507" s="207">
        <v>1364.2992000000004</v>
      </c>
      <c r="AD1507" s="180"/>
      <c r="AE1507" s="207">
        <f t="shared" si="162"/>
        <v>1364.2992000000004</v>
      </c>
      <c r="AF1507" s="199"/>
      <c r="AG1507" s="199"/>
      <c r="AH1507" s="199"/>
      <c r="AI1507" s="199"/>
      <c r="AJ1507" s="199"/>
      <c r="AK1507" s="199"/>
      <c r="AL1507" s="199"/>
      <c r="AM1507" s="199"/>
      <c r="AN1507" s="199"/>
      <c r="AO1507" s="199"/>
      <c r="AP1507" s="199"/>
      <c r="AQ1507" s="199"/>
      <c r="AR1507" s="199"/>
      <c r="AS1507" s="199"/>
      <c r="AT1507" s="199"/>
      <c r="AU1507" s="199"/>
      <c r="AV1507" s="199"/>
      <c r="AW1507" s="199"/>
      <c r="AX1507" s="199"/>
      <c r="AY1507" s="199"/>
      <c r="AZ1507" s="199"/>
      <c r="BA1507" s="199"/>
      <c r="BB1507" s="199"/>
      <c r="BC1507" s="199"/>
      <c r="BD1507" s="199"/>
      <c r="BE1507" s="199"/>
      <c r="BF1507" s="199"/>
      <c r="BG1507" s="199"/>
      <c r="BH1507" s="199"/>
      <c r="BI1507" s="199"/>
      <c r="BJ1507" s="199"/>
      <c r="BK1507" s="199"/>
      <c r="BL1507" s="199"/>
      <c r="BM1507" s="199"/>
      <c r="BN1507" s="199"/>
      <c r="BO1507" s="199"/>
      <c r="BP1507" s="199"/>
      <c r="BQ1507" s="199"/>
      <c r="BR1507" s="199"/>
      <c r="GM1507" s="199"/>
      <c r="GN1507" s="199"/>
      <c r="GO1507" s="199"/>
      <c r="GP1507" s="199"/>
      <c r="GQ1507" s="199"/>
      <c r="GR1507" s="199"/>
      <c r="GS1507" s="199"/>
      <c r="GT1507" s="199"/>
      <c r="GU1507" s="199"/>
      <c r="GV1507" s="199"/>
      <c r="GW1507" s="199"/>
      <c r="GX1507" s="199"/>
      <c r="GY1507" s="199"/>
      <c r="GZ1507" s="199"/>
      <c r="HA1507" s="199"/>
      <c r="HB1507" s="199"/>
      <c r="HC1507" s="199"/>
      <c r="HD1507" s="199"/>
      <c r="HE1507" s="199"/>
      <c r="HF1507" s="199"/>
      <c r="HG1507" s="199"/>
      <c r="HH1507" s="199"/>
      <c r="HI1507" s="199"/>
      <c r="HJ1507" s="199"/>
      <c r="HK1507" s="199"/>
      <c r="HL1507" s="199"/>
      <c r="HM1507" s="199"/>
      <c r="HN1507" s="199"/>
      <c r="HO1507" s="199"/>
      <c r="HP1507" s="199"/>
      <c r="HQ1507" s="199"/>
      <c r="HR1507" s="199"/>
      <c r="HS1507" s="199"/>
      <c r="HT1507" s="199"/>
      <c r="HU1507" s="199"/>
      <c r="HV1507" s="199"/>
      <c r="HW1507" s="199"/>
      <c r="HX1507" s="199"/>
      <c r="HY1507" s="199"/>
      <c r="HZ1507" s="199"/>
      <c r="IA1507" s="199"/>
      <c r="IB1507" s="199"/>
      <c r="IC1507" s="199"/>
      <c r="ID1507" s="199"/>
      <c r="IE1507" s="199"/>
      <c r="IF1507" s="199"/>
      <c r="IG1507" s="199"/>
      <c r="IH1507" s="199"/>
      <c r="II1507" s="199"/>
      <c r="IJ1507" s="199"/>
      <c r="IK1507" s="199"/>
      <c r="IL1507" s="199"/>
      <c r="IM1507" s="199"/>
      <c r="IN1507" s="199"/>
      <c r="IO1507" s="199"/>
      <c r="IP1507" s="199"/>
      <c r="IQ1507" s="199"/>
      <c r="IR1507" s="199"/>
      <c r="IS1507" s="199"/>
      <c r="IT1507" s="199"/>
      <c r="IU1507" s="199"/>
      <c r="IV1507" s="199"/>
      <c r="IW1507" s="199"/>
      <c r="IX1507" s="199"/>
      <c r="IY1507" s="199"/>
      <c r="IZ1507" s="199"/>
      <c r="JA1507" s="199"/>
      <c r="JB1507" s="199"/>
      <c r="JC1507" s="199"/>
      <c r="JD1507" s="199"/>
      <c r="JE1507" s="199"/>
      <c r="JF1507" s="199"/>
      <c r="JG1507" s="199"/>
      <c r="JH1507" s="199"/>
      <c r="JI1507" s="199"/>
      <c r="JJ1507" s="199"/>
      <c r="JK1507" s="199"/>
      <c r="JL1507" s="199"/>
      <c r="JM1507" s="199"/>
      <c r="JN1507" s="199"/>
      <c r="JO1507" s="199"/>
      <c r="JP1507" s="199"/>
      <c r="JQ1507" s="199"/>
      <c r="JR1507" s="199"/>
      <c r="JS1507" s="199"/>
      <c r="JT1507" s="199"/>
      <c r="JU1507" s="199"/>
      <c r="JV1507" s="199"/>
      <c r="JW1507" s="199"/>
      <c r="JX1507" s="199"/>
      <c r="JY1507" s="199"/>
      <c r="JZ1507" s="199"/>
      <c r="KA1507" s="199"/>
      <c r="KB1507" s="199"/>
      <c r="KC1507" s="199"/>
      <c r="KD1507" s="199"/>
      <c r="KE1507" s="199"/>
      <c r="KF1507" s="199"/>
      <c r="KG1507" s="199"/>
      <c r="KH1507" s="199"/>
      <c r="KI1507" s="199"/>
      <c r="KJ1507" s="199"/>
      <c r="KK1507" s="199"/>
      <c r="KL1507" s="199"/>
      <c r="KM1507" s="199"/>
      <c r="KN1507" s="199"/>
      <c r="KO1507" s="199"/>
      <c r="KP1507" s="199"/>
      <c r="KQ1507" s="199"/>
      <c r="KR1507" s="199"/>
      <c r="KS1507" s="199"/>
      <c r="KT1507" s="199"/>
      <c r="KU1507" s="199"/>
      <c r="KV1507" s="199"/>
      <c r="KW1507" s="199"/>
      <c r="KX1507" s="199"/>
      <c r="KY1507" s="199"/>
      <c r="KZ1507" s="199"/>
      <c r="LA1507" s="199"/>
      <c r="LB1507" s="199"/>
      <c r="LC1507" s="199"/>
      <c r="LD1507" s="199"/>
      <c r="LE1507" s="199"/>
      <c r="LF1507" s="199"/>
      <c r="LG1507" s="199"/>
      <c r="LH1507" s="199"/>
      <c r="LI1507" s="199"/>
      <c r="LJ1507" s="199"/>
      <c r="LK1507" s="199"/>
      <c r="LL1507" s="199"/>
      <c r="LM1507" s="199"/>
      <c r="LN1507" s="199"/>
      <c r="LO1507" s="199"/>
      <c r="LP1507" s="199"/>
      <c r="LQ1507" s="199"/>
      <c r="LR1507" s="199"/>
      <c r="LS1507" s="199"/>
      <c r="LT1507" s="199"/>
      <c r="LU1507" s="199"/>
      <c r="LV1507" s="199"/>
      <c r="LW1507" s="199"/>
      <c r="LX1507" s="199"/>
      <c r="LY1507" s="199"/>
      <c r="LZ1507" s="199"/>
      <c r="MA1507" s="199"/>
      <c r="MB1507" s="199"/>
      <c r="MC1507" s="199"/>
      <c r="MD1507" s="199"/>
      <c r="ME1507" s="199"/>
      <c r="MF1507" s="199"/>
      <c r="MG1507" s="199"/>
      <c r="MH1507" s="199"/>
      <c r="MI1507" s="199"/>
      <c r="MJ1507" s="199"/>
      <c r="MK1507" s="199"/>
      <c r="ML1507" s="199"/>
      <c r="MM1507" s="199"/>
      <c r="MN1507" s="199"/>
      <c r="MO1507" s="199"/>
      <c r="MP1507" s="199"/>
      <c r="MQ1507" s="199"/>
      <c r="MR1507" s="199"/>
      <c r="MS1507" s="199"/>
      <c r="MT1507" s="199"/>
      <c r="MU1507" s="199"/>
      <c r="MV1507" s="199"/>
      <c r="MW1507" s="199"/>
      <c r="MX1507" s="199"/>
      <c r="MY1507" s="199"/>
      <c r="MZ1507" s="199"/>
      <c r="NA1507" s="199"/>
      <c r="NB1507" s="199"/>
      <c r="NC1507" s="199"/>
      <c r="ND1507" s="199"/>
      <c r="NE1507" s="199"/>
      <c r="NF1507" s="199"/>
      <c r="NG1507" s="199"/>
      <c r="NH1507" s="199"/>
      <c r="NI1507" s="199"/>
      <c r="NJ1507" s="199"/>
      <c r="NK1507" s="199"/>
      <c r="NL1507" s="199"/>
      <c r="NM1507" s="199"/>
      <c r="NN1507" s="199"/>
      <c r="NO1507" s="199"/>
      <c r="NP1507" s="199"/>
      <c r="NQ1507" s="199"/>
      <c r="NR1507" s="199"/>
      <c r="NS1507" s="199"/>
      <c r="NT1507" s="199"/>
      <c r="NU1507" s="199"/>
      <c r="NV1507" s="199"/>
      <c r="NW1507" s="199"/>
      <c r="NX1507" s="199"/>
      <c r="NY1507" s="199"/>
      <c r="NZ1507" s="199"/>
      <c r="OA1507" s="199"/>
      <c r="OB1507" s="199"/>
      <c r="OC1507" s="199"/>
      <c r="OD1507" s="199"/>
      <c r="OE1507" s="199"/>
      <c r="OF1507" s="199"/>
      <c r="OG1507" s="199"/>
      <c r="OH1507" s="199"/>
      <c r="OI1507" s="199"/>
      <c r="OJ1507" s="199"/>
      <c r="OK1507" s="199"/>
      <c r="OL1507" s="199"/>
      <c r="OM1507" s="199"/>
      <c r="ON1507" s="199"/>
      <c r="OO1507" s="199"/>
      <c r="OP1507" s="199"/>
      <c r="OQ1507" s="199"/>
      <c r="OR1507" s="199"/>
      <c r="OS1507" s="199"/>
      <c r="OT1507" s="199"/>
      <c r="OU1507" s="199"/>
      <c r="OV1507" s="199"/>
      <c r="OW1507" s="199"/>
      <c r="OX1507" s="199"/>
      <c r="OY1507" s="199"/>
      <c r="OZ1507" s="199"/>
      <c r="PA1507" s="199"/>
      <c r="PB1507" s="199"/>
      <c r="PC1507" s="199"/>
      <c r="PD1507" s="199"/>
      <c r="PE1507" s="199"/>
      <c r="PF1507" s="199"/>
      <c r="PG1507" s="199"/>
      <c r="PH1507" s="199"/>
      <c r="PI1507" s="199"/>
      <c r="PJ1507" s="199"/>
      <c r="PK1507" s="199"/>
      <c r="PL1507" s="199"/>
      <c r="PM1507" s="199"/>
      <c r="PN1507" s="199"/>
      <c r="PO1507" s="199"/>
      <c r="PP1507" s="199"/>
      <c r="PQ1507" s="199"/>
      <c r="PR1507" s="199"/>
      <c r="PS1507" s="199"/>
      <c r="PT1507" s="199"/>
      <c r="PU1507" s="199"/>
      <c r="PV1507" s="199"/>
      <c r="PW1507" s="199"/>
      <c r="PX1507" s="199"/>
      <c r="PY1507" s="199"/>
      <c r="PZ1507" s="199"/>
      <c r="QA1507" s="199"/>
      <c r="QB1507" s="199"/>
      <c r="QC1507" s="199"/>
      <c r="QD1507" s="199"/>
      <c r="QE1507" s="199"/>
      <c r="QF1507" s="199"/>
      <c r="QG1507" s="199"/>
      <c r="QH1507" s="199"/>
      <c r="QI1507" s="199"/>
      <c r="QJ1507" s="199"/>
      <c r="QK1507" s="199"/>
      <c r="QL1507" s="199"/>
      <c r="QM1507" s="199"/>
      <c r="QN1507" s="199"/>
      <c r="QO1507" s="199"/>
      <c r="QP1507" s="199"/>
      <c r="QQ1507" s="199"/>
      <c r="QR1507" s="199"/>
      <c r="QS1507" s="199"/>
      <c r="QT1507" s="199"/>
      <c r="QU1507" s="199"/>
      <c r="QV1507" s="199"/>
      <c r="QW1507" s="199"/>
      <c r="QX1507" s="199"/>
      <c r="QY1507" s="199"/>
      <c r="QZ1507" s="199"/>
      <c r="RA1507" s="199"/>
      <c r="RB1507" s="199"/>
      <c r="RC1507" s="199"/>
      <c r="RD1507" s="199"/>
      <c r="RE1507" s="199"/>
      <c r="RF1507" s="199"/>
    </row>
    <row r="1508" spans="1:474" s="169" customFormat="1" x14ac:dyDescent="0.25">
      <c r="A1508" s="26"/>
      <c r="B1508" s="48" t="s">
        <v>1411</v>
      </c>
      <c r="C1508" s="23"/>
      <c r="D1508" s="49">
        <v>1</v>
      </c>
      <c r="E1508" s="23">
        <f t="shared" si="160"/>
        <v>350</v>
      </c>
      <c r="F1508" s="23">
        <v>350</v>
      </c>
      <c r="N1508" s="207">
        <f t="shared" si="161"/>
        <v>0</v>
      </c>
      <c r="P1508" s="207"/>
      <c r="Q1508" s="169">
        <v>1</v>
      </c>
      <c r="R1508" s="169">
        <v>350</v>
      </c>
      <c r="U1508" s="208">
        <v>0</v>
      </c>
      <c r="V1508" s="207">
        <v>0</v>
      </c>
      <c r="AD1508" s="180"/>
      <c r="AE1508" s="207">
        <f t="shared" si="162"/>
        <v>350</v>
      </c>
      <c r="AF1508" s="199"/>
      <c r="AG1508" s="199"/>
      <c r="AH1508" s="199"/>
      <c r="AI1508" s="199"/>
      <c r="AJ1508" s="199"/>
      <c r="AK1508" s="199"/>
      <c r="AL1508" s="199"/>
      <c r="AM1508" s="199"/>
      <c r="AN1508" s="199"/>
      <c r="AO1508" s="199"/>
      <c r="AP1508" s="199"/>
      <c r="AQ1508" s="199"/>
      <c r="AR1508" s="199"/>
      <c r="AS1508" s="199"/>
      <c r="AT1508" s="199"/>
      <c r="AU1508" s="199"/>
      <c r="AV1508" s="199"/>
      <c r="AW1508" s="199"/>
      <c r="AX1508" s="199"/>
      <c r="AY1508" s="199"/>
      <c r="AZ1508" s="199"/>
      <c r="BA1508" s="199"/>
      <c r="BB1508" s="199"/>
      <c r="BC1508" s="199"/>
      <c r="BD1508" s="199"/>
      <c r="BE1508" s="199"/>
      <c r="BF1508" s="199"/>
      <c r="BG1508" s="199"/>
      <c r="BH1508" s="199"/>
      <c r="BI1508" s="199"/>
      <c r="BJ1508" s="199"/>
      <c r="BK1508" s="199"/>
      <c r="BL1508" s="199"/>
      <c r="BM1508" s="199"/>
      <c r="BN1508" s="199"/>
      <c r="BO1508" s="199"/>
      <c r="BP1508" s="199"/>
      <c r="BQ1508" s="199"/>
      <c r="BR1508" s="199"/>
      <c r="GM1508" s="199"/>
      <c r="GN1508" s="199"/>
      <c r="GO1508" s="199"/>
      <c r="GP1508" s="199"/>
      <c r="GQ1508" s="199"/>
      <c r="GR1508" s="199"/>
      <c r="GS1508" s="199"/>
      <c r="GT1508" s="199"/>
      <c r="GU1508" s="199"/>
      <c r="GV1508" s="199"/>
      <c r="GW1508" s="199"/>
      <c r="GX1508" s="199"/>
      <c r="GY1508" s="199"/>
      <c r="GZ1508" s="199"/>
      <c r="HA1508" s="199"/>
      <c r="HB1508" s="199"/>
      <c r="HC1508" s="199"/>
      <c r="HD1508" s="199"/>
      <c r="HE1508" s="199"/>
      <c r="HF1508" s="199"/>
      <c r="HG1508" s="199"/>
      <c r="HH1508" s="199"/>
      <c r="HI1508" s="199"/>
      <c r="HJ1508" s="199"/>
      <c r="HK1508" s="199"/>
      <c r="HL1508" s="199"/>
      <c r="HM1508" s="199"/>
      <c r="HN1508" s="199"/>
      <c r="HO1508" s="199"/>
      <c r="HP1508" s="199"/>
      <c r="HQ1508" s="199"/>
      <c r="HR1508" s="199"/>
      <c r="HS1508" s="199"/>
      <c r="HT1508" s="199"/>
      <c r="HU1508" s="199"/>
      <c r="HV1508" s="199"/>
      <c r="HW1508" s="199"/>
      <c r="HX1508" s="199"/>
      <c r="HY1508" s="199"/>
      <c r="HZ1508" s="199"/>
      <c r="IA1508" s="199"/>
      <c r="IB1508" s="199"/>
      <c r="IC1508" s="199"/>
      <c r="ID1508" s="199"/>
      <c r="IE1508" s="199"/>
      <c r="IF1508" s="199"/>
      <c r="IG1508" s="199"/>
      <c r="IH1508" s="199"/>
      <c r="II1508" s="199"/>
      <c r="IJ1508" s="199"/>
      <c r="IK1508" s="199"/>
      <c r="IL1508" s="199"/>
      <c r="IM1508" s="199"/>
      <c r="IN1508" s="199"/>
      <c r="IO1508" s="199"/>
      <c r="IP1508" s="199"/>
      <c r="IQ1508" s="199"/>
      <c r="IR1508" s="199"/>
      <c r="IS1508" s="199"/>
      <c r="IT1508" s="199"/>
      <c r="IU1508" s="199"/>
      <c r="IV1508" s="199"/>
      <c r="IW1508" s="199"/>
      <c r="IX1508" s="199"/>
      <c r="IY1508" s="199"/>
      <c r="IZ1508" s="199"/>
      <c r="JA1508" s="199"/>
      <c r="JB1508" s="199"/>
      <c r="JC1508" s="199"/>
      <c r="JD1508" s="199"/>
      <c r="JE1508" s="199"/>
      <c r="JF1508" s="199"/>
      <c r="JG1508" s="199"/>
      <c r="JH1508" s="199"/>
      <c r="JI1508" s="199"/>
      <c r="JJ1508" s="199"/>
      <c r="JK1508" s="199"/>
      <c r="JL1508" s="199"/>
      <c r="JM1508" s="199"/>
      <c r="JN1508" s="199"/>
      <c r="JO1508" s="199"/>
      <c r="JP1508" s="199"/>
      <c r="JQ1508" s="199"/>
      <c r="JR1508" s="199"/>
      <c r="JS1508" s="199"/>
      <c r="JT1508" s="199"/>
      <c r="JU1508" s="199"/>
      <c r="JV1508" s="199"/>
      <c r="JW1508" s="199"/>
      <c r="JX1508" s="199"/>
      <c r="JY1508" s="199"/>
      <c r="JZ1508" s="199"/>
      <c r="KA1508" s="199"/>
      <c r="KB1508" s="199"/>
      <c r="KC1508" s="199"/>
      <c r="KD1508" s="199"/>
      <c r="KE1508" s="199"/>
      <c r="KF1508" s="199"/>
      <c r="KG1508" s="199"/>
      <c r="KH1508" s="199"/>
      <c r="KI1508" s="199"/>
      <c r="KJ1508" s="199"/>
      <c r="KK1508" s="199"/>
      <c r="KL1508" s="199"/>
      <c r="KM1508" s="199"/>
      <c r="KN1508" s="199"/>
      <c r="KO1508" s="199"/>
      <c r="KP1508" s="199"/>
      <c r="KQ1508" s="199"/>
      <c r="KR1508" s="199"/>
      <c r="KS1508" s="199"/>
      <c r="KT1508" s="199"/>
      <c r="KU1508" s="199"/>
      <c r="KV1508" s="199"/>
      <c r="KW1508" s="199"/>
      <c r="KX1508" s="199"/>
      <c r="KY1508" s="199"/>
      <c r="KZ1508" s="199"/>
      <c r="LA1508" s="199"/>
      <c r="LB1508" s="199"/>
      <c r="LC1508" s="199"/>
      <c r="LD1508" s="199"/>
      <c r="LE1508" s="199"/>
      <c r="LF1508" s="199"/>
      <c r="LG1508" s="199"/>
      <c r="LH1508" s="199"/>
      <c r="LI1508" s="199"/>
      <c r="LJ1508" s="199"/>
      <c r="LK1508" s="199"/>
      <c r="LL1508" s="199"/>
      <c r="LM1508" s="199"/>
      <c r="LN1508" s="199"/>
      <c r="LO1508" s="199"/>
      <c r="LP1508" s="199"/>
      <c r="LQ1508" s="199"/>
      <c r="LR1508" s="199"/>
      <c r="LS1508" s="199"/>
      <c r="LT1508" s="199"/>
      <c r="LU1508" s="199"/>
      <c r="LV1508" s="199"/>
      <c r="LW1508" s="199"/>
      <c r="LX1508" s="199"/>
      <c r="LY1508" s="199"/>
      <c r="LZ1508" s="199"/>
      <c r="MA1508" s="199"/>
      <c r="MB1508" s="199"/>
      <c r="MC1508" s="199"/>
      <c r="MD1508" s="199"/>
      <c r="ME1508" s="199"/>
      <c r="MF1508" s="199"/>
      <c r="MG1508" s="199"/>
      <c r="MH1508" s="199"/>
      <c r="MI1508" s="199"/>
      <c r="MJ1508" s="199"/>
      <c r="MK1508" s="199"/>
      <c r="ML1508" s="199"/>
      <c r="MM1508" s="199"/>
      <c r="MN1508" s="199"/>
      <c r="MO1508" s="199"/>
      <c r="MP1508" s="199"/>
      <c r="MQ1508" s="199"/>
      <c r="MR1508" s="199"/>
      <c r="MS1508" s="199"/>
      <c r="MT1508" s="199"/>
      <c r="MU1508" s="199"/>
      <c r="MV1508" s="199"/>
      <c r="MW1508" s="199"/>
      <c r="MX1508" s="199"/>
      <c r="MY1508" s="199"/>
      <c r="MZ1508" s="199"/>
      <c r="NA1508" s="199"/>
      <c r="NB1508" s="199"/>
      <c r="NC1508" s="199"/>
      <c r="ND1508" s="199"/>
      <c r="NE1508" s="199"/>
      <c r="NF1508" s="199"/>
      <c r="NG1508" s="199"/>
      <c r="NH1508" s="199"/>
      <c r="NI1508" s="199"/>
      <c r="NJ1508" s="199"/>
      <c r="NK1508" s="199"/>
      <c r="NL1508" s="199"/>
      <c r="NM1508" s="199"/>
      <c r="NN1508" s="199"/>
      <c r="NO1508" s="199"/>
      <c r="NP1508" s="199"/>
      <c r="NQ1508" s="199"/>
      <c r="NR1508" s="199"/>
      <c r="NS1508" s="199"/>
      <c r="NT1508" s="199"/>
      <c r="NU1508" s="199"/>
      <c r="NV1508" s="199"/>
      <c r="NW1508" s="199"/>
      <c r="NX1508" s="199"/>
      <c r="NY1508" s="199"/>
      <c r="NZ1508" s="199"/>
      <c r="OA1508" s="199"/>
      <c r="OB1508" s="199"/>
      <c r="OC1508" s="199"/>
      <c r="OD1508" s="199"/>
      <c r="OE1508" s="199"/>
      <c r="OF1508" s="199"/>
      <c r="OG1508" s="199"/>
      <c r="OH1508" s="199"/>
      <c r="OI1508" s="199"/>
      <c r="OJ1508" s="199"/>
      <c r="OK1508" s="199"/>
      <c r="OL1508" s="199"/>
      <c r="OM1508" s="199"/>
      <c r="ON1508" s="199"/>
      <c r="OO1508" s="199"/>
      <c r="OP1508" s="199"/>
      <c r="OQ1508" s="199"/>
      <c r="OR1508" s="199"/>
      <c r="OS1508" s="199"/>
      <c r="OT1508" s="199"/>
      <c r="OU1508" s="199"/>
      <c r="OV1508" s="199"/>
      <c r="OW1508" s="199"/>
      <c r="OX1508" s="199"/>
      <c r="OY1508" s="199"/>
      <c r="OZ1508" s="199"/>
      <c r="PA1508" s="199"/>
      <c r="PB1508" s="199"/>
      <c r="PC1508" s="199"/>
      <c r="PD1508" s="199"/>
      <c r="PE1508" s="199"/>
      <c r="PF1508" s="199"/>
      <c r="PG1508" s="199"/>
      <c r="PH1508" s="199"/>
      <c r="PI1508" s="199"/>
      <c r="PJ1508" s="199"/>
      <c r="PK1508" s="199"/>
      <c r="PL1508" s="199"/>
      <c r="PM1508" s="199"/>
      <c r="PN1508" s="199"/>
      <c r="PO1508" s="199"/>
      <c r="PP1508" s="199"/>
      <c r="PQ1508" s="199"/>
      <c r="PR1508" s="199"/>
      <c r="PS1508" s="199"/>
      <c r="PT1508" s="199"/>
      <c r="PU1508" s="199"/>
      <c r="PV1508" s="199"/>
      <c r="PW1508" s="199"/>
      <c r="PX1508" s="199"/>
      <c r="PY1508" s="199"/>
      <c r="PZ1508" s="199"/>
      <c r="QA1508" s="199"/>
      <c r="QB1508" s="199"/>
      <c r="QC1508" s="199"/>
      <c r="QD1508" s="199"/>
      <c r="QE1508" s="199"/>
      <c r="QF1508" s="199"/>
      <c r="QG1508" s="199"/>
      <c r="QH1508" s="199"/>
      <c r="QI1508" s="199"/>
      <c r="QJ1508" s="199"/>
      <c r="QK1508" s="199"/>
      <c r="QL1508" s="199"/>
      <c r="QM1508" s="199"/>
      <c r="QN1508" s="199"/>
      <c r="QO1508" s="199"/>
      <c r="QP1508" s="199"/>
      <c r="QQ1508" s="199"/>
      <c r="QR1508" s="199"/>
      <c r="QS1508" s="199"/>
      <c r="QT1508" s="199"/>
      <c r="QU1508" s="199"/>
      <c r="QV1508" s="199"/>
      <c r="QW1508" s="199"/>
      <c r="QX1508" s="199"/>
      <c r="QY1508" s="199"/>
      <c r="QZ1508" s="199"/>
      <c r="RA1508" s="199"/>
      <c r="RB1508" s="199"/>
      <c r="RC1508" s="199"/>
      <c r="RD1508" s="199"/>
      <c r="RE1508" s="199"/>
      <c r="RF1508" s="199"/>
    </row>
    <row r="1509" spans="1:474" s="169" customFormat="1" x14ac:dyDescent="0.25">
      <c r="A1509" s="26"/>
      <c r="B1509" s="48" t="s">
        <v>1412</v>
      </c>
      <c r="C1509" s="23"/>
      <c r="D1509" s="49">
        <v>2</v>
      </c>
      <c r="E1509" s="23">
        <f t="shared" si="160"/>
        <v>350</v>
      </c>
      <c r="F1509" s="23">
        <v>700</v>
      </c>
      <c r="N1509" s="207">
        <f t="shared" si="161"/>
        <v>0</v>
      </c>
      <c r="P1509" s="207"/>
      <c r="Q1509" s="169">
        <v>1</v>
      </c>
      <c r="R1509" s="169">
        <v>350</v>
      </c>
      <c r="U1509" s="208">
        <v>1</v>
      </c>
      <c r="V1509" s="207">
        <v>350</v>
      </c>
      <c r="AD1509" s="180"/>
      <c r="AE1509" s="207">
        <f t="shared" si="162"/>
        <v>700</v>
      </c>
      <c r="AF1509" s="199"/>
      <c r="AG1509" s="199"/>
      <c r="AH1509" s="199"/>
      <c r="AI1509" s="199"/>
      <c r="AJ1509" s="199"/>
      <c r="AK1509" s="199"/>
      <c r="AL1509" s="199"/>
      <c r="AM1509" s="199"/>
      <c r="AN1509" s="199"/>
      <c r="AO1509" s="199"/>
      <c r="AP1509" s="199"/>
      <c r="AQ1509" s="199"/>
      <c r="AR1509" s="199"/>
      <c r="AS1509" s="199"/>
      <c r="AT1509" s="199"/>
      <c r="AU1509" s="199"/>
      <c r="AV1509" s="199"/>
      <c r="AW1509" s="199"/>
      <c r="AX1509" s="199"/>
      <c r="AY1509" s="199"/>
      <c r="AZ1509" s="199"/>
      <c r="BA1509" s="199"/>
      <c r="BB1509" s="199"/>
      <c r="BC1509" s="199"/>
      <c r="BD1509" s="199"/>
      <c r="BE1509" s="199"/>
      <c r="BF1509" s="199"/>
      <c r="BG1509" s="199"/>
      <c r="BH1509" s="199"/>
      <c r="BI1509" s="199"/>
      <c r="BJ1509" s="199"/>
      <c r="BK1509" s="199"/>
      <c r="BL1509" s="199"/>
      <c r="BM1509" s="199"/>
      <c r="BN1509" s="199"/>
      <c r="BO1509" s="199"/>
      <c r="BP1509" s="199"/>
      <c r="BQ1509" s="199"/>
      <c r="BR1509" s="199"/>
      <c r="GM1509" s="199"/>
      <c r="GN1509" s="199"/>
      <c r="GO1509" s="199"/>
      <c r="GP1509" s="199"/>
      <c r="GQ1509" s="199"/>
      <c r="GR1509" s="199"/>
      <c r="GS1509" s="199"/>
      <c r="GT1509" s="199"/>
      <c r="GU1509" s="199"/>
      <c r="GV1509" s="199"/>
      <c r="GW1509" s="199"/>
      <c r="GX1509" s="199"/>
      <c r="GY1509" s="199"/>
      <c r="GZ1509" s="199"/>
      <c r="HA1509" s="199"/>
      <c r="HB1509" s="199"/>
      <c r="HC1509" s="199"/>
      <c r="HD1509" s="199"/>
      <c r="HE1509" s="199"/>
      <c r="HF1509" s="199"/>
      <c r="HG1509" s="199"/>
      <c r="HH1509" s="199"/>
      <c r="HI1509" s="199"/>
      <c r="HJ1509" s="199"/>
      <c r="HK1509" s="199"/>
      <c r="HL1509" s="199"/>
      <c r="HM1509" s="199"/>
      <c r="HN1509" s="199"/>
      <c r="HO1509" s="199"/>
      <c r="HP1509" s="199"/>
      <c r="HQ1509" s="199"/>
      <c r="HR1509" s="199"/>
      <c r="HS1509" s="199"/>
      <c r="HT1509" s="199"/>
      <c r="HU1509" s="199"/>
      <c r="HV1509" s="199"/>
      <c r="HW1509" s="199"/>
      <c r="HX1509" s="199"/>
      <c r="HY1509" s="199"/>
      <c r="HZ1509" s="199"/>
      <c r="IA1509" s="199"/>
      <c r="IB1509" s="199"/>
      <c r="IC1509" s="199"/>
      <c r="ID1509" s="199"/>
      <c r="IE1509" s="199"/>
      <c r="IF1509" s="199"/>
      <c r="IG1509" s="199"/>
      <c r="IH1509" s="199"/>
      <c r="II1509" s="199"/>
      <c r="IJ1509" s="199"/>
      <c r="IK1509" s="199"/>
      <c r="IL1509" s="199"/>
      <c r="IM1509" s="199"/>
      <c r="IN1509" s="199"/>
      <c r="IO1509" s="199"/>
      <c r="IP1509" s="199"/>
      <c r="IQ1509" s="199"/>
      <c r="IR1509" s="199"/>
      <c r="IS1509" s="199"/>
      <c r="IT1509" s="199"/>
      <c r="IU1509" s="199"/>
      <c r="IV1509" s="199"/>
      <c r="IW1509" s="199"/>
      <c r="IX1509" s="199"/>
      <c r="IY1509" s="199"/>
      <c r="IZ1509" s="199"/>
      <c r="JA1509" s="199"/>
      <c r="JB1509" s="199"/>
      <c r="JC1509" s="199"/>
      <c r="JD1509" s="199"/>
      <c r="JE1509" s="199"/>
      <c r="JF1509" s="199"/>
      <c r="JG1509" s="199"/>
      <c r="JH1509" s="199"/>
      <c r="JI1509" s="199"/>
      <c r="JJ1509" s="199"/>
      <c r="JK1509" s="199"/>
      <c r="JL1509" s="199"/>
      <c r="JM1509" s="199"/>
      <c r="JN1509" s="199"/>
      <c r="JO1509" s="199"/>
      <c r="JP1509" s="199"/>
      <c r="JQ1509" s="199"/>
      <c r="JR1509" s="199"/>
      <c r="JS1509" s="199"/>
      <c r="JT1509" s="199"/>
      <c r="JU1509" s="199"/>
      <c r="JV1509" s="199"/>
      <c r="JW1509" s="199"/>
      <c r="JX1509" s="199"/>
      <c r="JY1509" s="199"/>
      <c r="JZ1509" s="199"/>
      <c r="KA1509" s="199"/>
      <c r="KB1509" s="199"/>
      <c r="KC1509" s="199"/>
      <c r="KD1509" s="199"/>
      <c r="KE1509" s="199"/>
      <c r="KF1509" s="199"/>
      <c r="KG1509" s="199"/>
      <c r="KH1509" s="199"/>
      <c r="KI1509" s="199"/>
      <c r="KJ1509" s="199"/>
      <c r="KK1509" s="199"/>
      <c r="KL1509" s="199"/>
      <c r="KM1509" s="199"/>
      <c r="KN1509" s="199"/>
      <c r="KO1509" s="199"/>
      <c r="KP1509" s="199"/>
      <c r="KQ1509" s="199"/>
      <c r="KR1509" s="199"/>
      <c r="KS1509" s="199"/>
      <c r="KT1509" s="199"/>
      <c r="KU1509" s="199"/>
      <c r="KV1509" s="199"/>
      <c r="KW1509" s="199"/>
      <c r="KX1509" s="199"/>
      <c r="KY1509" s="199"/>
      <c r="KZ1509" s="199"/>
      <c r="LA1509" s="199"/>
      <c r="LB1509" s="199"/>
      <c r="LC1509" s="199"/>
      <c r="LD1509" s="199"/>
      <c r="LE1509" s="199"/>
      <c r="LF1509" s="199"/>
      <c r="LG1509" s="199"/>
      <c r="LH1509" s="199"/>
      <c r="LI1509" s="199"/>
      <c r="LJ1509" s="199"/>
      <c r="LK1509" s="199"/>
      <c r="LL1509" s="199"/>
      <c r="LM1509" s="199"/>
      <c r="LN1509" s="199"/>
      <c r="LO1509" s="199"/>
      <c r="LP1509" s="199"/>
      <c r="LQ1509" s="199"/>
      <c r="LR1509" s="199"/>
      <c r="LS1509" s="199"/>
      <c r="LT1509" s="199"/>
      <c r="LU1509" s="199"/>
      <c r="LV1509" s="199"/>
      <c r="LW1509" s="199"/>
      <c r="LX1509" s="199"/>
      <c r="LY1509" s="199"/>
      <c r="LZ1509" s="199"/>
      <c r="MA1509" s="199"/>
      <c r="MB1509" s="199"/>
      <c r="MC1509" s="199"/>
      <c r="MD1509" s="199"/>
      <c r="ME1509" s="199"/>
      <c r="MF1509" s="199"/>
      <c r="MG1509" s="199"/>
      <c r="MH1509" s="199"/>
      <c r="MI1509" s="199"/>
      <c r="MJ1509" s="199"/>
      <c r="MK1509" s="199"/>
      <c r="ML1509" s="199"/>
      <c r="MM1509" s="199"/>
      <c r="MN1509" s="199"/>
      <c r="MO1509" s="199"/>
      <c r="MP1509" s="199"/>
      <c r="MQ1509" s="199"/>
      <c r="MR1509" s="199"/>
      <c r="MS1509" s="199"/>
      <c r="MT1509" s="199"/>
      <c r="MU1509" s="199"/>
      <c r="MV1509" s="199"/>
      <c r="MW1509" s="199"/>
      <c r="MX1509" s="199"/>
      <c r="MY1509" s="199"/>
      <c r="MZ1509" s="199"/>
      <c r="NA1509" s="199"/>
      <c r="NB1509" s="199"/>
      <c r="NC1509" s="199"/>
      <c r="ND1509" s="199"/>
      <c r="NE1509" s="199"/>
      <c r="NF1509" s="199"/>
      <c r="NG1509" s="199"/>
      <c r="NH1509" s="199"/>
      <c r="NI1509" s="199"/>
      <c r="NJ1509" s="199"/>
      <c r="NK1509" s="199"/>
      <c r="NL1509" s="199"/>
      <c r="NM1509" s="199"/>
      <c r="NN1509" s="199"/>
      <c r="NO1509" s="199"/>
      <c r="NP1509" s="199"/>
      <c r="NQ1509" s="199"/>
      <c r="NR1509" s="199"/>
      <c r="NS1509" s="199"/>
      <c r="NT1509" s="199"/>
      <c r="NU1509" s="199"/>
      <c r="NV1509" s="199"/>
      <c r="NW1509" s="199"/>
      <c r="NX1509" s="199"/>
      <c r="NY1509" s="199"/>
      <c r="NZ1509" s="199"/>
      <c r="OA1509" s="199"/>
      <c r="OB1509" s="199"/>
      <c r="OC1509" s="199"/>
      <c r="OD1509" s="199"/>
      <c r="OE1509" s="199"/>
      <c r="OF1509" s="199"/>
      <c r="OG1509" s="199"/>
      <c r="OH1509" s="199"/>
      <c r="OI1509" s="199"/>
      <c r="OJ1509" s="199"/>
      <c r="OK1509" s="199"/>
      <c r="OL1509" s="199"/>
      <c r="OM1509" s="199"/>
      <c r="ON1509" s="199"/>
      <c r="OO1509" s="199"/>
      <c r="OP1509" s="199"/>
      <c r="OQ1509" s="199"/>
      <c r="OR1509" s="199"/>
      <c r="OS1509" s="199"/>
      <c r="OT1509" s="199"/>
      <c r="OU1509" s="199"/>
      <c r="OV1509" s="199"/>
      <c r="OW1509" s="199"/>
      <c r="OX1509" s="199"/>
      <c r="OY1509" s="199"/>
      <c r="OZ1509" s="199"/>
      <c r="PA1509" s="199"/>
      <c r="PB1509" s="199"/>
      <c r="PC1509" s="199"/>
      <c r="PD1509" s="199"/>
      <c r="PE1509" s="199"/>
      <c r="PF1509" s="199"/>
      <c r="PG1509" s="199"/>
      <c r="PH1509" s="199"/>
      <c r="PI1509" s="199"/>
      <c r="PJ1509" s="199"/>
      <c r="PK1509" s="199"/>
      <c r="PL1509" s="199"/>
      <c r="PM1509" s="199"/>
      <c r="PN1509" s="199"/>
      <c r="PO1509" s="199"/>
      <c r="PP1509" s="199"/>
      <c r="PQ1509" s="199"/>
      <c r="PR1509" s="199"/>
      <c r="PS1509" s="199"/>
      <c r="PT1509" s="199"/>
      <c r="PU1509" s="199"/>
      <c r="PV1509" s="199"/>
      <c r="PW1509" s="199"/>
      <c r="PX1509" s="199"/>
      <c r="PY1509" s="199"/>
      <c r="PZ1509" s="199"/>
      <c r="QA1509" s="199"/>
      <c r="QB1509" s="199"/>
      <c r="QC1509" s="199"/>
      <c r="QD1509" s="199"/>
      <c r="QE1509" s="199"/>
      <c r="QF1509" s="199"/>
      <c r="QG1509" s="199"/>
      <c r="QH1509" s="199"/>
      <c r="QI1509" s="199"/>
      <c r="QJ1509" s="199"/>
      <c r="QK1509" s="199"/>
      <c r="QL1509" s="199"/>
      <c r="QM1509" s="199"/>
      <c r="QN1509" s="199"/>
      <c r="QO1509" s="199"/>
      <c r="QP1509" s="199"/>
      <c r="QQ1509" s="199"/>
      <c r="QR1509" s="199"/>
      <c r="QS1509" s="199"/>
      <c r="QT1509" s="199"/>
      <c r="QU1509" s="199"/>
      <c r="QV1509" s="199"/>
      <c r="QW1509" s="199"/>
      <c r="QX1509" s="199"/>
      <c r="QY1509" s="199"/>
      <c r="QZ1509" s="199"/>
      <c r="RA1509" s="199"/>
      <c r="RB1509" s="199"/>
      <c r="RC1509" s="199"/>
      <c r="RD1509" s="199"/>
      <c r="RE1509" s="199"/>
      <c r="RF1509" s="199"/>
    </row>
    <row r="1510" spans="1:474" s="169" customFormat="1" x14ac:dyDescent="0.25">
      <c r="A1510" s="26"/>
      <c r="B1510" s="48" t="s">
        <v>1413</v>
      </c>
      <c r="C1510" s="23"/>
      <c r="D1510" s="49">
        <v>1</v>
      </c>
      <c r="E1510" s="23">
        <f t="shared" si="160"/>
        <v>2215</v>
      </c>
      <c r="F1510" s="23">
        <v>2215</v>
      </c>
      <c r="N1510" s="207">
        <f t="shared" si="161"/>
        <v>0</v>
      </c>
      <c r="P1510" s="207"/>
      <c r="U1510" s="208">
        <v>1</v>
      </c>
      <c r="V1510" s="207">
        <v>2215</v>
      </c>
      <c r="AD1510" s="180"/>
      <c r="AE1510" s="207">
        <f t="shared" si="162"/>
        <v>2215</v>
      </c>
      <c r="AF1510" s="199"/>
      <c r="AG1510" s="199"/>
      <c r="AH1510" s="199"/>
      <c r="AI1510" s="199"/>
      <c r="AJ1510" s="199"/>
      <c r="AK1510" s="199"/>
      <c r="AL1510" s="199"/>
      <c r="AM1510" s="199"/>
      <c r="AN1510" s="199"/>
      <c r="AO1510" s="199"/>
      <c r="AP1510" s="199"/>
      <c r="AQ1510" s="199"/>
      <c r="AR1510" s="199"/>
      <c r="AS1510" s="199"/>
      <c r="AT1510" s="199"/>
      <c r="AU1510" s="199"/>
      <c r="AV1510" s="199"/>
      <c r="AW1510" s="199"/>
      <c r="AX1510" s="199"/>
      <c r="AY1510" s="199"/>
      <c r="AZ1510" s="199"/>
      <c r="BA1510" s="199"/>
      <c r="BB1510" s="199"/>
      <c r="BC1510" s="199"/>
      <c r="BD1510" s="199"/>
      <c r="BE1510" s="199"/>
      <c r="BF1510" s="199"/>
      <c r="BG1510" s="199"/>
      <c r="BH1510" s="199"/>
      <c r="BI1510" s="199"/>
      <c r="BJ1510" s="199"/>
      <c r="BK1510" s="199"/>
      <c r="BL1510" s="199"/>
      <c r="BM1510" s="199"/>
      <c r="BN1510" s="199"/>
      <c r="BO1510" s="199"/>
      <c r="BP1510" s="199"/>
      <c r="BQ1510" s="199"/>
      <c r="BR1510" s="199"/>
      <c r="GM1510" s="199"/>
      <c r="GN1510" s="199"/>
      <c r="GO1510" s="199"/>
      <c r="GP1510" s="199"/>
      <c r="GQ1510" s="199"/>
      <c r="GR1510" s="199"/>
      <c r="GS1510" s="199"/>
      <c r="GT1510" s="199"/>
      <c r="GU1510" s="199"/>
      <c r="GV1510" s="199"/>
      <c r="GW1510" s="199"/>
      <c r="GX1510" s="199"/>
      <c r="GY1510" s="199"/>
      <c r="GZ1510" s="199"/>
      <c r="HA1510" s="199"/>
      <c r="HB1510" s="199"/>
      <c r="HC1510" s="199"/>
      <c r="HD1510" s="199"/>
      <c r="HE1510" s="199"/>
      <c r="HF1510" s="199"/>
      <c r="HG1510" s="199"/>
      <c r="HH1510" s="199"/>
      <c r="HI1510" s="199"/>
      <c r="HJ1510" s="199"/>
      <c r="HK1510" s="199"/>
      <c r="HL1510" s="199"/>
      <c r="HM1510" s="199"/>
      <c r="HN1510" s="199"/>
      <c r="HO1510" s="199"/>
      <c r="HP1510" s="199"/>
      <c r="HQ1510" s="199"/>
      <c r="HR1510" s="199"/>
      <c r="HS1510" s="199"/>
      <c r="HT1510" s="199"/>
      <c r="HU1510" s="199"/>
      <c r="HV1510" s="199"/>
      <c r="HW1510" s="199"/>
      <c r="HX1510" s="199"/>
      <c r="HY1510" s="199"/>
      <c r="HZ1510" s="199"/>
      <c r="IA1510" s="199"/>
      <c r="IB1510" s="199"/>
      <c r="IC1510" s="199"/>
      <c r="ID1510" s="199"/>
      <c r="IE1510" s="199"/>
      <c r="IF1510" s="199"/>
      <c r="IG1510" s="199"/>
      <c r="IH1510" s="199"/>
      <c r="II1510" s="199"/>
      <c r="IJ1510" s="199"/>
      <c r="IK1510" s="199"/>
      <c r="IL1510" s="199"/>
      <c r="IM1510" s="199"/>
      <c r="IN1510" s="199"/>
      <c r="IO1510" s="199"/>
      <c r="IP1510" s="199"/>
      <c r="IQ1510" s="199"/>
      <c r="IR1510" s="199"/>
      <c r="IS1510" s="199"/>
      <c r="IT1510" s="199"/>
      <c r="IU1510" s="199"/>
      <c r="IV1510" s="199"/>
      <c r="IW1510" s="199"/>
      <c r="IX1510" s="199"/>
      <c r="IY1510" s="199"/>
      <c r="IZ1510" s="199"/>
      <c r="JA1510" s="199"/>
      <c r="JB1510" s="199"/>
      <c r="JC1510" s="199"/>
      <c r="JD1510" s="199"/>
      <c r="JE1510" s="199"/>
      <c r="JF1510" s="199"/>
      <c r="JG1510" s="199"/>
      <c r="JH1510" s="199"/>
      <c r="JI1510" s="199"/>
      <c r="JJ1510" s="199"/>
      <c r="JK1510" s="199"/>
      <c r="JL1510" s="199"/>
      <c r="JM1510" s="199"/>
      <c r="JN1510" s="199"/>
      <c r="JO1510" s="199"/>
      <c r="JP1510" s="199"/>
      <c r="JQ1510" s="199"/>
      <c r="JR1510" s="199"/>
      <c r="JS1510" s="199"/>
      <c r="JT1510" s="199"/>
      <c r="JU1510" s="199"/>
      <c r="JV1510" s="199"/>
      <c r="JW1510" s="199"/>
      <c r="JX1510" s="199"/>
      <c r="JY1510" s="199"/>
      <c r="JZ1510" s="199"/>
      <c r="KA1510" s="199"/>
      <c r="KB1510" s="199"/>
      <c r="KC1510" s="199"/>
      <c r="KD1510" s="199"/>
      <c r="KE1510" s="199"/>
      <c r="KF1510" s="199"/>
      <c r="KG1510" s="199"/>
      <c r="KH1510" s="199"/>
      <c r="KI1510" s="199"/>
      <c r="KJ1510" s="199"/>
      <c r="KK1510" s="199"/>
      <c r="KL1510" s="199"/>
      <c r="KM1510" s="199"/>
      <c r="KN1510" s="199"/>
      <c r="KO1510" s="199"/>
      <c r="KP1510" s="199"/>
      <c r="KQ1510" s="199"/>
      <c r="KR1510" s="199"/>
      <c r="KS1510" s="199"/>
      <c r="KT1510" s="199"/>
      <c r="KU1510" s="199"/>
      <c r="KV1510" s="199"/>
      <c r="KW1510" s="199"/>
      <c r="KX1510" s="199"/>
      <c r="KY1510" s="199"/>
      <c r="KZ1510" s="199"/>
      <c r="LA1510" s="199"/>
      <c r="LB1510" s="199"/>
      <c r="LC1510" s="199"/>
      <c r="LD1510" s="199"/>
      <c r="LE1510" s="199"/>
      <c r="LF1510" s="199"/>
      <c r="LG1510" s="199"/>
      <c r="LH1510" s="199"/>
      <c r="LI1510" s="199"/>
      <c r="LJ1510" s="199"/>
      <c r="LK1510" s="199"/>
      <c r="LL1510" s="199"/>
      <c r="LM1510" s="199"/>
      <c r="LN1510" s="199"/>
      <c r="LO1510" s="199"/>
      <c r="LP1510" s="199"/>
      <c r="LQ1510" s="199"/>
      <c r="LR1510" s="199"/>
      <c r="LS1510" s="199"/>
      <c r="LT1510" s="199"/>
      <c r="LU1510" s="199"/>
      <c r="LV1510" s="199"/>
      <c r="LW1510" s="199"/>
      <c r="LX1510" s="199"/>
      <c r="LY1510" s="199"/>
      <c r="LZ1510" s="199"/>
      <c r="MA1510" s="199"/>
      <c r="MB1510" s="199"/>
      <c r="MC1510" s="199"/>
      <c r="MD1510" s="199"/>
      <c r="ME1510" s="199"/>
      <c r="MF1510" s="199"/>
      <c r="MG1510" s="199"/>
      <c r="MH1510" s="199"/>
      <c r="MI1510" s="199"/>
      <c r="MJ1510" s="199"/>
      <c r="MK1510" s="199"/>
      <c r="ML1510" s="199"/>
      <c r="MM1510" s="199"/>
      <c r="MN1510" s="199"/>
      <c r="MO1510" s="199"/>
      <c r="MP1510" s="199"/>
      <c r="MQ1510" s="199"/>
      <c r="MR1510" s="199"/>
      <c r="MS1510" s="199"/>
      <c r="MT1510" s="199"/>
      <c r="MU1510" s="199"/>
      <c r="MV1510" s="199"/>
      <c r="MW1510" s="199"/>
      <c r="MX1510" s="199"/>
      <c r="MY1510" s="199"/>
      <c r="MZ1510" s="199"/>
      <c r="NA1510" s="199"/>
      <c r="NB1510" s="199"/>
      <c r="NC1510" s="199"/>
      <c r="ND1510" s="199"/>
      <c r="NE1510" s="199"/>
      <c r="NF1510" s="199"/>
      <c r="NG1510" s="199"/>
      <c r="NH1510" s="199"/>
      <c r="NI1510" s="199"/>
      <c r="NJ1510" s="199"/>
      <c r="NK1510" s="199"/>
      <c r="NL1510" s="199"/>
      <c r="NM1510" s="199"/>
      <c r="NN1510" s="199"/>
      <c r="NO1510" s="199"/>
      <c r="NP1510" s="199"/>
      <c r="NQ1510" s="199"/>
      <c r="NR1510" s="199"/>
      <c r="NS1510" s="199"/>
      <c r="NT1510" s="199"/>
      <c r="NU1510" s="199"/>
      <c r="NV1510" s="199"/>
      <c r="NW1510" s="199"/>
      <c r="NX1510" s="199"/>
      <c r="NY1510" s="199"/>
      <c r="NZ1510" s="199"/>
      <c r="OA1510" s="199"/>
      <c r="OB1510" s="199"/>
      <c r="OC1510" s="199"/>
      <c r="OD1510" s="199"/>
      <c r="OE1510" s="199"/>
      <c r="OF1510" s="199"/>
      <c r="OG1510" s="199"/>
      <c r="OH1510" s="199"/>
      <c r="OI1510" s="199"/>
      <c r="OJ1510" s="199"/>
      <c r="OK1510" s="199"/>
      <c r="OL1510" s="199"/>
      <c r="OM1510" s="199"/>
      <c r="ON1510" s="199"/>
      <c r="OO1510" s="199"/>
      <c r="OP1510" s="199"/>
      <c r="OQ1510" s="199"/>
      <c r="OR1510" s="199"/>
      <c r="OS1510" s="199"/>
      <c r="OT1510" s="199"/>
      <c r="OU1510" s="199"/>
      <c r="OV1510" s="199"/>
      <c r="OW1510" s="199"/>
      <c r="OX1510" s="199"/>
      <c r="OY1510" s="199"/>
      <c r="OZ1510" s="199"/>
      <c r="PA1510" s="199"/>
      <c r="PB1510" s="199"/>
      <c r="PC1510" s="199"/>
      <c r="PD1510" s="199"/>
      <c r="PE1510" s="199"/>
      <c r="PF1510" s="199"/>
      <c r="PG1510" s="199"/>
      <c r="PH1510" s="199"/>
      <c r="PI1510" s="199"/>
      <c r="PJ1510" s="199"/>
      <c r="PK1510" s="199"/>
      <c r="PL1510" s="199"/>
      <c r="PM1510" s="199"/>
      <c r="PN1510" s="199"/>
      <c r="PO1510" s="199"/>
      <c r="PP1510" s="199"/>
      <c r="PQ1510" s="199"/>
      <c r="PR1510" s="199"/>
      <c r="PS1510" s="199"/>
      <c r="PT1510" s="199"/>
      <c r="PU1510" s="199"/>
      <c r="PV1510" s="199"/>
      <c r="PW1510" s="199"/>
      <c r="PX1510" s="199"/>
      <c r="PY1510" s="199"/>
      <c r="PZ1510" s="199"/>
      <c r="QA1510" s="199"/>
      <c r="QB1510" s="199"/>
      <c r="QC1510" s="199"/>
      <c r="QD1510" s="199"/>
      <c r="QE1510" s="199"/>
      <c r="QF1510" s="199"/>
      <c r="QG1510" s="199"/>
      <c r="QH1510" s="199"/>
      <c r="QI1510" s="199"/>
      <c r="QJ1510" s="199"/>
      <c r="QK1510" s="199"/>
      <c r="QL1510" s="199"/>
      <c r="QM1510" s="199"/>
      <c r="QN1510" s="199"/>
      <c r="QO1510" s="199"/>
      <c r="QP1510" s="199"/>
      <c r="QQ1510" s="199"/>
      <c r="QR1510" s="199"/>
      <c r="QS1510" s="199"/>
      <c r="QT1510" s="199"/>
      <c r="QU1510" s="199"/>
      <c r="QV1510" s="199"/>
      <c r="QW1510" s="199"/>
      <c r="QX1510" s="199"/>
      <c r="QY1510" s="199"/>
      <c r="QZ1510" s="199"/>
      <c r="RA1510" s="199"/>
      <c r="RB1510" s="199"/>
      <c r="RC1510" s="199"/>
      <c r="RD1510" s="199"/>
      <c r="RE1510" s="199"/>
      <c r="RF1510" s="199"/>
    </row>
    <row r="1511" spans="1:474" s="169" customFormat="1" x14ac:dyDescent="0.25">
      <c r="A1511" s="26"/>
      <c r="B1511" s="48" t="s">
        <v>1414</v>
      </c>
      <c r="C1511" s="23"/>
      <c r="D1511" s="49">
        <v>0</v>
      </c>
      <c r="E1511" s="23"/>
      <c r="F1511" s="23">
        <v>0</v>
      </c>
      <c r="N1511" s="207">
        <f t="shared" si="161"/>
        <v>0</v>
      </c>
      <c r="P1511" s="207"/>
      <c r="U1511" s="208">
        <v>0</v>
      </c>
      <c r="V1511" s="207">
        <v>0</v>
      </c>
      <c r="AD1511" s="180"/>
      <c r="AE1511" s="207">
        <f t="shared" si="162"/>
        <v>0</v>
      </c>
      <c r="AF1511" s="199"/>
      <c r="AG1511" s="199"/>
      <c r="AH1511" s="199"/>
      <c r="AI1511" s="199"/>
      <c r="AJ1511" s="199"/>
      <c r="AK1511" s="199"/>
      <c r="AL1511" s="199"/>
      <c r="AM1511" s="199"/>
      <c r="AN1511" s="199"/>
      <c r="AO1511" s="199"/>
      <c r="AP1511" s="199"/>
      <c r="AQ1511" s="199"/>
      <c r="AR1511" s="199"/>
      <c r="AS1511" s="199"/>
      <c r="AT1511" s="199"/>
      <c r="AU1511" s="199"/>
      <c r="AV1511" s="199"/>
      <c r="AW1511" s="199"/>
      <c r="AX1511" s="199"/>
      <c r="AY1511" s="199"/>
      <c r="AZ1511" s="199"/>
      <c r="BA1511" s="199"/>
      <c r="BB1511" s="199"/>
      <c r="BC1511" s="199"/>
      <c r="BD1511" s="199"/>
      <c r="BE1511" s="199"/>
      <c r="BF1511" s="199"/>
      <c r="BG1511" s="199"/>
      <c r="BH1511" s="199"/>
      <c r="BI1511" s="199"/>
      <c r="BJ1511" s="199"/>
      <c r="BK1511" s="199"/>
      <c r="BL1511" s="199"/>
      <c r="BM1511" s="199"/>
      <c r="BN1511" s="199"/>
      <c r="BO1511" s="199"/>
      <c r="BP1511" s="199"/>
      <c r="BQ1511" s="199"/>
      <c r="BR1511" s="199"/>
      <c r="GM1511" s="199"/>
      <c r="GN1511" s="199"/>
      <c r="GO1511" s="199"/>
      <c r="GP1511" s="199"/>
      <c r="GQ1511" s="199"/>
      <c r="GR1511" s="199"/>
      <c r="GS1511" s="199"/>
      <c r="GT1511" s="199"/>
      <c r="GU1511" s="199"/>
      <c r="GV1511" s="199"/>
      <c r="GW1511" s="199"/>
      <c r="GX1511" s="199"/>
      <c r="GY1511" s="199"/>
      <c r="GZ1511" s="199"/>
      <c r="HA1511" s="199"/>
      <c r="HB1511" s="199"/>
      <c r="HC1511" s="199"/>
      <c r="HD1511" s="199"/>
      <c r="HE1511" s="199"/>
      <c r="HF1511" s="199"/>
      <c r="HG1511" s="199"/>
      <c r="HH1511" s="199"/>
      <c r="HI1511" s="199"/>
      <c r="HJ1511" s="199"/>
      <c r="HK1511" s="199"/>
      <c r="HL1511" s="199"/>
      <c r="HM1511" s="199"/>
      <c r="HN1511" s="199"/>
      <c r="HO1511" s="199"/>
      <c r="HP1511" s="199"/>
      <c r="HQ1511" s="199"/>
      <c r="HR1511" s="199"/>
      <c r="HS1511" s="199"/>
      <c r="HT1511" s="199"/>
      <c r="HU1511" s="199"/>
      <c r="HV1511" s="199"/>
      <c r="HW1511" s="199"/>
      <c r="HX1511" s="199"/>
      <c r="HY1511" s="199"/>
      <c r="HZ1511" s="199"/>
      <c r="IA1511" s="199"/>
      <c r="IB1511" s="199"/>
      <c r="IC1511" s="199"/>
      <c r="ID1511" s="199"/>
      <c r="IE1511" s="199"/>
      <c r="IF1511" s="199"/>
      <c r="IG1511" s="199"/>
      <c r="IH1511" s="199"/>
      <c r="II1511" s="199"/>
      <c r="IJ1511" s="199"/>
      <c r="IK1511" s="199"/>
      <c r="IL1511" s="199"/>
      <c r="IM1511" s="199"/>
      <c r="IN1511" s="199"/>
      <c r="IO1511" s="199"/>
      <c r="IP1511" s="199"/>
      <c r="IQ1511" s="199"/>
      <c r="IR1511" s="199"/>
      <c r="IS1511" s="199"/>
      <c r="IT1511" s="199"/>
      <c r="IU1511" s="199"/>
      <c r="IV1511" s="199"/>
      <c r="IW1511" s="199"/>
      <c r="IX1511" s="199"/>
      <c r="IY1511" s="199"/>
      <c r="IZ1511" s="199"/>
      <c r="JA1511" s="199"/>
      <c r="JB1511" s="199"/>
      <c r="JC1511" s="199"/>
      <c r="JD1511" s="199"/>
      <c r="JE1511" s="199"/>
      <c r="JF1511" s="199"/>
      <c r="JG1511" s="199"/>
      <c r="JH1511" s="199"/>
      <c r="JI1511" s="199"/>
      <c r="JJ1511" s="199"/>
      <c r="JK1511" s="199"/>
      <c r="JL1511" s="199"/>
      <c r="JM1511" s="199"/>
      <c r="JN1511" s="199"/>
      <c r="JO1511" s="199"/>
      <c r="JP1511" s="199"/>
      <c r="JQ1511" s="199"/>
      <c r="JR1511" s="199"/>
      <c r="JS1511" s="199"/>
      <c r="JT1511" s="199"/>
      <c r="JU1511" s="199"/>
      <c r="JV1511" s="199"/>
      <c r="JW1511" s="199"/>
      <c r="JX1511" s="199"/>
      <c r="JY1511" s="199"/>
      <c r="JZ1511" s="199"/>
      <c r="KA1511" s="199"/>
      <c r="KB1511" s="199"/>
      <c r="KC1511" s="199"/>
      <c r="KD1511" s="199"/>
      <c r="KE1511" s="199"/>
      <c r="KF1511" s="199"/>
      <c r="KG1511" s="199"/>
      <c r="KH1511" s="199"/>
      <c r="KI1511" s="199"/>
      <c r="KJ1511" s="199"/>
      <c r="KK1511" s="199"/>
      <c r="KL1511" s="199"/>
      <c r="KM1511" s="199"/>
      <c r="KN1511" s="199"/>
      <c r="KO1511" s="199"/>
      <c r="KP1511" s="199"/>
      <c r="KQ1511" s="199"/>
      <c r="KR1511" s="199"/>
      <c r="KS1511" s="199"/>
      <c r="KT1511" s="199"/>
      <c r="KU1511" s="199"/>
      <c r="KV1511" s="199"/>
      <c r="KW1511" s="199"/>
      <c r="KX1511" s="199"/>
      <c r="KY1511" s="199"/>
      <c r="KZ1511" s="199"/>
      <c r="LA1511" s="199"/>
      <c r="LB1511" s="199"/>
      <c r="LC1511" s="199"/>
      <c r="LD1511" s="199"/>
      <c r="LE1511" s="199"/>
      <c r="LF1511" s="199"/>
      <c r="LG1511" s="199"/>
      <c r="LH1511" s="199"/>
      <c r="LI1511" s="199"/>
      <c r="LJ1511" s="199"/>
      <c r="LK1511" s="199"/>
      <c r="LL1511" s="199"/>
      <c r="LM1511" s="199"/>
      <c r="LN1511" s="199"/>
      <c r="LO1511" s="199"/>
      <c r="LP1511" s="199"/>
      <c r="LQ1511" s="199"/>
      <c r="LR1511" s="199"/>
      <c r="LS1511" s="199"/>
      <c r="LT1511" s="199"/>
      <c r="LU1511" s="199"/>
      <c r="LV1511" s="199"/>
      <c r="LW1511" s="199"/>
      <c r="LX1511" s="199"/>
      <c r="LY1511" s="199"/>
      <c r="LZ1511" s="199"/>
      <c r="MA1511" s="199"/>
      <c r="MB1511" s="199"/>
      <c r="MC1511" s="199"/>
      <c r="MD1511" s="199"/>
      <c r="ME1511" s="199"/>
      <c r="MF1511" s="199"/>
      <c r="MG1511" s="199"/>
      <c r="MH1511" s="199"/>
      <c r="MI1511" s="199"/>
      <c r="MJ1511" s="199"/>
      <c r="MK1511" s="199"/>
      <c r="ML1511" s="199"/>
      <c r="MM1511" s="199"/>
      <c r="MN1511" s="199"/>
      <c r="MO1511" s="199"/>
      <c r="MP1511" s="199"/>
      <c r="MQ1511" s="199"/>
      <c r="MR1511" s="199"/>
      <c r="MS1511" s="199"/>
      <c r="MT1511" s="199"/>
      <c r="MU1511" s="199"/>
      <c r="MV1511" s="199"/>
      <c r="MW1511" s="199"/>
      <c r="MX1511" s="199"/>
      <c r="MY1511" s="199"/>
      <c r="MZ1511" s="199"/>
      <c r="NA1511" s="199"/>
      <c r="NB1511" s="199"/>
      <c r="NC1511" s="199"/>
      <c r="ND1511" s="199"/>
      <c r="NE1511" s="199"/>
      <c r="NF1511" s="199"/>
      <c r="NG1511" s="199"/>
      <c r="NH1511" s="199"/>
      <c r="NI1511" s="199"/>
      <c r="NJ1511" s="199"/>
      <c r="NK1511" s="199"/>
      <c r="NL1511" s="199"/>
      <c r="NM1511" s="199"/>
      <c r="NN1511" s="199"/>
      <c r="NO1511" s="199"/>
      <c r="NP1511" s="199"/>
      <c r="NQ1511" s="199"/>
      <c r="NR1511" s="199"/>
      <c r="NS1511" s="199"/>
      <c r="NT1511" s="199"/>
      <c r="NU1511" s="199"/>
      <c r="NV1511" s="199"/>
      <c r="NW1511" s="199"/>
      <c r="NX1511" s="199"/>
      <c r="NY1511" s="199"/>
      <c r="NZ1511" s="199"/>
      <c r="OA1511" s="199"/>
      <c r="OB1511" s="199"/>
      <c r="OC1511" s="199"/>
      <c r="OD1511" s="199"/>
      <c r="OE1511" s="199"/>
      <c r="OF1511" s="199"/>
      <c r="OG1511" s="199"/>
      <c r="OH1511" s="199"/>
      <c r="OI1511" s="199"/>
      <c r="OJ1511" s="199"/>
      <c r="OK1511" s="199"/>
      <c r="OL1511" s="199"/>
      <c r="OM1511" s="199"/>
      <c r="ON1511" s="199"/>
      <c r="OO1511" s="199"/>
      <c r="OP1511" s="199"/>
      <c r="OQ1511" s="199"/>
      <c r="OR1511" s="199"/>
      <c r="OS1511" s="199"/>
      <c r="OT1511" s="199"/>
      <c r="OU1511" s="199"/>
      <c r="OV1511" s="199"/>
      <c r="OW1511" s="199"/>
      <c r="OX1511" s="199"/>
      <c r="OY1511" s="199"/>
      <c r="OZ1511" s="199"/>
      <c r="PA1511" s="199"/>
      <c r="PB1511" s="199"/>
      <c r="PC1511" s="199"/>
      <c r="PD1511" s="199"/>
      <c r="PE1511" s="199"/>
      <c r="PF1511" s="199"/>
      <c r="PG1511" s="199"/>
      <c r="PH1511" s="199"/>
      <c r="PI1511" s="199"/>
      <c r="PJ1511" s="199"/>
      <c r="PK1511" s="199"/>
      <c r="PL1511" s="199"/>
      <c r="PM1511" s="199"/>
      <c r="PN1511" s="199"/>
      <c r="PO1511" s="199"/>
      <c r="PP1511" s="199"/>
      <c r="PQ1511" s="199"/>
      <c r="PR1511" s="199"/>
      <c r="PS1511" s="199"/>
      <c r="PT1511" s="199"/>
      <c r="PU1511" s="199"/>
      <c r="PV1511" s="199"/>
      <c r="PW1511" s="199"/>
      <c r="PX1511" s="199"/>
      <c r="PY1511" s="199"/>
      <c r="PZ1511" s="199"/>
      <c r="QA1511" s="199"/>
      <c r="QB1511" s="199"/>
      <c r="QC1511" s="199"/>
      <c r="QD1511" s="199"/>
      <c r="QE1511" s="199"/>
      <c r="QF1511" s="199"/>
      <c r="QG1511" s="199"/>
      <c r="QH1511" s="199"/>
      <c r="QI1511" s="199"/>
      <c r="QJ1511" s="199"/>
      <c r="QK1511" s="199"/>
      <c r="QL1511" s="199"/>
      <c r="QM1511" s="199"/>
      <c r="QN1511" s="199"/>
      <c r="QO1511" s="199"/>
      <c r="QP1511" s="199"/>
      <c r="QQ1511" s="199"/>
      <c r="QR1511" s="199"/>
      <c r="QS1511" s="199"/>
      <c r="QT1511" s="199"/>
      <c r="QU1511" s="199"/>
      <c r="QV1511" s="199"/>
      <c r="QW1511" s="199"/>
      <c r="QX1511" s="199"/>
      <c r="QY1511" s="199"/>
      <c r="QZ1511" s="199"/>
      <c r="RA1511" s="199"/>
      <c r="RB1511" s="199"/>
      <c r="RC1511" s="199"/>
      <c r="RD1511" s="199"/>
      <c r="RE1511" s="199"/>
      <c r="RF1511" s="199"/>
    </row>
    <row r="1512" spans="1:474" s="169" customFormat="1" x14ac:dyDescent="0.25">
      <c r="A1512" s="26"/>
      <c r="B1512" s="48" t="s">
        <v>1415</v>
      </c>
      <c r="C1512" s="23"/>
      <c r="D1512" s="57">
        <v>48</v>
      </c>
      <c r="E1512" s="23">
        <f>F1512/D1512</f>
        <v>1637.1708333333333</v>
      </c>
      <c r="F1512" s="23">
        <v>78584.2</v>
      </c>
      <c r="M1512" s="169">
        <v>15</v>
      </c>
      <c r="N1512" s="207">
        <v>8741.7000000000007</v>
      </c>
      <c r="O1512" s="169">
        <v>22</v>
      </c>
      <c r="P1512" s="207">
        <v>28732.66</v>
      </c>
      <c r="Q1512" s="169">
        <v>2</v>
      </c>
      <c r="R1512" s="169">
        <v>3274.34</v>
      </c>
      <c r="U1512" s="208">
        <v>9</v>
      </c>
      <c r="V1512" s="207">
        <v>37835.5</v>
      </c>
      <c r="AD1512" s="180"/>
      <c r="AE1512" s="207">
        <f t="shared" si="162"/>
        <v>78584.2</v>
      </c>
      <c r="AF1512" s="199"/>
      <c r="AG1512" s="199"/>
      <c r="AH1512" s="199"/>
      <c r="AI1512" s="199"/>
      <c r="AJ1512" s="199"/>
      <c r="AK1512" s="199"/>
      <c r="AL1512" s="199"/>
      <c r="AM1512" s="199"/>
      <c r="AN1512" s="199"/>
      <c r="AO1512" s="199"/>
      <c r="AP1512" s="199"/>
      <c r="AQ1512" s="199"/>
      <c r="AR1512" s="199"/>
      <c r="AS1512" s="199"/>
      <c r="AT1512" s="199"/>
      <c r="AU1512" s="199"/>
      <c r="AV1512" s="199"/>
      <c r="AW1512" s="199"/>
      <c r="AX1512" s="199"/>
      <c r="AY1512" s="199"/>
      <c r="AZ1512" s="199"/>
      <c r="BA1512" s="199"/>
      <c r="BB1512" s="199"/>
      <c r="BC1512" s="199"/>
      <c r="BD1512" s="199"/>
      <c r="BE1512" s="199"/>
      <c r="BF1512" s="199"/>
      <c r="BG1512" s="199"/>
      <c r="BH1512" s="199"/>
      <c r="BI1512" s="199"/>
      <c r="BJ1512" s="199"/>
      <c r="BK1512" s="199"/>
      <c r="BL1512" s="199"/>
      <c r="BM1512" s="199"/>
      <c r="BN1512" s="199"/>
      <c r="BO1512" s="199"/>
      <c r="BP1512" s="199"/>
      <c r="BQ1512" s="199"/>
      <c r="BR1512" s="199"/>
      <c r="GM1512" s="199"/>
      <c r="GN1512" s="199"/>
      <c r="GO1512" s="199"/>
      <c r="GP1512" s="199"/>
      <c r="GQ1512" s="199"/>
      <c r="GR1512" s="199"/>
      <c r="GS1512" s="199"/>
      <c r="GT1512" s="199"/>
      <c r="GU1512" s="199"/>
      <c r="GV1512" s="199"/>
      <c r="GW1512" s="199"/>
      <c r="GX1512" s="199"/>
      <c r="GY1512" s="199"/>
      <c r="GZ1512" s="199"/>
      <c r="HA1512" s="199"/>
      <c r="HB1512" s="199"/>
      <c r="HC1512" s="199"/>
      <c r="HD1512" s="199"/>
      <c r="HE1512" s="199"/>
      <c r="HF1512" s="199"/>
      <c r="HG1512" s="199"/>
      <c r="HH1512" s="199"/>
      <c r="HI1512" s="199"/>
      <c r="HJ1512" s="199"/>
      <c r="HK1512" s="199"/>
      <c r="HL1512" s="199"/>
      <c r="HM1512" s="199"/>
      <c r="HN1512" s="199"/>
      <c r="HO1512" s="199"/>
      <c r="HP1512" s="199"/>
      <c r="HQ1512" s="199"/>
      <c r="HR1512" s="199"/>
      <c r="HS1512" s="199"/>
      <c r="HT1512" s="199"/>
      <c r="HU1512" s="199"/>
      <c r="HV1512" s="199"/>
      <c r="HW1512" s="199"/>
      <c r="HX1512" s="199"/>
      <c r="HY1512" s="199"/>
      <c r="HZ1512" s="199"/>
      <c r="IA1512" s="199"/>
      <c r="IB1512" s="199"/>
      <c r="IC1512" s="199"/>
      <c r="ID1512" s="199"/>
      <c r="IE1512" s="199"/>
      <c r="IF1512" s="199"/>
      <c r="IG1512" s="199"/>
      <c r="IH1512" s="199"/>
      <c r="II1512" s="199"/>
      <c r="IJ1512" s="199"/>
      <c r="IK1512" s="199"/>
      <c r="IL1512" s="199"/>
      <c r="IM1512" s="199"/>
      <c r="IN1512" s="199"/>
      <c r="IO1512" s="199"/>
      <c r="IP1512" s="199"/>
      <c r="IQ1512" s="199"/>
      <c r="IR1512" s="199"/>
      <c r="IS1512" s="199"/>
      <c r="IT1512" s="199"/>
      <c r="IU1512" s="199"/>
      <c r="IV1512" s="199"/>
      <c r="IW1512" s="199"/>
      <c r="IX1512" s="199"/>
      <c r="IY1512" s="199"/>
      <c r="IZ1512" s="199"/>
      <c r="JA1512" s="199"/>
      <c r="JB1512" s="199"/>
      <c r="JC1512" s="199"/>
      <c r="JD1512" s="199"/>
      <c r="JE1512" s="199"/>
      <c r="JF1512" s="199"/>
      <c r="JG1512" s="199"/>
      <c r="JH1512" s="199"/>
      <c r="JI1512" s="199"/>
      <c r="JJ1512" s="199"/>
      <c r="JK1512" s="199"/>
      <c r="JL1512" s="199"/>
      <c r="JM1512" s="199"/>
      <c r="JN1512" s="199"/>
      <c r="JO1512" s="199"/>
      <c r="JP1512" s="199"/>
      <c r="JQ1512" s="199"/>
      <c r="JR1512" s="199"/>
      <c r="JS1512" s="199"/>
      <c r="JT1512" s="199"/>
      <c r="JU1512" s="199"/>
      <c r="JV1512" s="199"/>
      <c r="JW1512" s="199"/>
      <c r="JX1512" s="199"/>
      <c r="JY1512" s="199"/>
      <c r="JZ1512" s="199"/>
      <c r="KA1512" s="199"/>
      <c r="KB1512" s="199"/>
      <c r="KC1512" s="199"/>
      <c r="KD1512" s="199"/>
      <c r="KE1512" s="199"/>
      <c r="KF1512" s="199"/>
      <c r="KG1512" s="199"/>
      <c r="KH1512" s="199"/>
      <c r="KI1512" s="199"/>
      <c r="KJ1512" s="199"/>
      <c r="KK1512" s="199"/>
      <c r="KL1512" s="199"/>
      <c r="KM1512" s="199"/>
      <c r="KN1512" s="199"/>
      <c r="KO1512" s="199"/>
      <c r="KP1512" s="199"/>
      <c r="KQ1512" s="199"/>
      <c r="KR1512" s="199"/>
      <c r="KS1512" s="199"/>
      <c r="KT1512" s="199"/>
      <c r="KU1512" s="199"/>
      <c r="KV1512" s="199"/>
      <c r="KW1512" s="199"/>
      <c r="KX1512" s="199"/>
      <c r="KY1512" s="199"/>
      <c r="KZ1512" s="199"/>
      <c r="LA1512" s="199"/>
      <c r="LB1512" s="199"/>
      <c r="LC1512" s="199"/>
      <c r="LD1512" s="199"/>
      <c r="LE1512" s="199"/>
      <c r="LF1512" s="199"/>
      <c r="LG1512" s="199"/>
      <c r="LH1512" s="199"/>
      <c r="LI1512" s="199"/>
      <c r="LJ1512" s="199"/>
      <c r="LK1512" s="199"/>
      <c r="LL1512" s="199"/>
      <c r="LM1512" s="199"/>
      <c r="LN1512" s="199"/>
      <c r="LO1512" s="199"/>
      <c r="LP1512" s="199"/>
      <c r="LQ1512" s="199"/>
      <c r="LR1512" s="199"/>
      <c r="LS1512" s="199"/>
      <c r="LT1512" s="199"/>
      <c r="LU1512" s="199"/>
      <c r="LV1512" s="199"/>
      <c r="LW1512" s="199"/>
      <c r="LX1512" s="199"/>
      <c r="LY1512" s="199"/>
      <c r="LZ1512" s="199"/>
      <c r="MA1512" s="199"/>
      <c r="MB1512" s="199"/>
      <c r="MC1512" s="199"/>
      <c r="MD1512" s="199"/>
      <c r="ME1512" s="199"/>
      <c r="MF1512" s="199"/>
      <c r="MG1512" s="199"/>
      <c r="MH1512" s="199"/>
      <c r="MI1512" s="199"/>
      <c r="MJ1512" s="199"/>
      <c r="MK1512" s="199"/>
      <c r="ML1512" s="199"/>
      <c r="MM1512" s="199"/>
      <c r="MN1512" s="199"/>
      <c r="MO1512" s="199"/>
      <c r="MP1512" s="199"/>
      <c r="MQ1512" s="199"/>
      <c r="MR1512" s="199"/>
      <c r="MS1512" s="199"/>
      <c r="MT1512" s="199"/>
      <c r="MU1512" s="199"/>
      <c r="MV1512" s="199"/>
      <c r="MW1512" s="199"/>
      <c r="MX1512" s="199"/>
      <c r="MY1512" s="199"/>
      <c r="MZ1512" s="199"/>
      <c r="NA1512" s="199"/>
      <c r="NB1512" s="199"/>
      <c r="NC1512" s="199"/>
      <c r="ND1512" s="199"/>
      <c r="NE1512" s="199"/>
      <c r="NF1512" s="199"/>
      <c r="NG1512" s="199"/>
      <c r="NH1512" s="199"/>
      <c r="NI1512" s="199"/>
      <c r="NJ1512" s="199"/>
      <c r="NK1512" s="199"/>
      <c r="NL1512" s="199"/>
      <c r="NM1512" s="199"/>
      <c r="NN1512" s="199"/>
      <c r="NO1512" s="199"/>
      <c r="NP1512" s="199"/>
      <c r="NQ1512" s="199"/>
      <c r="NR1512" s="199"/>
      <c r="NS1512" s="199"/>
      <c r="NT1512" s="199"/>
      <c r="NU1512" s="199"/>
      <c r="NV1512" s="199"/>
      <c r="NW1512" s="199"/>
      <c r="NX1512" s="199"/>
      <c r="NY1512" s="199"/>
      <c r="NZ1512" s="199"/>
      <c r="OA1512" s="199"/>
      <c r="OB1512" s="199"/>
      <c r="OC1512" s="199"/>
      <c r="OD1512" s="199"/>
      <c r="OE1512" s="199"/>
      <c r="OF1512" s="199"/>
      <c r="OG1512" s="199"/>
      <c r="OH1512" s="199"/>
      <c r="OI1512" s="199"/>
      <c r="OJ1512" s="199"/>
      <c r="OK1512" s="199"/>
      <c r="OL1512" s="199"/>
      <c r="OM1512" s="199"/>
      <c r="ON1512" s="199"/>
      <c r="OO1512" s="199"/>
      <c r="OP1512" s="199"/>
      <c r="OQ1512" s="199"/>
      <c r="OR1512" s="199"/>
      <c r="OS1512" s="199"/>
      <c r="OT1512" s="199"/>
      <c r="OU1512" s="199"/>
      <c r="OV1512" s="199"/>
      <c r="OW1512" s="199"/>
      <c r="OX1512" s="199"/>
      <c r="OY1512" s="199"/>
      <c r="OZ1512" s="199"/>
      <c r="PA1512" s="199"/>
      <c r="PB1512" s="199"/>
      <c r="PC1512" s="199"/>
      <c r="PD1512" s="199"/>
      <c r="PE1512" s="199"/>
      <c r="PF1512" s="199"/>
      <c r="PG1512" s="199"/>
      <c r="PH1512" s="199"/>
      <c r="PI1512" s="199"/>
      <c r="PJ1512" s="199"/>
      <c r="PK1512" s="199"/>
      <c r="PL1512" s="199"/>
      <c r="PM1512" s="199"/>
      <c r="PN1512" s="199"/>
      <c r="PO1512" s="199"/>
      <c r="PP1512" s="199"/>
      <c r="PQ1512" s="199"/>
      <c r="PR1512" s="199"/>
      <c r="PS1512" s="199"/>
      <c r="PT1512" s="199"/>
      <c r="PU1512" s="199"/>
      <c r="PV1512" s="199"/>
      <c r="PW1512" s="199"/>
      <c r="PX1512" s="199"/>
      <c r="PY1512" s="199"/>
      <c r="PZ1512" s="199"/>
      <c r="QA1512" s="199"/>
      <c r="QB1512" s="199"/>
      <c r="QC1512" s="199"/>
      <c r="QD1512" s="199"/>
      <c r="QE1512" s="199"/>
      <c r="QF1512" s="199"/>
      <c r="QG1512" s="199"/>
      <c r="QH1512" s="199"/>
      <c r="QI1512" s="199"/>
      <c r="QJ1512" s="199"/>
      <c r="QK1512" s="199"/>
      <c r="QL1512" s="199"/>
      <c r="QM1512" s="199"/>
      <c r="QN1512" s="199"/>
      <c r="QO1512" s="199"/>
      <c r="QP1512" s="199"/>
      <c r="QQ1512" s="199"/>
      <c r="QR1512" s="199"/>
      <c r="QS1512" s="199"/>
      <c r="QT1512" s="199"/>
      <c r="QU1512" s="199"/>
      <c r="QV1512" s="199"/>
      <c r="QW1512" s="199"/>
      <c r="QX1512" s="199"/>
      <c r="QY1512" s="199"/>
      <c r="QZ1512" s="199"/>
      <c r="RA1512" s="199"/>
      <c r="RB1512" s="199"/>
      <c r="RC1512" s="199"/>
      <c r="RD1512" s="199"/>
      <c r="RE1512" s="199"/>
      <c r="RF1512" s="199"/>
    </row>
    <row r="1513" spans="1:474" s="169" customFormat="1" x14ac:dyDescent="0.25">
      <c r="A1513" s="26"/>
      <c r="B1513" s="48" t="s">
        <v>1416</v>
      </c>
      <c r="C1513" s="23"/>
      <c r="D1513" s="49">
        <v>10</v>
      </c>
      <c r="E1513" s="23">
        <f t="shared" ref="E1513:E1527" si="163">F1513/D1513</f>
        <v>400</v>
      </c>
      <c r="F1513" s="23">
        <v>4000</v>
      </c>
      <c r="N1513" s="207">
        <f t="shared" ref="N1513:N1521" si="164">M1513*E1513</f>
        <v>0</v>
      </c>
      <c r="O1513" s="169">
        <v>3</v>
      </c>
      <c r="P1513" s="207">
        <v>724.08</v>
      </c>
      <c r="Q1513" s="169">
        <v>1</v>
      </c>
      <c r="R1513" s="169">
        <v>36.47</v>
      </c>
      <c r="U1513" s="208">
        <v>6</v>
      </c>
      <c r="V1513" s="207">
        <v>3239.45</v>
      </c>
      <c r="AD1513" s="180"/>
      <c r="AE1513" s="207">
        <f t="shared" si="162"/>
        <v>4000</v>
      </c>
      <c r="AF1513" s="199"/>
      <c r="AG1513" s="199"/>
      <c r="AH1513" s="199"/>
      <c r="AI1513" s="199"/>
      <c r="AJ1513" s="199"/>
      <c r="AK1513" s="199"/>
      <c r="AL1513" s="199"/>
      <c r="AM1513" s="199"/>
      <c r="AN1513" s="199"/>
      <c r="AO1513" s="199"/>
      <c r="AP1513" s="199"/>
      <c r="AQ1513" s="199"/>
      <c r="AR1513" s="199"/>
      <c r="AS1513" s="199"/>
      <c r="AT1513" s="199"/>
      <c r="AU1513" s="199"/>
      <c r="AV1513" s="199"/>
      <c r="AW1513" s="199"/>
      <c r="AX1513" s="199"/>
      <c r="AY1513" s="199"/>
      <c r="AZ1513" s="199"/>
      <c r="BA1513" s="199"/>
      <c r="BB1513" s="199"/>
      <c r="BC1513" s="199"/>
      <c r="BD1513" s="199"/>
      <c r="BE1513" s="199"/>
      <c r="BF1513" s="199"/>
      <c r="BG1513" s="199"/>
      <c r="BH1513" s="199"/>
      <c r="BI1513" s="199"/>
      <c r="BJ1513" s="199"/>
      <c r="BK1513" s="199"/>
      <c r="BL1513" s="199"/>
      <c r="BM1513" s="199"/>
      <c r="BN1513" s="199"/>
      <c r="BO1513" s="199"/>
      <c r="BP1513" s="199"/>
      <c r="BQ1513" s="199"/>
      <c r="BR1513" s="199"/>
      <c r="GM1513" s="199"/>
      <c r="GN1513" s="199"/>
      <c r="GO1513" s="199"/>
      <c r="GP1513" s="199"/>
      <c r="GQ1513" s="199"/>
      <c r="GR1513" s="199"/>
      <c r="GS1513" s="199"/>
      <c r="GT1513" s="199"/>
      <c r="GU1513" s="199"/>
      <c r="GV1513" s="199"/>
      <c r="GW1513" s="199"/>
      <c r="GX1513" s="199"/>
      <c r="GY1513" s="199"/>
      <c r="GZ1513" s="199"/>
      <c r="HA1513" s="199"/>
      <c r="HB1513" s="199"/>
      <c r="HC1513" s="199"/>
      <c r="HD1513" s="199"/>
      <c r="HE1513" s="199"/>
      <c r="HF1513" s="199"/>
      <c r="HG1513" s="199"/>
      <c r="HH1513" s="199"/>
      <c r="HI1513" s="199"/>
      <c r="HJ1513" s="199"/>
      <c r="HK1513" s="199"/>
      <c r="HL1513" s="199"/>
      <c r="HM1513" s="199"/>
      <c r="HN1513" s="199"/>
      <c r="HO1513" s="199"/>
      <c r="HP1513" s="199"/>
      <c r="HQ1513" s="199"/>
      <c r="HR1513" s="199"/>
      <c r="HS1513" s="199"/>
      <c r="HT1513" s="199"/>
      <c r="HU1513" s="199"/>
      <c r="HV1513" s="199"/>
      <c r="HW1513" s="199"/>
      <c r="HX1513" s="199"/>
      <c r="HY1513" s="199"/>
      <c r="HZ1513" s="199"/>
      <c r="IA1513" s="199"/>
      <c r="IB1513" s="199"/>
      <c r="IC1513" s="199"/>
      <c r="ID1513" s="199"/>
      <c r="IE1513" s="199"/>
      <c r="IF1513" s="199"/>
      <c r="IG1513" s="199"/>
      <c r="IH1513" s="199"/>
      <c r="II1513" s="199"/>
      <c r="IJ1513" s="199"/>
      <c r="IK1513" s="199"/>
      <c r="IL1513" s="199"/>
      <c r="IM1513" s="199"/>
      <c r="IN1513" s="199"/>
      <c r="IO1513" s="199"/>
      <c r="IP1513" s="199"/>
      <c r="IQ1513" s="199"/>
      <c r="IR1513" s="199"/>
      <c r="IS1513" s="199"/>
      <c r="IT1513" s="199"/>
      <c r="IU1513" s="199"/>
      <c r="IV1513" s="199"/>
      <c r="IW1513" s="199"/>
      <c r="IX1513" s="199"/>
      <c r="IY1513" s="199"/>
      <c r="IZ1513" s="199"/>
      <c r="JA1513" s="199"/>
      <c r="JB1513" s="199"/>
      <c r="JC1513" s="199"/>
      <c r="JD1513" s="199"/>
      <c r="JE1513" s="199"/>
      <c r="JF1513" s="199"/>
      <c r="JG1513" s="199"/>
      <c r="JH1513" s="199"/>
      <c r="JI1513" s="199"/>
      <c r="JJ1513" s="199"/>
      <c r="JK1513" s="199"/>
      <c r="JL1513" s="199"/>
      <c r="JM1513" s="199"/>
      <c r="JN1513" s="199"/>
      <c r="JO1513" s="199"/>
      <c r="JP1513" s="199"/>
      <c r="JQ1513" s="199"/>
      <c r="JR1513" s="199"/>
      <c r="JS1513" s="199"/>
      <c r="JT1513" s="199"/>
      <c r="JU1513" s="199"/>
      <c r="JV1513" s="199"/>
      <c r="JW1513" s="199"/>
      <c r="JX1513" s="199"/>
      <c r="JY1513" s="199"/>
      <c r="JZ1513" s="199"/>
      <c r="KA1513" s="199"/>
      <c r="KB1513" s="199"/>
      <c r="KC1513" s="199"/>
      <c r="KD1513" s="199"/>
      <c r="KE1513" s="199"/>
      <c r="KF1513" s="199"/>
      <c r="KG1513" s="199"/>
      <c r="KH1513" s="199"/>
      <c r="KI1513" s="199"/>
      <c r="KJ1513" s="199"/>
      <c r="KK1513" s="199"/>
      <c r="KL1513" s="199"/>
      <c r="KM1513" s="199"/>
      <c r="KN1513" s="199"/>
      <c r="KO1513" s="199"/>
      <c r="KP1513" s="199"/>
      <c r="KQ1513" s="199"/>
      <c r="KR1513" s="199"/>
      <c r="KS1513" s="199"/>
      <c r="KT1513" s="199"/>
      <c r="KU1513" s="199"/>
      <c r="KV1513" s="199"/>
      <c r="KW1513" s="199"/>
      <c r="KX1513" s="199"/>
      <c r="KY1513" s="199"/>
      <c r="KZ1513" s="199"/>
      <c r="LA1513" s="199"/>
      <c r="LB1513" s="199"/>
      <c r="LC1513" s="199"/>
      <c r="LD1513" s="199"/>
      <c r="LE1513" s="199"/>
      <c r="LF1513" s="199"/>
      <c r="LG1513" s="199"/>
      <c r="LH1513" s="199"/>
      <c r="LI1513" s="199"/>
      <c r="LJ1513" s="199"/>
      <c r="LK1513" s="199"/>
      <c r="LL1513" s="199"/>
      <c r="LM1513" s="199"/>
      <c r="LN1513" s="199"/>
      <c r="LO1513" s="199"/>
      <c r="LP1513" s="199"/>
      <c r="LQ1513" s="199"/>
      <c r="LR1513" s="199"/>
      <c r="LS1513" s="199"/>
      <c r="LT1513" s="199"/>
      <c r="LU1513" s="199"/>
      <c r="LV1513" s="199"/>
      <c r="LW1513" s="199"/>
      <c r="LX1513" s="199"/>
      <c r="LY1513" s="199"/>
      <c r="LZ1513" s="199"/>
      <c r="MA1513" s="199"/>
      <c r="MB1513" s="199"/>
      <c r="MC1513" s="199"/>
      <c r="MD1513" s="199"/>
      <c r="ME1513" s="199"/>
      <c r="MF1513" s="199"/>
      <c r="MG1513" s="199"/>
      <c r="MH1513" s="199"/>
      <c r="MI1513" s="199"/>
      <c r="MJ1513" s="199"/>
      <c r="MK1513" s="199"/>
      <c r="ML1513" s="199"/>
      <c r="MM1513" s="199"/>
      <c r="MN1513" s="199"/>
      <c r="MO1513" s="199"/>
      <c r="MP1513" s="199"/>
      <c r="MQ1513" s="199"/>
      <c r="MR1513" s="199"/>
      <c r="MS1513" s="199"/>
      <c r="MT1513" s="199"/>
      <c r="MU1513" s="199"/>
      <c r="MV1513" s="199"/>
      <c r="MW1513" s="199"/>
      <c r="MX1513" s="199"/>
      <c r="MY1513" s="199"/>
      <c r="MZ1513" s="199"/>
      <c r="NA1513" s="199"/>
      <c r="NB1513" s="199"/>
      <c r="NC1513" s="199"/>
      <c r="ND1513" s="199"/>
      <c r="NE1513" s="199"/>
      <c r="NF1513" s="199"/>
      <c r="NG1513" s="199"/>
      <c r="NH1513" s="199"/>
      <c r="NI1513" s="199"/>
      <c r="NJ1513" s="199"/>
      <c r="NK1513" s="199"/>
      <c r="NL1513" s="199"/>
      <c r="NM1513" s="199"/>
      <c r="NN1513" s="199"/>
      <c r="NO1513" s="199"/>
      <c r="NP1513" s="199"/>
      <c r="NQ1513" s="199"/>
      <c r="NR1513" s="199"/>
      <c r="NS1513" s="199"/>
      <c r="NT1513" s="199"/>
      <c r="NU1513" s="199"/>
      <c r="NV1513" s="199"/>
      <c r="NW1513" s="199"/>
      <c r="NX1513" s="199"/>
      <c r="NY1513" s="199"/>
      <c r="NZ1513" s="199"/>
      <c r="OA1513" s="199"/>
      <c r="OB1513" s="199"/>
      <c r="OC1513" s="199"/>
      <c r="OD1513" s="199"/>
      <c r="OE1513" s="199"/>
      <c r="OF1513" s="199"/>
      <c r="OG1513" s="199"/>
      <c r="OH1513" s="199"/>
      <c r="OI1513" s="199"/>
      <c r="OJ1513" s="199"/>
      <c r="OK1513" s="199"/>
      <c r="OL1513" s="199"/>
      <c r="OM1513" s="199"/>
      <c r="ON1513" s="199"/>
      <c r="OO1513" s="199"/>
      <c r="OP1513" s="199"/>
      <c r="OQ1513" s="199"/>
      <c r="OR1513" s="199"/>
      <c r="OS1513" s="199"/>
      <c r="OT1513" s="199"/>
      <c r="OU1513" s="199"/>
      <c r="OV1513" s="199"/>
      <c r="OW1513" s="199"/>
      <c r="OX1513" s="199"/>
      <c r="OY1513" s="199"/>
      <c r="OZ1513" s="199"/>
      <c r="PA1513" s="199"/>
      <c r="PB1513" s="199"/>
      <c r="PC1513" s="199"/>
      <c r="PD1513" s="199"/>
      <c r="PE1513" s="199"/>
      <c r="PF1513" s="199"/>
      <c r="PG1513" s="199"/>
      <c r="PH1513" s="199"/>
      <c r="PI1513" s="199"/>
      <c r="PJ1513" s="199"/>
      <c r="PK1513" s="199"/>
      <c r="PL1513" s="199"/>
      <c r="PM1513" s="199"/>
      <c r="PN1513" s="199"/>
      <c r="PO1513" s="199"/>
      <c r="PP1513" s="199"/>
      <c r="PQ1513" s="199"/>
      <c r="PR1513" s="199"/>
      <c r="PS1513" s="199"/>
      <c r="PT1513" s="199"/>
      <c r="PU1513" s="199"/>
      <c r="PV1513" s="199"/>
      <c r="PW1513" s="199"/>
      <c r="PX1513" s="199"/>
      <c r="PY1513" s="199"/>
      <c r="PZ1513" s="199"/>
      <c r="QA1513" s="199"/>
      <c r="QB1513" s="199"/>
      <c r="QC1513" s="199"/>
      <c r="QD1513" s="199"/>
      <c r="QE1513" s="199"/>
      <c r="QF1513" s="199"/>
      <c r="QG1513" s="199"/>
      <c r="QH1513" s="199"/>
      <c r="QI1513" s="199"/>
      <c r="QJ1513" s="199"/>
      <c r="QK1513" s="199"/>
      <c r="QL1513" s="199"/>
      <c r="QM1513" s="199"/>
      <c r="QN1513" s="199"/>
      <c r="QO1513" s="199"/>
      <c r="QP1513" s="199"/>
      <c r="QQ1513" s="199"/>
      <c r="QR1513" s="199"/>
      <c r="QS1513" s="199"/>
      <c r="QT1513" s="199"/>
      <c r="QU1513" s="199"/>
      <c r="QV1513" s="199"/>
      <c r="QW1513" s="199"/>
      <c r="QX1513" s="199"/>
      <c r="QY1513" s="199"/>
      <c r="QZ1513" s="199"/>
      <c r="RA1513" s="199"/>
      <c r="RB1513" s="199"/>
      <c r="RC1513" s="199"/>
      <c r="RD1513" s="199"/>
      <c r="RE1513" s="199"/>
      <c r="RF1513" s="199"/>
    </row>
    <row r="1514" spans="1:474" s="169" customFormat="1" x14ac:dyDescent="0.25">
      <c r="A1514" s="26"/>
      <c r="B1514" s="48" t="s">
        <v>1417</v>
      </c>
      <c r="C1514" s="23"/>
      <c r="D1514" s="57">
        <v>17</v>
      </c>
      <c r="E1514" s="23">
        <f t="shared" si="163"/>
        <v>2065.145882352942</v>
      </c>
      <c r="F1514" s="23">
        <v>35107.48000000001</v>
      </c>
      <c r="M1514" s="169">
        <v>15</v>
      </c>
      <c r="N1514" s="207">
        <f t="shared" si="164"/>
        <v>30977.188235294128</v>
      </c>
      <c r="O1514" s="169">
        <v>1</v>
      </c>
      <c r="P1514" s="207">
        <v>9443.49</v>
      </c>
      <c r="U1514" s="208">
        <v>1</v>
      </c>
      <c r="V1514" s="207">
        <v>-5313.1982352941195</v>
      </c>
      <c r="AD1514" s="180"/>
      <c r="AE1514" s="207">
        <f t="shared" si="162"/>
        <v>35107.48000000001</v>
      </c>
      <c r="AF1514" s="199"/>
      <c r="AG1514" s="199"/>
      <c r="AH1514" s="199"/>
      <c r="AI1514" s="199"/>
      <c r="AJ1514" s="199"/>
      <c r="AK1514" s="199"/>
      <c r="AL1514" s="199"/>
      <c r="AM1514" s="199"/>
      <c r="AN1514" s="199"/>
      <c r="AO1514" s="199"/>
      <c r="AP1514" s="199"/>
      <c r="AQ1514" s="199"/>
      <c r="AR1514" s="199"/>
      <c r="AS1514" s="199"/>
      <c r="AT1514" s="199"/>
      <c r="AU1514" s="199"/>
      <c r="AV1514" s="199"/>
      <c r="AW1514" s="199"/>
      <c r="AX1514" s="199"/>
      <c r="AY1514" s="199"/>
      <c r="AZ1514" s="199"/>
      <c r="BA1514" s="199"/>
      <c r="BB1514" s="199"/>
      <c r="BC1514" s="199"/>
      <c r="BD1514" s="199"/>
      <c r="BE1514" s="199"/>
      <c r="BF1514" s="199"/>
      <c r="BG1514" s="199"/>
      <c r="BH1514" s="199"/>
      <c r="BI1514" s="199"/>
      <c r="BJ1514" s="199"/>
      <c r="BK1514" s="199"/>
      <c r="BL1514" s="199"/>
      <c r="BM1514" s="199"/>
      <c r="BN1514" s="199"/>
      <c r="BO1514" s="199"/>
      <c r="BP1514" s="199"/>
      <c r="BQ1514" s="199"/>
      <c r="BR1514" s="199"/>
      <c r="GM1514" s="199"/>
      <c r="GN1514" s="199"/>
      <c r="GO1514" s="199"/>
      <c r="GP1514" s="199"/>
      <c r="GQ1514" s="199"/>
      <c r="GR1514" s="199"/>
      <c r="GS1514" s="199"/>
      <c r="GT1514" s="199"/>
      <c r="GU1514" s="199"/>
      <c r="GV1514" s="199"/>
      <c r="GW1514" s="199"/>
      <c r="GX1514" s="199"/>
      <c r="GY1514" s="199"/>
      <c r="GZ1514" s="199"/>
      <c r="HA1514" s="199"/>
      <c r="HB1514" s="199"/>
      <c r="HC1514" s="199"/>
      <c r="HD1514" s="199"/>
      <c r="HE1514" s="199"/>
      <c r="HF1514" s="199"/>
      <c r="HG1514" s="199"/>
      <c r="HH1514" s="199"/>
      <c r="HI1514" s="199"/>
      <c r="HJ1514" s="199"/>
      <c r="HK1514" s="199"/>
      <c r="HL1514" s="199"/>
      <c r="HM1514" s="199"/>
      <c r="HN1514" s="199"/>
      <c r="HO1514" s="199"/>
      <c r="HP1514" s="199"/>
      <c r="HQ1514" s="199"/>
      <c r="HR1514" s="199"/>
      <c r="HS1514" s="199"/>
      <c r="HT1514" s="199"/>
      <c r="HU1514" s="199"/>
      <c r="HV1514" s="199"/>
      <c r="HW1514" s="199"/>
      <c r="HX1514" s="199"/>
      <c r="HY1514" s="199"/>
      <c r="HZ1514" s="199"/>
      <c r="IA1514" s="199"/>
      <c r="IB1514" s="199"/>
      <c r="IC1514" s="199"/>
      <c r="ID1514" s="199"/>
      <c r="IE1514" s="199"/>
      <c r="IF1514" s="199"/>
      <c r="IG1514" s="199"/>
      <c r="IH1514" s="199"/>
      <c r="II1514" s="199"/>
      <c r="IJ1514" s="199"/>
      <c r="IK1514" s="199"/>
      <c r="IL1514" s="199"/>
      <c r="IM1514" s="199"/>
      <c r="IN1514" s="199"/>
      <c r="IO1514" s="199"/>
      <c r="IP1514" s="199"/>
      <c r="IQ1514" s="199"/>
      <c r="IR1514" s="199"/>
      <c r="IS1514" s="199"/>
      <c r="IT1514" s="199"/>
      <c r="IU1514" s="199"/>
      <c r="IV1514" s="199"/>
      <c r="IW1514" s="199"/>
      <c r="IX1514" s="199"/>
      <c r="IY1514" s="199"/>
      <c r="IZ1514" s="199"/>
      <c r="JA1514" s="199"/>
      <c r="JB1514" s="199"/>
      <c r="JC1514" s="199"/>
      <c r="JD1514" s="199"/>
      <c r="JE1514" s="199"/>
      <c r="JF1514" s="199"/>
      <c r="JG1514" s="199"/>
      <c r="JH1514" s="199"/>
      <c r="JI1514" s="199"/>
      <c r="JJ1514" s="199"/>
      <c r="JK1514" s="199"/>
      <c r="JL1514" s="199"/>
      <c r="JM1514" s="199"/>
      <c r="JN1514" s="199"/>
      <c r="JO1514" s="199"/>
      <c r="JP1514" s="199"/>
      <c r="JQ1514" s="199"/>
      <c r="JR1514" s="199"/>
      <c r="JS1514" s="199"/>
      <c r="JT1514" s="199"/>
      <c r="JU1514" s="199"/>
      <c r="JV1514" s="199"/>
      <c r="JW1514" s="199"/>
      <c r="JX1514" s="199"/>
      <c r="JY1514" s="199"/>
      <c r="JZ1514" s="199"/>
      <c r="KA1514" s="199"/>
      <c r="KB1514" s="199"/>
      <c r="KC1514" s="199"/>
      <c r="KD1514" s="199"/>
      <c r="KE1514" s="199"/>
      <c r="KF1514" s="199"/>
      <c r="KG1514" s="199"/>
      <c r="KH1514" s="199"/>
      <c r="KI1514" s="199"/>
      <c r="KJ1514" s="199"/>
      <c r="KK1514" s="199"/>
      <c r="KL1514" s="199"/>
      <c r="KM1514" s="199"/>
      <c r="KN1514" s="199"/>
      <c r="KO1514" s="199"/>
      <c r="KP1514" s="199"/>
      <c r="KQ1514" s="199"/>
      <c r="KR1514" s="199"/>
      <c r="KS1514" s="199"/>
      <c r="KT1514" s="199"/>
      <c r="KU1514" s="199"/>
      <c r="KV1514" s="199"/>
      <c r="KW1514" s="199"/>
      <c r="KX1514" s="199"/>
      <c r="KY1514" s="199"/>
      <c r="KZ1514" s="199"/>
      <c r="LA1514" s="199"/>
      <c r="LB1514" s="199"/>
      <c r="LC1514" s="199"/>
      <c r="LD1514" s="199"/>
      <c r="LE1514" s="199"/>
      <c r="LF1514" s="199"/>
      <c r="LG1514" s="199"/>
      <c r="LH1514" s="199"/>
      <c r="LI1514" s="199"/>
      <c r="LJ1514" s="199"/>
      <c r="LK1514" s="199"/>
      <c r="LL1514" s="199"/>
      <c r="LM1514" s="199"/>
      <c r="LN1514" s="199"/>
      <c r="LO1514" s="199"/>
      <c r="LP1514" s="199"/>
      <c r="LQ1514" s="199"/>
      <c r="LR1514" s="199"/>
      <c r="LS1514" s="199"/>
      <c r="LT1514" s="199"/>
      <c r="LU1514" s="199"/>
      <c r="LV1514" s="199"/>
      <c r="LW1514" s="199"/>
      <c r="LX1514" s="199"/>
      <c r="LY1514" s="199"/>
      <c r="LZ1514" s="199"/>
      <c r="MA1514" s="199"/>
      <c r="MB1514" s="199"/>
      <c r="MC1514" s="199"/>
      <c r="MD1514" s="199"/>
      <c r="ME1514" s="199"/>
      <c r="MF1514" s="199"/>
      <c r="MG1514" s="199"/>
      <c r="MH1514" s="199"/>
      <c r="MI1514" s="199"/>
      <c r="MJ1514" s="199"/>
      <c r="MK1514" s="199"/>
      <c r="ML1514" s="199"/>
      <c r="MM1514" s="199"/>
      <c r="MN1514" s="199"/>
      <c r="MO1514" s="199"/>
      <c r="MP1514" s="199"/>
      <c r="MQ1514" s="199"/>
      <c r="MR1514" s="199"/>
      <c r="MS1514" s="199"/>
      <c r="MT1514" s="199"/>
      <c r="MU1514" s="199"/>
      <c r="MV1514" s="199"/>
      <c r="MW1514" s="199"/>
      <c r="MX1514" s="199"/>
      <c r="MY1514" s="199"/>
      <c r="MZ1514" s="199"/>
      <c r="NA1514" s="199"/>
      <c r="NB1514" s="199"/>
      <c r="NC1514" s="199"/>
      <c r="ND1514" s="199"/>
      <c r="NE1514" s="199"/>
      <c r="NF1514" s="199"/>
      <c r="NG1514" s="199"/>
      <c r="NH1514" s="199"/>
      <c r="NI1514" s="199"/>
      <c r="NJ1514" s="199"/>
      <c r="NK1514" s="199"/>
      <c r="NL1514" s="199"/>
      <c r="NM1514" s="199"/>
      <c r="NN1514" s="199"/>
      <c r="NO1514" s="199"/>
      <c r="NP1514" s="199"/>
      <c r="NQ1514" s="199"/>
      <c r="NR1514" s="199"/>
      <c r="NS1514" s="199"/>
      <c r="NT1514" s="199"/>
      <c r="NU1514" s="199"/>
      <c r="NV1514" s="199"/>
      <c r="NW1514" s="199"/>
      <c r="NX1514" s="199"/>
      <c r="NY1514" s="199"/>
      <c r="NZ1514" s="199"/>
      <c r="OA1514" s="199"/>
      <c r="OB1514" s="199"/>
      <c r="OC1514" s="199"/>
      <c r="OD1514" s="199"/>
      <c r="OE1514" s="199"/>
      <c r="OF1514" s="199"/>
      <c r="OG1514" s="199"/>
      <c r="OH1514" s="199"/>
      <c r="OI1514" s="199"/>
      <c r="OJ1514" s="199"/>
      <c r="OK1514" s="199"/>
      <c r="OL1514" s="199"/>
      <c r="OM1514" s="199"/>
      <c r="ON1514" s="199"/>
      <c r="OO1514" s="199"/>
      <c r="OP1514" s="199"/>
      <c r="OQ1514" s="199"/>
      <c r="OR1514" s="199"/>
      <c r="OS1514" s="199"/>
      <c r="OT1514" s="199"/>
      <c r="OU1514" s="199"/>
      <c r="OV1514" s="199"/>
      <c r="OW1514" s="199"/>
      <c r="OX1514" s="199"/>
      <c r="OY1514" s="199"/>
      <c r="OZ1514" s="199"/>
      <c r="PA1514" s="199"/>
      <c r="PB1514" s="199"/>
      <c r="PC1514" s="199"/>
      <c r="PD1514" s="199"/>
      <c r="PE1514" s="199"/>
      <c r="PF1514" s="199"/>
      <c r="PG1514" s="199"/>
      <c r="PH1514" s="199"/>
      <c r="PI1514" s="199"/>
      <c r="PJ1514" s="199"/>
      <c r="PK1514" s="199"/>
      <c r="PL1514" s="199"/>
      <c r="PM1514" s="199"/>
      <c r="PN1514" s="199"/>
      <c r="PO1514" s="199"/>
      <c r="PP1514" s="199"/>
      <c r="PQ1514" s="199"/>
      <c r="PR1514" s="199"/>
      <c r="PS1514" s="199"/>
      <c r="PT1514" s="199"/>
      <c r="PU1514" s="199"/>
      <c r="PV1514" s="199"/>
      <c r="PW1514" s="199"/>
      <c r="PX1514" s="199"/>
      <c r="PY1514" s="199"/>
      <c r="PZ1514" s="199"/>
      <c r="QA1514" s="199"/>
      <c r="QB1514" s="199"/>
      <c r="QC1514" s="199"/>
      <c r="QD1514" s="199"/>
      <c r="QE1514" s="199"/>
      <c r="QF1514" s="199"/>
      <c r="QG1514" s="199"/>
      <c r="QH1514" s="199"/>
      <c r="QI1514" s="199"/>
      <c r="QJ1514" s="199"/>
      <c r="QK1514" s="199"/>
      <c r="QL1514" s="199"/>
      <c r="QM1514" s="199"/>
      <c r="QN1514" s="199"/>
      <c r="QO1514" s="199"/>
      <c r="QP1514" s="199"/>
      <c r="QQ1514" s="199"/>
      <c r="QR1514" s="199"/>
      <c r="QS1514" s="199"/>
      <c r="QT1514" s="199"/>
      <c r="QU1514" s="199"/>
      <c r="QV1514" s="199"/>
      <c r="QW1514" s="199"/>
      <c r="QX1514" s="199"/>
      <c r="QY1514" s="199"/>
      <c r="QZ1514" s="199"/>
      <c r="RA1514" s="199"/>
      <c r="RB1514" s="199"/>
      <c r="RC1514" s="199"/>
      <c r="RD1514" s="199"/>
      <c r="RE1514" s="199"/>
      <c r="RF1514" s="199"/>
    </row>
    <row r="1515" spans="1:474" s="169" customFormat="1" x14ac:dyDescent="0.25">
      <c r="A1515" s="26"/>
      <c r="B1515" s="48" t="s">
        <v>1418</v>
      </c>
      <c r="C1515" s="23"/>
      <c r="D1515" s="49">
        <v>18</v>
      </c>
      <c r="E1515" s="23">
        <f t="shared" si="163"/>
        <v>4145</v>
      </c>
      <c r="F1515" s="23">
        <v>74610</v>
      </c>
      <c r="N1515" s="207">
        <f t="shared" si="164"/>
        <v>0</v>
      </c>
      <c r="O1515" s="169">
        <v>1</v>
      </c>
      <c r="P1515" s="207">
        <v>1598</v>
      </c>
      <c r="U1515" s="208">
        <v>17</v>
      </c>
      <c r="V1515" s="207">
        <v>73012</v>
      </c>
      <c r="AD1515" s="180"/>
      <c r="AE1515" s="207">
        <f t="shared" si="162"/>
        <v>74610</v>
      </c>
      <c r="AF1515" s="199"/>
      <c r="AG1515" s="199"/>
      <c r="AH1515" s="199"/>
      <c r="AI1515" s="199"/>
      <c r="AJ1515" s="199"/>
      <c r="AK1515" s="199"/>
      <c r="AL1515" s="199"/>
      <c r="AM1515" s="199"/>
      <c r="AN1515" s="199"/>
      <c r="AO1515" s="199"/>
      <c r="AP1515" s="199"/>
      <c r="AQ1515" s="199"/>
      <c r="AR1515" s="199"/>
      <c r="AS1515" s="199"/>
      <c r="AT1515" s="199"/>
      <c r="AU1515" s="199"/>
      <c r="AV1515" s="199"/>
      <c r="AW1515" s="199"/>
      <c r="AX1515" s="199"/>
      <c r="AY1515" s="199"/>
      <c r="AZ1515" s="199"/>
      <c r="BA1515" s="199"/>
      <c r="BB1515" s="199"/>
      <c r="BC1515" s="199"/>
      <c r="BD1515" s="199"/>
      <c r="BE1515" s="199"/>
      <c r="BF1515" s="199"/>
      <c r="BG1515" s="199"/>
      <c r="BH1515" s="199"/>
      <c r="BI1515" s="199"/>
      <c r="BJ1515" s="199"/>
      <c r="BK1515" s="199"/>
      <c r="BL1515" s="199"/>
      <c r="BM1515" s="199"/>
      <c r="BN1515" s="199"/>
      <c r="BO1515" s="199"/>
      <c r="BP1515" s="199"/>
      <c r="BQ1515" s="199"/>
      <c r="BR1515" s="199"/>
      <c r="GM1515" s="199"/>
      <c r="GN1515" s="199"/>
      <c r="GO1515" s="199"/>
      <c r="GP1515" s="199"/>
      <c r="GQ1515" s="199"/>
      <c r="GR1515" s="199"/>
      <c r="GS1515" s="199"/>
      <c r="GT1515" s="199"/>
      <c r="GU1515" s="199"/>
      <c r="GV1515" s="199"/>
      <c r="GW1515" s="199"/>
      <c r="GX1515" s="199"/>
      <c r="GY1515" s="199"/>
      <c r="GZ1515" s="199"/>
      <c r="HA1515" s="199"/>
      <c r="HB1515" s="199"/>
      <c r="HC1515" s="199"/>
      <c r="HD1515" s="199"/>
      <c r="HE1515" s="199"/>
      <c r="HF1515" s="199"/>
      <c r="HG1515" s="199"/>
      <c r="HH1515" s="199"/>
      <c r="HI1515" s="199"/>
      <c r="HJ1515" s="199"/>
      <c r="HK1515" s="199"/>
      <c r="HL1515" s="199"/>
      <c r="HM1515" s="199"/>
      <c r="HN1515" s="199"/>
      <c r="HO1515" s="199"/>
      <c r="HP1515" s="199"/>
      <c r="HQ1515" s="199"/>
      <c r="HR1515" s="199"/>
      <c r="HS1515" s="199"/>
      <c r="HT1515" s="199"/>
      <c r="HU1515" s="199"/>
      <c r="HV1515" s="199"/>
      <c r="HW1515" s="199"/>
      <c r="HX1515" s="199"/>
      <c r="HY1515" s="199"/>
      <c r="HZ1515" s="199"/>
      <c r="IA1515" s="199"/>
      <c r="IB1515" s="199"/>
      <c r="IC1515" s="199"/>
      <c r="ID1515" s="199"/>
      <c r="IE1515" s="199"/>
      <c r="IF1515" s="199"/>
      <c r="IG1515" s="199"/>
      <c r="IH1515" s="199"/>
      <c r="II1515" s="199"/>
      <c r="IJ1515" s="199"/>
      <c r="IK1515" s="199"/>
      <c r="IL1515" s="199"/>
      <c r="IM1515" s="199"/>
      <c r="IN1515" s="199"/>
      <c r="IO1515" s="199"/>
      <c r="IP1515" s="199"/>
      <c r="IQ1515" s="199"/>
      <c r="IR1515" s="199"/>
      <c r="IS1515" s="199"/>
      <c r="IT1515" s="199"/>
      <c r="IU1515" s="199"/>
      <c r="IV1515" s="199"/>
      <c r="IW1515" s="199"/>
      <c r="IX1515" s="199"/>
      <c r="IY1515" s="199"/>
      <c r="IZ1515" s="199"/>
      <c r="JA1515" s="199"/>
      <c r="JB1515" s="199"/>
      <c r="JC1515" s="199"/>
      <c r="JD1515" s="199"/>
      <c r="JE1515" s="199"/>
      <c r="JF1515" s="199"/>
      <c r="JG1515" s="199"/>
      <c r="JH1515" s="199"/>
      <c r="JI1515" s="199"/>
      <c r="JJ1515" s="199"/>
      <c r="JK1515" s="199"/>
      <c r="JL1515" s="199"/>
      <c r="JM1515" s="199"/>
      <c r="JN1515" s="199"/>
      <c r="JO1515" s="199"/>
      <c r="JP1515" s="199"/>
      <c r="JQ1515" s="199"/>
      <c r="JR1515" s="199"/>
      <c r="JS1515" s="199"/>
      <c r="JT1515" s="199"/>
      <c r="JU1515" s="199"/>
      <c r="JV1515" s="199"/>
      <c r="JW1515" s="199"/>
      <c r="JX1515" s="199"/>
      <c r="JY1515" s="199"/>
      <c r="JZ1515" s="199"/>
      <c r="KA1515" s="199"/>
      <c r="KB1515" s="199"/>
      <c r="KC1515" s="199"/>
      <c r="KD1515" s="199"/>
      <c r="KE1515" s="199"/>
      <c r="KF1515" s="199"/>
      <c r="KG1515" s="199"/>
      <c r="KH1515" s="199"/>
      <c r="KI1515" s="199"/>
      <c r="KJ1515" s="199"/>
      <c r="KK1515" s="199"/>
      <c r="KL1515" s="199"/>
      <c r="KM1515" s="199"/>
      <c r="KN1515" s="199"/>
      <c r="KO1515" s="199"/>
      <c r="KP1515" s="199"/>
      <c r="KQ1515" s="199"/>
      <c r="KR1515" s="199"/>
      <c r="KS1515" s="199"/>
      <c r="KT1515" s="199"/>
      <c r="KU1515" s="199"/>
      <c r="KV1515" s="199"/>
      <c r="KW1515" s="199"/>
      <c r="KX1515" s="199"/>
      <c r="KY1515" s="199"/>
      <c r="KZ1515" s="199"/>
      <c r="LA1515" s="199"/>
      <c r="LB1515" s="199"/>
      <c r="LC1515" s="199"/>
      <c r="LD1515" s="199"/>
      <c r="LE1515" s="199"/>
      <c r="LF1515" s="199"/>
      <c r="LG1515" s="199"/>
      <c r="LH1515" s="199"/>
      <c r="LI1515" s="199"/>
      <c r="LJ1515" s="199"/>
      <c r="LK1515" s="199"/>
      <c r="LL1515" s="199"/>
      <c r="LM1515" s="199"/>
      <c r="LN1515" s="199"/>
      <c r="LO1515" s="199"/>
      <c r="LP1515" s="199"/>
      <c r="LQ1515" s="199"/>
      <c r="LR1515" s="199"/>
      <c r="LS1515" s="199"/>
      <c r="LT1515" s="199"/>
      <c r="LU1515" s="199"/>
      <c r="LV1515" s="199"/>
      <c r="LW1515" s="199"/>
      <c r="LX1515" s="199"/>
      <c r="LY1515" s="199"/>
      <c r="LZ1515" s="199"/>
      <c r="MA1515" s="199"/>
      <c r="MB1515" s="199"/>
      <c r="MC1515" s="199"/>
      <c r="MD1515" s="199"/>
      <c r="ME1515" s="199"/>
      <c r="MF1515" s="199"/>
      <c r="MG1515" s="199"/>
      <c r="MH1515" s="199"/>
      <c r="MI1515" s="199"/>
      <c r="MJ1515" s="199"/>
      <c r="MK1515" s="199"/>
      <c r="ML1515" s="199"/>
      <c r="MM1515" s="199"/>
      <c r="MN1515" s="199"/>
      <c r="MO1515" s="199"/>
      <c r="MP1515" s="199"/>
      <c r="MQ1515" s="199"/>
      <c r="MR1515" s="199"/>
      <c r="MS1515" s="199"/>
      <c r="MT1515" s="199"/>
      <c r="MU1515" s="199"/>
      <c r="MV1515" s="199"/>
      <c r="MW1515" s="199"/>
      <c r="MX1515" s="199"/>
      <c r="MY1515" s="199"/>
      <c r="MZ1515" s="199"/>
      <c r="NA1515" s="199"/>
      <c r="NB1515" s="199"/>
      <c r="NC1515" s="199"/>
      <c r="ND1515" s="199"/>
      <c r="NE1515" s="199"/>
      <c r="NF1515" s="199"/>
      <c r="NG1515" s="199"/>
      <c r="NH1515" s="199"/>
      <c r="NI1515" s="199"/>
      <c r="NJ1515" s="199"/>
      <c r="NK1515" s="199"/>
      <c r="NL1515" s="199"/>
      <c r="NM1515" s="199"/>
      <c r="NN1515" s="199"/>
      <c r="NO1515" s="199"/>
      <c r="NP1515" s="199"/>
      <c r="NQ1515" s="199"/>
      <c r="NR1515" s="199"/>
      <c r="NS1515" s="199"/>
      <c r="NT1515" s="199"/>
      <c r="NU1515" s="199"/>
      <c r="NV1515" s="199"/>
      <c r="NW1515" s="199"/>
      <c r="NX1515" s="199"/>
      <c r="NY1515" s="199"/>
      <c r="NZ1515" s="199"/>
      <c r="OA1515" s="199"/>
      <c r="OB1515" s="199"/>
      <c r="OC1515" s="199"/>
      <c r="OD1515" s="199"/>
      <c r="OE1515" s="199"/>
      <c r="OF1515" s="199"/>
      <c r="OG1515" s="199"/>
      <c r="OH1515" s="199"/>
      <c r="OI1515" s="199"/>
      <c r="OJ1515" s="199"/>
      <c r="OK1515" s="199"/>
      <c r="OL1515" s="199"/>
      <c r="OM1515" s="199"/>
      <c r="ON1515" s="199"/>
      <c r="OO1515" s="199"/>
      <c r="OP1515" s="199"/>
      <c r="OQ1515" s="199"/>
      <c r="OR1515" s="199"/>
      <c r="OS1515" s="199"/>
      <c r="OT1515" s="199"/>
      <c r="OU1515" s="199"/>
      <c r="OV1515" s="199"/>
      <c r="OW1515" s="199"/>
      <c r="OX1515" s="199"/>
      <c r="OY1515" s="199"/>
      <c r="OZ1515" s="199"/>
      <c r="PA1515" s="199"/>
      <c r="PB1515" s="199"/>
      <c r="PC1515" s="199"/>
      <c r="PD1515" s="199"/>
      <c r="PE1515" s="199"/>
      <c r="PF1515" s="199"/>
      <c r="PG1515" s="199"/>
      <c r="PH1515" s="199"/>
      <c r="PI1515" s="199"/>
      <c r="PJ1515" s="199"/>
      <c r="PK1515" s="199"/>
      <c r="PL1515" s="199"/>
      <c r="PM1515" s="199"/>
      <c r="PN1515" s="199"/>
      <c r="PO1515" s="199"/>
      <c r="PP1515" s="199"/>
      <c r="PQ1515" s="199"/>
      <c r="PR1515" s="199"/>
      <c r="PS1515" s="199"/>
      <c r="PT1515" s="199"/>
      <c r="PU1515" s="199"/>
      <c r="PV1515" s="199"/>
      <c r="PW1515" s="199"/>
      <c r="PX1515" s="199"/>
      <c r="PY1515" s="199"/>
      <c r="PZ1515" s="199"/>
      <c r="QA1515" s="199"/>
      <c r="QB1515" s="199"/>
      <c r="QC1515" s="199"/>
      <c r="QD1515" s="199"/>
      <c r="QE1515" s="199"/>
      <c r="QF1515" s="199"/>
      <c r="QG1515" s="199"/>
      <c r="QH1515" s="199"/>
      <c r="QI1515" s="199"/>
      <c r="QJ1515" s="199"/>
      <c r="QK1515" s="199"/>
      <c r="QL1515" s="199"/>
      <c r="QM1515" s="199"/>
      <c r="QN1515" s="199"/>
      <c r="QO1515" s="199"/>
      <c r="QP1515" s="199"/>
      <c r="QQ1515" s="199"/>
      <c r="QR1515" s="199"/>
      <c r="QS1515" s="199"/>
      <c r="QT1515" s="199"/>
      <c r="QU1515" s="199"/>
      <c r="QV1515" s="199"/>
      <c r="QW1515" s="199"/>
      <c r="QX1515" s="199"/>
      <c r="QY1515" s="199"/>
      <c r="QZ1515" s="199"/>
      <c r="RA1515" s="199"/>
      <c r="RB1515" s="199"/>
      <c r="RC1515" s="199"/>
      <c r="RD1515" s="199"/>
      <c r="RE1515" s="199"/>
      <c r="RF1515" s="199"/>
    </row>
    <row r="1516" spans="1:474" s="169" customFormat="1" x14ac:dyDescent="0.25">
      <c r="A1516" s="26"/>
      <c r="B1516" s="48" t="s">
        <v>1419</v>
      </c>
      <c r="C1516" s="23"/>
      <c r="D1516" s="49">
        <v>5</v>
      </c>
      <c r="E1516" s="23">
        <f t="shared" si="163"/>
        <v>3402</v>
      </c>
      <c r="F1516" s="23">
        <v>17010</v>
      </c>
      <c r="N1516" s="207">
        <f t="shared" si="164"/>
        <v>0</v>
      </c>
      <c r="O1516" s="169">
        <v>1</v>
      </c>
      <c r="P1516" s="207">
        <v>2994</v>
      </c>
      <c r="U1516" s="208">
        <v>4</v>
      </c>
      <c r="V1516" s="207">
        <v>14016</v>
      </c>
      <c r="AD1516" s="180"/>
      <c r="AE1516" s="207">
        <f t="shared" si="162"/>
        <v>17010</v>
      </c>
      <c r="AF1516" s="199"/>
      <c r="AG1516" s="199"/>
      <c r="AH1516" s="199"/>
      <c r="AI1516" s="199"/>
      <c r="AJ1516" s="199"/>
      <c r="AK1516" s="199"/>
      <c r="AL1516" s="199"/>
      <c r="AM1516" s="199"/>
      <c r="AN1516" s="199"/>
      <c r="AO1516" s="199"/>
      <c r="AP1516" s="199"/>
      <c r="AQ1516" s="199"/>
      <c r="AR1516" s="199"/>
      <c r="AS1516" s="199"/>
      <c r="AT1516" s="199"/>
      <c r="AU1516" s="199"/>
      <c r="AV1516" s="199"/>
      <c r="AW1516" s="199"/>
      <c r="AX1516" s="199"/>
      <c r="AY1516" s="199"/>
      <c r="AZ1516" s="199"/>
      <c r="BA1516" s="199"/>
      <c r="BB1516" s="199"/>
      <c r="BC1516" s="199"/>
      <c r="BD1516" s="199"/>
      <c r="BE1516" s="199"/>
      <c r="BF1516" s="199"/>
      <c r="BG1516" s="199"/>
      <c r="BH1516" s="199"/>
      <c r="BI1516" s="199"/>
      <c r="BJ1516" s="199"/>
      <c r="BK1516" s="199"/>
      <c r="BL1516" s="199"/>
      <c r="BM1516" s="199"/>
      <c r="BN1516" s="199"/>
      <c r="BO1516" s="199"/>
      <c r="BP1516" s="199"/>
      <c r="BQ1516" s="199"/>
      <c r="BR1516" s="199"/>
      <c r="GM1516" s="199"/>
      <c r="GN1516" s="199"/>
      <c r="GO1516" s="199"/>
      <c r="GP1516" s="199"/>
      <c r="GQ1516" s="199"/>
      <c r="GR1516" s="199"/>
      <c r="GS1516" s="199"/>
      <c r="GT1516" s="199"/>
      <c r="GU1516" s="199"/>
      <c r="GV1516" s="199"/>
      <c r="GW1516" s="199"/>
      <c r="GX1516" s="199"/>
      <c r="GY1516" s="199"/>
      <c r="GZ1516" s="199"/>
      <c r="HA1516" s="199"/>
      <c r="HB1516" s="199"/>
      <c r="HC1516" s="199"/>
      <c r="HD1516" s="199"/>
      <c r="HE1516" s="199"/>
      <c r="HF1516" s="199"/>
      <c r="HG1516" s="199"/>
      <c r="HH1516" s="199"/>
      <c r="HI1516" s="199"/>
      <c r="HJ1516" s="199"/>
      <c r="HK1516" s="199"/>
      <c r="HL1516" s="199"/>
      <c r="HM1516" s="199"/>
      <c r="HN1516" s="199"/>
      <c r="HO1516" s="199"/>
      <c r="HP1516" s="199"/>
      <c r="HQ1516" s="199"/>
      <c r="HR1516" s="199"/>
      <c r="HS1516" s="199"/>
      <c r="HT1516" s="199"/>
      <c r="HU1516" s="199"/>
      <c r="HV1516" s="199"/>
      <c r="HW1516" s="199"/>
      <c r="HX1516" s="199"/>
      <c r="HY1516" s="199"/>
      <c r="HZ1516" s="199"/>
      <c r="IA1516" s="199"/>
      <c r="IB1516" s="199"/>
      <c r="IC1516" s="199"/>
      <c r="ID1516" s="199"/>
      <c r="IE1516" s="199"/>
      <c r="IF1516" s="199"/>
      <c r="IG1516" s="199"/>
      <c r="IH1516" s="199"/>
      <c r="II1516" s="199"/>
      <c r="IJ1516" s="199"/>
      <c r="IK1516" s="199"/>
      <c r="IL1516" s="199"/>
      <c r="IM1516" s="199"/>
      <c r="IN1516" s="199"/>
      <c r="IO1516" s="199"/>
      <c r="IP1516" s="199"/>
      <c r="IQ1516" s="199"/>
      <c r="IR1516" s="199"/>
      <c r="IS1516" s="199"/>
      <c r="IT1516" s="199"/>
      <c r="IU1516" s="199"/>
      <c r="IV1516" s="199"/>
      <c r="IW1516" s="199"/>
      <c r="IX1516" s="199"/>
      <c r="IY1516" s="199"/>
      <c r="IZ1516" s="199"/>
      <c r="JA1516" s="199"/>
      <c r="JB1516" s="199"/>
      <c r="JC1516" s="199"/>
      <c r="JD1516" s="199"/>
      <c r="JE1516" s="199"/>
      <c r="JF1516" s="199"/>
      <c r="JG1516" s="199"/>
      <c r="JH1516" s="199"/>
      <c r="JI1516" s="199"/>
      <c r="JJ1516" s="199"/>
      <c r="JK1516" s="199"/>
      <c r="JL1516" s="199"/>
      <c r="JM1516" s="199"/>
      <c r="JN1516" s="199"/>
      <c r="JO1516" s="199"/>
      <c r="JP1516" s="199"/>
      <c r="JQ1516" s="199"/>
      <c r="JR1516" s="199"/>
      <c r="JS1516" s="199"/>
      <c r="JT1516" s="199"/>
      <c r="JU1516" s="199"/>
      <c r="JV1516" s="199"/>
      <c r="JW1516" s="199"/>
      <c r="JX1516" s="199"/>
      <c r="JY1516" s="199"/>
      <c r="JZ1516" s="199"/>
      <c r="KA1516" s="199"/>
      <c r="KB1516" s="199"/>
      <c r="KC1516" s="199"/>
      <c r="KD1516" s="199"/>
      <c r="KE1516" s="199"/>
      <c r="KF1516" s="199"/>
      <c r="KG1516" s="199"/>
      <c r="KH1516" s="199"/>
      <c r="KI1516" s="199"/>
      <c r="KJ1516" s="199"/>
      <c r="KK1516" s="199"/>
      <c r="KL1516" s="199"/>
      <c r="KM1516" s="199"/>
      <c r="KN1516" s="199"/>
      <c r="KO1516" s="199"/>
      <c r="KP1516" s="199"/>
      <c r="KQ1516" s="199"/>
      <c r="KR1516" s="199"/>
      <c r="KS1516" s="199"/>
      <c r="KT1516" s="199"/>
      <c r="KU1516" s="199"/>
      <c r="KV1516" s="199"/>
      <c r="KW1516" s="199"/>
      <c r="KX1516" s="199"/>
      <c r="KY1516" s="199"/>
      <c r="KZ1516" s="199"/>
      <c r="LA1516" s="199"/>
      <c r="LB1516" s="199"/>
      <c r="LC1516" s="199"/>
      <c r="LD1516" s="199"/>
      <c r="LE1516" s="199"/>
      <c r="LF1516" s="199"/>
      <c r="LG1516" s="199"/>
      <c r="LH1516" s="199"/>
      <c r="LI1516" s="199"/>
      <c r="LJ1516" s="199"/>
      <c r="LK1516" s="199"/>
      <c r="LL1516" s="199"/>
      <c r="LM1516" s="199"/>
      <c r="LN1516" s="199"/>
      <c r="LO1516" s="199"/>
      <c r="LP1516" s="199"/>
      <c r="LQ1516" s="199"/>
      <c r="LR1516" s="199"/>
      <c r="LS1516" s="199"/>
      <c r="LT1516" s="199"/>
      <c r="LU1516" s="199"/>
      <c r="LV1516" s="199"/>
      <c r="LW1516" s="199"/>
      <c r="LX1516" s="199"/>
      <c r="LY1516" s="199"/>
      <c r="LZ1516" s="199"/>
      <c r="MA1516" s="199"/>
      <c r="MB1516" s="199"/>
      <c r="MC1516" s="199"/>
      <c r="MD1516" s="199"/>
      <c r="ME1516" s="199"/>
      <c r="MF1516" s="199"/>
      <c r="MG1516" s="199"/>
      <c r="MH1516" s="199"/>
      <c r="MI1516" s="199"/>
      <c r="MJ1516" s="199"/>
      <c r="MK1516" s="199"/>
      <c r="ML1516" s="199"/>
      <c r="MM1516" s="199"/>
      <c r="MN1516" s="199"/>
      <c r="MO1516" s="199"/>
      <c r="MP1516" s="199"/>
      <c r="MQ1516" s="199"/>
      <c r="MR1516" s="199"/>
      <c r="MS1516" s="199"/>
      <c r="MT1516" s="199"/>
      <c r="MU1516" s="199"/>
      <c r="MV1516" s="199"/>
      <c r="MW1516" s="199"/>
      <c r="MX1516" s="199"/>
      <c r="MY1516" s="199"/>
      <c r="MZ1516" s="199"/>
      <c r="NA1516" s="199"/>
      <c r="NB1516" s="199"/>
      <c r="NC1516" s="199"/>
      <c r="ND1516" s="199"/>
      <c r="NE1516" s="199"/>
      <c r="NF1516" s="199"/>
      <c r="NG1516" s="199"/>
      <c r="NH1516" s="199"/>
      <c r="NI1516" s="199"/>
      <c r="NJ1516" s="199"/>
      <c r="NK1516" s="199"/>
      <c r="NL1516" s="199"/>
      <c r="NM1516" s="199"/>
      <c r="NN1516" s="199"/>
      <c r="NO1516" s="199"/>
      <c r="NP1516" s="199"/>
      <c r="NQ1516" s="199"/>
      <c r="NR1516" s="199"/>
      <c r="NS1516" s="199"/>
      <c r="NT1516" s="199"/>
      <c r="NU1516" s="199"/>
      <c r="NV1516" s="199"/>
      <c r="NW1516" s="199"/>
      <c r="NX1516" s="199"/>
      <c r="NY1516" s="199"/>
      <c r="NZ1516" s="199"/>
      <c r="OA1516" s="199"/>
      <c r="OB1516" s="199"/>
      <c r="OC1516" s="199"/>
      <c r="OD1516" s="199"/>
      <c r="OE1516" s="199"/>
      <c r="OF1516" s="199"/>
      <c r="OG1516" s="199"/>
      <c r="OH1516" s="199"/>
      <c r="OI1516" s="199"/>
      <c r="OJ1516" s="199"/>
      <c r="OK1516" s="199"/>
      <c r="OL1516" s="199"/>
      <c r="OM1516" s="199"/>
      <c r="ON1516" s="199"/>
      <c r="OO1516" s="199"/>
      <c r="OP1516" s="199"/>
      <c r="OQ1516" s="199"/>
      <c r="OR1516" s="199"/>
      <c r="OS1516" s="199"/>
      <c r="OT1516" s="199"/>
      <c r="OU1516" s="199"/>
      <c r="OV1516" s="199"/>
      <c r="OW1516" s="199"/>
      <c r="OX1516" s="199"/>
      <c r="OY1516" s="199"/>
      <c r="OZ1516" s="199"/>
      <c r="PA1516" s="199"/>
      <c r="PB1516" s="199"/>
      <c r="PC1516" s="199"/>
      <c r="PD1516" s="199"/>
      <c r="PE1516" s="199"/>
      <c r="PF1516" s="199"/>
      <c r="PG1516" s="199"/>
      <c r="PH1516" s="199"/>
      <c r="PI1516" s="199"/>
      <c r="PJ1516" s="199"/>
      <c r="PK1516" s="199"/>
      <c r="PL1516" s="199"/>
      <c r="PM1516" s="199"/>
      <c r="PN1516" s="199"/>
      <c r="PO1516" s="199"/>
      <c r="PP1516" s="199"/>
      <c r="PQ1516" s="199"/>
      <c r="PR1516" s="199"/>
      <c r="PS1516" s="199"/>
      <c r="PT1516" s="199"/>
      <c r="PU1516" s="199"/>
      <c r="PV1516" s="199"/>
      <c r="PW1516" s="199"/>
      <c r="PX1516" s="199"/>
      <c r="PY1516" s="199"/>
      <c r="PZ1516" s="199"/>
      <c r="QA1516" s="199"/>
      <c r="QB1516" s="199"/>
      <c r="QC1516" s="199"/>
      <c r="QD1516" s="199"/>
      <c r="QE1516" s="199"/>
      <c r="QF1516" s="199"/>
      <c r="QG1516" s="199"/>
      <c r="QH1516" s="199"/>
      <c r="QI1516" s="199"/>
      <c r="QJ1516" s="199"/>
      <c r="QK1516" s="199"/>
      <c r="QL1516" s="199"/>
      <c r="QM1516" s="199"/>
      <c r="QN1516" s="199"/>
      <c r="QO1516" s="199"/>
      <c r="QP1516" s="199"/>
      <c r="QQ1516" s="199"/>
      <c r="QR1516" s="199"/>
      <c r="QS1516" s="199"/>
      <c r="QT1516" s="199"/>
      <c r="QU1516" s="199"/>
      <c r="QV1516" s="199"/>
      <c r="QW1516" s="199"/>
      <c r="QX1516" s="199"/>
      <c r="QY1516" s="199"/>
      <c r="QZ1516" s="199"/>
      <c r="RA1516" s="199"/>
      <c r="RB1516" s="199"/>
      <c r="RC1516" s="199"/>
      <c r="RD1516" s="199"/>
      <c r="RE1516" s="199"/>
      <c r="RF1516" s="199"/>
    </row>
    <row r="1517" spans="1:474" s="169" customFormat="1" x14ac:dyDescent="0.25">
      <c r="A1517" s="26"/>
      <c r="B1517" s="48" t="s">
        <v>1420</v>
      </c>
      <c r="C1517" s="23"/>
      <c r="D1517" s="49">
        <v>4</v>
      </c>
      <c r="E1517" s="23">
        <f t="shared" si="163"/>
        <v>344.52</v>
      </c>
      <c r="F1517" s="23">
        <v>1378.08</v>
      </c>
      <c r="N1517" s="207">
        <f t="shared" si="164"/>
        <v>0</v>
      </c>
      <c r="P1517" s="207"/>
      <c r="U1517" s="208">
        <v>4</v>
      </c>
      <c r="V1517" s="207">
        <v>1378.08</v>
      </c>
      <c r="AD1517" s="180"/>
      <c r="AE1517" s="207">
        <f t="shared" si="162"/>
        <v>1378.08</v>
      </c>
      <c r="AF1517" s="199"/>
      <c r="AG1517" s="199"/>
      <c r="AH1517" s="199"/>
      <c r="AI1517" s="199"/>
      <c r="AJ1517" s="199"/>
      <c r="AK1517" s="199"/>
      <c r="AL1517" s="199"/>
      <c r="AM1517" s="199"/>
      <c r="AN1517" s="199"/>
      <c r="AO1517" s="199"/>
      <c r="AP1517" s="199"/>
      <c r="AQ1517" s="199"/>
      <c r="AR1517" s="199"/>
      <c r="AS1517" s="199"/>
      <c r="AT1517" s="199"/>
      <c r="AU1517" s="199"/>
      <c r="AV1517" s="199"/>
      <c r="AW1517" s="199"/>
      <c r="AX1517" s="199"/>
      <c r="AY1517" s="199"/>
      <c r="AZ1517" s="199"/>
      <c r="BA1517" s="199"/>
      <c r="BB1517" s="199"/>
      <c r="BC1517" s="199"/>
      <c r="BD1517" s="199"/>
      <c r="BE1517" s="199"/>
      <c r="BF1517" s="199"/>
      <c r="BG1517" s="199"/>
      <c r="BH1517" s="199"/>
      <c r="BI1517" s="199"/>
      <c r="BJ1517" s="199"/>
      <c r="BK1517" s="199"/>
      <c r="BL1517" s="199"/>
      <c r="BM1517" s="199"/>
      <c r="BN1517" s="199"/>
      <c r="BO1517" s="199"/>
      <c r="BP1517" s="199"/>
      <c r="BQ1517" s="199"/>
      <c r="BR1517" s="199"/>
      <c r="GM1517" s="199"/>
      <c r="GN1517" s="199"/>
      <c r="GO1517" s="199"/>
      <c r="GP1517" s="199"/>
      <c r="GQ1517" s="199"/>
      <c r="GR1517" s="199"/>
      <c r="GS1517" s="199"/>
      <c r="GT1517" s="199"/>
      <c r="GU1517" s="199"/>
      <c r="GV1517" s="199"/>
      <c r="GW1517" s="199"/>
      <c r="GX1517" s="199"/>
      <c r="GY1517" s="199"/>
      <c r="GZ1517" s="199"/>
      <c r="HA1517" s="199"/>
      <c r="HB1517" s="199"/>
      <c r="HC1517" s="199"/>
      <c r="HD1517" s="199"/>
      <c r="HE1517" s="199"/>
      <c r="HF1517" s="199"/>
      <c r="HG1517" s="199"/>
      <c r="HH1517" s="199"/>
      <c r="HI1517" s="199"/>
      <c r="HJ1517" s="199"/>
      <c r="HK1517" s="199"/>
      <c r="HL1517" s="199"/>
      <c r="HM1517" s="199"/>
      <c r="HN1517" s="199"/>
      <c r="HO1517" s="199"/>
      <c r="HP1517" s="199"/>
      <c r="HQ1517" s="199"/>
      <c r="HR1517" s="199"/>
      <c r="HS1517" s="199"/>
      <c r="HT1517" s="199"/>
      <c r="HU1517" s="199"/>
      <c r="HV1517" s="199"/>
      <c r="HW1517" s="199"/>
      <c r="HX1517" s="199"/>
      <c r="HY1517" s="199"/>
      <c r="HZ1517" s="199"/>
      <c r="IA1517" s="199"/>
      <c r="IB1517" s="199"/>
      <c r="IC1517" s="199"/>
      <c r="ID1517" s="199"/>
      <c r="IE1517" s="199"/>
      <c r="IF1517" s="199"/>
      <c r="IG1517" s="199"/>
      <c r="IH1517" s="199"/>
      <c r="II1517" s="199"/>
      <c r="IJ1517" s="199"/>
      <c r="IK1517" s="199"/>
      <c r="IL1517" s="199"/>
      <c r="IM1517" s="199"/>
      <c r="IN1517" s="199"/>
      <c r="IO1517" s="199"/>
      <c r="IP1517" s="199"/>
      <c r="IQ1517" s="199"/>
      <c r="IR1517" s="199"/>
      <c r="IS1517" s="199"/>
      <c r="IT1517" s="199"/>
      <c r="IU1517" s="199"/>
      <c r="IV1517" s="199"/>
      <c r="IW1517" s="199"/>
      <c r="IX1517" s="199"/>
      <c r="IY1517" s="199"/>
      <c r="IZ1517" s="199"/>
      <c r="JA1517" s="199"/>
      <c r="JB1517" s="199"/>
      <c r="JC1517" s="199"/>
      <c r="JD1517" s="199"/>
      <c r="JE1517" s="199"/>
      <c r="JF1517" s="199"/>
      <c r="JG1517" s="199"/>
      <c r="JH1517" s="199"/>
      <c r="JI1517" s="199"/>
      <c r="JJ1517" s="199"/>
      <c r="JK1517" s="199"/>
      <c r="JL1517" s="199"/>
      <c r="JM1517" s="199"/>
      <c r="JN1517" s="199"/>
      <c r="JO1517" s="199"/>
      <c r="JP1517" s="199"/>
      <c r="JQ1517" s="199"/>
      <c r="JR1517" s="199"/>
      <c r="JS1517" s="199"/>
      <c r="JT1517" s="199"/>
      <c r="JU1517" s="199"/>
      <c r="JV1517" s="199"/>
      <c r="JW1517" s="199"/>
      <c r="JX1517" s="199"/>
      <c r="JY1517" s="199"/>
      <c r="JZ1517" s="199"/>
      <c r="KA1517" s="199"/>
      <c r="KB1517" s="199"/>
      <c r="KC1517" s="199"/>
      <c r="KD1517" s="199"/>
      <c r="KE1517" s="199"/>
      <c r="KF1517" s="199"/>
      <c r="KG1517" s="199"/>
      <c r="KH1517" s="199"/>
      <c r="KI1517" s="199"/>
      <c r="KJ1517" s="199"/>
      <c r="KK1517" s="199"/>
      <c r="KL1517" s="199"/>
      <c r="KM1517" s="199"/>
      <c r="KN1517" s="199"/>
      <c r="KO1517" s="199"/>
      <c r="KP1517" s="199"/>
      <c r="KQ1517" s="199"/>
      <c r="KR1517" s="199"/>
      <c r="KS1517" s="199"/>
      <c r="KT1517" s="199"/>
      <c r="KU1517" s="199"/>
      <c r="KV1517" s="199"/>
      <c r="KW1517" s="199"/>
      <c r="KX1517" s="199"/>
      <c r="KY1517" s="199"/>
      <c r="KZ1517" s="199"/>
      <c r="LA1517" s="199"/>
      <c r="LB1517" s="199"/>
      <c r="LC1517" s="199"/>
      <c r="LD1517" s="199"/>
      <c r="LE1517" s="199"/>
      <c r="LF1517" s="199"/>
      <c r="LG1517" s="199"/>
      <c r="LH1517" s="199"/>
      <c r="LI1517" s="199"/>
      <c r="LJ1517" s="199"/>
      <c r="LK1517" s="199"/>
      <c r="LL1517" s="199"/>
      <c r="LM1517" s="199"/>
      <c r="LN1517" s="199"/>
      <c r="LO1517" s="199"/>
      <c r="LP1517" s="199"/>
      <c r="LQ1517" s="199"/>
      <c r="LR1517" s="199"/>
      <c r="LS1517" s="199"/>
      <c r="LT1517" s="199"/>
      <c r="LU1517" s="199"/>
      <c r="LV1517" s="199"/>
      <c r="LW1517" s="199"/>
      <c r="LX1517" s="199"/>
      <c r="LY1517" s="199"/>
      <c r="LZ1517" s="199"/>
      <c r="MA1517" s="199"/>
      <c r="MB1517" s="199"/>
      <c r="MC1517" s="199"/>
      <c r="MD1517" s="199"/>
      <c r="ME1517" s="199"/>
      <c r="MF1517" s="199"/>
      <c r="MG1517" s="199"/>
      <c r="MH1517" s="199"/>
      <c r="MI1517" s="199"/>
      <c r="MJ1517" s="199"/>
      <c r="MK1517" s="199"/>
      <c r="ML1517" s="199"/>
      <c r="MM1517" s="199"/>
      <c r="MN1517" s="199"/>
      <c r="MO1517" s="199"/>
      <c r="MP1517" s="199"/>
      <c r="MQ1517" s="199"/>
      <c r="MR1517" s="199"/>
      <c r="MS1517" s="199"/>
      <c r="MT1517" s="199"/>
      <c r="MU1517" s="199"/>
      <c r="MV1517" s="199"/>
      <c r="MW1517" s="199"/>
      <c r="MX1517" s="199"/>
      <c r="MY1517" s="199"/>
      <c r="MZ1517" s="199"/>
      <c r="NA1517" s="199"/>
      <c r="NB1517" s="199"/>
      <c r="NC1517" s="199"/>
      <c r="ND1517" s="199"/>
      <c r="NE1517" s="199"/>
      <c r="NF1517" s="199"/>
      <c r="NG1517" s="199"/>
      <c r="NH1517" s="199"/>
      <c r="NI1517" s="199"/>
      <c r="NJ1517" s="199"/>
      <c r="NK1517" s="199"/>
      <c r="NL1517" s="199"/>
      <c r="NM1517" s="199"/>
      <c r="NN1517" s="199"/>
      <c r="NO1517" s="199"/>
      <c r="NP1517" s="199"/>
      <c r="NQ1517" s="199"/>
      <c r="NR1517" s="199"/>
      <c r="NS1517" s="199"/>
      <c r="NT1517" s="199"/>
      <c r="NU1517" s="199"/>
      <c r="NV1517" s="199"/>
      <c r="NW1517" s="199"/>
      <c r="NX1517" s="199"/>
      <c r="NY1517" s="199"/>
      <c r="NZ1517" s="199"/>
      <c r="OA1517" s="199"/>
      <c r="OB1517" s="199"/>
      <c r="OC1517" s="199"/>
      <c r="OD1517" s="199"/>
      <c r="OE1517" s="199"/>
      <c r="OF1517" s="199"/>
      <c r="OG1517" s="199"/>
      <c r="OH1517" s="199"/>
      <c r="OI1517" s="199"/>
      <c r="OJ1517" s="199"/>
      <c r="OK1517" s="199"/>
      <c r="OL1517" s="199"/>
      <c r="OM1517" s="199"/>
      <c r="ON1517" s="199"/>
      <c r="OO1517" s="199"/>
      <c r="OP1517" s="199"/>
      <c r="OQ1517" s="199"/>
      <c r="OR1517" s="199"/>
      <c r="OS1517" s="199"/>
      <c r="OT1517" s="199"/>
      <c r="OU1517" s="199"/>
      <c r="OV1517" s="199"/>
      <c r="OW1517" s="199"/>
      <c r="OX1517" s="199"/>
      <c r="OY1517" s="199"/>
      <c r="OZ1517" s="199"/>
      <c r="PA1517" s="199"/>
      <c r="PB1517" s="199"/>
      <c r="PC1517" s="199"/>
      <c r="PD1517" s="199"/>
      <c r="PE1517" s="199"/>
      <c r="PF1517" s="199"/>
      <c r="PG1517" s="199"/>
      <c r="PH1517" s="199"/>
      <c r="PI1517" s="199"/>
      <c r="PJ1517" s="199"/>
      <c r="PK1517" s="199"/>
      <c r="PL1517" s="199"/>
      <c r="PM1517" s="199"/>
      <c r="PN1517" s="199"/>
      <c r="PO1517" s="199"/>
      <c r="PP1517" s="199"/>
      <c r="PQ1517" s="199"/>
      <c r="PR1517" s="199"/>
      <c r="PS1517" s="199"/>
      <c r="PT1517" s="199"/>
      <c r="PU1517" s="199"/>
      <c r="PV1517" s="199"/>
      <c r="PW1517" s="199"/>
      <c r="PX1517" s="199"/>
      <c r="PY1517" s="199"/>
      <c r="PZ1517" s="199"/>
      <c r="QA1517" s="199"/>
      <c r="QB1517" s="199"/>
      <c r="QC1517" s="199"/>
      <c r="QD1517" s="199"/>
      <c r="QE1517" s="199"/>
      <c r="QF1517" s="199"/>
      <c r="QG1517" s="199"/>
      <c r="QH1517" s="199"/>
      <c r="QI1517" s="199"/>
      <c r="QJ1517" s="199"/>
      <c r="QK1517" s="199"/>
      <c r="QL1517" s="199"/>
      <c r="QM1517" s="199"/>
      <c r="QN1517" s="199"/>
      <c r="QO1517" s="199"/>
      <c r="QP1517" s="199"/>
      <c r="QQ1517" s="199"/>
      <c r="QR1517" s="199"/>
      <c r="QS1517" s="199"/>
      <c r="QT1517" s="199"/>
      <c r="QU1517" s="199"/>
      <c r="QV1517" s="199"/>
      <c r="QW1517" s="199"/>
      <c r="QX1517" s="199"/>
      <c r="QY1517" s="199"/>
      <c r="QZ1517" s="199"/>
      <c r="RA1517" s="199"/>
      <c r="RB1517" s="199"/>
      <c r="RC1517" s="199"/>
      <c r="RD1517" s="199"/>
      <c r="RE1517" s="199"/>
      <c r="RF1517" s="199"/>
    </row>
    <row r="1518" spans="1:474" s="169" customFormat="1" x14ac:dyDescent="0.25">
      <c r="A1518" s="26"/>
      <c r="B1518" s="48" t="s">
        <v>1421</v>
      </c>
      <c r="C1518" s="23"/>
      <c r="D1518" s="49">
        <v>1</v>
      </c>
      <c r="E1518" s="23">
        <f t="shared" si="163"/>
        <v>285.12</v>
      </c>
      <c r="F1518" s="23">
        <v>285.12</v>
      </c>
      <c r="N1518" s="207">
        <f t="shared" si="164"/>
        <v>0</v>
      </c>
      <c r="P1518" s="207"/>
      <c r="Q1518" s="169">
        <v>1</v>
      </c>
      <c r="R1518" s="169">
        <v>285.12</v>
      </c>
      <c r="U1518" s="208">
        <v>0</v>
      </c>
      <c r="V1518" s="207">
        <v>0</v>
      </c>
      <c r="AD1518" s="180"/>
      <c r="AE1518" s="207">
        <f t="shared" si="162"/>
        <v>285.12</v>
      </c>
      <c r="AF1518" s="199"/>
      <c r="AG1518" s="199"/>
      <c r="AH1518" s="199"/>
      <c r="AI1518" s="199"/>
      <c r="AJ1518" s="199"/>
      <c r="AK1518" s="199"/>
      <c r="AL1518" s="199"/>
      <c r="AM1518" s="199"/>
      <c r="AN1518" s="199"/>
      <c r="AO1518" s="199"/>
      <c r="AP1518" s="199"/>
      <c r="AQ1518" s="199"/>
      <c r="AR1518" s="199"/>
      <c r="AS1518" s="199"/>
      <c r="AT1518" s="199"/>
      <c r="AU1518" s="199"/>
      <c r="AV1518" s="199"/>
      <c r="AW1518" s="199"/>
      <c r="AX1518" s="199"/>
      <c r="AY1518" s="199"/>
      <c r="AZ1518" s="199"/>
      <c r="BA1518" s="199"/>
      <c r="BB1518" s="199"/>
      <c r="BC1518" s="199"/>
      <c r="BD1518" s="199"/>
      <c r="BE1518" s="199"/>
      <c r="BF1518" s="199"/>
      <c r="BG1518" s="199"/>
      <c r="BH1518" s="199"/>
      <c r="BI1518" s="199"/>
      <c r="BJ1518" s="199"/>
      <c r="BK1518" s="199"/>
      <c r="BL1518" s="199"/>
      <c r="BM1518" s="199"/>
      <c r="BN1518" s="199"/>
      <c r="BO1518" s="199"/>
      <c r="BP1518" s="199"/>
      <c r="BQ1518" s="199"/>
      <c r="BR1518" s="199"/>
      <c r="GM1518" s="199"/>
      <c r="GN1518" s="199"/>
      <c r="GO1518" s="199"/>
      <c r="GP1518" s="199"/>
      <c r="GQ1518" s="199"/>
      <c r="GR1518" s="199"/>
      <c r="GS1518" s="199"/>
      <c r="GT1518" s="199"/>
      <c r="GU1518" s="199"/>
      <c r="GV1518" s="199"/>
      <c r="GW1518" s="199"/>
      <c r="GX1518" s="199"/>
      <c r="GY1518" s="199"/>
      <c r="GZ1518" s="199"/>
      <c r="HA1518" s="199"/>
      <c r="HB1518" s="199"/>
      <c r="HC1518" s="199"/>
      <c r="HD1518" s="199"/>
      <c r="HE1518" s="199"/>
      <c r="HF1518" s="199"/>
      <c r="HG1518" s="199"/>
      <c r="HH1518" s="199"/>
      <c r="HI1518" s="199"/>
      <c r="HJ1518" s="199"/>
      <c r="HK1518" s="199"/>
      <c r="HL1518" s="199"/>
      <c r="HM1518" s="199"/>
      <c r="HN1518" s="199"/>
      <c r="HO1518" s="199"/>
      <c r="HP1518" s="199"/>
      <c r="HQ1518" s="199"/>
      <c r="HR1518" s="199"/>
      <c r="HS1518" s="199"/>
      <c r="HT1518" s="199"/>
      <c r="HU1518" s="199"/>
      <c r="HV1518" s="199"/>
      <c r="HW1518" s="199"/>
      <c r="HX1518" s="199"/>
      <c r="HY1518" s="199"/>
      <c r="HZ1518" s="199"/>
      <c r="IA1518" s="199"/>
      <c r="IB1518" s="199"/>
      <c r="IC1518" s="199"/>
      <c r="ID1518" s="199"/>
      <c r="IE1518" s="199"/>
      <c r="IF1518" s="199"/>
      <c r="IG1518" s="199"/>
      <c r="IH1518" s="199"/>
      <c r="II1518" s="199"/>
      <c r="IJ1518" s="199"/>
      <c r="IK1518" s="199"/>
      <c r="IL1518" s="199"/>
      <c r="IM1518" s="199"/>
      <c r="IN1518" s="199"/>
      <c r="IO1518" s="199"/>
      <c r="IP1518" s="199"/>
      <c r="IQ1518" s="199"/>
      <c r="IR1518" s="199"/>
      <c r="IS1518" s="199"/>
      <c r="IT1518" s="199"/>
      <c r="IU1518" s="199"/>
      <c r="IV1518" s="199"/>
      <c r="IW1518" s="199"/>
      <c r="IX1518" s="199"/>
      <c r="IY1518" s="199"/>
      <c r="IZ1518" s="199"/>
      <c r="JA1518" s="199"/>
      <c r="JB1518" s="199"/>
      <c r="JC1518" s="199"/>
      <c r="JD1518" s="199"/>
      <c r="JE1518" s="199"/>
      <c r="JF1518" s="199"/>
      <c r="JG1518" s="199"/>
      <c r="JH1518" s="199"/>
      <c r="JI1518" s="199"/>
      <c r="JJ1518" s="199"/>
      <c r="JK1518" s="199"/>
      <c r="JL1518" s="199"/>
      <c r="JM1518" s="199"/>
      <c r="JN1518" s="199"/>
      <c r="JO1518" s="199"/>
      <c r="JP1518" s="199"/>
      <c r="JQ1518" s="199"/>
      <c r="JR1518" s="199"/>
      <c r="JS1518" s="199"/>
      <c r="JT1518" s="199"/>
      <c r="JU1518" s="199"/>
      <c r="JV1518" s="199"/>
      <c r="JW1518" s="199"/>
      <c r="JX1518" s="199"/>
      <c r="JY1518" s="199"/>
      <c r="JZ1518" s="199"/>
      <c r="KA1518" s="199"/>
      <c r="KB1518" s="199"/>
      <c r="KC1518" s="199"/>
      <c r="KD1518" s="199"/>
      <c r="KE1518" s="199"/>
      <c r="KF1518" s="199"/>
      <c r="KG1518" s="199"/>
      <c r="KH1518" s="199"/>
      <c r="KI1518" s="199"/>
      <c r="KJ1518" s="199"/>
      <c r="KK1518" s="199"/>
      <c r="KL1518" s="199"/>
      <c r="KM1518" s="199"/>
      <c r="KN1518" s="199"/>
      <c r="KO1518" s="199"/>
      <c r="KP1518" s="199"/>
      <c r="KQ1518" s="199"/>
      <c r="KR1518" s="199"/>
      <c r="KS1518" s="199"/>
      <c r="KT1518" s="199"/>
      <c r="KU1518" s="199"/>
      <c r="KV1518" s="199"/>
      <c r="KW1518" s="199"/>
      <c r="KX1518" s="199"/>
      <c r="KY1518" s="199"/>
      <c r="KZ1518" s="199"/>
      <c r="LA1518" s="199"/>
      <c r="LB1518" s="199"/>
      <c r="LC1518" s="199"/>
      <c r="LD1518" s="199"/>
      <c r="LE1518" s="199"/>
      <c r="LF1518" s="199"/>
      <c r="LG1518" s="199"/>
      <c r="LH1518" s="199"/>
      <c r="LI1518" s="199"/>
      <c r="LJ1518" s="199"/>
      <c r="LK1518" s="199"/>
      <c r="LL1518" s="199"/>
      <c r="LM1518" s="199"/>
      <c r="LN1518" s="199"/>
      <c r="LO1518" s="199"/>
      <c r="LP1518" s="199"/>
      <c r="LQ1518" s="199"/>
      <c r="LR1518" s="199"/>
      <c r="LS1518" s="199"/>
      <c r="LT1518" s="199"/>
      <c r="LU1518" s="199"/>
      <c r="LV1518" s="199"/>
      <c r="LW1518" s="199"/>
      <c r="LX1518" s="199"/>
      <c r="LY1518" s="199"/>
      <c r="LZ1518" s="199"/>
      <c r="MA1518" s="199"/>
      <c r="MB1518" s="199"/>
      <c r="MC1518" s="199"/>
      <c r="MD1518" s="199"/>
      <c r="ME1518" s="199"/>
      <c r="MF1518" s="199"/>
      <c r="MG1518" s="199"/>
      <c r="MH1518" s="199"/>
      <c r="MI1518" s="199"/>
      <c r="MJ1518" s="199"/>
      <c r="MK1518" s="199"/>
      <c r="ML1518" s="199"/>
      <c r="MM1518" s="199"/>
      <c r="MN1518" s="199"/>
      <c r="MO1518" s="199"/>
      <c r="MP1518" s="199"/>
      <c r="MQ1518" s="199"/>
      <c r="MR1518" s="199"/>
      <c r="MS1518" s="199"/>
      <c r="MT1518" s="199"/>
      <c r="MU1518" s="199"/>
      <c r="MV1518" s="199"/>
      <c r="MW1518" s="199"/>
      <c r="MX1518" s="199"/>
      <c r="MY1518" s="199"/>
      <c r="MZ1518" s="199"/>
      <c r="NA1518" s="199"/>
      <c r="NB1518" s="199"/>
      <c r="NC1518" s="199"/>
      <c r="ND1518" s="199"/>
      <c r="NE1518" s="199"/>
      <c r="NF1518" s="199"/>
      <c r="NG1518" s="199"/>
      <c r="NH1518" s="199"/>
      <c r="NI1518" s="199"/>
      <c r="NJ1518" s="199"/>
      <c r="NK1518" s="199"/>
      <c r="NL1518" s="199"/>
      <c r="NM1518" s="199"/>
      <c r="NN1518" s="199"/>
      <c r="NO1518" s="199"/>
      <c r="NP1518" s="199"/>
      <c r="NQ1518" s="199"/>
      <c r="NR1518" s="199"/>
      <c r="NS1518" s="199"/>
      <c r="NT1518" s="199"/>
      <c r="NU1518" s="199"/>
      <c r="NV1518" s="199"/>
      <c r="NW1518" s="199"/>
      <c r="NX1518" s="199"/>
      <c r="NY1518" s="199"/>
      <c r="NZ1518" s="199"/>
      <c r="OA1518" s="199"/>
      <c r="OB1518" s="199"/>
      <c r="OC1518" s="199"/>
      <c r="OD1518" s="199"/>
      <c r="OE1518" s="199"/>
      <c r="OF1518" s="199"/>
      <c r="OG1518" s="199"/>
      <c r="OH1518" s="199"/>
      <c r="OI1518" s="199"/>
      <c r="OJ1518" s="199"/>
      <c r="OK1518" s="199"/>
      <c r="OL1518" s="199"/>
      <c r="OM1518" s="199"/>
      <c r="ON1518" s="199"/>
      <c r="OO1518" s="199"/>
      <c r="OP1518" s="199"/>
      <c r="OQ1518" s="199"/>
      <c r="OR1518" s="199"/>
      <c r="OS1518" s="199"/>
      <c r="OT1518" s="199"/>
      <c r="OU1518" s="199"/>
      <c r="OV1518" s="199"/>
      <c r="OW1518" s="199"/>
      <c r="OX1518" s="199"/>
      <c r="OY1518" s="199"/>
      <c r="OZ1518" s="199"/>
      <c r="PA1518" s="199"/>
      <c r="PB1518" s="199"/>
      <c r="PC1518" s="199"/>
      <c r="PD1518" s="199"/>
      <c r="PE1518" s="199"/>
      <c r="PF1518" s="199"/>
      <c r="PG1518" s="199"/>
      <c r="PH1518" s="199"/>
      <c r="PI1518" s="199"/>
      <c r="PJ1518" s="199"/>
      <c r="PK1518" s="199"/>
      <c r="PL1518" s="199"/>
      <c r="PM1518" s="199"/>
      <c r="PN1518" s="199"/>
      <c r="PO1518" s="199"/>
      <c r="PP1518" s="199"/>
      <c r="PQ1518" s="199"/>
      <c r="PR1518" s="199"/>
      <c r="PS1518" s="199"/>
      <c r="PT1518" s="199"/>
      <c r="PU1518" s="199"/>
      <c r="PV1518" s="199"/>
      <c r="PW1518" s="199"/>
      <c r="PX1518" s="199"/>
      <c r="PY1518" s="199"/>
      <c r="PZ1518" s="199"/>
      <c r="QA1518" s="199"/>
      <c r="QB1518" s="199"/>
      <c r="QC1518" s="199"/>
      <c r="QD1518" s="199"/>
      <c r="QE1518" s="199"/>
      <c r="QF1518" s="199"/>
      <c r="QG1518" s="199"/>
      <c r="QH1518" s="199"/>
      <c r="QI1518" s="199"/>
      <c r="QJ1518" s="199"/>
      <c r="QK1518" s="199"/>
      <c r="QL1518" s="199"/>
      <c r="QM1518" s="199"/>
      <c r="QN1518" s="199"/>
      <c r="QO1518" s="199"/>
      <c r="QP1518" s="199"/>
      <c r="QQ1518" s="199"/>
      <c r="QR1518" s="199"/>
      <c r="QS1518" s="199"/>
      <c r="QT1518" s="199"/>
      <c r="QU1518" s="199"/>
      <c r="QV1518" s="199"/>
      <c r="QW1518" s="199"/>
      <c r="QX1518" s="199"/>
      <c r="QY1518" s="199"/>
      <c r="QZ1518" s="199"/>
      <c r="RA1518" s="199"/>
      <c r="RB1518" s="199"/>
      <c r="RC1518" s="199"/>
      <c r="RD1518" s="199"/>
      <c r="RE1518" s="199"/>
      <c r="RF1518" s="199"/>
    </row>
    <row r="1519" spans="1:474" s="169" customFormat="1" x14ac:dyDescent="0.25">
      <c r="A1519" s="26"/>
      <c r="B1519" s="48" t="s">
        <v>1422</v>
      </c>
      <c r="C1519" s="23"/>
      <c r="D1519" s="49">
        <v>10</v>
      </c>
      <c r="E1519" s="23">
        <f t="shared" si="163"/>
        <v>1648.9</v>
      </c>
      <c r="F1519" s="23">
        <v>16489</v>
      </c>
      <c r="N1519" s="207">
        <f t="shared" si="164"/>
        <v>0</v>
      </c>
      <c r="O1519" s="169">
        <v>4</v>
      </c>
      <c r="P1519" s="207">
        <v>12172</v>
      </c>
      <c r="U1519" s="208">
        <v>6</v>
      </c>
      <c r="V1519" s="207">
        <v>4317</v>
      </c>
      <c r="AD1519" s="180"/>
      <c r="AE1519" s="207">
        <f t="shared" si="162"/>
        <v>16489</v>
      </c>
      <c r="AF1519" s="199"/>
      <c r="AG1519" s="199"/>
      <c r="AH1519" s="199"/>
      <c r="AI1519" s="199"/>
      <c r="AJ1519" s="199"/>
      <c r="AK1519" s="199"/>
      <c r="AL1519" s="199"/>
      <c r="AM1519" s="199"/>
      <c r="AN1519" s="199"/>
      <c r="AO1519" s="199"/>
      <c r="AP1519" s="199"/>
      <c r="AQ1519" s="199"/>
      <c r="AR1519" s="199"/>
      <c r="AS1519" s="199"/>
      <c r="AT1519" s="199"/>
      <c r="AU1519" s="199"/>
      <c r="AV1519" s="199"/>
      <c r="AW1519" s="199"/>
      <c r="AX1519" s="199"/>
      <c r="AY1519" s="199"/>
      <c r="AZ1519" s="199"/>
      <c r="BA1519" s="199"/>
      <c r="BB1519" s="199"/>
      <c r="BC1519" s="199"/>
      <c r="BD1519" s="199"/>
      <c r="BE1519" s="199"/>
      <c r="BF1519" s="199"/>
      <c r="BG1519" s="199"/>
      <c r="BH1519" s="199"/>
      <c r="BI1519" s="199"/>
      <c r="BJ1519" s="199"/>
      <c r="BK1519" s="199"/>
      <c r="BL1519" s="199"/>
      <c r="BM1519" s="199"/>
      <c r="BN1519" s="199"/>
      <c r="BO1519" s="199"/>
      <c r="BP1519" s="199"/>
      <c r="BQ1519" s="199"/>
      <c r="BR1519" s="199"/>
      <c r="GM1519" s="199"/>
      <c r="GN1519" s="199"/>
      <c r="GO1519" s="199"/>
      <c r="GP1519" s="199"/>
      <c r="GQ1519" s="199"/>
      <c r="GR1519" s="199"/>
      <c r="GS1519" s="199"/>
      <c r="GT1519" s="199"/>
      <c r="GU1519" s="199"/>
      <c r="GV1519" s="199"/>
      <c r="GW1519" s="199"/>
      <c r="GX1519" s="199"/>
      <c r="GY1519" s="199"/>
      <c r="GZ1519" s="199"/>
      <c r="HA1519" s="199"/>
      <c r="HB1519" s="199"/>
      <c r="HC1519" s="199"/>
      <c r="HD1519" s="199"/>
      <c r="HE1519" s="199"/>
      <c r="HF1519" s="199"/>
      <c r="HG1519" s="199"/>
      <c r="HH1519" s="199"/>
      <c r="HI1519" s="199"/>
      <c r="HJ1519" s="199"/>
      <c r="HK1519" s="199"/>
      <c r="HL1519" s="199"/>
      <c r="HM1519" s="199"/>
      <c r="HN1519" s="199"/>
      <c r="HO1519" s="199"/>
      <c r="HP1519" s="199"/>
      <c r="HQ1519" s="199"/>
      <c r="HR1519" s="199"/>
      <c r="HS1519" s="199"/>
      <c r="HT1519" s="199"/>
      <c r="HU1519" s="199"/>
      <c r="HV1519" s="199"/>
      <c r="HW1519" s="199"/>
      <c r="HX1519" s="199"/>
      <c r="HY1519" s="199"/>
      <c r="HZ1519" s="199"/>
      <c r="IA1519" s="199"/>
      <c r="IB1519" s="199"/>
      <c r="IC1519" s="199"/>
      <c r="ID1519" s="199"/>
      <c r="IE1519" s="199"/>
      <c r="IF1519" s="199"/>
      <c r="IG1519" s="199"/>
      <c r="IH1519" s="199"/>
      <c r="II1519" s="199"/>
      <c r="IJ1519" s="199"/>
      <c r="IK1519" s="199"/>
      <c r="IL1519" s="199"/>
      <c r="IM1519" s="199"/>
      <c r="IN1519" s="199"/>
      <c r="IO1519" s="199"/>
      <c r="IP1519" s="199"/>
      <c r="IQ1519" s="199"/>
      <c r="IR1519" s="199"/>
      <c r="IS1519" s="199"/>
      <c r="IT1519" s="199"/>
      <c r="IU1519" s="199"/>
      <c r="IV1519" s="199"/>
      <c r="IW1519" s="199"/>
      <c r="IX1519" s="199"/>
      <c r="IY1519" s="199"/>
      <c r="IZ1519" s="199"/>
      <c r="JA1519" s="199"/>
      <c r="JB1519" s="199"/>
      <c r="JC1519" s="199"/>
      <c r="JD1519" s="199"/>
      <c r="JE1519" s="199"/>
      <c r="JF1519" s="199"/>
      <c r="JG1519" s="199"/>
      <c r="JH1519" s="199"/>
      <c r="JI1519" s="199"/>
      <c r="JJ1519" s="199"/>
      <c r="JK1519" s="199"/>
      <c r="JL1519" s="199"/>
      <c r="JM1519" s="199"/>
      <c r="JN1519" s="199"/>
      <c r="JO1519" s="199"/>
      <c r="JP1519" s="199"/>
      <c r="JQ1519" s="199"/>
      <c r="JR1519" s="199"/>
      <c r="JS1519" s="199"/>
      <c r="JT1519" s="199"/>
      <c r="JU1519" s="199"/>
      <c r="JV1519" s="199"/>
      <c r="JW1519" s="199"/>
      <c r="JX1519" s="199"/>
      <c r="JY1519" s="199"/>
      <c r="JZ1519" s="199"/>
      <c r="KA1519" s="199"/>
      <c r="KB1519" s="199"/>
      <c r="KC1519" s="199"/>
      <c r="KD1519" s="199"/>
      <c r="KE1519" s="199"/>
      <c r="KF1519" s="199"/>
      <c r="KG1519" s="199"/>
      <c r="KH1519" s="199"/>
      <c r="KI1519" s="199"/>
      <c r="KJ1519" s="199"/>
      <c r="KK1519" s="199"/>
      <c r="KL1519" s="199"/>
      <c r="KM1519" s="199"/>
      <c r="KN1519" s="199"/>
      <c r="KO1519" s="199"/>
      <c r="KP1519" s="199"/>
      <c r="KQ1519" s="199"/>
      <c r="KR1519" s="199"/>
      <c r="KS1519" s="199"/>
      <c r="KT1519" s="199"/>
      <c r="KU1519" s="199"/>
      <c r="KV1519" s="199"/>
      <c r="KW1519" s="199"/>
      <c r="KX1519" s="199"/>
      <c r="KY1519" s="199"/>
      <c r="KZ1519" s="199"/>
      <c r="LA1519" s="199"/>
      <c r="LB1519" s="199"/>
      <c r="LC1519" s="199"/>
      <c r="LD1519" s="199"/>
      <c r="LE1519" s="199"/>
      <c r="LF1519" s="199"/>
      <c r="LG1519" s="199"/>
      <c r="LH1519" s="199"/>
      <c r="LI1519" s="199"/>
      <c r="LJ1519" s="199"/>
      <c r="LK1519" s="199"/>
      <c r="LL1519" s="199"/>
      <c r="LM1519" s="199"/>
      <c r="LN1519" s="199"/>
      <c r="LO1519" s="199"/>
      <c r="LP1519" s="199"/>
      <c r="LQ1519" s="199"/>
      <c r="LR1519" s="199"/>
      <c r="LS1519" s="199"/>
      <c r="LT1519" s="199"/>
      <c r="LU1519" s="199"/>
      <c r="LV1519" s="199"/>
      <c r="LW1519" s="199"/>
      <c r="LX1519" s="199"/>
      <c r="LY1519" s="199"/>
      <c r="LZ1519" s="199"/>
      <c r="MA1519" s="199"/>
      <c r="MB1519" s="199"/>
      <c r="MC1519" s="199"/>
      <c r="MD1519" s="199"/>
      <c r="ME1519" s="199"/>
      <c r="MF1519" s="199"/>
      <c r="MG1519" s="199"/>
      <c r="MH1519" s="199"/>
      <c r="MI1519" s="199"/>
      <c r="MJ1519" s="199"/>
      <c r="MK1519" s="199"/>
      <c r="ML1519" s="199"/>
      <c r="MM1519" s="199"/>
      <c r="MN1519" s="199"/>
      <c r="MO1519" s="199"/>
      <c r="MP1519" s="199"/>
      <c r="MQ1519" s="199"/>
      <c r="MR1519" s="199"/>
      <c r="MS1519" s="199"/>
      <c r="MT1519" s="199"/>
      <c r="MU1519" s="199"/>
      <c r="MV1519" s="199"/>
      <c r="MW1519" s="199"/>
      <c r="MX1519" s="199"/>
      <c r="MY1519" s="199"/>
      <c r="MZ1519" s="199"/>
      <c r="NA1519" s="199"/>
      <c r="NB1519" s="199"/>
      <c r="NC1519" s="199"/>
      <c r="ND1519" s="199"/>
      <c r="NE1519" s="199"/>
      <c r="NF1519" s="199"/>
      <c r="NG1519" s="199"/>
      <c r="NH1519" s="199"/>
      <c r="NI1519" s="199"/>
      <c r="NJ1519" s="199"/>
      <c r="NK1519" s="199"/>
      <c r="NL1519" s="199"/>
      <c r="NM1519" s="199"/>
      <c r="NN1519" s="199"/>
      <c r="NO1519" s="199"/>
      <c r="NP1519" s="199"/>
      <c r="NQ1519" s="199"/>
      <c r="NR1519" s="199"/>
      <c r="NS1519" s="199"/>
      <c r="NT1519" s="199"/>
      <c r="NU1519" s="199"/>
      <c r="NV1519" s="199"/>
      <c r="NW1519" s="199"/>
      <c r="NX1519" s="199"/>
      <c r="NY1519" s="199"/>
      <c r="NZ1519" s="199"/>
      <c r="OA1519" s="199"/>
      <c r="OB1519" s="199"/>
      <c r="OC1519" s="199"/>
      <c r="OD1519" s="199"/>
      <c r="OE1519" s="199"/>
      <c r="OF1519" s="199"/>
      <c r="OG1519" s="199"/>
      <c r="OH1519" s="199"/>
      <c r="OI1519" s="199"/>
      <c r="OJ1519" s="199"/>
      <c r="OK1519" s="199"/>
      <c r="OL1519" s="199"/>
      <c r="OM1519" s="199"/>
      <c r="ON1519" s="199"/>
      <c r="OO1519" s="199"/>
      <c r="OP1519" s="199"/>
      <c r="OQ1519" s="199"/>
      <c r="OR1519" s="199"/>
      <c r="OS1519" s="199"/>
      <c r="OT1519" s="199"/>
      <c r="OU1519" s="199"/>
      <c r="OV1519" s="199"/>
      <c r="OW1519" s="199"/>
      <c r="OX1519" s="199"/>
      <c r="OY1519" s="199"/>
      <c r="OZ1519" s="199"/>
      <c r="PA1519" s="199"/>
      <c r="PB1519" s="199"/>
      <c r="PC1519" s="199"/>
      <c r="PD1519" s="199"/>
      <c r="PE1519" s="199"/>
      <c r="PF1519" s="199"/>
      <c r="PG1519" s="199"/>
      <c r="PH1519" s="199"/>
      <c r="PI1519" s="199"/>
      <c r="PJ1519" s="199"/>
      <c r="PK1519" s="199"/>
      <c r="PL1519" s="199"/>
      <c r="PM1519" s="199"/>
      <c r="PN1519" s="199"/>
      <c r="PO1519" s="199"/>
      <c r="PP1519" s="199"/>
      <c r="PQ1519" s="199"/>
      <c r="PR1519" s="199"/>
      <c r="PS1519" s="199"/>
      <c r="PT1519" s="199"/>
      <c r="PU1519" s="199"/>
      <c r="PV1519" s="199"/>
      <c r="PW1519" s="199"/>
      <c r="PX1519" s="199"/>
      <c r="PY1519" s="199"/>
      <c r="PZ1519" s="199"/>
      <c r="QA1519" s="199"/>
      <c r="QB1519" s="199"/>
      <c r="QC1519" s="199"/>
      <c r="QD1519" s="199"/>
      <c r="QE1519" s="199"/>
      <c r="QF1519" s="199"/>
      <c r="QG1519" s="199"/>
      <c r="QH1519" s="199"/>
      <c r="QI1519" s="199"/>
      <c r="QJ1519" s="199"/>
      <c r="QK1519" s="199"/>
      <c r="QL1519" s="199"/>
      <c r="QM1519" s="199"/>
      <c r="QN1519" s="199"/>
      <c r="QO1519" s="199"/>
      <c r="QP1519" s="199"/>
      <c r="QQ1519" s="199"/>
      <c r="QR1519" s="199"/>
      <c r="QS1519" s="199"/>
      <c r="QT1519" s="199"/>
      <c r="QU1519" s="199"/>
      <c r="QV1519" s="199"/>
      <c r="QW1519" s="199"/>
      <c r="QX1519" s="199"/>
      <c r="QY1519" s="199"/>
      <c r="QZ1519" s="199"/>
      <c r="RA1519" s="199"/>
      <c r="RB1519" s="199"/>
      <c r="RC1519" s="199"/>
      <c r="RD1519" s="199"/>
      <c r="RE1519" s="199"/>
      <c r="RF1519" s="199"/>
    </row>
    <row r="1520" spans="1:474" s="169" customFormat="1" x14ac:dyDescent="0.25">
      <c r="A1520" s="26"/>
      <c r="B1520" s="48" t="s">
        <v>1423</v>
      </c>
      <c r="C1520" s="23"/>
      <c r="D1520" s="49">
        <v>0</v>
      </c>
      <c r="E1520" s="23"/>
      <c r="F1520" s="23">
        <v>0</v>
      </c>
      <c r="N1520" s="207">
        <f t="shared" si="164"/>
        <v>0</v>
      </c>
      <c r="P1520" s="207"/>
      <c r="U1520" s="208">
        <v>0</v>
      </c>
      <c r="V1520" s="207">
        <v>0</v>
      </c>
      <c r="AD1520" s="180"/>
      <c r="AE1520" s="207">
        <f t="shared" si="162"/>
        <v>0</v>
      </c>
      <c r="AF1520" s="199"/>
      <c r="AG1520" s="199"/>
      <c r="AH1520" s="199"/>
      <c r="AI1520" s="199"/>
      <c r="AJ1520" s="199"/>
      <c r="AK1520" s="199"/>
      <c r="AL1520" s="199"/>
      <c r="AM1520" s="199"/>
      <c r="AN1520" s="199"/>
      <c r="AO1520" s="199"/>
      <c r="AP1520" s="199"/>
      <c r="AQ1520" s="199"/>
      <c r="AR1520" s="199"/>
      <c r="AS1520" s="199"/>
      <c r="AT1520" s="199"/>
      <c r="AU1520" s="199"/>
      <c r="AV1520" s="199"/>
      <c r="AW1520" s="199"/>
      <c r="AX1520" s="199"/>
      <c r="AY1520" s="199"/>
      <c r="AZ1520" s="199"/>
      <c r="BA1520" s="199"/>
      <c r="BB1520" s="199"/>
      <c r="BC1520" s="199"/>
      <c r="BD1520" s="199"/>
      <c r="BE1520" s="199"/>
      <c r="BF1520" s="199"/>
      <c r="BG1520" s="199"/>
      <c r="BH1520" s="199"/>
      <c r="BI1520" s="199"/>
      <c r="BJ1520" s="199"/>
      <c r="BK1520" s="199"/>
      <c r="BL1520" s="199"/>
      <c r="BM1520" s="199"/>
      <c r="BN1520" s="199"/>
      <c r="BO1520" s="199"/>
      <c r="BP1520" s="199"/>
      <c r="BQ1520" s="199"/>
      <c r="BR1520" s="199"/>
      <c r="GM1520" s="199"/>
      <c r="GN1520" s="199"/>
      <c r="GO1520" s="199"/>
      <c r="GP1520" s="199"/>
      <c r="GQ1520" s="199"/>
      <c r="GR1520" s="199"/>
      <c r="GS1520" s="199"/>
      <c r="GT1520" s="199"/>
      <c r="GU1520" s="199"/>
      <c r="GV1520" s="199"/>
      <c r="GW1520" s="199"/>
      <c r="GX1520" s="199"/>
      <c r="GY1520" s="199"/>
      <c r="GZ1520" s="199"/>
      <c r="HA1520" s="199"/>
      <c r="HB1520" s="199"/>
      <c r="HC1520" s="199"/>
      <c r="HD1520" s="199"/>
      <c r="HE1520" s="199"/>
      <c r="HF1520" s="199"/>
      <c r="HG1520" s="199"/>
      <c r="HH1520" s="199"/>
      <c r="HI1520" s="199"/>
      <c r="HJ1520" s="199"/>
      <c r="HK1520" s="199"/>
      <c r="HL1520" s="199"/>
      <c r="HM1520" s="199"/>
      <c r="HN1520" s="199"/>
      <c r="HO1520" s="199"/>
      <c r="HP1520" s="199"/>
      <c r="HQ1520" s="199"/>
      <c r="HR1520" s="199"/>
      <c r="HS1520" s="199"/>
      <c r="HT1520" s="199"/>
      <c r="HU1520" s="199"/>
      <c r="HV1520" s="199"/>
      <c r="HW1520" s="199"/>
      <c r="HX1520" s="199"/>
      <c r="HY1520" s="199"/>
      <c r="HZ1520" s="199"/>
      <c r="IA1520" s="199"/>
      <c r="IB1520" s="199"/>
      <c r="IC1520" s="199"/>
      <c r="ID1520" s="199"/>
      <c r="IE1520" s="199"/>
      <c r="IF1520" s="199"/>
      <c r="IG1520" s="199"/>
      <c r="IH1520" s="199"/>
      <c r="II1520" s="199"/>
      <c r="IJ1520" s="199"/>
      <c r="IK1520" s="199"/>
      <c r="IL1520" s="199"/>
      <c r="IM1520" s="199"/>
      <c r="IN1520" s="199"/>
      <c r="IO1520" s="199"/>
      <c r="IP1520" s="199"/>
      <c r="IQ1520" s="199"/>
      <c r="IR1520" s="199"/>
      <c r="IS1520" s="199"/>
      <c r="IT1520" s="199"/>
      <c r="IU1520" s="199"/>
      <c r="IV1520" s="199"/>
      <c r="IW1520" s="199"/>
      <c r="IX1520" s="199"/>
      <c r="IY1520" s="199"/>
      <c r="IZ1520" s="199"/>
      <c r="JA1520" s="199"/>
      <c r="JB1520" s="199"/>
      <c r="JC1520" s="199"/>
      <c r="JD1520" s="199"/>
      <c r="JE1520" s="199"/>
      <c r="JF1520" s="199"/>
      <c r="JG1520" s="199"/>
      <c r="JH1520" s="199"/>
      <c r="JI1520" s="199"/>
      <c r="JJ1520" s="199"/>
      <c r="JK1520" s="199"/>
      <c r="JL1520" s="199"/>
      <c r="JM1520" s="199"/>
      <c r="JN1520" s="199"/>
      <c r="JO1520" s="199"/>
      <c r="JP1520" s="199"/>
      <c r="JQ1520" s="199"/>
      <c r="JR1520" s="199"/>
      <c r="JS1520" s="199"/>
      <c r="JT1520" s="199"/>
      <c r="JU1520" s="199"/>
      <c r="JV1520" s="199"/>
      <c r="JW1520" s="199"/>
      <c r="JX1520" s="199"/>
      <c r="JY1520" s="199"/>
      <c r="JZ1520" s="199"/>
      <c r="KA1520" s="199"/>
      <c r="KB1520" s="199"/>
      <c r="KC1520" s="199"/>
      <c r="KD1520" s="199"/>
      <c r="KE1520" s="199"/>
      <c r="KF1520" s="199"/>
      <c r="KG1520" s="199"/>
      <c r="KH1520" s="199"/>
      <c r="KI1520" s="199"/>
      <c r="KJ1520" s="199"/>
      <c r="KK1520" s="199"/>
      <c r="KL1520" s="199"/>
      <c r="KM1520" s="199"/>
      <c r="KN1520" s="199"/>
      <c r="KO1520" s="199"/>
      <c r="KP1520" s="199"/>
      <c r="KQ1520" s="199"/>
      <c r="KR1520" s="199"/>
      <c r="KS1520" s="199"/>
      <c r="KT1520" s="199"/>
      <c r="KU1520" s="199"/>
      <c r="KV1520" s="199"/>
      <c r="KW1520" s="199"/>
      <c r="KX1520" s="199"/>
      <c r="KY1520" s="199"/>
      <c r="KZ1520" s="199"/>
      <c r="LA1520" s="199"/>
      <c r="LB1520" s="199"/>
      <c r="LC1520" s="199"/>
      <c r="LD1520" s="199"/>
      <c r="LE1520" s="199"/>
      <c r="LF1520" s="199"/>
      <c r="LG1520" s="199"/>
      <c r="LH1520" s="199"/>
      <c r="LI1520" s="199"/>
      <c r="LJ1520" s="199"/>
      <c r="LK1520" s="199"/>
      <c r="LL1520" s="199"/>
      <c r="LM1520" s="199"/>
      <c r="LN1520" s="199"/>
      <c r="LO1520" s="199"/>
      <c r="LP1520" s="199"/>
      <c r="LQ1520" s="199"/>
      <c r="LR1520" s="199"/>
      <c r="LS1520" s="199"/>
      <c r="LT1520" s="199"/>
      <c r="LU1520" s="199"/>
      <c r="LV1520" s="199"/>
      <c r="LW1520" s="199"/>
      <c r="LX1520" s="199"/>
      <c r="LY1520" s="199"/>
      <c r="LZ1520" s="199"/>
      <c r="MA1520" s="199"/>
      <c r="MB1520" s="199"/>
      <c r="MC1520" s="199"/>
      <c r="MD1520" s="199"/>
      <c r="ME1520" s="199"/>
      <c r="MF1520" s="199"/>
      <c r="MG1520" s="199"/>
      <c r="MH1520" s="199"/>
      <c r="MI1520" s="199"/>
      <c r="MJ1520" s="199"/>
      <c r="MK1520" s="199"/>
      <c r="ML1520" s="199"/>
      <c r="MM1520" s="199"/>
      <c r="MN1520" s="199"/>
      <c r="MO1520" s="199"/>
      <c r="MP1520" s="199"/>
      <c r="MQ1520" s="199"/>
      <c r="MR1520" s="199"/>
      <c r="MS1520" s="199"/>
      <c r="MT1520" s="199"/>
      <c r="MU1520" s="199"/>
      <c r="MV1520" s="199"/>
      <c r="MW1520" s="199"/>
      <c r="MX1520" s="199"/>
      <c r="MY1520" s="199"/>
      <c r="MZ1520" s="199"/>
      <c r="NA1520" s="199"/>
      <c r="NB1520" s="199"/>
      <c r="NC1520" s="199"/>
      <c r="ND1520" s="199"/>
      <c r="NE1520" s="199"/>
      <c r="NF1520" s="199"/>
      <c r="NG1520" s="199"/>
      <c r="NH1520" s="199"/>
      <c r="NI1520" s="199"/>
      <c r="NJ1520" s="199"/>
      <c r="NK1520" s="199"/>
      <c r="NL1520" s="199"/>
      <c r="NM1520" s="199"/>
      <c r="NN1520" s="199"/>
      <c r="NO1520" s="199"/>
      <c r="NP1520" s="199"/>
      <c r="NQ1520" s="199"/>
      <c r="NR1520" s="199"/>
      <c r="NS1520" s="199"/>
      <c r="NT1520" s="199"/>
      <c r="NU1520" s="199"/>
      <c r="NV1520" s="199"/>
      <c r="NW1520" s="199"/>
      <c r="NX1520" s="199"/>
      <c r="NY1520" s="199"/>
      <c r="NZ1520" s="199"/>
      <c r="OA1520" s="199"/>
      <c r="OB1520" s="199"/>
      <c r="OC1520" s="199"/>
      <c r="OD1520" s="199"/>
      <c r="OE1520" s="199"/>
      <c r="OF1520" s="199"/>
      <c r="OG1520" s="199"/>
      <c r="OH1520" s="199"/>
      <c r="OI1520" s="199"/>
      <c r="OJ1520" s="199"/>
      <c r="OK1520" s="199"/>
      <c r="OL1520" s="199"/>
      <c r="OM1520" s="199"/>
      <c r="ON1520" s="199"/>
      <c r="OO1520" s="199"/>
      <c r="OP1520" s="199"/>
      <c r="OQ1520" s="199"/>
      <c r="OR1520" s="199"/>
      <c r="OS1520" s="199"/>
      <c r="OT1520" s="199"/>
      <c r="OU1520" s="199"/>
      <c r="OV1520" s="199"/>
      <c r="OW1520" s="199"/>
      <c r="OX1520" s="199"/>
      <c r="OY1520" s="199"/>
      <c r="OZ1520" s="199"/>
      <c r="PA1520" s="199"/>
      <c r="PB1520" s="199"/>
      <c r="PC1520" s="199"/>
      <c r="PD1520" s="199"/>
      <c r="PE1520" s="199"/>
      <c r="PF1520" s="199"/>
      <c r="PG1520" s="199"/>
      <c r="PH1520" s="199"/>
      <c r="PI1520" s="199"/>
      <c r="PJ1520" s="199"/>
      <c r="PK1520" s="199"/>
      <c r="PL1520" s="199"/>
      <c r="PM1520" s="199"/>
      <c r="PN1520" s="199"/>
      <c r="PO1520" s="199"/>
      <c r="PP1520" s="199"/>
      <c r="PQ1520" s="199"/>
      <c r="PR1520" s="199"/>
      <c r="PS1520" s="199"/>
      <c r="PT1520" s="199"/>
      <c r="PU1520" s="199"/>
      <c r="PV1520" s="199"/>
      <c r="PW1520" s="199"/>
      <c r="PX1520" s="199"/>
      <c r="PY1520" s="199"/>
      <c r="PZ1520" s="199"/>
      <c r="QA1520" s="199"/>
      <c r="QB1520" s="199"/>
      <c r="QC1520" s="199"/>
      <c r="QD1520" s="199"/>
      <c r="QE1520" s="199"/>
      <c r="QF1520" s="199"/>
      <c r="QG1520" s="199"/>
      <c r="QH1520" s="199"/>
      <c r="QI1520" s="199"/>
      <c r="QJ1520" s="199"/>
      <c r="QK1520" s="199"/>
      <c r="QL1520" s="199"/>
      <c r="QM1520" s="199"/>
      <c r="QN1520" s="199"/>
      <c r="QO1520" s="199"/>
      <c r="QP1520" s="199"/>
      <c r="QQ1520" s="199"/>
      <c r="QR1520" s="199"/>
      <c r="QS1520" s="199"/>
      <c r="QT1520" s="199"/>
      <c r="QU1520" s="199"/>
      <c r="QV1520" s="199"/>
      <c r="QW1520" s="199"/>
      <c r="QX1520" s="199"/>
      <c r="QY1520" s="199"/>
      <c r="QZ1520" s="199"/>
      <c r="RA1520" s="199"/>
      <c r="RB1520" s="199"/>
      <c r="RC1520" s="199"/>
      <c r="RD1520" s="199"/>
      <c r="RE1520" s="199"/>
      <c r="RF1520" s="199"/>
    </row>
    <row r="1521" spans="1:474" s="169" customFormat="1" x14ac:dyDescent="0.25">
      <c r="A1521" s="26"/>
      <c r="B1521" s="48" t="s">
        <v>1424</v>
      </c>
      <c r="C1521" s="23"/>
      <c r="D1521" s="49">
        <v>0</v>
      </c>
      <c r="E1521" s="23"/>
      <c r="F1521" s="23">
        <v>0</v>
      </c>
      <c r="N1521" s="207">
        <f t="shared" si="164"/>
        <v>0</v>
      </c>
      <c r="P1521" s="207"/>
      <c r="U1521" s="208">
        <v>0</v>
      </c>
      <c r="V1521" s="207">
        <v>0</v>
      </c>
      <c r="AD1521" s="180"/>
      <c r="AE1521" s="207">
        <f t="shared" si="162"/>
        <v>0</v>
      </c>
      <c r="AF1521" s="199"/>
      <c r="AG1521" s="199"/>
      <c r="AH1521" s="199"/>
      <c r="AI1521" s="199"/>
      <c r="AJ1521" s="199"/>
      <c r="AK1521" s="199"/>
      <c r="AL1521" s="199"/>
      <c r="AM1521" s="199"/>
      <c r="AN1521" s="199"/>
      <c r="AO1521" s="199"/>
      <c r="AP1521" s="199"/>
      <c r="AQ1521" s="199"/>
      <c r="AR1521" s="199"/>
      <c r="AS1521" s="199"/>
      <c r="AT1521" s="199"/>
      <c r="AU1521" s="199"/>
      <c r="AV1521" s="199"/>
      <c r="AW1521" s="199"/>
      <c r="AX1521" s="199"/>
      <c r="AY1521" s="199"/>
      <c r="AZ1521" s="199"/>
      <c r="BA1521" s="199"/>
      <c r="BB1521" s="199"/>
      <c r="BC1521" s="199"/>
      <c r="BD1521" s="199"/>
      <c r="BE1521" s="199"/>
      <c r="BF1521" s="199"/>
      <c r="BG1521" s="199"/>
      <c r="BH1521" s="199"/>
      <c r="BI1521" s="199"/>
      <c r="BJ1521" s="199"/>
      <c r="BK1521" s="199"/>
      <c r="BL1521" s="199"/>
      <c r="BM1521" s="199"/>
      <c r="BN1521" s="199"/>
      <c r="BO1521" s="199"/>
      <c r="BP1521" s="199"/>
      <c r="BQ1521" s="199"/>
      <c r="BR1521" s="199"/>
      <c r="GM1521" s="199"/>
      <c r="GN1521" s="199"/>
      <c r="GO1521" s="199"/>
      <c r="GP1521" s="199"/>
      <c r="GQ1521" s="199"/>
      <c r="GR1521" s="199"/>
      <c r="GS1521" s="199"/>
      <c r="GT1521" s="199"/>
      <c r="GU1521" s="199"/>
      <c r="GV1521" s="199"/>
      <c r="GW1521" s="199"/>
      <c r="GX1521" s="199"/>
      <c r="GY1521" s="199"/>
      <c r="GZ1521" s="199"/>
      <c r="HA1521" s="199"/>
      <c r="HB1521" s="199"/>
      <c r="HC1521" s="199"/>
      <c r="HD1521" s="199"/>
      <c r="HE1521" s="199"/>
      <c r="HF1521" s="199"/>
      <c r="HG1521" s="199"/>
      <c r="HH1521" s="199"/>
      <c r="HI1521" s="199"/>
      <c r="HJ1521" s="199"/>
      <c r="HK1521" s="199"/>
      <c r="HL1521" s="199"/>
      <c r="HM1521" s="199"/>
      <c r="HN1521" s="199"/>
      <c r="HO1521" s="199"/>
      <c r="HP1521" s="199"/>
      <c r="HQ1521" s="199"/>
      <c r="HR1521" s="199"/>
      <c r="HS1521" s="199"/>
      <c r="HT1521" s="199"/>
      <c r="HU1521" s="199"/>
      <c r="HV1521" s="199"/>
      <c r="HW1521" s="199"/>
      <c r="HX1521" s="199"/>
      <c r="HY1521" s="199"/>
      <c r="HZ1521" s="199"/>
      <c r="IA1521" s="199"/>
      <c r="IB1521" s="199"/>
      <c r="IC1521" s="199"/>
      <c r="ID1521" s="199"/>
      <c r="IE1521" s="199"/>
      <c r="IF1521" s="199"/>
      <c r="IG1521" s="199"/>
      <c r="IH1521" s="199"/>
      <c r="II1521" s="199"/>
      <c r="IJ1521" s="199"/>
      <c r="IK1521" s="199"/>
      <c r="IL1521" s="199"/>
      <c r="IM1521" s="199"/>
      <c r="IN1521" s="199"/>
      <c r="IO1521" s="199"/>
      <c r="IP1521" s="199"/>
      <c r="IQ1521" s="199"/>
      <c r="IR1521" s="199"/>
      <c r="IS1521" s="199"/>
      <c r="IT1521" s="199"/>
      <c r="IU1521" s="199"/>
      <c r="IV1521" s="199"/>
      <c r="IW1521" s="199"/>
      <c r="IX1521" s="199"/>
      <c r="IY1521" s="199"/>
      <c r="IZ1521" s="199"/>
      <c r="JA1521" s="199"/>
      <c r="JB1521" s="199"/>
      <c r="JC1521" s="199"/>
      <c r="JD1521" s="199"/>
      <c r="JE1521" s="199"/>
      <c r="JF1521" s="199"/>
      <c r="JG1521" s="199"/>
      <c r="JH1521" s="199"/>
      <c r="JI1521" s="199"/>
      <c r="JJ1521" s="199"/>
      <c r="JK1521" s="199"/>
      <c r="JL1521" s="199"/>
      <c r="JM1521" s="199"/>
      <c r="JN1521" s="199"/>
      <c r="JO1521" s="199"/>
      <c r="JP1521" s="199"/>
      <c r="JQ1521" s="199"/>
      <c r="JR1521" s="199"/>
      <c r="JS1521" s="199"/>
      <c r="JT1521" s="199"/>
      <c r="JU1521" s="199"/>
      <c r="JV1521" s="199"/>
      <c r="JW1521" s="199"/>
      <c r="JX1521" s="199"/>
      <c r="JY1521" s="199"/>
      <c r="JZ1521" s="199"/>
      <c r="KA1521" s="199"/>
      <c r="KB1521" s="199"/>
      <c r="KC1521" s="199"/>
      <c r="KD1521" s="199"/>
      <c r="KE1521" s="199"/>
      <c r="KF1521" s="199"/>
      <c r="KG1521" s="199"/>
      <c r="KH1521" s="199"/>
      <c r="KI1521" s="199"/>
      <c r="KJ1521" s="199"/>
      <c r="KK1521" s="199"/>
      <c r="KL1521" s="199"/>
      <c r="KM1521" s="199"/>
      <c r="KN1521" s="199"/>
      <c r="KO1521" s="199"/>
      <c r="KP1521" s="199"/>
      <c r="KQ1521" s="199"/>
      <c r="KR1521" s="199"/>
      <c r="KS1521" s="199"/>
      <c r="KT1521" s="199"/>
      <c r="KU1521" s="199"/>
      <c r="KV1521" s="199"/>
      <c r="KW1521" s="199"/>
      <c r="KX1521" s="199"/>
      <c r="KY1521" s="199"/>
      <c r="KZ1521" s="199"/>
      <c r="LA1521" s="199"/>
      <c r="LB1521" s="199"/>
      <c r="LC1521" s="199"/>
      <c r="LD1521" s="199"/>
      <c r="LE1521" s="199"/>
      <c r="LF1521" s="199"/>
      <c r="LG1521" s="199"/>
      <c r="LH1521" s="199"/>
      <c r="LI1521" s="199"/>
      <c r="LJ1521" s="199"/>
      <c r="LK1521" s="199"/>
      <c r="LL1521" s="199"/>
      <c r="LM1521" s="199"/>
      <c r="LN1521" s="199"/>
      <c r="LO1521" s="199"/>
      <c r="LP1521" s="199"/>
      <c r="LQ1521" s="199"/>
      <c r="LR1521" s="199"/>
      <c r="LS1521" s="199"/>
      <c r="LT1521" s="199"/>
      <c r="LU1521" s="199"/>
      <c r="LV1521" s="199"/>
      <c r="LW1521" s="199"/>
      <c r="LX1521" s="199"/>
      <c r="LY1521" s="199"/>
      <c r="LZ1521" s="199"/>
      <c r="MA1521" s="199"/>
      <c r="MB1521" s="199"/>
      <c r="MC1521" s="199"/>
      <c r="MD1521" s="199"/>
      <c r="ME1521" s="199"/>
      <c r="MF1521" s="199"/>
      <c r="MG1521" s="199"/>
      <c r="MH1521" s="199"/>
      <c r="MI1521" s="199"/>
      <c r="MJ1521" s="199"/>
      <c r="MK1521" s="199"/>
      <c r="ML1521" s="199"/>
      <c r="MM1521" s="199"/>
      <c r="MN1521" s="199"/>
      <c r="MO1521" s="199"/>
      <c r="MP1521" s="199"/>
      <c r="MQ1521" s="199"/>
      <c r="MR1521" s="199"/>
      <c r="MS1521" s="199"/>
      <c r="MT1521" s="199"/>
      <c r="MU1521" s="199"/>
      <c r="MV1521" s="199"/>
      <c r="MW1521" s="199"/>
      <c r="MX1521" s="199"/>
      <c r="MY1521" s="199"/>
      <c r="MZ1521" s="199"/>
      <c r="NA1521" s="199"/>
      <c r="NB1521" s="199"/>
      <c r="NC1521" s="199"/>
      <c r="ND1521" s="199"/>
      <c r="NE1521" s="199"/>
      <c r="NF1521" s="199"/>
      <c r="NG1521" s="199"/>
      <c r="NH1521" s="199"/>
      <c r="NI1521" s="199"/>
      <c r="NJ1521" s="199"/>
      <c r="NK1521" s="199"/>
      <c r="NL1521" s="199"/>
      <c r="NM1521" s="199"/>
      <c r="NN1521" s="199"/>
      <c r="NO1521" s="199"/>
      <c r="NP1521" s="199"/>
      <c r="NQ1521" s="199"/>
      <c r="NR1521" s="199"/>
      <c r="NS1521" s="199"/>
      <c r="NT1521" s="199"/>
      <c r="NU1521" s="199"/>
      <c r="NV1521" s="199"/>
      <c r="NW1521" s="199"/>
      <c r="NX1521" s="199"/>
      <c r="NY1521" s="199"/>
      <c r="NZ1521" s="199"/>
      <c r="OA1521" s="199"/>
      <c r="OB1521" s="199"/>
      <c r="OC1521" s="199"/>
      <c r="OD1521" s="199"/>
      <c r="OE1521" s="199"/>
      <c r="OF1521" s="199"/>
      <c r="OG1521" s="199"/>
      <c r="OH1521" s="199"/>
      <c r="OI1521" s="199"/>
      <c r="OJ1521" s="199"/>
      <c r="OK1521" s="199"/>
      <c r="OL1521" s="199"/>
      <c r="OM1521" s="199"/>
      <c r="ON1521" s="199"/>
      <c r="OO1521" s="199"/>
      <c r="OP1521" s="199"/>
      <c r="OQ1521" s="199"/>
      <c r="OR1521" s="199"/>
      <c r="OS1521" s="199"/>
      <c r="OT1521" s="199"/>
      <c r="OU1521" s="199"/>
      <c r="OV1521" s="199"/>
      <c r="OW1521" s="199"/>
      <c r="OX1521" s="199"/>
      <c r="OY1521" s="199"/>
      <c r="OZ1521" s="199"/>
      <c r="PA1521" s="199"/>
      <c r="PB1521" s="199"/>
      <c r="PC1521" s="199"/>
      <c r="PD1521" s="199"/>
      <c r="PE1521" s="199"/>
      <c r="PF1521" s="199"/>
      <c r="PG1521" s="199"/>
      <c r="PH1521" s="199"/>
      <c r="PI1521" s="199"/>
      <c r="PJ1521" s="199"/>
      <c r="PK1521" s="199"/>
      <c r="PL1521" s="199"/>
      <c r="PM1521" s="199"/>
      <c r="PN1521" s="199"/>
      <c r="PO1521" s="199"/>
      <c r="PP1521" s="199"/>
      <c r="PQ1521" s="199"/>
      <c r="PR1521" s="199"/>
      <c r="PS1521" s="199"/>
      <c r="PT1521" s="199"/>
      <c r="PU1521" s="199"/>
      <c r="PV1521" s="199"/>
      <c r="PW1521" s="199"/>
      <c r="PX1521" s="199"/>
      <c r="PY1521" s="199"/>
      <c r="PZ1521" s="199"/>
      <c r="QA1521" s="199"/>
      <c r="QB1521" s="199"/>
      <c r="QC1521" s="199"/>
      <c r="QD1521" s="199"/>
      <c r="QE1521" s="199"/>
      <c r="QF1521" s="199"/>
      <c r="QG1521" s="199"/>
      <c r="QH1521" s="199"/>
      <c r="QI1521" s="199"/>
      <c r="QJ1521" s="199"/>
      <c r="QK1521" s="199"/>
      <c r="QL1521" s="199"/>
      <c r="QM1521" s="199"/>
      <c r="QN1521" s="199"/>
      <c r="QO1521" s="199"/>
      <c r="QP1521" s="199"/>
      <c r="QQ1521" s="199"/>
      <c r="QR1521" s="199"/>
      <c r="QS1521" s="199"/>
      <c r="QT1521" s="199"/>
      <c r="QU1521" s="199"/>
      <c r="QV1521" s="199"/>
      <c r="QW1521" s="199"/>
      <c r="QX1521" s="199"/>
      <c r="QY1521" s="199"/>
      <c r="QZ1521" s="199"/>
      <c r="RA1521" s="199"/>
      <c r="RB1521" s="199"/>
      <c r="RC1521" s="199"/>
      <c r="RD1521" s="199"/>
      <c r="RE1521" s="199"/>
      <c r="RF1521" s="199"/>
    </row>
    <row r="1522" spans="1:474" s="169" customFormat="1" x14ac:dyDescent="0.25">
      <c r="A1522" s="26"/>
      <c r="B1522" s="48" t="s">
        <v>1425</v>
      </c>
      <c r="C1522" s="23"/>
      <c r="D1522" s="49">
        <v>0</v>
      </c>
      <c r="E1522" s="23"/>
      <c r="F1522" s="23">
        <v>0</v>
      </c>
      <c r="P1522" s="207"/>
      <c r="U1522" s="208">
        <v>0</v>
      </c>
      <c r="V1522" s="207">
        <v>0</v>
      </c>
      <c r="AD1522" s="180"/>
      <c r="AE1522" s="207">
        <f t="shared" si="162"/>
        <v>0</v>
      </c>
      <c r="AF1522" s="199"/>
      <c r="AG1522" s="199"/>
      <c r="AH1522" s="199"/>
      <c r="AI1522" s="199"/>
      <c r="AJ1522" s="199"/>
      <c r="AK1522" s="199"/>
      <c r="AL1522" s="199"/>
      <c r="AM1522" s="199"/>
      <c r="AN1522" s="199"/>
      <c r="AO1522" s="199"/>
      <c r="AP1522" s="199"/>
      <c r="AQ1522" s="199"/>
      <c r="AR1522" s="199"/>
      <c r="AS1522" s="199"/>
      <c r="AT1522" s="199"/>
      <c r="AU1522" s="199"/>
      <c r="AV1522" s="199"/>
      <c r="AW1522" s="199"/>
      <c r="AX1522" s="199"/>
      <c r="AY1522" s="199"/>
      <c r="AZ1522" s="199"/>
      <c r="BA1522" s="199"/>
      <c r="BB1522" s="199"/>
      <c r="BC1522" s="199"/>
      <c r="BD1522" s="199"/>
      <c r="BE1522" s="199"/>
      <c r="BF1522" s="199"/>
      <c r="BG1522" s="199"/>
      <c r="BH1522" s="199"/>
      <c r="BI1522" s="199"/>
      <c r="BJ1522" s="199"/>
      <c r="BK1522" s="199"/>
      <c r="BL1522" s="199"/>
      <c r="BM1522" s="199"/>
      <c r="BN1522" s="199"/>
      <c r="BO1522" s="199"/>
      <c r="BP1522" s="199"/>
      <c r="BQ1522" s="199"/>
      <c r="BR1522" s="199"/>
      <c r="GM1522" s="199"/>
      <c r="GN1522" s="199"/>
      <c r="GO1522" s="199"/>
      <c r="GP1522" s="199"/>
      <c r="GQ1522" s="199"/>
      <c r="GR1522" s="199"/>
      <c r="GS1522" s="199"/>
      <c r="GT1522" s="199"/>
      <c r="GU1522" s="199"/>
      <c r="GV1522" s="199"/>
      <c r="GW1522" s="199"/>
      <c r="GX1522" s="199"/>
      <c r="GY1522" s="199"/>
      <c r="GZ1522" s="199"/>
      <c r="HA1522" s="199"/>
      <c r="HB1522" s="199"/>
      <c r="HC1522" s="199"/>
      <c r="HD1522" s="199"/>
      <c r="HE1522" s="199"/>
      <c r="HF1522" s="199"/>
      <c r="HG1522" s="199"/>
      <c r="HH1522" s="199"/>
      <c r="HI1522" s="199"/>
      <c r="HJ1522" s="199"/>
      <c r="HK1522" s="199"/>
      <c r="HL1522" s="199"/>
      <c r="HM1522" s="199"/>
      <c r="HN1522" s="199"/>
      <c r="HO1522" s="199"/>
      <c r="HP1522" s="199"/>
      <c r="HQ1522" s="199"/>
      <c r="HR1522" s="199"/>
      <c r="HS1522" s="199"/>
      <c r="HT1522" s="199"/>
      <c r="HU1522" s="199"/>
      <c r="HV1522" s="199"/>
      <c r="HW1522" s="199"/>
      <c r="HX1522" s="199"/>
      <c r="HY1522" s="199"/>
      <c r="HZ1522" s="199"/>
      <c r="IA1522" s="199"/>
      <c r="IB1522" s="199"/>
      <c r="IC1522" s="199"/>
      <c r="ID1522" s="199"/>
      <c r="IE1522" s="199"/>
      <c r="IF1522" s="199"/>
      <c r="IG1522" s="199"/>
      <c r="IH1522" s="199"/>
      <c r="II1522" s="199"/>
      <c r="IJ1522" s="199"/>
      <c r="IK1522" s="199"/>
      <c r="IL1522" s="199"/>
      <c r="IM1522" s="199"/>
      <c r="IN1522" s="199"/>
      <c r="IO1522" s="199"/>
      <c r="IP1522" s="199"/>
      <c r="IQ1522" s="199"/>
      <c r="IR1522" s="199"/>
      <c r="IS1522" s="199"/>
      <c r="IT1522" s="199"/>
      <c r="IU1522" s="199"/>
      <c r="IV1522" s="199"/>
      <c r="IW1522" s="199"/>
      <c r="IX1522" s="199"/>
      <c r="IY1522" s="199"/>
      <c r="IZ1522" s="199"/>
      <c r="JA1522" s="199"/>
      <c r="JB1522" s="199"/>
      <c r="JC1522" s="199"/>
      <c r="JD1522" s="199"/>
      <c r="JE1522" s="199"/>
      <c r="JF1522" s="199"/>
      <c r="JG1522" s="199"/>
      <c r="JH1522" s="199"/>
      <c r="JI1522" s="199"/>
      <c r="JJ1522" s="199"/>
      <c r="JK1522" s="199"/>
      <c r="JL1522" s="199"/>
      <c r="JM1522" s="199"/>
      <c r="JN1522" s="199"/>
      <c r="JO1522" s="199"/>
      <c r="JP1522" s="199"/>
      <c r="JQ1522" s="199"/>
      <c r="JR1522" s="199"/>
      <c r="JS1522" s="199"/>
      <c r="JT1522" s="199"/>
      <c r="JU1522" s="199"/>
      <c r="JV1522" s="199"/>
      <c r="JW1522" s="199"/>
      <c r="JX1522" s="199"/>
      <c r="JY1522" s="199"/>
      <c r="JZ1522" s="199"/>
      <c r="KA1522" s="199"/>
      <c r="KB1522" s="199"/>
      <c r="KC1522" s="199"/>
      <c r="KD1522" s="199"/>
      <c r="KE1522" s="199"/>
      <c r="KF1522" s="199"/>
      <c r="KG1522" s="199"/>
      <c r="KH1522" s="199"/>
      <c r="KI1522" s="199"/>
      <c r="KJ1522" s="199"/>
      <c r="KK1522" s="199"/>
      <c r="KL1522" s="199"/>
      <c r="KM1522" s="199"/>
      <c r="KN1522" s="199"/>
      <c r="KO1522" s="199"/>
      <c r="KP1522" s="199"/>
      <c r="KQ1522" s="199"/>
      <c r="KR1522" s="199"/>
      <c r="KS1522" s="199"/>
      <c r="KT1522" s="199"/>
      <c r="KU1522" s="199"/>
      <c r="KV1522" s="199"/>
      <c r="KW1522" s="199"/>
      <c r="KX1522" s="199"/>
      <c r="KY1522" s="199"/>
      <c r="KZ1522" s="199"/>
      <c r="LA1522" s="199"/>
      <c r="LB1522" s="199"/>
      <c r="LC1522" s="199"/>
      <c r="LD1522" s="199"/>
      <c r="LE1522" s="199"/>
      <c r="LF1522" s="199"/>
      <c r="LG1522" s="199"/>
      <c r="LH1522" s="199"/>
      <c r="LI1522" s="199"/>
      <c r="LJ1522" s="199"/>
      <c r="LK1522" s="199"/>
      <c r="LL1522" s="199"/>
      <c r="LM1522" s="199"/>
      <c r="LN1522" s="199"/>
      <c r="LO1522" s="199"/>
      <c r="LP1522" s="199"/>
      <c r="LQ1522" s="199"/>
      <c r="LR1522" s="199"/>
      <c r="LS1522" s="199"/>
      <c r="LT1522" s="199"/>
      <c r="LU1522" s="199"/>
      <c r="LV1522" s="199"/>
      <c r="LW1522" s="199"/>
      <c r="LX1522" s="199"/>
      <c r="LY1522" s="199"/>
      <c r="LZ1522" s="199"/>
      <c r="MA1522" s="199"/>
      <c r="MB1522" s="199"/>
      <c r="MC1522" s="199"/>
      <c r="MD1522" s="199"/>
      <c r="ME1522" s="199"/>
      <c r="MF1522" s="199"/>
      <c r="MG1522" s="199"/>
      <c r="MH1522" s="199"/>
      <c r="MI1522" s="199"/>
      <c r="MJ1522" s="199"/>
      <c r="MK1522" s="199"/>
      <c r="ML1522" s="199"/>
      <c r="MM1522" s="199"/>
      <c r="MN1522" s="199"/>
      <c r="MO1522" s="199"/>
      <c r="MP1522" s="199"/>
      <c r="MQ1522" s="199"/>
      <c r="MR1522" s="199"/>
      <c r="MS1522" s="199"/>
      <c r="MT1522" s="199"/>
      <c r="MU1522" s="199"/>
      <c r="MV1522" s="199"/>
      <c r="MW1522" s="199"/>
      <c r="MX1522" s="199"/>
      <c r="MY1522" s="199"/>
      <c r="MZ1522" s="199"/>
      <c r="NA1522" s="199"/>
      <c r="NB1522" s="199"/>
      <c r="NC1522" s="199"/>
      <c r="ND1522" s="199"/>
      <c r="NE1522" s="199"/>
      <c r="NF1522" s="199"/>
      <c r="NG1522" s="199"/>
      <c r="NH1522" s="199"/>
      <c r="NI1522" s="199"/>
      <c r="NJ1522" s="199"/>
      <c r="NK1522" s="199"/>
      <c r="NL1522" s="199"/>
      <c r="NM1522" s="199"/>
      <c r="NN1522" s="199"/>
      <c r="NO1522" s="199"/>
      <c r="NP1522" s="199"/>
      <c r="NQ1522" s="199"/>
      <c r="NR1522" s="199"/>
      <c r="NS1522" s="199"/>
      <c r="NT1522" s="199"/>
      <c r="NU1522" s="199"/>
      <c r="NV1522" s="199"/>
      <c r="NW1522" s="199"/>
      <c r="NX1522" s="199"/>
      <c r="NY1522" s="199"/>
      <c r="NZ1522" s="199"/>
      <c r="OA1522" s="199"/>
      <c r="OB1522" s="199"/>
      <c r="OC1522" s="199"/>
      <c r="OD1522" s="199"/>
      <c r="OE1522" s="199"/>
      <c r="OF1522" s="199"/>
      <c r="OG1522" s="199"/>
      <c r="OH1522" s="199"/>
      <c r="OI1522" s="199"/>
      <c r="OJ1522" s="199"/>
      <c r="OK1522" s="199"/>
      <c r="OL1522" s="199"/>
      <c r="OM1522" s="199"/>
      <c r="ON1522" s="199"/>
      <c r="OO1522" s="199"/>
      <c r="OP1522" s="199"/>
      <c r="OQ1522" s="199"/>
      <c r="OR1522" s="199"/>
      <c r="OS1522" s="199"/>
      <c r="OT1522" s="199"/>
      <c r="OU1522" s="199"/>
      <c r="OV1522" s="199"/>
      <c r="OW1522" s="199"/>
      <c r="OX1522" s="199"/>
      <c r="OY1522" s="199"/>
      <c r="OZ1522" s="199"/>
      <c r="PA1522" s="199"/>
      <c r="PB1522" s="199"/>
      <c r="PC1522" s="199"/>
      <c r="PD1522" s="199"/>
      <c r="PE1522" s="199"/>
      <c r="PF1522" s="199"/>
      <c r="PG1522" s="199"/>
      <c r="PH1522" s="199"/>
      <c r="PI1522" s="199"/>
      <c r="PJ1522" s="199"/>
      <c r="PK1522" s="199"/>
      <c r="PL1522" s="199"/>
      <c r="PM1522" s="199"/>
      <c r="PN1522" s="199"/>
      <c r="PO1522" s="199"/>
      <c r="PP1522" s="199"/>
      <c r="PQ1522" s="199"/>
      <c r="PR1522" s="199"/>
      <c r="PS1522" s="199"/>
      <c r="PT1522" s="199"/>
      <c r="PU1522" s="199"/>
      <c r="PV1522" s="199"/>
      <c r="PW1522" s="199"/>
      <c r="PX1522" s="199"/>
      <c r="PY1522" s="199"/>
      <c r="PZ1522" s="199"/>
      <c r="QA1522" s="199"/>
      <c r="QB1522" s="199"/>
      <c r="QC1522" s="199"/>
      <c r="QD1522" s="199"/>
      <c r="QE1522" s="199"/>
      <c r="QF1522" s="199"/>
      <c r="QG1522" s="199"/>
      <c r="QH1522" s="199"/>
      <c r="QI1522" s="199"/>
      <c r="QJ1522" s="199"/>
      <c r="QK1522" s="199"/>
      <c r="QL1522" s="199"/>
      <c r="QM1522" s="199"/>
      <c r="QN1522" s="199"/>
      <c r="QO1522" s="199"/>
      <c r="QP1522" s="199"/>
      <c r="QQ1522" s="199"/>
      <c r="QR1522" s="199"/>
      <c r="QS1522" s="199"/>
      <c r="QT1522" s="199"/>
      <c r="QU1522" s="199"/>
      <c r="QV1522" s="199"/>
      <c r="QW1522" s="199"/>
      <c r="QX1522" s="199"/>
      <c r="QY1522" s="199"/>
      <c r="QZ1522" s="199"/>
      <c r="RA1522" s="199"/>
      <c r="RB1522" s="199"/>
      <c r="RC1522" s="199"/>
      <c r="RD1522" s="199"/>
      <c r="RE1522" s="199"/>
      <c r="RF1522" s="199"/>
    </row>
    <row r="1523" spans="1:474" s="169" customFormat="1" x14ac:dyDescent="0.25">
      <c r="A1523" s="26"/>
      <c r="B1523" s="48" t="s">
        <v>1426</v>
      </c>
      <c r="C1523" s="23"/>
      <c r="D1523" s="49">
        <v>5</v>
      </c>
      <c r="E1523" s="23">
        <f t="shared" si="163"/>
        <v>117.14000000000001</v>
      </c>
      <c r="F1523" s="23">
        <v>585.70000000000005</v>
      </c>
      <c r="P1523" s="207"/>
      <c r="U1523" s="208">
        <v>5</v>
      </c>
      <c r="V1523" s="207">
        <v>585.70000000000005</v>
      </c>
      <c r="AD1523" s="180"/>
      <c r="AE1523" s="207">
        <f t="shared" si="162"/>
        <v>585.70000000000005</v>
      </c>
      <c r="AF1523" s="199"/>
      <c r="AG1523" s="199"/>
      <c r="AH1523" s="199"/>
      <c r="AI1523" s="199"/>
      <c r="AJ1523" s="199"/>
      <c r="AK1523" s="199"/>
      <c r="AL1523" s="199"/>
      <c r="AM1523" s="199"/>
      <c r="AN1523" s="199"/>
      <c r="AO1523" s="199"/>
      <c r="AP1523" s="199"/>
      <c r="AQ1523" s="199"/>
      <c r="AR1523" s="199"/>
      <c r="AS1523" s="199"/>
      <c r="AT1523" s="199"/>
      <c r="AU1523" s="199"/>
      <c r="AV1523" s="199"/>
      <c r="AW1523" s="199"/>
      <c r="AX1523" s="199"/>
      <c r="AY1523" s="199"/>
      <c r="AZ1523" s="199"/>
      <c r="BA1523" s="199"/>
      <c r="BB1523" s="199"/>
      <c r="BC1523" s="199"/>
      <c r="BD1523" s="199"/>
      <c r="BE1523" s="199"/>
      <c r="BF1523" s="199"/>
      <c r="BG1523" s="199"/>
      <c r="BH1523" s="199"/>
      <c r="BI1523" s="199"/>
      <c r="BJ1523" s="199"/>
      <c r="BK1523" s="199"/>
      <c r="BL1523" s="199"/>
      <c r="BM1523" s="199"/>
      <c r="BN1523" s="199"/>
      <c r="BO1523" s="199"/>
      <c r="BP1523" s="199"/>
      <c r="BQ1523" s="199"/>
      <c r="BR1523" s="199"/>
      <c r="GM1523" s="199"/>
      <c r="GN1523" s="199"/>
      <c r="GO1523" s="199"/>
      <c r="GP1523" s="199"/>
      <c r="GQ1523" s="199"/>
      <c r="GR1523" s="199"/>
      <c r="GS1523" s="199"/>
      <c r="GT1523" s="199"/>
      <c r="GU1523" s="199"/>
      <c r="GV1523" s="199"/>
      <c r="GW1523" s="199"/>
      <c r="GX1523" s="199"/>
      <c r="GY1523" s="199"/>
      <c r="GZ1523" s="199"/>
      <c r="HA1523" s="199"/>
      <c r="HB1523" s="199"/>
      <c r="HC1523" s="199"/>
      <c r="HD1523" s="199"/>
      <c r="HE1523" s="199"/>
      <c r="HF1523" s="199"/>
      <c r="HG1523" s="199"/>
      <c r="HH1523" s="199"/>
      <c r="HI1523" s="199"/>
      <c r="HJ1523" s="199"/>
      <c r="HK1523" s="199"/>
      <c r="HL1523" s="199"/>
      <c r="HM1523" s="199"/>
      <c r="HN1523" s="199"/>
      <c r="HO1523" s="199"/>
      <c r="HP1523" s="199"/>
      <c r="HQ1523" s="199"/>
      <c r="HR1523" s="199"/>
      <c r="HS1523" s="199"/>
      <c r="HT1523" s="199"/>
      <c r="HU1523" s="199"/>
      <c r="HV1523" s="199"/>
      <c r="HW1523" s="199"/>
      <c r="HX1523" s="199"/>
      <c r="HY1523" s="199"/>
      <c r="HZ1523" s="199"/>
      <c r="IA1523" s="199"/>
      <c r="IB1523" s="199"/>
      <c r="IC1523" s="199"/>
      <c r="ID1523" s="199"/>
      <c r="IE1523" s="199"/>
      <c r="IF1523" s="199"/>
      <c r="IG1523" s="199"/>
      <c r="IH1523" s="199"/>
      <c r="II1523" s="199"/>
      <c r="IJ1523" s="199"/>
      <c r="IK1523" s="199"/>
      <c r="IL1523" s="199"/>
      <c r="IM1523" s="199"/>
      <c r="IN1523" s="199"/>
      <c r="IO1523" s="199"/>
      <c r="IP1523" s="199"/>
      <c r="IQ1523" s="199"/>
      <c r="IR1523" s="199"/>
      <c r="IS1523" s="199"/>
      <c r="IT1523" s="199"/>
      <c r="IU1523" s="199"/>
      <c r="IV1523" s="199"/>
      <c r="IW1523" s="199"/>
      <c r="IX1523" s="199"/>
      <c r="IY1523" s="199"/>
      <c r="IZ1523" s="199"/>
      <c r="JA1523" s="199"/>
      <c r="JB1523" s="199"/>
      <c r="JC1523" s="199"/>
      <c r="JD1523" s="199"/>
      <c r="JE1523" s="199"/>
      <c r="JF1523" s="199"/>
      <c r="JG1523" s="199"/>
      <c r="JH1523" s="199"/>
      <c r="JI1523" s="199"/>
      <c r="JJ1523" s="199"/>
      <c r="JK1523" s="199"/>
      <c r="JL1523" s="199"/>
      <c r="JM1523" s="199"/>
      <c r="JN1523" s="199"/>
      <c r="JO1523" s="199"/>
      <c r="JP1523" s="199"/>
      <c r="JQ1523" s="199"/>
      <c r="JR1523" s="199"/>
      <c r="JS1523" s="199"/>
      <c r="JT1523" s="199"/>
      <c r="JU1523" s="199"/>
      <c r="JV1523" s="199"/>
      <c r="JW1523" s="199"/>
      <c r="JX1523" s="199"/>
      <c r="JY1523" s="199"/>
      <c r="JZ1523" s="199"/>
      <c r="KA1523" s="199"/>
      <c r="KB1523" s="199"/>
      <c r="KC1523" s="199"/>
      <c r="KD1523" s="199"/>
      <c r="KE1523" s="199"/>
      <c r="KF1523" s="199"/>
      <c r="KG1523" s="199"/>
      <c r="KH1523" s="199"/>
      <c r="KI1523" s="199"/>
      <c r="KJ1523" s="199"/>
      <c r="KK1523" s="199"/>
      <c r="KL1523" s="199"/>
      <c r="KM1523" s="199"/>
      <c r="KN1523" s="199"/>
      <c r="KO1523" s="199"/>
      <c r="KP1523" s="199"/>
      <c r="KQ1523" s="199"/>
      <c r="KR1523" s="199"/>
      <c r="KS1523" s="199"/>
      <c r="KT1523" s="199"/>
      <c r="KU1523" s="199"/>
      <c r="KV1523" s="199"/>
      <c r="KW1523" s="199"/>
      <c r="KX1523" s="199"/>
      <c r="KY1523" s="199"/>
      <c r="KZ1523" s="199"/>
      <c r="LA1523" s="199"/>
      <c r="LB1523" s="199"/>
      <c r="LC1523" s="199"/>
      <c r="LD1523" s="199"/>
      <c r="LE1523" s="199"/>
      <c r="LF1523" s="199"/>
      <c r="LG1523" s="199"/>
      <c r="LH1523" s="199"/>
      <c r="LI1523" s="199"/>
      <c r="LJ1523" s="199"/>
      <c r="LK1523" s="199"/>
      <c r="LL1523" s="199"/>
      <c r="LM1523" s="199"/>
      <c r="LN1523" s="199"/>
      <c r="LO1523" s="199"/>
      <c r="LP1523" s="199"/>
      <c r="LQ1523" s="199"/>
      <c r="LR1523" s="199"/>
      <c r="LS1523" s="199"/>
      <c r="LT1523" s="199"/>
      <c r="LU1523" s="199"/>
      <c r="LV1523" s="199"/>
      <c r="LW1523" s="199"/>
      <c r="LX1523" s="199"/>
      <c r="LY1523" s="199"/>
      <c r="LZ1523" s="199"/>
      <c r="MA1523" s="199"/>
      <c r="MB1523" s="199"/>
      <c r="MC1523" s="199"/>
      <c r="MD1523" s="199"/>
      <c r="ME1523" s="199"/>
      <c r="MF1523" s="199"/>
      <c r="MG1523" s="199"/>
      <c r="MH1523" s="199"/>
      <c r="MI1523" s="199"/>
      <c r="MJ1523" s="199"/>
      <c r="MK1523" s="199"/>
      <c r="ML1523" s="199"/>
      <c r="MM1523" s="199"/>
      <c r="MN1523" s="199"/>
      <c r="MO1523" s="199"/>
      <c r="MP1523" s="199"/>
      <c r="MQ1523" s="199"/>
      <c r="MR1523" s="199"/>
      <c r="MS1523" s="199"/>
      <c r="MT1523" s="199"/>
      <c r="MU1523" s="199"/>
      <c r="MV1523" s="199"/>
      <c r="MW1523" s="199"/>
      <c r="MX1523" s="199"/>
      <c r="MY1523" s="199"/>
      <c r="MZ1523" s="199"/>
      <c r="NA1523" s="199"/>
      <c r="NB1523" s="199"/>
      <c r="NC1523" s="199"/>
      <c r="ND1523" s="199"/>
      <c r="NE1523" s="199"/>
      <c r="NF1523" s="199"/>
      <c r="NG1523" s="199"/>
      <c r="NH1523" s="199"/>
      <c r="NI1523" s="199"/>
      <c r="NJ1523" s="199"/>
      <c r="NK1523" s="199"/>
      <c r="NL1523" s="199"/>
      <c r="NM1523" s="199"/>
      <c r="NN1523" s="199"/>
      <c r="NO1523" s="199"/>
      <c r="NP1523" s="199"/>
      <c r="NQ1523" s="199"/>
      <c r="NR1523" s="199"/>
      <c r="NS1523" s="199"/>
      <c r="NT1523" s="199"/>
      <c r="NU1523" s="199"/>
      <c r="NV1523" s="199"/>
      <c r="NW1523" s="199"/>
      <c r="NX1523" s="199"/>
      <c r="NY1523" s="199"/>
      <c r="NZ1523" s="199"/>
      <c r="OA1523" s="199"/>
      <c r="OB1523" s="199"/>
      <c r="OC1523" s="199"/>
      <c r="OD1523" s="199"/>
      <c r="OE1523" s="199"/>
      <c r="OF1523" s="199"/>
      <c r="OG1523" s="199"/>
      <c r="OH1523" s="199"/>
      <c r="OI1523" s="199"/>
      <c r="OJ1523" s="199"/>
      <c r="OK1523" s="199"/>
      <c r="OL1523" s="199"/>
      <c r="OM1523" s="199"/>
      <c r="ON1523" s="199"/>
      <c r="OO1523" s="199"/>
      <c r="OP1523" s="199"/>
      <c r="OQ1523" s="199"/>
      <c r="OR1523" s="199"/>
      <c r="OS1523" s="199"/>
      <c r="OT1523" s="199"/>
      <c r="OU1523" s="199"/>
      <c r="OV1523" s="199"/>
      <c r="OW1523" s="199"/>
      <c r="OX1523" s="199"/>
      <c r="OY1523" s="199"/>
      <c r="OZ1523" s="199"/>
      <c r="PA1523" s="199"/>
      <c r="PB1523" s="199"/>
      <c r="PC1523" s="199"/>
      <c r="PD1523" s="199"/>
      <c r="PE1523" s="199"/>
      <c r="PF1523" s="199"/>
      <c r="PG1523" s="199"/>
      <c r="PH1523" s="199"/>
      <c r="PI1523" s="199"/>
      <c r="PJ1523" s="199"/>
      <c r="PK1523" s="199"/>
      <c r="PL1523" s="199"/>
      <c r="PM1523" s="199"/>
      <c r="PN1523" s="199"/>
      <c r="PO1523" s="199"/>
      <c r="PP1523" s="199"/>
      <c r="PQ1523" s="199"/>
      <c r="PR1523" s="199"/>
      <c r="PS1523" s="199"/>
      <c r="PT1523" s="199"/>
      <c r="PU1523" s="199"/>
      <c r="PV1523" s="199"/>
      <c r="PW1523" s="199"/>
      <c r="PX1523" s="199"/>
      <c r="PY1523" s="199"/>
      <c r="PZ1523" s="199"/>
      <c r="QA1523" s="199"/>
      <c r="QB1523" s="199"/>
      <c r="QC1523" s="199"/>
      <c r="QD1523" s="199"/>
      <c r="QE1523" s="199"/>
      <c r="QF1523" s="199"/>
      <c r="QG1523" s="199"/>
      <c r="QH1523" s="199"/>
      <c r="QI1523" s="199"/>
      <c r="QJ1523" s="199"/>
      <c r="QK1523" s="199"/>
      <c r="QL1523" s="199"/>
      <c r="QM1523" s="199"/>
      <c r="QN1523" s="199"/>
      <c r="QO1523" s="199"/>
      <c r="QP1523" s="199"/>
      <c r="QQ1523" s="199"/>
      <c r="QR1523" s="199"/>
      <c r="QS1523" s="199"/>
      <c r="QT1523" s="199"/>
      <c r="QU1523" s="199"/>
      <c r="QV1523" s="199"/>
      <c r="QW1523" s="199"/>
      <c r="QX1523" s="199"/>
      <c r="QY1523" s="199"/>
      <c r="QZ1523" s="199"/>
      <c r="RA1523" s="199"/>
      <c r="RB1523" s="199"/>
      <c r="RC1523" s="199"/>
      <c r="RD1523" s="199"/>
      <c r="RE1523" s="199"/>
      <c r="RF1523" s="199"/>
    </row>
    <row r="1524" spans="1:474" s="169" customFormat="1" x14ac:dyDescent="0.25">
      <c r="A1524" s="26"/>
      <c r="B1524" s="48" t="s">
        <v>1427</v>
      </c>
      <c r="C1524" s="23"/>
      <c r="D1524" s="49">
        <v>7</v>
      </c>
      <c r="E1524" s="23">
        <f t="shared" si="163"/>
        <v>156.6</v>
      </c>
      <c r="F1524" s="23">
        <v>1096.2</v>
      </c>
      <c r="P1524" s="207"/>
      <c r="Q1524" s="169">
        <v>5</v>
      </c>
      <c r="R1524" s="207">
        <f>Q1524*E1524</f>
        <v>783</v>
      </c>
      <c r="U1524" s="208">
        <v>2</v>
      </c>
      <c r="V1524" s="207">
        <v>313.20000000000005</v>
      </c>
      <c r="AD1524" s="180"/>
      <c r="AE1524" s="207">
        <f t="shared" si="162"/>
        <v>1096.2</v>
      </c>
      <c r="AF1524" s="199"/>
      <c r="AG1524" s="199"/>
      <c r="AH1524" s="199"/>
      <c r="AI1524" s="199"/>
      <c r="AJ1524" s="199"/>
      <c r="AK1524" s="199"/>
      <c r="AL1524" s="199"/>
      <c r="AM1524" s="199"/>
      <c r="AN1524" s="199"/>
      <c r="AO1524" s="199"/>
      <c r="AP1524" s="199"/>
      <c r="AQ1524" s="199"/>
      <c r="AR1524" s="199"/>
      <c r="AS1524" s="199"/>
      <c r="AT1524" s="199"/>
      <c r="AU1524" s="199"/>
      <c r="AV1524" s="199"/>
      <c r="AW1524" s="199"/>
      <c r="AX1524" s="199"/>
      <c r="AY1524" s="199"/>
      <c r="AZ1524" s="199"/>
      <c r="BA1524" s="199"/>
      <c r="BB1524" s="199"/>
      <c r="BC1524" s="199"/>
      <c r="BD1524" s="199"/>
      <c r="BE1524" s="199"/>
      <c r="BF1524" s="199"/>
      <c r="BG1524" s="199"/>
      <c r="BH1524" s="199"/>
      <c r="BI1524" s="199"/>
      <c r="BJ1524" s="199"/>
      <c r="BK1524" s="199"/>
      <c r="BL1524" s="199"/>
      <c r="BM1524" s="199"/>
      <c r="BN1524" s="199"/>
      <c r="BO1524" s="199"/>
      <c r="BP1524" s="199"/>
      <c r="BQ1524" s="199"/>
      <c r="BR1524" s="199"/>
      <c r="GM1524" s="199"/>
      <c r="GN1524" s="199"/>
      <c r="GO1524" s="199"/>
      <c r="GP1524" s="199"/>
      <c r="GQ1524" s="199"/>
      <c r="GR1524" s="199"/>
      <c r="GS1524" s="199"/>
      <c r="GT1524" s="199"/>
      <c r="GU1524" s="199"/>
      <c r="GV1524" s="199"/>
      <c r="GW1524" s="199"/>
      <c r="GX1524" s="199"/>
      <c r="GY1524" s="199"/>
      <c r="GZ1524" s="199"/>
      <c r="HA1524" s="199"/>
      <c r="HB1524" s="199"/>
      <c r="HC1524" s="199"/>
      <c r="HD1524" s="199"/>
      <c r="HE1524" s="199"/>
      <c r="HF1524" s="199"/>
      <c r="HG1524" s="199"/>
      <c r="HH1524" s="199"/>
      <c r="HI1524" s="199"/>
      <c r="HJ1524" s="199"/>
      <c r="HK1524" s="199"/>
      <c r="HL1524" s="199"/>
      <c r="HM1524" s="199"/>
      <c r="HN1524" s="199"/>
      <c r="HO1524" s="199"/>
      <c r="HP1524" s="199"/>
      <c r="HQ1524" s="199"/>
      <c r="HR1524" s="199"/>
      <c r="HS1524" s="199"/>
      <c r="HT1524" s="199"/>
      <c r="HU1524" s="199"/>
      <c r="HV1524" s="199"/>
      <c r="HW1524" s="199"/>
      <c r="HX1524" s="199"/>
      <c r="HY1524" s="199"/>
      <c r="HZ1524" s="199"/>
      <c r="IA1524" s="199"/>
      <c r="IB1524" s="199"/>
      <c r="IC1524" s="199"/>
      <c r="ID1524" s="199"/>
      <c r="IE1524" s="199"/>
      <c r="IF1524" s="199"/>
      <c r="IG1524" s="199"/>
      <c r="IH1524" s="199"/>
      <c r="II1524" s="199"/>
      <c r="IJ1524" s="199"/>
      <c r="IK1524" s="199"/>
      <c r="IL1524" s="199"/>
      <c r="IM1524" s="199"/>
      <c r="IN1524" s="199"/>
      <c r="IO1524" s="199"/>
      <c r="IP1524" s="199"/>
      <c r="IQ1524" s="199"/>
      <c r="IR1524" s="199"/>
      <c r="IS1524" s="199"/>
      <c r="IT1524" s="199"/>
      <c r="IU1524" s="199"/>
      <c r="IV1524" s="199"/>
      <c r="IW1524" s="199"/>
      <c r="IX1524" s="199"/>
      <c r="IY1524" s="199"/>
      <c r="IZ1524" s="199"/>
      <c r="JA1524" s="199"/>
      <c r="JB1524" s="199"/>
      <c r="JC1524" s="199"/>
      <c r="JD1524" s="199"/>
      <c r="JE1524" s="199"/>
      <c r="JF1524" s="199"/>
      <c r="JG1524" s="199"/>
      <c r="JH1524" s="199"/>
      <c r="JI1524" s="199"/>
      <c r="JJ1524" s="199"/>
      <c r="JK1524" s="199"/>
      <c r="JL1524" s="199"/>
      <c r="JM1524" s="199"/>
      <c r="JN1524" s="199"/>
      <c r="JO1524" s="199"/>
      <c r="JP1524" s="199"/>
      <c r="JQ1524" s="199"/>
      <c r="JR1524" s="199"/>
      <c r="JS1524" s="199"/>
      <c r="JT1524" s="199"/>
      <c r="JU1524" s="199"/>
      <c r="JV1524" s="199"/>
      <c r="JW1524" s="199"/>
      <c r="JX1524" s="199"/>
      <c r="JY1524" s="199"/>
      <c r="JZ1524" s="199"/>
      <c r="KA1524" s="199"/>
      <c r="KB1524" s="199"/>
      <c r="KC1524" s="199"/>
      <c r="KD1524" s="199"/>
      <c r="KE1524" s="199"/>
      <c r="KF1524" s="199"/>
      <c r="KG1524" s="199"/>
      <c r="KH1524" s="199"/>
      <c r="KI1524" s="199"/>
      <c r="KJ1524" s="199"/>
      <c r="KK1524" s="199"/>
      <c r="KL1524" s="199"/>
      <c r="KM1524" s="199"/>
      <c r="KN1524" s="199"/>
      <c r="KO1524" s="199"/>
      <c r="KP1524" s="199"/>
      <c r="KQ1524" s="199"/>
      <c r="KR1524" s="199"/>
      <c r="KS1524" s="199"/>
      <c r="KT1524" s="199"/>
      <c r="KU1524" s="199"/>
      <c r="KV1524" s="199"/>
      <c r="KW1524" s="199"/>
      <c r="KX1524" s="199"/>
      <c r="KY1524" s="199"/>
      <c r="KZ1524" s="199"/>
      <c r="LA1524" s="199"/>
      <c r="LB1524" s="199"/>
      <c r="LC1524" s="199"/>
      <c r="LD1524" s="199"/>
      <c r="LE1524" s="199"/>
      <c r="LF1524" s="199"/>
      <c r="LG1524" s="199"/>
      <c r="LH1524" s="199"/>
      <c r="LI1524" s="199"/>
      <c r="LJ1524" s="199"/>
      <c r="LK1524" s="199"/>
      <c r="LL1524" s="199"/>
      <c r="LM1524" s="199"/>
      <c r="LN1524" s="199"/>
      <c r="LO1524" s="199"/>
      <c r="LP1524" s="199"/>
      <c r="LQ1524" s="199"/>
      <c r="LR1524" s="199"/>
      <c r="LS1524" s="199"/>
      <c r="LT1524" s="199"/>
      <c r="LU1524" s="199"/>
      <c r="LV1524" s="199"/>
      <c r="LW1524" s="199"/>
      <c r="LX1524" s="199"/>
      <c r="LY1524" s="199"/>
      <c r="LZ1524" s="199"/>
      <c r="MA1524" s="199"/>
      <c r="MB1524" s="199"/>
      <c r="MC1524" s="199"/>
      <c r="MD1524" s="199"/>
      <c r="ME1524" s="199"/>
      <c r="MF1524" s="199"/>
      <c r="MG1524" s="199"/>
      <c r="MH1524" s="199"/>
      <c r="MI1524" s="199"/>
      <c r="MJ1524" s="199"/>
      <c r="MK1524" s="199"/>
      <c r="ML1524" s="199"/>
      <c r="MM1524" s="199"/>
      <c r="MN1524" s="199"/>
      <c r="MO1524" s="199"/>
      <c r="MP1524" s="199"/>
      <c r="MQ1524" s="199"/>
      <c r="MR1524" s="199"/>
      <c r="MS1524" s="199"/>
      <c r="MT1524" s="199"/>
      <c r="MU1524" s="199"/>
      <c r="MV1524" s="199"/>
      <c r="MW1524" s="199"/>
      <c r="MX1524" s="199"/>
      <c r="MY1524" s="199"/>
      <c r="MZ1524" s="199"/>
      <c r="NA1524" s="199"/>
      <c r="NB1524" s="199"/>
      <c r="NC1524" s="199"/>
      <c r="ND1524" s="199"/>
      <c r="NE1524" s="199"/>
      <c r="NF1524" s="199"/>
      <c r="NG1524" s="199"/>
      <c r="NH1524" s="199"/>
      <c r="NI1524" s="199"/>
      <c r="NJ1524" s="199"/>
      <c r="NK1524" s="199"/>
      <c r="NL1524" s="199"/>
      <c r="NM1524" s="199"/>
      <c r="NN1524" s="199"/>
      <c r="NO1524" s="199"/>
      <c r="NP1524" s="199"/>
      <c r="NQ1524" s="199"/>
      <c r="NR1524" s="199"/>
      <c r="NS1524" s="199"/>
      <c r="NT1524" s="199"/>
      <c r="NU1524" s="199"/>
      <c r="NV1524" s="199"/>
      <c r="NW1524" s="199"/>
      <c r="NX1524" s="199"/>
      <c r="NY1524" s="199"/>
      <c r="NZ1524" s="199"/>
      <c r="OA1524" s="199"/>
      <c r="OB1524" s="199"/>
      <c r="OC1524" s="199"/>
      <c r="OD1524" s="199"/>
      <c r="OE1524" s="199"/>
      <c r="OF1524" s="199"/>
      <c r="OG1524" s="199"/>
      <c r="OH1524" s="199"/>
      <c r="OI1524" s="199"/>
      <c r="OJ1524" s="199"/>
      <c r="OK1524" s="199"/>
      <c r="OL1524" s="199"/>
      <c r="OM1524" s="199"/>
      <c r="ON1524" s="199"/>
      <c r="OO1524" s="199"/>
      <c r="OP1524" s="199"/>
      <c r="OQ1524" s="199"/>
      <c r="OR1524" s="199"/>
      <c r="OS1524" s="199"/>
      <c r="OT1524" s="199"/>
      <c r="OU1524" s="199"/>
      <c r="OV1524" s="199"/>
      <c r="OW1524" s="199"/>
      <c r="OX1524" s="199"/>
      <c r="OY1524" s="199"/>
      <c r="OZ1524" s="199"/>
      <c r="PA1524" s="199"/>
      <c r="PB1524" s="199"/>
      <c r="PC1524" s="199"/>
      <c r="PD1524" s="199"/>
      <c r="PE1524" s="199"/>
      <c r="PF1524" s="199"/>
      <c r="PG1524" s="199"/>
      <c r="PH1524" s="199"/>
      <c r="PI1524" s="199"/>
      <c r="PJ1524" s="199"/>
      <c r="PK1524" s="199"/>
      <c r="PL1524" s="199"/>
      <c r="PM1524" s="199"/>
      <c r="PN1524" s="199"/>
      <c r="PO1524" s="199"/>
      <c r="PP1524" s="199"/>
      <c r="PQ1524" s="199"/>
      <c r="PR1524" s="199"/>
      <c r="PS1524" s="199"/>
      <c r="PT1524" s="199"/>
      <c r="PU1524" s="199"/>
      <c r="PV1524" s="199"/>
      <c r="PW1524" s="199"/>
      <c r="PX1524" s="199"/>
      <c r="PY1524" s="199"/>
      <c r="PZ1524" s="199"/>
      <c r="QA1524" s="199"/>
      <c r="QB1524" s="199"/>
      <c r="QC1524" s="199"/>
      <c r="QD1524" s="199"/>
      <c r="QE1524" s="199"/>
      <c r="QF1524" s="199"/>
      <c r="QG1524" s="199"/>
      <c r="QH1524" s="199"/>
      <c r="QI1524" s="199"/>
      <c r="QJ1524" s="199"/>
      <c r="QK1524" s="199"/>
      <c r="QL1524" s="199"/>
      <c r="QM1524" s="199"/>
      <c r="QN1524" s="199"/>
      <c r="QO1524" s="199"/>
      <c r="QP1524" s="199"/>
      <c r="QQ1524" s="199"/>
      <c r="QR1524" s="199"/>
      <c r="QS1524" s="199"/>
      <c r="QT1524" s="199"/>
      <c r="QU1524" s="199"/>
      <c r="QV1524" s="199"/>
      <c r="QW1524" s="199"/>
      <c r="QX1524" s="199"/>
      <c r="QY1524" s="199"/>
      <c r="QZ1524" s="199"/>
      <c r="RA1524" s="199"/>
      <c r="RB1524" s="199"/>
      <c r="RC1524" s="199"/>
      <c r="RD1524" s="199"/>
      <c r="RE1524" s="199"/>
      <c r="RF1524" s="199"/>
    </row>
    <row r="1525" spans="1:474" s="169" customFormat="1" x14ac:dyDescent="0.25">
      <c r="A1525" s="26"/>
      <c r="B1525" s="48" t="s">
        <v>1428</v>
      </c>
      <c r="C1525" s="23"/>
      <c r="D1525" s="49">
        <v>0</v>
      </c>
      <c r="E1525" s="23"/>
      <c r="F1525" s="23">
        <v>0</v>
      </c>
      <c r="P1525" s="207"/>
      <c r="U1525" s="208">
        <v>0</v>
      </c>
      <c r="V1525" s="207">
        <v>0</v>
      </c>
      <c r="AD1525" s="180"/>
      <c r="AE1525" s="207">
        <f t="shared" si="162"/>
        <v>0</v>
      </c>
      <c r="AF1525" s="199"/>
      <c r="AG1525" s="199"/>
      <c r="AH1525" s="199"/>
      <c r="AI1525" s="199"/>
      <c r="AJ1525" s="199"/>
      <c r="AK1525" s="199"/>
      <c r="AL1525" s="199"/>
      <c r="AM1525" s="199"/>
      <c r="AN1525" s="199"/>
      <c r="AO1525" s="199"/>
      <c r="AP1525" s="199"/>
      <c r="AQ1525" s="199"/>
      <c r="AR1525" s="199"/>
      <c r="AS1525" s="199"/>
      <c r="AT1525" s="199"/>
      <c r="AU1525" s="199"/>
      <c r="AV1525" s="199"/>
      <c r="AW1525" s="199"/>
      <c r="AX1525" s="199"/>
      <c r="AY1525" s="199"/>
      <c r="AZ1525" s="199"/>
      <c r="BA1525" s="199"/>
      <c r="BB1525" s="199"/>
      <c r="BC1525" s="199"/>
      <c r="BD1525" s="199"/>
      <c r="BE1525" s="199"/>
      <c r="BF1525" s="199"/>
      <c r="BG1525" s="199"/>
      <c r="BH1525" s="199"/>
      <c r="BI1525" s="199"/>
      <c r="BJ1525" s="199"/>
      <c r="BK1525" s="199"/>
      <c r="BL1525" s="199"/>
      <c r="BM1525" s="199"/>
      <c r="BN1525" s="199"/>
      <c r="BO1525" s="199"/>
      <c r="BP1525" s="199"/>
      <c r="BQ1525" s="199"/>
      <c r="BR1525" s="199"/>
      <c r="GM1525" s="199"/>
      <c r="GN1525" s="199"/>
      <c r="GO1525" s="199"/>
      <c r="GP1525" s="199"/>
      <c r="GQ1525" s="199"/>
      <c r="GR1525" s="199"/>
      <c r="GS1525" s="199"/>
      <c r="GT1525" s="199"/>
      <c r="GU1525" s="199"/>
      <c r="GV1525" s="199"/>
      <c r="GW1525" s="199"/>
      <c r="GX1525" s="199"/>
      <c r="GY1525" s="199"/>
      <c r="GZ1525" s="199"/>
      <c r="HA1525" s="199"/>
      <c r="HB1525" s="199"/>
      <c r="HC1525" s="199"/>
      <c r="HD1525" s="199"/>
      <c r="HE1525" s="199"/>
      <c r="HF1525" s="199"/>
      <c r="HG1525" s="199"/>
      <c r="HH1525" s="199"/>
      <c r="HI1525" s="199"/>
      <c r="HJ1525" s="199"/>
      <c r="HK1525" s="199"/>
      <c r="HL1525" s="199"/>
      <c r="HM1525" s="199"/>
      <c r="HN1525" s="199"/>
      <c r="HO1525" s="199"/>
      <c r="HP1525" s="199"/>
      <c r="HQ1525" s="199"/>
      <c r="HR1525" s="199"/>
      <c r="HS1525" s="199"/>
      <c r="HT1525" s="199"/>
      <c r="HU1525" s="199"/>
      <c r="HV1525" s="199"/>
      <c r="HW1525" s="199"/>
      <c r="HX1525" s="199"/>
      <c r="HY1525" s="199"/>
      <c r="HZ1525" s="199"/>
      <c r="IA1525" s="199"/>
      <c r="IB1525" s="199"/>
      <c r="IC1525" s="199"/>
      <c r="ID1525" s="199"/>
      <c r="IE1525" s="199"/>
      <c r="IF1525" s="199"/>
      <c r="IG1525" s="199"/>
      <c r="IH1525" s="199"/>
      <c r="II1525" s="199"/>
      <c r="IJ1525" s="199"/>
      <c r="IK1525" s="199"/>
      <c r="IL1525" s="199"/>
      <c r="IM1525" s="199"/>
      <c r="IN1525" s="199"/>
      <c r="IO1525" s="199"/>
      <c r="IP1525" s="199"/>
      <c r="IQ1525" s="199"/>
      <c r="IR1525" s="199"/>
      <c r="IS1525" s="199"/>
      <c r="IT1525" s="199"/>
      <c r="IU1525" s="199"/>
      <c r="IV1525" s="199"/>
      <c r="IW1525" s="199"/>
      <c r="IX1525" s="199"/>
      <c r="IY1525" s="199"/>
      <c r="IZ1525" s="199"/>
      <c r="JA1525" s="199"/>
      <c r="JB1525" s="199"/>
      <c r="JC1525" s="199"/>
      <c r="JD1525" s="199"/>
      <c r="JE1525" s="199"/>
      <c r="JF1525" s="199"/>
      <c r="JG1525" s="199"/>
      <c r="JH1525" s="199"/>
      <c r="JI1525" s="199"/>
      <c r="JJ1525" s="199"/>
      <c r="JK1525" s="199"/>
      <c r="JL1525" s="199"/>
      <c r="JM1525" s="199"/>
      <c r="JN1525" s="199"/>
      <c r="JO1525" s="199"/>
      <c r="JP1525" s="199"/>
      <c r="JQ1525" s="199"/>
      <c r="JR1525" s="199"/>
      <c r="JS1525" s="199"/>
      <c r="JT1525" s="199"/>
      <c r="JU1525" s="199"/>
      <c r="JV1525" s="199"/>
      <c r="JW1525" s="199"/>
      <c r="JX1525" s="199"/>
      <c r="JY1525" s="199"/>
      <c r="JZ1525" s="199"/>
      <c r="KA1525" s="199"/>
      <c r="KB1525" s="199"/>
      <c r="KC1525" s="199"/>
      <c r="KD1525" s="199"/>
      <c r="KE1525" s="199"/>
      <c r="KF1525" s="199"/>
      <c r="KG1525" s="199"/>
      <c r="KH1525" s="199"/>
      <c r="KI1525" s="199"/>
      <c r="KJ1525" s="199"/>
      <c r="KK1525" s="199"/>
      <c r="KL1525" s="199"/>
      <c r="KM1525" s="199"/>
      <c r="KN1525" s="199"/>
      <c r="KO1525" s="199"/>
      <c r="KP1525" s="199"/>
      <c r="KQ1525" s="199"/>
      <c r="KR1525" s="199"/>
      <c r="KS1525" s="199"/>
      <c r="KT1525" s="199"/>
      <c r="KU1525" s="199"/>
      <c r="KV1525" s="199"/>
      <c r="KW1525" s="199"/>
      <c r="KX1525" s="199"/>
      <c r="KY1525" s="199"/>
      <c r="KZ1525" s="199"/>
      <c r="LA1525" s="199"/>
      <c r="LB1525" s="199"/>
      <c r="LC1525" s="199"/>
      <c r="LD1525" s="199"/>
      <c r="LE1525" s="199"/>
      <c r="LF1525" s="199"/>
      <c r="LG1525" s="199"/>
      <c r="LH1525" s="199"/>
      <c r="LI1525" s="199"/>
      <c r="LJ1525" s="199"/>
      <c r="LK1525" s="199"/>
      <c r="LL1525" s="199"/>
      <c r="LM1525" s="199"/>
      <c r="LN1525" s="199"/>
      <c r="LO1525" s="199"/>
      <c r="LP1525" s="199"/>
      <c r="LQ1525" s="199"/>
      <c r="LR1525" s="199"/>
      <c r="LS1525" s="199"/>
      <c r="LT1525" s="199"/>
      <c r="LU1525" s="199"/>
      <c r="LV1525" s="199"/>
      <c r="LW1525" s="199"/>
      <c r="LX1525" s="199"/>
      <c r="LY1525" s="199"/>
      <c r="LZ1525" s="199"/>
      <c r="MA1525" s="199"/>
      <c r="MB1525" s="199"/>
      <c r="MC1525" s="199"/>
      <c r="MD1525" s="199"/>
      <c r="ME1525" s="199"/>
      <c r="MF1525" s="199"/>
      <c r="MG1525" s="199"/>
      <c r="MH1525" s="199"/>
      <c r="MI1525" s="199"/>
      <c r="MJ1525" s="199"/>
      <c r="MK1525" s="199"/>
      <c r="ML1525" s="199"/>
      <c r="MM1525" s="199"/>
      <c r="MN1525" s="199"/>
      <c r="MO1525" s="199"/>
      <c r="MP1525" s="199"/>
      <c r="MQ1525" s="199"/>
      <c r="MR1525" s="199"/>
      <c r="MS1525" s="199"/>
      <c r="MT1525" s="199"/>
      <c r="MU1525" s="199"/>
      <c r="MV1525" s="199"/>
      <c r="MW1525" s="199"/>
      <c r="MX1525" s="199"/>
      <c r="MY1525" s="199"/>
      <c r="MZ1525" s="199"/>
      <c r="NA1525" s="199"/>
      <c r="NB1525" s="199"/>
      <c r="NC1525" s="199"/>
      <c r="ND1525" s="199"/>
      <c r="NE1525" s="199"/>
      <c r="NF1525" s="199"/>
      <c r="NG1525" s="199"/>
      <c r="NH1525" s="199"/>
      <c r="NI1525" s="199"/>
      <c r="NJ1525" s="199"/>
      <c r="NK1525" s="199"/>
      <c r="NL1525" s="199"/>
      <c r="NM1525" s="199"/>
      <c r="NN1525" s="199"/>
      <c r="NO1525" s="199"/>
      <c r="NP1525" s="199"/>
      <c r="NQ1525" s="199"/>
      <c r="NR1525" s="199"/>
      <c r="NS1525" s="199"/>
      <c r="NT1525" s="199"/>
      <c r="NU1525" s="199"/>
      <c r="NV1525" s="199"/>
      <c r="NW1525" s="199"/>
      <c r="NX1525" s="199"/>
      <c r="NY1525" s="199"/>
      <c r="NZ1525" s="199"/>
      <c r="OA1525" s="199"/>
      <c r="OB1525" s="199"/>
      <c r="OC1525" s="199"/>
      <c r="OD1525" s="199"/>
      <c r="OE1525" s="199"/>
      <c r="OF1525" s="199"/>
      <c r="OG1525" s="199"/>
      <c r="OH1525" s="199"/>
      <c r="OI1525" s="199"/>
      <c r="OJ1525" s="199"/>
      <c r="OK1525" s="199"/>
      <c r="OL1525" s="199"/>
      <c r="OM1525" s="199"/>
      <c r="ON1525" s="199"/>
      <c r="OO1525" s="199"/>
      <c r="OP1525" s="199"/>
      <c r="OQ1525" s="199"/>
      <c r="OR1525" s="199"/>
      <c r="OS1525" s="199"/>
      <c r="OT1525" s="199"/>
      <c r="OU1525" s="199"/>
      <c r="OV1525" s="199"/>
      <c r="OW1525" s="199"/>
      <c r="OX1525" s="199"/>
      <c r="OY1525" s="199"/>
      <c r="OZ1525" s="199"/>
      <c r="PA1525" s="199"/>
      <c r="PB1525" s="199"/>
      <c r="PC1525" s="199"/>
      <c r="PD1525" s="199"/>
      <c r="PE1525" s="199"/>
      <c r="PF1525" s="199"/>
      <c r="PG1525" s="199"/>
      <c r="PH1525" s="199"/>
      <c r="PI1525" s="199"/>
      <c r="PJ1525" s="199"/>
      <c r="PK1525" s="199"/>
      <c r="PL1525" s="199"/>
      <c r="PM1525" s="199"/>
      <c r="PN1525" s="199"/>
      <c r="PO1525" s="199"/>
      <c r="PP1525" s="199"/>
      <c r="PQ1525" s="199"/>
      <c r="PR1525" s="199"/>
      <c r="PS1525" s="199"/>
      <c r="PT1525" s="199"/>
      <c r="PU1525" s="199"/>
      <c r="PV1525" s="199"/>
      <c r="PW1525" s="199"/>
      <c r="PX1525" s="199"/>
      <c r="PY1525" s="199"/>
      <c r="PZ1525" s="199"/>
      <c r="QA1525" s="199"/>
      <c r="QB1525" s="199"/>
      <c r="QC1525" s="199"/>
      <c r="QD1525" s="199"/>
      <c r="QE1525" s="199"/>
      <c r="QF1525" s="199"/>
      <c r="QG1525" s="199"/>
      <c r="QH1525" s="199"/>
      <c r="QI1525" s="199"/>
      <c r="QJ1525" s="199"/>
      <c r="QK1525" s="199"/>
      <c r="QL1525" s="199"/>
      <c r="QM1525" s="199"/>
      <c r="QN1525" s="199"/>
      <c r="QO1525" s="199"/>
      <c r="QP1525" s="199"/>
      <c r="QQ1525" s="199"/>
      <c r="QR1525" s="199"/>
      <c r="QS1525" s="199"/>
      <c r="QT1525" s="199"/>
      <c r="QU1525" s="199"/>
      <c r="QV1525" s="199"/>
      <c r="QW1525" s="199"/>
      <c r="QX1525" s="199"/>
      <c r="QY1525" s="199"/>
      <c r="QZ1525" s="199"/>
      <c r="RA1525" s="199"/>
      <c r="RB1525" s="199"/>
      <c r="RC1525" s="199"/>
      <c r="RD1525" s="199"/>
      <c r="RE1525" s="199"/>
      <c r="RF1525" s="199"/>
    </row>
    <row r="1526" spans="1:474" s="169" customFormat="1" x14ac:dyDescent="0.25">
      <c r="A1526" s="26"/>
      <c r="B1526" s="48" t="s">
        <v>1429</v>
      </c>
      <c r="C1526" s="23"/>
      <c r="D1526" s="49">
        <v>160</v>
      </c>
      <c r="E1526" s="23">
        <f t="shared" si="163"/>
        <v>75.790000000000006</v>
      </c>
      <c r="F1526" s="23">
        <v>12126.400000000001</v>
      </c>
      <c r="P1526" s="207"/>
      <c r="U1526" s="208">
        <v>160</v>
      </c>
      <c r="V1526" s="207">
        <v>12126.400000000001</v>
      </c>
      <c r="AD1526" s="180"/>
      <c r="AE1526" s="207">
        <f t="shared" si="162"/>
        <v>12126.400000000001</v>
      </c>
      <c r="AF1526" s="199"/>
      <c r="AG1526" s="199"/>
      <c r="AH1526" s="199"/>
      <c r="AI1526" s="199"/>
      <c r="AJ1526" s="199"/>
      <c r="AK1526" s="199"/>
      <c r="AL1526" s="199"/>
      <c r="AM1526" s="199"/>
      <c r="AN1526" s="199"/>
      <c r="AO1526" s="199"/>
      <c r="AP1526" s="199"/>
      <c r="AQ1526" s="199"/>
      <c r="AR1526" s="199"/>
      <c r="AS1526" s="199"/>
      <c r="AT1526" s="199"/>
      <c r="AU1526" s="199"/>
      <c r="AV1526" s="199"/>
      <c r="AW1526" s="199"/>
      <c r="AX1526" s="199"/>
      <c r="AY1526" s="199"/>
      <c r="AZ1526" s="199"/>
      <c r="BA1526" s="199"/>
      <c r="BB1526" s="199"/>
      <c r="BC1526" s="199"/>
      <c r="BD1526" s="199"/>
      <c r="BE1526" s="199"/>
      <c r="BF1526" s="199"/>
      <c r="BG1526" s="199"/>
      <c r="BH1526" s="199"/>
      <c r="BI1526" s="199"/>
      <c r="BJ1526" s="199"/>
      <c r="BK1526" s="199"/>
      <c r="BL1526" s="199"/>
      <c r="BM1526" s="199"/>
      <c r="BN1526" s="199"/>
      <c r="BO1526" s="199"/>
      <c r="BP1526" s="199"/>
      <c r="BQ1526" s="199"/>
      <c r="BR1526" s="199"/>
      <c r="GM1526" s="199"/>
      <c r="GN1526" s="199"/>
      <c r="GO1526" s="199"/>
      <c r="GP1526" s="199"/>
      <c r="GQ1526" s="199"/>
      <c r="GR1526" s="199"/>
      <c r="GS1526" s="199"/>
      <c r="GT1526" s="199"/>
      <c r="GU1526" s="199"/>
      <c r="GV1526" s="199"/>
      <c r="GW1526" s="199"/>
      <c r="GX1526" s="199"/>
      <c r="GY1526" s="199"/>
      <c r="GZ1526" s="199"/>
      <c r="HA1526" s="199"/>
      <c r="HB1526" s="199"/>
      <c r="HC1526" s="199"/>
      <c r="HD1526" s="199"/>
      <c r="HE1526" s="199"/>
      <c r="HF1526" s="199"/>
      <c r="HG1526" s="199"/>
      <c r="HH1526" s="199"/>
      <c r="HI1526" s="199"/>
      <c r="HJ1526" s="199"/>
      <c r="HK1526" s="199"/>
      <c r="HL1526" s="199"/>
      <c r="HM1526" s="199"/>
      <c r="HN1526" s="199"/>
      <c r="HO1526" s="199"/>
      <c r="HP1526" s="199"/>
      <c r="HQ1526" s="199"/>
      <c r="HR1526" s="199"/>
      <c r="HS1526" s="199"/>
      <c r="HT1526" s="199"/>
      <c r="HU1526" s="199"/>
      <c r="HV1526" s="199"/>
      <c r="HW1526" s="199"/>
      <c r="HX1526" s="199"/>
      <c r="HY1526" s="199"/>
      <c r="HZ1526" s="199"/>
      <c r="IA1526" s="199"/>
      <c r="IB1526" s="199"/>
      <c r="IC1526" s="199"/>
      <c r="ID1526" s="199"/>
      <c r="IE1526" s="199"/>
      <c r="IF1526" s="199"/>
      <c r="IG1526" s="199"/>
      <c r="IH1526" s="199"/>
      <c r="II1526" s="199"/>
      <c r="IJ1526" s="199"/>
      <c r="IK1526" s="199"/>
      <c r="IL1526" s="199"/>
      <c r="IM1526" s="199"/>
      <c r="IN1526" s="199"/>
      <c r="IO1526" s="199"/>
      <c r="IP1526" s="199"/>
      <c r="IQ1526" s="199"/>
      <c r="IR1526" s="199"/>
      <c r="IS1526" s="199"/>
      <c r="IT1526" s="199"/>
      <c r="IU1526" s="199"/>
      <c r="IV1526" s="199"/>
      <c r="IW1526" s="199"/>
      <c r="IX1526" s="199"/>
      <c r="IY1526" s="199"/>
      <c r="IZ1526" s="199"/>
      <c r="JA1526" s="199"/>
      <c r="JB1526" s="199"/>
      <c r="JC1526" s="199"/>
      <c r="JD1526" s="199"/>
      <c r="JE1526" s="199"/>
      <c r="JF1526" s="199"/>
      <c r="JG1526" s="199"/>
      <c r="JH1526" s="199"/>
      <c r="JI1526" s="199"/>
      <c r="JJ1526" s="199"/>
      <c r="JK1526" s="199"/>
      <c r="JL1526" s="199"/>
      <c r="JM1526" s="199"/>
      <c r="JN1526" s="199"/>
      <c r="JO1526" s="199"/>
      <c r="JP1526" s="199"/>
      <c r="JQ1526" s="199"/>
      <c r="JR1526" s="199"/>
      <c r="JS1526" s="199"/>
      <c r="JT1526" s="199"/>
      <c r="JU1526" s="199"/>
      <c r="JV1526" s="199"/>
      <c r="JW1526" s="199"/>
      <c r="JX1526" s="199"/>
      <c r="JY1526" s="199"/>
      <c r="JZ1526" s="199"/>
      <c r="KA1526" s="199"/>
      <c r="KB1526" s="199"/>
      <c r="KC1526" s="199"/>
      <c r="KD1526" s="199"/>
      <c r="KE1526" s="199"/>
      <c r="KF1526" s="199"/>
      <c r="KG1526" s="199"/>
      <c r="KH1526" s="199"/>
      <c r="KI1526" s="199"/>
      <c r="KJ1526" s="199"/>
      <c r="KK1526" s="199"/>
      <c r="KL1526" s="199"/>
      <c r="KM1526" s="199"/>
      <c r="KN1526" s="199"/>
      <c r="KO1526" s="199"/>
      <c r="KP1526" s="199"/>
      <c r="KQ1526" s="199"/>
      <c r="KR1526" s="199"/>
      <c r="KS1526" s="199"/>
      <c r="KT1526" s="199"/>
      <c r="KU1526" s="199"/>
      <c r="KV1526" s="199"/>
      <c r="KW1526" s="199"/>
      <c r="KX1526" s="199"/>
      <c r="KY1526" s="199"/>
      <c r="KZ1526" s="199"/>
      <c r="LA1526" s="199"/>
      <c r="LB1526" s="199"/>
      <c r="LC1526" s="199"/>
      <c r="LD1526" s="199"/>
      <c r="LE1526" s="199"/>
      <c r="LF1526" s="199"/>
      <c r="LG1526" s="199"/>
      <c r="LH1526" s="199"/>
      <c r="LI1526" s="199"/>
      <c r="LJ1526" s="199"/>
      <c r="LK1526" s="199"/>
      <c r="LL1526" s="199"/>
      <c r="LM1526" s="199"/>
      <c r="LN1526" s="199"/>
      <c r="LO1526" s="199"/>
      <c r="LP1526" s="199"/>
      <c r="LQ1526" s="199"/>
      <c r="LR1526" s="199"/>
      <c r="LS1526" s="199"/>
      <c r="LT1526" s="199"/>
      <c r="LU1526" s="199"/>
      <c r="LV1526" s="199"/>
      <c r="LW1526" s="199"/>
      <c r="LX1526" s="199"/>
      <c r="LY1526" s="199"/>
      <c r="LZ1526" s="199"/>
      <c r="MA1526" s="199"/>
      <c r="MB1526" s="199"/>
      <c r="MC1526" s="199"/>
      <c r="MD1526" s="199"/>
      <c r="ME1526" s="199"/>
      <c r="MF1526" s="199"/>
      <c r="MG1526" s="199"/>
      <c r="MH1526" s="199"/>
      <c r="MI1526" s="199"/>
      <c r="MJ1526" s="199"/>
      <c r="MK1526" s="199"/>
      <c r="ML1526" s="199"/>
      <c r="MM1526" s="199"/>
      <c r="MN1526" s="199"/>
      <c r="MO1526" s="199"/>
      <c r="MP1526" s="199"/>
      <c r="MQ1526" s="199"/>
      <c r="MR1526" s="199"/>
      <c r="MS1526" s="199"/>
      <c r="MT1526" s="199"/>
      <c r="MU1526" s="199"/>
      <c r="MV1526" s="199"/>
      <c r="MW1526" s="199"/>
      <c r="MX1526" s="199"/>
      <c r="MY1526" s="199"/>
      <c r="MZ1526" s="199"/>
      <c r="NA1526" s="199"/>
      <c r="NB1526" s="199"/>
      <c r="NC1526" s="199"/>
      <c r="ND1526" s="199"/>
      <c r="NE1526" s="199"/>
      <c r="NF1526" s="199"/>
      <c r="NG1526" s="199"/>
      <c r="NH1526" s="199"/>
      <c r="NI1526" s="199"/>
      <c r="NJ1526" s="199"/>
      <c r="NK1526" s="199"/>
      <c r="NL1526" s="199"/>
      <c r="NM1526" s="199"/>
      <c r="NN1526" s="199"/>
      <c r="NO1526" s="199"/>
      <c r="NP1526" s="199"/>
      <c r="NQ1526" s="199"/>
      <c r="NR1526" s="199"/>
      <c r="NS1526" s="199"/>
      <c r="NT1526" s="199"/>
      <c r="NU1526" s="199"/>
      <c r="NV1526" s="199"/>
      <c r="NW1526" s="199"/>
      <c r="NX1526" s="199"/>
      <c r="NY1526" s="199"/>
      <c r="NZ1526" s="199"/>
      <c r="OA1526" s="199"/>
      <c r="OB1526" s="199"/>
      <c r="OC1526" s="199"/>
      <c r="OD1526" s="199"/>
      <c r="OE1526" s="199"/>
      <c r="OF1526" s="199"/>
      <c r="OG1526" s="199"/>
      <c r="OH1526" s="199"/>
      <c r="OI1526" s="199"/>
      <c r="OJ1526" s="199"/>
      <c r="OK1526" s="199"/>
      <c r="OL1526" s="199"/>
      <c r="OM1526" s="199"/>
      <c r="ON1526" s="199"/>
      <c r="OO1526" s="199"/>
      <c r="OP1526" s="199"/>
      <c r="OQ1526" s="199"/>
      <c r="OR1526" s="199"/>
      <c r="OS1526" s="199"/>
      <c r="OT1526" s="199"/>
      <c r="OU1526" s="199"/>
      <c r="OV1526" s="199"/>
      <c r="OW1526" s="199"/>
      <c r="OX1526" s="199"/>
      <c r="OY1526" s="199"/>
      <c r="OZ1526" s="199"/>
      <c r="PA1526" s="199"/>
      <c r="PB1526" s="199"/>
      <c r="PC1526" s="199"/>
      <c r="PD1526" s="199"/>
      <c r="PE1526" s="199"/>
      <c r="PF1526" s="199"/>
      <c r="PG1526" s="199"/>
      <c r="PH1526" s="199"/>
      <c r="PI1526" s="199"/>
      <c r="PJ1526" s="199"/>
      <c r="PK1526" s="199"/>
      <c r="PL1526" s="199"/>
      <c r="PM1526" s="199"/>
      <c r="PN1526" s="199"/>
      <c r="PO1526" s="199"/>
      <c r="PP1526" s="199"/>
      <c r="PQ1526" s="199"/>
      <c r="PR1526" s="199"/>
      <c r="PS1526" s="199"/>
      <c r="PT1526" s="199"/>
      <c r="PU1526" s="199"/>
      <c r="PV1526" s="199"/>
      <c r="PW1526" s="199"/>
      <c r="PX1526" s="199"/>
      <c r="PY1526" s="199"/>
      <c r="PZ1526" s="199"/>
      <c r="QA1526" s="199"/>
      <c r="QB1526" s="199"/>
      <c r="QC1526" s="199"/>
      <c r="QD1526" s="199"/>
      <c r="QE1526" s="199"/>
      <c r="QF1526" s="199"/>
      <c r="QG1526" s="199"/>
      <c r="QH1526" s="199"/>
      <c r="QI1526" s="199"/>
      <c r="QJ1526" s="199"/>
      <c r="QK1526" s="199"/>
      <c r="QL1526" s="199"/>
      <c r="QM1526" s="199"/>
      <c r="QN1526" s="199"/>
      <c r="QO1526" s="199"/>
      <c r="QP1526" s="199"/>
      <c r="QQ1526" s="199"/>
      <c r="QR1526" s="199"/>
      <c r="QS1526" s="199"/>
      <c r="QT1526" s="199"/>
      <c r="QU1526" s="199"/>
      <c r="QV1526" s="199"/>
      <c r="QW1526" s="199"/>
      <c r="QX1526" s="199"/>
      <c r="QY1526" s="199"/>
      <c r="QZ1526" s="199"/>
      <c r="RA1526" s="199"/>
      <c r="RB1526" s="199"/>
      <c r="RC1526" s="199"/>
      <c r="RD1526" s="199"/>
      <c r="RE1526" s="199"/>
      <c r="RF1526" s="199"/>
    </row>
    <row r="1527" spans="1:474" s="169" customFormat="1" x14ac:dyDescent="0.25">
      <c r="A1527" s="26"/>
      <c r="B1527" s="48" t="s">
        <v>1430</v>
      </c>
      <c r="C1527" s="23"/>
      <c r="D1527" s="49">
        <v>3</v>
      </c>
      <c r="E1527" s="23">
        <f t="shared" si="163"/>
        <v>350.78</v>
      </c>
      <c r="F1527" s="23">
        <v>1052.3399999999999</v>
      </c>
      <c r="P1527" s="207"/>
      <c r="Q1527" s="169">
        <v>1</v>
      </c>
      <c r="R1527" s="169">
        <v>350.78</v>
      </c>
      <c r="U1527" s="208">
        <v>2</v>
      </c>
      <c r="V1527" s="207">
        <v>701.56</v>
      </c>
      <c r="AD1527" s="180"/>
      <c r="AE1527" s="207">
        <f t="shared" si="162"/>
        <v>1052.3399999999999</v>
      </c>
      <c r="AF1527" s="199"/>
      <c r="AG1527" s="199"/>
      <c r="AH1527" s="199"/>
      <c r="AI1527" s="199"/>
      <c r="AJ1527" s="199"/>
      <c r="AK1527" s="199"/>
      <c r="AL1527" s="199"/>
      <c r="AM1527" s="199"/>
      <c r="AN1527" s="199"/>
      <c r="AO1527" s="199"/>
      <c r="AP1527" s="199"/>
      <c r="AQ1527" s="199"/>
      <c r="AR1527" s="199"/>
      <c r="AS1527" s="199"/>
      <c r="AT1527" s="199"/>
      <c r="AU1527" s="199"/>
      <c r="AV1527" s="199"/>
      <c r="AW1527" s="199"/>
      <c r="AX1527" s="199"/>
      <c r="AY1527" s="199"/>
      <c r="AZ1527" s="199"/>
      <c r="BA1527" s="199"/>
      <c r="BB1527" s="199"/>
      <c r="BC1527" s="199"/>
      <c r="BD1527" s="199"/>
      <c r="BE1527" s="199"/>
      <c r="BF1527" s="199"/>
      <c r="BG1527" s="199"/>
      <c r="BH1527" s="199"/>
      <c r="BI1527" s="199"/>
      <c r="BJ1527" s="199"/>
      <c r="BK1527" s="199"/>
      <c r="BL1527" s="199"/>
      <c r="BM1527" s="199"/>
      <c r="BN1527" s="199"/>
      <c r="BO1527" s="199"/>
      <c r="BP1527" s="199"/>
      <c r="BQ1527" s="199"/>
      <c r="BR1527" s="199"/>
      <c r="GM1527" s="199"/>
      <c r="GN1527" s="199"/>
      <c r="GO1527" s="199"/>
      <c r="GP1527" s="199"/>
      <c r="GQ1527" s="199"/>
      <c r="GR1527" s="199"/>
      <c r="GS1527" s="199"/>
      <c r="GT1527" s="199"/>
      <c r="GU1527" s="199"/>
      <c r="GV1527" s="199"/>
      <c r="GW1527" s="199"/>
      <c r="GX1527" s="199"/>
      <c r="GY1527" s="199"/>
      <c r="GZ1527" s="199"/>
      <c r="HA1527" s="199"/>
      <c r="HB1527" s="199"/>
      <c r="HC1527" s="199"/>
      <c r="HD1527" s="199"/>
      <c r="HE1527" s="199"/>
      <c r="HF1527" s="199"/>
      <c r="HG1527" s="199"/>
      <c r="HH1527" s="199"/>
      <c r="HI1527" s="199"/>
      <c r="HJ1527" s="199"/>
      <c r="HK1527" s="199"/>
      <c r="HL1527" s="199"/>
      <c r="HM1527" s="199"/>
      <c r="HN1527" s="199"/>
      <c r="HO1527" s="199"/>
      <c r="HP1527" s="199"/>
      <c r="HQ1527" s="199"/>
      <c r="HR1527" s="199"/>
      <c r="HS1527" s="199"/>
      <c r="HT1527" s="199"/>
      <c r="HU1527" s="199"/>
      <c r="HV1527" s="199"/>
      <c r="HW1527" s="199"/>
      <c r="HX1527" s="199"/>
      <c r="HY1527" s="199"/>
      <c r="HZ1527" s="199"/>
      <c r="IA1527" s="199"/>
      <c r="IB1527" s="199"/>
      <c r="IC1527" s="199"/>
      <c r="ID1527" s="199"/>
      <c r="IE1527" s="199"/>
      <c r="IF1527" s="199"/>
      <c r="IG1527" s="199"/>
      <c r="IH1527" s="199"/>
      <c r="II1527" s="199"/>
      <c r="IJ1527" s="199"/>
      <c r="IK1527" s="199"/>
      <c r="IL1527" s="199"/>
      <c r="IM1527" s="199"/>
      <c r="IN1527" s="199"/>
      <c r="IO1527" s="199"/>
      <c r="IP1527" s="199"/>
      <c r="IQ1527" s="199"/>
      <c r="IR1527" s="199"/>
      <c r="IS1527" s="199"/>
      <c r="IT1527" s="199"/>
      <c r="IU1527" s="199"/>
      <c r="IV1527" s="199"/>
      <c r="IW1527" s="199"/>
      <c r="IX1527" s="199"/>
      <c r="IY1527" s="199"/>
      <c r="IZ1527" s="199"/>
      <c r="JA1527" s="199"/>
      <c r="JB1527" s="199"/>
      <c r="JC1527" s="199"/>
      <c r="JD1527" s="199"/>
      <c r="JE1527" s="199"/>
      <c r="JF1527" s="199"/>
      <c r="JG1527" s="199"/>
      <c r="JH1527" s="199"/>
      <c r="JI1527" s="199"/>
      <c r="JJ1527" s="199"/>
      <c r="JK1527" s="199"/>
      <c r="JL1527" s="199"/>
      <c r="JM1527" s="199"/>
      <c r="JN1527" s="199"/>
      <c r="JO1527" s="199"/>
      <c r="JP1527" s="199"/>
      <c r="JQ1527" s="199"/>
      <c r="JR1527" s="199"/>
      <c r="JS1527" s="199"/>
      <c r="JT1527" s="199"/>
      <c r="JU1527" s="199"/>
      <c r="JV1527" s="199"/>
      <c r="JW1527" s="199"/>
      <c r="JX1527" s="199"/>
      <c r="JY1527" s="199"/>
      <c r="JZ1527" s="199"/>
      <c r="KA1527" s="199"/>
      <c r="KB1527" s="199"/>
      <c r="KC1527" s="199"/>
      <c r="KD1527" s="199"/>
      <c r="KE1527" s="199"/>
      <c r="KF1527" s="199"/>
      <c r="KG1527" s="199"/>
      <c r="KH1527" s="199"/>
      <c r="KI1527" s="199"/>
      <c r="KJ1527" s="199"/>
      <c r="KK1527" s="199"/>
      <c r="KL1527" s="199"/>
      <c r="KM1527" s="199"/>
      <c r="KN1527" s="199"/>
      <c r="KO1527" s="199"/>
      <c r="KP1527" s="199"/>
      <c r="KQ1527" s="199"/>
      <c r="KR1527" s="199"/>
      <c r="KS1527" s="199"/>
      <c r="KT1527" s="199"/>
      <c r="KU1527" s="199"/>
      <c r="KV1527" s="199"/>
      <c r="KW1527" s="199"/>
      <c r="KX1527" s="199"/>
      <c r="KY1527" s="199"/>
      <c r="KZ1527" s="199"/>
      <c r="LA1527" s="199"/>
      <c r="LB1527" s="199"/>
      <c r="LC1527" s="199"/>
      <c r="LD1527" s="199"/>
      <c r="LE1527" s="199"/>
      <c r="LF1527" s="199"/>
      <c r="LG1527" s="199"/>
      <c r="LH1527" s="199"/>
      <c r="LI1527" s="199"/>
      <c r="LJ1527" s="199"/>
      <c r="LK1527" s="199"/>
      <c r="LL1527" s="199"/>
      <c r="LM1527" s="199"/>
      <c r="LN1527" s="199"/>
      <c r="LO1527" s="199"/>
      <c r="LP1527" s="199"/>
      <c r="LQ1527" s="199"/>
      <c r="LR1527" s="199"/>
      <c r="LS1527" s="199"/>
      <c r="LT1527" s="199"/>
      <c r="LU1527" s="199"/>
      <c r="LV1527" s="199"/>
      <c r="LW1527" s="199"/>
      <c r="LX1527" s="199"/>
      <c r="LY1527" s="199"/>
      <c r="LZ1527" s="199"/>
      <c r="MA1527" s="199"/>
      <c r="MB1527" s="199"/>
      <c r="MC1527" s="199"/>
      <c r="MD1527" s="199"/>
      <c r="ME1527" s="199"/>
      <c r="MF1527" s="199"/>
      <c r="MG1527" s="199"/>
      <c r="MH1527" s="199"/>
      <c r="MI1527" s="199"/>
      <c r="MJ1527" s="199"/>
      <c r="MK1527" s="199"/>
      <c r="ML1527" s="199"/>
      <c r="MM1527" s="199"/>
      <c r="MN1527" s="199"/>
      <c r="MO1527" s="199"/>
      <c r="MP1527" s="199"/>
      <c r="MQ1527" s="199"/>
      <c r="MR1527" s="199"/>
      <c r="MS1527" s="199"/>
      <c r="MT1527" s="199"/>
      <c r="MU1527" s="199"/>
      <c r="MV1527" s="199"/>
      <c r="MW1527" s="199"/>
      <c r="MX1527" s="199"/>
      <c r="MY1527" s="199"/>
      <c r="MZ1527" s="199"/>
      <c r="NA1527" s="199"/>
      <c r="NB1527" s="199"/>
      <c r="NC1527" s="199"/>
      <c r="ND1527" s="199"/>
      <c r="NE1527" s="199"/>
      <c r="NF1527" s="199"/>
      <c r="NG1527" s="199"/>
      <c r="NH1527" s="199"/>
      <c r="NI1527" s="199"/>
      <c r="NJ1527" s="199"/>
      <c r="NK1527" s="199"/>
      <c r="NL1527" s="199"/>
      <c r="NM1527" s="199"/>
      <c r="NN1527" s="199"/>
      <c r="NO1527" s="199"/>
      <c r="NP1527" s="199"/>
      <c r="NQ1527" s="199"/>
      <c r="NR1527" s="199"/>
      <c r="NS1527" s="199"/>
      <c r="NT1527" s="199"/>
      <c r="NU1527" s="199"/>
      <c r="NV1527" s="199"/>
      <c r="NW1527" s="199"/>
      <c r="NX1527" s="199"/>
      <c r="NY1527" s="199"/>
      <c r="NZ1527" s="199"/>
      <c r="OA1527" s="199"/>
      <c r="OB1527" s="199"/>
      <c r="OC1527" s="199"/>
      <c r="OD1527" s="199"/>
      <c r="OE1527" s="199"/>
      <c r="OF1527" s="199"/>
      <c r="OG1527" s="199"/>
      <c r="OH1527" s="199"/>
      <c r="OI1527" s="199"/>
      <c r="OJ1527" s="199"/>
      <c r="OK1527" s="199"/>
      <c r="OL1527" s="199"/>
      <c r="OM1527" s="199"/>
      <c r="ON1527" s="199"/>
      <c r="OO1527" s="199"/>
      <c r="OP1527" s="199"/>
      <c r="OQ1527" s="199"/>
      <c r="OR1527" s="199"/>
      <c r="OS1527" s="199"/>
      <c r="OT1527" s="199"/>
      <c r="OU1527" s="199"/>
      <c r="OV1527" s="199"/>
      <c r="OW1527" s="199"/>
      <c r="OX1527" s="199"/>
      <c r="OY1527" s="199"/>
      <c r="OZ1527" s="199"/>
      <c r="PA1527" s="199"/>
      <c r="PB1527" s="199"/>
      <c r="PC1527" s="199"/>
      <c r="PD1527" s="199"/>
      <c r="PE1527" s="199"/>
      <c r="PF1527" s="199"/>
      <c r="PG1527" s="199"/>
      <c r="PH1527" s="199"/>
      <c r="PI1527" s="199"/>
      <c r="PJ1527" s="199"/>
      <c r="PK1527" s="199"/>
      <c r="PL1527" s="199"/>
      <c r="PM1527" s="199"/>
      <c r="PN1527" s="199"/>
      <c r="PO1527" s="199"/>
      <c r="PP1527" s="199"/>
      <c r="PQ1527" s="199"/>
      <c r="PR1527" s="199"/>
      <c r="PS1527" s="199"/>
      <c r="PT1527" s="199"/>
      <c r="PU1527" s="199"/>
      <c r="PV1527" s="199"/>
      <c r="PW1527" s="199"/>
      <c r="PX1527" s="199"/>
      <c r="PY1527" s="199"/>
      <c r="PZ1527" s="199"/>
      <c r="QA1527" s="199"/>
      <c r="QB1527" s="199"/>
      <c r="QC1527" s="199"/>
      <c r="QD1527" s="199"/>
      <c r="QE1527" s="199"/>
      <c r="QF1527" s="199"/>
      <c r="QG1527" s="199"/>
      <c r="QH1527" s="199"/>
      <c r="QI1527" s="199"/>
      <c r="QJ1527" s="199"/>
      <c r="QK1527" s="199"/>
      <c r="QL1527" s="199"/>
      <c r="QM1527" s="199"/>
      <c r="QN1527" s="199"/>
      <c r="QO1527" s="199"/>
      <c r="QP1527" s="199"/>
      <c r="QQ1527" s="199"/>
      <c r="QR1527" s="199"/>
      <c r="QS1527" s="199"/>
      <c r="QT1527" s="199"/>
      <c r="QU1527" s="199"/>
      <c r="QV1527" s="199"/>
      <c r="QW1527" s="199"/>
      <c r="QX1527" s="199"/>
      <c r="QY1527" s="199"/>
      <c r="QZ1527" s="199"/>
      <c r="RA1527" s="199"/>
      <c r="RB1527" s="199"/>
      <c r="RC1527" s="199"/>
      <c r="RD1527" s="199"/>
      <c r="RE1527" s="199"/>
      <c r="RF1527" s="199"/>
    </row>
    <row r="1528" spans="1:474" s="169" customFormat="1" x14ac:dyDescent="0.25">
      <c r="A1528" s="26"/>
      <c r="B1528" s="48" t="s">
        <v>1431</v>
      </c>
      <c r="C1528" s="23"/>
      <c r="D1528" s="49">
        <v>0</v>
      </c>
      <c r="E1528" s="23"/>
      <c r="F1528" s="23">
        <v>0</v>
      </c>
      <c r="P1528" s="207"/>
      <c r="U1528" s="208">
        <v>0</v>
      </c>
      <c r="V1528" s="207">
        <v>0</v>
      </c>
      <c r="AD1528" s="180"/>
      <c r="AE1528" s="207">
        <f t="shared" si="162"/>
        <v>0</v>
      </c>
      <c r="AF1528" s="199"/>
      <c r="AG1528" s="199"/>
      <c r="AH1528" s="199"/>
      <c r="AI1528" s="199"/>
      <c r="AJ1528" s="199"/>
      <c r="AK1528" s="199"/>
      <c r="AL1528" s="199"/>
      <c r="AM1528" s="199"/>
      <c r="AN1528" s="199"/>
      <c r="AO1528" s="199"/>
      <c r="AP1528" s="199"/>
      <c r="AQ1528" s="199"/>
      <c r="AR1528" s="199"/>
      <c r="AS1528" s="199"/>
      <c r="AT1528" s="199"/>
      <c r="AU1528" s="199"/>
      <c r="AV1528" s="199"/>
      <c r="AW1528" s="199"/>
      <c r="AX1528" s="199"/>
      <c r="AY1528" s="199"/>
      <c r="AZ1528" s="199"/>
      <c r="BA1528" s="199"/>
      <c r="BB1528" s="199"/>
      <c r="BC1528" s="199"/>
      <c r="BD1528" s="199"/>
      <c r="BE1528" s="199"/>
      <c r="BF1528" s="199"/>
      <c r="BG1528" s="199"/>
      <c r="BH1528" s="199"/>
      <c r="BI1528" s="199"/>
      <c r="BJ1528" s="199"/>
      <c r="BK1528" s="199"/>
      <c r="BL1528" s="199"/>
      <c r="BM1528" s="199"/>
      <c r="BN1528" s="199"/>
      <c r="BO1528" s="199"/>
      <c r="BP1528" s="199"/>
      <c r="BQ1528" s="199"/>
      <c r="BR1528" s="199"/>
      <c r="GM1528" s="199"/>
      <c r="GN1528" s="199"/>
      <c r="GO1528" s="199"/>
      <c r="GP1528" s="199"/>
      <c r="GQ1528" s="199"/>
      <c r="GR1528" s="199"/>
      <c r="GS1528" s="199"/>
      <c r="GT1528" s="199"/>
      <c r="GU1528" s="199"/>
      <c r="GV1528" s="199"/>
      <c r="GW1528" s="199"/>
      <c r="GX1528" s="199"/>
      <c r="GY1528" s="199"/>
      <c r="GZ1528" s="199"/>
      <c r="HA1528" s="199"/>
      <c r="HB1528" s="199"/>
      <c r="HC1528" s="199"/>
      <c r="HD1528" s="199"/>
      <c r="HE1528" s="199"/>
      <c r="HF1528" s="199"/>
      <c r="HG1528" s="199"/>
      <c r="HH1528" s="199"/>
      <c r="HI1528" s="199"/>
      <c r="HJ1528" s="199"/>
      <c r="HK1528" s="199"/>
      <c r="HL1528" s="199"/>
      <c r="HM1528" s="199"/>
      <c r="HN1528" s="199"/>
      <c r="HO1528" s="199"/>
      <c r="HP1528" s="199"/>
      <c r="HQ1528" s="199"/>
      <c r="HR1528" s="199"/>
      <c r="HS1528" s="199"/>
      <c r="HT1528" s="199"/>
      <c r="HU1528" s="199"/>
      <c r="HV1528" s="199"/>
      <c r="HW1528" s="199"/>
      <c r="HX1528" s="199"/>
      <c r="HY1528" s="199"/>
      <c r="HZ1528" s="199"/>
      <c r="IA1528" s="199"/>
      <c r="IB1528" s="199"/>
      <c r="IC1528" s="199"/>
      <c r="ID1528" s="199"/>
      <c r="IE1528" s="199"/>
      <c r="IF1528" s="199"/>
      <c r="IG1528" s="199"/>
      <c r="IH1528" s="199"/>
      <c r="II1528" s="199"/>
      <c r="IJ1528" s="199"/>
      <c r="IK1528" s="199"/>
      <c r="IL1528" s="199"/>
      <c r="IM1528" s="199"/>
      <c r="IN1528" s="199"/>
      <c r="IO1528" s="199"/>
      <c r="IP1528" s="199"/>
      <c r="IQ1528" s="199"/>
      <c r="IR1528" s="199"/>
      <c r="IS1528" s="199"/>
      <c r="IT1528" s="199"/>
      <c r="IU1528" s="199"/>
      <c r="IV1528" s="199"/>
      <c r="IW1528" s="199"/>
      <c r="IX1528" s="199"/>
      <c r="IY1528" s="199"/>
      <c r="IZ1528" s="199"/>
      <c r="JA1528" s="199"/>
      <c r="JB1528" s="199"/>
      <c r="JC1528" s="199"/>
      <c r="JD1528" s="199"/>
      <c r="JE1528" s="199"/>
      <c r="JF1528" s="199"/>
      <c r="JG1528" s="199"/>
      <c r="JH1528" s="199"/>
      <c r="JI1528" s="199"/>
      <c r="JJ1528" s="199"/>
      <c r="JK1528" s="199"/>
      <c r="JL1528" s="199"/>
      <c r="JM1528" s="199"/>
      <c r="JN1528" s="199"/>
      <c r="JO1528" s="199"/>
      <c r="JP1528" s="199"/>
      <c r="JQ1528" s="199"/>
      <c r="JR1528" s="199"/>
      <c r="JS1528" s="199"/>
      <c r="JT1528" s="199"/>
      <c r="JU1528" s="199"/>
      <c r="JV1528" s="199"/>
      <c r="JW1528" s="199"/>
      <c r="JX1528" s="199"/>
      <c r="JY1528" s="199"/>
      <c r="JZ1528" s="199"/>
      <c r="KA1528" s="199"/>
      <c r="KB1528" s="199"/>
      <c r="KC1528" s="199"/>
      <c r="KD1528" s="199"/>
      <c r="KE1528" s="199"/>
      <c r="KF1528" s="199"/>
      <c r="KG1528" s="199"/>
      <c r="KH1528" s="199"/>
      <c r="KI1528" s="199"/>
      <c r="KJ1528" s="199"/>
      <c r="KK1528" s="199"/>
      <c r="KL1528" s="199"/>
      <c r="KM1528" s="199"/>
      <c r="KN1528" s="199"/>
      <c r="KO1528" s="199"/>
      <c r="KP1528" s="199"/>
      <c r="KQ1528" s="199"/>
      <c r="KR1528" s="199"/>
      <c r="KS1528" s="199"/>
      <c r="KT1528" s="199"/>
      <c r="KU1528" s="199"/>
      <c r="KV1528" s="199"/>
      <c r="KW1528" s="199"/>
      <c r="KX1528" s="199"/>
      <c r="KY1528" s="199"/>
      <c r="KZ1528" s="199"/>
      <c r="LA1528" s="199"/>
      <c r="LB1528" s="199"/>
      <c r="LC1528" s="199"/>
      <c r="LD1528" s="199"/>
      <c r="LE1528" s="199"/>
      <c r="LF1528" s="199"/>
      <c r="LG1528" s="199"/>
      <c r="LH1528" s="199"/>
      <c r="LI1528" s="199"/>
      <c r="LJ1528" s="199"/>
      <c r="LK1528" s="199"/>
      <c r="LL1528" s="199"/>
      <c r="LM1528" s="199"/>
      <c r="LN1528" s="199"/>
      <c r="LO1528" s="199"/>
      <c r="LP1528" s="199"/>
      <c r="LQ1528" s="199"/>
      <c r="LR1528" s="199"/>
      <c r="LS1528" s="199"/>
      <c r="LT1528" s="199"/>
      <c r="LU1528" s="199"/>
      <c r="LV1528" s="199"/>
      <c r="LW1528" s="199"/>
      <c r="LX1528" s="199"/>
      <c r="LY1528" s="199"/>
      <c r="LZ1528" s="199"/>
      <c r="MA1528" s="199"/>
      <c r="MB1528" s="199"/>
      <c r="MC1528" s="199"/>
      <c r="MD1528" s="199"/>
      <c r="ME1528" s="199"/>
      <c r="MF1528" s="199"/>
      <c r="MG1528" s="199"/>
      <c r="MH1528" s="199"/>
      <c r="MI1528" s="199"/>
      <c r="MJ1528" s="199"/>
      <c r="MK1528" s="199"/>
      <c r="ML1528" s="199"/>
      <c r="MM1528" s="199"/>
      <c r="MN1528" s="199"/>
      <c r="MO1528" s="199"/>
      <c r="MP1528" s="199"/>
      <c r="MQ1528" s="199"/>
      <c r="MR1528" s="199"/>
      <c r="MS1528" s="199"/>
      <c r="MT1528" s="199"/>
      <c r="MU1528" s="199"/>
      <c r="MV1528" s="199"/>
      <c r="MW1528" s="199"/>
      <c r="MX1528" s="199"/>
      <c r="MY1528" s="199"/>
      <c r="MZ1528" s="199"/>
      <c r="NA1528" s="199"/>
      <c r="NB1528" s="199"/>
      <c r="NC1528" s="199"/>
      <c r="ND1528" s="199"/>
      <c r="NE1528" s="199"/>
      <c r="NF1528" s="199"/>
      <c r="NG1528" s="199"/>
      <c r="NH1528" s="199"/>
      <c r="NI1528" s="199"/>
      <c r="NJ1528" s="199"/>
      <c r="NK1528" s="199"/>
      <c r="NL1528" s="199"/>
      <c r="NM1528" s="199"/>
      <c r="NN1528" s="199"/>
      <c r="NO1528" s="199"/>
      <c r="NP1528" s="199"/>
      <c r="NQ1528" s="199"/>
      <c r="NR1528" s="199"/>
      <c r="NS1528" s="199"/>
      <c r="NT1528" s="199"/>
      <c r="NU1528" s="199"/>
      <c r="NV1528" s="199"/>
      <c r="NW1528" s="199"/>
      <c r="NX1528" s="199"/>
      <c r="NY1528" s="199"/>
      <c r="NZ1528" s="199"/>
      <c r="OA1528" s="199"/>
      <c r="OB1528" s="199"/>
      <c r="OC1528" s="199"/>
      <c r="OD1528" s="199"/>
      <c r="OE1528" s="199"/>
      <c r="OF1528" s="199"/>
      <c r="OG1528" s="199"/>
      <c r="OH1528" s="199"/>
      <c r="OI1528" s="199"/>
      <c r="OJ1528" s="199"/>
      <c r="OK1528" s="199"/>
      <c r="OL1528" s="199"/>
      <c r="OM1528" s="199"/>
      <c r="ON1528" s="199"/>
      <c r="OO1528" s="199"/>
      <c r="OP1528" s="199"/>
      <c r="OQ1528" s="199"/>
      <c r="OR1528" s="199"/>
      <c r="OS1528" s="199"/>
      <c r="OT1528" s="199"/>
      <c r="OU1528" s="199"/>
      <c r="OV1528" s="199"/>
      <c r="OW1528" s="199"/>
      <c r="OX1528" s="199"/>
      <c r="OY1528" s="199"/>
      <c r="OZ1528" s="199"/>
      <c r="PA1528" s="199"/>
      <c r="PB1528" s="199"/>
      <c r="PC1528" s="199"/>
      <c r="PD1528" s="199"/>
      <c r="PE1528" s="199"/>
      <c r="PF1528" s="199"/>
      <c r="PG1528" s="199"/>
      <c r="PH1528" s="199"/>
      <c r="PI1528" s="199"/>
      <c r="PJ1528" s="199"/>
      <c r="PK1528" s="199"/>
      <c r="PL1528" s="199"/>
      <c r="PM1528" s="199"/>
      <c r="PN1528" s="199"/>
      <c r="PO1528" s="199"/>
      <c r="PP1528" s="199"/>
      <c r="PQ1528" s="199"/>
      <c r="PR1528" s="199"/>
      <c r="PS1528" s="199"/>
      <c r="PT1528" s="199"/>
      <c r="PU1528" s="199"/>
      <c r="PV1528" s="199"/>
      <c r="PW1528" s="199"/>
      <c r="PX1528" s="199"/>
      <c r="PY1528" s="199"/>
      <c r="PZ1528" s="199"/>
      <c r="QA1528" s="199"/>
      <c r="QB1528" s="199"/>
      <c r="QC1528" s="199"/>
      <c r="QD1528" s="199"/>
      <c r="QE1528" s="199"/>
      <c r="QF1528" s="199"/>
      <c r="QG1528" s="199"/>
      <c r="QH1528" s="199"/>
      <c r="QI1528" s="199"/>
      <c r="QJ1528" s="199"/>
      <c r="QK1528" s="199"/>
      <c r="QL1528" s="199"/>
      <c r="QM1528" s="199"/>
      <c r="QN1528" s="199"/>
      <c r="QO1528" s="199"/>
      <c r="QP1528" s="199"/>
      <c r="QQ1528" s="199"/>
      <c r="QR1528" s="199"/>
      <c r="QS1528" s="199"/>
      <c r="QT1528" s="199"/>
      <c r="QU1528" s="199"/>
      <c r="QV1528" s="199"/>
      <c r="QW1528" s="199"/>
      <c r="QX1528" s="199"/>
      <c r="QY1528" s="199"/>
      <c r="QZ1528" s="199"/>
      <c r="RA1528" s="199"/>
      <c r="RB1528" s="199"/>
      <c r="RC1528" s="199"/>
      <c r="RD1528" s="199"/>
      <c r="RE1528" s="199"/>
      <c r="RF1528" s="199"/>
    </row>
    <row r="1529" spans="1:474" s="10" customFormat="1" x14ac:dyDescent="0.25">
      <c r="A1529" s="164">
        <v>2500</v>
      </c>
      <c r="B1529" s="165" t="s">
        <v>1432</v>
      </c>
      <c r="C1529" s="166"/>
      <c r="D1529" s="167"/>
      <c r="E1529" s="166"/>
      <c r="F1529" s="168">
        <v>284274.80885199999</v>
      </c>
      <c r="G1529" s="177">
        <f>G1530+G1544+G1556+G1652+G1958</f>
        <v>0</v>
      </c>
      <c r="H1529" s="177">
        <f t="shared" ref="H1529:AE1529" si="165">H1530+H1544+H1556+H1652+H1958</f>
        <v>0</v>
      </c>
      <c r="I1529" s="177">
        <f t="shared" si="165"/>
        <v>0</v>
      </c>
      <c r="J1529" s="177">
        <f t="shared" si="165"/>
        <v>0</v>
      </c>
      <c r="K1529" s="177">
        <f t="shared" si="165"/>
        <v>0</v>
      </c>
      <c r="L1529" s="177">
        <f t="shared" si="165"/>
        <v>0</v>
      </c>
      <c r="M1529" s="177">
        <f t="shared" si="165"/>
        <v>0</v>
      </c>
      <c r="N1529" s="177">
        <f t="shared" si="165"/>
        <v>0</v>
      </c>
      <c r="O1529" s="177">
        <f t="shared" si="165"/>
        <v>2088</v>
      </c>
      <c r="P1529" s="213">
        <f t="shared" si="165"/>
        <v>62958.302954545456</v>
      </c>
      <c r="Q1529" s="177">
        <f t="shared" si="165"/>
        <v>0</v>
      </c>
      <c r="R1529" s="177">
        <f t="shared" si="165"/>
        <v>44964.616000000009</v>
      </c>
      <c r="S1529" s="177">
        <v>0</v>
      </c>
      <c r="T1529" s="177">
        <v>0</v>
      </c>
      <c r="U1529" s="177">
        <v>1134</v>
      </c>
      <c r="V1529" s="213">
        <v>176351.88870545456</v>
      </c>
      <c r="W1529" s="177">
        <f t="shared" si="165"/>
        <v>0</v>
      </c>
      <c r="X1529" s="177">
        <f t="shared" si="165"/>
        <v>0</v>
      </c>
      <c r="Y1529" s="177">
        <f t="shared" si="165"/>
        <v>0</v>
      </c>
      <c r="Z1529" s="177">
        <f t="shared" si="165"/>
        <v>0</v>
      </c>
      <c r="AA1529" s="177">
        <f t="shared" si="165"/>
        <v>0</v>
      </c>
      <c r="AB1529" s="177">
        <f t="shared" si="165"/>
        <v>0</v>
      </c>
      <c r="AC1529" s="177">
        <f t="shared" si="165"/>
        <v>0</v>
      </c>
      <c r="AD1529" s="182">
        <f t="shared" si="165"/>
        <v>0</v>
      </c>
      <c r="AE1529" s="226">
        <f t="shared" si="165"/>
        <v>284274.80765999999</v>
      </c>
      <c r="AF1529" s="104"/>
      <c r="AG1529" s="104"/>
      <c r="AH1529" s="104"/>
      <c r="AI1529" s="104"/>
      <c r="AJ1529" s="104"/>
      <c r="AK1529" s="104"/>
      <c r="AL1529" s="104"/>
      <c r="AM1529" s="104"/>
      <c r="AN1529" s="104"/>
      <c r="AO1529" s="104"/>
      <c r="AP1529" s="104"/>
      <c r="AQ1529" s="104"/>
      <c r="AR1529" s="104"/>
      <c r="AS1529" s="104"/>
      <c r="AT1529" s="104"/>
      <c r="AU1529" s="104"/>
      <c r="AV1529" s="104"/>
      <c r="AW1529" s="104"/>
      <c r="AX1529" s="104"/>
      <c r="AY1529" s="104"/>
      <c r="AZ1529" s="104"/>
      <c r="BA1529" s="104"/>
      <c r="BB1529" s="104"/>
      <c r="BC1529" s="104"/>
      <c r="BD1529" s="104"/>
      <c r="BE1529" s="104"/>
      <c r="BF1529" s="104"/>
      <c r="BG1529" s="104"/>
      <c r="BH1529" s="104"/>
      <c r="BI1529" s="104"/>
      <c r="BJ1529" s="104"/>
      <c r="BK1529" s="104"/>
      <c r="BL1529" s="104"/>
      <c r="BM1529" s="104"/>
      <c r="BN1529" s="104"/>
      <c r="BO1529" s="104"/>
      <c r="BP1529" s="104"/>
      <c r="BQ1529" s="104"/>
      <c r="BR1529" s="104"/>
      <c r="GM1529" s="104"/>
      <c r="GN1529" s="104"/>
      <c r="GO1529" s="104"/>
      <c r="GP1529" s="104"/>
      <c r="GQ1529" s="104"/>
      <c r="GR1529" s="104"/>
      <c r="GS1529" s="104"/>
      <c r="GT1529" s="104"/>
      <c r="GU1529" s="104"/>
      <c r="GV1529" s="104"/>
      <c r="GW1529" s="104"/>
      <c r="GX1529" s="104"/>
      <c r="GY1529" s="104"/>
      <c r="GZ1529" s="104"/>
      <c r="HA1529" s="104"/>
      <c r="HB1529" s="104"/>
      <c r="HC1529" s="104"/>
      <c r="HD1529" s="104"/>
      <c r="HE1529" s="104"/>
      <c r="HF1529" s="104"/>
      <c r="HG1529" s="104"/>
      <c r="HH1529" s="104"/>
      <c r="HI1529" s="104"/>
      <c r="HJ1529" s="104"/>
      <c r="HK1529" s="104"/>
      <c r="HL1529" s="104"/>
      <c r="HM1529" s="104"/>
      <c r="HN1529" s="104"/>
      <c r="HO1529" s="104"/>
      <c r="HP1529" s="104"/>
      <c r="HQ1529" s="104"/>
      <c r="HR1529" s="104"/>
      <c r="HS1529" s="104"/>
      <c r="HT1529" s="104"/>
      <c r="HU1529" s="104"/>
      <c r="HV1529" s="104"/>
      <c r="HW1529" s="104"/>
      <c r="HX1529" s="104"/>
      <c r="HY1529" s="104"/>
      <c r="HZ1529" s="104"/>
      <c r="IA1529" s="104"/>
      <c r="IB1529" s="104"/>
      <c r="IC1529" s="104"/>
      <c r="ID1529" s="104"/>
      <c r="IE1529" s="104"/>
      <c r="IF1529" s="104"/>
      <c r="IG1529" s="104"/>
      <c r="IH1529" s="104"/>
      <c r="II1529" s="104"/>
      <c r="IJ1529" s="104"/>
      <c r="IK1529" s="104"/>
      <c r="IL1529" s="104"/>
      <c r="IM1529" s="104"/>
      <c r="IN1529" s="104"/>
      <c r="IO1529" s="104"/>
      <c r="IP1529" s="104"/>
      <c r="IQ1529" s="104"/>
      <c r="IR1529" s="104"/>
      <c r="IS1529" s="104"/>
      <c r="IT1529" s="104"/>
      <c r="IU1529" s="104"/>
      <c r="IV1529" s="104"/>
      <c r="IW1529" s="104"/>
      <c r="IX1529" s="104"/>
      <c r="IY1529" s="104"/>
      <c r="IZ1529" s="104"/>
      <c r="JA1529" s="104"/>
      <c r="JB1529" s="104"/>
      <c r="JC1529" s="104"/>
      <c r="JD1529" s="104"/>
      <c r="JE1529" s="104"/>
      <c r="JF1529" s="104"/>
      <c r="JG1529" s="104"/>
      <c r="JH1529" s="104"/>
      <c r="JI1529" s="104"/>
      <c r="JJ1529" s="104"/>
      <c r="JK1529" s="104"/>
      <c r="JL1529" s="104"/>
      <c r="JM1529" s="104"/>
      <c r="JN1529" s="104"/>
      <c r="JO1529" s="104"/>
      <c r="JP1529" s="104"/>
      <c r="JQ1529" s="104"/>
      <c r="JR1529" s="104"/>
      <c r="JS1529" s="104"/>
      <c r="JT1529" s="104"/>
      <c r="JU1529" s="104"/>
      <c r="JV1529" s="104"/>
      <c r="JW1529" s="104"/>
      <c r="JX1529" s="104"/>
      <c r="JY1529" s="104"/>
      <c r="JZ1529" s="104"/>
      <c r="KA1529" s="104"/>
      <c r="KB1529" s="104"/>
      <c r="KC1529" s="104"/>
      <c r="KD1529" s="104"/>
      <c r="KE1529" s="104"/>
      <c r="KF1529" s="104"/>
      <c r="KG1529" s="104"/>
      <c r="KH1529" s="104"/>
      <c r="KI1529" s="104"/>
      <c r="KJ1529" s="104"/>
      <c r="KK1529" s="104"/>
      <c r="KL1529" s="104"/>
      <c r="KM1529" s="104"/>
      <c r="KN1529" s="104"/>
      <c r="KO1529" s="104"/>
      <c r="KP1529" s="104"/>
      <c r="KQ1529" s="104"/>
      <c r="KR1529" s="104"/>
      <c r="KS1529" s="104"/>
      <c r="KT1529" s="104"/>
      <c r="KU1529" s="104"/>
      <c r="KV1529" s="104"/>
      <c r="KW1529" s="104"/>
      <c r="KX1529" s="104"/>
      <c r="KY1529" s="104"/>
      <c r="KZ1529" s="104"/>
      <c r="LA1529" s="104"/>
      <c r="LB1529" s="104"/>
      <c r="LC1529" s="104"/>
      <c r="LD1529" s="104"/>
      <c r="LE1529" s="104"/>
      <c r="LF1529" s="104"/>
      <c r="LG1529" s="104"/>
      <c r="LH1529" s="104"/>
      <c r="LI1529" s="104"/>
      <c r="LJ1529" s="104"/>
      <c r="LK1529" s="104"/>
      <c r="LL1529" s="104"/>
      <c r="LM1529" s="104"/>
      <c r="LN1529" s="104"/>
      <c r="LO1529" s="104"/>
      <c r="LP1529" s="104"/>
      <c r="LQ1529" s="104"/>
      <c r="LR1529" s="104"/>
      <c r="LS1529" s="104"/>
      <c r="LT1529" s="104"/>
      <c r="LU1529" s="104"/>
      <c r="LV1529" s="104"/>
      <c r="LW1529" s="104"/>
      <c r="LX1529" s="104"/>
      <c r="LY1529" s="104"/>
      <c r="LZ1529" s="104"/>
      <c r="MA1529" s="104"/>
      <c r="MB1529" s="104"/>
      <c r="MC1529" s="104"/>
      <c r="MD1529" s="104"/>
      <c r="ME1529" s="104"/>
      <c r="MF1529" s="104"/>
      <c r="MG1529" s="104"/>
      <c r="MH1529" s="104"/>
      <c r="MI1529" s="104"/>
      <c r="MJ1529" s="104"/>
      <c r="MK1529" s="104"/>
      <c r="ML1529" s="104"/>
      <c r="MM1529" s="104"/>
      <c r="MN1529" s="104"/>
      <c r="MO1529" s="104"/>
      <c r="MP1529" s="104"/>
      <c r="MQ1529" s="104"/>
      <c r="MR1529" s="104"/>
      <c r="MS1529" s="104"/>
      <c r="MT1529" s="104"/>
      <c r="MU1529" s="104"/>
      <c r="MV1529" s="104"/>
      <c r="MW1529" s="104"/>
      <c r="MX1529" s="104"/>
      <c r="MY1529" s="104"/>
      <c r="MZ1529" s="104"/>
      <c r="NA1529" s="104"/>
      <c r="NB1529" s="104"/>
      <c r="NC1529" s="104"/>
      <c r="ND1529" s="104"/>
      <c r="NE1529" s="104"/>
      <c r="NF1529" s="104"/>
      <c r="NG1529" s="104"/>
      <c r="NH1529" s="104"/>
      <c r="NI1529" s="104"/>
      <c r="NJ1529" s="104"/>
      <c r="NK1529" s="104"/>
      <c r="NL1529" s="104"/>
      <c r="NM1529" s="104"/>
      <c r="NN1529" s="104"/>
      <c r="NO1529" s="104"/>
      <c r="NP1529" s="104"/>
      <c r="NQ1529" s="104"/>
      <c r="NR1529" s="104"/>
      <c r="NS1529" s="104"/>
      <c r="NT1529" s="104"/>
      <c r="NU1529" s="104"/>
      <c r="NV1529" s="104"/>
      <c r="NW1529" s="104"/>
      <c r="NX1529" s="104"/>
      <c r="NY1529" s="104"/>
      <c r="NZ1529" s="104"/>
      <c r="OA1529" s="104"/>
      <c r="OB1529" s="104"/>
      <c r="OC1529" s="104"/>
      <c r="OD1529" s="104"/>
      <c r="OE1529" s="104"/>
      <c r="OF1529" s="104"/>
      <c r="OG1529" s="104"/>
      <c r="OH1529" s="104"/>
      <c r="OI1529" s="104"/>
      <c r="OJ1529" s="104"/>
      <c r="OK1529" s="104"/>
      <c r="OL1529" s="104"/>
      <c r="OM1529" s="104"/>
      <c r="ON1529" s="104"/>
      <c r="OO1529" s="104"/>
      <c r="OP1529" s="104"/>
      <c r="OQ1529" s="104"/>
      <c r="OR1529" s="104"/>
      <c r="OS1529" s="104"/>
      <c r="OT1529" s="104"/>
      <c r="OU1529" s="104"/>
      <c r="OV1529" s="104"/>
      <c r="OW1529" s="104"/>
      <c r="OX1529" s="104"/>
      <c r="OY1529" s="104"/>
      <c r="OZ1529" s="104"/>
      <c r="PA1529" s="104"/>
      <c r="PB1529" s="104"/>
      <c r="PC1529" s="104"/>
      <c r="PD1529" s="104"/>
      <c r="PE1529" s="104"/>
      <c r="PF1529" s="104"/>
      <c r="PG1529" s="104"/>
      <c r="PH1529" s="104"/>
      <c r="PI1529" s="104"/>
      <c r="PJ1529" s="104"/>
      <c r="PK1529" s="104"/>
      <c r="PL1529" s="104"/>
      <c r="PM1529" s="104"/>
      <c r="PN1529" s="104"/>
      <c r="PO1529" s="104"/>
      <c r="PP1529" s="104"/>
      <c r="PQ1529" s="104"/>
      <c r="PR1529" s="104"/>
      <c r="PS1529" s="104"/>
      <c r="PT1529" s="104"/>
      <c r="PU1529" s="104"/>
      <c r="PV1529" s="104"/>
      <c r="PW1529" s="104"/>
      <c r="PX1529" s="104"/>
      <c r="PY1529" s="104"/>
      <c r="PZ1529" s="104"/>
      <c r="QA1529" s="104"/>
      <c r="QB1529" s="104"/>
      <c r="QC1529" s="104"/>
      <c r="QD1529" s="104"/>
      <c r="QE1529" s="104"/>
      <c r="QF1529" s="104"/>
      <c r="QG1529" s="104"/>
      <c r="QH1529" s="104"/>
      <c r="QI1529" s="104"/>
      <c r="QJ1529" s="104"/>
      <c r="QK1529" s="104"/>
      <c r="QL1529" s="104"/>
      <c r="QM1529" s="104"/>
      <c r="QN1529" s="104"/>
      <c r="QO1529" s="104"/>
      <c r="QP1529" s="104"/>
      <c r="QQ1529" s="104"/>
      <c r="QR1529" s="104"/>
      <c r="QS1529" s="104"/>
      <c r="QT1529" s="104"/>
      <c r="QU1529" s="104"/>
      <c r="QV1529" s="104"/>
      <c r="QW1529" s="104"/>
      <c r="QX1529" s="104"/>
      <c r="QY1529" s="104"/>
      <c r="QZ1529" s="104"/>
      <c r="RA1529" s="104"/>
      <c r="RB1529" s="104"/>
      <c r="RC1529" s="104"/>
      <c r="RD1529" s="104"/>
      <c r="RE1529" s="104"/>
      <c r="RF1529" s="104"/>
    </row>
    <row r="1530" spans="1:474" s="14" customFormat="1" x14ac:dyDescent="0.25">
      <c r="A1530" s="11">
        <v>251</v>
      </c>
      <c r="B1530" s="79" t="s">
        <v>1433</v>
      </c>
      <c r="C1530" s="11"/>
      <c r="D1530" s="11"/>
      <c r="E1530" s="11"/>
      <c r="F1530" s="13">
        <v>19857.038560000001</v>
      </c>
      <c r="G1530" s="171">
        <f>G1531+G1533</f>
        <v>0</v>
      </c>
      <c r="H1530" s="171">
        <f t="shared" ref="H1530:AE1530" si="166">H1531+H1533</f>
        <v>0</v>
      </c>
      <c r="I1530" s="171">
        <f t="shared" si="166"/>
        <v>0</v>
      </c>
      <c r="J1530" s="171">
        <f t="shared" si="166"/>
        <v>0</v>
      </c>
      <c r="K1530" s="171">
        <f t="shared" si="166"/>
        <v>0</v>
      </c>
      <c r="L1530" s="171">
        <f t="shared" si="166"/>
        <v>0</v>
      </c>
      <c r="M1530" s="171">
        <f t="shared" si="166"/>
        <v>0</v>
      </c>
      <c r="N1530" s="171">
        <f t="shared" si="166"/>
        <v>0</v>
      </c>
      <c r="O1530" s="171">
        <f t="shared" si="166"/>
        <v>0</v>
      </c>
      <c r="P1530" s="185">
        <f t="shared" si="166"/>
        <v>0</v>
      </c>
      <c r="Q1530" s="171">
        <f t="shared" si="166"/>
        <v>0</v>
      </c>
      <c r="R1530" s="171">
        <f t="shared" si="166"/>
        <v>0</v>
      </c>
      <c r="S1530" s="171">
        <v>0</v>
      </c>
      <c r="T1530" s="171">
        <v>0</v>
      </c>
      <c r="U1530" s="171">
        <v>123</v>
      </c>
      <c r="V1530" s="185">
        <v>19857.038560000001</v>
      </c>
      <c r="W1530" s="171">
        <f t="shared" si="166"/>
        <v>0</v>
      </c>
      <c r="X1530" s="171">
        <f t="shared" si="166"/>
        <v>0</v>
      </c>
      <c r="Y1530" s="171">
        <f t="shared" si="166"/>
        <v>0</v>
      </c>
      <c r="Z1530" s="171">
        <f t="shared" si="166"/>
        <v>0</v>
      </c>
      <c r="AA1530" s="171">
        <f t="shared" si="166"/>
        <v>0</v>
      </c>
      <c r="AB1530" s="171">
        <f t="shared" si="166"/>
        <v>0</v>
      </c>
      <c r="AC1530" s="171">
        <f t="shared" si="166"/>
        <v>0</v>
      </c>
      <c r="AD1530" s="181">
        <f t="shared" si="166"/>
        <v>0</v>
      </c>
      <c r="AE1530" s="201">
        <f t="shared" si="166"/>
        <v>19857.038560000001</v>
      </c>
      <c r="AF1530" s="104"/>
      <c r="AG1530" s="104"/>
      <c r="AH1530" s="104"/>
      <c r="AI1530" s="104"/>
      <c r="AJ1530" s="104"/>
      <c r="AK1530" s="104"/>
      <c r="AL1530" s="104"/>
      <c r="AM1530" s="104"/>
      <c r="AN1530" s="104"/>
      <c r="AO1530" s="104"/>
      <c r="AP1530" s="104"/>
      <c r="AQ1530" s="104"/>
      <c r="AR1530" s="104"/>
      <c r="AS1530" s="104"/>
      <c r="AT1530" s="104"/>
      <c r="AU1530" s="104"/>
      <c r="AV1530" s="104"/>
      <c r="AW1530" s="104"/>
      <c r="AX1530" s="104"/>
      <c r="AY1530" s="104"/>
      <c r="AZ1530" s="104"/>
      <c r="BA1530" s="104"/>
      <c r="BB1530" s="104"/>
      <c r="BC1530" s="104"/>
      <c r="BD1530" s="104"/>
      <c r="BE1530" s="104"/>
      <c r="BF1530" s="104"/>
      <c r="BG1530" s="104"/>
      <c r="BH1530" s="104"/>
      <c r="BI1530" s="104"/>
      <c r="BJ1530" s="104"/>
      <c r="BK1530" s="104"/>
      <c r="BL1530" s="104"/>
      <c r="BM1530" s="104"/>
      <c r="BN1530" s="104"/>
      <c r="BO1530" s="104"/>
      <c r="BP1530" s="104"/>
      <c r="BQ1530" s="104"/>
      <c r="BR1530" s="104"/>
      <c r="GM1530" s="104"/>
      <c r="GN1530" s="104"/>
      <c r="GO1530" s="104"/>
      <c r="GP1530" s="104"/>
      <c r="GQ1530" s="104"/>
      <c r="GR1530" s="104"/>
      <c r="GS1530" s="104"/>
      <c r="GT1530" s="104"/>
      <c r="GU1530" s="104"/>
      <c r="GV1530" s="104"/>
      <c r="GW1530" s="104"/>
      <c r="GX1530" s="104"/>
      <c r="GY1530" s="104"/>
      <c r="GZ1530" s="104"/>
      <c r="HA1530" s="104"/>
      <c r="HB1530" s="104"/>
      <c r="HC1530" s="104"/>
      <c r="HD1530" s="104"/>
      <c r="HE1530" s="104"/>
      <c r="HF1530" s="104"/>
      <c r="HG1530" s="104"/>
      <c r="HH1530" s="104"/>
      <c r="HI1530" s="104"/>
      <c r="HJ1530" s="104"/>
      <c r="HK1530" s="104"/>
      <c r="HL1530" s="104"/>
      <c r="HM1530" s="104"/>
      <c r="HN1530" s="104"/>
      <c r="HO1530" s="104"/>
      <c r="HP1530" s="104"/>
      <c r="HQ1530" s="104"/>
      <c r="HR1530" s="104"/>
      <c r="HS1530" s="104"/>
      <c r="HT1530" s="104"/>
      <c r="HU1530" s="104"/>
      <c r="HV1530" s="104"/>
      <c r="HW1530" s="104"/>
      <c r="HX1530" s="104"/>
      <c r="HY1530" s="104"/>
      <c r="HZ1530" s="104"/>
      <c r="IA1530" s="104"/>
      <c r="IB1530" s="104"/>
      <c r="IC1530" s="104"/>
      <c r="ID1530" s="104"/>
      <c r="IE1530" s="104"/>
      <c r="IF1530" s="104"/>
      <c r="IG1530" s="104"/>
      <c r="IH1530" s="104"/>
      <c r="II1530" s="104"/>
      <c r="IJ1530" s="104"/>
      <c r="IK1530" s="104"/>
      <c r="IL1530" s="104"/>
      <c r="IM1530" s="104"/>
      <c r="IN1530" s="104"/>
      <c r="IO1530" s="104"/>
      <c r="IP1530" s="104"/>
      <c r="IQ1530" s="104"/>
      <c r="IR1530" s="104"/>
      <c r="IS1530" s="104"/>
      <c r="IT1530" s="104"/>
      <c r="IU1530" s="104"/>
      <c r="IV1530" s="104"/>
      <c r="IW1530" s="104"/>
      <c r="IX1530" s="104"/>
      <c r="IY1530" s="104"/>
      <c r="IZ1530" s="104"/>
      <c r="JA1530" s="104"/>
      <c r="JB1530" s="104"/>
      <c r="JC1530" s="104"/>
      <c r="JD1530" s="104"/>
      <c r="JE1530" s="104"/>
      <c r="JF1530" s="104"/>
      <c r="JG1530" s="104"/>
      <c r="JH1530" s="104"/>
      <c r="JI1530" s="104"/>
      <c r="JJ1530" s="104"/>
      <c r="JK1530" s="104"/>
      <c r="JL1530" s="104"/>
      <c r="JM1530" s="104"/>
      <c r="JN1530" s="104"/>
      <c r="JO1530" s="104"/>
      <c r="JP1530" s="104"/>
      <c r="JQ1530" s="104"/>
      <c r="JR1530" s="104"/>
      <c r="JS1530" s="104"/>
      <c r="JT1530" s="104"/>
      <c r="JU1530" s="104"/>
      <c r="JV1530" s="104"/>
      <c r="JW1530" s="104"/>
      <c r="JX1530" s="104"/>
      <c r="JY1530" s="104"/>
      <c r="JZ1530" s="104"/>
      <c r="KA1530" s="104"/>
      <c r="KB1530" s="104"/>
      <c r="KC1530" s="104"/>
      <c r="KD1530" s="104"/>
      <c r="KE1530" s="104"/>
      <c r="KF1530" s="104"/>
      <c r="KG1530" s="104"/>
      <c r="KH1530" s="104"/>
      <c r="KI1530" s="104"/>
      <c r="KJ1530" s="104"/>
      <c r="KK1530" s="104"/>
      <c r="KL1530" s="104"/>
      <c r="KM1530" s="104"/>
      <c r="KN1530" s="104"/>
      <c r="KO1530" s="104"/>
      <c r="KP1530" s="104"/>
      <c r="KQ1530" s="104"/>
      <c r="KR1530" s="104"/>
      <c r="KS1530" s="104"/>
      <c r="KT1530" s="104"/>
      <c r="KU1530" s="104"/>
      <c r="KV1530" s="104"/>
      <c r="KW1530" s="104"/>
      <c r="KX1530" s="104"/>
      <c r="KY1530" s="104"/>
      <c r="KZ1530" s="104"/>
      <c r="LA1530" s="104"/>
      <c r="LB1530" s="104"/>
      <c r="LC1530" s="104"/>
      <c r="LD1530" s="104"/>
      <c r="LE1530" s="104"/>
      <c r="LF1530" s="104"/>
      <c r="LG1530" s="104"/>
      <c r="LH1530" s="104"/>
      <c r="LI1530" s="104"/>
      <c r="LJ1530" s="104"/>
      <c r="LK1530" s="104"/>
      <c r="LL1530" s="104"/>
      <c r="LM1530" s="104"/>
      <c r="LN1530" s="104"/>
      <c r="LO1530" s="104"/>
      <c r="LP1530" s="104"/>
      <c r="LQ1530" s="104"/>
      <c r="LR1530" s="104"/>
      <c r="LS1530" s="104"/>
      <c r="LT1530" s="104"/>
      <c r="LU1530" s="104"/>
      <c r="LV1530" s="104"/>
      <c r="LW1530" s="104"/>
      <c r="LX1530" s="104"/>
      <c r="LY1530" s="104"/>
      <c r="LZ1530" s="104"/>
      <c r="MA1530" s="104"/>
      <c r="MB1530" s="104"/>
      <c r="MC1530" s="104"/>
      <c r="MD1530" s="104"/>
      <c r="ME1530" s="104"/>
      <c r="MF1530" s="104"/>
      <c r="MG1530" s="104"/>
      <c r="MH1530" s="104"/>
      <c r="MI1530" s="104"/>
      <c r="MJ1530" s="104"/>
      <c r="MK1530" s="104"/>
      <c r="ML1530" s="104"/>
      <c r="MM1530" s="104"/>
      <c r="MN1530" s="104"/>
      <c r="MO1530" s="104"/>
      <c r="MP1530" s="104"/>
      <c r="MQ1530" s="104"/>
      <c r="MR1530" s="104"/>
      <c r="MS1530" s="104"/>
      <c r="MT1530" s="104"/>
      <c r="MU1530" s="104"/>
      <c r="MV1530" s="104"/>
      <c r="MW1530" s="104"/>
      <c r="MX1530" s="104"/>
      <c r="MY1530" s="104"/>
      <c r="MZ1530" s="104"/>
      <c r="NA1530" s="104"/>
      <c r="NB1530" s="104"/>
      <c r="NC1530" s="104"/>
      <c r="ND1530" s="104"/>
      <c r="NE1530" s="104"/>
      <c r="NF1530" s="104"/>
      <c r="NG1530" s="104"/>
      <c r="NH1530" s="104"/>
      <c r="NI1530" s="104"/>
      <c r="NJ1530" s="104"/>
      <c r="NK1530" s="104"/>
      <c r="NL1530" s="104"/>
      <c r="NM1530" s="104"/>
      <c r="NN1530" s="104"/>
      <c r="NO1530" s="104"/>
      <c r="NP1530" s="104"/>
      <c r="NQ1530" s="104"/>
      <c r="NR1530" s="104"/>
      <c r="NS1530" s="104"/>
      <c r="NT1530" s="104"/>
      <c r="NU1530" s="104"/>
      <c r="NV1530" s="104"/>
      <c r="NW1530" s="104"/>
      <c r="NX1530" s="104"/>
      <c r="NY1530" s="104"/>
      <c r="NZ1530" s="104"/>
      <c r="OA1530" s="104"/>
      <c r="OB1530" s="104"/>
      <c r="OC1530" s="104"/>
      <c r="OD1530" s="104"/>
      <c r="OE1530" s="104"/>
      <c r="OF1530" s="104"/>
      <c r="OG1530" s="104"/>
      <c r="OH1530" s="104"/>
      <c r="OI1530" s="104"/>
      <c r="OJ1530" s="104"/>
      <c r="OK1530" s="104"/>
      <c r="OL1530" s="104"/>
      <c r="OM1530" s="104"/>
      <c r="ON1530" s="104"/>
      <c r="OO1530" s="104"/>
      <c r="OP1530" s="104"/>
      <c r="OQ1530" s="104"/>
      <c r="OR1530" s="104"/>
      <c r="OS1530" s="104"/>
      <c r="OT1530" s="104"/>
      <c r="OU1530" s="104"/>
      <c r="OV1530" s="104"/>
      <c r="OW1530" s="104"/>
      <c r="OX1530" s="104"/>
      <c r="OY1530" s="104"/>
      <c r="OZ1530" s="104"/>
      <c r="PA1530" s="104"/>
      <c r="PB1530" s="104"/>
      <c r="PC1530" s="104"/>
      <c r="PD1530" s="104"/>
      <c r="PE1530" s="104"/>
      <c r="PF1530" s="104"/>
      <c r="PG1530" s="104"/>
      <c r="PH1530" s="104"/>
      <c r="PI1530" s="104"/>
      <c r="PJ1530" s="104"/>
      <c r="PK1530" s="104"/>
      <c r="PL1530" s="104"/>
      <c r="PM1530" s="104"/>
      <c r="PN1530" s="104"/>
      <c r="PO1530" s="104"/>
      <c r="PP1530" s="104"/>
      <c r="PQ1530" s="104"/>
      <c r="PR1530" s="104"/>
      <c r="PS1530" s="104"/>
      <c r="PT1530" s="104"/>
      <c r="PU1530" s="104"/>
      <c r="PV1530" s="104"/>
      <c r="PW1530" s="104"/>
      <c r="PX1530" s="104"/>
      <c r="PY1530" s="104"/>
      <c r="PZ1530" s="104"/>
      <c r="QA1530" s="104"/>
      <c r="QB1530" s="104"/>
      <c r="QC1530" s="104"/>
      <c r="QD1530" s="104"/>
      <c r="QE1530" s="104"/>
      <c r="QF1530" s="104"/>
      <c r="QG1530" s="104"/>
      <c r="QH1530" s="104"/>
      <c r="QI1530" s="104"/>
      <c r="QJ1530" s="104"/>
      <c r="QK1530" s="104"/>
      <c r="QL1530" s="104"/>
      <c r="QM1530" s="104"/>
      <c r="QN1530" s="104"/>
      <c r="QO1530" s="104"/>
      <c r="QP1530" s="104"/>
      <c r="QQ1530" s="104"/>
      <c r="QR1530" s="104"/>
      <c r="QS1530" s="104"/>
      <c r="QT1530" s="104"/>
      <c r="QU1530" s="104"/>
      <c r="QV1530" s="104"/>
      <c r="QW1530" s="104"/>
      <c r="QX1530" s="104"/>
      <c r="QY1530" s="104"/>
      <c r="QZ1530" s="104"/>
      <c r="RA1530" s="104"/>
      <c r="RB1530" s="104"/>
      <c r="RC1530" s="104"/>
      <c r="RD1530" s="104"/>
      <c r="RE1530" s="104"/>
      <c r="RF1530" s="104"/>
    </row>
    <row r="1531" spans="1:474" s="19" customFormat="1" x14ac:dyDescent="0.25">
      <c r="A1531" s="15">
        <v>25101</v>
      </c>
      <c r="B1531" s="67" t="s">
        <v>1434</v>
      </c>
      <c r="C1531" s="15"/>
      <c r="D1531" s="15"/>
      <c r="E1531" s="15"/>
      <c r="F1531" s="18">
        <v>0</v>
      </c>
      <c r="G1531" s="173">
        <f>G1532</f>
        <v>0</v>
      </c>
      <c r="H1531" s="173">
        <f t="shared" ref="H1531:AE1531" si="167">H1532</f>
        <v>0</v>
      </c>
      <c r="I1531" s="173">
        <f t="shared" si="167"/>
        <v>0</v>
      </c>
      <c r="J1531" s="173">
        <f t="shared" si="167"/>
        <v>0</v>
      </c>
      <c r="K1531" s="173">
        <f t="shared" si="167"/>
        <v>0</v>
      </c>
      <c r="L1531" s="173">
        <f t="shared" si="167"/>
        <v>0</v>
      </c>
      <c r="M1531" s="173">
        <f t="shared" si="167"/>
        <v>0</v>
      </c>
      <c r="N1531" s="173">
        <f t="shared" si="167"/>
        <v>0</v>
      </c>
      <c r="O1531" s="173">
        <f t="shared" si="167"/>
        <v>0</v>
      </c>
      <c r="P1531" s="184">
        <f t="shared" si="167"/>
        <v>0</v>
      </c>
      <c r="Q1531" s="173">
        <f t="shared" si="167"/>
        <v>0</v>
      </c>
      <c r="R1531" s="173">
        <f t="shared" si="167"/>
        <v>0</v>
      </c>
      <c r="S1531" s="173">
        <v>0</v>
      </c>
      <c r="T1531" s="173">
        <v>0</v>
      </c>
      <c r="U1531" s="173">
        <v>0</v>
      </c>
      <c r="V1531" s="184">
        <v>0</v>
      </c>
      <c r="W1531" s="173">
        <f t="shared" si="167"/>
        <v>0</v>
      </c>
      <c r="X1531" s="173">
        <f t="shared" si="167"/>
        <v>0</v>
      </c>
      <c r="Y1531" s="173">
        <f t="shared" si="167"/>
        <v>0</v>
      </c>
      <c r="Z1531" s="173">
        <f t="shared" si="167"/>
        <v>0</v>
      </c>
      <c r="AA1531" s="173">
        <f t="shared" si="167"/>
        <v>0</v>
      </c>
      <c r="AB1531" s="173">
        <f t="shared" si="167"/>
        <v>0</v>
      </c>
      <c r="AC1531" s="173">
        <f t="shared" si="167"/>
        <v>0</v>
      </c>
      <c r="AD1531" s="179">
        <f t="shared" si="167"/>
        <v>0</v>
      </c>
      <c r="AE1531" s="204">
        <f t="shared" si="167"/>
        <v>0</v>
      </c>
      <c r="AF1531" s="104"/>
      <c r="AG1531" s="104"/>
      <c r="AH1531" s="104"/>
      <c r="AI1531" s="104"/>
      <c r="AJ1531" s="104"/>
      <c r="AK1531" s="104"/>
      <c r="AL1531" s="104"/>
      <c r="AM1531" s="104"/>
      <c r="AN1531" s="104"/>
      <c r="AO1531" s="104"/>
      <c r="AP1531" s="104"/>
      <c r="AQ1531" s="104"/>
      <c r="AR1531" s="104"/>
      <c r="AS1531" s="104"/>
      <c r="AT1531" s="104"/>
      <c r="AU1531" s="104"/>
      <c r="AV1531" s="104"/>
      <c r="AW1531" s="104"/>
      <c r="AX1531" s="104"/>
      <c r="AY1531" s="104"/>
      <c r="AZ1531" s="104"/>
      <c r="BA1531" s="104"/>
      <c r="BB1531" s="104"/>
      <c r="BC1531" s="104"/>
      <c r="BD1531" s="104"/>
      <c r="BE1531" s="104"/>
      <c r="BF1531" s="104"/>
      <c r="BG1531" s="104"/>
      <c r="BH1531" s="104"/>
      <c r="BI1531" s="104"/>
      <c r="BJ1531" s="104"/>
      <c r="BK1531" s="104"/>
      <c r="BL1531" s="104"/>
      <c r="BM1531" s="104"/>
      <c r="BN1531" s="104"/>
      <c r="BO1531" s="104"/>
      <c r="BP1531" s="104"/>
      <c r="BQ1531" s="104"/>
      <c r="BR1531" s="104"/>
      <c r="GM1531" s="104"/>
      <c r="GN1531" s="104"/>
      <c r="GO1531" s="104"/>
      <c r="GP1531" s="104"/>
      <c r="GQ1531" s="104"/>
      <c r="GR1531" s="104"/>
      <c r="GS1531" s="104"/>
      <c r="GT1531" s="104"/>
      <c r="GU1531" s="104"/>
      <c r="GV1531" s="104"/>
      <c r="GW1531" s="104"/>
      <c r="GX1531" s="104"/>
      <c r="GY1531" s="104"/>
      <c r="GZ1531" s="104"/>
      <c r="HA1531" s="104"/>
      <c r="HB1531" s="104"/>
      <c r="HC1531" s="104"/>
      <c r="HD1531" s="104"/>
      <c r="HE1531" s="104"/>
      <c r="HF1531" s="104"/>
      <c r="HG1531" s="104"/>
      <c r="HH1531" s="104"/>
      <c r="HI1531" s="104"/>
      <c r="HJ1531" s="104"/>
      <c r="HK1531" s="104"/>
      <c r="HL1531" s="104"/>
      <c r="HM1531" s="104"/>
      <c r="HN1531" s="104"/>
      <c r="HO1531" s="104"/>
      <c r="HP1531" s="104"/>
      <c r="HQ1531" s="104"/>
      <c r="HR1531" s="104"/>
      <c r="HS1531" s="104"/>
      <c r="HT1531" s="104"/>
      <c r="HU1531" s="104"/>
      <c r="HV1531" s="104"/>
      <c r="HW1531" s="104"/>
      <c r="HX1531" s="104"/>
      <c r="HY1531" s="104"/>
      <c r="HZ1531" s="104"/>
      <c r="IA1531" s="104"/>
      <c r="IB1531" s="104"/>
      <c r="IC1531" s="104"/>
      <c r="ID1531" s="104"/>
      <c r="IE1531" s="104"/>
      <c r="IF1531" s="104"/>
      <c r="IG1531" s="104"/>
      <c r="IH1531" s="104"/>
      <c r="II1531" s="104"/>
      <c r="IJ1531" s="104"/>
      <c r="IK1531" s="104"/>
      <c r="IL1531" s="104"/>
      <c r="IM1531" s="104"/>
      <c r="IN1531" s="104"/>
      <c r="IO1531" s="104"/>
      <c r="IP1531" s="104"/>
      <c r="IQ1531" s="104"/>
      <c r="IR1531" s="104"/>
      <c r="IS1531" s="104"/>
      <c r="IT1531" s="104"/>
      <c r="IU1531" s="104"/>
      <c r="IV1531" s="104"/>
      <c r="IW1531" s="104"/>
      <c r="IX1531" s="104"/>
      <c r="IY1531" s="104"/>
      <c r="IZ1531" s="104"/>
      <c r="JA1531" s="104"/>
      <c r="JB1531" s="104"/>
      <c r="JC1531" s="104"/>
      <c r="JD1531" s="104"/>
      <c r="JE1531" s="104"/>
      <c r="JF1531" s="104"/>
      <c r="JG1531" s="104"/>
      <c r="JH1531" s="104"/>
      <c r="JI1531" s="104"/>
      <c r="JJ1531" s="104"/>
      <c r="JK1531" s="104"/>
      <c r="JL1531" s="104"/>
      <c r="JM1531" s="104"/>
      <c r="JN1531" s="104"/>
      <c r="JO1531" s="104"/>
      <c r="JP1531" s="104"/>
      <c r="JQ1531" s="104"/>
      <c r="JR1531" s="104"/>
      <c r="JS1531" s="104"/>
      <c r="JT1531" s="104"/>
      <c r="JU1531" s="104"/>
      <c r="JV1531" s="104"/>
      <c r="JW1531" s="104"/>
      <c r="JX1531" s="104"/>
      <c r="JY1531" s="104"/>
      <c r="JZ1531" s="104"/>
      <c r="KA1531" s="104"/>
      <c r="KB1531" s="104"/>
      <c r="KC1531" s="104"/>
      <c r="KD1531" s="104"/>
      <c r="KE1531" s="104"/>
      <c r="KF1531" s="104"/>
      <c r="KG1531" s="104"/>
      <c r="KH1531" s="104"/>
      <c r="KI1531" s="104"/>
      <c r="KJ1531" s="104"/>
      <c r="KK1531" s="104"/>
      <c r="KL1531" s="104"/>
      <c r="KM1531" s="104"/>
      <c r="KN1531" s="104"/>
      <c r="KO1531" s="104"/>
      <c r="KP1531" s="104"/>
      <c r="KQ1531" s="104"/>
      <c r="KR1531" s="104"/>
      <c r="KS1531" s="104"/>
      <c r="KT1531" s="104"/>
      <c r="KU1531" s="104"/>
      <c r="KV1531" s="104"/>
      <c r="KW1531" s="104"/>
      <c r="KX1531" s="104"/>
      <c r="KY1531" s="104"/>
      <c r="KZ1531" s="104"/>
      <c r="LA1531" s="104"/>
      <c r="LB1531" s="104"/>
      <c r="LC1531" s="104"/>
      <c r="LD1531" s="104"/>
      <c r="LE1531" s="104"/>
      <c r="LF1531" s="104"/>
      <c r="LG1531" s="104"/>
      <c r="LH1531" s="104"/>
      <c r="LI1531" s="104"/>
      <c r="LJ1531" s="104"/>
      <c r="LK1531" s="104"/>
      <c r="LL1531" s="104"/>
      <c r="LM1531" s="104"/>
      <c r="LN1531" s="104"/>
      <c r="LO1531" s="104"/>
      <c r="LP1531" s="104"/>
      <c r="LQ1531" s="104"/>
      <c r="LR1531" s="104"/>
      <c r="LS1531" s="104"/>
      <c r="LT1531" s="104"/>
      <c r="LU1531" s="104"/>
      <c r="LV1531" s="104"/>
      <c r="LW1531" s="104"/>
      <c r="LX1531" s="104"/>
      <c r="LY1531" s="104"/>
      <c r="LZ1531" s="104"/>
      <c r="MA1531" s="104"/>
      <c r="MB1531" s="104"/>
      <c r="MC1531" s="104"/>
      <c r="MD1531" s="104"/>
      <c r="ME1531" s="104"/>
      <c r="MF1531" s="104"/>
      <c r="MG1531" s="104"/>
      <c r="MH1531" s="104"/>
      <c r="MI1531" s="104"/>
      <c r="MJ1531" s="104"/>
      <c r="MK1531" s="104"/>
      <c r="ML1531" s="104"/>
      <c r="MM1531" s="104"/>
      <c r="MN1531" s="104"/>
      <c r="MO1531" s="104"/>
      <c r="MP1531" s="104"/>
      <c r="MQ1531" s="104"/>
      <c r="MR1531" s="104"/>
      <c r="MS1531" s="104"/>
      <c r="MT1531" s="104"/>
      <c r="MU1531" s="104"/>
      <c r="MV1531" s="104"/>
      <c r="MW1531" s="104"/>
      <c r="MX1531" s="104"/>
      <c r="MY1531" s="104"/>
      <c r="MZ1531" s="104"/>
      <c r="NA1531" s="104"/>
      <c r="NB1531" s="104"/>
      <c r="NC1531" s="104"/>
      <c r="ND1531" s="104"/>
      <c r="NE1531" s="104"/>
      <c r="NF1531" s="104"/>
      <c r="NG1531" s="104"/>
      <c r="NH1531" s="104"/>
      <c r="NI1531" s="104"/>
      <c r="NJ1531" s="104"/>
      <c r="NK1531" s="104"/>
      <c r="NL1531" s="104"/>
      <c r="NM1531" s="104"/>
      <c r="NN1531" s="104"/>
      <c r="NO1531" s="104"/>
      <c r="NP1531" s="104"/>
      <c r="NQ1531" s="104"/>
      <c r="NR1531" s="104"/>
      <c r="NS1531" s="104"/>
      <c r="NT1531" s="104"/>
      <c r="NU1531" s="104"/>
      <c r="NV1531" s="104"/>
      <c r="NW1531" s="104"/>
      <c r="NX1531" s="104"/>
      <c r="NY1531" s="104"/>
      <c r="NZ1531" s="104"/>
      <c r="OA1531" s="104"/>
      <c r="OB1531" s="104"/>
      <c r="OC1531" s="104"/>
      <c r="OD1531" s="104"/>
      <c r="OE1531" s="104"/>
      <c r="OF1531" s="104"/>
      <c r="OG1531" s="104"/>
      <c r="OH1531" s="104"/>
      <c r="OI1531" s="104"/>
      <c r="OJ1531" s="104"/>
      <c r="OK1531" s="104"/>
      <c r="OL1531" s="104"/>
      <c r="OM1531" s="104"/>
      <c r="ON1531" s="104"/>
      <c r="OO1531" s="104"/>
      <c r="OP1531" s="104"/>
      <c r="OQ1531" s="104"/>
      <c r="OR1531" s="104"/>
      <c r="OS1531" s="104"/>
      <c r="OT1531" s="104"/>
      <c r="OU1531" s="104"/>
      <c r="OV1531" s="104"/>
      <c r="OW1531" s="104"/>
      <c r="OX1531" s="104"/>
      <c r="OY1531" s="104"/>
      <c r="OZ1531" s="104"/>
      <c r="PA1531" s="104"/>
      <c r="PB1531" s="104"/>
      <c r="PC1531" s="104"/>
      <c r="PD1531" s="104"/>
      <c r="PE1531" s="104"/>
      <c r="PF1531" s="104"/>
      <c r="PG1531" s="104"/>
      <c r="PH1531" s="104"/>
      <c r="PI1531" s="104"/>
      <c r="PJ1531" s="104"/>
      <c r="PK1531" s="104"/>
      <c r="PL1531" s="104"/>
      <c r="PM1531" s="104"/>
      <c r="PN1531" s="104"/>
      <c r="PO1531" s="104"/>
      <c r="PP1531" s="104"/>
      <c r="PQ1531" s="104"/>
      <c r="PR1531" s="104"/>
      <c r="PS1531" s="104"/>
      <c r="PT1531" s="104"/>
      <c r="PU1531" s="104"/>
      <c r="PV1531" s="104"/>
      <c r="PW1531" s="104"/>
      <c r="PX1531" s="104"/>
      <c r="PY1531" s="104"/>
      <c r="PZ1531" s="104"/>
      <c r="QA1531" s="104"/>
      <c r="QB1531" s="104"/>
      <c r="QC1531" s="104"/>
      <c r="QD1531" s="104"/>
      <c r="QE1531" s="104"/>
      <c r="QF1531" s="104"/>
      <c r="QG1531" s="104"/>
      <c r="QH1531" s="104"/>
      <c r="QI1531" s="104"/>
      <c r="QJ1531" s="104"/>
      <c r="QK1531" s="104"/>
      <c r="QL1531" s="104"/>
      <c r="QM1531" s="104"/>
      <c r="QN1531" s="104"/>
      <c r="QO1531" s="104"/>
      <c r="QP1531" s="104"/>
      <c r="QQ1531" s="104"/>
      <c r="QR1531" s="104"/>
      <c r="QS1531" s="104"/>
      <c r="QT1531" s="104"/>
      <c r="QU1531" s="104"/>
      <c r="QV1531" s="104"/>
      <c r="QW1531" s="104"/>
      <c r="QX1531" s="104"/>
      <c r="QY1531" s="104"/>
      <c r="QZ1531" s="104"/>
      <c r="RA1531" s="104"/>
      <c r="RB1531" s="104"/>
      <c r="RC1531" s="104"/>
      <c r="RD1531" s="104"/>
      <c r="RE1531" s="104"/>
      <c r="RF1531" s="104"/>
    </row>
    <row r="1532" spans="1:474" x14ac:dyDescent="0.25">
      <c r="A1532" s="26"/>
      <c r="B1532" s="48" t="s">
        <v>1435</v>
      </c>
      <c r="C1532" s="23"/>
      <c r="D1532" s="49">
        <v>0</v>
      </c>
      <c r="E1532" s="23"/>
      <c r="F1532" s="50">
        <v>0</v>
      </c>
      <c r="G1532" s="169"/>
      <c r="H1532" s="169"/>
      <c r="I1532" s="169"/>
      <c r="J1532" s="169"/>
      <c r="K1532" s="169"/>
      <c r="L1532" s="169"/>
      <c r="M1532" s="169"/>
      <c r="N1532" s="169"/>
      <c r="O1532" s="169"/>
      <c r="P1532" s="207"/>
      <c r="Q1532" s="169"/>
      <c r="R1532" s="169"/>
      <c r="S1532" s="169"/>
      <c r="T1532" s="169"/>
      <c r="U1532" s="169"/>
      <c r="V1532" s="207"/>
      <c r="W1532" s="169"/>
      <c r="X1532" s="169"/>
      <c r="Y1532" s="169"/>
      <c r="Z1532" s="169"/>
      <c r="AA1532" s="169"/>
      <c r="AB1532" s="169"/>
      <c r="AC1532" s="169"/>
      <c r="AD1532" s="180"/>
      <c r="AE1532" s="227"/>
    </row>
    <row r="1533" spans="1:474" s="19" customFormat="1" x14ac:dyDescent="0.25">
      <c r="A1533" s="74">
        <v>25102</v>
      </c>
      <c r="B1533" s="162" t="s">
        <v>1436</v>
      </c>
      <c r="C1533" s="74"/>
      <c r="D1533" s="74"/>
      <c r="E1533" s="74"/>
      <c r="F1533" s="163">
        <v>19857.038560000001</v>
      </c>
      <c r="G1533" s="173">
        <f>SUM(G1534:G1543)</f>
        <v>0</v>
      </c>
      <c r="H1533" s="173">
        <f t="shared" ref="H1533:AE1533" si="168">SUM(H1534:H1543)</f>
        <v>0</v>
      </c>
      <c r="I1533" s="173">
        <f t="shared" si="168"/>
        <v>0</v>
      </c>
      <c r="J1533" s="173">
        <f t="shared" si="168"/>
        <v>0</v>
      </c>
      <c r="K1533" s="173">
        <f t="shared" si="168"/>
        <v>0</v>
      </c>
      <c r="L1533" s="173">
        <f t="shared" si="168"/>
        <v>0</v>
      </c>
      <c r="M1533" s="173">
        <f t="shared" si="168"/>
        <v>0</v>
      </c>
      <c r="N1533" s="173">
        <f t="shared" si="168"/>
        <v>0</v>
      </c>
      <c r="O1533" s="173">
        <f t="shared" si="168"/>
        <v>0</v>
      </c>
      <c r="P1533" s="184">
        <f t="shared" si="168"/>
        <v>0</v>
      </c>
      <c r="Q1533" s="173">
        <f t="shared" si="168"/>
        <v>0</v>
      </c>
      <c r="R1533" s="173">
        <f t="shared" si="168"/>
        <v>0</v>
      </c>
      <c r="S1533" s="173">
        <v>0</v>
      </c>
      <c r="T1533" s="173">
        <v>0</v>
      </c>
      <c r="U1533" s="173">
        <v>123</v>
      </c>
      <c r="V1533" s="184">
        <v>19857.038560000001</v>
      </c>
      <c r="W1533" s="173">
        <f t="shared" si="168"/>
        <v>0</v>
      </c>
      <c r="X1533" s="173">
        <f t="shared" si="168"/>
        <v>0</v>
      </c>
      <c r="Y1533" s="173">
        <f t="shared" si="168"/>
        <v>0</v>
      </c>
      <c r="Z1533" s="173">
        <f t="shared" si="168"/>
        <v>0</v>
      </c>
      <c r="AA1533" s="173">
        <f t="shared" si="168"/>
        <v>0</v>
      </c>
      <c r="AB1533" s="173">
        <f t="shared" si="168"/>
        <v>0</v>
      </c>
      <c r="AC1533" s="173">
        <f t="shared" si="168"/>
        <v>0</v>
      </c>
      <c r="AD1533" s="179">
        <f t="shared" si="168"/>
        <v>0</v>
      </c>
      <c r="AE1533" s="204">
        <f t="shared" si="168"/>
        <v>19857.038560000001</v>
      </c>
      <c r="AF1533" s="104"/>
      <c r="AG1533" s="104"/>
      <c r="AH1533" s="104"/>
      <c r="AI1533" s="104"/>
      <c r="AJ1533" s="104"/>
      <c r="AK1533" s="104"/>
      <c r="AL1533" s="104"/>
      <c r="AM1533" s="104"/>
      <c r="AN1533" s="104"/>
      <c r="AO1533" s="104"/>
      <c r="AP1533" s="104"/>
      <c r="AQ1533" s="104"/>
      <c r="AR1533" s="104"/>
      <c r="AS1533" s="104"/>
      <c r="AT1533" s="104"/>
      <c r="AU1533" s="104"/>
      <c r="AV1533" s="104"/>
      <c r="AW1533" s="104"/>
      <c r="AX1533" s="104"/>
      <c r="AY1533" s="104"/>
      <c r="AZ1533" s="104"/>
      <c r="BA1533" s="104"/>
      <c r="BB1533" s="104"/>
      <c r="BC1533" s="104"/>
      <c r="BD1533" s="104"/>
      <c r="BE1533" s="104"/>
      <c r="BF1533" s="104"/>
      <c r="BG1533" s="104"/>
      <c r="BH1533" s="104"/>
      <c r="BI1533" s="104"/>
      <c r="BJ1533" s="104"/>
      <c r="BK1533" s="104"/>
      <c r="BL1533" s="104"/>
      <c r="BM1533" s="104"/>
      <c r="BN1533" s="104"/>
      <c r="BO1533" s="104"/>
      <c r="BP1533" s="104"/>
      <c r="BQ1533" s="104"/>
      <c r="BR1533" s="104"/>
      <c r="GM1533" s="104"/>
      <c r="GN1533" s="104"/>
      <c r="GO1533" s="104"/>
      <c r="GP1533" s="104"/>
      <c r="GQ1533" s="104"/>
      <c r="GR1533" s="104"/>
      <c r="GS1533" s="104"/>
      <c r="GT1533" s="104"/>
      <c r="GU1533" s="104"/>
      <c r="GV1533" s="104"/>
      <c r="GW1533" s="104"/>
      <c r="GX1533" s="104"/>
      <c r="GY1533" s="104"/>
      <c r="GZ1533" s="104"/>
      <c r="HA1533" s="104"/>
      <c r="HB1533" s="104"/>
      <c r="HC1533" s="104"/>
      <c r="HD1533" s="104"/>
      <c r="HE1533" s="104"/>
      <c r="HF1533" s="104"/>
      <c r="HG1533" s="104"/>
      <c r="HH1533" s="104"/>
      <c r="HI1533" s="104"/>
      <c r="HJ1533" s="104"/>
      <c r="HK1533" s="104"/>
      <c r="HL1533" s="104"/>
      <c r="HM1533" s="104"/>
      <c r="HN1533" s="104"/>
      <c r="HO1533" s="104"/>
      <c r="HP1533" s="104"/>
      <c r="HQ1533" s="104"/>
      <c r="HR1533" s="104"/>
      <c r="HS1533" s="104"/>
      <c r="HT1533" s="104"/>
      <c r="HU1533" s="104"/>
      <c r="HV1533" s="104"/>
      <c r="HW1533" s="104"/>
      <c r="HX1533" s="104"/>
      <c r="HY1533" s="104"/>
      <c r="HZ1533" s="104"/>
      <c r="IA1533" s="104"/>
      <c r="IB1533" s="104"/>
      <c r="IC1533" s="104"/>
      <c r="ID1533" s="104"/>
      <c r="IE1533" s="104"/>
      <c r="IF1533" s="104"/>
      <c r="IG1533" s="104"/>
      <c r="IH1533" s="104"/>
      <c r="II1533" s="104"/>
      <c r="IJ1533" s="104"/>
      <c r="IK1533" s="104"/>
      <c r="IL1533" s="104"/>
      <c r="IM1533" s="104"/>
      <c r="IN1533" s="104"/>
      <c r="IO1533" s="104"/>
      <c r="IP1533" s="104"/>
      <c r="IQ1533" s="104"/>
      <c r="IR1533" s="104"/>
      <c r="IS1533" s="104"/>
      <c r="IT1533" s="104"/>
      <c r="IU1533" s="104"/>
      <c r="IV1533" s="104"/>
      <c r="IW1533" s="104"/>
      <c r="IX1533" s="104"/>
      <c r="IY1533" s="104"/>
      <c r="IZ1533" s="104"/>
      <c r="JA1533" s="104"/>
      <c r="JB1533" s="104"/>
      <c r="JC1533" s="104"/>
      <c r="JD1533" s="104"/>
      <c r="JE1533" s="104"/>
      <c r="JF1533" s="104"/>
      <c r="JG1533" s="104"/>
      <c r="JH1533" s="104"/>
      <c r="JI1533" s="104"/>
      <c r="JJ1533" s="104"/>
      <c r="JK1533" s="104"/>
      <c r="JL1533" s="104"/>
      <c r="JM1533" s="104"/>
      <c r="JN1533" s="104"/>
      <c r="JO1533" s="104"/>
      <c r="JP1533" s="104"/>
      <c r="JQ1533" s="104"/>
      <c r="JR1533" s="104"/>
      <c r="JS1533" s="104"/>
      <c r="JT1533" s="104"/>
      <c r="JU1533" s="104"/>
      <c r="JV1533" s="104"/>
      <c r="JW1533" s="104"/>
      <c r="JX1533" s="104"/>
      <c r="JY1533" s="104"/>
      <c r="JZ1533" s="104"/>
      <c r="KA1533" s="104"/>
      <c r="KB1533" s="104"/>
      <c r="KC1533" s="104"/>
      <c r="KD1533" s="104"/>
      <c r="KE1533" s="104"/>
      <c r="KF1533" s="104"/>
      <c r="KG1533" s="104"/>
      <c r="KH1533" s="104"/>
      <c r="KI1533" s="104"/>
      <c r="KJ1533" s="104"/>
      <c r="KK1533" s="104"/>
      <c r="KL1533" s="104"/>
      <c r="KM1533" s="104"/>
      <c r="KN1533" s="104"/>
      <c r="KO1533" s="104"/>
      <c r="KP1533" s="104"/>
      <c r="KQ1533" s="104"/>
      <c r="KR1533" s="104"/>
      <c r="KS1533" s="104"/>
      <c r="KT1533" s="104"/>
      <c r="KU1533" s="104"/>
      <c r="KV1533" s="104"/>
      <c r="KW1533" s="104"/>
      <c r="KX1533" s="104"/>
      <c r="KY1533" s="104"/>
      <c r="KZ1533" s="104"/>
      <c r="LA1533" s="104"/>
      <c r="LB1533" s="104"/>
      <c r="LC1533" s="104"/>
      <c r="LD1533" s="104"/>
      <c r="LE1533" s="104"/>
      <c r="LF1533" s="104"/>
      <c r="LG1533" s="104"/>
      <c r="LH1533" s="104"/>
      <c r="LI1533" s="104"/>
      <c r="LJ1533" s="104"/>
      <c r="LK1533" s="104"/>
      <c r="LL1533" s="104"/>
      <c r="LM1533" s="104"/>
      <c r="LN1533" s="104"/>
      <c r="LO1533" s="104"/>
      <c r="LP1533" s="104"/>
      <c r="LQ1533" s="104"/>
      <c r="LR1533" s="104"/>
      <c r="LS1533" s="104"/>
      <c r="LT1533" s="104"/>
      <c r="LU1533" s="104"/>
      <c r="LV1533" s="104"/>
      <c r="LW1533" s="104"/>
      <c r="LX1533" s="104"/>
      <c r="LY1533" s="104"/>
      <c r="LZ1533" s="104"/>
      <c r="MA1533" s="104"/>
      <c r="MB1533" s="104"/>
      <c r="MC1533" s="104"/>
      <c r="MD1533" s="104"/>
      <c r="ME1533" s="104"/>
      <c r="MF1533" s="104"/>
      <c r="MG1533" s="104"/>
      <c r="MH1533" s="104"/>
      <c r="MI1533" s="104"/>
      <c r="MJ1533" s="104"/>
      <c r="MK1533" s="104"/>
      <c r="ML1533" s="104"/>
      <c r="MM1533" s="104"/>
      <c r="MN1533" s="104"/>
      <c r="MO1533" s="104"/>
      <c r="MP1533" s="104"/>
      <c r="MQ1533" s="104"/>
      <c r="MR1533" s="104"/>
      <c r="MS1533" s="104"/>
      <c r="MT1533" s="104"/>
      <c r="MU1533" s="104"/>
      <c r="MV1533" s="104"/>
      <c r="MW1533" s="104"/>
      <c r="MX1533" s="104"/>
      <c r="MY1533" s="104"/>
      <c r="MZ1533" s="104"/>
      <c r="NA1533" s="104"/>
      <c r="NB1533" s="104"/>
      <c r="NC1533" s="104"/>
      <c r="ND1533" s="104"/>
      <c r="NE1533" s="104"/>
      <c r="NF1533" s="104"/>
      <c r="NG1533" s="104"/>
      <c r="NH1533" s="104"/>
      <c r="NI1533" s="104"/>
      <c r="NJ1533" s="104"/>
      <c r="NK1533" s="104"/>
      <c r="NL1533" s="104"/>
      <c r="NM1533" s="104"/>
      <c r="NN1533" s="104"/>
      <c r="NO1533" s="104"/>
      <c r="NP1533" s="104"/>
      <c r="NQ1533" s="104"/>
      <c r="NR1533" s="104"/>
      <c r="NS1533" s="104"/>
      <c r="NT1533" s="104"/>
      <c r="NU1533" s="104"/>
      <c r="NV1533" s="104"/>
      <c r="NW1533" s="104"/>
      <c r="NX1533" s="104"/>
      <c r="NY1533" s="104"/>
      <c r="NZ1533" s="104"/>
      <c r="OA1533" s="104"/>
      <c r="OB1533" s="104"/>
      <c r="OC1533" s="104"/>
      <c r="OD1533" s="104"/>
      <c r="OE1533" s="104"/>
      <c r="OF1533" s="104"/>
      <c r="OG1533" s="104"/>
      <c r="OH1533" s="104"/>
      <c r="OI1533" s="104"/>
      <c r="OJ1533" s="104"/>
      <c r="OK1533" s="104"/>
      <c r="OL1533" s="104"/>
      <c r="OM1533" s="104"/>
      <c r="ON1533" s="104"/>
      <c r="OO1533" s="104"/>
      <c r="OP1533" s="104"/>
      <c r="OQ1533" s="104"/>
      <c r="OR1533" s="104"/>
      <c r="OS1533" s="104"/>
      <c r="OT1533" s="104"/>
      <c r="OU1533" s="104"/>
      <c r="OV1533" s="104"/>
      <c r="OW1533" s="104"/>
      <c r="OX1533" s="104"/>
      <c r="OY1533" s="104"/>
      <c r="OZ1533" s="104"/>
      <c r="PA1533" s="104"/>
      <c r="PB1533" s="104"/>
      <c r="PC1533" s="104"/>
      <c r="PD1533" s="104"/>
      <c r="PE1533" s="104"/>
      <c r="PF1533" s="104"/>
      <c r="PG1533" s="104"/>
      <c r="PH1533" s="104"/>
      <c r="PI1533" s="104"/>
      <c r="PJ1533" s="104"/>
      <c r="PK1533" s="104"/>
      <c r="PL1533" s="104"/>
      <c r="PM1533" s="104"/>
      <c r="PN1533" s="104"/>
      <c r="PO1533" s="104"/>
      <c r="PP1533" s="104"/>
      <c r="PQ1533" s="104"/>
      <c r="PR1533" s="104"/>
      <c r="PS1533" s="104"/>
      <c r="PT1533" s="104"/>
      <c r="PU1533" s="104"/>
      <c r="PV1533" s="104"/>
      <c r="PW1533" s="104"/>
      <c r="PX1533" s="104"/>
      <c r="PY1533" s="104"/>
      <c r="PZ1533" s="104"/>
      <c r="QA1533" s="104"/>
      <c r="QB1533" s="104"/>
      <c r="QC1533" s="104"/>
      <c r="QD1533" s="104"/>
      <c r="QE1533" s="104"/>
      <c r="QF1533" s="104"/>
      <c r="QG1533" s="104"/>
      <c r="QH1533" s="104"/>
      <c r="QI1533" s="104"/>
      <c r="QJ1533" s="104"/>
      <c r="QK1533" s="104"/>
      <c r="QL1533" s="104"/>
      <c r="QM1533" s="104"/>
      <c r="QN1533" s="104"/>
      <c r="QO1533" s="104"/>
      <c r="QP1533" s="104"/>
      <c r="QQ1533" s="104"/>
      <c r="QR1533" s="104"/>
      <c r="QS1533" s="104"/>
      <c r="QT1533" s="104"/>
      <c r="QU1533" s="104"/>
      <c r="QV1533" s="104"/>
      <c r="QW1533" s="104"/>
      <c r="QX1533" s="104"/>
      <c r="QY1533" s="104"/>
      <c r="QZ1533" s="104"/>
      <c r="RA1533" s="104"/>
      <c r="RB1533" s="104"/>
      <c r="RC1533" s="104"/>
      <c r="RD1533" s="104"/>
      <c r="RE1533" s="104"/>
      <c r="RF1533" s="104"/>
    </row>
    <row r="1534" spans="1:474" s="169" customFormat="1" x14ac:dyDescent="0.25">
      <c r="A1534" s="26"/>
      <c r="B1534" s="48" t="s">
        <v>1437</v>
      </c>
      <c r="C1534" s="23"/>
      <c r="D1534" s="49">
        <v>36</v>
      </c>
      <c r="E1534" s="23"/>
      <c r="F1534" s="50">
        <v>3743.3159999999998</v>
      </c>
      <c r="P1534" s="207"/>
      <c r="U1534" s="208">
        <v>36</v>
      </c>
      <c r="V1534" s="207">
        <v>3743.3159999999998</v>
      </c>
      <c r="AD1534" s="180"/>
      <c r="AE1534" s="207">
        <f t="shared" ref="AE1534:AE1543" si="169">H1534+J1534+L1534+N1534+P1534+R1534+T1534+V1534+X1534+Z1534+AB1534+AD1534</f>
        <v>3743.3159999999998</v>
      </c>
      <c r="AF1534" s="199"/>
      <c r="AG1534" s="199"/>
      <c r="AH1534" s="199"/>
      <c r="AI1534" s="199"/>
      <c r="AJ1534" s="199"/>
      <c r="AK1534" s="199"/>
      <c r="AL1534" s="199"/>
      <c r="AM1534" s="199"/>
      <c r="AN1534" s="199"/>
      <c r="AO1534" s="199"/>
      <c r="AP1534" s="199"/>
      <c r="AQ1534" s="199"/>
      <c r="AR1534" s="199"/>
      <c r="AS1534" s="199"/>
      <c r="AT1534" s="199"/>
      <c r="AU1534" s="199"/>
      <c r="AV1534" s="199"/>
      <c r="AW1534" s="199"/>
      <c r="AX1534" s="199"/>
      <c r="AY1534" s="199"/>
      <c r="AZ1534" s="199"/>
      <c r="BA1534" s="199"/>
      <c r="BB1534" s="199"/>
      <c r="BC1534" s="199"/>
      <c r="BD1534" s="199"/>
      <c r="BE1534" s="199"/>
      <c r="BF1534" s="199"/>
      <c r="BG1534" s="199"/>
      <c r="BH1534" s="199"/>
      <c r="BI1534" s="199"/>
      <c r="BJ1534" s="199"/>
      <c r="BK1534" s="199"/>
      <c r="BL1534" s="199"/>
      <c r="BM1534" s="199"/>
      <c r="BN1534" s="199"/>
      <c r="BO1534" s="199"/>
      <c r="BP1534" s="199"/>
      <c r="BQ1534" s="199"/>
      <c r="BR1534" s="199"/>
      <c r="GM1534" s="199"/>
      <c r="GN1534" s="199"/>
      <c r="GO1534" s="199"/>
      <c r="GP1534" s="199"/>
      <c r="GQ1534" s="199"/>
      <c r="GR1534" s="199"/>
      <c r="GS1534" s="199"/>
      <c r="GT1534" s="199"/>
      <c r="GU1534" s="199"/>
      <c r="GV1534" s="199"/>
      <c r="GW1534" s="199"/>
      <c r="GX1534" s="199"/>
      <c r="GY1534" s="199"/>
      <c r="GZ1534" s="199"/>
      <c r="HA1534" s="199"/>
      <c r="HB1534" s="199"/>
      <c r="HC1534" s="199"/>
      <c r="HD1534" s="199"/>
      <c r="HE1534" s="199"/>
      <c r="HF1534" s="199"/>
      <c r="HG1534" s="199"/>
      <c r="HH1534" s="199"/>
      <c r="HI1534" s="199"/>
      <c r="HJ1534" s="199"/>
      <c r="HK1534" s="199"/>
      <c r="HL1534" s="199"/>
      <c r="HM1534" s="199"/>
      <c r="HN1534" s="199"/>
      <c r="HO1534" s="199"/>
      <c r="HP1534" s="199"/>
      <c r="HQ1534" s="199"/>
      <c r="HR1534" s="199"/>
      <c r="HS1534" s="199"/>
      <c r="HT1534" s="199"/>
      <c r="HU1534" s="199"/>
      <c r="HV1534" s="199"/>
      <c r="HW1534" s="199"/>
      <c r="HX1534" s="199"/>
      <c r="HY1534" s="199"/>
      <c r="HZ1534" s="199"/>
      <c r="IA1534" s="199"/>
      <c r="IB1534" s="199"/>
      <c r="IC1534" s="199"/>
      <c r="ID1534" s="199"/>
      <c r="IE1534" s="199"/>
      <c r="IF1534" s="199"/>
      <c r="IG1534" s="199"/>
      <c r="IH1534" s="199"/>
      <c r="II1534" s="199"/>
      <c r="IJ1534" s="199"/>
      <c r="IK1534" s="199"/>
      <c r="IL1534" s="199"/>
      <c r="IM1534" s="199"/>
      <c r="IN1534" s="199"/>
      <c r="IO1534" s="199"/>
      <c r="IP1534" s="199"/>
      <c r="IQ1534" s="199"/>
      <c r="IR1534" s="199"/>
      <c r="IS1534" s="199"/>
      <c r="IT1534" s="199"/>
      <c r="IU1534" s="199"/>
      <c r="IV1534" s="199"/>
      <c r="IW1534" s="199"/>
      <c r="IX1534" s="199"/>
      <c r="IY1534" s="199"/>
      <c r="IZ1534" s="199"/>
      <c r="JA1534" s="199"/>
      <c r="JB1534" s="199"/>
      <c r="JC1534" s="199"/>
      <c r="JD1534" s="199"/>
      <c r="JE1534" s="199"/>
      <c r="JF1534" s="199"/>
      <c r="JG1534" s="199"/>
      <c r="JH1534" s="199"/>
      <c r="JI1534" s="199"/>
      <c r="JJ1534" s="199"/>
      <c r="JK1534" s="199"/>
      <c r="JL1534" s="199"/>
      <c r="JM1534" s="199"/>
      <c r="JN1534" s="199"/>
      <c r="JO1534" s="199"/>
      <c r="JP1534" s="199"/>
      <c r="JQ1534" s="199"/>
      <c r="JR1534" s="199"/>
      <c r="JS1534" s="199"/>
      <c r="JT1534" s="199"/>
      <c r="JU1534" s="199"/>
      <c r="JV1534" s="199"/>
      <c r="JW1534" s="199"/>
      <c r="JX1534" s="199"/>
      <c r="JY1534" s="199"/>
      <c r="JZ1534" s="199"/>
      <c r="KA1534" s="199"/>
      <c r="KB1534" s="199"/>
      <c r="KC1534" s="199"/>
      <c r="KD1534" s="199"/>
      <c r="KE1534" s="199"/>
      <c r="KF1534" s="199"/>
      <c r="KG1534" s="199"/>
      <c r="KH1534" s="199"/>
      <c r="KI1534" s="199"/>
      <c r="KJ1534" s="199"/>
      <c r="KK1534" s="199"/>
      <c r="KL1534" s="199"/>
      <c r="KM1534" s="199"/>
      <c r="KN1534" s="199"/>
      <c r="KO1534" s="199"/>
      <c r="KP1534" s="199"/>
      <c r="KQ1534" s="199"/>
      <c r="KR1534" s="199"/>
      <c r="KS1534" s="199"/>
      <c r="KT1534" s="199"/>
      <c r="KU1534" s="199"/>
      <c r="KV1534" s="199"/>
      <c r="KW1534" s="199"/>
      <c r="KX1534" s="199"/>
      <c r="KY1534" s="199"/>
      <c r="KZ1534" s="199"/>
      <c r="LA1534" s="199"/>
      <c r="LB1534" s="199"/>
      <c r="LC1534" s="199"/>
      <c r="LD1534" s="199"/>
      <c r="LE1534" s="199"/>
      <c r="LF1534" s="199"/>
      <c r="LG1534" s="199"/>
      <c r="LH1534" s="199"/>
      <c r="LI1534" s="199"/>
      <c r="LJ1534" s="199"/>
      <c r="LK1534" s="199"/>
      <c r="LL1534" s="199"/>
      <c r="LM1534" s="199"/>
      <c r="LN1534" s="199"/>
      <c r="LO1534" s="199"/>
      <c r="LP1534" s="199"/>
      <c r="LQ1534" s="199"/>
      <c r="LR1534" s="199"/>
      <c r="LS1534" s="199"/>
      <c r="LT1534" s="199"/>
      <c r="LU1534" s="199"/>
      <c r="LV1534" s="199"/>
      <c r="LW1534" s="199"/>
      <c r="LX1534" s="199"/>
      <c r="LY1534" s="199"/>
      <c r="LZ1534" s="199"/>
      <c r="MA1534" s="199"/>
      <c r="MB1534" s="199"/>
      <c r="MC1534" s="199"/>
      <c r="MD1534" s="199"/>
      <c r="ME1534" s="199"/>
      <c r="MF1534" s="199"/>
      <c r="MG1534" s="199"/>
      <c r="MH1534" s="199"/>
      <c r="MI1534" s="199"/>
      <c r="MJ1534" s="199"/>
      <c r="MK1534" s="199"/>
      <c r="ML1534" s="199"/>
      <c r="MM1534" s="199"/>
      <c r="MN1534" s="199"/>
      <c r="MO1534" s="199"/>
      <c r="MP1534" s="199"/>
      <c r="MQ1534" s="199"/>
      <c r="MR1534" s="199"/>
      <c r="MS1534" s="199"/>
      <c r="MT1534" s="199"/>
      <c r="MU1534" s="199"/>
      <c r="MV1534" s="199"/>
      <c r="MW1534" s="199"/>
      <c r="MX1534" s="199"/>
      <c r="MY1534" s="199"/>
      <c r="MZ1534" s="199"/>
      <c r="NA1534" s="199"/>
      <c r="NB1534" s="199"/>
      <c r="NC1534" s="199"/>
      <c r="ND1534" s="199"/>
      <c r="NE1534" s="199"/>
      <c r="NF1534" s="199"/>
      <c r="NG1534" s="199"/>
      <c r="NH1534" s="199"/>
      <c r="NI1534" s="199"/>
      <c r="NJ1534" s="199"/>
      <c r="NK1534" s="199"/>
      <c r="NL1534" s="199"/>
      <c r="NM1534" s="199"/>
      <c r="NN1534" s="199"/>
      <c r="NO1534" s="199"/>
      <c r="NP1534" s="199"/>
      <c r="NQ1534" s="199"/>
      <c r="NR1534" s="199"/>
      <c r="NS1534" s="199"/>
      <c r="NT1534" s="199"/>
      <c r="NU1534" s="199"/>
      <c r="NV1534" s="199"/>
      <c r="NW1534" s="199"/>
      <c r="NX1534" s="199"/>
      <c r="NY1534" s="199"/>
      <c r="NZ1534" s="199"/>
      <c r="OA1534" s="199"/>
      <c r="OB1534" s="199"/>
      <c r="OC1534" s="199"/>
      <c r="OD1534" s="199"/>
      <c r="OE1534" s="199"/>
      <c r="OF1534" s="199"/>
      <c r="OG1534" s="199"/>
      <c r="OH1534" s="199"/>
      <c r="OI1534" s="199"/>
      <c r="OJ1534" s="199"/>
      <c r="OK1534" s="199"/>
      <c r="OL1534" s="199"/>
      <c r="OM1534" s="199"/>
      <c r="ON1534" s="199"/>
      <c r="OO1534" s="199"/>
      <c r="OP1534" s="199"/>
      <c r="OQ1534" s="199"/>
      <c r="OR1534" s="199"/>
      <c r="OS1534" s="199"/>
      <c r="OT1534" s="199"/>
      <c r="OU1534" s="199"/>
      <c r="OV1534" s="199"/>
      <c r="OW1534" s="199"/>
      <c r="OX1534" s="199"/>
      <c r="OY1534" s="199"/>
      <c r="OZ1534" s="199"/>
      <c r="PA1534" s="199"/>
      <c r="PB1534" s="199"/>
      <c r="PC1534" s="199"/>
      <c r="PD1534" s="199"/>
      <c r="PE1534" s="199"/>
      <c r="PF1534" s="199"/>
      <c r="PG1534" s="199"/>
      <c r="PH1534" s="199"/>
      <c r="PI1534" s="199"/>
      <c r="PJ1534" s="199"/>
      <c r="PK1534" s="199"/>
      <c r="PL1534" s="199"/>
      <c r="PM1534" s="199"/>
      <c r="PN1534" s="199"/>
      <c r="PO1534" s="199"/>
      <c r="PP1534" s="199"/>
      <c r="PQ1534" s="199"/>
      <c r="PR1534" s="199"/>
      <c r="PS1534" s="199"/>
      <c r="PT1534" s="199"/>
      <c r="PU1534" s="199"/>
      <c r="PV1534" s="199"/>
      <c r="PW1534" s="199"/>
      <c r="PX1534" s="199"/>
      <c r="PY1534" s="199"/>
      <c r="PZ1534" s="199"/>
      <c r="QA1534" s="199"/>
      <c r="QB1534" s="199"/>
      <c r="QC1534" s="199"/>
      <c r="QD1534" s="199"/>
      <c r="QE1534" s="199"/>
      <c r="QF1534" s="199"/>
      <c r="QG1534" s="199"/>
      <c r="QH1534" s="199"/>
      <c r="QI1534" s="199"/>
      <c r="QJ1534" s="199"/>
      <c r="QK1534" s="199"/>
      <c r="QL1534" s="199"/>
      <c r="QM1534" s="199"/>
      <c r="QN1534" s="199"/>
      <c r="QO1534" s="199"/>
      <c r="QP1534" s="199"/>
      <c r="QQ1534" s="199"/>
      <c r="QR1534" s="199"/>
      <c r="QS1534" s="199"/>
      <c r="QT1534" s="199"/>
      <c r="QU1534" s="199"/>
      <c r="QV1534" s="199"/>
      <c r="QW1534" s="199"/>
      <c r="QX1534" s="199"/>
      <c r="QY1534" s="199"/>
      <c r="QZ1534" s="199"/>
      <c r="RA1534" s="199"/>
      <c r="RB1534" s="199"/>
      <c r="RC1534" s="199"/>
      <c r="RD1534" s="199"/>
      <c r="RE1534" s="199"/>
      <c r="RF1534" s="199"/>
    </row>
    <row r="1535" spans="1:474" s="169" customFormat="1" x14ac:dyDescent="0.25">
      <c r="A1535" s="109"/>
      <c r="B1535" s="48" t="s">
        <v>1438</v>
      </c>
      <c r="C1535" s="23"/>
      <c r="D1535" s="49">
        <v>24</v>
      </c>
      <c r="E1535" s="23"/>
      <c r="F1535" s="50">
        <v>2104.8000000000002</v>
      </c>
      <c r="P1535" s="207"/>
      <c r="U1535" s="208">
        <v>24</v>
      </c>
      <c r="V1535" s="207">
        <v>2104.8000000000002</v>
      </c>
      <c r="AD1535" s="180"/>
      <c r="AE1535" s="207">
        <f t="shared" si="169"/>
        <v>2104.8000000000002</v>
      </c>
      <c r="AF1535" s="199"/>
      <c r="AG1535" s="199"/>
      <c r="AH1535" s="199"/>
      <c r="AI1535" s="199"/>
      <c r="AJ1535" s="199"/>
      <c r="AK1535" s="199"/>
      <c r="AL1535" s="199"/>
      <c r="AM1535" s="199"/>
      <c r="AN1535" s="199"/>
      <c r="AO1535" s="199"/>
      <c r="AP1535" s="199"/>
      <c r="AQ1535" s="199"/>
      <c r="AR1535" s="199"/>
      <c r="AS1535" s="199"/>
      <c r="AT1535" s="199"/>
      <c r="AU1535" s="199"/>
      <c r="AV1535" s="199"/>
      <c r="AW1535" s="199"/>
      <c r="AX1535" s="199"/>
      <c r="AY1535" s="199"/>
      <c r="AZ1535" s="199"/>
      <c r="BA1535" s="199"/>
      <c r="BB1535" s="199"/>
      <c r="BC1535" s="199"/>
      <c r="BD1535" s="199"/>
      <c r="BE1535" s="199"/>
      <c r="BF1535" s="199"/>
      <c r="BG1535" s="199"/>
      <c r="BH1535" s="199"/>
      <c r="BI1535" s="199"/>
      <c r="BJ1535" s="199"/>
      <c r="BK1535" s="199"/>
      <c r="BL1535" s="199"/>
      <c r="BM1535" s="199"/>
      <c r="BN1535" s="199"/>
      <c r="BO1535" s="199"/>
      <c r="BP1535" s="199"/>
      <c r="BQ1535" s="199"/>
      <c r="BR1535" s="199"/>
      <c r="GM1535" s="199"/>
      <c r="GN1535" s="199"/>
      <c r="GO1535" s="199"/>
      <c r="GP1535" s="199"/>
      <c r="GQ1535" s="199"/>
      <c r="GR1535" s="199"/>
      <c r="GS1535" s="199"/>
      <c r="GT1535" s="199"/>
      <c r="GU1535" s="199"/>
      <c r="GV1535" s="199"/>
      <c r="GW1535" s="199"/>
      <c r="GX1535" s="199"/>
      <c r="GY1535" s="199"/>
      <c r="GZ1535" s="199"/>
      <c r="HA1535" s="199"/>
      <c r="HB1535" s="199"/>
      <c r="HC1535" s="199"/>
      <c r="HD1535" s="199"/>
      <c r="HE1535" s="199"/>
      <c r="HF1535" s="199"/>
      <c r="HG1535" s="199"/>
      <c r="HH1535" s="199"/>
      <c r="HI1535" s="199"/>
      <c r="HJ1535" s="199"/>
      <c r="HK1535" s="199"/>
      <c r="HL1535" s="199"/>
      <c r="HM1535" s="199"/>
      <c r="HN1535" s="199"/>
      <c r="HO1535" s="199"/>
      <c r="HP1535" s="199"/>
      <c r="HQ1535" s="199"/>
      <c r="HR1535" s="199"/>
      <c r="HS1535" s="199"/>
      <c r="HT1535" s="199"/>
      <c r="HU1535" s="199"/>
      <c r="HV1535" s="199"/>
      <c r="HW1535" s="199"/>
      <c r="HX1535" s="199"/>
      <c r="HY1535" s="199"/>
      <c r="HZ1535" s="199"/>
      <c r="IA1535" s="199"/>
      <c r="IB1535" s="199"/>
      <c r="IC1535" s="199"/>
      <c r="ID1535" s="199"/>
      <c r="IE1535" s="199"/>
      <c r="IF1535" s="199"/>
      <c r="IG1535" s="199"/>
      <c r="IH1535" s="199"/>
      <c r="II1535" s="199"/>
      <c r="IJ1535" s="199"/>
      <c r="IK1535" s="199"/>
      <c r="IL1535" s="199"/>
      <c r="IM1535" s="199"/>
      <c r="IN1535" s="199"/>
      <c r="IO1535" s="199"/>
      <c r="IP1535" s="199"/>
      <c r="IQ1535" s="199"/>
      <c r="IR1535" s="199"/>
      <c r="IS1535" s="199"/>
      <c r="IT1535" s="199"/>
      <c r="IU1535" s="199"/>
      <c r="IV1535" s="199"/>
      <c r="IW1535" s="199"/>
      <c r="IX1535" s="199"/>
      <c r="IY1535" s="199"/>
      <c r="IZ1535" s="199"/>
      <c r="JA1535" s="199"/>
      <c r="JB1535" s="199"/>
      <c r="JC1535" s="199"/>
      <c r="JD1535" s="199"/>
      <c r="JE1535" s="199"/>
      <c r="JF1535" s="199"/>
      <c r="JG1535" s="199"/>
      <c r="JH1535" s="199"/>
      <c r="JI1535" s="199"/>
      <c r="JJ1535" s="199"/>
      <c r="JK1535" s="199"/>
      <c r="JL1535" s="199"/>
      <c r="JM1535" s="199"/>
      <c r="JN1535" s="199"/>
      <c r="JO1535" s="199"/>
      <c r="JP1535" s="199"/>
      <c r="JQ1535" s="199"/>
      <c r="JR1535" s="199"/>
      <c r="JS1535" s="199"/>
      <c r="JT1535" s="199"/>
      <c r="JU1535" s="199"/>
      <c r="JV1535" s="199"/>
      <c r="JW1535" s="199"/>
      <c r="JX1535" s="199"/>
      <c r="JY1535" s="199"/>
      <c r="JZ1535" s="199"/>
      <c r="KA1535" s="199"/>
      <c r="KB1535" s="199"/>
      <c r="KC1535" s="199"/>
      <c r="KD1535" s="199"/>
      <c r="KE1535" s="199"/>
      <c r="KF1535" s="199"/>
      <c r="KG1535" s="199"/>
      <c r="KH1535" s="199"/>
      <c r="KI1535" s="199"/>
      <c r="KJ1535" s="199"/>
      <c r="KK1535" s="199"/>
      <c r="KL1535" s="199"/>
      <c r="KM1535" s="199"/>
      <c r="KN1535" s="199"/>
      <c r="KO1535" s="199"/>
      <c r="KP1535" s="199"/>
      <c r="KQ1535" s="199"/>
      <c r="KR1535" s="199"/>
      <c r="KS1535" s="199"/>
      <c r="KT1535" s="199"/>
      <c r="KU1535" s="199"/>
      <c r="KV1535" s="199"/>
      <c r="KW1535" s="199"/>
      <c r="KX1535" s="199"/>
      <c r="KY1535" s="199"/>
      <c r="KZ1535" s="199"/>
      <c r="LA1535" s="199"/>
      <c r="LB1535" s="199"/>
      <c r="LC1535" s="199"/>
      <c r="LD1535" s="199"/>
      <c r="LE1535" s="199"/>
      <c r="LF1535" s="199"/>
      <c r="LG1535" s="199"/>
      <c r="LH1535" s="199"/>
      <c r="LI1535" s="199"/>
      <c r="LJ1535" s="199"/>
      <c r="LK1535" s="199"/>
      <c r="LL1535" s="199"/>
      <c r="LM1535" s="199"/>
      <c r="LN1535" s="199"/>
      <c r="LO1535" s="199"/>
      <c r="LP1535" s="199"/>
      <c r="LQ1535" s="199"/>
      <c r="LR1535" s="199"/>
      <c r="LS1535" s="199"/>
      <c r="LT1535" s="199"/>
      <c r="LU1535" s="199"/>
      <c r="LV1535" s="199"/>
      <c r="LW1535" s="199"/>
      <c r="LX1535" s="199"/>
      <c r="LY1535" s="199"/>
      <c r="LZ1535" s="199"/>
      <c r="MA1535" s="199"/>
      <c r="MB1535" s="199"/>
      <c r="MC1535" s="199"/>
      <c r="MD1535" s="199"/>
      <c r="ME1535" s="199"/>
      <c r="MF1535" s="199"/>
      <c r="MG1535" s="199"/>
      <c r="MH1535" s="199"/>
      <c r="MI1535" s="199"/>
      <c r="MJ1535" s="199"/>
      <c r="MK1535" s="199"/>
      <c r="ML1535" s="199"/>
      <c r="MM1535" s="199"/>
      <c r="MN1535" s="199"/>
      <c r="MO1535" s="199"/>
      <c r="MP1535" s="199"/>
      <c r="MQ1535" s="199"/>
      <c r="MR1535" s="199"/>
      <c r="MS1535" s="199"/>
      <c r="MT1535" s="199"/>
      <c r="MU1535" s="199"/>
      <c r="MV1535" s="199"/>
      <c r="MW1535" s="199"/>
      <c r="MX1535" s="199"/>
      <c r="MY1535" s="199"/>
      <c r="MZ1535" s="199"/>
      <c r="NA1535" s="199"/>
      <c r="NB1535" s="199"/>
      <c r="NC1535" s="199"/>
      <c r="ND1535" s="199"/>
      <c r="NE1535" s="199"/>
      <c r="NF1535" s="199"/>
      <c r="NG1535" s="199"/>
      <c r="NH1535" s="199"/>
      <c r="NI1535" s="199"/>
      <c r="NJ1535" s="199"/>
      <c r="NK1535" s="199"/>
      <c r="NL1535" s="199"/>
      <c r="NM1535" s="199"/>
      <c r="NN1535" s="199"/>
      <c r="NO1535" s="199"/>
      <c r="NP1535" s="199"/>
      <c r="NQ1535" s="199"/>
      <c r="NR1535" s="199"/>
      <c r="NS1535" s="199"/>
      <c r="NT1535" s="199"/>
      <c r="NU1535" s="199"/>
      <c r="NV1535" s="199"/>
      <c r="NW1535" s="199"/>
      <c r="NX1535" s="199"/>
      <c r="NY1535" s="199"/>
      <c r="NZ1535" s="199"/>
      <c r="OA1535" s="199"/>
      <c r="OB1535" s="199"/>
      <c r="OC1535" s="199"/>
      <c r="OD1535" s="199"/>
      <c r="OE1535" s="199"/>
      <c r="OF1535" s="199"/>
      <c r="OG1535" s="199"/>
      <c r="OH1535" s="199"/>
      <c r="OI1535" s="199"/>
      <c r="OJ1535" s="199"/>
      <c r="OK1535" s="199"/>
      <c r="OL1535" s="199"/>
      <c r="OM1535" s="199"/>
      <c r="ON1535" s="199"/>
      <c r="OO1535" s="199"/>
      <c r="OP1535" s="199"/>
      <c r="OQ1535" s="199"/>
      <c r="OR1535" s="199"/>
      <c r="OS1535" s="199"/>
      <c r="OT1535" s="199"/>
      <c r="OU1535" s="199"/>
      <c r="OV1535" s="199"/>
      <c r="OW1535" s="199"/>
      <c r="OX1535" s="199"/>
      <c r="OY1535" s="199"/>
      <c r="OZ1535" s="199"/>
      <c r="PA1535" s="199"/>
      <c r="PB1535" s="199"/>
      <c r="PC1535" s="199"/>
      <c r="PD1535" s="199"/>
      <c r="PE1535" s="199"/>
      <c r="PF1535" s="199"/>
      <c r="PG1535" s="199"/>
      <c r="PH1535" s="199"/>
      <c r="PI1535" s="199"/>
      <c r="PJ1535" s="199"/>
      <c r="PK1535" s="199"/>
      <c r="PL1535" s="199"/>
      <c r="PM1535" s="199"/>
      <c r="PN1535" s="199"/>
      <c r="PO1535" s="199"/>
      <c r="PP1535" s="199"/>
      <c r="PQ1535" s="199"/>
      <c r="PR1535" s="199"/>
      <c r="PS1535" s="199"/>
      <c r="PT1535" s="199"/>
      <c r="PU1535" s="199"/>
      <c r="PV1535" s="199"/>
      <c r="PW1535" s="199"/>
      <c r="PX1535" s="199"/>
      <c r="PY1535" s="199"/>
      <c r="PZ1535" s="199"/>
      <c r="QA1535" s="199"/>
      <c r="QB1535" s="199"/>
      <c r="QC1535" s="199"/>
      <c r="QD1535" s="199"/>
      <c r="QE1535" s="199"/>
      <c r="QF1535" s="199"/>
      <c r="QG1535" s="199"/>
      <c r="QH1535" s="199"/>
      <c r="QI1535" s="199"/>
      <c r="QJ1535" s="199"/>
      <c r="QK1535" s="199"/>
      <c r="QL1535" s="199"/>
      <c r="QM1535" s="199"/>
      <c r="QN1535" s="199"/>
      <c r="QO1535" s="199"/>
      <c r="QP1535" s="199"/>
      <c r="QQ1535" s="199"/>
      <c r="QR1535" s="199"/>
      <c r="QS1535" s="199"/>
      <c r="QT1535" s="199"/>
      <c r="QU1535" s="199"/>
      <c r="QV1535" s="199"/>
      <c r="QW1535" s="199"/>
      <c r="QX1535" s="199"/>
      <c r="QY1535" s="199"/>
      <c r="QZ1535" s="199"/>
      <c r="RA1535" s="199"/>
      <c r="RB1535" s="199"/>
      <c r="RC1535" s="199"/>
      <c r="RD1535" s="199"/>
      <c r="RE1535" s="199"/>
      <c r="RF1535" s="199"/>
    </row>
    <row r="1536" spans="1:474" s="169" customFormat="1" x14ac:dyDescent="0.25">
      <c r="A1536" s="109"/>
      <c r="B1536" s="48" t="s">
        <v>1439</v>
      </c>
      <c r="C1536" s="23"/>
      <c r="D1536" s="49">
        <v>4</v>
      </c>
      <c r="E1536" s="23"/>
      <c r="F1536" s="50">
        <v>4269.4080000000004</v>
      </c>
      <c r="P1536" s="207"/>
      <c r="U1536" s="208">
        <v>4</v>
      </c>
      <c r="V1536" s="207">
        <v>4269.4080000000004</v>
      </c>
      <c r="AD1536" s="180"/>
      <c r="AE1536" s="207">
        <f t="shared" si="169"/>
        <v>4269.4080000000004</v>
      </c>
      <c r="AF1536" s="199"/>
      <c r="AG1536" s="199"/>
      <c r="AH1536" s="199"/>
      <c r="AI1536" s="199"/>
      <c r="AJ1536" s="199"/>
      <c r="AK1536" s="199"/>
      <c r="AL1536" s="199"/>
      <c r="AM1536" s="199"/>
      <c r="AN1536" s="199"/>
      <c r="AO1536" s="199"/>
      <c r="AP1536" s="199"/>
      <c r="AQ1536" s="199"/>
      <c r="AR1536" s="199"/>
      <c r="AS1536" s="199"/>
      <c r="AT1536" s="199"/>
      <c r="AU1536" s="199"/>
      <c r="AV1536" s="199"/>
      <c r="AW1536" s="199"/>
      <c r="AX1536" s="199"/>
      <c r="AY1536" s="199"/>
      <c r="AZ1536" s="199"/>
      <c r="BA1536" s="199"/>
      <c r="BB1536" s="199"/>
      <c r="BC1536" s="199"/>
      <c r="BD1536" s="199"/>
      <c r="BE1536" s="199"/>
      <c r="BF1536" s="199"/>
      <c r="BG1536" s="199"/>
      <c r="BH1536" s="199"/>
      <c r="BI1536" s="199"/>
      <c r="BJ1536" s="199"/>
      <c r="BK1536" s="199"/>
      <c r="BL1536" s="199"/>
      <c r="BM1536" s="199"/>
      <c r="BN1536" s="199"/>
      <c r="BO1536" s="199"/>
      <c r="BP1536" s="199"/>
      <c r="BQ1536" s="199"/>
      <c r="BR1536" s="199"/>
      <c r="GM1536" s="199"/>
      <c r="GN1536" s="199"/>
      <c r="GO1536" s="199"/>
      <c r="GP1536" s="199"/>
      <c r="GQ1536" s="199"/>
      <c r="GR1536" s="199"/>
      <c r="GS1536" s="199"/>
      <c r="GT1536" s="199"/>
      <c r="GU1536" s="199"/>
      <c r="GV1536" s="199"/>
      <c r="GW1536" s="199"/>
      <c r="GX1536" s="199"/>
      <c r="GY1536" s="199"/>
      <c r="GZ1536" s="199"/>
      <c r="HA1536" s="199"/>
      <c r="HB1536" s="199"/>
      <c r="HC1536" s="199"/>
      <c r="HD1536" s="199"/>
      <c r="HE1536" s="199"/>
      <c r="HF1536" s="199"/>
      <c r="HG1536" s="199"/>
      <c r="HH1536" s="199"/>
      <c r="HI1536" s="199"/>
      <c r="HJ1536" s="199"/>
      <c r="HK1536" s="199"/>
      <c r="HL1536" s="199"/>
      <c r="HM1536" s="199"/>
      <c r="HN1536" s="199"/>
      <c r="HO1536" s="199"/>
      <c r="HP1536" s="199"/>
      <c r="HQ1536" s="199"/>
      <c r="HR1536" s="199"/>
      <c r="HS1536" s="199"/>
      <c r="HT1536" s="199"/>
      <c r="HU1536" s="199"/>
      <c r="HV1536" s="199"/>
      <c r="HW1536" s="199"/>
      <c r="HX1536" s="199"/>
      <c r="HY1536" s="199"/>
      <c r="HZ1536" s="199"/>
      <c r="IA1536" s="199"/>
      <c r="IB1536" s="199"/>
      <c r="IC1536" s="199"/>
      <c r="ID1536" s="199"/>
      <c r="IE1536" s="199"/>
      <c r="IF1536" s="199"/>
      <c r="IG1536" s="199"/>
      <c r="IH1536" s="199"/>
      <c r="II1536" s="199"/>
      <c r="IJ1536" s="199"/>
      <c r="IK1536" s="199"/>
      <c r="IL1536" s="199"/>
      <c r="IM1536" s="199"/>
      <c r="IN1536" s="199"/>
      <c r="IO1536" s="199"/>
      <c r="IP1536" s="199"/>
      <c r="IQ1536" s="199"/>
      <c r="IR1536" s="199"/>
      <c r="IS1536" s="199"/>
      <c r="IT1536" s="199"/>
      <c r="IU1536" s="199"/>
      <c r="IV1536" s="199"/>
      <c r="IW1536" s="199"/>
      <c r="IX1536" s="199"/>
      <c r="IY1536" s="199"/>
      <c r="IZ1536" s="199"/>
      <c r="JA1536" s="199"/>
      <c r="JB1536" s="199"/>
      <c r="JC1536" s="199"/>
      <c r="JD1536" s="199"/>
      <c r="JE1536" s="199"/>
      <c r="JF1536" s="199"/>
      <c r="JG1536" s="199"/>
      <c r="JH1536" s="199"/>
      <c r="JI1536" s="199"/>
      <c r="JJ1536" s="199"/>
      <c r="JK1536" s="199"/>
      <c r="JL1536" s="199"/>
      <c r="JM1536" s="199"/>
      <c r="JN1536" s="199"/>
      <c r="JO1536" s="199"/>
      <c r="JP1536" s="199"/>
      <c r="JQ1536" s="199"/>
      <c r="JR1536" s="199"/>
      <c r="JS1536" s="199"/>
      <c r="JT1536" s="199"/>
      <c r="JU1536" s="199"/>
      <c r="JV1536" s="199"/>
      <c r="JW1536" s="199"/>
      <c r="JX1536" s="199"/>
      <c r="JY1536" s="199"/>
      <c r="JZ1536" s="199"/>
      <c r="KA1536" s="199"/>
      <c r="KB1536" s="199"/>
      <c r="KC1536" s="199"/>
      <c r="KD1536" s="199"/>
      <c r="KE1536" s="199"/>
      <c r="KF1536" s="199"/>
      <c r="KG1536" s="199"/>
      <c r="KH1536" s="199"/>
      <c r="KI1536" s="199"/>
      <c r="KJ1536" s="199"/>
      <c r="KK1536" s="199"/>
      <c r="KL1536" s="199"/>
      <c r="KM1536" s="199"/>
      <c r="KN1536" s="199"/>
      <c r="KO1536" s="199"/>
      <c r="KP1536" s="199"/>
      <c r="KQ1536" s="199"/>
      <c r="KR1536" s="199"/>
      <c r="KS1536" s="199"/>
      <c r="KT1536" s="199"/>
      <c r="KU1536" s="199"/>
      <c r="KV1536" s="199"/>
      <c r="KW1536" s="199"/>
      <c r="KX1536" s="199"/>
      <c r="KY1536" s="199"/>
      <c r="KZ1536" s="199"/>
      <c r="LA1536" s="199"/>
      <c r="LB1536" s="199"/>
      <c r="LC1536" s="199"/>
      <c r="LD1536" s="199"/>
      <c r="LE1536" s="199"/>
      <c r="LF1536" s="199"/>
      <c r="LG1536" s="199"/>
      <c r="LH1536" s="199"/>
      <c r="LI1536" s="199"/>
      <c r="LJ1536" s="199"/>
      <c r="LK1536" s="199"/>
      <c r="LL1536" s="199"/>
      <c r="LM1536" s="199"/>
      <c r="LN1536" s="199"/>
      <c r="LO1536" s="199"/>
      <c r="LP1536" s="199"/>
      <c r="LQ1536" s="199"/>
      <c r="LR1536" s="199"/>
      <c r="LS1536" s="199"/>
      <c r="LT1536" s="199"/>
      <c r="LU1536" s="199"/>
      <c r="LV1536" s="199"/>
      <c r="LW1536" s="199"/>
      <c r="LX1536" s="199"/>
      <c r="LY1536" s="199"/>
      <c r="LZ1536" s="199"/>
      <c r="MA1536" s="199"/>
      <c r="MB1536" s="199"/>
      <c r="MC1536" s="199"/>
      <c r="MD1536" s="199"/>
      <c r="ME1536" s="199"/>
      <c r="MF1536" s="199"/>
      <c r="MG1536" s="199"/>
      <c r="MH1536" s="199"/>
      <c r="MI1536" s="199"/>
      <c r="MJ1536" s="199"/>
      <c r="MK1536" s="199"/>
      <c r="ML1536" s="199"/>
      <c r="MM1536" s="199"/>
      <c r="MN1536" s="199"/>
      <c r="MO1536" s="199"/>
      <c r="MP1536" s="199"/>
      <c r="MQ1536" s="199"/>
      <c r="MR1536" s="199"/>
      <c r="MS1536" s="199"/>
      <c r="MT1536" s="199"/>
      <c r="MU1536" s="199"/>
      <c r="MV1536" s="199"/>
      <c r="MW1536" s="199"/>
      <c r="MX1536" s="199"/>
      <c r="MY1536" s="199"/>
      <c r="MZ1536" s="199"/>
      <c r="NA1536" s="199"/>
      <c r="NB1536" s="199"/>
      <c r="NC1536" s="199"/>
      <c r="ND1536" s="199"/>
      <c r="NE1536" s="199"/>
      <c r="NF1536" s="199"/>
      <c r="NG1536" s="199"/>
      <c r="NH1536" s="199"/>
      <c r="NI1536" s="199"/>
      <c r="NJ1536" s="199"/>
      <c r="NK1536" s="199"/>
      <c r="NL1536" s="199"/>
      <c r="NM1536" s="199"/>
      <c r="NN1536" s="199"/>
      <c r="NO1536" s="199"/>
      <c r="NP1536" s="199"/>
      <c r="NQ1536" s="199"/>
      <c r="NR1536" s="199"/>
      <c r="NS1536" s="199"/>
      <c r="NT1536" s="199"/>
      <c r="NU1536" s="199"/>
      <c r="NV1536" s="199"/>
      <c r="NW1536" s="199"/>
      <c r="NX1536" s="199"/>
      <c r="NY1536" s="199"/>
      <c r="NZ1536" s="199"/>
      <c r="OA1536" s="199"/>
      <c r="OB1536" s="199"/>
      <c r="OC1536" s="199"/>
      <c r="OD1536" s="199"/>
      <c r="OE1536" s="199"/>
      <c r="OF1536" s="199"/>
      <c r="OG1536" s="199"/>
      <c r="OH1536" s="199"/>
      <c r="OI1536" s="199"/>
      <c r="OJ1536" s="199"/>
      <c r="OK1536" s="199"/>
      <c r="OL1536" s="199"/>
      <c r="OM1536" s="199"/>
      <c r="ON1536" s="199"/>
      <c r="OO1536" s="199"/>
      <c r="OP1536" s="199"/>
      <c r="OQ1536" s="199"/>
      <c r="OR1536" s="199"/>
      <c r="OS1536" s="199"/>
      <c r="OT1536" s="199"/>
      <c r="OU1536" s="199"/>
      <c r="OV1536" s="199"/>
      <c r="OW1536" s="199"/>
      <c r="OX1536" s="199"/>
      <c r="OY1536" s="199"/>
      <c r="OZ1536" s="199"/>
      <c r="PA1536" s="199"/>
      <c r="PB1536" s="199"/>
      <c r="PC1536" s="199"/>
      <c r="PD1536" s="199"/>
      <c r="PE1536" s="199"/>
      <c r="PF1536" s="199"/>
      <c r="PG1536" s="199"/>
      <c r="PH1536" s="199"/>
      <c r="PI1536" s="199"/>
      <c r="PJ1536" s="199"/>
      <c r="PK1536" s="199"/>
      <c r="PL1536" s="199"/>
      <c r="PM1536" s="199"/>
      <c r="PN1536" s="199"/>
      <c r="PO1536" s="199"/>
      <c r="PP1536" s="199"/>
      <c r="PQ1536" s="199"/>
      <c r="PR1536" s="199"/>
      <c r="PS1536" s="199"/>
      <c r="PT1536" s="199"/>
      <c r="PU1536" s="199"/>
      <c r="PV1536" s="199"/>
      <c r="PW1536" s="199"/>
      <c r="PX1536" s="199"/>
      <c r="PY1536" s="199"/>
      <c r="PZ1536" s="199"/>
      <c r="QA1536" s="199"/>
      <c r="QB1536" s="199"/>
      <c r="QC1536" s="199"/>
      <c r="QD1536" s="199"/>
      <c r="QE1536" s="199"/>
      <c r="QF1536" s="199"/>
      <c r="QG1536" s="199"/>
      <c r="QH1536" s="199"/>
      <c r="QI1536" s="199"/>
      <c r="QJ1536" s="199"/>
      <c r="QK1536" s="199"/>
      <c r="QL1536" s="199"/>
      <c r="QM1536" s="199"/>
      <c r="QN1536" s="199"/>
      <c r="QO1536" s="199"/>
      <c r="QP1536" s="199"/>
      <c r="QQ1536" s="199"/>
      <c r="QR1536" s="199"/>
      <c r="QS1536" s="199"/>
      <c r="QT1536" s="199"/>
      <c r="QU1536" s="199"/>
      <c r="QV1536" s="199"/>
      <c r="QW1536" s="199"/>
      <c r="QX1536" s="199"/>
      <c r="QY1536" s="199"/>
      <c r="QZ1536" s="199"/>
      <c r="RA1536" s="199"/>
      <c r="RB1536" s="199"/>
      <c r="RC1536" s="199"/>
      <c r="RD1536" s="199"/>
      <c r="RE1536" s="199"/>
      <c r="RF1536" s="199"/>
    </row>
    <row r="1537" spans="1:474" s="169" customFormat="1" x14ac:dyDescent="0.25">
      <c r="A1537" s="109"/>
      <c r="B1537" s="48" t="s">
        <v>1429</v>
      </c>
      <c r="C1537" s="23"/>
      <c r="D1537" s="57">
        <v>8</v>
      </c>
      <c r="E1537" s="23"/>
      <c r="F1537" s="50">
        <v>104</v>
      </c>
      <c r="P1537" s="207"/>
      <c r="U1537" s="208">
        <v>8</v>
      </c>
      <c r="V1537" s="207">
        <v>104</v>
      </c>
      <c r="AD1537" s="180"/>
      <c r="AE1537" s="207">
        <f t="shared" si="169"/>
        <v>104</v>
      </c>
      <c r="AF1537" s="199"/>
      <c r="AG1537" s="199"/>
      <c r="AH1537" s="199"/>
      <c r="AI1537" s="199"/>
      <c r="AJ1537" s="199"/>
      <c r="AK1537" s="199"/>
      <c r="AL1537" s="199"/>
      <c r="AM1537" s="199"/>
      <c r="AN1537" s="199"/>
      <c r="AO1537" s="199"/>
      <c r="AP1537" s="199"/>
      <c r="AQ1537" s="199"/>
      <c r="AR1537" s="199"/>
      <c r="AS1537" s="199"/>
      <c r="AT1537" s="199"/>
      <c r="AU1537" s="199"/>
      <c r="AV1537" s="199"/>
      <c r="AW1537" s="199"/>
      <c r="AX1537" s="199"/>
      <c r="AY1537" s="199"/>
      <c r="AZ1537" s="199"/>
      <c r="BA1537" s="199"/>
      <c r="BB1537" s="199"/>
      <c r="BC1537" s="199"/>
      <c r="BD1537" s="199"/>
      <c r="BE1537" s="199"/>
      <c r="BF1537" s="199"/>
      <c r="BG1537" s="199"/>
      <c r="BH1537" s="199"/>
      <c r="BI1537" s="199"/>
      <c r="BJ1537" s="199"/>
      <c r="BK1537" s="199"/>
      <c r="BL1537" s="199"/>
      <c r="BM1537" s="199"/>
      <c r="BN1537" s="199"/>
      <c r="BO1537" s="199"/>
      <c r="BP1537" s="199"/>
      <c r="BQ1537" s="199"/>
      <c r="BR1537" s="199"/>
      <c r="GM1537" s="199"/>
      <c r="GN1537" s="199"/>
      <c r="GO1537" s="199"/>
      <c r="GP1537" s="199"/>
      <c r="GQ1537" s="199"/>
      <c r="GR1537" s="199"/>
      <c r="GS1537" s="199"/>
      <c r="GT1537" s="199"/>
      <c r="GU1537" s="199"/>
      <c r="GV1537" s="199"/>
      <c r="GW1537" s="199"/>
      <c r="GX1537" s="199"/>
      <c r="GY1537" s="199"/>
      <c r="GZ1537" s="199"/>
      <c r="HA1537" s="199"/>
      <c r="HB1537" s="199"/>
      <c r="HC1537" s="199"/>
      <c r="HD1537" s="199"/>
      <c r="HE1537" s="199"/>
      <c r="HF1537" s="199"/>
      <c r="HG1537" s="199"/>
      <c r="HH1537" s="199"/>
      <c r="HI1537" s="199"/>
      <c r="HJ1537" s="199"/>
      <c r="HK1537" s="199"/>
      <c r="HL1537" s="199"/>
      <c r="HM1537" s="199"/>
      <c r="HN1537" s="199"/>
      <c r="HO1537" s="199"/>
      <c r="HP1537" s="199"/>
      <c r="HQ1537" s="199"/>
      <c r="HR1537" s="199"/>
      <c r="HS1537" s="199"/>
      <c r="HT1537" s="199"/>
      <c r="HU1537" s="199"/>
      <c r="HV1537" s="199"/>
      <c r="HW1537" s="199"/>
      <c r="HX1537" s="199"/>
      <c r="HY1537" s="199"/>
      <c r="HZ1537" s="199"/>
      <c r="IA1537" s="199"/>
      <c r="IB1537" s="199"/>
      <c r="IC1537" s="199"/>
      <c r="ID1537" s="199"/>
      <c r="IE1537" s="199"/>
      <c r="IF1537" s="199"/>
      <c r="IG1537" s="199"/>
      <c r="IH1537" s="199"/>
      <c r="II1537" s="199"/>
      <c r="IJ1537" s="199"/>
      <c r="IK1537" s="199"/>
      <c r="IL1537" s="199"/>
      <c r="IM1537" s="199"/>
      <c r="IN1537" s="199"/>
      <c r="IO1537" s="199"/>
      <c r="IP1537" s="199"/>
      <c r="IQ1537" s="199"/>
      <c r="IR1537" s="199"/>
      <c r="IS1537" s="199"/>
      <c r="IT1537" s="199"/>
      <c r="IU1537" s="199"/>
      <c r="IV1537" s="199"/>
      <c r="IW1537" s="199"/>
      <c r="IX1537" s="199"/>
      <c r="IY1537" s="199"/>
      <c r="IZ1537" s="199"/>
      <c r="JA1537" s="199"/>
      <c r="JB1537" s="199"/>
      <c r="JC1537" s="199"/>
      <c r="JD1537" s="199"/>
      <c r="JE1537" s="199"/>
      <c r="JF1537" s="199"/>
      <c r="JG1537" s="199"/>
      <c r="JH1537" s="199"/>
      <c r="JI1537" s="199"/>
      <c r="JJ1537" s="199"/>
      <c r="JK1537" s="199"/>
      <c r="JL1537" s="199"/>
      <c r="JM1537" s="199"/>
      <c r="JN1537" s="199"/>
      <c r="JO1537" s="199"/>
      <c r="JP1537" s="199"/>
      <c r="JQ1537" s="199"/>
      <c r="JR1537" s="199"/>
      <c r="JS1537" s="199"/>
      <c r="JT1537" s="199"/>
      <c r="JU1537" s="199"/>
      <c r="JV1537" s="199"/>
      <c r="JW1537" s="199"/>
      <c r="JX1537" s="199"/>
      <c r="JY1537" s="199"/>
      <c r="JZ1537" s="199"/>
      <c r="KA1537" s="199"/>
      <c r="KB1537" s="199"/>
      <c r="KC1537" s="199"/>
      <c r="KD1537" s="199"/>
      <c r="KE1537" s="199"/>
      <c r="KF1537" s="199"/>
      <c r="KG1537" s="199"/>
      <c r="KH1537" s="199"/>
      <c r="KI1537" s="199"/>
      <c r="KJ1537" s="199"/>
      <c r="KK1537" s="199"/>
      <c r="KL1537" s="199"/>
      <c r="KM1537" s="199"/>
      <c r="KN1537" s="199"/>
      <c r="KO1537" s="199"/>
      <c r="KP1537" s="199"/>
      <c r="KQ1537" s="199"/>
      <c r="KR1537" s="199"/>
      <c r="KS1537" s="199"/>
      <c r="KT1537" s="199"/>
      <c r="KU1537" s="199"/>
      <c r="KV1537" s="199"/>
      <c r="KW1537" s="199"/>
      <c r="KX1537" s="199"/>
      <c r="KY1537" s="199"/>
      <c r="KZ1537" s="199"/>
      <c r="LA1537" s="199"/>
      <c r="LB1537" s="199"/>
      <c r="LC1537" s="199"/>
      <c r="LD1537" s="199"/>
      <c r="LE1537" s="199"/>
      <c r="LF1537" s="199"/>
      <c r="LG1537" s="199"/>
      <c r="LH1537" s="199"/>
      <c r="LI1537" s="199"/>
      <c r="LJ1537" s="199"/>
      <c r="LK1537" s="199"/>
      <c r="LL1537" s="199"/>
      <c r="LM1537" s="199"/>
      <c r="LN1537" s="199"/>
      <c r="LO1537" s="199"/>
      <c r="LP1537" s="199"/>
      <c r="LQ1537" s="199"/>
      <c r="LR1537" s="199"/>
      <c r="LS1537" s="199"/>
      <c r="LT1537" s="199"/>
      <c r="LU1537" s="199"/>
      <c r="LV1537" s="199"/>
      <c r="LW1537" s="199"/>
      <c r="LX1537" s="199"/>
      <c r="LY1537" s="199"/>
      <c r="LZ1537" s="199"/>
      <c r="MA1537" s="199"/>
      <c r="MB1537" s="199"/>
      <c r="MC1537" s="199"/>
      <c r="MD1537" s="199"/>
      <c r="ME1537" s="199"/>
      <c r="MF1537" s="199"/>
      <c r="MG1537" s="199"/>
      <c r="MH1537" s="199"/>
      <c r="MI1537" s="199"/>
      <c r="MJ1537" s="199"/>
      <c r="MK1537" s="199"/>
      <c r="ML1537" s="199"/>
      <c r="MM1537" s="199"/>
      <c r="MN1537" s="199"/>
      <c r="MO1537" s="199"/>
      <c r="MP1537" s="199"/>
      <c r="MQ1537" s="199"/>
      <c r="MR1537" s="199"/>
      <c r="MS1537" s="199"/>
      <c r="MT1537" s="199"/>
      <c r="MU1537" s="199"/>
      <c r="MV1537" s="199"/>
      <c r="MW1537" s="199"/>
      <c r="MX1537" s="199"/>
      <c r="MY1537" s="199"/>
      <c r="MZ1537" s="199"/>
      <c r="NA1537" s="199"/>
      <c r="NB1537" s="199"/>
      <c r="NC1537" s="199"/>
      <c r="ND1537" s="199"/>
      <c r="NE1537" s="199"/>
      <c r="NF1537" s="199"/>
      <c r="NG1537" s="199"/>
      <c r="NH1537" s="199"/>
      <c r="NI1537" s="199"/>
      <c r="NJ1537" s="199"/>
      <c r="NK1537" s="199"/>
      <c r="NL1537" s="199"/>
      <c r="NM1537" s="199"/>
      <c r="NN1537" s="199"/>
      <c r="NO1537" s="199"/>
      <c r="NP1537" s="199"/>
      <c r="NQ1537" s="199"/>
      <c r="NR1537" s="199"/>
      <c r="NS1537" s="199"/>
      <c r="NT1537" s="199"/>
      <c r="NU1537" s="199"/>
      <c r="NV1537" s="199"/>
      <c r="NW1537" s="199"/>
      <c r="NX1537" s="199"/>
      <c r="NY1537" s="199"/>
      <c r="NZ1537" s="199"/>
      <c r="OA1537" s="199"/>
      <c r="OB1537" s="199"/>
      <c r="OC1537" s="199"/>
      <c r="OD1537" s="199"/>
      <c r="OE1537" s="199"/>
      <c r="OF1537" s="199"/>
      <c r="OG1537" s="199"/>
      <c r="OH1537" s="199"/>
      <c r="OI1537" s="199"/>
      <c r="OJ1537" s="199"/>
      <c r="OK1537" s="199"/>
      <c r="OL1537" s="199"/>
      <c r="OM1537" s="199"/>
      <c r="ON1537" s="199"/>
      <c r="OO1537" s="199"/>
      <c r="OP1537" s="199"/>
      <c r="OQ1537" s="199"/>
      <c r="OR1537" s="199"/>
      <c r="OS1537" s="199"/>
      <c r="OT1537" s="199"/>
      <c r="OU1537" s="199"/>
      <c r="OV1537" s="199"/>
      <c r="OW1537" s="199"/>
      <c r="OX1537" s="199"/>
      <c r="OY1537" s="199"/>
      <c r="OZ1537" s="199"/>
      <c r="PA1537" s="199"/>
      <c r="PB1537" s="199"/>
      <c r="PC1537" s="199"/>
      <c r="PD1537" s="199"/>
      <c r="PE1537" s="199"/>
      <c r="PF1537" s="199"/>
      <c r="PG1537" s="199"/>
      <c r="PH1537" s="199"/>
      <c r="PI1537" s="199"/>
      <c r="PJ1537" s="199"/>
      <c r="PK1537" s="199"/>
      <c r="PL1537" s="199"/>
      <c r="PM1537" s="199"/>
      <c r="PN1537" s="199"/>
      <c r="PO1537" s="199"/>
      <c r="PP1537" s="199"/>
      <c r="PQ1537" s="199"/>
      <c r="PR1537" s="199"/>
      <c r="PS1537" s="199"/>
      <c r="PT1537" s="199"/>
      <c r="PU1537" s="199"/>
      <c r="PV1537" s="199"/>
      <c r="PW1537" s="199"/>
      <c r="PX1537" s="199"/>
      <c r="PY1537" s="199"/>
      <c r="PZ1537" s="199"/>
      <c r="QA1537" s="199"/>
      <c r="QB1537" s="199"/>
      <c r="QC1537" s="199"/>
      <c r="QD1537" s="199"/>
      <c r="QE1537" s="199"/>
      <c r="QF1537" s="199"/>
      <c r="QG1537" s="199"/>
      <c r="QH1537" s="199"/>
      <c r="QI1537" s="199"/>
      <c r="QJ1537" s="199"/>
      <c r="QK1537" s="199"/>
      <c r="QL1537" s="199"/>
      <c r="QM1537" s="199"/>
      <c r="QN1537" s="199"/>
      <c r="QO1537" s="199"/>
      <c r="QP1537" s="199"/>
      <c r="QQ1537" s="199"/>
      <c r="QR1537" s="199"/>
      <c r="QS1537" s="199"/>
      <c r="QT1537" s="199"/>
      <c r="QU1537" s="199"/>
      <c r="QV1537" s="199"/>
      <c r="QW1537" s="199"/>
      <c r="QX1537" s="199"/>
      <c r="QY1537" s="199"/>
      <c r="QZ1537" s="199"/>
      <c r="RA1537" s="199"/>
      <c r="RB1537" s="199"/>
      <c r="RC1537" s="199"/>
      <c r="RD1537" s="199"/>
      <c r="RE1537" s="199"/>
      <c r="RF1537" s="199"/>
    </row>
    <row r="1538" spans="1:474" s="169" customFormat="1" x14ac:dyDescent="0.25">
      <c r="A1538" s="109"/>
      <c r="B1538" s="48" t="s">
        <v>1440</v>
      </c>
      <c r="C1538" s="23"/>
      <c r="D1538" s="49">
        <v>0</v>
      </c>
      <c r="E1538" s="23"/>
      <c r="F1538" s="50">
        <v>0</v>
      </c>
      <c r="P1538" s="207"/>
      <c r="U1538" s="208">
        <v>0</v>
      </c>
      <c r="V1538" s="207">
        <v>0</v>
      </c>
      <c r="AD1538" s="180"/>
      <c r="AE1538" s="207">
        <f t="shared" si="169"/>
        <v>0</v>
      </c>
      <c r="AF1538" s="199"/>
      <c r="AG1538" s="199"/>
      <c r="AH1538" s="199"/>
      <c r="AI1538" s="199"/>
      <c r="AJ1538" s="199"/>
      <c r="AK1538" s="199"/>
      <c r="AL1538" s="199"/>
      <c r="AM1538" s="199"/>
      <c r="AN1538" s="199"/>
      <c r="AO1538" s="199"/>
      <c r="AP1538" s="199"/>
      <c r="AQ1538" s="199"/>
      <c r="AR1538" s="199"/>
      <c r="AS1538" s="199"/>
      <c r="AT1538" s="199"/>
      <c r="AU1538" s="199"/>
      <c r="AV1538" s="199"/>
      <c r="AW1538" s="199"/>
      <c r="AX1538" s="199"/>
      <c r="AY1538" s="199"/>
      <c r="AZ1538" s="199"/>
      <c r="BA1538" s="199"/>
      <c r="BB1538" s="199"/>
      <c r="BC1538" s="199"/>
      <c r="BD1538" s="199"/>
      <c r="BE1538" s="199"/>
      <c r="BF1538" s="199"/>
      <c r="BG1538" s="199"/>
      <c r="BH1538" s="199"/>
      <c r="BI1538" s="199"/>
      <c r="BJ1538" s="199"/>
      <c r="BK1538" s="199"/>
      <c r="BL1538" s="199"/>
      <c r="BM1538" s="199"/>
      <c r="BN1538" s="199"/>
      <c r="BO1538" s="199"/>
      <c r="BP1538" s="199"/>
      <c r="BQ1538" s="199"/>
      <c r="BR1538" s="199"/>
      <c r="GM1538" s="199"/>
      <c r="GN1538" s="199"/>
      <c r="GO1538" s="199"/>
      <c r="GP1538" s="199"/>
      <c r="GQ1538" s="199"/>
      <c r="GR1538" s="199"/>
      <c r="GS1538" s="199"/>
      <c r="GT1538" s="199"/>
      <c r="GU1538" s="199"/>
      <c r="GV1538" s="199"/>
      <c r="GW1538" s="199"/>
      <c r="GX1538" s="199"/>
      <c r="GY1538" s="199"/>
      <c r="GZ1538" s="199"/>
      <c r="HA1538" s="199"/>
      <c r="HB1538" s="199"/>
      <c r="HC1538" s="199"/>
      <c r="HD1538" s="199"/>
      <c r="HE1538" s="199"/>
      <c r="HF1538" s="199"/>
      <c r="HG1538" s="199"/>
      <c r="HH1538" s="199"/>
      <c r="HI1538" s="199"/>
      <c r="HJ1538" s="199"/>
      <c r="HK1538" s="199"/>
      <c r="HL1538" s="199"/>
      <c r="HM1538" s="199"/>
      <c r="HN1538" s="199"/>
      <c r="HO1538" s="199"/>
      <c r="HP1538" s="199"/>
      <c r="HQ1538" s="199"/>
      <c r="HR1538" s="199"/>
      <c r="HS1538" s="199"/>
      <c r="HT1538" s="199"/>
      <c r="HU1538" s="199"/>
      <c r="HV1538" s="199"/>
      <c r="HW1538" s="199"/>
      <c r="HX1538" s="199"/>
      <c r="HY1538" s="199"/>
      <c r="HZ1538" s="199"/>
      <c r="IA1538" s="199"/>
      <c r="IB1538" s="199"/>
      <c r="IC1538" s="199"/>
      <c r="ID1538" s="199"/>
      <c r="IE1538" s="199"/>
      <c r="IF1538" s="199"/>
      <c r="IG1538" s="199"/>
      <c r="IH1538" s="199"/>
      <c r="II1538" s="199"/>
      <c r="IJ1538" s="199"/>
      <c r="IK1538" s="199"/>
      <c r="IL1538" s="199"/>
      <c r="IM1538" s="199"/>
      <c r="IN1538" s="199"/>
      <c r="IO1538" s="199"/>
      <c r="IP1538" s="199"/>
      <c r="IQ1538" s="199"/>
      <c r="IR1538" s="199"/>
      <c r="IS1538" s="199"/>
      <c r="IT1538" s="199"/>
      <c r="IU1538" s="199"/>
      <c r="IV1538" s="199"/>
      <c r="IW1538" s="199"/>
      <c r="IX1538" s="199"/>
      <c r="IY1538" s="199"/>
      <c r="IZ1538" s="199"/>
      <c r="JA1538" s="199"/>
      <c r="JB1538" s="199"/>
      <c r="JC1538" s="199"/>
      <c r="JD1538" s="199"/>
      <c r="JE1538" s="199"/>
      <c r="JF1538" s="199"/>
      <c r="JG1538" s="199"/>
      <c r="JH1538" s="199"/>
      <c r="JI1538" s="199"/>
      <c r="JJ1538" s="199"/>
      <c r="JK1538" s="199"/>
      <c r="JL1538" s="199"/>
      <c r="JM1538" s="199"/>
      <c r="JN1538" s="199"/>
      <c r="JO1538" s="199"/>
      <c r="JP1538" s="199"/>
      <c r="JQ1538" s="199"/>
      <c r="JR1538" s="199"/>
      <c r="JS1538" s="199"/>
      <c r="JT1538" s="199"/>
      <c r="JU1538" s="199"/>
      <c r="JV1538" s="199"/>
      <c r="JW1538" s="199"/>
      <c r="JX1538" s="199"/>
      <c r="JY1538" s="199"/>
      <c r="JZ1538" s="199"/>
      <c r="KA1538" s="199"/>
      <c r="KB1538" s="199"/>
      <c r="KC1538" s="199"/>
      <c r="KD1538" s="199"/>
      <c r="KE1538" s="199"/>
      <c r="KF1538" s="199"/>
      <c r="KG1538" s="199"/>
      <c r="KH1538" s="199"/>
      <c r="KI1538" s="199"/>
      <c r="KJ1538" s="199"/>
      <c r="KK1538" s="199"/>
      <c r="KL1538" s="199"/>
      <c r="KM1538" s="199"/>
      <c r="KN1538" s="199"/>
      <c r="KO1538" s="199"/>
      <c r="KP1538" s="199"/>
      <c r="KQ1538" s="199"/>
      <c r="KR1538" s="199"/>
      <c r="KS1538" s="199"/>
      <c r="KT1538" s="199"/>
      <c r="KU1538" s="199"/>
      <c r="KV1538" s="199"/>
      <c r="KW1538" s="199"/>
      <c r="KX1538" s="199"/>
      <c r="KY1538" s="199"/>
      <c r="KZ1538" s="199"/>
      <c r="LA1538" s="199"/>
      <c r="LB1538" s="199"/>
      <c r="LC1538" s="199"/>
      <c r="LD1538" s="199"/>
      <c r="LE1538" s="199"/>
      <c r="LF1538" s="199"/>
      <c r="LG1538" s="199"/>
      <c r="LH1538" s="199"/>
      <c r="LI1538" s="199"/>
      <c r="LJ1538" s="199"/>
      <c r="LK1538" s="199"/>
      <c r="LL1538" s="199"/>
      <c r="LM1538" s="199"/>
      <c r="LN1538" s="199"/>
      <c r="LO1538" s="199"/>
      <c r="LP1538" s="199"/>
      <c r="LQ1538" s="199"/>
      <c r="LR1538" s="199"/>
      <c r="LS1538" s="199"/>
      <c r="LT1538" s="199"/>
      <c r="LU1538" s="199"/>
      <c r="LV1538" s="199"/>
      <c r="LW1538" s="199"/>
      <c r="LX1538" s="199"/>
      <c r="LY1538" s="199"/>
      <c r="LZ1538" s="199"/>
      <c r="MA1538" s="199"/>
      <c r="MB1538" s="199"/>
      <c r="MC1538" s="199"/>
      <c r="MD1538" s="199"/>
      <c r="ME1538" s="199"/>
      <c r="MF1538" s="199"/>
      <c r="MG1538" s="199"/>
      <c r="MH1538" s="199"/>
      <c r="MI1538" s="199"/>
      <c r="MJ1538" s="199"/>
      <c r="MK1538" s="199"/>
      <c r="ML1538" s="199"/>
      <c r="MM1538" s="199"/>
      <c r="MN1538" s="199"/>
      <c r="MO1538" s="199"/>
      <c r="MP1538" s="199"/>
      <c r="MQ1538" s="199"/>
      <c r="MR1538" s="199"/>
      <c r="MS1538" s="199"/>
      <c r="MT1538" s="199"/>
      <c r="MU1538" s="199"/>
      <c r="MV1538" s="199"/>
      <c r="MW1538" s="199"/>
      <c r="MX1538" s="199"/>
      <c r="MY1538" s="199"/>
      <c r="MZ1538" s="199"/>
      <c r="NA1538" s="199"/>
      <c r="NB1538" s="199"/>
      <c r="NC1538" s="199"/>
      <c r="ND1538" s="199"/>
      <c r="NE1538" s="199"/>
      <c r="NF1538" s="199"/>
      <c r="NG1538" s="199"/>
      <c r="NH1538" s="199"/>
      <c r="NI1538" s="199"/>
      <c r="NJ1538" s="199"/>
      <c r="NK1538" s="199"/>
      <c r="NL1538" s="199"/>
      <c r="NM1538" s="199"/>
      <c r="NN1538" s="199"/>
      <c r="NO1538" s="199"/>
      <c r="NP1538" s="199"/>
      <c r="NQ1538" s="199"/>
      <c r="NR1538" s="199"/>
      <c r="NS1538" s="199"/>
      <c r="NT1538" s="199"/>
      <c r="NU1538" s="199"/>
      <c r="NV1538" s="199"/>
      <c r="NW1538" s="199"/>
      <c r="NX1538" s="199"/>
      <c r="NY1538" s="199"/>
      <c r="NZ1538" s="199"/>
      <c r="OA1538" s="199"/>
      <c r="OB1538" s="199"/>
      <c r="OC1538" s="199"/>
      <c r="OD1538" s="199"/>
      <c r="OE1538" s="199"/>
      <c r="OF1538" s="199"/>
      <c r="OG1538" s="199"/>
      <c r="OH1538" s="199"/>
      <c r="OI1538" s="199"/>
      <c r="OJ1538" s="199"/>
      <c r="OK1538" s="199"/>
      <c r="OL1538" s="199"/>
      <c r="OM1538" s="199"/>
      <c r="ON1538" s="199"/>
      <c r="OO1538" s="199"/>
      <c r="OP1538" s="199"/>
      <c r="OQ1538" s="199"/>
      <c r="OR1538" s="199"/>
      <c r="OS1538" s="199"/>
      <c r="OT1538" s="199"/>
      <c r="OU1538" s="199"/>
      <c r="OV1538" s="199"/>
      <c r="OW1538" s="199"/>
      <c r="OX1538" s="199"/>
      <c r="OY1538" s="199"/>
      <c r="OZ1538" s="199"/>
      <c r="PA1538" s="199"/>
      <c r="PB1538" s="199"/>
      <c r="PC1538" s="199"/>
      <c r="PD1538" s="199"/>
      <c r="PE1538" s="199"/>
      <c r="PF1538" s="199"/>
      <c r="PG1538" s="199"/>
      <c r="PH1538" s="199"/>
      <c r="PI1538" s="199"/>
      <c r="PJ1538" s="199"/>
      <c r="PK1538" s="199"/>
      <c r="PL1538" s="199"/>
      <c r="PM1538" s="199"/>
      <c r="PN1538" s="199"/>
      <c r="PO1538" s="199"/>
      <c r="PP1538" s="199"/>
      <c r="PQ1538" s="199"/>
      <c r="PR1538" s="199"/>
      <c r="PS1538" s="199"/>
      <c r="PT1538" s="199"/>
      <c r="PU1538" s="199"/>
      <c r="PV1538" s="199"/>
      <c r="PW1538" s="199"/>
      <c r="PX1538" s="199"/>
      <c r="PY1538" s="199"/>
      <c r="PZ1538" s="199"/>
      <c r="QA1538" s="199"/>
      <c r="QB1538" s="199"/>
      <c r="QC1538" s="199"/>
      <c r="QD1538" s="199"/>
      <c r="QE1538" s="199"/>
      <c r="QF1538" s="199"/>
      <c r="QG1538" s="199"/>
      <c r="QH1538" s="199"/>
      <c r="QI1538" s="199"/>
      <c r="QJ1538" s="199"/>
      <c r="QK1538" s="199"/>
      <c r="QL1538" s="199"/>
      <c r="QM1538" s="199"/>
      <c r="QN1538" s="199"/>
      <c r="QO1538" s="199"/>
      <c r="QP1538" s="199"/>
      <c r="QQ1538" s="199"/>
      <c r="QR1538" s="199"/>
      <c r="QS1538" s="199"/>
      <c r="QT1538" s="199"/>
      <c r="QU1538" s="199"/>
      <c r="QV1538" s="199"/>
      <c r="QW1538" s="199"/>
      <c r="QX1538" s="199"/>
      <c r="QY1538" s="199"/>
      <c r="QZ1538" s="199"/>
      <c r="RA1538" s="199"/>
      <c r="RB1538" s="199"/>
      <c r="RC1538" s="199"/>
      <c r="RD1538" s="199"/>
      <c r="RE1538" s="199"/>
      <c r="RF1538" s="199"/>
    </row>
    <row r="1539" spans="1:474" s="169" customFormat="1" x14ac:dyDescent="0.25">
      <c r="A1539" s="109"/>
      <c r="B1539" s="48" t="s">
        <v>1441</v>
      </c>
      <c r="C1539" s="23"/>
      <c r="D1539" s="49">
        <v>10</v>
      </c>
      <c r="E1539" s="23"/>
      <c r="F1539" s="50">
        <v>523.84</v>
      </c>
      <c r="P1539" s="207"/>
      <c r="U1539" s="208">
        <v>10</v>
      </c>
      <c r="V1539" s="207">
        <v>523.84</v>
      </c>
      <c r="AD1539" s="180"/>
      <c r="AE1539" s="207">
        <f t="shared" si="169"/>
        <v>523.84</v>
      </c>
      <c r="AF1539" s="199"/>
      <c r="AG1539" s="199"/>
      <c r="AH1539" s="199"/>
      <c r="AI1539" s="199"/>
      <c r="AJ1539" s="199"/>
      <c r="AK1539" s="199"/>
      <c r="AL1539" s="199"/>
      <c r="AM1539" s="199"/>
      <c r="AN1539" s="199"/>
      <c r="AO1539" s="199"/>
      <c r="AP1539" s="199"/>
      <c r="AQ1539" s="199"/>
      <c r="AR1539" s="199"/>
      <c r="AS1539" s="199"/>
      <c r="AT1539" s="199"/>
      <c r="AU1539" s="199"/>
      <c r="AV1539" s="199"/>
      <c r="AW1539" s="199"/>
      <c r="AX1539" s="199"/>
      <c r="AY1539" s="199"/>
      <c r="AZ1539" s="199"/>
      <c r="BA1539" s="199"/>
      <c r="BB1539" s="199"/>
      <c r="BC1539" s="199"/>
      <c r="BD1539" s="199"/>
      <c r="BE1539" s="199"/>
      <c r="BF1539" s="199"/>
      <c r="BG1539" s="199"/>
      <c r="BH1539" s="199"/>
      <c r="BI1539" s="199"/>
      <c r="BJ1539" s="199"/>
      <c r="BK1539" s="199"/>
      <c r="BL1539" s="199"/>
      <c r="BM1539" s="199"/>
      <c r="BN1539" s="199"/>
      <c r="BO1539" s="199"/>
      <c r="BP1539" s="199"/>
      <c r="BQ1539" s="199"/>
      <c r="BR1539" s="199"/>
      <c r="GM1539" s="199"/>
      <c r="GN1539" s="199"/>
      <c r="GO1539" s="199"/>
      <c r="GP1539" s="199"/>
      <c r="GQ1539" s="199"/>
      <c r="GR1539" s="199"/>
      <c r="GS1539" s="199"/>
      <c r="GT1539" s="199"/>
      <c r="GU1539" s="199"/>
      <c r="GV1539" s="199"/>
      <c r="GW1539" s="199"/>
      <c r="GX1539" s="199"/>
      <c r="GY1539" s="199"/>
      <c r="GZ1539" s="199"/>
      <c r="HA1539" s="199"/>
      <c r="HB1539" s="199"/>
      <c r="HC1539" s="199"/>
      <c r="HD1539" s="199"/>
      <c r="HE1539" s="199"/>
      <c r="HF1539" s="199"/>
      <c r="HG1539" s="199"/>
      <c r="HH1539" s="199"/>
      <c r="HI1539" s="199"/>
      <c r="HJ1539" s="199"/>
      <c r="HK1539" s="199"/>
      <c r="HL1539" s="199"/>
      <c r="HM1539" s="199"/>
      <c r="HN1539" s="199"/>
      <c r="HO1539" s="199"/>
      <c r="HP1539" s="199"/>
      <c r="HQ1539" s="199"/>
      <c r="HR1539" s="199"/>
      <c r="HS1539" s="199"/>
      <c r="HT1539" s="199"/>
      <c r="HU1539" s="199"/>
      <c r="HV1539" s="199"/>
      <c r="HW1539" s="199"/>
      <c r="HX1539" s="199"/>
      <c r="HY1539" s="199"/>
      <c r="HZ1539" s="199"/>
      <c r="IA1539" s="199"/>
      <c r="IB1539" s="199"/>
      <c r="IC1539" s="199"/>
      <c r="ID1539" s="199"/>
      <c r="IE1539" s="199"/>
      <c r="IF1539" s="199"/>
      <c r="IG1539" s="199"/>
      <c r="IH1539" s="199"/>
      <c r="II1539" s="199"/>
      <c r="IJ1539" s="199"/>
      <c r="IK1539" s="199"/>
      <c r="IL1539" s="199"/>
      <c r="IM1539" s="199"/>
      <c r="IN1539" s="199"/>
      <c r="IO1539" s="199"/>
      <c r="IP1539" s="199"/>
      <c r="IQ1539" s="199"/>
      <c r="IR1539" s="199"/>
      <c r="IS1539" s="199"/>
      <c r="IT1539" s="199"/>
      <c r="IU1539" s="199"/>
      <c r="IV1539" s="199"/>
      <c r="IW1539" s="199"/>
      <c r="IX1539" s="199"/>
      <c r="IY1539" s="199"/>
      <c r="IZ1539" s="199"/>
      <c r="JA1539" s="199"/>
      <c r="JB1539" s="199"/>
      <c r="JC1539" s="199"/>
      <c r="JD1539" s="199"/>
      <c r="JE1539" s="199"/>
      <c r="JF1539" s="199"/>
      <c r="JG1539" s="199"/>
      <c r="JH1539" s="199"/>
      <c r="JI1539" s="199"/>
      <c r="JJ1539" s="199"/>
      <c r="JK1539" s="199"/>
      <c r="JL1539" s="199"/>
      <c r="JM1539" s="199"/>
      <c r="JN1539" s="199"/>
      <c r="JO1539" s="199"/>
      <c r="JP1539" s="199"/>
      <c r="JQ1539" s="199"/>
      <c r="JR1539" s="199"/>
      <c r="JS1539" s="199"/>
      <c r="JT1539" s="199"/>
      <c r="JU1539" s="199"/>
      <c r="JV1539" s="199"/>
      <c r="JW1539" s="199"/>
      <c r="JX1539" s="199"/>
      <c r="JY1539" s="199"/>
      <c r="JZ1539" s="199"/>
      <c r="KA1539" s="199"/>
      <c r="KB1539" s="199"/>
      <c r="KC1539" s="199"/>
      <c r="KD1539" s="199"/>
      <c r="KE1539" s="199"/>
      <c r="KF1539" s="199"/>
      <c r="KG1539" s="199"/>
      <c r="KH1539" s="199"/>
      <c r="KI1539" s="199"/>
      <c r="KJ1539" s="199"/>
      <c r="KK1539" s="199"/>
      <c r="KL1539" s="199"/>
      <c r="KM1539" s="199"/>
      <c r="KN1539" s="199"/>
      <c r="KO1539" s="199"/>
      <c r="KP1539" s="199"/>
      <c r="KQ1539" s="199"/>
      <c r="KR1539" s="199"/>
      <c r="KS1539" s="199"/>
      <c r="KT1539" s="199"/>
      <c r="KU1539" s="199"/>
      <c r="KV1539" s="199"/>
      <c r="KW1539" s="199"/>
      <c r="KX1539" s="199"/>
      <c r="KY1539" s="199"/>
      <c r="KZ1539" s="199"/>
      <c r="LA1539" s="199"/>
      <c r="LB1539" s="199"/>
      <c r="LC1539" s="199"/>
      <c r="LD1539" s="199"/>
      <c r="LE1539" s="199"/>
      <c r="LF1539" s="199"/>
      <c r="LG1539" s="199"/>
      <c r="LH1539" s="199"/>
      <c r="LI1539" s="199"/>
      <c r="LJ1539" s="199"/>
      <c r="LK1539" s="199"/>
      <c r="LL1539" s="199"/>
      <c r="LM1539" s="199"/>
      <c r="LN1539" s="199"/>
      <c r="LO1539" s="199"/>
      <c r="LP1539" s="199"/>
      <c r="LQ1539" s="199"/>
      <c r="LR1539" s="199"/>
      <c r="LS1539" s="199"/>
      <c r="LT1539" s="199"/>
      <c r="LU1539" s="199"/>
      <c r="LV1539" s="199"/>
      <c r="LW1539" s="199"/>
      <c r="LX1539" s="199"/>
      <c r="LY1539" s="199"/>
      <c r="LZ1539" s="199"/>
      <c r="MA1539" s="199"/>
      <c r="MB1539" s="199"/>
      <c r="MC1539" s="199"/>
      <c r="MD1539" s="199"/>
      <c r="ME1539" s="199"/>
      <c r="MF1539" s="199"/>
      <c r="MG1539" s="199"/>
      <c r="MH1539" s="199"/>
      <c r="MI1539" s="199"/>
      <c r="MJ1539" s="199"/>
      <c r="MK1539" s="199"/>
      <c r="ML1539" s="199"/>
      <c r="MM1539" s="199"/>
      <c r="MN1539" s="199"/>
      <c r="MO1539" s="199"/>
      <c r="MP1539" s="199"/>
      <c r="MQ1539" s="199"/>
      <c r="MR1539" s="199"/>
      <c r="MS1539" s="199"/>
      <c r="MT1539" s="199"/>
      <c r="MU1539" s="199"/>
      <c r="MV1539" s="199"/>
      <c r="MW1539" s="199"/>
      <c r="MX1539" s="199"/>
      <c r="MY1539" s="199"/>
      <c r="MZ1539" s="199"/>
      <c r="NA1539" s="199"/>
      <c r="NB1539" s="199"/>
      <c r="NC1539" s="199"/>
      <c r="ND1539" s="199"/>
      <c r="NE1539" s="199"/>
      <c r="NF1539" s="199"/>
      <c r="NG1539" s="199"/>
      <c r="NH1539" s="199"/>
      <c r="NI1539" s="199"/>
      <c r="NJ1539" s="199"/>
      <c r="NK1539" s="199"/>
      <c r="NL1539" s="199"/>
      <c r="NM1539" s="199"/>
      <c r="NN1539" s="199"/>
      <c r="NO1539" s="199"/>
      <c r="NP1539" s="199"/>
      <c r="NQ1539" s="199"/>
      <c r="NR1539" s="199"/>
      <c r="NS1539" s="199"/>
      <c r="NT1539" s="199"/>
      <c r="NU1539" s="199"/>
      <c r="NV1539" s="199"/>
      <c r="NW1539" s="199"/>
      <c r="NX1539" s="199"/>
      <c r="NY1539" s="199"/>
      <c r="NZ1539" s="199"/>
      <c r="OA1539" s="199"/>
      <c r="OB1539" s="199"/>
      <c r="OC1539" s="199"/>
      <c r="OD1539" s="199"/>
      <c r="OE1539" s="199"/>
      <c r="OF1539" s="199"/>
      <c r="OG1539" s="199"/>
      <c r="OH1539" s="199"/>
      <c r="OI1539" s="199"/>
      <c r="OJ1539" s="199"/>
      <c r="OK1539" s="199"/>
      <c r="OL1539" s="199"/>
      <c r="OM1539" s="199"/>
      <c r="ON1539" s="199"/>
      <c r="OO1539" s="199"/>
      <c r="OP1539" s="199"/>
      <c r="OQ1539" s="199"/>
      <c r="OR1539" s="199"/>
      <c r="OS1539" s="199"/>
      <c r="OT1539" s="199"/>
      <c r="OU1539" s="199"/>
      <c r="OV1539" s="199"/>
      <c r="OW1539" s="199"/>
      <c r="OX1539" s="199"/>
      <c r="OY1539" s="199"/>
      <c r="OZ1539" s="199"/>
      <c r="PA1539" s="199"/>
      <c r="PB1539" s="199"/>
      <c r="PC1539" s="199"/>
      <c r="PD1539" s="199"/>
      <c r="PE1539" s="199"/>
      <c r="PF1539" s="199"/>
      <c r="PG1539" s="199"/>
      <c r="PH1539" s="199"/>
      <c r="PI1539" s="199"/>
      <c r="PJ1539" s="199"/>
      <c r="PK1539" s="199"/>
      <c r="PL1539" s="199"/>
      <c r="PM1539" s="199"/>
      <c r="PN1539" s="199"/>
      <c r="PO1539" s="199"/>
      <c r="PP1539" s="199"/>
      <c r="PQ1539" s="199"/>
      <c r="PR1539" s="199"/>
      <c r="PS1539" s="199"/>
      <c r="PT1539" s="199"/>
      <c r="PU1539" s="199"/>
      <c r="PV1539" s="199"/>
      <c r="PW1539" s="199"/>
      <c r="PX1539" s="199"/>
      <c r="PY1539" s="199"/>
      <c r="PZ1539" s="199"/>
      <c r="QA1539" s="199"/>
      <c r="QB1539" s="199"/>
      <c r="QC1539" s="199"/>
      <c r="QD1539" s="199"/>
      <c r="QE1539" s="199"/>
      <c r="QF1539" s="199"/>
      <c r="QG1539" s="199"/>
      <c r="QH1539" s="199"/>
      <c r="QI1539" s="199"/>
      <c r="QJ1539" s="199"/>
      <c r="QK1539" s="199"/>
      <c r="QL1539" s="199"/>
      <c r="QM1539" s="199"/>
      <c r="QN1539" s="199"/>
      <c r="QO1539" s="199"/>
      <c r="QP1539" s="199"/>
      <c r="QQ1539" s="199"/>
      <c r="QR1539" s="199"/>
      <c r="QS1539" s="199"/>
      <c r="QT1539" s="199"/>
      <c r="QU1539" s="199"/>
      <c r="QV1539" s="199"/>
      <c r="QW1539" s="199"/>
      <c r="QX1539" s="199"/>
      <c r="QY1539" s="199"/>
      <c r="QZ1539" s="199"/>
      <c r="RA1539" s="199"/>
      <c r="RB1539" s="199"/>
      <c r="RC1539" s="199"/>
      <c r="RD1539" s="199"/>
      <c r="RE1539" s="199"/>
      <c r="RF1539" s="199"/>
    </row>
    <row r="1540" spans="1:474" s="169" customFormat="1" x14ac:dyDescent="0.25">
      <c r="A1540" s="109"/>
      <c r="B1540" s="48" t="s">
        <v>1442</v>
      </c>
      <c r="C1540" s="23"/>
      <c r="D1540" s="49">
        <v>4</v>
      </c>
      <c r="E1540" s="23"/>
      <c r="F1540" s="50">
        <v>3210.04</v>
      </c>
      <c r="P1540" s="207"/>
      <c r="U1540" s="208">
        <v>4</v>
      </c>
      <c r="V1540" s="207">
        <v>3210.04</v>
      </c>
      <c r="AD1540" s="180"/>
      <c r="AE1540" s="207">
        <f t="shared" si="169"/>
        <v>3210.04</v>
      </c>
      <c r="AF1540" s="199"/>
      <c r="AG1540" s="199"/>
      <c r="AH1540" s="199"/>
      <c r="AI1540" s="199"/>
      <c r="AJ1540" s="199"/>
      <c r="AK1540" s="199"/>
      <c r="AL1540" s="199"/>
      <c r="AM1540" s="199"/>
      <c r="AN1540" s="199"/>
      <c r="AO1540" s="199"/>
      <c r="AP1540" s="199"/>
      <c r="AQ1540" s="199"/>
      <c r="AR1540" s="199"/>
      <c r="AS1540" s="199"/>
      <c r="AT1540" s="199"/>
      <c r="AU1540" s="199"/>
      <c r="AV1540" s="199"/>
      <c r="AW1540" s="199"/>
      <c r="AX1540" s="199"/>
      <c r="AY1540" s="199"/>
      <c r="AZ1540" s="199"/>
      <c r="BA1540" s="199"/>
      <c r="BB1540" s="199"/>
      <c r="BC1540" s="199"/>
      <c r="BD1540" s="199"/>
      <c r="BE1540" s="199"/>
      <c r="BF1540" s="199"/>
      <c r="BG1540" s="199"/>
      <c r="BH1540" s="199"/>
      <c r="BI1540" s="199"/>
      <c r="BJ1540" s="199"/>
      <c r="BK1540" s="199"/>
      <c r="BL1540" s="199"/>
      <c r="BM1540" s="199"/>
      <c r="BN1540" s="199"/>
      <c r="BO1540" s="199"/>
      <c r="BP1540" s="199"/>
      <c r="BQ1540" s="199"/>
      <c r="BR1540" s="199"/>
      <c r="GM1540" s="199"/>
      <c r="GN1540" s="199"/>
      <c r="GO1540" s="199"/>
      <c r="GP1540" s="199"/>
      <c r="GQ1540" s="199"/>
      <c r="GR1540" s="199"/>
      <c r="GS1540" s="199"/>
      <c r="GT1540" s="199"/>
      <c r="GU1540" s="199"/>
      <c r="GV1540" s="199"/>
      <c r="GW1540" s="199"/>
      <c r="GX1540" s="199"/>
      <c r="GY1540" s="199"/>
      <c r="GZ1540" s="199"/>
      <c r="HA1540" s="199"/>
      <c r="HB1540" s="199"/>
      <c r="HC1540" s="199"/>
      <c r="HD1540" s="199"/>
      <c r="HE1540" s="199"/>
      <c r="HF1540" s="199"/>
      <c r="HG1540" s="199"/>
      <c r="HH1540" s="199"/>
      <c r="HI1540" s="199"/>
      <c r="HJ1540" s="199"/>
      <c r="HK1540" s="199"/>
      <c r="HL1540" s="199"/>
      <c r="HM1540" s="199"/>
      <c r="HN1540" s="199"/>
      <c r="HO1540" s="199"/>
      <c r="HP1540" s="199"/>
      <c r="HQ1540" s="199"/>
      <c r="HR1540" s="199"/>
      <c r="HS1540" s="199"/>
      <c r="HT1540" s="199"/>
      <c r="HU1540" s="199"/>
      <c r="HV1540" s="199"/>
      <c r="HW1540" s="199"/>
      <c r="HX1540" s="199"/>
      <c r="HY1540" s="199"/>
      <c r="HZ1540" s="199"/>
      <c r="IA1540" s="199"/>
      <c r="IB1540" s="199"/>
      <c r="IC1540" s="199"/>
      <c r="ID1540" s="199"/>
      <c r="IE1540" s="199"/>
      <c r="IF1540" s="199"/>
      <c r="IG1540" s="199"/>
      <c r="IH1540" s="199"/>
      <c r="II1540" s="199"/>
      <c r="IJ1540" s="199"/>
      <c r="IK1540" s="199"/>
      <c r="IL1540" s="199"/>
      <c r="IM1540" s="199"/>
      <c r="IN1540" s="199"/>
      <c r="IO1540" s="199"/>
      <c r="IP1540" s="199"/>
      <c r="IQ1540" s="199"/>
      <c r="IR1540" s="199"/>
      <c r="IS1540" s="199"/>
      <c r="IT1540" s="199"/>
      <c r="IU1540" s="199"/>
      <c r="IV1540" s="199"/>
      <c r="IW1540" s="199"/>
      <c r="IX1540" s="199"/>
      <c r="IY1540" s="199"/>
      <c r="IZ1540" s="199"/>
      <c r="JA1540" s="199"/>
      <c r="JB1540" s="199"/>
      <c r="JC1540" s="199"/>
      <c r="JD1540" s="199"/>
      <c r="JE1540" s="199"/>
      <c r="JF1540" s="199"/>
      <c r="JG1540" s="199"/>
      <c r="JH1540" s="199"/>
      <c r="JI1540" s="199"/>
      <c r="JJ1540" s="199"/>
      <c r="JK1540" s="199"/>
      <c r="JL1540" s="199"/>
      <c r="JM1540" s="199"/>
      <c r="JN1540" s="199"/>
      <c r="JO1540" s="199"/>
      <c r="JP1540" s="199"/>
      <c r="JQ1540" s="199"/>
      <c r="JR1540" s="199"/>
      <c r="JS1540" s="199"/>
      <c r="JT1540" s="199"/>
      <c r="JU1540" s="199"/>
      <c r="JV1540" s="199"/>
      <c r="JW1540" s="199"/>
      <c r="JX1540" s="199"/>
      <c r="JY1540" s="199"/>
      <c r="JZ1540" s="199"/>
      <c r="KA1540" s="199"/>
      <c r="KB1540" s="199"/>
      <c r="KC1540" s="199"/>
      <c r="KD1540" s="199"/>
      <c r="KE1540" s="199"/>
      <c r="KF1540" s="199"/>
      <c r="KG1540" s="199"/>
      <c r="KH1540" s="199"/>
      <c r="KI1540" s="199"/>
      <c r="KJ1540" s="199"/>
      <c r="KK1540" s="199"/>
      <c r="KL1540" s="199"/>
      <c r="KM1540" s="199"/>
      <c r="KN1540" s="199"/>
      <c r="KO1540" s="199"/>
      <c r="KP1540" s="199"/>
      <c r="KQ1540" s="199"/>
      <c r="KR1540" s="199"/>
      <c r="KS1540" s="199"/>
      <c r="KT1540" s="199"/>
      <c r="KU1540" s="199"/>
      <c r="KV1540" s="199"/>
      <c r="KW1540" s="199"/>
      <c r="KX1540" s="199"/>
      <c r="KY1540" s="199"/>
      <c r="KZ1540" s="199"/>
      <c r="LA1540" s="199"/>
      <c r="LB1540" s="199"/>
      <c r="LC1540" s="199"/>
      <c r="LD1540" s="199"/>
      <c r="LE1540" s="199"/>
      <c r="LF1540" s="199"/>
      <c r="LG1540" s="199"/>
      <c r="LH1540" s="199"/>
      <c r="LI1540" s="199"/>
      <c r="LJ1540" s="199"/>
      <c r="LK1540" s="199"/>
      <c r="LL1540" s="199"/>
      <c r="LM1540" s="199"/>
      <c r="LN1540" s="199"/>
      <c r="LO1540" s="199"/>
      <c r="LP1540" s="199"/>
      <c r="LQ1540" s="199"/>
      <c r="LR1540" s="199"/>
      <c r="LS1540" s="199"/>
      <c r="LT1540" s="199"/>
      <c r="LU1540" s="199"/>
      <c r="LV1540" s="199"/>
      <c r="LW1540" s="199"/>
      <c r="LX1540" s="199"/>
      <c r="LY1540" s="199"/>
      <c r="LZ1540" s="199"/>
      <c r="MA1540" s="199"/>
      <c r="MB1540" s="199"/>
      <c r="MC1540" s="199"/>
      <c r="MD1540" s="199"/>
      <c r="ME1540" s="199"/>
      <c r="MF1540" s="199"/>
      <c r="MG1540" s="199"/>
      <c r="MH1540" s="199"/>
      <c r="MI1540" s="199"/>
      <c r="MJ1540" s="199"/>
      <c r="MK1540" s="199"/>
      <c r="ML1540" s="199"/>
      <c r="MM1540" s="199"/>
      <c r="MN1540" s="199"/>
      <c r="MO1540" s="199"/>
      <c r="MP1540" s="199"/>
      <c r="MQ1540" s="199"/>
      <c r="MR1540" s="199"/>
      <c r="MS1540" s="199"/>
      <c r="MT1540" s="199"/>
      <c r="MU1540" s="199"/>
      <c r="MV1540" s="199"/>
      <c r="MW1540" s="199"/>
      <c r="MX1540" s="199"/>
      <c r="MY1540" s="199"/>
      <c r="MZ1540" s="199"/>
      <c r="NA1540" s="199"/>
      <c r="NB1540" s="199"/>
      <c r="NC1540" s="199"/>
      <c r="ND1540" s="199"/>
      <c r="NE1540" s="199"/>
      <c r="NF1540" s="199"/>
      <c r="NG1540" s="199"/>
      <c r="NH1540" s="199"/>
      <c r="NI1540" s="199"/>
      <c r="NJ1540" s="199"/>
      <c r="NK1540" s="199"/>
      <c r="NL1540" s="199"/>
      <c r="NM1540" s="199"/>
      <c r="NN1540" s="199"/>
      <c r="NO1540" s="199"/>
      <c r="NP1540" s="199"/>
      <c r="NQ1540" s="199"/>
      <c r="NR1540" s="199"/>
      <c r="NS1540" s="199"/>
      <c r="NT1540" s="199"/>
      <c r="NU1540" s="199"/>
      <c r="NV1540" s="199"/>
      <c r="NW1540" s="199"/>
      <c r="NX1540" s="199"/>
      <c r="NY1540" s="199"/>
      <c r="NZ1540" s="199"/>
      <c r="OA1540" s="199"/>
      <c r="OB1540" s="199"/>
      <c r="OC1540" s="199"/>
      <c r="OD1540" s="199"/>
      <c r="OE1540" s="199"/>
      <c r="OF1540" s="199"/>
      <c r="OG1540" s="199"/>
      <c r="OH1540" s="199"/>
      <c r="OI1540" s="199"/>
      <c r="OJ1540" s="199"/>
      <c r="OK1540" s="199"/>
      <c r="OL1540" s="199"/>
      <c r="OM1540" s="199"/>
      <c r="ON1540" s="199"/>
      <c r="OO1540" s="199"/>
      <c r="OP1540" s="199"/>
      <c r="OQ1540" s="199"/>
      <c r="OR1540" s="199"/>
      <c r="OS1540" s="199"/>
      <c r="OT1540" s="199"/>
      <c r="OU1540" s="199"/>
      <c r="OV1540" s="199"/>
      <c r="OW1540" s="199"/>
      <c r="OX1540" s="199"/>
      <c r="OY1540" s="199"/>
      <c r="OZ1540" s="199"/>
      <c r="PA1540" s="199"/>
      <c r="PB1540" s="199"/>
      <c r="PC1540" s="199"/>
      <c r="PD1540" s="199"/>
      <c r="PE1540" s="199"/>
      <c r="PF1540" s="199"/>
      <c r="PG1540" s="199"/>
      <c r="PH1540" s="199"/>
      <c r="PI1540" s="199"/>
      <c r="PJ1540" s="199"/>
      <c r="PK1540" s="199"/>
      <c r="PL1540" s="199"/>
      <c r="PM1540" s="199"/>
      <c r="PN1540" s="199"/>
      <c r="PO1540" s="199"/>
      <c r="PP1540" s="199"/>
      <c r="PQ1540" s="199"/>
      <c r="PR1540" s="199"/>
      <c r="PS1540" s="199"/>
      <c r="PT1540" s="199"/>
      <c r="PU1540" s="199"/>
      <c r="PV1540" s="199"/>
      <c r="PW1540" s="199"/>
      <c r="PX1540" s="199"/>
      <c r="PY1540" s="199"/>
      <c r="PZ1540" s="199"/>
      <c r="QA1540" s="199"/>
      <c r="QB1540" s="199"/>
      <c r="QC1540" s="199"/>
      <c r="QD1540" s="199"/>
      <c r="QE1540" s="199"/>
      <c r="QF1540" s="199"/>
      <c r="QG1540" s="199"/>
      <c r="QH1540" s="199"/>
      <c r="QI1540" s="199"/>
      <c r="QJ1540" s="199"/>
      <c r="QK1540" s="199"/>
      <c r="QL1540" s="199"/>
      <c r="QM1540" s="199"/>
      <c r="QN1540" s="199"/>
      <c r="QO1540" s="199"/>
      <c r="QP1540" s="199"/>
      <c r="QQ1540" s="199"/>
      <c r="QR1540" s="199"/>
      <c r="QS1540" s="199"/>
      <c r="QT1540" s="199"/>
      <c r="QU1540" s="199"/>
      <c r="QV1540" s="199"/>
      <c r="QW1540" s="199"/>
      <c r="QX1540" s="199"/>
      <c r="QY1540" s="199"/>
      <c r="QZ1540" s="199"/>
      <c r="RA1540" s="199"/>
      <c r="RB1540" s="199"/>
      <c r="RC1540" s="199"/>
      <c r="RD1540" s="199"/>
      <c r="RE1540" s="199"/>
      <c r="RF1540" s="199"/>
    </row>
    <row r="1541" spans="1:474" s="169" customFormat="1" x14ac:dyDescent="0.25">
      <c r="A1541" s="109"/>
      <c r="B1541" s="48" t="s">
        <v>1443</v>
      </c>
      <c r="C1541" s="23"/>
      <c r="D1541" s="49">
        <v>1</v>
      </c>
      <c r="E1541" s="23"/>
      <c r="F1541" s="50">
        <v>2320</v>
      </c>
      <c r="P1541" s="207"/>
      <c r="U1541" s="208">
        <v>1</v>
      </c>
      <c r="V1541" s="207">
        <v>2320</v>
      </c>
      <c r="AD1541" s="180"/>
      <c r="AE1541" s="207">
        <f t="shared" si="169"/>
        <v>2320</v>
      </c>
      <c r="AF1541" s="199"/>
      <c r="AG1541" s="199"/>
      <c r="AH1541" s="199"/>
      <c r="AI1541" s="199"/>
      <c r="AJ1541" s="199"/>
      <c r="AK1541" s="199"/>
      <c r="AL1541" s="199"/>
      <c r="AM1541" s="199"/>
      <c r="AN1541" s="199"/>
      <c r="AO1541" s="199"/>
      <c r="AP1541" s="199"/>
      <c r="AQ1541" s="199"/>
      <c r="AR1541" s="199"/>
      <c r="AS1541" s="199"/>
      <c r="AT1541" s="199"/>
      <c r="AU1541" s="199"/>
      <c r="AV1541" s="199"/>
      <c r="AW1541" s="199"/>
      <c r="AX1541" s="199"/>
      <c r="AY1541" s="199"/>
      <c r="AZ1541" s="199"/>
      <c r="BA1541" s="199"/>
      <c r="BB1541" s="199"/>
      <c r="BC1541" s="199"/>
      <c r="BD1541" s="199"/>
      <c r="BE1541" s="199"/>
      <c r="BF1541" s="199"/>
      <c r="BG1541" s="199"/>
      <c r="BH1541" s="199"/>
      <c r="BI1541" s="199"/>
      <c r="BJ1541" s="199"/>
      <c r="BK1541" s="199"/>
      <c r="BL1541" s="199"/>
      <c r="BM1541" s="199"/>
      <c r="BN1541" s="199"/>
      <c r="BO1541" s="199"/>
      <c r="BP1541" s="199"/>
      <c r="BQ1541" s="199"/>
      <c r="BR1541" s="199"/>
      <c r="GM1541" s="199"/>
      <c r="GN1541" s="199"/>
      <c r="GO1541" s="199"/>
      <c r="GP1541" s="199"/>
      <c r="GQ1541" s="199"/>
      <c r="GR1541" s="199"/>
      <c r="GS1541" s="199"/>
      <c r="GT1541" s="199"/>
      <c r="GU1541" s="199"/>
      <c r="GV1541" s="199"/>
      <c r="GW1541" s="199"/>
      <c r="GX1541" s="199"/>
      <c r="GY1541" s="199"/>
      <c r="GZ1541" s="199"/>
      <c r="HA1541" s="199"/>
      <c r="HB1541" s="199"/>
      <c r="HC1541" s="199"/>
      <c r="HD1541" s="199"/>
      <c r="HE1541" s="199"/>
      <c r="HF1541" s="199"/>
      <c r="HG1541" s="199"/>
      <c r="HH1541" s="199"/>
      <c r="HI1541" s="199"/>
      <c r="HJ1541" s="199"/>
      <c r="HK1541" s="199"/>
      <c r="HL1541" s="199"/>
      <c r="HM1541" s="199"/>
      <c r="HN1541" s="199"/>
      <c r="HO1541" s="199"/>
      <c r="HP1541" s="199"/>
      <c r="HQ1541" s="199"/>
      <c r="HR1541" s="199"/>
      <c r="HS1541" s="199"/>
      <c r="HT1541" s="199"/>
      <c r="HU1541" s="199"/>
      <c r="HV1541" s="199"/>
      <c r="HW1541" s="199"/>
      <c r="HX1541" s="199"/>
      <c r="HY1541" s="199"/>
      <c r="HZ1541" s="199"/>
      <c r="IA1541" s="199"/>
      <c r="IB1541" s="199"/>
      <c r="IC1541" s="199"/>
      <c r="ID1541" s="199"/>
      <c r="IE1541" s="199"/>
      <c r="IF1541" s="199"/>
      <c r="IG1541" s="199"/>
      <c r="IH1541" s="199"/>
      <c r="II1541" s="199"/>
      <c r="IJ1541" s="199"/>
      <c r="IK1541" s="199"/>
      <c r="IL1541" s="199"/>
      <c r="IM1541" s="199"/>
      <c r="IN1541" s="199"/>
      <c r="IO1541" s="199"/>
      <c r="IP1541" s="199"/>
      <c r="IQ1541" s="199"/>
      <c r="IR1541" s="199"/>
      <c r="IS1541" s="199"/>
      <c r="IT1541" s="199"/>
      <c r="IU1541" s="199"/>
      <c r="IV1541" s="199"/>
      <c r="IW1541" s="199"/>
      <c r="IX1541" s="199"/>
      <c r="IY1541" s="199"/>
      <c r="IZ1541" s="199"/>
      <c r="JA1541" s="199"/>
      <c r="JB1541" s="199"/>
      <c r="JC1541" s="199"/>
      <c r="JD1541" s="199"/>
      <c r="JE1541" s="199"/>
      <c r="JF1541" s="199"/>
      <c r="JG1541" s="199"/>
      <c r="JH1541" s="199"/>
      <c r="JI1541" s="199"/>
      <c r="JJ1541" s="199"/>
      <c r="JK1541" s="199"/>
      <c r="JL1541" s="199"/>
      <c r="JM1541" s="199"/>
      <c r="JN1541" s="199"/>
      <c r="JO1541" s="199"/>
      <c r="JP1541" s="199"/>
      <c r="JQ1541" s="199"/>
      <c r="JR1541" s="199"/>
      <c r="JS1541" s="199"/>
      <c r="JT1541" s="199"/>
      <c r="JU1541" s="199"/>
      <c r="JV1541" s="199"/>
      <c r="JW1541" s="199"/>
      <c r="JX1541" s="199"/>
      <c r="JY1541" s="199"/>
      <c r="JZ1541" s="199"/>
      <c r="KA1541" s="199"/>
      <c r="KB1541" s="199"/>
      <c r="KC1541" s="199"/>
      <c r="KD1541" s="199"/>
      <c r="KE1541" s="199"/>
      <c r="KF1541" s="199"/>
      <c r="KG1541" s="199"/>
      <c r="KH1541" s="199"/>
      <c r="KI1541" s="199"/>
      <c r="KJ1541" s="199"/>
      <c r="KK1541" s="199"/>
      <c r="KL1541" s="199"/>
      <c r="KM1541" s="199"/>
      <c r="KN1541" s="199"/>
      <c r="KO1541" s="199"/>
      <c r="KP1541" s="199"/>
      <c r="KQ1541" s="199"/>
      <c r="KR1541" s="199"/>
      <c r="KS1541" s="199"/>
      <c r="KT1541" s="199"/>
      <c r="KU1541" s="199"/>
      <c r="KV1541" s="199"/>
      <c r="KW1541" s="199"/>
      <c r="KX1541" s="199"/>
      <c r="KY1541" s="199"/>
      <c r="KZ1541" s="199"/>
      <c r="LA1541" s="199"/>
      <c r="LB1541" s="199"/>
      <c r="LC1541" s="199"/>
      <c r="LD1541" s="199"/>
      <c r="LE1541" s="199"/>
      <c r="LF1541" s="199"/>
      <c r="LG1541" s="199"/>
      <c r="LH1541" s="199"/>
      <c r="LI1541" s="199"/>
      <c r="LJ1541" s="199"/>
      <c r="LK1541" s="199"/>
      <c r="LL1541" s="199"/>
      <c r="LM1541" s="199"/>
      <c r="LN1541" s="199"/>
      <c r="LO1541" s="199"/>
      <c r="LP1541" s="199"/>
      <c r="LQ1541" s="199"/>
      <c r="LR1541" s="199"/>
      <c r="LS1541" s="199"/>
      <c r="LT1541" s="199"/>
      <c r="LU1541" s="199"/>
      <c r="LV1541" s="199"/>
      <c r="LW1541" s="199"/>
      <c r="LX1541" s="199"/>
      <c r="LY1541" s="199"/>
      <c r="LZ1541" s="199"/>
      <c r="MA1541" s="199"/>
      <c r="MB1541" s="199"/>
      <c r="MC1541" s="199"/>
      <c r="MD1541" s="199"/>
      <c r="ME1541" s="199"/>
      <c r="MF1541" s="199"/>
      <c r="MG1541" s="199"/>
      <c r="MH1541" s="199"/>
      <c r="MI1541" s="199"/>
      <c r="MJ1541" s="199"/>
      <c r="MK1541" s="199"/>
      <c r="ML1541" s="199"/>
      <c r="MM1541" s="199"/>
      <c r="MN1541" s="199"/>
      <c r="MO1541" s="199"/>
      <c r="MP1541" s="199"/>
      <c r="MQ1541" s="199"/>
      <c r="MR1541" s="199"/>
      <c r="MS1541" s="199"/>
      <c r="MT1541" s="199"/>
      <c r="MU1541" s="199"/>
      <c r="MV1541" s="199"/>
      <c r="MW1541" s="199"/>
      <c r="MX1541" s="199"/>
      <c r="MY1541" s="199"/>
      <c r="MZ1541" s="199"/>
      <c r="NA1541" s="199"/>
      <c r="NB1541" s="199"/>
      <c r="NC1541" s="199"/>
      <c r="ND1541" s="199"/>
      <c r="NE1541" s="199"/>
      <c r="NF1541" s="199"/>
      <c r="NG1541" s="199"/>
      <c r="NH1541" s="199"/>
      <c r="NI1541" s="199"/>
      <c r="NJ1541" s="199"/>
      <c r="NK1541" s="199"/>
      <c r="NL1541" s="199"/>
      <c r="NM1541" s="199"/>
      <c r="NN1541" s="199"/>
      <c r="NO1541" s="199"/>
      <c r="NP1541" s="199"/>
      <c r="NQ1541" s="199"/>
      <c r="NR1541" s="199"/>
      <c r="NS1541" s="199"/>
      <c r="NT1541" s="199"/>
      <c r="NU1541" s="199"/>
      <c r="NV1541" s="199"/>
      <c r="NW1541" s="199"/>
      <c r="NX1541" s="199"/>
      <c r="NY1541" s="199"/>
      <c r="NZ1541" s="199"/>
      <c r="OA1541" s="199"/>
      <c r="OB1541" s="199"/>
      <c r="OC1541" s="199"/>
      <c r="OD1541" s="199"/>
      <c r="OE1541" s="199"/>
      <c r="OF1541" s="199"/>
      <c r="OG1541" s="199"/>
      <c r="OH1541" s="199"/>
      <c r="OI1541" s="199"/>
      <c r="OJ1541" s="199"/>
      <c r="OK1541" s="199"/>
      <c r="OL1541" s="199"/>
      <c r="OM1541" s="199"/>
      <c r="ON1541" s="199"/>
      <c r="OO1541" s="199"/>
      <c r="OP1541" s="199"/>
      <c r="OQ1541" s="199"/>
      <c r="OR1541" s="199"/>
      <c r="OS1541" s="199"/>
      <c r="OT1541" s="199"/>
      <c r="OU1541" s="199"/>
      <c r="OV1541" s="199"/>
      <c r="OW1541" s="199"/>
      <c r="OX1541" s="199"/>
      <c r="OY1541" s="199"/>
      <c r="OZ1541" s="199"/>
      <c r="PA1541" s="199"/>
      <c r="PB1541" s="199"/>
      <c r="PC1541" s="199"/>
      <c r="PD1541" s="199"/>
      <c r="PE1541" s="199"/>
      <c r="PF1541" s="199"/>
      <c r="PG1541" s="199"/>
      <c r="PH1541" s="199"/>
      <c r="PI1541" s="199"/>
      <c r="PJ1541" s="199"/>
      <c r="PK1541" s="199"/>
      <c r="PL1541" s="199"/>
      <c r="PM1541" s="199"/>
      <c r="PN1541" s="199"/>
      <c r="PO1541" s="199"/>
      <c r="PP1541" s="199"/>
      <c r="PQ1541" s="199"/>
      <c r="PR1541" s="199"/>
      <c r="PS1541" s="199"/>
      <c r="PT1541" s="199"/>
      <c r="PU1541" s="199"/>
      <c r="PV1541" s="199"/>
      <c r="PW1541" s="199"/>
      <c r="PX1541" s="199"/>
      <c r="PY1541" s="199"/>
      <c r="PZ1541" s="199"/>
      <c r="QA1541" s="199"/>
      <c r="QB1541" s="199"/>
      <c r="QC1541" s="199"/>
      <c r="QD1541" s="199"/>
      <c r="QE1541" s="199"/>
      <c r="QF1541" s="199"/>
      <c r="QG1541" s="199"/>
      <c r="QH1541" s="199"/>
      <c r="QI1541" s="199"/>
      <c r="QJ1541" s="199"/>
      <c r="QK1541" s="199"/>
      <c r="QL1541" s="199"/>
      <c r="QM1541" s="199"/>
      <c r="QN1541" s="199"/>
      <c r="QO1541" s="199"/>
      <c r="QP1541" s="199"/>
      <c r="QQ1541" s="199"/>
      <c r="QR1541" s="199"/>
      <c r="QS1541" s="199"/>
      <c r="QT1541" s="199"/>
      <c r="QU1541" s="199"/>
      <c r="QV1541" s="199"/>
      <c r="QW1541" s="199"/>
      <c r="QX1541" s="199"/>
      <c r="QY1541" s="199"/>
      <c r="QZ1541" s="199"/>
      <c r="RA1541" s="199"/>
      <c r="RB1541" s="199"/>
      <c r="RC1541" s="199"/>
      <c r="RD1541" s="199"/>
      <c r="RE1541" s="199"/>
      <c r="RF1541" s="199"/>
    </row>
    <row r="1542" spans="1:474" s="169" customFormat="1" x14ac:dyDescent="0.25">
      <c r="A1542" s="109"/>
      <c r="B1542" s="48" t="s">
        <v>1444</v>
      </c>
      <c r="C1542" s="23"/>
      <c r="D1542" s="49">
        <v>4</v>
      </c>
      <c r="E1542" s="23"/>
      <c r="F1542" s="50">
        <v>1146.5625600000001</v>
      </c>
      <c r="P1542" s="207"/>
      <c r="U1542" s="208">
        <v>4</v>
      </c>
      <c r="V1542" s="207">
        <v>1146.5625600000001</v>
      </c>
      <c r="AD1542" s="180"/>
      <c r="AE1542" s="207">
        <f t="shared" si="169"/>
        <v>1146.5625600000001</v>
      </c>
      <c r="AF1542" s="199"/>
      <c r="AG1542" s="199"/>
      <c r="AH1542" s="199"/>
      <c r="AI1542" s="199"/>
      <c r="AJ1542" s="199"/>
      <c r="AK1542" s="199"/>
      <c r="AL1542" s="199"/>
      <c r="AM1542" s="199"/>
      <c r="AN1542" s="199"/>
      <c r="AO1542" s="199"/>
      <c r="AP1542" s="199"/>
      <c r="AQ1542" s="199"/>
      <c r="AR1542" s="199"/>
      <c r="AS1542" s="199"/>
      <c r="AT1542" s="199"/>
      <c r="AU1542" s="199"/>
      <c r="AV1542" s="199"/>
      <c r="AW1542" s="199"/>
      <c r="AX1542" s="199"/>
      <c r="AY1542" s="199"/>
      <c r="AZ1542" s="199"/>
      <c r="BA1542" s="199"/>
      <c r="BB1542" s="199"/>
      <c r="BC1542" s="199"/>
      <c r="BD1542" s="199"/>
      <c r="BE1542" s="199"/>
      <c r="BF1542" s="199"/>
      <c r="BG1542" s="199"/>
      <c r="BH1542" s="199"/>
      <c r="BI1542" s="199"/>
      <c r="BJ1542" s="199"/>
      <c r="BK1542" s="199"/>
      <c r="BL1542" s="199"/>
      <c r="BM1542" s="199"/>
      <c r="BN1542" s="199"/>
      <c r="BO1542" s="199"/>
      <c r="BP1542" s="199"/>
      <c r="BQ1542" s="199"/>
      <c r="BR1542" s="199"/>
      <c r="GM1542" s="199"/>
      <c r="GN1542" s="199"/>
      <c r="GO1542" s="199"/>
      <c r="GP1542" s="199"/>
      <c r="GQ1542" s="199"/>
      <c r="GR1542" s="199"/>
      <c r="GS1542" s="199"/>
      <c r="GT1542" s="199"/>
      <c r="GU1542" s="199"/>
      <c r="GV1542" s="199"/>
      <c r="GW1542" s="199"/>
      <c r="GX1542" s="199"/>
      <c r="GY1542" s="199"/>
      <c r="GZ1542" s="199"/>
      <c r="HA1542" s="199"/>
      <c r="HB1542" s="199"/>
      <c r="HC1542" s="199"/>
      <c r="HD1542" s="199"/>
      <c r="HE1542" s="199"/>
      <c r="HF1542" s="199"/>
      <c r="HG1542" s="199"/>
      <c r="HH1542" s="199"/>
      <c r="HI1542" s="199"/>
      <c r="HJ1542" s="199"/>
      <c r="HK1542" s="199"/>
      <c r="HL1542" s="199"/>
      <c r="HM1542" s="199"/>
      <c r="HN1542" s="199"/>
      <c r="HO1542" s="199"/>
      <c r="HP1542" s="199"/>
      <c r="HQ1542" s="199"/>
      <c r="HR1542" s="199"/>
      <c r="HS1542" s="199"/>
      <c r="HT1542" s="199"/>
      <c r="HU1542" s="199"/>
      <c r="HV1542" s="199"/>
      <c r="HW1542" s="199"/>
      <c r="HX1542" s="199"/>
      <c r="HY1542" s="199"/>
      <c r="HZ1542" s="199"/>
      <c r="IA1542" s="199"/>
      <c r="IB1542" s="199"/>
      <c r="IC1542" s="199"/>
      <c r="ID1542" s="199"/>
      <c r="IE1542" s="199"/>
      <c r="IF1542" s="199"/>
      <c r="IG1542" s="199"/>
      <c r="IH1542" s="199"/>
      <c r="II1542" s="199"/>
      <c r="IJ1542" s="199"/>
      <c r="IK1542" s="199"/>
      <c r="IL1542" s="199"/>
      <c r="IM1542" s="199"/>
      <c r="IN1542" s="199"/>
      <c r="IO1542" s="199"/>
      <c r="IP1542" s="199"/>
      <c r="IQ1542" s="199"/>
      <c r="IR1542" s="199"/>
      <c r="IS1542" s="199"/>
      <c r="IT1542" s="199"/>
      <c r="IU1542" s="199"/>
      <c r="IV1542" s="199"/>
      <c r="IW1542" s="199"/>
      <c r="IX1542" s="199"/>
      <c r="IY1542" s="199"/>
      <c r="IZ1542" s="199"/>
      <c r="JA1542" s="199"/>
      <c r="JB1542" s="199"/>
      <c r="JC1542" s="199"/>
      <c r="JD1542" s="199"/>
      <c r="JE1542" s="199"/>
      <c r="JF1542" s="199"/>
      <c r="JG1542" s="199"/>
      <c r="JH1542" s="199"/>
      <c r="JI1542" s="199"/>
      <c r="JJ1542" s="199"/>
      <c r="JK1542" s="199"/>
      <c r="JL1542" s="199"/>
      <c r="JM1542" s="199"/>
      <c r="JN1542" s="199"/>
      <c r="JO1542" s="199"/>
      <c r="JP1542" s="199"/>
      <c r="JQ1542" s="199"/>
      <c r="JR1542" s="199"/>
      <c r="JS1542" s="199"/>
      <c r="JT1542" s="199"/>
      <c r="JU1542" s="199"/>
      <c r="JV1542" s="199"/>
      <c r="JW1542" s="199"/>
      <c r="JX1542" s="199"/>
      <c r="JY1542" s="199"/>
      <c r="JZ1542" s="199"/>
      <c r="KA1542" s="199"/>
      <c r="KB1542" s="199"/>
      <c r="KC1542" s="199"/>
      <c r="KD1542" s="199"/>
      <c r="KE1542" s="199"/>
      <c r="KF1542" s="199"/>
      <c r="KG1542" s="199"/>
      <c r="KH1542" s="199"/>
      <c r="KI1542" s="199"/>
      <c r="KJ1542" s="199"/>
      <c r="KK1542" s="199"/>
      <c r="KL1542" s="199"/>
      <c r="KM1542" s="199"/>
      <c r="KN1542" s="199"/>
      <c r="KO1542" s="199"/>
      <c r="KP1542" s="199"/>
      <c r="KQ1542" s="199"/>
      <c r="KR1542" s="199"/>
      <c r="KS1542" s="199"/>
      <c r="KT1542" s="199"/>
      <c r="KU1542" s="199"/>
      <c r="KV1542" s="199"/>
      <c r="KW1542" s="199"/>
      <c r="KX1542" s="199"/>
      <c r="KY1542" s="199"/>
      <c r="KZ1542" s="199"/>
      <c r="LA1542" s="199"/>
      <c r="LB1542" s="199"/>
      <c r="LC1542" s="199"/>
      <c r="LD1542" s="199"/>
      <c r="LE1542" s="199"/>
      <c r="LF1542" s="199"/>
      <c r="LG1542" s="199"/>
      <c r="LH1542" s="199"/>
      <c r="LI1542" s="199"/>
      <c r="LJ1542" s="199"/>
      <c r="LK1542" s="199"/>
      <c r="LL1542" s="199"/>
      <c r="LM1542" s="199"/>
      <c r="LN1542" s="199"/>
      <c r="LO1542" s="199"/>
      <c r="LP1542" s="199"/>
      <c r="LQ1542" s="199"/>
      <c r="LR1542" s="199"/>
      <c r="LS1542" s="199"/>
      <c r="LT1542" s="199"/>
      <c r="LU1542" s="199"/>
      <c r="LV1542" s="199"/>
      <c r="LW1542" s="199"/>
      <c r="LX1542" s="199"/>
      <c r="LY1542" s="199"/>
      <c r="LZ1542" s="199"/>
      <c r="MA1542" s="199"/>
      <c r="MB1542" s="199"/>
      <c r="MC1542" s="199"/>
      <c r="MD1542" s="199"/>
      <c r="ME1542" s="199"/>
      <c r="MF1542" s="199"/>
      <c r="MG1542" s="199"/>
      <c r="MH1542" s="199"/>
      <c r="MI1542" s="199"/>
      <c r="MJ1542" s="199"/>
      <c r="MK1542" s="199"/>
      <c r="ML1542" s="199"/>
      <c r="MM1542" s="199"/>
      <c r="MN1542" s="199"/>
      <c r="MO1542" s="199"/>
      <c r="MP1542" s="199"/>
      <c r="MQ1542" s="199"/>
      <c r="MR1542" s="199"/>
      <c r="MS1542" s="199"/>
      <c r="MT1542" s="199"/>
      <c r="MU1542" s="199"/>
      <c r="MV1542" s="199"/>
      <c r="MW1542" s="199"/>
      <c r="MX1542" s="199"/>
      <c r="MY1542" s="199"/>
      <c r="MZ1542" s="199"/>
      <c r="NA1542" s="199"/>
      <c r="NB1542" s="199"/>
      <c r="NC1542" s="199"/>
      <c r="ND1542" s="199"/>
      <c r="NE1542" s="199"/>
      <c r="NF1542" s="199"/>
      <c r="NG1542" s="199"/>
      <c r="NH1542" s="199"/>
      <c r="NI1542" s="199"/>
      <c r="NJ1542" s="199"/>
      <c r="NK1542" s="199"/>
      <c r="NL1542" s="199"/>
      <c r="NM1542" s="199"/>
      <c r="NN1542" s="199"/>
      <c r="NO1542" s="199"/>
      <c r="NP1542" s="199"/>
      <c r="NQ1542" s="199"/>
      <c r="NR1542" s="199"/>
      <c r="NS1542" s="199"/>
      <c r="NT1542" s="199"/>
      <c r="NU1542" s="199"/>
      <c r="NV1542" s="199"/>
      <c r="NW1542" s="199"/>
      <c r="NX1542" s="199"/>
      <c r="NY1542" s="199"/>
      <c r="NZ1542" s="199"/>
      <c r="OA1542" s="199"/>
      <c r="OB1542" s="199"/>
      <c r="OC1542" s="199"/>
      <c r="OD1542" s="199"/>
      <c r="OE1542" s="199"/>
      <c r="OF1542" s="199"/>
      <c r="OG1542" s="199"/>
      <c r="OH1542" s="199"/>
      <c r="OI1542" s="199"/>
      <c r="OJ1542" s="199"/>
      <c r="OK1542" s="199"/>
      <c r="OL1542" s="199"/>
      <c r="OM1542" s="199"/>
      <c r="ON1542" s="199"/>
      <c r="OO1542" s="199"/>
      <c r="OP1542" s="199"/>
      <c r="OQ1542" s="199"/>
      <c r="OR1542" s="199"/>
      <c r="OS1542" s="199"/>
      <c r="OT1542" s="199"/>
      <c r="OU1542" s="199"/>
      <c r="OV1542" s="199"/>
      <c r="OW1542" s="199"/>
      <c r="OX1542" s="199"/>
      <c r="OY1542" s="199"/>
      <c r="OZ1542" s="199"/>
      <c r="PA1542" s="199"/>
      <c r="PB1542" s="199"/>
      <c r="PC1542" s="199"/>
      <c r="PD1542" s="199"/>
      <c r="PE1542" s="199"/>
      <c r="PF1542" s="199"/>
      <c r="PG1542" s="199"/>
      <c r="PH1542" s="199"/>
      <c r="PI1542" s="199"/>
      <c r="PJ1542" s="199"/>
      <c r="PK1542" s="199"/>
      <c r="PL1542" s="199"/>
      <c r="PM1542" s="199"/>
      <c r="PN1542" s="199"/>
      <c r="PO1542" s="199"/>
      <c r="PP1542" s="199"/>
      <c r="PQ1542" s="199"/>
      <c r="PR1542" s="199"/>
      <c r="PS1542" s="199"/>
      <c r="PT1542" s="199"/>
      <c r="PU1542" s="199"/>
      <c r="PV1542" s="199"/>
      <c r="PW1542" s="199"/>
      <c r="PX1542" s="199"/>
      <c r="PY1542" s="199"/>
      <c r="PZ1542" s="199"/>
      <c r="QA1542" s="199"/>
      <c r="QB1542" s="199"/>
      <c r="QC1542" s="199"/>
      <c r="QD1542" s="199"/>
      <c r="QE1542" s="199"/>
      <c r="QF1542" s="199"/>
      <c r="QG1542" s="199"/>
      <c r="QH1542" s="199"/>
      <c r="QI1542" s="199"/>
      <c r="QJ1542" s="199"/>
      <c r="QK1542" s="199"/>
      <c r="QL1542" s="199"/>
      <c r="QM1542" s="199"/>
      <c r="QN1542" s="199"/>
      <c r="QO1542" s="199"/>
      <c r="QP1542" s="199"/>
      <c r="QQ1542" s="199"/>
      <c r="QR1542" s="199"/>
      <c r="QS1542" s="199"/>
      <c r="QT1542" s="199"/>
      <c r="QU1542" s="199"/>
      <c r="QV1542" s="199"/>
      <c r="QW1542" s="199"/>
      <c r="QX1542" s="199"/>
      <c r="QY1542" s="199"/>
      <c r="QZ1542" s="199"/>
      <c r="RA1542" s="199"/>
      <c r="RB1542" s="199"/>
      <c r="RC1542" s="199"/>
      <c r="RD1542" s="199"/>
      <c r="RE1542" s="199"/>
      <c r="RF1542" s="199"/>
    </row>
    <row r="1543" spans="1:474" s="169" customFormat="1" x14ac:dyDescent="0.25">
      <c r="A1543" s="109"/>
      <c r="B1543" s="48" t="s">
        <v>1445</v>
      </c>
      <c r="C1543" s="23"/>
      <c r="D1543" s="49">
        <v>32</v>
      </c>
      <c r="E1543" s="23"/>
      <c r="F1543" s="50">
        <v>2435.0719999999997</v>
      </c>
      <c r="P1543" s="207"/>
      <c r="U1543" s="208">
        <v>32</v>
      </c>
      <c r="V1543" s="207">
        <v>2435.0719999999997</v>
      </c>
      <c r="AD1543" s="180"/>
      <c r="AE1543" s="207">
        <f t="shared" si="169"/>
        <v>2435.0719999999997</v>
      </c>
      <c r="AF1543" s="199"/>
      <c r="AG1543" s="199"/>
      <c r="AH1543" s="199"/>
      <c r="AI1543" s="199"/>
      <c r="AJ1543" s="199"/>
      <c r="AK1543" s="199"/>
      <c r="AL1543" s="199"/>
      <c r="AM1543" s="199"/>
      <c r="AN1543" s="199"/>
      <c r="AO1543" s="199"/>
      <c r="AP1543" s="199"/>
      <c r="AQ1543" s="199"/>
      <c r="AR1543" s="199"/>
      <c r="AS1543" s="199"/>
      <c r="AT1543" s="199"/>
      <c r="AU1543" s="199"/>
      <c r="AV1543" s="199"/>
      <c r="AW1543" s="199"/>
      <c r="AX1543" s="199"/>
      <c r="AY1543" s="199"/>
      <c r="AZ1543" s="199"/>
      <c r="BA1543" s="199"/>
      <c r="BB1543" s="199"/>
      <c r="BC1543" s="199"/>
      <c r="BD1543" s="199"/>
      <c r="BE1543" s="199"/>
      <c r="BF1543" s="199"/>
      <c r="BG1543" s="199"/>
      <c r="BH1543" s="199"/>
      <c r="BI1543" s="199"/>
      <c r="BJ1543" s="199"/>
      <c r="BK1543" s="199"/>
      <c r="BL1543" s="199"/>
      <c r="BM1543" s="199"/>
      <c r="BN1543" s="199"/>
      <c r="BO1543" s="199"/>
      <c r="BP1543" s="199"/>
      <c r="BQ1543" s="199"/>
      <c r="BR1543" s="199"/>
      <c r="GM1543" s="199"/>
      <c r="GN1543" s="199"/>
      <c r="GO1543" s="199"/>
      <c r="GP1543" s="199"/>
      <c r="GQ1543" s="199"/>
      <c r="GR1543" s="199"/>
      <c r="GS1543" s="199"/>
      <c r="GT1543" s="199"/>
      <c r="GU1543" s="199"/>
      <c r="GV1543" s="199"/>
      <c r="GW1543" s="199"/>
      <c r="GX1543" s="199"/>
      <c r="GY1543" s="199"/>
      <c r="GZ1543" s="199"/>
      <c r="HA1543" s="199"/>
      <c r="HB1543" s="199"/>
      <c r="HC1543" s="199"/>
      <c r="HD1543" s="199"/>
      <c r="HE1543" s="199"/>
      <c r="HF1543" s="199"/>
      <c r="HG1543" s="199"/>
      <c r="HH1543" s="199"/>
      <c r="HI1543" s="199"/>
      <c r="HJ1543" s="199"/>
      <c r="HK1543" s="199"/>
      <c r="HL1543" s="199"/>
      <c r="HM1543" s="199"/>
      <c r="HN1543" s="199"/>
      <c r="HO1543" s="199"/>
      <c r="HP1543" s="199"/>
      <c r="HQ1543" s="199"/>
      <c r="HR1543" s="199"/>
      <c r="HS1543" s="199"/>
      <c r="HT1543" s="199"/>
      <c r="HU1543" s="199"/>
      <c r="HV1543" s="199"/>
      <c r="HW1543" s="199"/>
      <c r="HX1543" s="199"/>
      <c r="HY1543" s="199"/>
      <c r="HZ1543" s="199"/>
      <c r="IA1543" s="199"/>
      <c r="IB1543" s="199"/>
      <c r="IC1543" s="199"/>
      <c r="ID1543" s="199"/>
      <c r="IE1543" s="199"/>
      <c r="IF1543" s="199"/>
      <c r="IG1543" s="199"/>
      <c r="IH1543" s="199"/>
      <c r="II1543" s="199"/>
      <c r="IJ1543" s="199"/>
      <c r="IK1543" s="199"/>
      <c r="IL1543" s="199"/>
      <c r="IM1543" s="199"/>
      <c r="IN1543" s="199"/>
      <c r="IO1543" s="199"/>
      <c r="IP1543" s="199"/>
      <c r="IQ1543" s="199"/>
      <c r="IR1543" s="199"/>
      <c r="IS1543" s="199"/>
      <c r="IT1543" s="199"/>
      <c r="IU1543" s="199"/>
      <c r="IV1543" s="199"/>
      <c r="IW1543" s="199"/>
      <c r="IX1543" s="199"/>
      <c r="IY1543" s="199"/>
      <c r="IZ1543" s="199"/>
      <c r="JA1543" s="199"/>
      <c r="JB1543" s="199"/>
      <c r="JC1543" s="199"/>
      <c r="JD1543" s="199"/>
      <c r="JE1543" s="199"/>
      <c r="JF1543" s="199"/>
      <c r="JG1543" s="199"/>
      <c r="JH1543" s="199"/>
      <c r="JI1543" s="199"/>
      <c r="JJ1543" s="199"/>
      <c r="JK1543" s="199"/>
      <c r="JL1543" s="199"/>
      <c r="JM1543" s="199"/>
      <c r="JN1543" s="199"/>
      <c r="JO1543" s="199"/>
      <c r="JP1543" s="199"/>
      <c r="JQ1543" s="199"/>
      <c r="JR1543" s="199"/>
      <c r="JS1543" s="199"/>
      <c r="JT1543" s="199"/>
      <c r="JU1543" s="199"/>
      <c r="JV1543" s="199"/>
      <c r="JW1543" s="199"/>
      <c r="JX1543" s="199"/>
      <c r="JY1543" s="199"/>
      <c r="JZ1543" s="199"/>
      <c r="KA1543" s="199"/>
      <c r="KB1543" s="199"/>
      <c r="KC1543" s="199"/>
      <c r="KD1543" s="199"/>
      <c r="KE1543" s="199"/>
      <c r="KF1543" s="199"/>
      <c r="KG1543" s="199"/>
      <c r="KH1543" s="199"/>
      <c r="KI1543" s="199"/>
      <c r="KJ1543" s="199"/>
      <c r="KK1543" s="199"/>
      <c r="KL1543" s="199"/>
      <c r="KM1543" s="199"/>
      <c r="KN1543" s="199"/>
      <c r="KO1543" s="199"/>
      <c r="KP1543" s="199"/>
      <c r="KQ1543" s="199"/>
      <c r="KR1543" s="199"/>
      <c r="KS1543" s="199"/>
      <c r="KT1543" s="199"/>
      <c r="KU1543" s="199"/>
      <c r="KV1543" s="199"/>
      <c r="KW1543" s="199"/>
      <c r="KX1543" s="199"/>
      <c r="KY1543" s="199"/>
      <c r="KZ1543" s="199"/>
      <c r="LA1543" s="199"/>
      <c r="LB1543" s="199"/>
      <c r="LC1543" s="199"/>
      <c r="LD1543" s="199"/>
      <c r="LE1543" s="199"/>
      <c r="LF1543" s="199"/>
      <c r="LG1543" s="199"/>
      <c r="LH1543" s="199"/>
      <c r="LI1543" s="199"/>
      <c r="LJ1543" s="199"/>
      <c r="LK1543" s="199"/>
      <c r="LL1543" s="199"/>
      <c r="LM1543" s="199"/>
      <c r="LN1543" s="199"/>
      <c r="LO1543" s="199"/>
      <c r="LP1543" s="199"/>
      <c r="LQ1543" s="199"/>
      <c r="LR1543" s="199"/>
      <c r="LS1543" s="199"/>
      <c r="LT1543" s="199"/>
      <c r="LU1543" s="199"/>
      <c r="LV1543" s="199"/>
      <c r="LW1543" s="199"/>
      <c r="LX1543" s="199"/>
      <c r="LY1543" s="199"/>
      <c r="LZ1543" s="199"/>
      <c r="MA1543" s="199"/>
      <c r="MB1543" s="199"/>
      <c r="MC1543" s="199"/>
      <c r="MD1543" s="199"/>
      <c r="ME1543" s="199"/>
      <c r="MF1543" s="199"/>
      <c r="MG1543" s="199"/>
      <c r="MH1543" s="199"/>
      <c r="MI1543" s="199"/>
      <c r="MJ1543" s="199"/>
      <c r="MK1543" s="199"/>
      <c r="ML1543" s="199"/>
      <c r="MM1543" s="199"/>
      <c r="MN1543" s="199"/>
      <c r="MO1543" s="199"/>
      <c r="MP1543" s="199"/>
      <c r="MQ1543" s="199"/>
      <c r="MR1543" s="199"/>
      <c r="MS1543" s="199"/>
      <c r="MT1543" s="199"/>
      <c r="MU1543" s="199"/>
      <c r="MV1543" s="199"/>
      <c r="MW1543" s="199"/>
      <c r="MX1543" s="199"/>
      <c r="MY1543" s="199"/>
      <c r="MZ1543" s="199"/>
      <c r="NA1543" s="199"/>
      <c r="NB1543" s="199"/>
      <c r="NC1543" s="199"/>
      <c r="ND1543" s="199"/>
      <c r="NE1543" s="199"/>
      <c r="NF1543" s="199"/>
      <c r="NG1543" s="199"/>
      <c r="NH1543" s="199"/>
      <c r="NI1543" s="199"/>
      <c r="NJ1543" s="199"/>
      <c r="NK1543" s="199"/>
      <c r="NL1543" s="199"/>
      <c r="NM1543" s="199"/>
      <c r="NN1543" s="199"/>
      <c r="NO1543" s="199"/>
      <c r="NP1543" s="199"/>
      <c r="NQ1543" s="199"/>
      <c r="NR1543" s="199"/>
      <c r="NS1543" s="199"/>
      <c r="NT1543" s="199"/>
      <c r="NU1543" s="199"/>
      <c r="NV1543" s="199"/>
      <c r="NW1543" s="199"/>
      <c r="NX1543" s="199"/>
      <c r="NY1543" s="199"/>
      <c r="NZ1543" s="199"/>
      <c r="OA1543" s="199"/>
      <c r="OB1543" s="199"/>
      <c r="OC1543" s="199"/>
      <c r="OD1543" s="199"/>
      <c r="OE1543" s="199"/>
      <c r="OF1543" s="199"/>
      <c r="OG1543" s="199"/>
      <c r="OH1543" s="199"/>
      <c r="OI1543" s="199"/>
      <c r="OJ1543" s="199"/>
      <c r="OK1543" s="199"/>
      <c r="OL1543" s="199"/>
      <c r="OM1543" s="199"/>
      <c r="ON1543" s="199"/>
      <c r="OO1543" s="199"/>
      <c r="OP1543" s="199"/>
      <c r="OQ1543" s="199"/>
      <c r="OR1543" s="199"/>
      <c r="OS1543" s="199"/>
      <c r="OT1543" s="199"/>
      <c r="OU1543" s="199"/>
      <c r="OV1543" s="199"/>
      <c r="OW1543" s="199"/>
      <c r="OX1543" s="199"/>
      <c r="OY1543" s="199"/>
      <c r="OZ1543" s="199"/>
      <c r="PA1543" s="199"/>
      <c r="PB1543" s="199"/>
      <c r="PC1543" s="199"/>
      <c r="PD1543" s="199"/>
      <c r="PE1543" s="199"/>
      <c r="PF1543" s="199"/>
      <c r="PG1543" s="199"/>
      <c r="PH1543" s="199"/>
      <c r="PI1543" s="199"/>
      <c r="PJ1543" s="199"/>
      <c r="PK1543" s="199"/>
      <c r="PL1543" s="199"/>
      <c r="PM1543" s="199"/>
      <c r="PN1543" s="199"/>
      <c r="PO1543" s="199"/>
      <c r="PP1543" s="199"/>
      <c r="PQ1543" s="199"/>
      <c r="PR1543" s="199"/>
      <c r="PS1543" s="199"/>
      <c r="PT1543" s="199"/>
      <c r="PU1543" s="199"/>
      <c r="PV1543" s="199"/>
      <c r="PW1543" s="199"/>
      <c r="PX1543" s="199"/>
      <c r="PY1543" s="199"/>
      <c r="PZ1543" s="199"/>
      <c r="QA1543" s="199"/>
      <c r="QB1543" s="199"/>
      <c r="QC1543" s="199"/>
      <c r="QD1543" s="199"/>
      <c r="QE1543" s="199"/>
      <c r="QF1543" s="199"/>
      <c r="QG1543" s="199"/>
      <c r="QH1543" s="199"/>
      <c r="QI1543" s="199"/>
      <c r="QJ1543" s="199"/>
      <c r="QK1543" s="199"/>
      <c r="QL1543" s="199"/>
      <c r="QM1543" s="199"/>
      <c r="QN1543" s="199"/>
      <c r="QO1543" s="199"/>
      <c r="QP1543" s="199"/>
      <c r="QQ1543" s="199"/>
      <c r="QR1543" s="199"/>
      <c r="QS1543" s="199"/>
      <c r="QT1543" s="199"/>
      <c r="QU1543" s="199"/>
      <c r="QV1543" s="199"/>
      <c r="QW1543" s="199"/>
      <c r="QX1543" s="199"/>
      <c r="QY1543" s="199"/>
      <c r="QZ1543" s="199"/>
      <c r="RA1543" s="199"/>
      <c r="RB1543" s="199"/>
      <c r="RC1543" s="199"/>
      <c r="RD1543" s="199"/>
      <c r="RE1543" s="199"/>
      <c r="RF1543" s="199"/>
    </row>
    <row r="1544" spans="1:474" s="14" customFormat="1" x14ac:dyDescent="0.25">
      <c r="A1544" s="174">
        <v>252</v>
      </c>
      <c r="B1544" s="175" t="s">
        <v>1446</v>
      </c>
      <c r="C1544" s="174"/>
      <c r="D1544" s="174"/>
      <c r="E1544" s="174"/>
      <c r="F1544" s="176">
        <v>23240.3</v>
      </c>
      <c r="G1544" s="171">
        <f>G1545+G1551</f>
        <v>0</v>
      </c>
      <c r="H1544" s="171">
        <f t="shared" ref="H1544:AE1544" si="170">H1545+H1551</f>
        <v>0</v>
      </c>
      <c r="I1544" s="171">
        <f t="shared" si="170"/>
        <v>0</v>
      </c>
      <c r="J1544" s="171">
        <f t="shared" si="170"/>
        <v>0</v>
      </c>
      <c r="K1544" s="171">
        <f t="shared" si="170"/>
        <v>0</v>
      </c>
      <c r="L1544" s="171">
        <f t="shared" si="170"/>
        <v>0</v>
      </c>
      <c r="M1544" s="171">
        <f t="shared" si="170"/>
        <v>0</v>
      </c>
      <c r="N1544" s="171">
        <f t="shared" si="170"/>
        <v>0</v>
      </c>
      <c r="O1544" s="171">
        <f t="shared" si="170"/>
        <v>0</v>
      </c>
      <c r="P1544" s="185">
        <f t="shared" si="170"/>
        <v>0</v>
      </c>
      <c r="Q1544" s="171">
        <f t="shared" si="170"/>
        <v>0</v>
      </c>
      <c r="R1544" s="171">
        <f t="shared" si="170"/>
        <v>0</v>
      </c>
      <c r="S1544" s="171">
        <v>0</v>
      </c>
      <c r="T1544" s="171">
        <v>0</v>
      </c>
      <c r="U1544" s="171">
        <v>54</v>
      </c>
      <c r="V1544" s="185">
        <v>23240.3</v>
      </c>
      <c r="W1544" s="171">
        <f t="shared" si="170"/>
        <v>0</v>
      </c>
      <c r="X1544" s="171">
        <f t="shared" si="170"/>
        <v>0</v>
      </c>
      <c r="Y1544" s="171">
        <f t="shared" si="170"/>
        <v>0</v>
      </c>
      <c r="Z1544" s="171">
        <f t="shared" si="170"/>
        <v>0</v>
      </c>
      <c r="AA1544" s="171">
        <f t="shared" si="170"/>
        <v>0</v>
      </c>
      <c r="AB1544" s="171">
        <f t="shared" si="170"/>
        <v>0</v>
      </c>
      <c r="AC1544" s="171">
        <f t="shared" si="170"/>
        <v>0</v>
      </c>
      <c r="AD1544" s="181">
        <f t="shared" si="170"/>
        <v>0</v>
      </c>
      <c r="AE1544" s="201">
        <f t="shared" si="170"/>
        <v>23240.3</v>
      </c>
      <c r="AF1544" s="104"/>
      <c r="AG1544" s="104"/>
      <c r="AH1544" s="104"/>
      <c r="AI1544" s="104"/>
      <c r="AJ1544" s="104"/>
      <c r="AK1544" s="104"/>
      <c r="AL1544" s="104"/>
      <c r="AM1544" s="104"/>
      <c r="AN1544" s="104"/>
      <c r="AO1544" s="104"/>
      <c r="AP1544" s="104"/>
      <c r="AQ1544" s="104"/>
      <c r="AR1544" s="104"/>
      <c r="AS1544" s="104"/>
      <c r="AT1544" s="104"/>
      <c r="AU1544" s="104"/>
      <c r="AV1544" s="104"/>
      <c r="AW1544" s="104"/>
      <c r="AX1544" s="104"/>
      <c r="AY1544" s="104"/>
      <c r="AZ1544" s="104"/>
      <c r="BA1544" s="104"/>
      <c r="BB1544" s="104"/>
      <c r="BC1544" s="104"/>
      <c r="BD1544" s="104"/>
      <c r="BE1544" s="104"/>
      <c r="BF1544" s="104"/>
      <c r="BG1544" s="104"/>
      <c r="BH1544" s="104"/>
      <c r="BI1544" s="104"/>
      <c r="BJ1544" s="104"/>
      <c r="BK1544" s="104"/>
      <c r="BL1544" s="104"/>
      <c r="BM1544" s="104"/>
      <c r="BN1544" s="104"/>
      <c r="BO1544" s="104"/>
      <c r="BP1544" s="104"/>
      <c r="BQ1544" s="104"/>
      <c r="BR1544" s="104"/>
      <c r="GM1544" s="104"/>
      <c r="GN1544" s="104"/>
      <c r="GO1544" s="104"/>
      <c r="GP1544" s="104"/>
      <c r="GQ1544" s="104"/>
      <c r="GR1544" s="104"/>
      <c r="GS1544" s="104"/>
      <c r="GT1544" s="104"/>
      <c r="GU1544" s="104"/>
      <c r="GV1544" s="104"/>
      <c r="GW1544" s="104"/>
      <c r="GX1544" s="104"/>
      <c r="GY1544" s="104"/>
      <c r="GZ1544" s="104"/>
      <c r="HA1544" s="104"/>
      <c r="HB1544" s="104"/>
      <c r="HC1544" s="104"/>
      <c r="HD1544" s="104"/>
      <c r="HE1544" s="104"/>
      <c r="HF1544" s="104"/>
      <c r="HG1544" s="104"/>
      <c r="HH1544" s="104"/>
      <c r="HI1544" s="104"/>
      <c r="HJ1544" s="104"/>
      <c r="HK1544" s="104"/>
      <c r="HL1544" s="104"/>
      <c r="HM1544" s="104"/>
      <c r="HN1544" s="104"/>
      <c r="HO1544" s="104"/>
      <c r="HP1544" s="104"/>
      <c r="HQ1544" s="104"/>
      <c r="HR1544" s="104"/>
      <c r="HS1544" s="104"/>
      <c r="HT1544" s="104"/>
      <c r="HU1544" s="104"/>
      <c r="HV1544" s="104"/>
      <c r="HW1544" s="104"/>
      <c r="HX1544" s="104"/>
      <c r="HY1544" s="104"/>
      <c r="HZ1544" s="104"/>
      <c r="IA1544" s="104"/>
      <c r="IB1544" s="104"/>
      <c r="IC1544" s="104"/>
      <c r="ID1544" s="104"/>
      <c r="IE1544" s="104"/>
      <c r="IF1544" s="104"/>
      <c r="IG1544" s="104"/>
      <c r="IH1544" s="104"/>
      <c r="II1544" s="104"/>
      <c r="IJ1544" s="104"/>
      <c r="IK1544" s="104"/>
      <c r="IL1544" s="104"/>
      <c r="IM1544" s="104"/>
      <c r="IN1544" s="104"/>
      <c r="IO1544" s="104"/>
      <c r="IP1544" s="104"/>
      <c r="IQ1544" s="104"/>
      <c r="IR1544" s="104"/>
      <c r="IS1544" s="104"/>
      <c r="IT1544" s="104"/>
      <c r="IU1544" s="104"/>
      <c r="IV1544" s="104"/>
      <c r="IW1544" s="104"/>
      <c r="IX1544" s="104"/>
      <c r="IY1544" s="104"/>
      <c r="IZ1544" s="104"/>
      <c r="JA1544" s="104"/>
      <c r="JB1544" s="104"/>
      <c r="JC1544" s="104"/>
      <c r="JD1544" s="104"/>
      <c r="JE1544" s="104"/>
      <c r="JF1544" s="104"/>
      <c r="JG1544" s="104"/>
      <c r="JH1544" s="104"/>
      <c r="JI1544" s="104"/>
      <c r="JJ1544" s="104"/>
      <c r="JK1544" s="104"/>
      <c r="JL1544" s="104"/>
      <c r="JM1544" s="104"/>
      <c r="JN1544" s="104"/>
      <c r="JO1544" s="104"/>
      <c r="JP1544" s="104"/>
      <c r="JQ1544" s="104"/>
      <c r="JR1544" s="104"/>
      <c r="JS1544" s="104"/>
      <c r="JT1544" s="104"/>
      <c r="JU1544" s="104"/>
      <c r="JV1544" s="104"/>
      <c r="JW1544" s="104"/>
      <c r="JX1544" s="104"/>
      <c r="JY1544" s="104"/>
      <c r="JZ1544" s="104"/>
      <c r="KA1544" s="104"/>
      <c r="KB1544" s="104"/>
      <c r="KC1544" s="104"/>
      <c r="KD1544" s="104"/>
      <c r="KE1544" s="104"/>
      <c r="KF1544" s="104"/>
      <c r="KG1544" s="104"/>
      <c r="KH1544" s="104"/>
      <c r="KI1544" s="104"/>
      <c r="KJ1544" s="104"/>
      <c r="KK1544" s="104"/>
      <c r="KL1544" s="104"/>
      <c r="KM1544" s="104"/>
      <c r="KN1544" s="104"/>
      <c r="KO1544" s="104"/>
      <c r="KP1544" s="104"/>
      <c r="KQ1544" s="104"/>
      <c r="KR1544" s="104"/>
      <c r="KS1544" s="104"/>
      <c r="KT1544" s="104"/>
      <c r="KU1544" s="104"/>
      <c r="KV1544" s="104"/>
      <c r="KW1544" s="104"/>
      <c r="KX1544" s="104"/>
      <c r="KY1544" s="104"/>
      <c r="KZ1544" s="104"/>
      <c r="LA1544" s="104"/>
      <c r="LB1544" s="104"/>
      <c r="LC1544" s="104"/>
      <c r="LD1544" s="104"/>
      <c r="LE1544" s="104"/>
      <c r="LF1544" s="104"/>
      <c r="LG1544" s="104"/>
      <c r="LH1544" s="104"/>
      <c r="LI1544" s="104"/>
      <c r="LJ1544" s="104"/>
      <c r="LK1544" s="104"/>
      <c r="LL1544" s="104"/>
      <c r="LM1544" s="104"/>
      <c r="LN1544" s="104"/>
      <c r="LO1544" s="104"/>
      <c r="LP1544" s="104"/>
      <c r="LQ1544" s="104"/>
      <c r="LR1544" s="104"/>
      <c r="LS1544" s="104"/>
      <c r="LT1544" s="104"/>
      <c r="LU1544" s="104"/>
      <c r="LV1544" s="104"/>
      <c r="LW1544" s="104"/>
      <c r="LX1544" s="104"/>
      <c r="LY1544" s="104"/>
      <c r="LZ1544" s="104"/>
      <c r="MA1544" s="104"/>
      <c r="MB1544" s="104"/>
      <c r="MC1544" s="104"/>
      <c r="MD1544" s="104"/>
      <c r="ME1544" s="104"/>
      <c r="MF1544" s="104"/>
      <c r="MG1544" s="104"/>
      <c r="MH1544" s="104"/>
      <c r="MI1544" s="104"/>
      <c r="MJ1544" s="104"/>
      <c r="MK1544" s="104"/>
      <c r="ML1544" s="104"/>
      <c r="MM1544" s="104"/>
      <c r="MN1544" s="104"/>
      <c r="MO1544" s="104"/>
      <c r="MP1544" s="104"/>
      <c r="MQ1544" s="104"/>
      <c r="MR1544" s="104"/>
      <c r="MS1544" s="104"/>
      <c r="MT1544" s="104"/>
      <c r="MU1544" s="104"/>
      <c r="MV1544" s="104"/>
      <c r="MW1544" s="104"/>
      <c r="MX1544" s="104"/>
      <c r="MY1544" s="104"/>
      <c r="MZ1544" s="104"/>
      <c r="NA1544" s="104"/>
      <c r="NB1544" s="104"/>
      <c r="NC1544" s="104"/>
      <c r="ND1544" s="104"/>
      <c r="NE1544" s="104"/>
      <c r="NF1544" s="104"/>
      <c r="NG1544" s="104"/>
      <c r="NH1544" s="104"/>
      <c r="NI1544" s="104"/>
      <c r="NJ1544" s="104"/>
      <c r="NK1544" s="104"/>
      <c r="NL1544" s="104"/>
      <c r="NM1544" s="104"/>
      <c r="NN1544" s="104"/>
      <c r="NO1544" s="104"/>
      <c r="NP1544" s="104"/>
      <c r="NQ1544" s="104"/>
      <c r="NR1544" s="104"/>
      <c r="NS1544" s="104"/>
      <c r="NT1544" s="104"/>
      <c r="NU1544" s="104"/>
      <c r="NV1544" s="104"/>
      <c r="NW1544" s="104"/>
      <c r="NX1544" s="104"/>
      <c r="NY1544" s="104"/>
      <c r="NZ1544" s="104"/>
      <c r="OA1544" s="104"/>
      <c r="OB1544" s="104"/>
      <c r="OC1544" s="104"/>
      <c r="OD1544" s="104"/>
      <c r="OE1544" s="104"/>
      <c r="OF1544" s="104"/>
      <c r="OG1544" s="104"/>
      <c r="OH1544" s="104"/>
      <c r="OI1544" s="104"/>
      <c r="OJ1544" s="104"/>
      <c r="OK1544" s="104"/>
      <c r="OL1544" s="104"/>
      <c r="OM1544" s="104"/>
      <c r="ON1544" s="104"/>
      <c r="OO1544" s="104"/>
      <c r="OP1544" s="104"/>
      <c r="OQ1544" s="104"/>
      <c r="OR1544" s="104"/>
      <c r="OS1544" s="104"/>
      <c r="OT1544" s="104"/>
      <c r="OU1544" s="104"/>
      <c r="OV1544" s="104"/>
      <c r="OW1544" s="104"/>
      <c r="OX1544" s="104"/>
      <c r="OY1544" s="104"/>
      <c r="OZ1544" s="104"/>
      <c r="PA1544" s="104"/>
      <c r="PB1544" s="104"/>
      <c r="PC1544" s="104"/>
      <c r="PD1544" s="104"/>
      <c r="PE1544" s="104"/>
      <c r="PF1544" s="104"/>
      <c r="PG1544" s="104"/>
      <c r="PH1544" s="104"/>
      <c r="PI1544" s="104"/>
      <c r="PJ1544" s="104"/>
      <c r="PK1544" s="104"/>
      <c r="PL1544" s="104"/>
      <c r="PM1544" s="104"/>
      <c r="PN1544" s="104"/>
      <c r="PO1544" s="104"/>
      <c r="PP1544" s="104"/>
      <c r="PQ1544" s="104"/>
      <c r="PR1544" s="104"/>
      <c r="PS1544" s="104"/>
      <c r="PT1544" s="104"/>
      <c r="PU1544" s="104"/>
      <c r="PV1544" s="104"/>
      <c r="PW1544" s="104"/>
      <c r="PX1544" s="104"/>
      <c r="PY1544" s="104"/>
      <c r="PZ1544" s="104"/>
      <c r="QA1544" s="104"/>
      <c r="QB1544" s="104"/>
      <c r="QC1544" s="104"/>
      <c r="QD1544" s="104"/>
      <c r="QE1544" s="104"/>
      <c r="QF1544" s="104"/>
      <c r="QG1544" s="104"/>
      <c r="QH1544" s="104"/>
      <c r="QI1544" s="104"/>
      <c r="QJ1544" s="104"/>
      <c r="QK1544" s="104"/>
      <c r="QL1544" s="104"/>
      <c r="QM1544" s="104"/>
      <c r="QN1544" s="104"/>
      <c r="QO1544" s="104"/>
      <c r="QP1544" s="104"/>
      <c r="QQ1544" s="104"/>
      <c r="QR1544" s="104"/>
      <c r="QS1544" s="104"/>
      <c r="QT1544" s="104"/>
      <c r="QU1544" s="104"/>
      <c r="QV1544" s="104"/>
      <c r="QW1544" s="104"/>
      <c r="QX1544" s="104"/>
      <c r="QY1544" s="104"/>
      <c r="QZ1544" s="104"/>
      <c r="RA1544" s="104"/>
      <c r="RB1544" s="104"/>
      <c r="RC1544" s="104"/>
      <c r="RD1544" s="104"/>
      <c r="RE1544" s="104"/>
      <c r="RF1544" s="104"/>
    </row>
    <row r="1545" spans="1:474" s="19" customFormat="1" x14ac:dyDescent="0.25">
      <c r="A1545" s="15">
        <v>25201</v>
      </c>
      <c r="B1545" s="67" t="s">
        <v>1446</v>
      </c>
      <c r="C1545" s="15"/>
      <c r="D1545" s="15"/>
      <c r="E1545" s="15"/>
      <c r="F1545" s="18">
        <v>23240.3</v>
      </c>
      <c r="G1545" s="173">
        <f>SUM(G1546:G1550)</f>
        <v>0</v>
      </c>
      <c r="H1545" s="173">
        <f t="shared" ref="H1545:AE1545" si="171">SUM(H1546:H1550)</f>
        <v>0</v>
      </c>
      <c r="I1545" s="173">
        <f t="shared" si="171"/>
        <v>0</v>
      </c>
      <c r="J1545" s="173">
        <f t="shared" si="171"/>
        <v>0</v>
      </c>
      <c r="K1545" s="173">
        <f t="shared" si="171"/>
        <v>0</v>
      </c>
      <c r="L1545" s="173">
        <f t="shared" si="171"/>
        <v>0</v>
      </c>
      <c r="M1545" s="173">
        <f t="shared" si="171"/>
        <v>0</v>
      </c>
      <c r="N1545" s="173">
        <f t="shared" si="171"/>
        <v>0</v>
      </c>
      <c r="O1545" s="173">
        <f t="shared" si="171"/>
        <v>0</v>
      </c>
      <c r="P1545" s="184">
        <f t="shared" si="171"/>
        <v>0</v>
      </c>
      <c r="Q1545" s="173">
        <f t="shared" si="171"/>
        <v>0</v>
      </c>
      <c r="R1545" s="173">
        <f t="shared" si="171"/>
        <v>0</v>
      </c>
      <c r="S1545" s="173">
        <v>0</v>
      </c>
      <c r="T1545" s="173">
        <v>0</v>
      </c>
      <c r="U1545" s="173">
        <v>54</v>
      </c>
      <c r="V1545" s="184">
        <v>23240.3</v>
      </c>
      <c r="W1545" s="173">
        <f t="shared" si="171"/>
        <v>0</v>
      </c>
      <c r="X1545" s="173">
        <f t="shared" si="171"/>
        <v>0</v>
      </c>
      <c r="Y1545" s="173">
        <f t="shared" si="171"/>
        <v>0</v>
      </c>
      <c r="Z1545" s="173">
        <f t="shared" si="171"/>
        <v>0</v>
      </c>
      <c r="AA1545" s="173">
        <f t="shared" si="171"/>
        <v>0</v>
      </c>
      <c r="AB1545" s="173">
        <f t="shared" si="171"/>
        <v>0</v>
      </c>
      <c r="AC1545" s="173">
        <f t="shared" si="171"/>
        <v>0</v>
      </c>
      <c r="AD1545" s="179">
        <f t="shared" si="171"/>
        <v>0</v>
      </c>
      <c r="AE1545" s="204">
        <f t="shared" si="171"/>
        <v>23240.3</v>
      </c>
      <c r="AF1545" s="104"/>
      <c r="AG1545" s="104"/>
      <c r="AH1545" s="104"/>
      <c r="AI1545" s="104"/>
      <c r="AJ1545" s="104"/>
      <c r="AK1545" s="104"/>
      <c r="AL1545" s="104"/>
      <c r="AM1545" s="104"/>
      <c r="AN1545" s="104"/>
      <c r="AO1545" s="104"/>
      <c r="AP1545" s="104"/>
      <c r="AQ1545" s="104"/>
      <c r="AR1545" s="104"/>
      <c r="AS1545" s="104"/>
      <c r="AT1545" s="104"/>
      <c r="AU1545" s="104"/>
      <c r="AV1545" s="104"/>
      <c r="AW1545" s="104"/>
      <c r="AX1545" s="104"/>
      <c r="AY1545" s="104"/>
      <c r="AZ1545" s="104"/>
      <c r="BA1545" s="104"/>
      <c r="BB1545" s="104"/>
      <c r="BC1545" s="104"/>
      <c r="BD1545" s="104"/>
      <c r="BE1545" s="104"/>
      <c r="BF1545" s="104"/>
      <c r="BG1545" s="104"/>
      <c r="BH1545" s="104"/>
      <c r="BI1545" s="104"/>
      <c r="BJ1545" s="104"/>
      <c r="BK1545" s="104"/>
      <c r="BL1545" s="104"/>
      <c r="BM1545" s="104"/>
      <c r="BN1545" s="104"/>
      <c r="BO1545" s="104"/>
      <c r="BP1545" s="104"/>
      <c r="BQ1545" s="104"/>
      <c r="BR1545" s="104"/>
      <c r="GM1545" s="104"/>
      <c r="GN1545" s="104"/>
      <c r="GO1545" s="104"/>
      <c r="GP1545" s="104"/>
      <c r="GQ1545" s="104"/>
      <c r="GR1545" s="104"/>
      <c r="GS1545" s="104"/>
      <c r="GT1545" s="104"/>
      <c r="GU1545" s="104"/>
      <c r="GV1545" s="104"/>
      <c r="GW1545" s="104"/>
      <c r="GX1545" s="104"/>
      <c r="GY1545" s="104"/>
      <c r="GZ1545" s="104"/>
      <c r="HA1545" s="104"/>
      <c r="HB1545" s="104"/>
      <c r="HC1545" s="104"/>
      <c r="HD1545" s="104"/>
      <c r="HE1545" s="104"/>
      <c r="HF1545" s="104"/>
      <c r="HG1545" s="104"/>
      <c r="HH1545" s="104"/>
      <c r="HI1545" s="104"/>
      <c r="HJ1545" s="104"/>
      <c r="HK1545" s="104"/>
      <c r="HL1545" s="104"/>
      <c r="HM1545" s="104"/>
      <c r="HN1545" s="104"/>
      <c r="HO1545" s="104"/>
      <c r="HP1545" s="104"/>
      <c r="HQ1545" s="104"/>
      <c r="HR1545" s="104"/>
      <c r="HS1545" s="104"/>
      <c r="HT1545" s="104"/>
      <c r="HU1545" s="104"/>
      <c r="HV1545" s="104"/>
      <c r="HW1545" s="104"/>
      <c r="HX1545" s="104"/>
      <c r="HY1545" s="104"/>
      <c r="HZ1545" s="104"/>
      <c r="IA1545" s="104"/>
      <c r="IB1545" s="104"/>
      <c r="IC1545" s="104"/>
      <c r="ID1545" s="104"/>
      <c r="IE1545" s="104"/>
      <c r="IF1545" s="104"/>
      <c r="IG1545" s="104"/>
      <c r="IH1545" s="104"/>
      <c r="II1545" s="104"/>
      <c r="IJ1545" s="104"/>
      <c r="IK1545" s="104"/>
      <c r="IL1545" s="104"/>
      <c r="IM1545" s="104"/>
      <c r="IN1545" s="104"/>
      <c r="IO1545" s="104"/>
      <c r="IP1545" s="104"/>
      <c r="IQ1545" s="104"/>
      <c r="IR1545" s="104"/>
      <c r="IS1545" s="104"/>
      <c r="IT1545" s="104"/>
      <c r="IU1545" s="104"/>
      <c r="IV1545" s="104"/>
      <c r="IW1545" s="104"/>
      <c r="IX1545" s="104"/>
      <c r="IY1545" s="104"/>
      <c r="IZ1545" s="104"/>
      <c r="JA1545" s="104"/>
      <c r="JB1545" s="104"/>
      <c r="JC1545" s="104"/>
      <c r="JD1545" s="104"/>
      <c r="JE1545" s="104"/>
      <c r="JF1545" s="104"/>
      <c r="JG1545" s="104"/>
      <c r="JH1545" s="104"/>
      <c r="JI1545" s="104"/>
      <c r="JJ1545" s="104"/>
      <c r="JK1545" s="104"/>
      <c r="JL1545" s="104"/>
      <c r="JM1545" s="104"/>
      <c r="JN1545" s="104"/>
      <c r="JO1545" s="104"/>
      <c r="JP1545" s="104"/>
      <c r="JQ1545" s="104"/>
      <c r="JR1545" s="104"/>
      <c r="JS1545" s="104"/>
      <c r="JT1545" s="104"/>
      <c r="JU1545" s="104"/>
      <c r="JV1545" s="104"/>
      <c r="JW1545" s="104"/>
      <c r="JX1545" s="104"/>
      <c r="JY1545" s="104"/>
      <c r="JZ1545" s="104"/>
      <c r="KA1545" s="104"/>
      <c r="KB1545" s="104"/>
      <c r="KC1545" s="104"/>
      <c r="KD1545" s="104"/>
      <c r="KE1545" s="104"/>
      <c r="KF1545" s="104"/>
      <c r="KG1545" s="104"/>
      <c r="KH1545" s="104"/>
      <c r="KI1545" s="104"/>
      <c r="KJ1545" s="104"/>
      <c r="KK1545" s="104"/>
      <c r="KL1545" s="104"/>
      <c r="KM1545" s="104"/>
      <c r="KN1545" s="104"/>
      <c r="KO1545" s="104"/>
      <c r="KP1545" s="104"/>
      <c r="KQ1545" s="104"/>
      <c r="KR1545" s="104"/>
      <c r="KS1545" s="104"/>
      <c r="KT1545" s="104"/>
      <c r="KU1545" s="104"/>
      <c r="KV1545" s="104"/>
      <c r="KW1545" s="104"/>
      <c r="KX1545" s="104"/>
      <c r="KY1545" s="104"/>
      <c r="KZ1545" s="104"/>
      <c r="LA1545" s="104"/>
      <c r="LB1545" s="104"/>
      <c r="LC1545" s="104"/>
      <c r="LD1545" s="104"/>
      <c r="LE1545" s="104"/>
      <c r="LF1545" s="104"/>
      <c r="LG1545" s="104"/>
      <c r="LH1545" s="104"/>
      <c r="LI1545" s="104"/>
      <c r="LJ1545" s="104"/>
      <c r="LK1545" s="104"/>
      <c r="LL1545" s="104"/>
      <c r="LM1545" s="104"/>
      <c r="LN1545" s="104"/>
      <c r="LO1545" s="104"/>
      <c r="LP1545" s="104"/>
      <c r="LQ1545" s="104"/>
      <c r="LR1545" s="104"/>
      <c r="LS1545" s="104"/>
      <c r="LT1545" s="104"/>
      <c r="LU1545" s="104"/>
      <c r="LV1545" s="104"/>
      <c r="LW1545" s="104"/>
      <c r="LX1545" s="104"/>
      <c r="LY1545" s="104"/>
      <c r="LZ1545" s="104"/>
      <c r="MA1545" s="104"/>
      <c r="MB1545" s="104"/>
      <c r="MC1545" s="104"/>
      <c r="MD1545" s="104"/>
      <c r="ME1545" s="104"/>
      <c r="MF1545" s="104"/>
      <c r="MG1545" s="104"/>
      <c r="MH1545" s="104"/>
      <c r="MI1545" s="104"/>
      <c r="MJ1545" s="104"/>
      <c r="MK1545" s="104"/>
      <c r="ML1545" s="104"/>
      <c r="MM1545" s="104"/>
      <c r="MN1545" s="104"/>
      <c r="MO1545" s="104"/>
      <c r="MP1545" s="104"/>
      <c r="MQ1545" s="104"/>
      <c r="MR1545" s="104"/>
      <c r="MS1545" s="104"/>
      <c r="MT1545" s="104"/>
      <c r="MU1545" s="104"/>
      <c r="MV1545" s="104"/>
      <c r="MW1545" s="104"/>
      <c r="MX1545" s="104"/>
      <c r="MY1545" s="104"/>
      <c r="MZ1545" s="104"/>
      <c r="NA1545" s="104"/>
      <c r="NB1545" s="104"/>
      <c r="NC1545" s="104"/>
      <c r="ND1545" s="104"/>
      <c r="NE1545" s="104"/>
      <c r="NF1545" s="104"/>
      <c r="NG1545" s="104"/>
      <c r="NH1545" s="104"/>
      <c r="NI1545" s="104"/>
      <c r="NJ1545" s="104"/>
      <c r="NK1545" s="104"/>
      <c r="NL1545" s="104"/>
      <c r="NM1545" s="104"/>
      <c r="NN1545" s="104"/>
      <c r="NO1545" s="104"/>
      <c r="NP1545" s="104"/>
      <c r="NQ1545" s="104"/>
      <c r="NR1545" s="104"/>
      <c r="NS1545" s="104"/>
      <c r="NT1545" s="104"/>
      <c r="NU1545" s="104"/>
      <c r="NV1545" s="104"/>
      <c r="NW1545" s="104"/>
      <c r="NX1545" s="104"/>
      <c r="NY1545" s="104"/>
      <c r="NZ1545" s="104"/>
      <c r="OA1545" s="104"/>
      <c r="OB1545" s="104"/>
      <c r="OC1545" s="104"/>
      <c r="OD1545" s="104"/>
      <c r="OE1545" s="104"/>
      <c r="OF1545" s="104"/>
      <c r="OG1545" s="104"/>
      <c r="OH1545" s="104"/>
      <c r="OI1545" s="104"/>
      <c r="OJ1545" s="104"/>
      <c r="OK1545" s="104"/>
      <c r="OL1545" s="104"/>
      <c r="OM1545" s="104"/>
      <c r="ON1545" s="104"/>
      <c r="OO1545" s="104"/>
      <c r="OP1545" s="104"/>
      <c r="OQ1545" s="104"/>
      <c r="OR1545" s="104"/>
      <c r="OS1545" s="104"/>
      <c r="OT1545" s="104"/>
      <c r="OU1545" s="104"/>
      <c r="OV1545" s="104"/>
      <c r="OW1545" s="104"/>
      <c r="OX1545" s="104"/>
      <c r="OY1545" s="104"/>
      <c r="OZ1545" s="104"/>
      <c r="PA1545" s="104"/>
      <c r="PB1545" s="104"/>
      <c r="PC1545" s="104"/>
      <c r="PD1545" s="104"/>
      <c r="PE1545" s="104"/>
      <c r="PF1545" s="104"/>
      <c r="PG1545" s="104"/>
      <c r="PH1545" s="104"/>
      <c r="PI1545" s="104"/>
      <c r="PJ1545" s="104"/>
      <c r="PK1545" s="104"/>
      <c r="PL1545" s="104"/>
      <c r="PM1545" s="104"/>
      <c r="PN1545" s="104"/>
      <c r="PO1545" s="104"/>
      <c r="PP1545" s="104"/>
      <c r="PQ1545" s="104"/>
      <c r="PR1545" s="104"/>
      <c r="PS1545" s="104"/>
      <c r="PT1545" s="104"/>
      <c r="PU1545" s="104"/>
      <c r="PV1545" s="104"/>
      <c r="PW1545" s="104"/>
      <c r="PX1545" s="104"/>
      <c r="PY1545" s="104"/>
      <c r="PZ1545" s="104"/>
      <c r="QA1545" s="104"/>
      <c r="QB1545" s="104"/>
      <c r="QC1545" s="104"/>
      <c r="QD1545" s="104"/>
      <c r="QE1545" s="104"/>
      <c r="QF1545" s="104"/>
      <c r="QG1545" s="104"/>
      <c r="QH1545" s="104"/>
      <c r="QI1545" s="104"/>
      <c r="QJ1545" s="104"/>
      <c r="QK1545" s="104"/>
      <c r="QL1545" s="104"/>
      <c r="QM1545" s="104"/>
      <c r="QN1545" s="104"/>
      <c r="QO1545" s="104"/>
      <c r="QP1545" s="104"/>
      <c r="QQ1545" s="104"/>
      <c r="QR1545" s="104"/>
      <c r="QS1545" s="104"/>
      <c r="QT1545" s="104"/>
      <c r="QU1545" s="104"/>
      <c r="QV1545" s="104"/>
      <c r="QW1545" s="104"/>
      <c r="QX1545" s="104"/>
      <c r="QY1545" s="104"/>
      <c r="QZ1545" s="104"/>
      <c r="RA1545" s="104"/>
      <c r="RB1545" s="104"/>
      <c r="RC1545" s="104"/>
      <c r="RD1545" s="104"/>
      <c r="RE1545" s="104"/>
      <c r="RF1545" s="104"/>
    </row>
    <row r="1546" spans="1:474" x14ac:dyDescent="0.25">
      <c r="A1546" s="26"/>
      <c r="B1546" s="48" t="s">
        <v>1447</v>
      </c>
      <c r="C1546" s="23"/>
      <c r="D1546" s="49">
        <v>10</v>
      </c>
      <c r="E1546" s="23"/>
      <c r="F1546" s="50">
        <v>4065.2999999999997</v>
      </c>
      <c r="G1546" s="169"/>
      <c r="H1546" s="169"/>
      <c r="I1546" s="169"/>
      <c r="J1546" s="169"/>
      <c r="K1546" s="169"/>
      <c r="L1546" s="169"/>
      <c r="M1546" s="169"/>
      <c r="N1546" s="169"/>
      <c r="O1546" s="169"/>
      <c r="P1546" s="207"/>
      <c r="Q1546" s="169"/>
      <c r="R1546" s="169"/>
      <c r="S1546" s="169"/>
      <c r="T1546" s="169"/>
      <c r="U1546" s="208">
        <v>10</v>
      </c>
      <c r="V1546" s="207">
        <v>4065.2999999999997</v>
      </c>
      <c r="W1546" s="169"/>
      <c r="X1546" s="169"/>
      <c r="Y1546" s="169"/>
      <c r="Z1546" s="169"/>
      <c r="AA1546" s="169"/>
      <c r="AB1546" s="169"/>
      <c r="AC1546" s="169"/>
      <c r="AD1546" s="180"/>
      <c r="AE1546" s="207">
        <f>H1546+J1546+L1546+N1546+P1546+R1546+T1546+V1546+X1546+Z1546+AB1546+AD1546</f>
        <v>4065.2999999999997</v>
      </c>
    </row>
    <row r="1547" spans="1:474" x14ac:dyDescent="0.25">
      <c r="A1547" s="26"/>
      <c r="B1547" s="48" t="s">
        <v>1448</v>
      </c>
      <c r="C1547" s="23"/>
      <c r="D1547" s="49">
        <v>9</v>
      </c>
      <c r="E1547" s="23"/>
      <c r="F1547" s="50">
        <v>5400</v>
      </c>
      <c r="G1547" s="169"/>
      <c r="H1547" s="169"/>
      <c r="I1547" s="169"/>
      <c r="J1547" s="169"/>
      <c r="K1547" s="169"/>
      <c r="L1547" s="169"/>
      <c r="M1547" s="169"/>
      <c r="N1547" s="169"/>
      <c r="O1547" s="169"/>
      <c r="P1547" s="207"/>
      <c r="Q1547" s="169"/>
      <c r="R1547" s="169"/>
      <c r="S1547" s="169"/>
      <c r="T1547" s="169"/>
      <c r="U1547" s="208">
        <v>9</v>
      </c>
      <c r="V1547" s="207">
        <v>5400</v>
      </c>
      <c r="W1547" s="169"/>
      <c r="X1547" s="169"/>
      <c r="Y1547" s="169"/>
      <c r="Z1547" s="169"/>
      <c r="AA1547" s="169"/>
      <c r="AB1547" s="169"/>
      <c r="AC1547" s="169"/>
      <c r="AD1547" s="180"/>
      <c r="AE1547" s="207">
        <f>H1547+J1547+L1547+N1547+P1547+R1547+T1547+V1547+X1547+Z1547+AB1547+AD1547</f>
        <v>5400</v>
      </c>
    </row>
    <row r="1548" spans="1:474" x14ac:dyDescent="0.25">
      <c r="A1548" s="26"/>
      <c r="B1548" s="48" t="s">
        <v>1449</v>
      </c>
      <c r="C1548" s="23"/>
      <c r="D1548" s="49">
        <v>6</v>
      </c>
      <c r="E1548" s="23"/>
      <c r="F1548" s="50">
        <v>1200</v>
      </c>
      <c r="G1548" s="169"/>
      <c r="H1548" s="169"/>
      <c r="I1548" s="169"/>
      <c r="J1548" s="169"/>
      <c r="K1548" s="169"/>
      <c r="L1548" s="169"/>
      <c r="M1548" s="169"/>
      <c r="N1548" s="169"/>
      <c r="O1548" s="169"/>
      <c r="P1548" s="207"/>
      <c r="Q1548" s="169"/>
      <c r="R1548" s="169"/>
      <c r="S1548" s="169"/>
      <c r="T1548" s="169"/>
      <c r="U1548" s="208">
        <v>6</v>
      </c>
      <c r="V1548" s="207">
        <v>1200</v>
      </c>
      <c r="W1548" s="169"/>
      <c r="X1548" s="169"/>
      <c r="Y1548" s="169"/>
      <c r="Z1548" s="169"/>
      <c r="AA1548" s="169"/>
      <c r="AB1548" s="169"/>
      <c r="AC1548" s="169"/>
      <c r="AD1548" s="180"/>
      <c r="AE1548" s="207">
        <f>H1548+J1548+L1548+N1548+P1548+R1548+T1548+V1548+X1548+Z1548+AB1548+AD1548</f>
        <v>1200</v>
      </c>
    </row>
    <row r="1549" spans="1:474" x14ac:dyDescent="0.25">
      <c r="A1549" s="26"/>
      <c r="B1549" s="48" t="s">
        <v>1450</v>
      </c>
      <c r="C1549" s="23"/>
      <c r="D1549" s="49">
        <v>22</v>
      </c>
      <c r="E1549" s="23"/>
      <c r="F1549" s="50">
        <v>11000</v>
      </c>
      <c r="G1549" s="169"/>
      <c r="H1549" s="169"/>
      <c r="I1549" s="169"/>
      <c r="J1549" s="169"/>
      <c r="K1549" s="169"/>
      <c r="L1549" s="169"/>
      <c r="M1549" s="169"/>
      <c r="N1549" s="169"/>
      <c r="O1549" s="169"/>
      <c r="P1549" s="207"/>
      <c r="Q1549" s="169"/>
      <c r="R1549" s="169"/>
      <c r="S1549" s="169"/>
      <c r="T1549" s="169"/>
      <c r="U1549" s="208">
        <v>22</v>
      </c>
      <c r="V1549" s="207">
        <v>11000</v>
      </c>
      <c r="W1549" s="169"/>
      <c r="X1549" s="169"/>
      <c r="Y1549" s="169"/>
      <c r="Z1549" s="169"/>
      <c r="AA1549" s="169"/>
      <c r="AB1549" s="169"/>
      <c r="AC1549" s="169"/>
      <c r="AD1549" s="180"/>
      <c r="AE1549" s="207">
        <f>H1549+J1549+L1549+N1549+P1549+R1549+T1549+V1549+X1549+Z1549+AB1549+AD1549</f>
        <v>11000</v>
      </c>
    </row>
    <row r="1550" spans="1:474" x14ac:dyDescent="0.25">
      <c r="A1550" s="26"/>
      <c r="B1550" s="48" t="s">
        <v>1451</v>
      </c>
      <c r="C1550" s="23"/>
      <c r="D1550" s="49">
        <v>7</v>
      </c>
      <c r="E1550" s="23"/>
      <c r="F1550" s="50">
        <v>1575</v>
      </c>
      <c r="G1550" s="169"/>
      <c r="H1550" s="169"/>
      <c r="I1550" s="169"/>
      <c r="J1550" s="169"/>
      <c r="K1550" s="169"/>
      <c r="L1550" s="169"/>
      <c r="M1550" s="169"/>
      <c r="N1550" s="169"/>
      <c r="O1550" s="169"/>
      <c r="P1550" s="207"/>
      <c r="Q1550" s="169"/>
      <c r="R1550" s="169"/>
      <c r="S1550" s="169"/>
      <c r="T1550" s="169"/>
      <c r="U1550" s="208">
        <v>7</v>
      </c>
      <c r="V1550" s="207">
        <v>1575</v>
      </c>
      <c r="W1550" s="169"/>
      <c r="X1550" s="169"/>
      <c r="Y1550" s="169"/>
      <c r="Z1550" s="169"/>
      <c r="AA1550" s="169"/>
      <c r="AB1550" s="169"/>
      <c r="AC1550" s="169"/>
      <c r="AD1550" s="180"/>
      <c r="AE1550" s="207">
        <f>H1550+J1550+L1550+N1550+P1550+R1550+T1550+V1550+X1550+Z1550+AB1550+AD1550</f>
        <v>1575</v>
      </c>
    </row>
    <row r="1551" spans="1:474" s="19" customFormat="1" x14ac:dyDescent="0.25">
      <c r="A1551" s="15">
        <v>25201</v>
      </c>
      <c r="B1551" s="67" t="s">
        <v>1446</v>
      </c>
      <c r="C1551" s="15"/>
      <c r="D1551" s="15"/>
      <c r="E1551" s="15"/>
      <c r="F1551" s="18">
        <v>0</v>
      </c>
      <c r="G1551" s="173">
        <f>SUM(G1552:G1555)</f>
        <v>0</v>
      </c>
      <c r="H1551" s="173">
        <f t="shared" ref="H1551:AE1551" si="172">SUM(H1552:H1555)</f>
        <v>0</v>
      </c>
      <c r="I1551" s="173">
        <f t="shared" si="172"/>
        <v>0</v>
      </c>
      <c r="J1551" s="173">
        <f t="shared" si="172"/>
        <v>0</v>
      </c>
      <c r="K1551" s="173">
        <f t="shared" si="172"/>
        <v>0</v>
      </c>
      <c r="L1551" s="173">
        <f t="shared" si="172"/>
        <v>0</v>
      </c>
      <c r="M1551" s="173">
        <f t="shared" si="172"/>
        <v>0</v>
      </c>
      <c r="N1551" s="173">
        <f t="shared" si="172"/>
        <v>0</v>
      </c>
      <c r="O1551" s="173">
        <f t="shared" si="172"/>
        <v>0</v>
      </c>
      <c r="P1551" s="184">
        <f t="shared" si="172"/>
        <v>0</v>
      </c>
      <c r="Q1551" s="173">
        <f t="shared" si="172"/>
        <v>0</v>
      </c>
      <c r="R1551" s="173">
        <f t="shared" si="172"/>
        <v>0</v>
      </c>
      <c r="S1551" s="173">
        <v>0</v>
      </c>
      <c r="T1551" s="173">
        <v>0</v>
      </c>
      <c r="U1551" s="173">
        <v>0</v>
      </c>
      <c r="V1551" s="184">
        <v>0</v>
      </c>
      <c r="W1551" s="173">
        <f t="shared" si="172"/>
        <v>0</v>
      </c>
      <c r="X1551" s="173">
        <f t="shared" si="172"/>
        <v>0</v>
      </c>
      <c r="Y1551" s="173">
        <f t="shared" si="172"/>
        <v>0</v>
      </c>
      <c r="Z1551" s="173">
        <f t="shared" si="172"/>
        <v>0</v>
      </c>
      <c r="AA1551" s="173">
        <f t="shared" si="172"/>
        <v>0</v>
      </c>
      <c r="AB1551" s="173">
        <f t="shared" si="172"/>
        <v>0</v>
      </c>
      <c r="AC1551" s="173">
        <f t="shared" si="172"/>
        <v>0</v>
      </c>
      <c r="AD1551" s="179">
        <f t="shared" si="172"/>
        <v>0</v>
      </c>
      <c r="AE1551" s="184">
        <f t="shared" si="172"/>
        <v>0</v>
      </c>
      <c r="AF1551" s="104"/>
      <c r="AG1551" s="104"/>
      <c r="AH1551" s="104"/>
      <c r="AI1551" s="104"/>
      <c r="AJ1551" s="104"/>
      <c r="AK1551" s="104"/>
      <c r="AL1551" s="104"/>
      <c r="AM1551" s="104"/>
      <c r="AN1551" s="104"/>
      <c r="AO1551" s="104"/>
      <c r="AP1551" s="104"/>
      <c r="AQ1551" s="104"/>
      <c r="AR1551" s="104"/>
      <c r="AS1551" s="104"/>
      <c r="AT1551" s="104"/>
      <c r="AU1551" s="104"/>
      <c r="AV1551" s="104"/>
      <c r="AW1551" s="104"/>
      <c r="AX1551" s="104"/>
      <c r="AY1551" s="104"/>
      <c r="AZ1551" s="104"/>
      <c r="BA1551" s="104"/>
      <c r="BB1551" s="104"/>
      <c r="BC1551" s="104"/>
      <c r="BD1551" s="104"/>
      <c r="BE1551" s="104"/>
      <c r="BF1551" s="104"/>
      <c r="BG1551" s="104"/>
      <c r="BH1551" s="104"/>
      <c r="BI1551" s="104"/>
      <c r="BJ1551" s="104"/>
      <c r="BK1551" s="104"/>
      <c r="BL1551" s="104"/>
      <c r="BM1551" s="104"/>
      <c r="BN1551" s="104"/>
      <c r="BO1551" s="104"/>
      <c r="BP1551" s="104"/>
      <c r="BQ1551" s="104"/>
      <c r="BR1551" s="104"/>
      <c r="GM1551" s="104"/>
      <c r="GN1551" s="104"/>
      <c r="GO1551" s="104"/>
      <c r="GP1551" s="104"/>
      <c r="GQ1551" s="104"/>
      <c r="GR1551" s="104"/>
      <c r="GS1551" s="104"/>
      <c r="GT1551" s="104"/>
      <c r="GU1551" s="104"/>
      <c r="GV1551" s="104"/>
      <c r="GW1551" s="104"/>
      <c r="GX1551" s="104"/>
      <c r="GY1551" s="104"/>
      <c r="GZ1551" s="104"/>
      <c r="HA1551" s="104"/>
      <c r="HB1551" s="104"/>
      <c r="HC1551" s="104"/>
      <c r="HD1551" s="104"/>
      <c r="HE1551" s="104"/>
      <c r="HF1551" s="104"/>
      <c r="HG1551" s="104"/>
      <c r="HH1551" s="104"/>
      <c r="HI1551" s="104"/>
      <c r="HJ1551" s="104"/>
      <c r="HK1551" s="104"/>
      <c r="HL1551" s="104"/>
      <c r="HM1551" s="104"/>
      <c r="HN1551" s="104"/>
      <c r="HO1551" s="104"/>
      <c r="HP1551" s="104"/>
      <c r="HQ1551" s="104"/>
      <c r="HR1551" s="104"/>
      <c r="HS1551" s="104"/>
      <c r="HT1551" s="104"/>
      <c r="HU1551" s="104"/>
      <c r="HV1551" s="104"/>
      <c r="HW1551" s="104"/>
      <c r="HX1551" s="104"/>
      <c r="HY1551" s="104"/>
      <c r="HZ1551" s="104"/>
      <c r="IA1551" s="104"/>
      <c r="IB1551" s="104"/>
      <c r="IC1551" s="104"/>
      <c r="ID1551" s="104"/>
      <c r="IE1551" s="104"/>
      <c r="IF1551" s="104"/>
      <c r="IG1551" s="104"/>
      <c r="IH1551" s="104"/>
      <c r="II1551" s="104"/>
      <c r="IJ1551" s="104"/>
      <c r="IK1551" s="104"/>
      <c r="IL1551" s="104"/>
      <c r="IM1551" s="104"/>
      <c r="IN1551" s="104"/>
      <c r="IO1551" s="104"/>
      <c r="IP1551" s="104"/>
      <c r="IQ1551" s="104"/>
      <c r="IR1551" s="104"/>
      <c r="IS1551" s="104"/>
      <c r="IT1551" s="104"/>
      <c r="IU1551" s="104"/>
      <c r="IV1551" s="104"/>
      <c r="IW1551" s="104"/>
      <c r="IX1551" s="104"/>
      <c r="IY1551" s="104"/>
      <c r="IZ1551" s="104"/>
      <c r="JA1551" s="104"/>
      <c r="JB1551" s="104"/>
      <c r="JC1551" s="104"/>
      <c r="JD1551" s="104"/>
      <c r="JE1551" s="104"/>
      <c r="JF1551" s="104"/>
      <c r="JG1551" s="104"/>
      <c r="JH1551" s="104"/>
      <c r="JI1551" s="104"/>
      <c r="JJ1551" s="104"/>
      <c r="JK1551" s="104"/>
      <c r="JL1551" s="104"/>
      <c r="JM1551" s="104"/>
      <c r="JN1551" s="104"/>
      <c r="JO1551" s="104"/>
      <c r="JP1551" s="104"/>
      <c r="JQ1551" s="104"/>
      <c r="JR1551" s="104"/>
      <c r="JS1551" s="104"/>
      <c r="JT1551" s="104"/>
      <c r="JU1551" s="104"/>
      <c r="JV1551" s="104"/>
      <c r="JW1551" s="104"/>
      <c r="JX1551" s="104"/>
      <c r="JY1551" s="104"/>
      <c r="JZ1551" s="104"/>
      <c r="KA1551" s="104"/>
      <c r="KB1551" s="104"/>
      <c r="KC1551" s="104"/>
      <c r="KD1551" s="104"/>
      <c r="KE1551" s="104"/>
      <c r="KF1551" s="104"/>
      <c r="KG1551" s="104"/>
      <c r="KH1551" s="104"/>
      <c r="KI1551" s="104"/>
      <c r="KJ1551" s="104"/>
      <c r="KK1551" s="104"/>
      <c r="KL1551" s="104"/>
      <c r="KM1551" s="104"/>
      <c r="KN1551" s="104"/>
      <c r="KO1551" s="104"/>
      <c r="KP1551" s="104"/>
      <c r="KQ1551" s="104"/>
      <c r="KR1551" s="104"/>
      <c r="KS1551" s="104"/>
      <c r="KT1551" s="104"/>
      <c r="KU1551" s="104"/>
      <c r="KV1551" s="104"/>
      <c r="KW1551" s="104"/>
      <c r="KX1551" s="104"/>
      <c r="KY1551" s="104"/>
      <c r="KZ1551" s="104"/>
      <c r="LA1551" s="104"/>
      <c r="LB1551" s="104"/>
      <c r="LC1551" s="104"/>
      <c r="LD1551" s="104"/>
      <c r="LE1551" s="104"/>
      <c r="LF1551" s="104"/>
      <c r="LG1551" s="104"/>
      <c r="LH1551" s="104"/>
      <c r="LI1551" s="104"/>
      <c r="LJ1551" s="104"/>
      <c r="LK1551" s="104"/>
      <c r="LL1551" s="104"/>
      <c r="LM1551" s="104"/>
      <c r="LN1551" s="104"/>
      <c r="LO1551" s="104"/>
      <c r="LP1551" s="104"/>
      <c r="LQ1551" s="104"/>
      <c r="LR1551" s="104"/>
      <c r="LS1551" s="104"/>
      <c r="LT1551" s="104"/>
      <c r="LU1551" s="104"/>
      <c r="LV1551" s="104"/>
      <c r="LW1551" s="104"/>
      <c r="LX1551" s="104"/>
      <c r="LY1551" s="104"/>
      <c r="LZ1551" s="104"/>
      <c r="MA1551" s="104"/>
      <c r="MB1551" s="104"/>
      <c r="MC1551" s="104"/>
      <c r="MD1551" s="104"/>
      <c r="ME1551" s="104"/>
      <c r="MF1551" s="104"/>
      <c r="MG1551" s="104"/>
      <c r="MH1551" s="104"/>
      <c r="MI1551" s="104"/>
      <c r="MJ1551" s="104"/>
      <c r="MK1551" s="104"/>
      <c r="ML1551" s="104"/>
      <c r="MM1551" s="104"/>
      <c r="MN1551" s="104"/>
      <c r="MO1551" s="104"/>
      <c r="MP1551" s="104"/>
      <c r="MQ1551" s="104"/>
      <c r="MR1551" s="104"/>
      <c r="MS1551" s="104"/>
      <c r="MT1551" s="104"/>
      <c r="MU1551" s="104"/>
      <c r="MV1551" s="104"/>
      <c r="MW1551" s="104"/>
      <c r="MX1551" s="104"/>
      <c r="MY1551" s="104"/>
      <c r="MZ1551" s="104"/>
      <c r="NA1551" s="104"/>
      <c r="NB1551" s="104"/>
      <c r="NC1551" s="104"/>
      <c r="ND1551" s="104"/>
      <c r="NE1551" s="104"/>
      <c r="NF1551" s="104"/>
      <c r="NG1551" s="104"/>
      <c r="NH1551" s="104"/>
      <c r="NI1551" s="104"/>
      <c r="NJ1551" s="104"/>
      <c r="NK1551" s="104"/>
      <c r="NL1551" s="104"/>
      <c r="NM1551" s="104"/>
      <c r="NN1551" s="104"/>
      <c r="NO1551" s="104"/>
      <c r="NP1551" s="104"/>
      <c r="NQ1551" s="104"/>
      <c r="NR1551" s="104"/>
      <c r="NS1551" s="104"/>
      <c r="NT1551" s="104"/>
      <c r="NU1551" s="104"/>
      <c r="NV1551" s="104"/>
      <c r="NW1551" s="104"/>
      <c r="NX1551" s="104"/>
      <c r="NY1551" s="104"/>
      <c r="NZ1551" s="104"/>
      <c r="OA1551" s="104"/>
      <c r="OB1551" s="104"/>
      <c r="OC1551" s="104"/>
      <c r="OD1551" s="104"/>
      <c r="OE1551" s="104"/>
      <c r="OF1551" s="104"/>
      <c r="OG1551" s="104"/>
      <c r="OH1551" s="104"/>
      <c r="OI1551" s="104"/>
      <c r="OJ1551" s="104"/>
      <c r="OK1551" s="104"/>
      <c r="OL1551" s="104"/>
      <c r="OM1551" s="104"/>
      <c r="ON1551" s="104"/>
      <c r="OO1551" s="104"/>
      <c r="OP1551" s="104"/>
      <c r="OQ1551" s="104"/>
      <c r="OR1551" s="104"/>
      <c r="OS1551" s="104"/>
      <c r="OT1551" s="104"/>
      <c r="OU1551" s="104"/>
      <c r="OV1551" s="104"/>
      <c r="OW1551" s="104"/>
      <c r="OX1551" s="104"/>
      <c r="OY1551" s="104"/>
      <c r="OZ1551" s="104"/>
      <c r="PA1551" s="104"/>
      <c r="PB1551" s="104"/>
      <c r="PC1551" s="104"/>
      <c r="PD1551" s="104"/>
      <c r="PE1551" s="104"/>
      <c r="PF1551" s="104"/>
      <c r="PG1551" s="104"/>
      <c r="PH1551" s="104"/>
      <c r="PI1551" s="104"/>
      <c r="PJ1551" s="104"/>
      <c r="PK1551" s="104"/>
      <c r="PL1551" s="104"/>
      <c r="PM1551" s="104"/>
      <c r="PN1551" s="104"/>
      <c r="PO1551" s="104"/>
      <c r="PP1551" s="104"/>
      <c r="PQ1551" s="104"/>
      <c r="PR1551" s="104"/>
      <c r="PS1551" s="104"/>
      <c r="PT1551" s="104"/>
      <c r="PU1551" s="104"/>
      <c r="PV1551" s="104"/>
      <c r="PW1551" s="104"/>
      <c r="PX1551" s="104"/>
      <c r="PY1551" s="104"/>
      <c r="PZ1551" s="104"/>
      <c r="QA1551" s="104"/>
      <c r="QB1551" s="104"/>
      <c r="QC1551" s="104"/>
      <c r="QD1551" s="104"/>
      <c r="QE1551" s="104"/>
      <c r="QF1551" s="104"/>
      <c r="QG1551" s="104"/>
      <c r="QH1551" s="104"/>
      <c r="QI1551" s="104"/>
      <c r="QJ1551" s="104"/>
      <c r="QK1551" s="104"/>
      <c r="QL1551" s="104"/>
      <c r="QM1551" s="104"/>
      <c r="QN1551" s="104"/>
      <c r="QO1551" s="104"/>
      <c r="QP1551" s="104"/>
      <c r="QQ1551" s="104"/>
      <c r="QR1551" s="104"/>
      <c r="QS1551" s="104"/>
      <c r="QT1551" s="104"/>
      <c r="QU1551" s="104"/>
      <c r="QV1551" s="104"/>
      <c r="QW1551" s="104"/>
      <c r="QX1551" s="104"/>
      <c r="QY1551" s="104"/>
      <c r="QZ1551" s="104"/>
      <c r="RA1551" s="104"/>
      <c r="RB1551" s="104"/>
      <c r="RC1551" s="104"/>
      <c r="RD1551" s="104"/>
      <c r="RE1551" s="104"/>
      <c r="RF1551" s="104"/>
    </row>
    <row r="1552" spans="1:474" x14ac:dyDescent="0.25">
      <c r="A1552" s="82"/>
      <c r="B1552" s="48" t="s">
        <v>1452</v>
      </c>
      <c r="C1552" s="23"/>
      <c r="D1552" s="49">
        <v>0</v>
      </c>
      <c r="E1552" s="23"/>
      <c r="F1552" s="50">
        <v>0</v>
      </c>
      <c r="G1552" s="169"/>
      <c r="H1552" s="169"/>
      <c r="I1552" s="169"/>
      <c r="J1552" s="169"/>
      <c r="K1552" s="169"/>
      <c r="L1552" s="169"/>
      <c r="M1552" s="169"/>
      <c r="N1552" s="169"/>
      <c r="O1552" s="169"/>
      <c r="P1552" s="207"/>
      <c r="Q1552" s="169"/>
      <c r="R1552" s="169"/>
      <c r="S1552" s="169"/>
      <c r="T1552" s="169"/>
      <c r="U1552" s="208">
        <v>0</v>
      </c>
      <c r="V1552" s="207">
        <v>0</v>
      </c>
      <c r="W1552" s="169"/>
      <c r="X1552" s="169"/>
      <c r="Y1552" s="169"/>
      <c r="Z1552" s="169"/>
      <c r="AA1552" s="169"/>
      <c r="AB1552" s="169"/>
      <c r="AC1552" s="169"/>
      <c r="AD1552" s="180"/>
      <c r="AE1552" s="207">
        <f>H1552+J1552+L1552+N1552+P1552+R1552+T1552+V1552+X1552+Z1552+AB1552+AD1552</f>
        <v>0</v>
      </c>
    </row>
    <row r="1553" spans="1:474" x14ac:dyDescent="0.25">
      <c r="A1553" s="82"/>
      <c r="B1553" s="48" t="s">
        <v>1453</v>
      </c>
      <c r="C1553" s="23"/>
      <c r="D1553" s="49">
        <v>0</v>
      </c>
      <c r="E1553" s="23"/>
      <c r="F1553" s="50">
        <v>0</v>
      </c>
      <c r="G1553" s="169"/>
      <c r="H1553" s="169"/>
      <c r="I1553" s="169"/>
      <c r="J1553" s="169"/>
      <c r="K1553" s="169"/>
      <c r="L1553" s="169"/>
      <c r="M1553" s="169"/>
      <c r="N1553" s="169"/>
      <c r="O1553" s="169"/>
      <c r="P1553" s="207"/>
      <c r="Q1553" s="169"/>
      <c r="R1553" s="169"/>
      <c r="S1553" s="169"/>
      <c r="T1553" s="169"/>
      <c r="U1553" s="208">
        <v>0</v>
      </c>
      <c r="V1553" s="207">
        <v>0</v>
      </c>
      <c r="W1553" s="169"/>
      <c r="X1553" s="169"/>
      <c r="Y1553" s="169"/>
      <c r="Z1553" s="169"/>
      <c r="AA1553" s="169"/>
      <c r="AB1553" s="169"/>
      <c r="AC1553" s="169"/>
      <c r="AD1553" s="180"/>
      <c r="AE1553" s="207">
        <f>H1553+J1553+L1553+N1553+P1553+R1553+T1553+V1553+X1553+Z1553+AB1553+AD1553</f>
        <v>0</v>
      </c>
    </row>
    <row r="1554" spans="1:474" x14ac:dyDescent="0.25">
      <c r="A1554" s="82"/>
      <c r="B1554" s="48" t="s">
        <v>1454</v>
      </c>
      <c r="C1554" s="23"/>
      <c r="D1554" s="49">
        <v>0</v>
      </c>
      <c r="E1554" s="23"/>
      <c r="F1554" s="50">
        <v>0</v>
      </c>
      <c r="G1554" s="169"/>
      <c r="H1554" s="169"/>
      <c r="I1554" s="169"/>
      <c r="J1554" s="169"/>
      <c r="K1554" s="169"/>
      <c r="L1554" s="169"/>
      <c r="M1554" s="169"/>
      <c r="N1554" s="169"/>
      <c r="O1554" s="169"/>
      <c r="P1554" s="207"/>
      <c r="Q1554" s="169"/>
      <c r="R1554" s="169"/>
      <c r="S1554" s="169"/>
      <c r="T1554" s="169"/>
      <c r="U1554" s="208">
        <v>0</v>
      </c>
      <c r="V1554" s="207">
        <v>0</v>
      </c>
      <c r="W1554" s="169"/>
      <c r="X1554" s="169"/>
      <c r="Y1554" s="169"/>
      <c r="Z1554" s="169"/>
      <c r="AA1554" s="169"/>
      <c r="AB1554" s="169"/>
      <c r="AC1554" s="169"/>
      <c r="AD1554" s="180"/>
      <c r="AE1554" s="207">
        <f>H1554+J1554+L1554+N1554+P1554+R1554+T1554+V1554+X1554+Z1554+AB1554+AD1554</f>
        <v>0</v>
      </c>
    </row>
    <row r="1555" spans="1:474" x14ac:dyDescent="0.25">
      <c r="A1555" s="82"/>
      <c r="B1555" s="48" t="s">
        <v>1449</v>
      </c>
      <c r="C1555" s="23"/>
      <c r="D1555" s="49">
        <v>0</v>
      </c>
      <c r="E1555" s="23"/>
      <c r="F1555" s="50">
        <v>0</v>
      </c>
      <c r="G1555" s="169"/>
      <c r="H1555" s="169"/>
      <c r="I1555" s="169"/>
      <c r="J1555" s="169"/>
      <c r="K1555" s="169"/>
      <c r="L1555" s="169"/>
      <c r="M1555" s="169"/>
      <c r="N1555" s="169"/>
      <c r="O1555" s="169"/>
      <c r="P1555" s="207"/>
      <c r="Q1555" s="169"/>
      <c r="R1555" s="169"/>
      <c r="S1555" s="169"/>
      <c r="T1555" s="169"/>
      <c r="U1555" s="208">
        <v>0</v>
      </c>
      <c r="V1555" s="207">
        <v>0</v>
      </c>
      <c r="W1555" s="169"/>
      <c r="X1555" s="169"/>
      <c r="Y1555" s="169"/>
      <c r="Z1555" s="169"/>
      <c r="AA1555" s="169"/>
      <c r="AB1555" s="169"/>
      <c r="AC1555" s="169"/>
      <c r="AD1555" s="180"/>
      <c r="AE1555" s="207">
        <f>H1555+J1555+L1555+N1555+P1555+R1555+T1555+V1555+X1555+Z1555+AB1555+AD1555</f>
        <v>0</v>
      </c>
    </row>
    <row r="1556" spans="1:474" s="14" customFormat="1" x14ac:dyDescent="0.25">
      <c r="A1556" s="11">
        <v>253</v>
      </c>
      <c r="B1556" s="79" t="s">
        <v>1455</v>
      </c>
      <c r="C1556" s="11"/>
      <c r="D1556" s="11"/>
      <c r="E1556" s="11"/>
      <c r="F1556" s="13">
        <v>34187.565899999994</v>
      </c>
      <c r="G1556" s="171">
        <f>G1557+G1630</f>
        <v>0</v>
      </c>
      <c r="H1556" s="171">
        <f t="shared" ref="H1556:AE1556" si="173">H1557+H1630</f>
        <v>0</v>
      </c>
      <c r="I1556" s="171">
        <f t="shared" si="173"/>
        <v>0</v>
      </c>
      <c r="J1556" s="171">
        <f t="shared" si="173"/>
        <v>0</v>
      </c>
      <c r="K1556" s="171">
        <f t="shared" si="173"/>
        <v>0</v>
      </c>
      <c r="L1556" s="171">
        <f t="shared" si="173"/>
        <v>0</v>
      </c>
      <c r="M1556" s="171">
        <f t="shared" si="173"/>
        <v>0</v>
      </c>
      <c r="N1556" s="171">
        <f t="shared" si="173"/>
        <v>0</v>
      </c>
      <c r="O1556" s="171">
        <f t="shared" si="173"/>
        <v>0</v>
      </c>
      <c r="P1556" s="185">
        <f t="shared" si="173"/>
        <v>0</v>
      </c>
      <c r="Q1556" s="171">
        <f t="shared" si="173"/>
        <v>0</v>
      </c>
      <c r="R1556" s="171">
        <f t="shared" si="173"/>
        <v>0</v>
      </c>
      <c r="S1556" s="171">
        <v>0</v>
      </c>
      <c r="T1556" s="171">
        <v>0</v>
      </c>
      <c r="U1556" s="171">
        <v>480</v>
      </c>
      <c r="V1556" s="185">
        <v>34187.565899999994</v>
      </c>
      <c r="W1556" s="171">
        <f t="shared" si="173"/>
        <v>0</v>
      </c>
      <c r="X1556" s="171">
        <f t="shared" si="173"/>
        <v>0</v>
      </c>
      <c r="Y1556" s="171">
        <f t="shared" si="173"/>
        <v>0</v>
      </c>
      <c r="Z1556" s="171">
        <f t="shared" si="173"/>
        <v>0</v>
      </c>
      <c r="AA1556" s="171">
        <f t="shared" si="173"/>
        <v>0</v>
      </c>
      <c r="AB1556" s="171">
        <f t="shared" si="173"/>
        <v>0</v>
      </c>
      <c r="AC1556" s="171">
        <f t="shared" si="173"/>
        <v>0</v>
      </c>
      <c r="AD1556" s="181">
        <f t="shared" si="173"/>
        <v>0</v>
      </c>
      <c r="AE1556" s="185">
        <f t="shared" si="173"/>
        <v>34187.565899999994</v>
      </c>
      <c r="AF1556" s="104"/>
      <c r="AG1556" s="104"/>
      <c r="AH1556" s="104"/>
      <c r="AI1556" s="104"/>
      <c r="AJ1556" s="104"/>
      <c r="AK1556" s="104"/>
      <c r="AL1556" s="104"/>
      <c r="AM1556" s="104"/>
      <c r="AN1556" s="104"/>
      <c r="AO1556" s="104"/>
      <c r="AP1556" s="104"/>
      <c r="AQ1556" s="104"/>
      <c r="AR1556" s="104"/>
      <c r="AS1556" s="104"/>
      <c r="AT1556" s="104"/>
      <c r="AU1556" s="104"/>
      <c r="AV1556" s="104"/>
      <c r="AW1556" s="104"/>
      <c r="AX1556" s="104"/>
      <c r="AY1556" s="104"/>
      <c r="AZ1556" s="104"/>
      <c r="BA1556" s="104"/>
      <c r="BB1556" s="104"/>
      <c r="BC1556" s="104"/>
      <c r="BD1556" s="104"/>
      <c r="BE1556" s="104"/>
      <c r="BF1556" s="104"/>
      <c r="BG1556" s="104"/>
      <c r="BH1556" s="104"/>
      <c r="BI1556" s="104"/>
      <c r="BJ1556" s="104"/>
      <c r="BK1556" s="104"/>
      <c r="BL1556" s="104"/>
      <c r="BM1556" s="104"/>
      <c r="BN1556" s="104"/>
      <c r="BO1556" s="104"/>
      <c r="BP1556" s="104"/>
      <c r="BQ1556" s="104"/>
      <c r="BR1556" s="104"/>
      <c r="GM1556" s="104"/>
      <c r="GN1556" s="104"/>
      <c r="GO1556" s="104"/>
      <c r="GP1556" s="104"/>
      <c r="GQ1556" s="104"/>
      <c r="GR1556" s="104"/>
      <c r="GS1556" s="104"/>
      <c r="GT1556" s="104"/>
      <c r="GU1556" s="104"/>
      <c r="GV1556" s="104"/>
      <c r="GW1556" s="104"/>
      <c r="GX1556" s="104"/>
      <c r="GY1556" s="104"/>
      <c r="GZ1556" s="104"/>
      <c r="HA1556" s="104"/>
      <c r="HB1556" s="104"/>
      <c r="HC1556" s="104"/>
      <c r="HD1556" s="104"/>
      <c r="HE1556" s="104"/>
      <c r="HF1556" s="104"/>
      <c r="HG1556" s="104"/>
      <c r="HH1556" s="104"/>
      <c r="HI1556" s="104"/>
      <c r="HJ1556" s="104"/>
      <c r="HK1556" s="104"/>
      <c r="HL1556" s="104"/>
      <c r="HM1556" s="104"/>
      <c r="HN1556" s="104"/>
      <c r="HO1556" s="104"/>
      <c r="HP1556" s="104"/>
      <c r="HQ1556" s="104"/>
      <c r="HR1556" s="104"/>
      <c r="HS1556" s="104"/>
      <c r="HT1556" s="104"/>
      <c r="HU1556" s="104"/>
      <c r="HV1556" s="104"/>
      <c r="HW1556" s="104"/>
      <c r="HX1556" s="104"/>
      <c r="HY1556" s="104"/>
      <c r="HZ1556" s="104"/>
      <c r="IA1556" s="104"/>
      <c r="IB1556" s="104"/>
      <c r="IC1556" s="104"/>
      <c r="ID1556" s="104"/>
      <c r="IE1556" s="104"/>
      <c r="IF1556" s="104"/>
      <c r="IG1556" s="104"/>
      <c r="IH1556" s="104"/>
      <c r="II1556" s="104"/>
      <c r="IJ1556" s="104"/>
      <c r="IK1556" s="104"/>
      <c r="IL1556" s="104"/>
      <c r="IM1556" s="104"/>
      <c r="IN1556" s="104"/>
      <c r="IO1556" s="104"/>
      <c r="IP1556" s="104"/>
      <c r="IQ1556" s="104"/>
      <c r="IR1556" s="104"/>
      <c r="IS1556" s="104"/>
      <c r="IT1556" s="104"/>
      <c r="IU1556" s="104"/>
      <c r="IV1556" s="104"/>
      <c r="IW1556" s="104"/>
      <c r="IX1556" s="104"/>
      <c r="IY1556" s="104"/>
      <c r="IZ1556" s="104"/>
      <c r="JA1556" s="104"/>
      <c r="JB1556" s="104"/>
      <c r="JC1556" s="104"/>
      <c r="JD1556" s="104"/>
      <c r="JE1556" s="104"/>
      <c r="JF1556" s="104"/>
      <c r="JG1556" s="104"/>
      <c r="JH1556" s="104"/>
      <c r="JI1556" s="104"/>
      <c r="JJ1556" s="104"/>
      <c r="JK1556" s="104"/>
      <c r="JL1556" s="104"/>
      <c r="JM1556" s="104"/>
      <c r="JN1556" s="104"/>
      <c r="JO1556" s="104"/>
      <c r="JP1556" s="104"/>
      <c r="JQ1556" s="104"/>
      <c r="JR1556" s="104"/>
      <c r="JS1556" s="104"/>
      <c r="JT1556" s="104"/>
      <c r="JU1556" s="104"/>
      <c r="JV1556" s="104"/>
      <c r="JW1556" s="104"/>
      <c r="JX1556" s="104"/>
      <c r="JY1556" s="104"/>
      <c r="JZ1556" s="104"/>
      <c r="KA1556" s="104"/>
      <c r="KB1556" s="104"/>
      <c r="KC1556" s="104"/>
      <c r="KD1556" s="104"/>
      <c r="KE1556" s="104"/>
      <c r="KF1556" s="104"/>
      <c r="KG1556" s="104"/>
      <c r="KH1556" s="104"/>
      <c r="KI1556" s="104"/>
      <c r="KJ1556" s="104"/>
      <c r="KK1556" s="104"/>
      <c r="KL1556" s="104"/>
      <c r="KM1556" s="104"/>
      <c r="KN1556" s="104"/>
      <c r="KO1556" s="104"/>
      <c r="KP1556" s="104"/>
      <c r="KQ1556" s="104"/>
      <c r="KR1556" s="104"/>
      <c r="KS1556" s="104"/>
      <c r="KT1556" s="104"/>
      <c r="KU1556" s="104"/>
      <c r="KV1556" s="104"/>
      <c r="KW1556" s="104"/>
      <c r="KX1556" s="104"/>
      <c r="KY1556" s="104"/>
      <c r="KZ1556" s="104"/>
      <c r="LA1556" s="104"/>
      <c r="LB1556" s="104"/>
      <c r="LC1556" s="104"/>
      <c r="LD1556" s="104"/>
      <c r="LE1556" s="104"/>
      <c r="LF1556" s="104"/>
      <c r="LG1556" s="104"/>
      <c r="LH1556" s="104"/>
      <c r="LI1556" s="104"/>
      <c r="LJ1556" s="104"/>
      <c r="LK1556" s="104"/>
      <c r="LL1556" s="104"/>
      <c r="LM1556" s="104"/>
      <c r="LN1556" s="104"/>
      <c r="LO1556" s="104"/>
      <c r="LP1556" s="104"/>
      <c r="LQ1556" s="104"/>
      <c r="LR1556" s="104"/>
      <c r="LS1556" s="104"/>
      <c r="LT1556" s="104"/>
      <c r="LU1556" s="104"/>
      <c r="LV1556" s="104"/>
      <c r="LW1556" s="104"/>
      <c r="LX1556" s="104"/>
      <c r="LY1556" s="104"/>
      <c r="LZ1556" s="104"/>
      <c r="MA1556" s="104"/>
      <c r="MB1556" s="104"/>
      <c r="MC1556" s="104"/>
      <c r="MD1556" s="104"/>
      <c r="ME1556" s="104"/>
      <c r="MF1556" s="104"/>
      <c r="MG1556" s="104"/>
      <c r="MH1556" s="104"/>
      <c r="MI1556" s="104"/>
      <c r="MJ1556" s="104"/>
      <c r="MK1556" s="104"/>
      <c r="ML1556" s="104"/>
      <c r="MM1556" s="104"/>
      <c r="MN1556" s="104"/>
      <c r="MO1556" s="104"/>
      <c r="MP1556" s="104"/>
      <c r="MQ1556" s="104"/>
      <c r="MR1556" s="104"/>
      <c r="MS1556" s="104"/>
      <c r="MT1556" s="104"/>
      <c r="MU1556" s="104"/>
      <c r="MV1556" s="104"/>
      <c r="MW1556" s="104"/>
      <c r="MX1556" s="104"/>
      <c r="MY1556" s="104"/>
      <c r="MZ1556" s="104"/>
      <c r="NA1556" s="104"/>
      <c r="NB1556" s="104"/>
      <c r="NC1556" s="104"/>
      <c r="ND1556" s="104"/>
      <c r="NE1556" s="104"/>
      <c r="NF1556" s="104"/>
      <c r="NG1556" s="104"/>
      <c r="NH1556" s="104"/>
      <c r="NI1556" s="104"/>
      <c r="NJ1556" s="104"/>
      <c r="NK1556" s="104"/>
      <c r="NL1556" s="104"/>
      <c r="NM1556" s="104"/>
      <c r="NN1556" s="104"/>
      <c r="NO1556" s="104"/>
      <c r="NP1556" s="104"/>
      <c r="NQ1556" s="104"/>
      <c r="NR1556" s="104"/>
      <c r="NS1556" s="104"/>
      <c r="NT1556" s="104"/>
      <c r="NU1556" s="104"/>
      <c r="NV1556" s="104"/>
      <c r="NW1556" s="104"/>
      <c r="NX1556" s="104"/>
      <c r="NY1556" s="104"/>
      <c r="NZ1556" s="104"/>
      <c r="OA1556" s="104"/>
      <c r="OB1556" s="104"/>
      <c r="OC1556" s="104"/>
      <c r="OD1556" s="104"/>
      <c r="OE1556" s="104"/>
      <c r="OF1556" s="104"/>
      <c r="OG1556" s="104"/>
      <c r="OH1556" s="104"/>
      <c r="OI1556" s="104"/>
      <c r="OJ1556" s="104"/>
      <c r="OK1556" s="104"/>
      <c r="OL1556" s="104"/>
      <c r="OM1556" s="104"/>
      <c r="ON1556" s="104"/>
      <c r="OO1556" s="104"/>
      <c r="OP1556" s="104"/>
      <c r="OQ1556" s="104"/>
      <c r="OR1556" s="104"/>
      <c r="OS1556" s="104"/>
      <c r="OT1556" s="104"/>
      <c r="OU1556" s="104"/>
      <c r="OV1556" s="104"/>
      <c r="OW1556" s="104"/>
      <c r="OX1556" s="104"/>
      <c r="OY1556" s="104"/>
      <c r="OZ1556" s="104"/>
      <c r="PA1556" s="104"/>
      <c r="PB1556" s="104"/>
      <c r="PC1556" s="104"/>
      <c r="PD1556" s="104"/>
      <c r="PE1556" s="104"/>
      <c r="PF1556" s="104"/>
      <c r="PG1556" s="104"/>
      <c r="PH1556" s="104"/>
      <c r="PI1556" s="104"/>
      <c r="PJ1556" s="104"/>
      <c r="PK1556" s="104"/>
      <c r="PL1556" s="104"/>
      <c r="PM1556" s="104"/>
      <c r="PN1556" s="104"/>
      <c r="PO1556" s="104"/>
      <c r="PP1556" s="104"/>
      <c r="PQ1556" s="104"/>
      <c r="PR1556" s="104"/>
      <c r="PS1556" s="104"/>
      <c r="PT1556" s="104"/>
      <c r="PU1556" s="104"/>
      <c r="PV1556" s="104"/>
      <c r="PW1556" s="104"/>
      <c r="PX1556" s="104"/>
      <c r="PY1556" s="104"/>
      <c r="PZ1556" s="104"/>
      <c r="QA1556" s="104"/>
      <c r="QB1556" s="104"/>
      <c r="QC1556" s="104"/>
      <c r="QD1556" s="104"/>
      <c r="QE1556" s="104"/>
      <c r="QF1556" s="104"/>
      <c r="QG1556" s="104"/>
      <c r="QH1556" s="104"/>
      <c r="QI1556" s="104"/>
      <c r="QJ1556" s="104"/>
      <c r="QK1556" s="104"/>
      <c r="QL1556" s="104"/>
      <c r="QM1556" s="104"/>
      <c r="QN1556" s="104"/>
      <c r="QO1556" s="104"/>
      <c r="QP1556" s="104"/>
      <c r="QQ1556" s="104"/>
      <c r="QR1556" s="104"/>
      <c r="QS1556" s="104"/>
      <c r="QT1556" s="104"/>
      <c r="QU1556" s="104"/>
      <c r="QV1556" s="104"/>
      <c r="QW1556" s="104"/>
      <c r="QX1556" s="104"/>
      <c r="QY1556" s="104"/>
      <c r="QZ1556" s="104"/>
      <c r="RA1556" s="104"/>
      <c r="RB1556" s="104"/>
      <c r="RC1556" s="104"/>
      <c r="RD1556" s="104"/>
      <c r="RE1556" s="104"/>
      <c r="RF1556" s="104"/>
    </row>
    <row r="1557" spans="1:474" s="19" customFormat="1" x14ac:dyDescent="0.25">
      <c r="A1557" s="15">
        <v>25301</v>
      </c>
      <c r="B1557" s="67" t="s">
        <v>1456</v>
      </c>
      <c r="C1557" s="15"/>
      <c r="D1557" s="15"/>
      <c r="E1557" s="15"/>
      <c r="F1557" s="18">
        <v>34187.565899999994</v>
      </c>
      <c r="G1557" s="173">
        <f t="shared" ref="G1557:AE1557" si="174">SUM(G1558:G1629)</f>
        <v>0</v>
      </c>
      <c r="H1557" s="173">
        <f t="shared" si="174"/>
        <v>0</v>
      </c>
      <c r="I1557" s="173">
        <f t="shared" si="174"/>
        <v>0</v>
      </c>
      <c r="J1557" s="173">
        <f t="shared" si="174"/>
        <v>0</v>
      </c>
      <c r="K1557" s="173">
        <f t="shared" si="174"/>
        <v>0</v>
      </c>
      <c r="L1557" s="173">
        <f t="shared" si="174"/>
        <v>0</v>
      </c>
      <c r="M1557" s="173">
        <f t="shared" si="174"/>
        <v>0</v>
      </c>
      <c r="N1557" s="173">
        <f t="shared" si="174"/>
        <v>0</v>
      </c>
      <c r="O1557" s="173">
        <f t="shared" si="174"/>
        <v>0</v>
      </c>
      <c r="P1557" s="184">
        <f t="shared" si="174"/>
        <v>0</v>
      </c>
      <c r="Q1557" s="173">
        <f t="shared" si="174"/>
        <v>0</v>
      </c>
      <c r="R1557" s="173">
        <f t="shared" si="174"/>
        <v>0</v>
      </c>
      <c r="S1557" s="173">
        <v>0</v>
      </c>
      <c r="T1557" s="173">
        <v>0</v>
      </c>
      <c r="U1557" s="173">
        <v>480</v>
      </c>
      <c r="V1557" s="184">
        <v>34187.565899999994</v>
      </c>
      <c r="W1557" s="173">
        <f t="shared" si="174"/>
        <v>0</v>
      </c>
      <c r="X1557" s="173">
        <f t="shared" si="174"/>
        <v>0</v>
      </c>
      <c r="Y1557" s="173">
        <f t="shared" si="174"/>
        <v>0</v>
      </c>
      <c r="Z1557" s="173">
        <f t="shared" si="174"/>
        <v>0</v>
      </c>
      <c r="AA1557" s="173">
        <f t="shared" si="174"/>
        <v>0</v>
      </c>
      <c r="AB1557" s="173">
        <f t="shared" si="174"/>
        <v>0</v>
      </c>
      <c r="AC1557" s="173">
        <f t="shared" si="174"/>
        <v>0</v>
      </c>
      <c r="AD1557" s="179">
        <f t="shared" si="174"/>
        <v>0</v>
      </c>
      <c r="AE1557" s="184">
        <f t="shared" si="174"/>
        <v>34187.565899999994</v>
      </c>
      <c r="AF1557" s="104"/>
      <c r="AG1557" s="104"/>
      <c r="AH1557" s="104"/>
      <c r="AI1557" s="104"/>
      <c r="AJ1557" s="104"/>
      <c r="AK1557" s="104"/>
      <c r="AL1557" s="104"/>
      <c r="AM1557" s="104"/>
      <c r="AN1557" s="104"/>
      <c r="AO1557" s="104"/>
      <c r="AP1557" s="104"/>
      <c r="AQ1557" s="104"/>
      <c r="AR1557" s="104"/>
      <c r="AS1557" s="104"/>
      <c r="AT1557" s="104"/>
      <c r="AU1557" s="104"/>
      <c r="AV1557" s="104"/>
      <c r="AW1557" s="104"/>
      <c r="AX1557" s="104"/>
      <c r="AY1557" s="104"/>
      <c r="AZ1557" s="104"/>
      <c r="BA1557" s="104"/>
      <c r="BB1557" s="104"/>
      <c r="BC1557" s="104"/>
      <c r="BD1557" s="104"/>
      <c r="BE1557" s="104"/>
      <c r="BF1557" s="104"/>
      <c r="BG1557" s="104"/>
      <c r="BH1557" s="104"/>
      <c r="BI1557" s="104"/>
      <c r="BJ1557" s="104"/>
      <c r="BK1557" s="104"/>
      <c r="BL1557" s="104"/>
      <c r="BM1557" s="104"/>
      <c r="BN1557" s="104"/>
      <c r="BO1557" s="104"/>
      <c r="BP1557" s="104"/>
      <c r="BQ1557" s="104"/>
      <c r="BR1557" s="104"/>
      <c r="GM1557" s="104"/>
      <c r="GN1557" s="104"/>
      <c r="GO1557" s="104"/>
      <c r="GP1557" s="104"/>
      <c r="GQ1557" s="104"/>
      <c r="GR1557" s="104"/>
      <c r="GS1557" s="104"/>
      <c r="GT1557" s="104"/>
      <c r="GU1557" s="104"/>
      <c r="GV1557" s="104"/>
      <c r="GW1557" s="104"/>
      <c r="GX1557" s="104"/>
      <c r="GY1557" s="104"/>
      <c r="GZ1557" s="104"/>
      <c r="HA1557" s="104"/>
      <c r="HB1557" s="104"/>
      <c r="HC1557" s="104"/>
      <c r="HD1557" s="104"/>
      <c r="HE1557" s="104"/>
      <c r="HF1557" s="104"/>
      <c r="HG1557" s="104"/>
      <c r="HH1557" s="104"/>
      <c r="HI1557" s="104"/>
      <c r="HJ1557" s="104"/>
      <c r="HK1557" s="104"/>
      <c r="HL1557" s="104"/>
      <c r="HM1557" s="104"/>
      <c r="HN1557" s="104"/>
      <c r="HO1557" s="104"/>
      <c r="HP1557" s="104"/>
      <c r="HQ1557" s="104"/>
      <c r="HR1557" s="104"/>
      <c r="HS1557" s="104"/>
      <c r="HT1557" s="104"/>
      <c r="HU1557" s="104"/>
      <c r="HV1557" s="104"/>
      <c r="HW1557" s="104"/>
      <c r="HX1557" s="104"/>
      <c r="HY1557" s="104"/>
      <c r="HZ1557" s="104"/>
      <c r="IA1557" s="104"/>
      <c r="IB1557" s="104"/>
      <c r="IC1557" s="104"/>
      <c r="ID1557" s="104"/>
      <c r="IE1557" s="104"/>
      <c r="IF1557" s="104"/>
      <c r="IG1557" s="104"/>
      <c r="IH1557" s="104"/>
      <c r="II1557" s="104"/>
      <c r="IJ1557" s="104"/>
      <c r="IK1557" s="104"/>
      <c r="IL1557" s="104"/>
      <c r="IM1557" s="104"/>
      <c r="IN1557" s="104"/>
      <c r="IO1557" s="104"/>
      <c r="IP1557" s="104"/>
      <c r="IQ1557" s="104"/>
      <c r="IR1557" s="104"/>
      <c r="IS1557" s="104"/>
      <c r="IT1557" s="104"/>
      <c r="IU1557" s="104"/>
      <c r="IV1557" s="104"/>
      <c r="IW1557" s="104"/>
      <c r="IX1557" s="104"/>
      <c r="IY1557" s="104"/>
      <c r="IZ1557" s="104"/>
      <c r="JA1557" s="104"/>
      <c r="JB1557" s="104"/>
      <c r="JC1557" s="104"/>
      <c r="JD1557" s="104"/>
      <c r="JE1557" s="104"/>
      <c r="JF1557" s="104"/>
      <c r="JG1557" s="104"/>
      <c r="JH1557" s="104"/>
      <c r="JI1557" s="104"/>
      <c r="JJ1557" s="104"/>
      <c r="JK1557" s="104"/>
      <c r="JL1557" s="104"/>
      <c r="JM1557" s="104"/>
      <c r="JN1557" s="104"/>
      <c r="JO1557" s="104"/>
      <c r="JP1557" s="104"/>
      <c r="JQ1557" s="104"/>
      <c r="JR1557" s="104"/>
      <c r="JS1557" s="104"/>
      <c r="JT1557" s="104"/>
      <c r="JU1557" s="104"/>
      <c r="JV1557" s="104"/>
      <c r="JW1557" s="104"/>
      <c r="JX1557" s="104"/>
      <c r="JY1557" s="104"/>
      <c r="JZ1557" s="104"/>
      <c r="KA1557" s="104"/>
      <c r="KB1557" s="104"/>
      <c r="KC1557" s="104"/>
      <c r="KD1557" s="104"/>
      <c r="KE1557" s="104"/>
      <c r="KF1557" s="104"/>
      <c r="KG1557" s="104"/>
      <c r="KH1557" s="104"/>
      <c r="KI1557" s="104"/>
      <c r="KJ1557" s="104"/>
      <c r="KK1557" s="104"/>
      <c r="KL1557" s="104"/>
      <c r="KM1557" s="104"/>
      <c r="KN1557" s="104"/>
      <c r="KO1557" s="104"/>
      <c r="KP1557" s="104"/>
      <c r="KQ1557" s="104"/>
      <c r="KR1557" s="104"/>
      <c r="KS1557" s="104"/>
      <c r="KT1557" s="104"/>
      <c r="KU1557" s="104"/>
      <c r="KV1557" s="104"/>
      <c r="KW1557" s="104"/>
      <c r="KX1557" s="104"/>
      <c r="KY1557" s="104"/>
      <c r="KZ1557" s="104"/>
      <c r="LA1557" s="104"/>
      <c r="LB1557" s="104"/>
      <c r="LC1557" s="104"/>
      <c r="LD1557" s="104"/>
      <c r="LE1557" s="104"/>
      <c r="LF1557" s="104"/>
      <c r="LG1557" s="104"/>
      <c r="LH1557" s="104"/>
      <c r="LI1557" s="104"/>
      <c r="LJ1557" s="104"/>
      <c r="LK1557" s="104"/>
      <c r="LL1557" s="104"/>
      <c r="LM1557" s="104"/>
      <c r="LN1557" s="104"/>
      <c r="LO1557" s="104"/>
      <c r="LP1557" s="104"/>
      <c r="LQ1557" s="104"/>
      <c r="LR1557" s="104"/>
      <c r="LS1557" s="104"/>
      <c r="LT1557" s="104"/>
      <c r="LU1557" s="104"/>
      <c r="LV1557" s="104"/>
      <c r="LW1557" s="104"/>
      <c r="LX1557" s="104"/>
      <c r="LY1557" s="104"/>
      <c r="LZ1557" s="104"/>
      <c r="MA1557" s="104"/>
      <c r="MB1557" s="104"/>
      <c r="MC1557" s="104"/>
      <c r="MD1557" s="104"/>
      <c r="ME1557" s="104"/>
      <c r="MF1557" s="104"/>
      <c r="MG1557" s="104"/>
      <c r="MH1557" s="104"/>
      <c r="MI1557" s="104"/>
      <c r="MJ1557" s="104"/>
      <c r="MK1557" s="104"/>
      <c r="ML1557" s="104"/>
      <c r="MM1557" s="104"/>
      <c r="MN1557" s="104"/>
      <c r="MO1557" s="104"/>
      <c r="MP1557" s="104"/>
      <c r="MQ1557" s="104"/>
      <c r="MR1557" s="104"/>
      <c r="MS1557" s="104"/>
      <c r="MT1557" s="104"/>
      <c r="MU1557" s="104"/>
      <c r="MV1557" s="104"/>
      <c r="MW1557" s="104"/>
      <c r="MX1557" s="104"/>
      <c r="MY1557" s="104"/>
      <c r="MZ1557" s="104"/>
      <c r="NA1557" s="104"/>
      <c r="NB1557" s="104"/>
      <c r="NC1557" s="104"/>
      <c r="ND1557" s="104"/>
      <c r="NE1557" s="104"/>
      <c r="NF1557" s="104"/>
      <c r="NG1557" s="104"/>
      <c r="NH1557" s="104"/>
      <c r="NI1557" s="104"/>
      <c r="NJ1557" s="104"/>
      <c r="NK1557" s="104"/>
      <c r="NL1557" s="104"/>
      <c r="NM1557" s="104"/>
      <c r="NN1557" s="104"/>
      <c r="NO1557" s="104"/>
      <c r="NP1557" s="104"/>
      <c r="NQ1557" s="104"/>
      <c r="NR1557" s="104"/>
      <c r="NS1557" s="104"/>
      <c r="NT1557" s="104"/>
      <c r="NU1557" s="104"/>
      <c r="NV1557" s="104"/>
      <c r="NW1557" s="104"/>
      <c r="NX1557" s="104"/>
      <c r="NY1557" s="104"/>
      <c r="NZ1557" s="104"/>
      <c r="OA1557" s="104"/>
      <c r="OB1557" s="104"/>
      <c r="OC1557" s="104"/>
      <c r="OD1557" s="104"/>
      <c r="OE1557" s="104"/>
      <c r="OF1557" s="104"/>
      <c r="OG1557" s="104"/>
      <c r="OH1557" s="104"/>
      <c r="OI1557" s="104"/>
      <c r="OJ1557" s="104"/>
      <c r="OK1557" s="104"/>
      <c r="OL1557" s="104"/>
      <c r="OM1557" s="104"/>
      <c r="ON1557" s="104"/>
      <c r="OO1557" s="104"/>
      <c r="OP1557" s="104"/>
      <c r="OQ1557" s="104"/>
      <c r="OR1557" s="104"/>
      <c r="OS1557" s="104"/>
      <c r="OT1557" s="104"/>
      <c r="OU1557" s="104"/>
      <c r="OV1557" s="104"/>
      <c r="OW1557" s="104"/>
      <c r="OX1557" s="104"/>
      <c r="OY1557" s="104"/>
      <c r="OZ1557" s="104"/>
      <c r="PA1557" s="104"/>
      <c r="PB1557" s="104"/>
      <c r="PC1557" s="104"/>
      <c r="PD1557" s="104"/>
      <c r="PE1557" s="104"/>
      <c r="PF1557" s="104"/>
      <c r="PG1557" s="104"/>
      <c r="PH1557" s="104"/>
      <c r="PI1557" s="104"/>
      <c r="PJ1557" s="104"/>
      <c r="PK1557" s="104"/>
      <c r="PL1557" s="104"/>
      <c r="PM1557" s="104"/>
      <c r="PN1557" s="104"/>
      <c r="PO1557" s="104"/>
      <c r="PP1557" s="104"/>
      <c r="PQ1557" s="104"/>
      <c r="PR1557" s="104"/>
      <c r="PS1557" s="104"/>
      <c r="PT1557" s="104"/>
      <c r="PU1557" s="104"/>
      <c r="PV1557" s="104"/>
      <c r="PW1557" s="104"/>
      <c r="PX1557" s="104"/>
      <c r="PY1557" s="104"/>
      <c r="PZ1557" s="104"/>
      <c r="QA1557" s="104"/>
      <c r="QB1557" s="104"/>
      <c r="QC1557" s="104"/>
      <c r="QD1557" s="104"/>
      <c r="QE1557" s="104"/>
      <c r="QF1557" s="104"/>
      <c r="QG1557" s="104"/>
      <c r="QH1557" s="104"/>
      <c r="QI1557" s="104"/>
      <c r="QJ1557" s="104"/>
      <c r="QK1557" s="104"/>
      <c r="QL1557" s="104"/>
      <c r="QM1557" s="104"/>
      <c r="QN1557" s="104"/>
      <c r="QO1557" s="104"/>
      <c r="QP1557" s="104"/>
      <c r="QQ1557" s="104"/>
      <c r="QR1557" s="104"/>
      <c r="QS1557" s="104"/>
      <c r="QT1557" s="104"/>
      <c r="QU1557" s="104"/>
      <c r="QV1557" s="104"/>
      <c r="QW1557" s="104"/>
      <c r="QX1557" s="104"/>
      <c r="QY1557" s="104"/>
      <c r="QZ1557" s="104"/>
      <c r="RA1557" s="104"/>
      <c r="RB1557" s="104"/>
      <c r="RC1557" s="104"/>
      <c r="RD1557" s="104"/>
      <c r="RE1557" s="104"/>
      <c r="RF1557" s="104"/>
    </row>
    <row r="1558" spans="1:474" x14ac:dyDescent="0.25">
      <c r="A1558" s="26"/>
      <c r="B1558" s="48" t="s">
        <v>1457</v>
      </c>
      <c r="C1558" s="23"/>
      <c r="D1558" s="49">
        <v>4</v>
      </c>
      <c r="E1558" s="23"/>
      <c r="F1558" s="50">
        <v>259.2</v>
      </c>
      <c r="G1558" s="200"/>
      <c r="H1558" s="200"/>
      <c r="I1558" s="200"/>
      <c r="J1558" s="200"/>
      <c r="K1558" s="200"/>
      <c r="L1558" s="200"/>
      <c r="M1558" s="200"/>
      <c r="N1558" s="200"/>
      <c r="O1558" s="200"/>
      <c r="P1558" s="216"/>
      <c r="Q1558" s="200"/>
      <c r="R1558" s="200"/>
      <c r="S1558" s="200"/>
      <c r="T1558" s="200"/>
      <c r="U1558" s="208">
        <v>4</v>
      </c>
      <c r="V1558" s="207">
        <v>259.2</v>
      </c>
      <c r="W1558" s="200"/>
      <c r="X1558" s="200"/>
      <c r="Y1558" s="200"/>
      <c r="Z1558" s="200"/>
      <c r="AA1558" s="200"/>
      <c r="AB1558" s="200"/>
      <c r="AC1558" s="200"/>
      <c r="AD1558" s="169"/>
      <c r="AE1558" s="207">
        <f t="shared" ref="AE1558:AE1589" si="175">H1558+J1558+L1558+N1558+P1558+R1558+T1558+V1558+X1558+Z1558+AB1558+AD1558</f>
        <v>259.2</v>
      </c>
    </row>
    <row r="1559" spans="1:474" x14ac:dyDescent="0.25">
      <c r="A1559" s="26"/>
      <c r="B1559" s="48" t="s">
        <v>1458</v>
      </c>
      <c r="C1559" s="23"/>
      <c r="D1559" s="49">
        <v>9</v>
      </c>
      <c r="E1559" s="23"/>
      <c r="F1559" s="50">
        <v>412.78</v>
      </c>
      <c r="G1559" s="169"/>
      <c r="H1559" s="169"/>
      <c r="I1559" s="169"/>
      <c r="J1559" s="169"/>
      <c r="K1559" s="169"/>
      <c r="L1559" s="169"/>
      <c r="M1559" s="169"/>
      <c r="N1559" s="169"/>
      <c r="O1559" s="169"/>
      <c r="P1559" s="207"/>
      <c r="Q1559" s="169"/>
      <c r="R1559" s="169"/>
      <c r="S1559" s="169"/>
      <c r="T1559" s="169"/>
      <c r="U1559" s="208">
        <v>9</v>
      </c>
      <c r="V1559" s="207">
        <v>412.78</v>
      </c>
      <c r="W1559" s="169"/>
      <c r="X1559" s="169"/>
      <c r="Y1559" s="169"/>
      <c r="Z1559" s="169"/>
      <c r="AA1559" s="169"/>
      <c r="AB1559" s="169"/>
      <c r="AC1559" s="169"/>
      <c r="AD1559" s="169"/>
      <c r="AE1559" s="207">
        <f t="shared" si="175"/>
        <v>412.78</v>
      </c>
    </row>
    <row r="1560" spans="1:474" x14ac:dyDescent="0.25">
      <c r="A1560" s="26"/>
      <c r="B1560" s="48" t="s">
        <v>1459</v>
      </c>
      <c r="C1560" s="23"/>
      <c r="D1560" s="49">
        <v>4</v>
      </c>
      <c r="E1560" s="23"/>
      <c r="F1560" s="50">
        <v>448</v>
      </c>
      <c r="G1560" s="169"/>
      <c r="H1560" s="169"/>
      <c r="I1560" s="169"/>
      <c r="J1560" s="169"/>
      <c r="K1560" s="169"/>
      <c r="L1560" s="169"/>
      <c r="M1560" s="169"/>
      <c r="N1560" s="169"/>
      <c r="O1560" s="169"/>
      <c r="P1560" s="207"/>
      <c r="Q1560" s="169"/>
      <c r="R1560" s="169"/>
      <c r="S1560" s="169"/>
      <c r="T1560" s="169"/>
      <c r="U1560" s="208">
        <v>4</v>
      </c>
      <c r="V1560" s="207">
        <v>448</v>
      </c>
      <c r="W1560" s="169"/>
      <c r="X1560" s="169"/>
      <c r="Y1560" s="169"/>
      <c r="Z1560" s="169"/>
      <c r="AA1560" s="169"/>
      <c r="AB1560" s="169"/>
      <c r="AC1560" s="169"/>
      <c r="AD1560" s="169"/>
      <c r="AE1560" s="207">
        <f t="shared" si="175"/>
        <v>448</v>
      </c>
    </row>
    <row r="1561" spans="1:474" x14ac:dyDescent="0.25">
      <c r="A1561" s="26"/>
      <c r="B1561" s="48" t="s">
        <v>1460</v>
      </c>
      <c r="C1561" s="23"/>
      <c r="D1561" s="49">
        <v>5</v>
      </c>
      <c r="E1561" s="23"/>
      <c r="F1561" s="50">
        <v>93.949999999999989</v>
      </c>
      <c r="G1561" s="169"/>
      <c r="H1561" s="169"/>
      <c r="I1561" s="169"/>
      <c r="J1561" s="169"/>
      <c r="K1561" s="169"/>
      <c r="L1561" s="169"/>
      <c r="M1561" s="169"/>
      <c r="N1561" s="169"/>
      <c r="O1561" s="169"/>
      <c r="P1561" s="207"/>
      <c r="Q1561" s="169"/>
      <c r="R1561" s="169"/>
      <c r="S1561" s="169"/>
      <c r="T1561" s="169"/>
      <c r="U1561" s="208">
        <v>5</v>
      </c>
      <c r="V1561" s="207">
        <v>93.949999999999989</v>
      </c>
      <c r="W1561" s="169"/>
      <c r="X1561" s="169"/>
      <c r="Y1561" s="169"/>
      <c r="Z1561" s="169"/>
      <c r="AA1561" s="169"/>
      <c r="AB1561" s="169"/>
      <c r="AC1561" s="169"/>
      <c r="AD1561" s="169"/>
      <c r="AE1561" s="207">
        <f t="shared" si="175"/>
        <v>93.949999999999989</v>
      </c>
    </row>
    <row r="1562" spans="1:474" x14ac:dyDescent="0.25">
      <c r="A1562" s="26"/>
      <c r="B1562" s="48" t="s">
        <v>1461</v>
      </c>
      <c r="C1562" s="23"/>
      <c r="D1562" s="49">
        <v>3</v>
      </c>
      <c r="E1562" s="23"/>
      <c r="F1562" s="50">
        <v>293.15999999999997</v>
      </c>
      <c r="G1562" s="169"/>
      <c r="H1562" s="169"/>
      <c r="I1562" s="169"/>
      <c r="J1562" s="169"/>
      <c r="K1562" s="169"/>
      <c r="L1562" s="169"/>
      <c r="M1562" s="169"/>
      <c r="N1562" s="169"/>
      <c r="O1562" s="169"/>
      <c r="P1562" s="207"/>
      <c r="Q1562" s="169"/>
      <c r="R1562" s="169"/>
      <c r="S1562" s="169"/>
      <c r="T1562" s="169"/>
      <c r="U1562" s="208">
        <v>3</v>
      </c>
      <c r="V1562" s="207">
        <v>293.15999999999997</v>
      </c>
      <c r="W1562" s="169"/>
      <c r="X1562" s="169"/>
      <c r="Y1562" s="169"/>
      <c r="Z1562" s="169"/>
      <c r="AA1562" s="169"/>
      <c r="AB1562" s="169"/>
      <c r="AC1562" s="169"/>
      <c r="AD1562" s="169"/>
      <c r="AE1562" s="207">
        <f t="shared" si="175"/>
        <v>293.15999999999997</v>
      </c>
    </row>
    <row r="1563" spans="1:474" x14ac:dyDescent="0.25">
      <c r="A1563" s="26"/>
      <c r="B1563" s="48" t="s">
        <v>1462</v>
      </c>
      <c r="C1563" s="23"/>
      <c r="D1563" s="49">
        <v>4</v>
      </c>
      <c r="E1563" s="23"/>
      <c r="F1563" s="50">
        <v>175.4</v>
      </c>
      <c r="G1563" s="169"/>
      <c r="H1563" s="169"/>
      <c r="I1563" s="169"/>
      <c r="J1563" s="169"/>
      <c r="K1563" s="169"/>
      <c r="L1563" s="169"/>
      <c r="M1563" s="169"/>
      <c r="N1563" s="169"/>
      <c r="O1563" s="169"/>
      <c r="P1563" s="207"/>
      <c r="Q1563" s="169"/>
      <c r="R1563" s="169"/>
      <c r="S1563" s="169"/>
      <c r="T1563" s="169"/>
      <c r="U1563" s="208">
        <v>4</v>
      </c>
      <c r="V1563" s="207">
        <v>175.4</v>
      </c>
      <c r="W1563" s="169"/>
      <c r="X1563" s="169"/>
      <c r="Y1563" s="169"/>
      <c r="Z1563" s="169"/>
      <c r="AA1563" s="169"/>
      <c r="AB1563" s="169"/>
      <c r="AC1563" s="169"/>
      <c r="AD1563" s="169"/>
      <c r="AE1563" s="207">
        <f t="shared" si="175"/>
        <v>175.4</v>
      </c>
    </row>
    <row r="1564" spans="1:474" x14ac:dyDescent="0.25">
      <c r="A1564" s="26"/>
      <c r="B1564" s="48" t="s">
        <v>1463</v>
      </c>
      <c r="C1564" s="23"/>
      <c r="D1564" s="49">
        <v>3</v>
      </c>
      <c r="E1564" s="23"/>
      <c r="F1564" s="50">
        <v>150.32999999999998</v>
      </c>
      <c r="G1564" s="169"/>
      <c r="H1564" s="169"/>
      <c r="I1564" s="169"/>
      <c r="J1564" s="169"/>
      <c r="K1564" s="169"/>
      <c r="L1564" s="169"/>
      <c r="M1564" s="169"/>
      <c r="N1564" s="169"/>
      <c r="O1564" s="169"/>
      <c r="P1564" s="207"/>
      <c r="Q1564" s="169"/>
      <c r="R1564" s="169"/>
      <c r="S1564" s="169"/>
      <c r="T1564" s="169"/>
      <c r="U1564" s="208">
        <v>3</v>
      </c>
      <c r="V1564" s="207">
        <v>150.32999999999998</v>
      </c>
      <c r="W1564" s="169"/>
      <c r="X1564" s="169"/>
      <c r="Y1564" s="169"/>
      <c r="Z1564" s="169"/>
      <c r="AA1564" s="169"/>
      <c r="AB1564" s="169"/>
      <c r="AC1564" s="169"/>
      <c r="AD1564" s="169"/>
      <c r="AE1564" s="207">
        <f t="shared" si="175"/>
        <v>150.32999999999998</v>
      </c>
    </row>
    <row r="1565" spans="1:474" x14ac:dyDescent="0.25">
      <c r="A1565" s="26"/>
      <c r="B1565" s="48" t="s">
        <v>1464</v>
      </c>
      <c r="C1565" s="23"/>
      <c r="D1565" s="49">
        <v>3</v>
      </c>
      <c r="E1565" s="23"/>
      <c r="F1565" s="50">
        <v>206.70000000000002</v>
      </c>
      <c r="G1565" s="169"/>
      <c r="H1565" s="169"/>
      <c r="I1565" s="169"/>
      <c r="J1565" s="169"/>
      <c r="K1565" s="169"/>
      <c r="L1565" s="169"/>
      <c r="M1565" s="169"/>
      <c r="N1565" s="169"/>
      <c r="O1565" s="169"/>
      <c r="P1565" s="207"/>
      <c r="Q1565" s="169"/>
      <c r="R1565" s="169"/>
      <c r="S1565" s="169"/>
      <c r="T1565" s="169"/>
      <c r="U1565" s="208">
        <v>3</v>
      </c>
      <c r="V1565" s="207">
        <v>206.70000000000002</v>
      </c>
      <c r="W1565" s="169"/>
      <c r="X1565" s="169"/>
      <c r="Y1565" s="169"/>
      <c r="Z1565" s="169"/>
      <c r="AA1565" s="169"/>
      <c r="AB1565" s="169"/>
      <c r="AC1565" s="169"/>
      <c r="AD1565" s="169"/>
      <c r="AE1565" s="207">
        <f t="shared" si="175"/>
        <v>206.70000000000002</v>
      </c>
    </row>
    <row r="1566" spans="1:474" x14ac:dyDescent="0.25">
      <c r="A1566" s="26"/>
      <c r="B1566" s="48" t="s">
        <v>1465</v>
      </c>
      <c r="C1566" s="23"/>
      <c r="D1566" s="49">
        <v>12</v>
      </c>
      <c r="E1566" s="23"/>
      <c r="F1566" s="50">
        <v>236.53</v>
      </c>
      <c r="G1566" s="169"/>
      <c r="H1566" s="169"/>
      <c r="I1566" s="169"/>
      <c r="J1566" s="169"/>
      <c r="K1566" s="169"/>
      <c r="L1566" s="169"/>
      <c r="M1566" s="169"/>
      <c r="N1566" s="169"/>
      <c r="O1566" s="169"/>
      <c r="P1566" s="207"/>
      <c r="Q1566" s="169"/>
      <c r="R1566" s="169"/>
      <c r="S1566" s="169"/>
      <c r="T1566" s="169"/>
      <c r="U1566" s="208">
        <v>12</v>
      </c>
      <c r="V1566" s="207">
        <v>236.53</v>
      </c>
      <c r="W1566" s="169"/>
      <c r="X1566" s="169"/>
      <c r="Y1566" s="169"/>
      <c r="Z1566" s="169"/>
      <c r="AA1566" s="169"/>
      <c r="AB1566" s="169"/>
      <c r="AC1566" s="169"/>
      <c r="AD1566" s="169"/>
      <c r="AE1566" s="207">
        <f t="shared" si="175"/>
        <v>236.53</v>
      </c>
    </row>
    <row r="1567" spans="1:474" x14ac:dyDescent="0.25">
      <c r="A1567" s="26"/>
      <c r="B1567" s="48" t="s">
        <v>1466</v>
      </c>
      <c r="C1567" s="23"/>
      <c r="D1567" s="49">
        <v>3</v>
      </c>
      <c r="E1567" s="23"/>
      <c r="F1567" s="50">
        <v>150.32999999999998</v>
      </c>
      <c r="G1567" s="169"/>
      <c r="H1567" s="169"/>
      <c r="I1567" s="169"/>
      <c r="J1567" s="169"/>
      <c r="K1567" s="169"/>
      <c r="L1567" s="169"/>
      <c r="M1567" s="169"/>
      <c r="N1567" s="169"/>
      <c r="O1567" s="169"/>
      <c r="P1567" s="207"/>
      <c r="Q1567" s="169"/>
      <c r="R1567" s="169"/>
      <c r="S1567" s="169"/>
      <c r="T1567" s="169"/>
      <c r="U1567" s="208">
        <v>3</v>
      </c>
      <c r="V1567" s="207">
        <v>150.32999999999998</v>
      </c>
      <c r="W1567" s="169"/>
      <c r="X1567" s="169"/>
      <c r="Y1567" s="169"/>
      <c r="Z1567" s="169"/>
      <c r="AA1567" s="169"/>
      <c r="AB1567" s="169"/>
      <c r="AC1567" s="169"/>
      <c r="AD1567" s="169"/>
      <c r="AE1567" s="207">
        <f t="shared" si="175"/>
        <v>150.32999999999998</v>
      </c>
    </row>
    <row r="1568" spans="1:474" x14ac:dyDescent="0.25">
      <c r="A1568" s="26"/>
      <c r="B1568" s="48" t="s">
        <v>1467</v>
      </c>
      <c r="C1568" s="23"/>
      <c r="D1568" s="49">
        <v>2</v>
      </c>
      <c r="E1568" s="23"/>
      <c r="F1568" s="50">
        <v>104.64</v>
      </c>
      <c r="G1568" s="169"/>
      <c r="H1568" s="169"/>
      <c r="I1568" s="169"/>
      <c r="J1568" s="169"/>
      <c r="K1568" s="169"/>
      <c r="L1568" s="169"/>
      <c r="M1568" s="169"/>
      <c r="N1568" s="169"/>
      <c r="O1568" s="169"/>
      <c r="P1568" s="207"/>
      <c r="Q1568" s="169"/>
      <c r="R1568" s="169"/>
      <c r="S1568" s="169"/>
      <c r="T1568" s="169"/>
      <c r="U1568" s="208">
        <v>2</v>
      </c>
      <c r="V1568" s="207">
        <v>104.64</v>
      </c>
      <c r="W1568" s="169"/>
      <c r="X1568" s="169"/>
      <c r="Y1568" s="169"/>
      <c r="Z1568" s="169"/>
      <c r="AA1568" s="169"/>
      <c r="AB1568" s="169"/>
      <c r="AC1568" s="169"/>
      <c r="AD1568" s="169"/>
      <c r="AE1568" s="207">
        <f t="shared" si="175"/>
        <v>104.64</v>
      </c>
    </row>
    <row r="1569" spans="1:31" x14ac:dyDescent="0.25">
      <c r="A1569" s="26"/>
      <c r="B1569" s="48" t="s">
        <v>1468</v>
      </c>
      <c r="C1569" s="23"/>
      <c r="D1569" s="49">
        <v>3</v>
      </c>
      <c r="E1569" s="23"/>
      <c r="F1569" s="50">
        <v>180.39000000000001</v>
      </c>
      <c r="G1569" s="169"/>
      <c r="H1569" s="169"/>
      <c r="I1569" s="169"/>
      <c r="J1569" s="169"/>
      <c r="K1569" s="169"/>
      <c r="L1569" s="169"/>
      <c r="M1569" s="169"/>
      <c r="N1569" s="169"/>
      <c r="O1569" s="169"/>
      <c r="P1569" s="207"/>
      <c r="Q1569" s="169"/>
      <c r="R1569" s="169"/>
      <c r="S1569" s="169"/>
      <c r="T1569" s="169"/>
      <c r="U1569" s="208">
        <v>3</v>
      </c>
      <c r="V1569" s="207">
        <v>180.39000000000001</v>
      </c>
      <c r="W1569" s="169"/>
      <c r="X1569" s="169"/>
      <c r="Y1569" s="169"/>
      <c r="Z1569" s="169"/>
      <c r="AA1569" s="169"/>
      <c r="AB1569" s="169"/>
      <c r="AC1569" s="169"/>
      <c r="AD1569" s="169"/>
      <c r="AE1569" s="207">
        <f t="shared" si="175"/>
        <v>180.39000000000001</v>
      </c>
    </row>
    <row r="1570" spans="1:31" x14ac:dyDescent="0.25">
      <c r="A1570" s="26"/>
      <c r="B1570" s="48" t="s">
        <v>1469</v>
      </c>
      <c r="C1570" s="23"/>
      <c r="D1570" s="49">
        <v>4</v>
      </c>
      <c r="E1570" s="23"/>
      <c r="F1570" s="50">
        <v>172.8</v>
      </c>
      <c r="G1570" s="169"/>
      <c r="H1570" s="169"/>
      <c r="I1570" s="169"/>
      <c r="J1570" s="169"/>
      <c r="K1570" s="169"/>
      <c r="L1570" s="169"/>
      <c r="M1570" s="169"/>
      <c r="N1570" s="169"/>
      <c r="O1570" s="169"/>
      <c r="P1570" s="207"/>
      <c r="Q1570" s="169"/>
      <c r="R1570" s="169"/>
      <c r="S1570" s="169"/>
      <c r="T1570" s="169"/>
      <c r="U1570" s="208">
        <v>4</v>
      </c>
      <c r="V1570" s="207">
        <v>172.8</v>
      </c>
      <c r="W1570" s="169"/>
      <c r="X1570" s="169"/>
      <c r="Y1570" s="169"/>
      <c r="Z1570" s="169"/>
      <c r="AA1570" s="169"/>
      <c r="AB1570" s="169"/>
      <c r="AC1570" s="169"/>
      <c r="AD1570" s="169"/>
      <c r="AE1570" s="207">
        <f t="shared" si="175"/>
        <v>172.8</v>
      </c>
    </row>
    <row r="1571" spans="1:31" x14ac:dyDescent="0.25">
      <c r="A1571" s="26"/>
      <c r="B1571" s="48" t="s">
        <v>1470</v>
      </c>
      <c r="C1571" s="23"/>
      <c r="D1571" s="49">
        <v>4</v>
      </c>
      <c r="E1571" s="23"/>
      <c r="F1571" s="50">
        <v>79.319999999999993</v>
      </c>
      <c r="G1571" s="169"/>
      <c r="H1571" s="169"/>
      <c r="I1571" s="169"/>
      <c r="J1571" s="169"/>
      <c r="K1571" s="169"/>
      <c r="L1571" s="169"/>
      <c r="M1571" s="169"/>
      <c r="N1571" s="169"/>
      <c r="O1571" s="169"/>
      <c r="P1571" s="207"/>
      <c r="Q1571" s="169"/>
      <c r="R1571" s="169"/>
      <c r="S1571" s="169"/>
      <c r="T1571" s="169"/>
      <c r="U1571" s="208">
        <v>4</v>
      </c>
      <c r="V1571" s="207">
        <v>79.319999999999993</v>
      </c>
      <c r="W1571" s="169"/>
      <c r="X1571" s="169"/>
      <c r="Y1571" s="169"/>
      <c r="Z1571" s="169"/>
      <c r="AA1571" s="169"/>
      <c r="AB1571" s="169"/>
      <c r="AC1571" s="169"/>
      <c r="AD1571" s="169"/>
      <c r="AE1571" s="207">
        <f t="shared" si="175"/>
        <v>79.319999999999993</v>
      </c>
    </row>
    <row r="1572" spans="1:31" x14ac:dyDescent="0.25">
      <c r="A1572" s="26"/>
      <c r="B1572" s="48" t="s">
        <v>1471</v>
      </c>
      <c r="C1572" s="23"/>
      <c r="D1572" s="49">
        <v>3</v>
      </c>
      <c r="E1572" s="23"/>
      <c r="F1572" s="50">
        <v>180.39000000000001</v>
      </c>
      <c r="G1572" s="169"/>
      <c r="H1572" s="169"/>
      <c r="I1572" s="169"/>
      <c r="J1572" s="169"/>
      <c r="K1572" s="169"/>
      <c r="L1572" s="169"/>
      <c r="M1572" s="169"/>
      <c r="N1572" s="169"/>
      <c r="O1572" s="169"/>
      <c r="P1572" s="207"/>
      <c r="Q1572" s="169"/>
      <c r="R1572" s="169"/>
      <c r="S1572" s="169"/>
      <c r="T1572" s="169"/>
      <c r="U1572" s="208">
        <v>3</v>
      </c>
      <c r="V1572" s="207">
        <v>180.39000000000001</v>
      </c>
      <c r="W1572" s="169"/>
      <c r="X1572" s="169"/>
      <c r="Y1572" s="169"/>
      <c r="Z1572" s="169"/>
      <c r="AA1572" s="169"/>
      <c r="AB1572" s="169"/>
      <c r="AC1572" s="169"/>
      <c r="AD1572" s="169"/>
      <c r="AE1572" s="207">
        <f t="shared" si="175"/>
        <v>180.39000000000001</v>
      </c>
    </row>
    <row r="1573" spans="1:31" x14ac:dyDescent="0.25">
      <c r="A1573" s="26"/>
      <c r="B1573" s="48" t="s">
        <v>1472</v>
      </c>
      <c r="C1573" s="23"/>
      <c r="D1573" s="49">
        <v>3</v>
      </c>
      <c r="E1573" s="23"/>
      <c r="F1573" s="50">
        <v>195.45000000000002</v>
      </c>
      <c r="G1573" s="169"/>
      <c r="H1573" s="169"/>
      <c r="I1573" s="169"/>
      <c r="J1573" s="169"/>
      <c r="K1573" s="169"/>
      <c r="L1573" s="169"/>
      <c r="M1573" s="169"/>
      <c r="N1573" s="169"/>
      <c r="O1573" s="169"/>
      <c r="P1573" s="207"/>
      <c r="Q1573" s="169"/>
      <c r="R1573" s="169"/>
      <c r="S1573" s="169"/>
      <c r="T1573" s="169"/>
      <c r="U1573" s="208">
        <v>3</v>
      </c>
      <c r="V1573" s="207">
        <v>195.45000000000002</v>
      </c>
      <c r="W1573" s="169"/>
      <c r="X1573" s="169"/>
      <c r="Y1573" s="169"/>
      <c r="Z1573" s="169"/>
      <c r="AA1573" s="169"/>
      <c r="AB1573" s="169"/>
      <c r="AC1573" s="169"/>
      <c r="AD1573" s="169"/>
      <c r="AE1573" s="207">
        <f t="shared" si="175"/>
        <v>195.45000000000002</v>
      </c>
    </row>
    <row r="1574" spans="1:31" x14ac:dyDescent="0.25">
      <c r="A1574" s="26"/>
      <c r="B1574" s="48" t="s">
        <v>1473</v>
      </c>
      <c r="C1574" s="23"/>
      <c r="D1574" s="49">
        <v>10</v>
      </c>
      <c r="E1574" s="23"/>
      <c r="F1574" s="50">
        <v>939.59999999999991</v>
      </c>
      <c r="G1574" s="169"/>
      <c r="H1574" s="169"/>
      <c r="I1574" s="169"/>
      <c r="J1574" s="169"/>
      <c r="K1574" s="169"/>
      <c r="L1574" s="169"/>
      <c r="M1574" s="169"/>
      <c r="N1574" s="169"/>
      <c r="O1574" s="169"/>
      <c r="P1574" s="207"/>
      <c r="Q1574" s="169"/>
      <c r="R1574" s="169"/>
      <c r="S1574" s="169"/>
      <c r="T1574" s="169"/>
      <c r="U1574" s="208">
        <v>10</v>
      </c>
      <c r="V1574" s="207">
        <v>939.59999999999991</v>
      </c>
      <c r="W1574" s="169"/>
      <c r="X1574" s="169"/>
      <c r="Y1574" s="169"/>
      <c r="Z1574" s="169"/>
      <c r="AA1574" s="169"/>
      <c r="AB1574" s="169"/>
      <c r="AC1574" s="169"/>
      <c r="AD1574" s="169"/>
      <c r="AE1574" s="207">
        <f t="shared" si="175"/>
        <v>939.59999999999991</v>
      </c>
    </row>
    <row r="1575" spans="1:31" x14ac:dyDescent="0.25">
      <c r="A1575" s="26"/>
      <c r="B1575" s="48" t="s">
        <v>1474</v>
      </c>
      <c r="C1575" s="23"/>
      <c r="D1575" s="49">
        <v>3</v>
      </c>
      <c r="E1575" s="23"/>
      <c r="F1575" s="50">
        <v>161.60999999999999</v>
      </c>
      <c r="G1575" s="169"/>
      <c r="H1575" s="169"/>
      <c r="I1575" s="169"/>
      <c r="J1575" s="169"/>
      <c r="K1575" s="169"/>
      <c r="L1575" s="169"/>
      <c r="M1575" s="169"/>
      <c r="N1575" s="169"/>
      <c r="O1575" s="169"/>
      <c r="P1575" s="207"/>
      <c r="Q1575" s="169"/>
      <c r="R1575" s="169"/>
      <c r="S1575" s="169"/>
      <c r="T1575" s="169"/>
      <c r="U1575" s="208">
        <v>3</v>
      </c>
      <c r="V1575" s="207">
        <v>161.60999999999999</v>
      </c>
      <c r="W1575" s="169"/>
      <c r="X1575" s="169"/>
      <c r="Y1575" s="169"/>
      <c r="Z1575" s="169"/>
      <c r="AA1575" s="169"/>
      <c r="AB1575" s="169"/>
      <c r="AC1575" s="169"/>
      <c r="AD1575" s="169"/>
      <c r="AE1575" s="207">
        <f t="shared" si="175"/>
        <v>161.60999999999999</v>
      </c>
    </row>
    <row r="1576" spans="1:31" x14ac:dyDescent="0.25">
      <c r="A1576" s="26"/>
      <c r="B1576" s="48" t="s">
        <v>1475</v>
      </c>
      <c r="C1576" s="23"/>
      <c r="D1576" s="49">
        <v>3</v>
      </c>
      <c r="E1576" s="23"/>
      <c r="F1576" s="50">
        <v>244.29000000000002</v>
      </c>
      <c r="G1576" s="169"/>
      <c r="H1576" s="169"/>
      <c r="I1576" s="169"/>
      <c r="J1576" s="169"/>
      <c r="K1576" s="169"/>
      <c r="L1576" s="169"/>
      <c r="M1576" s="169"/>
      <c r="N1576" s="169"/>
      <c r="O1576" s="169"/>
      <c r="P1576" s="207"/>
      <c r="Q1576" s="169"/>
      <c r="R1576" s="169"/>
      <c r="S1576" s="169"/>
      <c r="T1576" s="169"/>
      <c r="U1576" s="208">
        <v>3</v>
      </c>
      <c r="V1576" s="207">
        <v>244.29000000000002</v>
      </c>
      <c r="W1576" s="169"/>
      <c r="X1576" s="169"/>
      <c r="Y1576" s="169"/>
      <c r="Z1576" s="169"/>
      <c r="AA1576" s="169"/>
      <c r="AB1576" s="169"/>
      <c r="AC1576" s="169"/>
      <c r="AD1576" s="169"/>
      <c r="AE1576" s="207">
        <f t="shared" si="175"/>
        <v>244.29000000000002</v>
      </c>
    </row>
    <row r="1577" spans="1:31" x14ac:dyDescent="0.25">
      <c r="A1577" s="26"/>
      <c r="B1577" s="48" t="s">
        <v>1476</v>
      </c>
      <c r="C1577" s="23"/>
      <c r="D1577" s="49">
        <v>3</v>
      </c>
      <c r="E1577" s="23"/>
      <c r="F1577" s="50">
        <v>217.98</v>
      </c>
      <c r="G1577" s="169"/>
      <c r="H1577" s="169"/>
      <c r="I1577" s="169"/>
      <c r="J1577" s="169"/>
      <c r="K1577" s="169"/>
      <c r="L1577" s="169"/>
      <c r="M1577" s="169"/>
      <c r="N1577" s="169"/>
      <c r="O1577" s="169"/>
      <c r="P1577" s="207"/>
      <c r="Q1577" s="169"/>
      <c r="R1577" s="169"/>
      <c r="S1577" s="169"/>
      <c r="T1577" s="169"/>
      <c r="U1577" s="208">
        <v>3</v>
      </c>
      <c r="V1577" s="207">
        <v>217.98</v>
      </c>
      <c r="W1577" s="169"/>
      <c r="X1577" s="169"/>
      <c r="Y1577" s="169"/>
      <c r="Z1577" s="169"/>
      <c r="AA1577" s="169"/>
      <c r="AB1577" s="169"/>
      <c r="AC1577" s="169"/>
      <c r="AD1577" s="169"/>
      <c r="AE1577" s="207">
        <f t="shared" si="175"/>
        <v>217.98</v>
      </c>
    </row>
    <row r="1578" spans="1:31" x14ac:dyDescent="0.25">
      <c r="A1578" s="26"/>
      <c r="B1578" s="48" t="s">
        <v>1477</v>
      </c>
      <c r="C1578" s="23"/>
      <c r="D1578" s="49">
        <v>4</v>
      </c>
      <c r="E1578" s="23"/>
      <c r="F1578" s="50">
        <v>354.24</v>
      </c>
      <c r="G1578" s="169"/>
      <c r="H1578" s="169"/>
      <c r="I1578" s="169"/>
      <c r="J1578" s="169"/>
      <c r="K1578" s="169"/>
      <c r="L1578" s="169"/>
      <c r="M1578" s="169"/>
      <c r="N1578" s="169"/>
      <c r="O1578" s="169"/>
      <c r="P1578" s="207"/>
      <c r="Q1578" s="169"/>
      <c r="R1578" s="169"/>
      <c r="S1578" s="169"/>
      <c r="T1578" s="169"/>
      <c r="U1578" s="208">
        <v>4</v>
      </c>
      <c r="V1578" s="207">
        <v>354.24</v>
      </c>
      <c r="W1578" s="169"/>
      <c r="X1578" s="169"/>
      <c r="Y1578" s="169"/>
      <c r="Z1578" s="169"/>
      <c r="AA1578" s="169"/>
      <c r="AB1578" s="169"/>
      <c r="AC1578" s="169"/>
      <c r="AD1578" s="169"/>
      <c r="AE1578" s="207">
        <f t="shared" si="175"/>
        <v>354.24</v>
      </c>
    </row>
    <row r="1579" spans="1:31" x14ac:dyDescent="0.25">
      <c r="A1579" s="26"/>
      <c r="B1579" s="48" t="s">
        <v>1478</v>
      </c>
      <c r="C1579" s="23"/>
      <c r="D1579" s="49">
        <v>25</v>
      </c>
      <c r="E1579" s="23"/>
      <c r="F1579" s="50">
        <v>1566</v>
      </c>
      <c r="G1579" s="169"/>
      <c r="H1579" s="169"/>
      <c r="I1579" s="169"/>
      <c r="J1579" s="169"/>
      <c r="K1579" s="169"/>
      <c r="L1579" s="169"/>
      <c r="M1579" s="169"/>
      <c r="N1579" s="169"/>
      <c r="O1579" s="169"/>
      <c r="P1579" s="207"/>
      <c r="Q1579" s="169"/>
      <c r="R1579" s="169"/>
      <c r="S1579" s="169"/>
      <c r="T1579" s="169"/>
      <c r="U1579" s="208">
        <v>25</v>
      </c>
      <c r="V1579" s="207">
        <v>1566</v>
      </c>
      <c r="W1579" s="169"/>
      <c r="X1579" s="169"/>
      <c r="Y1579" s="169"/>
      <c r="Z1579" s="169"/>
      <c r="AA1579" s="169"/>
      <c r="AB1579" s="169"/>
      <c r="AC1579" s="169"/>
      <c r="AD1579" s="169"/>
      <c r="AE1579" s="207">
        <f t="shared" si="175"/>
        <v>1566</v>
      </c>
    </row>
    <row r="1580" spans="1:31" x14ac:dyDescent="0.25">
      <c r="A1580" s="26"/>
      <c r="B1580" s="48" t="s">
        <v>1479</v>
      </c>
      <c r="C1580" s="23"/>
      <c r="D1580" s="49">
        <v>4</v>
      </c>
      <c r="E1580" s="23"/>
      <c r="F1580" s="50">
        <v>276.24</v>
      </c>
      <c r="G1580" s="169"/>
      <c r="H1580" s="169"/>
      <c r="I1580" s="169"/>
      <c r="J1580" s="169"/>
      <c r="K1580" s="169"/>
      <c r="L1580" s="169"/>
      <c r="M1580" s="169"/>
      <c r="N1580" s="169"/>
      <c r="O1580" s="169"/>
      <c r="P1580" s="207"/>
      <c r="Q1580" s="169"/>
      <c r="R1580" s="169"/>
      <c r="S1580" s="169"/>
      <c r="T1580" s="169"/>
      <c r="U1580" s="208">
        <v>4</v>
      </c>
      <c r="V1580" s="207">
        <v>276.24</v>
      </c>
      <c r="W1580" s="169"/>
      <c r="X1580" s="169"/>
      <c r="Y1580" s="169"/>
      <c r="Z1580" s="169"/>
      <c r="AA1580" s="169"/>
      <c r="AB1580" s="169"/>
      <c r="AC1580" s="169"/>
      <c r="AD1580" s="169"/>
      <c r="AE1580" s="207">
        <f t="shared" si="175"/>
        <v>276.24</v>
      </c>
    </row>
    <row r="1581" spans="1:31" x14ac:dyDescent="0.25">
      <c r="A1581" s="26"/>
      <c r="B1581" s="48" t="s">
        <v>1480</v>
      </c>
      <c r="C1581" s="23"/>
      <c r="D1581" s="49">
        <v>4</v>
      </c>
      <c r="E1581" s="23"/>
      <c r="F1581" s="50">
        <v>175.2</v>
      </c>
      <c r="G1581" s="169"/>
      <c r="H1581" s="169"/>
      <c r="I1581" s="169"/>
      <c r="J1581" s="169"/>
      <c r="K1581" s="169"/>
      <c r="L1581" s="169"/>
      <c r="M1581" s="169"/>
      <c r="N1581" s="169"/>
      <c r="O1581" s="169"/>
      <c r="P1581" s="207"/>
      <c r="Q1581" s="169"/>
      <c r="R1581" s="169"/>
      <c r="S1581" s="169"/>
      <c r="T1581" s="169"/>
      <c r="U1581" s="208">
        <v>4</v>
      </c>
      <c r="V1581" s="207">
        <v>175.2</v>
      </c>
      <c r="W1581" s="169"/>
      <c r="X1581" s="169"/>
      <c r="Y1581" s="169"/>
      <c r="Z1581" s="169"/>
      <c r="AA1581" s="169"/>
      <c r="AB1581" s="169"/>
      <c r="AC1581" s="169"/>
      <c r="AD1581" s="169"/>
      <c r="AE1581" s="207">
        <f t="shared" si="175"/>
        <v>175.2</v>
      </c>
    </row>
    <row r="1582" spans="1:31" x14ac:dyDescent="0.25">
      <c r="A1582" s="26"/>
      <c r="B1582" s="48" t="s">
        <v>1481</v>
      </c>
      <c r="C1582" s="23"/>
      <c r="D1582" s="49">
        <v>25</v>
      </c>
      <c r="E1582" s="23"/>
      <c r="F1582" s="50">
        <v>595.07039999999995</v>
      </c>
      <c r="G1582" s="169"/>
      <c r="H1582" s="169"/>
      <c r="I1582" s="169"/>
      <c r="J1582" s="169"/>
      <c r="K1582" s="169"/>
      <c r="L1582" s="169"/>
      <c r="M1582" s="169"/>
      <c r="N1582" s="169"/>
      <c r="O1582" s="169"/>
      <c r="P1582" s="207"/>
      <c r="Q1582" s="169"/>
      <c r="R1582" s="169"/>
      <c r="S1582" s="169"/>
      <c r="T1582" s="169"/>
      <c r="U1582" s="208">
        <v>25</v>
      </c>
      <c r="V1582" s="207">
        <v>595.07039999999995</v>
      </c>
      <c r="W1582" s="169"/>
      <c r="X1582" s="169"/>
      <c r="Y1582" s="169"/>
      <c r="Z1582" s="169"/>
      <c r="AA1582" s="169"/>
      <c r="AB1582" s="169"/>
      <c r="AC1582" s="169"/>
      <c r="AD1582" s="169"/>
      <c r="AE1582" s="207">
        <f t="shared" si="175"/>
        <v>595.07039999999995</v>
      </c>
    </row>
    <row r="1583" spans="1:31" x14ac:dyDescent="0.25">
      <c r="A1583" s="26"/>
      <c r="B1583" s="48" t="s">
        <v>1482</v>
      </c>
      <c r="C1583" s="23"/>
      <c r="D1583" s="49">
        <v>3</v>
      </c>
      <c r="E1583" s="23"/>
      <c r="F1583" s="50">
        <v>169.14000000000001</v>
      </c>
      <c r="G1583" s="169"/>
      <c r="H1583" s="169"/>
      <c r="I1583" s="169"/>
      <c r="J1583" s="169"/>
      <c r="K1583" s="169"/>
      <c r="L1583" s="169"/>
      <c r="M1583" s="169"/>
      <c r="N1583" s="169"/>
      <c r="O1583" s="169"/>
      <c r="P1583" s="207"/>
      <c r="Q1583" s="169"/>
      <c r="R1583" s="169"/>
      <c r="S1583" s="169"/>
      <c r="T1583" s="169"/>
      <c r="U1583" s="208">
        <v>3</v>
      </c>
      <c r="V1583" s="207">
        <v>169.14000000000001</v>
      </c>
      <c r="W1583" s="169"/>
      <c r="X1583" s="169"/>
      <c r="Y1583" s="169"/>
      <c r="Z1583" s="169"/>
      <c r="AA1583" s="169"/>
      <c r="AB1583" s="169"/>
      <c r="AC1583" s="169"/>
      <c r="AD1583" s="169"/>
      <c r="AE1583" s="207">
        <f t="shared" si="175"/>
        <v>169.14000000000001</v>
      </c>
    </row>
    <row r="1584" spans="1:31" x14ac:dyDescent="0.25">
      <c r="A1584" s="26"/>
      <c r="B1584" s="48" t="s">
        <v>1483</v>
      </c>
      <c r="C1584" s="23"/>
      <c r="D1584" s="49">
        <v>3</v>
      </c>
      <c r="E1584" s="23"/>
      <c r="F1584" s="50">
        <v>244.29000000000002</v>
      </c>
      <c r="G1584" s="169"/>
      <c r="H1584" s="169"/>
      <c r="I1584" s="169"/>
      <c r="J1584" s="169"/>
      <c r="K1584" s="169"/>
      <c r="L1584" s="169"/>
      <c r="M1584" s="169"/>
      <c r="N1584" s="169"/>
      <c r="O1584" s="169"/>
      <c r="P1584" s="207"/>
      <c r="Q1584" s="169"/>
      <c r="R1584" s="169"/>
      <c r="S1584" s="169"/>
      <c r="T1584" s="169"/>
      <c r="U1584" s="208">
        <v>3</v>
      </c>
      <c r="V1584" s="207">
        <v>244.29000000000002</v>
      </c>
      <c r="W1584" s="169"/>
      <c r="X1584" s="169"/>
      <c r="Y1584" s="169"/>
      <c r="Z1584" s="169"/>
      <c r="AA1584" s="169"/>
      <c r="AB1584" s="169"/>
      <c r="AC1584" s="169"/>
      <c r="AD1584" s="169"/>
      <c r="AE1584" s="207">
        <f t="shared" si="175"/>
        <v>244.29000000000002</v>
      </c>
    </row>
    <row r="1585" spans="1:31" x14ac:dyDescent="0.25">
      <c r="A1585" s="26"/>
      <c r="B1585" s="48" t="s">
        <v>1484</v>
      </c>
      <c r="C1585" s="23"/>
      <c r="D1585" s="49">
        <v>3</v>
      </c>
      <c r="E1585" s="23"/>
      <c r="F1585" s="50">
        <v>150.32999999999998</v>
      </c>
      <c r="G1585" s="169"/>
      <c r="H1585" s="169"/>
      <c r="I1585" s="169"/>
      <c r="J1585" s="169"/>
      <c r="K1585" s="169"/>
      <c r="L1585" s="169"/>
      <c r="M1585" s="169"/>
      <c r="N1585" s="169"/>
      <c r="O1585" s="169"/>
      <c r="P1585" s="207"/>
      <c r="Q1585" s="169"/>
      <c r="R1585" s="169"/>
      <c r="S1585" s="169"/>
      <c r="T1585" s="169"/>
      <c r="U1585" s="208">
        <v>3</v>
      </c>
      <c r="V1585" s="207">
        <v>150.32999999999998</v>
      </c>
      <c r="W1585" s="169"/>
      <c r="X1585" s="169"/>
      <c r="Y1585" s="169"/>
      <c r="Z1585" s="169"/>
      <c r="AA1585" s="169"/>
      <c r="AB1585" s="169"/>
      <c r="AC1585" s="169"/>
      <c r="AD1585" s="169"/>
      <c r="AE1585" s="207">
        <f t="shared" si="175"/>
        <v>150.32999999999998</v>
      </c>
    </row>
    <row r="1586" spans="1:31" x14ac:dyDescent="0.25">
      <c r="A1586" s="26"/>
      <c r="B1586" s="48" t="s">
        <v>1485</v>
      </c>
      <c r="C1586" s="23"/>
      <c r="D1586" s="49">
        <v>15</v>
      </c>
      <c r="E1586" s="23"/>
      <c r="F1586" s="50">
        <v>696</v>
      </c>
      <c r="G1586" s="169"/>
      <c r="H1586" s="169"/>
      <c r="I1586" s="169"/>
      <c r="J1586" s="169"/>
      <c r="K1586" s="169"/>
      <c r="L1586" s="169"/>
      <c r="M1586" s="169"/>
      <c r="N1586" s="169"/>
      <c r="O1586" s="169"/>
      <c r="P1586" s="207"/>
      <c r="Q1586" s="169"/>
      <c r="R1586" s="169"/>
      <c r="S1586" s="169"/>
      <c r="T1586" s="169"/>
      <c r="U1586" s="208">
        <v>15</v>
      </c>
      <c r="V1586" s="207">
        <v>696</v>
      </c>
      <c r="W1586" s="169"/>
      <c r="X1586" s="169"/>
      <c r="Y1586" s="169"/>
      <c r="Z1586" s="169"/>
      <c r="AA1586" s="169"/>
      <c r="AB1586" s="169"/>
      <c r="AC1586" s="169"/>
      <c r="AD1586" s="169"/>
      <c r="AE1586" s="207">
        <f t="shared" si="175"/>
        <v>696</v>
      </c>
    </row>
    <row r="1587" spans="1:31" x14ac:dyDescent="0.25">
      <c r="A1587" s="26"/>
      <c r="B1587" s="48" t="s">
        <v>1486</v>
      </c>
      <c r="C1587" s="23"/>
      <c r="D1587" s="49">
        <v>0</v>
      </c>
      <c r="E1587" s="23"/>
      <c r="F1587" s="50">
        <v>0</v>
      </c>
      <c r="G1587" s="169"/>
      <c r="H1587" s="169"/>
      <c r="I1587" s="169"/>
      <c r="J1587" s="169"/>
      <c r="K1587" s="169"/>
      <c r="L1587" s="169"/>
      <c r="M1587" s="169"/>
      <c r="N1587" s="169"/>
      <c r="O1587" s="169"/>
      <c r="P1587" s="207"/>
      <c r="Q1587" s="169"/>
      <c r="R1587" s="169"/>
      <c r="S1587" s="169"/>
      <c r="T1587" s="169"/>
      <c r="U1587" s="208">
        <v>0</v>
      </c>
      <c r="V1587" s="207">
        <v>0</v>
      </c>
      <c r="W1587" s="169"/>
      <c r="X1587" s="169"/>
      <c r="Y1587" s="169"/>
      <c r="Z1587" s="169"/>
      <c r="AA1587" s="169"/>
      <c r="AB1587" s="169"/>
      <c r="AC1587" s="169"/>
      <c r="AD1587" s="169"/>
      <c r="AE1587" s="207">
        <f t="shared" si="175"/>
        <v>0</v>
      </c>
    </row>
    <row r="1588" spans="1:31" x14ac:dyDescent="0.25">
      <c r="A1588" s="26"/>
      <c r="B1588" s="48" t="s">
        <v>1487</v>
      </c>
      <c r="C1588" s="23"/>
      <c r="D1588" s="49">
        <v>10</v>
      </c>
      <c r="E1588" s="23"/>
      <c r="F1588" s="50">
        <v>1127.5</v>
      </c>
      <c r="G1588" s="169"/>
      <c r="H1588" s="169"/>
      <c r="I1588" s="169"/>
      <c r="J1588" s="169"/>
      <c r="K1588" s="169"/>
      <c r="L1588" s="169"/>
      <c r="M1588" s="169"/>
      <c r="N1588" s="169"/>
      <c r="O1588" s="169"/>
      <c r="P1588" s="207"/>
      <c r="Q1588" s="169"/>
      <c r="R1588" s="169"/>
      <c r="S1588" s="169"/>
      <c r="T1588" s="169"/>
      <c r="U1588" s="208">
        <v>10</v>
      </c>
      <c r="V1588" s="207">
        <v>1127.5</v>
      </c>
      <c r="W1588" s="169"/>
      <c r="X1588" s="169"/>
      <c r="Y1588" s="169"/>
      <c r="Z1588" s="169"/>
      <c r="AA1588" s="169"/>
      <c r="AB1588" s="169"/>
      <c r="AC1588" s="169"/>
      <c r="AD1588" s="169"/>
      <c r="AE1588" s="207">
        <f t="shared" si="175"/>
        <v>1127.5</v>
      </c>
    </row>
    <row r="1589" spans="1:31" x14ac:dyDescent="0.25">
      <c r="A1589" s="26"/>
      <c r="B1589" s="48" t="s">
        <v>1488</v>
      </c>
      <c r="C1589" s="23"/>
      <c r="D1589" s="49">
        <v>0</v>
      </c>
      <c r="E1589" s="23"/>
      <c r="F1589" s="50">
        <v>0</v>
      </c>
      <c r="G1589" s="169"/>
      <c r="H1589" s="169"/>
      <c r="I1589" s="169"/>
      <c r="J1589" s="169"/>
      <c r="K1589" s="169"/>
      <c r="L1589" s="169"/>
      <c r="M1589" s="169"/>
      <c r="N1589" s="169"/>
      <c r="O1589" s="169"/>
      <c r="P1589" s="207"/>
      <c r="Q1589" s="169"/>
      <c r="R1589" s="169"/>
      <c r="S1589" s="169"/>
      <c r="T1589" s="169"/>
      <c r="U1589" s="208">
        <v>0</v>
      </c>
      <c r="V1589" s="207">
        <v>0</v>
      </c>
      <c r="W1589" s="169"/>
      <c r="X1589" s="169"/>
      <c r="Y1589" s="169"/>
      <c r="Z1589" s="169"/>
      <c r="AA1589" s="169"/>
      <c r="AB1589" s="169"/>
      <c r="AC1589" s="169"/>
      <c r="AD1589" s="169"/>
      <c r="AE1589" s="207">
        <f t="shared" si="175"/>
        <v>0</v>
      </c>
    </row>
    <row r="1590" spans="1:31" x14ac:dyDescent="0.25">
      <c r="A1590" s="26"/>
      <c r="B1590" s="48" t="s">
        <v>1489</v>
      </c>
      <c r="C1590" s="23"/>
      <c r="D1590" s="49">
        <v>2</v>
      </c>
      <c r="E1590" s="23"/>
      <c r="F1590" s="50">
        <v>57.62</v>
      </c>
      <c r="G1590" s="169"/>
      <c r="H1590" s="169"/>
      <c r="I1590" s="169"/>
      <c r="J1590" s="169"/>
      <c r="K1590" s="169"/>
      <c r="L1590" s="169"/>
      <c r="M1590" s="169"/>
      <c r="N1590" s="169"/>
      <c r="O1590" s="169"/>
      <c r="P1590" s="207"/>
      <c r="Q1590" s="169"/>
      <c r="R1590" s="169"/>
      <c r="S1590" s="169"/>
      <c r="T1590" s="169"/>
      <c r="U1590" s="208">
        <v>2</v>
      </c>
      <c r="V1590" s="207">
        <v>57.62</v>
      </c>
      <c r="W1590" s="169"/>
      <c r="X1590" s="169"/>
      <c r="Y1590" s="169"/>
      <c r="Z1590" s="169"/>
      <c r="AA1590" s="169"/>
      <c r="AB1590" s="169"/>
      <c r="AC1590" s="169"/>
      <c r="AD1590" s="169"/>
      <c r="AE1590" s="207">
        <f t="shared" ref="AE1590:AE1621" si="176">H1590+J1590+L1590+N1590+P1590+R1590+T1590+V1590+X1590+Z1590+AB1590+AD1590</f>
        <v>57.62</v>
      </c>
    </row>
    <row r="1591" spans="1:31" x14ac:dyDescent="0.25">
      <c r="A1591" s="26"/>
      <c r="B1591" s="48" t="s">
        <v>1490</v>
      </c>
      <c r="C1591" s="23"/>
      <c r="D1591" s="49">
        <v>4</v>
      </c>
      <c r="E1591" s="23"/>
      <c r="F1591" s="50">
        <v>342.8</v>
      </c>
      <c r="G1591" s="169"/>
      <c r="H1591" s="169"/>
      <c r="I1591" s="169"/>
      <c r="J1591" s="169"/>
      <c r="K1591" s="169"/>
      <c r="L1591" s="169"/>
      <c r="M1591" s="169"/>
      <c r="N1591" s="169"/>
      <c r="O1591" s="169"/>
      <c r="P1591" s="207"/>
      <c r="Q1591" s="169"/>
      <c r="R1591" s="169"/>
      <c r="S1591" s="169"/>
      <c r="T1591" s="169"/>
      <c r="U1591" s="208">
        <v>4</v>
      </c>
      <c r="V1591" s="207">
        <v>342.8</v>
      </c>
      <c r="W1591" s="169"/>
      <c r="X1591" s="169"/>
      <c r="Y1591" s="169"/>
      <c r="Z1591" s="169"/>
      <c r="AA1591" s="169"/>
      <c r="AB1591" s="169"/>
      <c r="AC1591" s="169"/>
      <c r="AD1591" s="169"/>
      <c r="AE1591" s="207">
        <f t="shared" si="176"/>
        <v>342.8</v>
      </c>
    </row>
    <row r="1592" spans="1:31" x14ac:dyDescent="0.25">
      <c r="A1592" s="26"/>
      <c r="B1592" s="48" t="s">
        <v>1491</v>
      </c>
      <c r="C1592" s="23"/>
      <c r="D1592" s="49">
        <v>3</v>
      </c>
      <c r="E1592" s="23"/>
      <c r="F1592" s="50">
        <v>790.59950000000026</v>
      </c>
      <c r="G1592" s="169"/>
      <c r="H1592" s="169"/>
      <c r="I1592" s="169"/>
      <c r="J1592" s="169"/>
      <c r="K1592" s="169"/>
      <c r="L1592" s="169"/>
      <c r="M1592" s="169"/>
      <c r="N1592" s="169"/>
      <c r="O1592" s="169"/>
      <c r="P1592" s="207"/>
      <c r="Q1592" s="169"/>
      <c r="R1592" s="169"/>
      <c r="S1592" s="169"/>
      <c r="T1592" s="169"/>
      <c r="U1592" s="208">
        <v>3</v>
      </c>
      <c r="V1592" s="207">
        <v>790.59950000000026</v>
      </c>
      <c r="W1592" s="169"/>
      <c r="X1592" s="169"/>
      <c r="Y1592" s="169"/>
      <c r="Z1592" s="169"/>
      <c r="AA1592" s="169"/>
      <c r="AB1592" s="169"/>
      <c r="AC1592" s="169"/>
      <c r="AD1592" s="169"/>
      <c r="AE1592" s="207">
        <f t="shared" si="176"/>
        <v>790.59950000000026</v>
      </c>
    </row>
    <row r="1593" spans="1:31" x14ac:dyDescent="0.25">
      <c r="A1593" s="26"/>
      <c r="B1593" s="48" t="s">
        <v>1492</v>
      </c>
      <c r="C1593" s="23"/>
      <c r="D1593" s="49">
        <v>15</v>
      </c>
      <c r="E1593" s="23"/>
      <c r="F1593" s="50">
        <v>1089.9359999999999</v>
      </c>
      <c r="G1593" s="169"/>
      <c r="H1593" s="169"/>
      <c r="I1593" s="169"/>
      <c r="J1593" s="169"/>
      <c r="K1593" s="169"/>
      <c r="L1593" s="169"/>
      <c r="M1593" s="169"/>
      <c r="N1593" s="169"/>
      <c r="O1593" s="169"/>
      <c r="P1593" s="207"/>
      <c r="Q1593" s="169"/>
      <c r="R1593" s="169"/>
      <c r="S1593" s="169"/>
      <c r="T1593" s="169"/>
      <c r="U1593" s="208">
        <v>15</v>
      </c>
      <c r="V1593" s="207">
        <v>1089.9359999999999</v>
      </c>
      <c r="W1593" s="169"/>
      <c r="X1593" s="169"/>
      <c r="Y1593" s="169"/>
      <c r="Z1593" s="169"/>
      <c r="AA1593" s="169"/>
      <c r="AB1593" s="169"/>
      <c r="AC1593" s="169"/>
      <c r="AD1593" s="169"/>
      <c r="AE1593" s="207">
        <f t="shared" si="176"/>
        <v>1089.9359999999999</v>
      </c>
    </row>
    <row r="1594" spans="1:31" x14ac:dyDescent="0.25">
      <c r="A1594" s="26"/>
      <c r="B1594" s="48" t="s">
        <v>1493</v>
      </c>
      <c r="C1594" s="23"/>
      <c r="D1594" s="49">
        <v>5</v>
      </c>
      <c r="E1594" s="23"/>
      <c r="F1594" s="50">
        <v>187.89999999999998</v>
      </c>
      <c r="G1594" s="169"/>
      <c r="H1594" s="169"/>
      <c r="I1594" s="169"/>
      <c r="J1594" s="169"/>
      <c r="K1594" s="169"/>
      <c r="L1594" s="169"/>
      <c r="M1594" s="169"/>
      <c r="N1594" s="169"/>
      <c r="O1594" s="169"/>
      <c r="P1594" s="207"/>
      <c r="Q1594" s="169"/>
      <c r="R1594" s="169"/>
      <c r="S1594" s="169"/>
      <c r="T1594" s="169"/>
      <c r="U1594" s="208">
        <v>5</v>
      </c>
      <c r="V1594" s="207">
        <v>187.89999999999998</v>
      </c>
      <c r="W1594" s="169"/>
      <c r="X1594" s="169"/>
      <c r="Y1594" s="169"/>
      <c r="Z1594" s="169"/>
      <c r="AA1594" s="169"/>
      <c r="AB1594" s="169"/>
      <c r="AC1594" s="169"/>
      <c r="AD1594" s="169"/>
      <c r="AE1594" s="207">
        <f t="shared" si="176"/>
        <v>187.89999999999998</v>
      </c>
    </row>
    <row r="1595" spans="1:31" x14ac:dyDescent="0.25">
      <c r="A1595" s="26"/>
      <c r="B1595" s="48" t="s">
        <v>1494</v>
      </c>
      <c r="C1595" s="23"/>
      <c r="D1595" s="49">
        <v>5</v>
      </c>
      <c r="E1595" s="23"/>
      <c r="F1595" s="50">
        <v>244.3</v>
      </c>
      <c r="G1595" s="169"/>
      <c r="H1595" s="169"/>
      <c r="I1595" s="169"/>
      <c r="J1595" s="169"/>
      <c r="K1595" s="169"/>
      <c r="L1595" s="169"/>
      <c r="M1595" s="169"/>
      <c r="N1595" s="169"/>
      <c r="O1595" s="169"/>
      <c r="P1595" s="207"/>
      <c r="Q1595" s="169"/>
      <c r="R1595" s="169"/>
      <c r="S1595" s="169"/>
      <c r="T1595" s="169"/>
      <c r="U1595" s="208">
        <v>5</v>
      </c>
      <c r="V1595" s="207">
        <v>244.3</v>
      </c>
      <c r="W1595" s="169"/>
      <c r="X1595" s="169"/>
      <c r="Y1595" s="169"/>
      <c r="Z1595" s="169"/>
      <c r="AA1595" s="169"/>
      <c r="AB1595" s="169"/>
      <c r="AC1595" s="169"/>
      <c r="AD1595" s="169"/>
      <c r="AE1595" s="207">
        <f t="shared" si="176"/>
        <v>244.3</v>
      </c>
    </row>
    <row r="1596" spans="1:31" x14ac:dyDescent="0.25">
      <c r="A1596" s="26"/>
      <c r="B1596" s="48" t="s">
        <v>1495</v>
      </c>
      <c r="C1596" s="23"/>
      <c r="D1596" s="49">
        <v>4</v>
      </c>
      <c r="E1596" s="23"/>
      <c r="F1596" s="50">
        <v>168.48</v>
      </c>
      <c r="G1596" s="169"/>
      <c r="H1596" s="169"/>
      <c r="I1596" s="169"/>
      <c r="J1596" s="169"/>
      <c r="K1596" s="169"/>
      <c r="L1596" s="169"/>
      <c r="M1596" s="169"/>
      <c r="N1596" s="169"/>
      <c r="O1596" s="169"/>
      <c r="P1596" s="207"/>
      <c r="Q1596" s="169"/>
      <c r="R1596" s="169"/>
      <c r="S1596" s="169"/>
      <c r="T1596" s="169"/>
      <c r="U1596" s="208">
        <v>4</v>
      </c>
      <c r="V1596" s="207">
        <v>168.48</v>
      </c>
      <c r="W1596" s="169"/>
      <c r="X1596" s="169"/>
      <c r="Y1596" s="169"/>
      <c r="Z1596" s="169"/>
      <c r="AA1596" s="169"/>
      <c r="AB1596" s="169"/>
      <c r="AC1596" s="169"/>
      <c r="AD1596" s="169"/>
      <c r="AE1596" s="207">
        <f t="shared" si="176"/>
        <v>168.48</v>
      </c>
    </row>
    <row r="1597" spans="1:31" x14ac:dyDescent="0.25">
      <c r="A1597" s="26"/>
      <c r="B1597" s="48" t="s">
        <v>1496</v>
      </c>
      <c r="C1597" s="23"/>
      <c r="D1597" s="49">
        <v>27</v>
      </c>
      <c r="E1597" s="23"/>
      <c r="F1597" s="50">
        <v>1183.9059999999999</v>
      </c>
      <c r="G1597" s="169"/>
      <c r="H1597" s="169"/>
      <c r="I1597" s="169"/>
      <c r="J1597" s="169"/>
      <c r="K1597" s="169"/>
      <c r="L1597" s="169"/>
      <c r="M1597" s="169"/>
      <c r="N1597" s="169"/>
      <c r="O1597" s="169"/>
      <c r="P1597" s="207"/>
      <c r="Q1597" s="169"/>
      <c r="R1597" s="169"/>
      <c r="S1597" s="169"/>
      <c r="T1597" s="169"/>
      <c r="U1597" s="208">
        <v>27</v>
      </c>
      <c r="V1597" s="207">
        <v>1183.9059999999999</v>
      </c>
      <c r="W1597" s="169"/>
      <c r="X1597" s="169"/>
      <c r="Y1597" s="169"/>
      <c r="Z1597" s="169"/>
      <c r="AA1597" s="169"/>
      <c r="AB1597" s="169"/>
      <c r="AC1597" s="169"/>
      <c r="AD1597" s="169"/>
      <c r="AE1597" s="207">
        <f t="shared" si="176"/>
        <v>1183.9059999999999</v>
      </c>
    </row>
    <row r="1598" spans="1:31" x14ac:dyDescent="0.25">
      <c r="A1598" s="26"/>
      <c r="B1598" s="48" t="s">
        <v>1497</v>
      </c>
      <c r="C1598" s="23"/>
      <c r="D1598" s="49">
        <v>10</v>
      </c>
      <c r="E1598" s="23"/>
      <c r="F1598" s="50">
        <v>221.6</v>
      </c>
      <c r="G1598" s="169"/>
      <c r="H1598" s="169"/>
      <c r="I1598" s="169"/>
      <c r="J1598" s="169"/>
      <c r="K1598" s="169"/>
      <c r="L1598" s="169"/>
      <c r="M1598" s="169"/>
      <c r="N1598" s="169"/>
      <c r="O1598" s="169"/>
      <c r="P1598" s="207"/>
      <c r="Q1598" s="169"/>
      <c r="R1598" s="169"/>
      <c r="S1598" s="169"/>
      <c r="T1598" s="169"/>
      <c r="U1598" s="208">
        <v>10</v>
      </c>
      <c r="V1598" s="207">
        <v>221.6</v>
      </c>
      <c r="W1598" s="169"/>
      <c r="X1598" s="169"/>
      <c r="Y1598" s="169"/>
      <c r="Z1598" s="169"/>
      <c r="AA1598" s="169"/>
      <c r="AB1598" s="169"/>
      <c r="AC1598" s="169"/>
      <c r="AD1598" s="169"/>
      <c r="AE1598" s="207">
        <f t="shared" si="176"/>
        <v>221.6</v>
      </c>
    </row>
    <row r="1599" spans="1:31" x14ac:dyDescent="0.25">
      <c r="A1599" s="26"/>
      <c r="B1599" s="48" t="s">
        <v>1498</v>
      </c>
      <c r="C1599" s="23"/>
      <c r="D1599" s="49">
        <v>10</v>
      </c>
      <c r="E1599" s="23"/>
      <c r="F1599" s="50">
        <v>2900</v>
      </c>
      <c r="G1599" s="169"/>
      <c r="H1599" s="169"/>
      <c r="I1599" s="169"/>
      <c r="J1599" s="169"/>
      <c r="K1599" s="169"/>
      <c r="L1599" s="169"/>
      <c r="M1599" s="169"/>
      <c r="N1599" s="169"/>
      <c r="O1599" s="169"/>
      <c r="P1599" s="207"/>
      <c r="Q1599" s="169"/>
      <c r="R1599" s="169"/>
      <c r="S1599" s="169"/>
      <c r="T1599" s="169"/>
      <c r="U1599" s="208">
        <v>10</v>
      </c>
      <c r="V1599" s="207">
        <v>2900</v>
      </c>
      <c r="W1599" s="169"/>
      <c r="X1599" s="169"/>
      <c r="Y1599" s="169"/>
      <c r="Z1599" s="169"/>
      <c r="AA1599" s="169"/>
      <c r="AB1599" s="169"/>
      <c r="AC1599" s="169"/>
      <c r="AD1599" s="169"/>
      <c r="AE1599" s="207">
        <f t="shared" si="176"/>
        <v>2900</v>
      </c>
    </row>
    <row r="1600" spans="1:31" x14ac:dyDescent="0.25">
      <c r="A1600" s="26"/>
      <c r="B1600" s="48" t="s">
        <v>1499</v>
      </c>
      <c r="C1600" s="23"/>
      <c r="D1600" s="49">
        <v>15</v>
      </c>
      <c r="E1600" s="23"/>
      <c r="F1600" s="50">
        <v>305.19599999999997</v>
      </c>
      <c r="G1600" s="169"/>
      <c r="H1600" s="169"/>
      <c r="I1600" s="169"/>
      <c r="J1600" s="169"/>
      <c r="K1600" s="169"/>
      <c r="L1600" s="169"/>
      <c r="M1600" s="169"/>
      <c r="N1600" s="169"/>
      <c r="O1600" s="169"/>
      <c r="P1600" s="207"/>
      <c r="Q1600" s="169"/>
      <c r="R1600" s="169"/>
      <c r="S1600" s="169"/>
      <c r="T1600" s="169"/>
      <c r="U1600" s="208">
        <v>15</v>
      </c>
      <c r="V1600" s="207">
        <v>305.19599999999997</v>
      </c>
      <c r="W1600" s="169"/>
      <c r="X1600" s="169"/>
      <c r="Y1600" s="169"/>
      <c r="Z1600" s="169"/>
      <c r="AA1600" s="169"/>
      <c r="AB1600" s="169"/>
      <c r="AC1600" s="169"/>
      <c r="AD1600" s="169"/>
      <c r="AE1600" s="207">
        <f t="shared" si="176"/>
        <v>305.19599999999997</v>
      </c>
    </row>
    <row r="1601" spans="1:31" x14ac:dyDescent="0.25">
      <c r="A1601" s="26"/>
      <c r="B1601" s="48" t="s">
        <v>1500</v>
      </c>
      <c r="C1601" s="23"/>
      <c r="D1601" s="49">
        <v>5</v>
      </c>
      <c r="E1601" s="23"/>
      <c r="F1601" s="50">
        <v>87.699999999999989</v>
      </c>
      <c r="G1601" s="169"/>
      <c r="H1601" s="169"/>
      <c r="I1601" s="169"/>
      <c r="J1601" s="169"/>
      <c r="K1601" s="169"/>
      <c r="L1601" s="169"/>
      <c r="M1601" s="169"/>
      <c r="N1601" s="169"/>
      <c r="O1601" s="169"/>
      <c r="P1601" s="207"/>
      <c r="Q1601" s="169"/>
      <c r="R1601" s="169"/>
      <c r="S1601" s="169"/>
      <c r="T1601" s="169"/>
      <c r="U1601" s="208">
        <v>5</v>
      </c>
      <c r="V1601" s="207">
        <v>87.699999999999989</v>
      </c>
      <c r="W1601" s="169"/>
      <c r="X1601" s="169"/>
      <c r="Y1601" s="169"/>
      <c r="Z1601" s="169"/>
      <c r="AA1601" s="169"/>
      <c r="AB1601" s="169"/>
      <c r="AC1601" s="169"/>
      <c r="AD1601" s="169"/>
      <c r="AE1601" s="207">
        <f t="shared" si="176"/>
        <v>87.699999999999989</v>
      </c>
    </row>
    <row r="1602" spans="1:31" x14ac:dyDescent="0.25">
      <c r="A1602" s="26"/>
      <c r="B1602" s="48" t="s">
        <v>1501</v>
      </c>
      <c r="C1602" s="23"/>
      <c r="D1602" s="49">
        <v>5</v>
      </c>
      <c r="E1602" s="23"/>
      <c r="F1602" s="50">
        <v>101.73</v>
      </c>
      <c r="G1602" s="169"/>
      <c r="H1602" s="169"/>
      <c r="I1602" s="169"/>
      <c r="J1602" s="169"/>
      <c r="K1602" s="169"/>
      <c r="L1602" s="169"/>
      <c r="M1602" s="169"/>
      <c r="N1602" s="169"/>
      <c r="O1602" s="169"/>
      <c r="P1602" s="207"/>
      <c r="Q1602" s="169"/>
      <c r="R1602" s="169"/>
      <c r="S1602" s="169"/>
      <c r="T1602" s="169"/>
      <c r="U1602" s="208">
        <v>5</v>
      </c>
      <c r="V1602" s="207">
        <v>101.73</v>
      </c>
      <c r="W1602" s="169"/>
      <c r="X1602" s="169"/>
      <c r="Y1602" s="169"/>
      <c r="Z1602" s="169"/>
      <c r="AA1602" s="169"/>
      <c r="AB1602" s="169"/>
      <c r="AC1602" s="169"/>
      <c r="AD1602" s="169"/>
      <c r="AE1602" s="207">
        <f t="shared" si="176"/>
        <v>101.73</v>
      </c>
    </row>
    <row r="1603" spans="1:31" x14ac:dyDescent="0.25">
      <c r="A1603" s="26"/>
      <c r="B1603" s="48" t="s">
        <v>1502</v>
      </c>
      <c r="C1603" s="23"/>
      <c r="D1603" s="49">
        <v>2</v>
      </c>
      <c r="E1603" s="23"/>
      <c r="F1603" s="50">
        <v>75.599999999999994</v>
      </c>
      <c r="G1603" s="169"/>
      <c r="H1603" s="169"/>
      <c r="I1603" s="169"/>
      <c r="J1603" s="169"/>
      <c r="K1603" s="169"/>
      <c r="L1603" s="169"/>
      <c r="M1603" s="169"/>
      <c r="N1603" s="169"/>
      <c r="O1603" s="169"/>
      <c r="P1603" s="207"/>
      <c r="Q1603" s="169"/>
      <c r="R1603" s="169"/>
      <c r="S1603" s="169"/>
      <c r="T1603" s="169"/>
      <c r="U1603" s="208">
        <v>2</v>
      </c>
      <c r="V1603" s="207">
        <v>75.599999999999994</v>
      </c>
      <c r="W1603" s="169"/>
      <c r="X1603" s="169"/>
      <c r="Y1603" s="169"/>
      <c r="Z1603" s="169"/>
      <c r="AA1603" s="169"/>
      <c r="AB1603" s="169"/>
      <c r="AC1603" s="169"/>
      <c r="AD1603" s="169"/>
      <c r="AE1603" s="207">
        <f t="shared" si="176"/>
        <v>75.599999999999994</v>
      </c>
    </row>
    <row r="1604" spans="1:31" x14ac:dyDescent="0.25">
      <c r="A1604" s="26"/>
      <c r="B1604" s="48" t="s">
        <v>1503</v>
      </c>
      <c r="C1604" s="23"/>
      <c r="D1604" s="49">
        <v>5</v>
      </c>
      <c r="E1604" s="23"/>
      <c r="F1604" s="50">
        <v>238.05</v>
      </c>
      <c r="G1604" s="169"/>
      <c r="H1604" s="169"/>
      <c r="I1604" s="169"/>
      <c r="J1604" s="169"/>
      <c r="K1604" s="169"/>
      <c r="L1604" s="169"/>
      <c r="M1604" s="169"/>
      <c r="N1604" s="169"/>
      <c r="O1604" s="169"/>
      <c r="P1604" s="207"/>
      <c r="Q1604" s="169"/>
      <c r="R1604" s="169"/>
      <c r="S1604" s="169"/>
      <c r="T1604" s="169"/>
      <c r="U1604" s="208">
        <v>5</v>
      </c>
      <c r="V1604" s="207">
        <v>238.05</v>
      </c>
      <c r="W1604" s="169"/>
      <c r="X1604" s="169"/>
      <c r="Y1604" s="169"/>
      <c r="Z1604" s="169"/>
      <c r="AA1604" s="169"/>
      <c r="AB1604" s="169"/>
      <c r="AC1604" s="169"/>
      <c r="AD1604" s="169"/>
      <c r="AE1604" s="207">
        <f t="shared" si="176"/>
        <v>238.05</v>
      </c>
    </row>
    <row r="1605" spans="1:31" x14ac:dyDescent="0.25">
      <c r="A1605" s="26"/>
      <c r="B1605" s="48" t="s">
        <v>1504</v>
      </c>
      <c r="C1605" s="23"/>
      <c r="D1605" s="49">
        <v>4</v>
      </c>
      <c r="E1605" s="23"/>
      <c r="F1605" s="50">
        <v>192.24</v>
      </c>
      <c r="G1605" s="169"/>
      <c r="H1605" s="169"/>
      <c r="I1605" s="169"/>
      <c r="J1605" s="169"/>
      <c r="K1605" s="169"/>
      <c r="L1605" s="169"/>
      <c r="M1605" s="169"/>
      <c r="N1605" s="169"/>
      <c r="O1605" s="169"/>
      <c r="P1605" s="207"/>
      <c r="Q1605" s="169"/>
      <c r="R1605" s="169"/>
      <c r="S1605" s="169"/>
      <c r="T1605" s="169"/>
      <c r="U1605" s="208">
        <v>4</v>
      </c>
      <c r="V1605" s="207">
        <v>192.24</v>
      </c>
      <c r="W1605" s="169"/>
      <c r="X1605" s="169"/>
      <c r="Y1605" s="169"/>
      <c r="Z1605" s="169"/>
      <c r="AA1605" s="169"/>
      <c r="AB1605" s="169"/>
      <c r="AC1605" s="169"/>
      <c r="AD1605" s="169"/>
      <c r="AE1605" s="207">
        <f t="shared" si="176"/>
        <v>192.24</v>
      </c>
    </row>
    <row r="1606" spans="1:31" x14ac:dyDescent="0.25">
      <c r="A1606" s="26"/>
      <c r="B1606" s="48" t="s">
        <v>1505</v>
      </c>
      <c r="C1606" s="23"/>
      <c r="D1606" s="49">
        <v>2</v>
      </c>
      <c r="E1606" s="23"/>
      <c r="F1606" s="50">
        <v>87.7</v>
      </c>
      <c r="G1606" s="169"/>
      <c r="H1606" s="169"/>
      <c r="I1606" s="169"/>
      <c r="J1606" s="169"/>
      <c r="K1606" s="169"/>
      <c r="L1606" s="169"/>
      <c r="M1606" s="169"/>
      <c r="N1606" s="169"/>
      <c r="O1606" s="169"/>
      <c r="P1606" s="207"/>
      <c r="Q1606" s="169"/>
      <c r="R1606" s="169"/>
      <c r="S1606" s="169"/>
      <c r="T1606" s="169"/>
      <c r="U1606" s="208">
        <v>2</v>
      </c>
      <c r="V1606" s="207">
        <v>87.7</v>
      </c>
      <c r="W1606" s="169"/>
      <c r="X1606" s="169"/>
      <c r="Y1606" s="169"/>
      <c r="Z1606" s="169"/>
      <c r="AA1606" s="169"/>
      <c r="AB1606" s="169"/>
      <c r="AC1606" s="169"/>
      <c r="AD1606" s="169"/>
      <c r="AE1606" s="207">
        <f t="shared" si="176"/>
        <v>87.7</v>
      </c>
    </row>
    <row r="1607" spans="1:31" x14ac:dyDescent="0.25">
      <c r="A1607" s="26"/>
      <c r="B1607" s="48" t="s">
        <v>1506</v>
      </c>
      <c r="C1607" s="23"/>
      <c r="D1607" s="49">
        <v>1</v>
      </c>
      <c r="E1607" s="23"/>
      <c r="F1607" s="50">
        <v>25.06</v>
      </c>
      <c r="G1607" s="169"/>
      <c r="H1607" s="169"/>
      <c r="I1607" s="169"/>
      <c r="J1607" s="169"/>
      <c r="K1607" s="169"/>
      <c r="L1607" s="169"/>
      <c r="M1607" s="169"/>
      <c r="N1607" s="169"/>
      <c r="O1607" s="169"/>
      <c r="P1607" s="207"/>
      <c r="Q1607" s="169"/>
      <c r="R1607" s="169"/>
      <c r="S1607" s="169"/>
      <c r="T1607" s="169"/>
      <c r="U1607" s="208">
        <v>1</v>
      </c>
      <c r="V1607" s="207">
        <v>25.06</v>
      </c>
      <c r="W1607" s="169"/>
      <c r="X1607" s="169"/>
      <c r="Y1607" s="169"/>
      <c r="Z1607" s="169"/>
      <c r="AA1607" s="169"/>
      <c r="AB1607" s="169"/>
      <c r="AC1607" s="169"/>
      <c r="AD1607" s="169"/>
      <c r="AE1607" s="207">
        <f t="shared" si="176"/>
        <v>25.06</v>
      </c>
    </row>
    <row r="1608" spans="1:31" x14ac:dyDescent="0.25">
      <c r="A1608" s="26"/>
      <c r="B1608" s="48" t="s">
        <v>1507</v>
      </c>
      <c r="C1608" s="23"/>
      <c r="D1608" s="49">
        <v>15</v>
      </c>
      <c r="E1608" s="23"/>
      <c r="F1608" s="50">
        <v>305.19599999999997</v>
      </c>
      <c r="G1608" s="169"/>
      <c r="H1608" s="169"/>
      <c r="I1608" s="169"/>
      <c r="J1608" s="169"/>
      <c r="K1608" s="169"/>
      <c r="L1608" s="169"/>
      <c r="M1608" s="169"/>
      <c r="N1608" s="169"/>
      <c r="O1608" s="169"/>
      <c r="P1608" s="207"/>
      <c r="Q1608" s="169"/>
      <c r="R1608" s="169"/>
      <c r="S1608" s="169"/>
      <c r="T1608" s="169"/>
      <c r="U1608" s="208">
        <v>15</v>
      </c>
      <c r="V1608" s="207">
        <v>305.19599999999997</v>
      </c>
      <c r="W1608" s="169"/>
      <c r="X1608" s="169"/>
      <c r="Y1608" s="169"/>
      <c r="Z1608" s="169"/>
      <c r="AA1608" s="169"/>
      <c r="AB1608" s="169"/>
      <c r="AC1608" s="169"/>
      <c r="AD1608" s="169"/>
      <c r="AE1608" s="207">
        <f t="shared" si="176"/>
        <v>305.19599999999997</v>
      </c>
    </row>
    <row r="1609" spans="1:31" x14ac:dyDescent="0.25">
      <c r="A1609" s="26"/>
      <c r="B1609" s="48" t="s">
        <v>1508</v>
      </c>
      <c r="C1609" s="23"/>
      <c r="D1609" s="49">
        <v>3</v>
      </c>
      <c r="E1609" s="23"/>
      <c r="F1609" s="50">
        <v>131.55000000000001</v>
      </c>
      <c r="G1609" s="169"/>
      <c r="H1609" s="169"/>
      <c r="I1609" s="169"/>
      <c r="J1609" s="169"/>
      <c r="K1609" s="169"/>
      <c r="L1609" s="169"/>
      <c r="M1609" s="169"/>
      <c r="N1609" s="169"/>
      <c r="O1609" s="169"/>
      <c r="P1609" s="207"/>
      <c r="Q1609" s="169"/>
      <c r="R1609" s="169"/>
      <c r="S1609" s="169"/>
      <c r="T1609" s="169"/>
      <c r="U1609" s="208">
        <v>3</v>
      </c>
      <c r="V1609" s="207">
        <v>131.55000000000001</v>
      </c>
      <c r="W1609" s="169"/>
      <c r="X1609" s="169"/>
      <c r="Y1609" s="169"/>
      <c r="Z1609" s="169"/>
      <c r="AA1609" s="169"/>
      <c r="AB1609" s="169"/>
      <c r="AC1609" s="169"/>
      <c r="AD1609" s="169"/>
      <c r="AE1609" s="207">
        <f t="shared" si="176"/>
        <v>131.55000000000001</v>
      </c>
    </row>
    <row r="1610" spans="1:31" x14ac:dyDescent="0.25">
      <c r="A1610" s="26"/>
      <c r="B1610" s="48" t="s">
        <v>1509</v>
      </c>
      <c r="C1610" s="23"/>
      <c r="D1610" s="49">
        <v>27</v>
      </c>
      <c r="E1610" s="23"/>
      <c r="F1610" s="50">
        <v>1183.9059999999999</v>
      </c>
      <c r="G1610" s="169"/>
      <c r="H1610" s="169"/>
      <c r="I1610" s="169"/>
      <c r="J1610" s="169"/>
      <c r="K1610" s="169"/>
      <c r="L1610" s="169"/>
      <c r="M1610" s="169"/>
      <c r="N1610" s="169"/>
      <c r="O1610" s="169"/>
      <c r="P1610" s="207"/>
      <c r="Q1610" s="169"/>
      <c r="R1610" s="169"/>
      <c r="S1610" s="169"/>
      <c r="T1610" s="169"/>
      <c r="U1610" s="208">
        <v>27</v>
      </c>
      <c r="V1610" s="207">
        <v>1183.9059999999999</v>
      </c>
      <c r="W1610" s="169"/>
      <c r="X1610" s="169"/>
      <c r="Y1610" s="169"/>
      <c r="Z1610" s="169"/>
      <c r="AA1610" s="169"/>
      <c r="AB1610" s="169"/>
      <c r="AC1610" s="169"/>
      <c r="AD1610" s="169"/>
      <c r="AE1610" s="207">
        <f t="shared" si="176"/>
        <v>1183.9059999999999</v>
      </c>
    </row>
    <row r="1611" spans="1:31" x14ac:dyDescent="0.25">
      <c r="A1611" s="26"/>
      <c r="B1611" s="48" t="s">
        <v>1510</v>
      </c>
      <c r="C1611" s="23"/>
      <c r="D1611" s="49">
        <v>5</v>
      </c>
      <c r="E1611" s="23"/>
      <c r="F1611" s="50">
        <v>125.3</v>
      </c>
      <c r="G1611" s="169"/>
      <c r="H1611" s="169"/>
      <c r="I1611" s="169"/>
      <c r="J1611" s="169"/>
      <c r="K1611" s="169"/>
      <c r="L1611" s="169"/>
      <c r="M1611" s="169"/>
      <c r="N1611" s="169"/>
      <c r="O1611" s="169"/>
      <c r="P1611" s="207"/>
      <c r="Q1611" s="169"/>
      <c r="R1611" s="169"/>
      <c r="S1611" s="169"/>
      <c r="T1611" s="169"/>
      <c r="U1611" s="208">
        <v>5</v>
      </c>
      <c r="V1611" s="207">
        <v>125.3</v>
      </c>
      <c r="W1611" s="169"/>
      <c r="X1611" s="169"/>
      <c r="Y1611" s="169"/>
      <c r="Z1611" s="169"/>
      <c r="AA1611" s="169"/>
      <c r="AB1611" s="169"/>
      <c r="AC1611" s="169"/>
      <c r="AD1611" s="169"/>
      <c r="AE1611" s="207">
        <f t="shared" si="176"/>
        <v>125.3</v>
      </c>
    </row>
    <row r="1612" spans="1:31" x14ac:dyDescent="0.25">
      <c r="A1612" s="26"/>
      <c r="B1612" s="48" t="s">
        <v>1511</v>
      </c>
      <c r="C1612" s="23"/>
      <c r="D1612" s="49">
        <v>0</v>
      </c>
      <c r="E1612" s="23"/>
      <c r="F1612" s="50">
        <v>0</v>
      </c>
      <c r="G1612" s="169"/>
      <c r="H1612" s="169"/>
      <c r="I1612" s="169"/>
      <c r="J1612" s="169"/>
      <c r="K1612" s="169"/>
      <c r="L1612" s="169"/>
      <c r="M1612" s="169"/>
      <c r="N1612" s="169"/>
      <c r="O1612" s="169"/>
      <c r="P1612" s="207"/>
      <c r="Q1612" s="169"/>
      <c r="R1612" s="169"/>
      <c r="S1612" s="169"/>
      <c r="T1612" s="169"/>
      <c r="U1612" s="208">
        <v>0</v>
      </c>
      <c r="V1612" s="207">
        <v>0</v>
      </c>
      <c r="W1612" s="169"/>
      <c r="X1612" s="169"/>
      <c r="Y1612" s="169"/>
      <c r="Z1612" s="169"/>
      <c r="AA1612" s="169"/>
      <c r="AB1612" s="169"/>
      <c r="AC1612" s="169"/>
      <c r="AD1612" s="169"/>
      <c r="AE1612" s="207">
        <f t="shared" si="176"/>
        <v>0</v>
      </c>
    </row>
    <row r="1613" spans="1:31" x14ac:dyDescent="0.25">
      <c r="A1613" s="26"/>
      <c r="B1613" s="48" t="s">
        <v>1512</v>
      </c>
      <c r="C1613" s="23"/>
      <c r="D1613" s="49">
        <v>35</v>
      </c>
      <c r="E1613" s="23"/>
      <c r="F1613" s="50">
        <v>870.68000000000006</v>
      </c>
      <c r="G1613" s="169"/>
      <c r="H1613" s="169"/>
      <c r="I1613" s="169"/>
      <c r="J1613" s="169"/>
      <c r="K1613" s="169"/>
      <c r="L1613" s="169"/>
      <c r="M1613" s="169"/>
      <c r="N1613" s="169"/>
      <c r="O1613" s="169"/>
      <c r="P1613" s="207"/>
      <c r="Q1613" s="169"/>
      <c r="R1613" s="169"/>
      <c r="S1613" s="169"/>
      <c r="T1613" s="169"/>
      <c r="U1613" s="208">
        <v>35</v>
      </c>
      <c r="V1613" s="207">
        <v>870.68000000000006</v>
      </c>
      <c r="W1613" s="169"/>
      <c r="X1613" s="169"/>
      <c r="Y1613" s="169"/>
      <c r="Z1613" s="169"/>
      <c r="AA1613" s="169"/>
      <c r="AB1613" s="169"/>
      <c r="AC1613" s="169"/>
      <c r="AD1613" s="169"/>
      <c r="AE1613" s="207">
        <f t="shared" si="176"/>
        <v>870.68000000000006</v>
      </c>
    </row>
    <row r="1614" spans="1:31" x14ac:dyDescent="0.25">
      <c r="A1614" s="26"/>
      <c r="B1614" s="48" t="s">
        <v>1513</v>
      </c>
      <c r="C1614" s="23"/>
      <c r="D1614" s="49">
        <v>35</v>
      </c>
      <c r="E1614" s="23"/>
      <c r="F1614" s="50">
        <v>808.44599999999991</v>
      </c>
      <c r="G1614" s="169"/>
      <c r="H1614" s="169"/>
      <c r="I1614" s="169"/>
      <c r="J1614" s="169"/>
      <c r="K1614" s="169"/>
      <c r="L1614" s="169"/>
      <c r="M1614" s="169"/>
      <c r="N1614" s="169"/>
      <c r="O1614" s="169"/>
      <c r="P1614" s="207"/>
      <c r="Q1614" s="169"/>
      <c r="R1614" s="169"/>
      <c r="S1614" s="169"/>
      <c r="T1614" s="169"/>
      <c r="U1614" s="208">
        <v>35</v>
      </c>
      <c r="V1614" s="207">
        <v>808.44599999999991</v>
      </c>
      <c r="W1614" s="169"/>
      <c r="X1614" s="169"/>
      <c r="Y1614" s="169"/>
      <c r="Z1614" s="169"/>
      <c r="AA1614" s="169"/>
      <c r="AB1614" s="169"/>
      <c r="AC1614" s="169"/>
      <c r="AD1614" s="169"/>
      <c r="AE1614" s="207">
        <f t="shared" si="176"/>
        <v>808.44599999999991</v>
      </c>
    </row>
    <row r="1615" spans="1:31" x14ac:dyDescent="0.25">
      <c r="A1615" s="26"/>
      <c r="B1615" s="48" t="s">
        <v>1514</v>
      </c>
      <c r="C1615" s="23"/>
      <c r="D1615" s="49">
        <v>2</v>
      </c>
      <c r="E1615" s="23"/>
      <c r="F1615" s="50">
        <v>95.22</v>
      </c>
      <c r="G1615" s="169"/>
      <c r="H1615" s="169"/>
      <c r="I1615" s="169"/>
      <c r="J1615" s="169"/>
      <c r="K1615" s="169"/>
      <c r="L1615" s="169"/>
      <c r="M1615" s="169"/>
      <c r="N1615" s="169"/>
      <c r="O1615" s="169"/>
      <c r="P1615" s="207"/>
      <c r="Q1615" s="169"/>
      <c r="R1615" s="169"/>
      <c r="S1615" s="169"/>
      <c r="T1615" s="169"/>
      <c r="U1615" s="208">
        <v>2</v>
      </c>
      <c r="V1615" s="207">
        <v>95.22</v>
      </c>
      <c r="W1615" s="169"/>
      <c r="X1615" s="169"/>
      <c r="Y1615" s="169"/>
      <c r="Z1615" s="169"/>
      <c r="AA1615" s="169"/>
      <c r="AB1615" s="169"/>
      <c r="AC1615" s="169"/>
      <c r="AD1615" s="169"/>
      <c r="AE1615" s="207">
        <f t="shared" si="176"/>
        <v>95.22</v>
      </c>
    </row>
    <row r="1616" spans="1:31" x14ac:dyDescent="0.25">
      <c r="A1616" s="26"/>
      <c r="B1616" s="48" t="s">
        <v>1515</v>
      </c>
      <c r="C1616" s="23"/>
      <c r="D1616" s="49">
        <v>2</v>
      </c>
      <c r="E1616" s="23"/>
      <c r="F1616" s="50">
        <v>95.22</v>
      </c>
      <c r="G1616" s="169"/>
      <c r="H1616" s="169"/>
      <c r="I1616" s="169"/>
      <c r="J1616" s="169"/>
      <c r="K1616" s="169"/>
      <c r="L1616" s="169"/>
      <c r="M1616" s="169"/>
      <c r="N1616" s="169"/>
      <c r="O1616" s="169"/>
      <c r="P1616" s="207"/>
      <c r="Q1616" s="169"/>
      <c r="R1616" s="169"/>
      <c r="S1616" s="169"/>
      <c r="T1616" s="169"/>
      <c r="U1616" s="208">
        <v>2</v>
      </c>
      <c r="V1616" s="207">
        <v>95.22</v>
      </c>
      <c r="W1616" s="169"/>
      <c r="X1616" s="169"/>
      <c r="Y1616" s="169"/>
      <c r="Z1616" s="169"/>
      <c r="AA1616" s="169"/>
      <c r="AB1616" s="169"/>
      <c r="AC1616" s="169"/>
      <c r="AD1616" s="169"/>
      <c r="AE1616" s="207">
        <f t="shared" si="176"/>
        <v>95.22</v>
      </c>
    </row>
    <row r="1617" spans="1:474" x14ac:dyDescent="0.25">
      <c r="A1617" s="26"/>
      <c r="B1617" s="48" t="s">
        <v>1516</v>
      </c>
      <c r="C1617" s="23"/>
      <c r="D1617" s="49">
        <v>4</v>
      </c>
      <c r="E1617" s="23"/>
      <c r="F1617" s="50">
        <v>164.16</v>
      </c>
      <c r="G1617" s="169"/>
      <c r="H1617" s="169"/>
      <c r="I1617" s="169"/>
      <c r="J1617" s="169"/>
      <c r="K1617" s="169"/>
      <c r="L1617" s="169"/>
      <c r="M1617" s="169"/>
      <c r="N1617" s="169"/>
      <c r="O1617" s="169"/>
      <c r="P1617" s="207"/>
      <c r="Q1617" s="169"/>
      <c r="R1617" s="169"/>
      <c r="S1617" s="169"/>
      <c r="T1617" s="169"/>
      <c r="U1617" s="208">
        <v>4</v>
      </c>
      <c r="V1617" s="207">
        <v>164.16</v>
      </c>
      <c r="W1617" s="169"/>
      <c r="X1617" s="169"/>
      <c r="Y1617" s="169"/>
      <c r="Z1617" s="169"/>
      <c r="AA1617" s="169"/>
      <c r="AB1617" s="169"/>
      <c r="AC1617" s="169"/>
      <c r="AD1617" s="169"/>
      <c r="AE1617" s="207">
        <f t="shared" si="176"/>
        <v>164.16</v>
      </c>
    </row>
    <row r="1618" spans="1:474" x14ac:dyDescent="0.25">
      <c r="A1618" s="26"/>
      <c r="B1618" s="48" t="s">
        <v>1517</v>
      </c>
      <c r="C1618" s="23"/>
      <c r="D1618" s="49">
        <v>0</v>
      </c>
      <c r="E1618" s="23"/>
      <c r="F1618" s="50">
        <v>0</v>
      </c>
      <c r="G1618" s="169"/>
      <c r="H1618" s="169"/>
      <c r="I1618" s="169"/>
      <c r="J1618" s="169"/>
      <c r="K1618" s="169"/>
      <c r="L1618" s="169"/>
      <c r="M1618" s="169"/>
      <c r="N1618" s="169"/>
      <c r="O1618" s="169"/>
      <c r="P1618" s="207"/>
      <c r="Q1618" s="169"/>
      <c r="R1618" s="169"/>
      <c r="S1618" s="169"/>
      <c r="T1618" s="169"/>
      <c r="U1618" s="208">
        <v>0</v>
      </c>
      <c r="V1618" s="207">
        <v>0</v>
      </c>
      <c r="W1618" s="169"/>
      <c r="X1618" s="169"/>
      <c r="Y1618" s="169"/>
      <c r="Z1618" s="169"/>
      <c r="AA1618" s="169"/>
      <c r="AB1618" s="169"/>
      <c r="AC1618" s="169"/>
      <c r="AD1618" s="169"/>
      <c r="AE1618" s="207">
        <f t="shared" si="176"/>
        <v>0</v>
      </c>
    </row>
    <row r="1619" spans="1:474" x14ac:dyDescent="0.25">
      <c r="A1619" s="26"/>
      <c r="B1619" s="48" t="s">
        <v>1518</v>
      </c>
      <c r="C1619" s="23"/>
      <c r="D1619" s="49">
        <v>0</v>
      </c>
      <c r="E1619" s="23"/>
      <c r="F1619" s="50">
        <v>0</v>
      </c>
      <c r="G1619" s="169"/>
      <c r="H1619" s="169"/>
      <c r="I1619" s="169"/>
      <c r="J1619" s="169"/>
      <c r="K1619" s="169"/>
      <c r="L1619" s="169"/>
      <c r="M1619" s="169"/>
      <c r="N1619" s="169"/>
      <c r="O1619" s="169"/>
      <c r="P1619" s="207"/>
      <c r="Q1619" s="169"/>
      <c r="R1619" s="169"/>
      <c r="S1619" s="169"/>
      <c r="T1619" s="169"/>
      <c r="U1619" s="208">
        <v>0</v>
      </c>
      <c r="V1619" s="207">
        <v>0</v>
      </c>
      <c r="W1619" s="169"/>
      <c r="X1619" s="169"/>
      <c r="Y1619" s="169"/>
      <c r="Z1619" s="169"/>
      <c r="AA1619" s="169"/>
      <c r="AB1619" s="169"/>
      <c r="AC1619" s="169"/>
      <c r="AD1619" s="169"/>
      <c r="AE1619" s="207">
        <f t="shared" si="176"/>
        <v>0</v>
      </c>
    </row>
    <row r="1620" spans="1:474" x14ac:dyDescent="0.25">
      <c r="A1620" s="26"/>
      <c r="B1620" s="48" t="s">
        <v>1519</v>
      </c>
      <c r="C1620" s="23"/>
      <c r="D1620" s="49">
        <v>2</v>
      </c>
      <c r="E1620" s="23"/>
      <c r="F1620" s="50">
        <v>95.22</v>
      </c>
      <c r="G1620" s="169"/>
      <c r="H1620" s="169"/>
      <c r="I1620" s="169"/>
      <c r="J1620" s="169"/>
      <c r="K1620" s="169"/>
      <c r="L1620" s="169"/>
      <c r="M1620" s="169"/>
      <c r="N1620" s="169"/>
      <c r="O1620" s="169"/>
      <c r="P1620" s="207"/>
      <c r="Q1620" s="169"/>
      <c r="R1620" s="169"/>
      <c r="S1620" s="169"/>
      <c r="T1620" s="169"/>
      <c r="U1620" s="208">
        <v>2</v>
      </c>
      <c r="V1620" s="207">
        <v>95.22</v>
      </c>
      <c r="W1620" s="169"/>
      <c r="X1620" s="169"/>
      <c r="Y1620" s="169"/>
      <c r="Z1620" s="169"/>
      <c r="AA1620" s="169"/>
      <c r="AB1620" s="169"/>
      <c r="AC1620" s="169"/>
      <c r="AD1620" s="169"/>
      <c r="AE1620" s="207">
        <f t="shared" si="176"/>
        <v>95.22</v>
      </c>
    </row>
    <row r="1621" spans="1:474" x14ac:dyDescent="0.25">
      <c r="A1621" s="26"/>
      <c r="B1621" s="48" t="s">
        <v>1520</v>
      </c>
      <c r="C1621" s="23"/>
      <c r="D1621" s="49">
        <v>5</v>
      </c>
      <c r="E1621" s="23"/>
      <c r="F1621" s="50">
        <v>156.6</v>
      </c>
      <c r="G1621" s="169"/>
      <c r="H1621" s="169"/>
      <c r="I1621" s="169"/>
      <c r="J1621" s="169"/>
      <c r="K1621" s="169"/>
      <c r="L1621" s="169"/>
      <c r="M1621" s="169"/>
      <c r="N1621" s="169"/>
      <c r="O1621" s="169"/>
      <c r="P1621" s="207"/>
      <c r="Q1621" s="169"/>
      <c r="R1621" s="169"/>
      <c r="S1621" s="169"/>
      <c r="T1621" s="169"/>
      <c r="U1621" s="208">
        <v>5</v>
      </c>
      <c r="V1621" s="207">
        <v>156.6</v>
      </c>
      <c r="W1621" s="169"/>
      <c r="X1621" s="169"/>
      <c r="Y1621" s="169"/>
      <c r="Z1621" s="169"/>
      <c r="AA1621" s="169"/>
      <c r="AB1621" s="169"/>
      <c r="AC1621" s="169"/>
      <c r="AD1621" s="169"/>
      <c r="AE1621" s="207">
        <f t="shared" si="176"/>
        <v>156.6</v>
      </c>
    </row>
    <row r="1622" spans="1:474" x14ac:dyDescent="0.25">
      <c r="A1622" s="26"/>
      <c r="B1622" s="48" t="s">
        <v>1521</v>
      </c>
      <c r="C1622" s="23"/>
      <c r="D1622" s="49">
        <v>5</v>
      </c>
      <c r="E1622" s="23"/>
      <c r="F1622" s="50">
        <v>206.70000000000002</v>
      </c>
      <c r="G1622" s="169"/>
      <c r="H1622" s="169"/>
      <c r="I1622" s="169"/>
      <c r="J1622" s="169"/>
      <c r="K1622" s="169"/>
      <c r="L1622" s="169"/>
      <c r="M1622" s="169"/>
      <c r="N1622" s="169"/>
      <c r="O1622" s="169"/>
      <c r="P1622" s="207"/>
      <c r="Q1622" s="169"/>
      <c r="R1622" s="169"/>
      <c r="S1622" s="169"/>
      <c r="T1622" s="169"/>
      <c r="U1622" s="208">
        <v>5</v>
      </c>
      <c r="V1622" s="207">
        <v>206.70000000000002</v>
      </c>
      <c r="W1622" s="169"/>
      <c r="X1622" s="169"/>
      <c r="Y1622" s="169"/>
      <c r="Z1622" s="169"/>
      <c r="AA1622" s="169"/>
      <c r="AB1622" s="169"/>
      <c r="AC1622" s="169"/>
      <c r="AD1622" s="169"/>
      <c r="AE1622" s="207">
        <f t="shared" ref="AE1622:AE1629" si="177">H1622+J1622+L1622+N1622+P1622+R1622+T1622+V1622+X1622+Z1622+AB1622+AD1622</f>
        <v>206.70000000000002</v>
      </c>
    </row>
    <row r="1623" spans="1:474" x14ac:dyDescent="0.25">
      <c r="A1623" s="26"/>
      <c r="B1623" s="48" t="s">
        <v>1522</v>
      </c>
      <c r="C1623" s="23"/>
      <c r="D1623" s="49">
        <v>10</v>
      </c>
      <c r="E1623" s="23"/>
      <c r="F1623" s="50">
        <v>6827.7599999999993</v>
      </c>
      <c r="G1623" s="169"/>
      <c r="H1623" s="169"/>
      <c r="I1623" s="169"/>
      <c r="J1623" s="169"/>
      <c r="K1623" s="169"/>
      <c r="L1623" s="169"/>
      <c r="M1623" s="169"/>
      <c r="N1623" s="169"/>
      <c r="O1623" s="169"/>
      <c r="P1623" s="207"/>
      <c r="Q1623" s="169"/>
      <c r="R1623" s="169"/>
      <c r="S1623" s="169"/>
      <c r="T1623" s="169"/>
      <c r="U1623" s="208">
        <v>10</v>
      </c>
      <c r="V1623" s="207">
        <v>6827.7599999999993</v>
      </c>
      <c r="W1623" s="169"/>
      <c r="X1623" s="169"/>
      <c r="Y1623" s="169"/>
      <c r="Z1623" s="169"/>
      <c r="AA1623" s="169"/>
      <c r="AB1623" s="169"/>
      <c r="AC1623" s="169"/>
      <c r="AD1623" s="169"/>
      <c r="AE1623" s="207">
        <f t="shared" si="177"/>
        <v>6827.7599999999993</v>
      </c>
    </row>
    <row r="1624" spans="1:474" x14ac:dyDescent="0.25">
      <c r="A1624" s="26"/>
      <c r="B1624" s="48" t="s">
        <v>1523</v>
      </c>
      <c r="C1624" s="23"/>
      <c r="D1624" s="49">
        <v>1</v>
      </c>
      <c r="E1624" s="23"/>
      <c r="F1624" s="50">
        <v>219.24</v>
      </c>
      <c r="G1624" s="169"/>
      <c r="H1624" s="169"/>
      <c r="I1624" s="169"/>
      <c r="J1624" s="169"/>
      <c r="K1624" s="169"/>
      <c r="L1624" s="169"/>
      <c r="M1624" s="169"/>
      <c r="N1624" s="169"/>
      <c r="O1624" s="169"/>
      <c r="P1624" s="207"/>
      <c r="Q1624" s="169"/>
      <c r="R1624" s="169"/>
      <c r="S1624" s="169"/>
      <c r="T1624" s="169"/>
      <c r="U1624" s="208">
        <v>1</v>
      </c>
      <c r="V1624" s="207">
        <v>219.24</v>
      </c>
      <c r="W1624" s="169"/>
      <c r="X1624" s="169"/>
      <c r="Y1624" s="169"/>
      <c r="Z1624" s="169"/>
      <c r="AA1624" s="169"/>
      <c r="AB1624" s="169"/>
      <c r="AC1624" s="169"/>
      <c r="AD1624" s="169"/>
      <c r="AE1624" s="207">
        <f t="shared" si="177"/>
        <v>219.24</v>
      </c>
    </row>
    <row r="1625" spans="1:474" x14ac:dyDescent="0.25">
      <c r="A1625" s="26"/>
      <c r="B1625" s="48" t="s">
        <v>1524</v>
      </c>
      <c r="C1625" s="23"/>
      <c r="D1625" s="49">
        <v>4</v>
      </c>
      <c r="E1625" s="23"/>
      <c r="F1625" s="50">
        <v>345.6</v>
      </c>
      <c r="G1625" s="169"/>
      <c r="H1625" s="169"/>
      <c r="I1625" s="169"/>
      <c r="J1625" s="169"/>
      <c r="K1625" s="169"/>
      <c r="L1625" s="169"/>
      <c r="M1625" s="169"/>
      <c r="N1625" s="169"/>
      <c r="O1625" s="169"/>
      <c r="P1625" s="207"/>
      <c r="Q1625" s="169"/>
      <c r="R1625" s="169"/>
      <c r="S1625" s="169"/>
      <c r="T1625" s="169"/>
      <c r="U1625" s="208">
        <v>4</v>
      </c>
      <c r="V1625" s="207">
        <v>345.6</v>
      </c>
      <c r="W1625" s="169"/>
      <c r="X1625" s="169"/>
      <c r="Y1625" s="169"/>
      <c r="Z1625" s="169"/>
      <c r="AA1625" s="169"/>
      <c r="AB1625" s="169"/>
      <c r="AC1625" s="169"/>
      <c r="AD1625" s="169"/>
      <c r="AE1625" s="207">
        <f t="shared" si="177"/>
        <v>345.6</v>
      </c>
    </row>
    <row r="1626" spans="1:474" x14ac:dyDescent="0.25">
      <c r="A1626" s="26"/>
      <c r="B1626" s="48" t="s">
        <v>1525</v>
      </c>
      <c r="C1626" s="23"/>
      <c r="D1626" s="49">
        <v>4</v>
      </c>
      <c r="E1626" s="23"/>
      <c r="F1626" s="50">
        <v>172.8</v>
      </c>
      <c r="G1626" s="169"/>
      <c r="H1626" s="169"/>
      <c r="I1626" s="169"/>
      <c r="J1626" s="169"/>
      <c r="K1626" s="169"/>
      <c r="L1626" s="169"/>
      <c r="M1626" s="169"/>
      <c r="N1626" s="169"/>
      <c r="O1626" s="169"/>
      <c r="P1626" s="207"/>
      <c r="Q1626" s="169"/>
      <c r="R1626" s="169"/>
      <c r="S1626" s="169"/>
      <c r="T1626" s="169"/>
      <c r="U1626" s="208">
        <v>4</v>
      </c>
      <c r="V1626" s="207">
        <v>172.8</v>
      </c>
      <c r="W1626" s="169"/>
      <c r="X1626" s="169"/>
      <c r="Y1626" s="169"/>
      <c r="Z1626" s="169"/>
      <c r="AA1626" s="169"/>
      <c r="AB1626" s="169"/>
      <c r="AC1626" s="169"/>
      <c r="AD1626" s="169"/>
      <c r="AE1626" s="207">
        <f t="shared" si="177"/>
        <v>172.8</v>
      </c>
    </row>
    <row r="1627" spans="1:474" x14ac:dyDescent="0.25">
      <c r="A1627" s="26"/>
      <c r="B1627" s="48" t="s">
        <v>1526</v>
      </c>
      <c r="C1627" s="23"/>
      <c r="D1627" s="49">
        <v>5</v>
      </c>
      <c r="E1627" s="23"/>
      <c r="F1627" s="50">
        <v>3413.8999999999996</v>
      </c>
      <c r="G1627" s="169"/>
      <c r="H1627" s="169"/>
      <c r="I1627" s="169"/>
      <c r="J1627" s="169"/>
      <c r="K1627" s="169"/>
      <c r="L1627" s="169"/>
      <c r="M1627" s="169"/>
      <c r="N1627" s="169"/>
      <c r="O1627" s="169"/>
      <c r="P1627" s="207"/>
      <c r="Q1627" s="169"/>
      <c r="R1627" s="169"/>
      <c r="S1627" s="169"/>
      <c r="T1627" s="169"/>
      <c r="U1627" s="208">
        <v>5</v>
      </c>
      <c r="V1627" s="207">
        <v>3413.8999999999996</v>
      </c>
      <c r="W1627" s="169"/>
      <c r="X1627" s="169"/>
      <c r="Y1627" s="169"/>
      <c r="Z1627" s="169"/>
      <c r="AA1627" s="169"/>
      <c r="AB1627" s="169"/>
      <c r="AC1627" s="169"/>
      <c r="AD1627" s="169"/>
      <c r="AE1627" s="207">
        <f t="shared" si="177"/>
        <v>3413.8999999999996</v>
      </c>
    </row>
    <row r="1628" spans="1:474" x14ac:dyDescent="0.25">
      <c r="A1628" s="26"/>
      <c r="B1628" s="48" t="s">
        <v>1527</v>
      </c>
      <c r="C1628" s="23"/>
      <c r="D1628" s="49">
        <v>5</v>
      </c>
      <c r="E1628" s="23"/>
      <c r="F1628" s="50">
        <v>250.55</v>
      </c>
      <c r="G1628" s="169"/>
      <c r="H1628" s="169"/>
      <c r="I1628" s="169"/>
      <c r="J1628" s="169"/>
      <c r="K1628" s="169"/>
      <c r="L1628" s="169"/>
      <c r="M1628" s="169"/>
      <c r="N1628" s="169"/>
      <c r="O1628" s="169"/>
      <c r="P1628" s="207"/>
      <c r="Q1628" s="169"/>
      <c r="R1628" s="169"/>
      <c r="S1628" s="169"/>
      <c r="T1628" s="169"/>
      <c r="U1628" s="208">
        <v>5</v>
      </c>
      <c r="V1628" s="207">
        <v>250.55</v>
      </c>
      <c r="W1628" s="169"/>
      <c r="X1628" s="169"/>
      <c r="Y1628" s="169"/>
      <c r="Z1628" s="169"/>
      <c r="AA1628" s="169"/>
      <c r="AB1628" s="169"/>
      <c r="AC1628" s="169"/>
      <c r="AD1628" s="169"/>
      <c r="AE1628" s="207">
        <f t="shared" si="177"/>
        <v>250.55</v>
      </c>
    </row>
    <row r="1629" spans="1:474" x14ac:dyDescent="0.25">
      <c r="A1629" s="26"/>
      <c r="B1629" s="48" t="s">
        <v>1528</v>
      </c>
      <c r="C1629" s="23"/>
      <c r="D1629" s="49">
        <v>3</v>
      </c>
      <c r="E1629" s="23"/>
      <c r="F1629" s="50">
        <v>162.24</v>
      </c>
      <c r="G1629" s="169"/>
      <c r="H1629" s="169"/>
      <c r="I1629" s="169"/>
      <c r="J1629" s="169"/>
      <c r="K1629" s="169"/>
      <c r="L1629" s="169"/>
      <c r="M1629" s="169"/>
      <c r="N1629" s="169"/>
      <c r="O1629" s="169"/>
      <c r="P1629" s="207"/>
      <c r="Q1629" s="169"/>
      <c r="R1629" s="169"/>
      <c r="S1629" s="169"/>
      <c r="T1629" s="169"/>
      <c r="U1629" s="208">
        <v>3</v>
      </c>
      <c r="V1629" s="207">
        <v>162.24</v>
      </c>
      <c r="W1629" s="169"/>
      <c r="X1629" s="169"/>
      <c r="Y1629" s="169"/>
      <c r="Z1629" s="169"/>
      <c r="AA1629" s="169"/>
      <c r="AB1629" s="169"/>
      <c r="AC1629" s="169"/>
      <c r="AD1629" s="169"/>
      <c r="AE1629" s="207">
        <f t="shared" si="177"/>
        <v>162.24</v>
      </c>
    </row>
    <row r="1630" spans="1:474" s="19" customFormat="1" x14ac:dyDescent="0.25">
      <c r="A1630" s="15">
        <v>25302</v>
      </c>
      <c r="B1630" s="67" t="s">
        <v>1529</v>
      </c>
      <c r="C1630" s="15"/>
      <c r="D1630" s="15"/>
      <c r="E1630" s="15"/>
      <c r="F1630" s="18">
        <v>0</v>
      </c>
      <c r="G1630" s="173">
        <f>SUM(G1631:G1651)</f>
        <v>0</v>
      </c>
      <c r="H1630" s="173">
        <f t="shared" ref="H1630:AC1630" si="178">SUM(H1631:H1651)</f>
        <v>0</v>
      </c>
      <c r="I1630" s="173">
        <f t="shared" si="178"/>
        <v>0</v>
      </c>
      <c r="J1630" s="173">
        <f t="shared" si="178"/>
        <v>0</v>
      </c>
      <c r="K1630" s="173">
        <f t="shared" si="178"/>
        <v>0</v>
      </c>
      <c r="L1630" s="173">
        <f t="shared" si="178"/>
        <v>0</v>
      </c>
      <c r="M1630" s="173">
        <f t="shared" si="178"/>
        <v>0</v>
      </c>
      <c r="N1630" s="173">
        <f t="shared" si="178"/>
        <v>0</v>
      </c>
      <c r="O1630" s="173">
        <f t="shared" si="178"/>
        <v>0</v>
      </c>
      <c r="P1630" s="184">
        <f t="shared" si="178"/>
        <v>0</v>
      </c>
      <c r="Q1630" s="173">
        <f t="shared" si="178"/>
        <v>0</v>
      </c>
      <c r="R1630" s="173">
        <f t="shared" si="178"/>
        <v>0</v>
      </c>
      <c r="S1630" s="173">
        <v>0</v>
      </c>
      <c r="T1630" s="173">
        <v>0</v>
      </c>
      <c r="U1630" s="173">
        <v>0</v>
      </c>
      <c r="V1630" s="184">
        <v>0</v>
      </c>
      <c r="W1630" s="173">
        <f t="shared" si="178"/>
        <v>0</v>
      </c>
      <c r="X1630" s="173">
        <f t="shared" si="178"/>
        <v>0</v>
      </c>
      <c r="Y1630" s="173">
        <f t="shared" si="178"/>
        <v>0</v>
      </c>
      <c r="Z1630" s="173">
        <f t="shared" si="178"/>
        <v>0</v>
      </c>
      <c r="AA1630" s="173">
        <f t="shared" si="178"/>
        <v>0</v>
      </c>
      <c r="AB1630" s="173">
        <f t="shared" si="178"/>
        <v>0</v>
      </c>
      <c r="AC1630" s="179">
        <f t="shared" si="178"/>
        <v>0</v>
      </c>
      <c r="AD1630" s="179"/>
      <c r="AE1630" s="184"/>
      <c r="AF1630" s="104"/>
      <c r="AG1630" s="104"/>
      <c r="AH1630" s="104"/>
      <c r="AI1630" s="104"/>
      <c r="AJ1630" s="104"/>
      <c r="AK1630" s="104"/>
      <c r="AL1630" s="104"/>
      <c r="AM1630" s="104"/>
      <c r="AN1630" s="104"/>
      <c r="AO1630" s="104"/>
      <c r="AP1630" s="104"/>
      <c r="AQ1630" s="104"/>
      <c r="AR1630" s="104"/>
      <c r="AS1630" s="104"/>
      <c r="AT1630" s="104"/>
      <c r="AU1630" s="104"/>
      <c r="AV1630" s="104"/>
      <c r="AW1630" s="104"/>
      <c r="AX1630" s="104"/>
      <c r="AY1630" s="104"/>
      <c r="AZ1630" s="104"/>
      <c r="BA1630" s="104"/>
      <c r="BB1630" s="104"/>
      <c r="BC1630" s="104"/>
      <c r="BD1630" s="104"/>
      <c r="BE1630" s="104"/>
      <c r="BF1630" s="104"/>
      <c r="BG1630" s="104"/>
      <c r="BH1630" s="104"/>
      <c r="BI1630" s="104"/>
      <c r="BJ1630" s="104"/>
      <c r="BK1630" s="104"/>
      <c r="BL1630" s="104"/>
      <c r="BM1630" s="104"/>
      <c r="BN1630" s="104"/>
      <c r="BO1630" s="104"/>
      <c r="BP1630" s="104"/>
      <c r="BQ1630" s="104"/>
      <c r="BR1630" s="104"/>
      <c r="GM1630" s="104"/>
      <c r="GN1630" s="104"/>
      <c r="GO1630" s="104"/>
      <c r="GP1630" s="104"/>
      <c r="GQ1630" s="104"/>
      <c r="GR1630" s="104"/>
      <c r="GS1630" s="104"/>
      <c r="GT1630" s="104"/>
      <c r="GU1630" s="104"/>
      <c r="GV1630" s="104"/>
      <c r="GW1630" s="104"/>
      <c r="GX1630" s="104"/>
      <c r="GY1630" s="104"/>
      <c r="GZ1630" s="104"/>
      <c r="HA1630" s="104"/>
      <c r="HB1630" s="104"/>
      <c r="HC1630" s="104"/>
      <c r="HD1630" s="104"/>
      <c r="HE1630" s="104"/>
      <c r="HF1630" s="104"/>
      <c r="HG1630" s="104"/>
      <c r="HH1630" s="104"/>
      <c r="HI1630" s="104"/>
      <c r="HJ1630" s="104"/>
      <c r="HK1630" s="104"/>
      <c r="HL1630" s="104"/>
      <c r="HM1630" s="104"/>
      <c r="HN1630" s="104"/>
      <c r="HO1630" s="104"/>
      <c r="HP1630" s="104"/>
      <c r="HQ1630" s="104"/>
      <c r="HR1630" s="104"/>
      <c r="HS1630" s="104"/>
      <c r="HT1630" s="104"/>
      <c r="HU1630" s="104"/>
      <c r="HV1630" s="104"/>
      <c r="HW1630" s="104"/>
      <c r="HX1630" s="104"/>
      <c r="HY1630" s="104"/>
      <c r="HZ1630" s="104"/>
      <c r="IA1630" s="104"/>
      <c r="IB1630" s="104"/>
      <c r="IC1630" s="104"/>
      <c r="ID1630" s="104"/>
      <c r="IE1630" s="104"/>
      <c r="IF1630" s="104"/>
      <c r="IG1630" s="104"/>
      <c r="IH1630" s="104"/>
      <c r="II1630" s="104"/>
      <c r="IJ1630" s="104"/>
      <c r="IK1630" s="104"/>
      <c r="IL1630" s="104"/>
      <c r="IM1630" s="104"/>
      <c r="IN1630" s="104"/>
      <c r="IO1630" s="104"/>
      <c r="IP1630" s="104"/>
      <c r="IQ1630" s="104"/>
      <c r="IR1630" s="104"/>
      <c r="IS1630" s="104"/>
      <c r="IT1630" s="104"/>
      <c r="IU1630" s="104"/>
      <c r="IV1630" s="104"/>
      <c r="IW1630" s="104"/>
      <c r="IX1630" s="104"/>
      <c r="IY1630" s="104"/>
      <c r="IZ1630" s="104"/>
      <c r="JA1630" s="104"/>
      <c r="JB1630" s="104"/>
      <c r="JC1630" s="104"/>
      <c r="JD1630" s="104"/>
      <c r="JE1630" s="104"/>
      <c r="JF1630" s="104"/>
      <c r="JG1630" s="104"/>
      <c r="JH1630" s="104"/>
      <c r="JI1630" s="104"/>
      <c r="JJ1630" s="104"/>
      <c r="JK1630" s="104"/>
      <c r="JL1630" s="104"/>
      <c r="JM1630" s="104"/>
      <c r="JN1630" s="104"/>
      <c r="JO1630" s="104"/>
      <c r="JP1630" s="104"/>
      <c r="JQ1630" s="104"/>
      <c r="JR1630" s="104"/>
      <c r="JS1630" s="104"/>
      <c r="JT1630" s="104"/>
      <c r="JU1630" s="104"/>
      <c r="JV1630" s="104"/>
      <c r="JW1630" s="104"/>
      <c r="JX1630" s="104"/>
      <c r="JY1630" s="104"/>
      <c r="JZ1630" s="104"/>
      <c r="KA1630" s="104"/>
      <c r="KB1630" s="104"/>
      <c r="KC1630" s="104"/>
      <c r="KD1630" s="104"/>
      <c r="KE1630" s="104"/>
      <c r="KF1630" s="104"/>
      <c r="KG1630" s="104"/>
      <c r="KH1630" s="104"/>
      <c r="KI1630" s="104"/>
      <c r="KJ1630" s="104"/>
      <c r="KK1630" s="104"/>
      <c r="KL1630" s="104"/>
      <c r="KM1630" s="104"/>
      <c r="KN1630" s="104"/>
      <c r="KO1630" s="104"/>
      <c r="KP1630" s="104"/>
      <c r="KQ1630" s="104"/>
      <c r="KR1630" s="104"/>
      <c r="KS1630" s="104"/>
      <c r="KT1630" s="104"/>
      <c r="KU1630" s="104"/>
      <c r="KV1630" s="104"/>
      <c r="KW1630" s="104"/>
      <c r="KX1630" s="104"/>
      <c r="KY1630" s="104"/>
      <c r="KZ1630" s="104"/>
      <c r="LA1630" s="104"/>
      <c r="LB1630" s="104"/>
      <c r="LC1630" s="104"/>
      <c r="LD1630" s="104"/>
      <c r="LE1630" s="104"/>
      <c r="LF1630" s="104"/>
      <c r="LG1630" s="104"/>
      <c r="LH1630" s="104"/>
      <c r="LI1630" s="104"/>
      <c r="LJ1630" s="104"/>
      <c r="LK1630" s="104"/>
      <c r="LL1630" s="104"/>
      <c r="LM1630" s="104"/>
      <c r="LN1630" s="104"/>
      <c r="LO1630" s="104"/>
      <c r="LP1630" s="104"/>
      <c r="LQ1630" s="104"/>
      <c r="LR1630" s="104"/>
      <c r="LS1630" s="104"/>
      <c r="LT1630" s="104"/>
      <c r="LU1630" s="104"/>
      <c r="LV1630" s="104"/>
      <c r="LW1630" s="104"/>
      <c r="LX1630" s="104"/>
      <c r="LY1630" s="104"/>
      <c r="LZ1630" s="104"/>
      <c r="MA1630" s="104"/>
      <c r="MB1630" s="104"/>
      <c r="MC1630" s="104"/>
      <c r="MD1630" s="104"/>
      <c r="ME1630" s="104"/>
      <c r="MF1630" s="104"/>
      <c r="MG1630" s="104"/>
      <c r="MH1630" s="104"/>
      <c r="MI1630" s="104"/>
      <c r="MJ1630" s="104"/>
      <c r="MK1630" s="104"/>
      <c r="ML1630" s="104"/>
      <c r="MM1630" s="104"/>
      <c r="MN1630" s="104"/>
      <c r="MO1630" s="104"/>
      <c r="MP1630" s="104"/>
      <c r="MQ1630" s="104"/>
      <c r="MR1630" s="104"/>
      <c r="MS1630" s="104"/>
      <c r="MT1630" s="104"/>
      <c r="MU1630" s="104"/>
      <c r="MV1630" s="104"/>
      <c r="MW1630" s="104"/>
      <c r="MX1630" s="104"/>
      <c r="MY1630" s="104"/>
      <c r="MZ1630" s="104"/>
      <c r="NA1630" s="104"/>
      <c r="NB1630" s="104"/>
      <c r="NC1630" s="104"/>
      <c r="ND1630" s="104"/>
      <c r="NE1630" s="104"/>
      <c r="NF1630" s="104"/>
      <c r="NG1630" s="104"/>
      <c r="NH1630" s="104"/>
      <c r="NI1630" s="104"/>
      <c r="NJ1630" s="104"/>
      <c r="NK1630" s="104"/>
      <c r="NL1630" s="104"/>
      <c r="NM1630" s="104"/>
      <c r="NN1630" s="104"/>
      <c r="NO1630" s="104"/>
      <c r="NP1630" s="104"/>
      <c r="NQ1630" s="104"/>
      <c r="NR1630" s="104"/>
      <c r="NS1630" s="104"/>
      <c r="NT1630" s="104"/>
      <c r="NU1630" s="104"/>
      <c r="NV1630" s="104"/>
      <c r="NW1630" s="104"/>
      <c r="NX1630" s="104"/>
      <c r="NY1630" s="104"/>
      <c r="NZ1630" s="104"/>
      <c r="OA1630" s="104"/>
      <c r="OB1630" s="104"/>
      <c r="OC1630" s="104"/>
      <c r="OD1630" s="104"/>
      <c r="OE1630" s="104"/>
      <c r="OF1630" s="104"/>
      <c r="OG1630" s="104"/>
      <c r="OH1630" s="104"/>
      <c r="OI1630" s="104"/>
      <c r="OJ1630" s="104"/>
      <c r="OK1630" s="104"/>
      <c r="OL1630" s="104"/>
      <c r="OM1630" s="104"/>
      <c r="ON1630" s="104"/>
      <c r="OO1630" s="104"/>
      <c r="OP1630" s="104"/>
      <c r="OQ1630" s="104"/>
      <c r="OR1630" s="104"/>
      <c r="OS1630" s="104"/>
      <c r="OT1630" s="104"/>
      <c r="OU1630" s="104"/>
      <c r="OV1630" s="104"/>
      <c r="OW1630" s="104"/>
      <c r="OX1630" s="104"/>
      <c r="OY1630" s="104"/>
      <c r="OZ1630" s="104"/>
      <c r="PA1630" s="104"/>
      <c r="PB1630" s="104"/>
      <c r="PC1630" s="104"/>
      <c r="PD1630" s="104"/>
      <c r="PE1630" s="104"/>
      <c r="PF1630" s="104"/>
      <c r="PG1630" s="104"/>
      <c r="PH1630" s="104"/>
      <c r="PI1630" s="104"/>
      <c r="PJ1630" s="104"/>
      <c r="PK1630" s="104"/>
      <c r="PL1630" s="104"/>
      <c r="PM1630" s="104"/>
      <c r="PN1630" s="104"/>
      <c r="PO1630" s="104"/>
      <c r="PP1630" s="104"/>
      <c r="PQ1630" s="104"/>
      <c r="PR1630" s="104"/>
      <c r="PS1630" s="104"/>
      <c r="PT1630" s="104"/>
      <c r="PU1630" s="104"/>
      <c r="PV1630" s="104"/>
      <c r="PW1630" s="104"/>
      <c r="PX1630" s="104"/>
      <c r="PY1630" s="104"/>
      <c r="PZ1630" s="104"/>
      <c r="QA1630" s="104"/>
      <c r="QB1630" s="104"/>
      <c r="QC1630" s="104"/>
      <c r="QD1630" s="104"/>
      <c r="QE1630" s="104"/>
      <c r="QF1630" s="104"/>
      <c r="QG1630" s="104"/>
      <c r="QH1630" s="104"/>
      <c r="QI1630" s="104"/>
      <c r="QJ1630" s="104"/>
      <c r="QK1630" s="104"/>
      <c r="QL1630" s="104"/>
      <c r="QM1630" s="104"/>
      <c r="QN1630" s="104"/>
      <c r="QO1630" s="104"/>
      <c r="QP1630" s="104"/>
      <c r="QQ1630" s="104"/>
      <c r="QR1630" s="104"/>
      <c r="QS1630" s="104"/>
      <c r="QT1630" s="104"/>
      <c r="QU1630" s="104"/>
      <c r="QV1630" s="104"/>
      <c r="QW1630" s="104"/>
      <c r="QX1630" s="104"/>
      <c r="QY1630" s="104"/>
      <c r="QZ1630" s="104"/>
      <c r="RA1630" s="104"/>
      <c r="RB1630" s="104"/>
      <c r="RC1630" s="104"/>
      <c r="RD1630" s="104"/>
      <c r="RE1630" s="104"/>
      <c r="RF1630" s="104"/>
    </row>
    <row r="1631" spans="1:474" x14ac:dyDescent="0.25">
      <c r="A1631" s="26"/>
      <c r="B1631" s="48" t="s">
        <v>1530</v>
      </c>
      <c r="C1631" s="23"/>
      <c r="D1631" s="49">
        <v>0</v>
      </c>
      <c r="E1631" s="23"/>
      <c r="F1631" s="50">
        <v>0</v>
      </c>
      <c r="G1631" s="169"/>
      <c r="H1631" s="169"/>
      <c r="I1631" s="169"/>
      <c r="J1631" s="169"/>
      <c r="K1631" s="169"/>
      <c r="L1631" s="169"/>
      <c r="M1631" s="169"/>
      <c r="N1631" s="169"/>
      <c r="O1631" s="169"/>
      <c r="P1631" s="207"/>
      <c r="Q1631" s="169"/>
      <c r="R1631" s="169"/>
      <c r="S1631" s="169"/>
      <c r="T1631" s="169"/>
      <c r="U1631" s="208">
        <v>0</v>
      </c>
      <c r="V1631" s="207">
        <v>0</v>
      </c>
      <c r="W1631" s="169"/>
      <c r="X1631" s="169"/>
      <c r="Y1631" s="169"/>
      <c r="Z1631" s="169"/>
      <c r="AA1631" s="169"/>
      <c r="AB1631" s="169"/>
      <c r="AC1631" s="180"/>
      <c r="AD1631" s="180"/>
      <c r="AE1631" s="207">
        <f t="shared" ref="AE1631:AE1651" si="179">H1631+J1631+L1631+N1631+P1631+R1631+T1631+V1631+X1631+Z1631+AB1631+AD1631</f>
        <v>0</v>
      </c>
    </row>
    <row r="1632" spans="1:474" x14ac:dyDescent="0.25">
      <c r="A1632" s="26"/>
      <c r="B1632" s="48" t="s">
        <v>1531</v>
      </c>
      <c r="C1632" s="23"/>
      <c r="D1632" s="49">
        <v>0</v>
      </c>
      <c r="E1632" s="23"/>
      <c r="F1632" s="50">
        <v>0</v>
      </c>
      <c r="G1632" s="169"/>
      <c r="H1632" s="169"/>
      <c r="I1632" s="169"/>
      <c r="J1632" s="169"/>
      <c r="K1632" s="169"/>
      <c r="L1632" s="169"/>
      <c r="M1632" s="169"/>
      <c r="N1632" s="169"/>
      <c r="O1632" s="169"/>
      <c r="P1632" s="207"/>
      <c r="Q1632" s="169"/>
      <c r="R1632" s="169"/>
      <c r="S1632" s="169"/>
      <c r="T1632" s="169"/>
      <c r="U1632" s="208">
        <v>0</v>
      </c>
      <c r="V1632" s="207">
        <v>0</v>
      </c>
      <c r="W1632" s="169"/>
      <c r="X1632" s="169"/>
      <c r="Y1632" s="169"/>
      <c r="Z1632" s="169"/>
      <c r="AA1632" s="169"/>
      <c r="AB1632" s="169"/>
      <c r="AC1632" s="180"/>
      <c r="AD1632" s="180"/>
      <c r="AE1632" s="207">
        <f t="shared" si="179"/>
        <v>0</v>
      </c>
    </row>
    <row r="1633" spans="1:31" x14ac:dyDescent="0.25">
      <c r="A1633" s="26"/>
      <c r="B1633" s="48" t="s">
        <v>1532</v>
      </c>
      <c r="C1633" s="23"/>
      <c r="D1633" s="49">
        <v>0</v>
      </c>
      <c r="E1633" s="23"/>
      <c r="F1633" s="50">
        <v>0</v>
      </c>
      <c r="G1633" s="169"/>
      <c r="H1633" s="169"/>
      <c r="I1633" s="169"/>
      <c r="J1633" s="169"/>
      <c r="K1633" s="169"/>
      <c r="L1633" s="169"/>
      <c r="M1633" s="169"/>
      <c r="N1633" s="169"/>
      <c r="O1633" s="169"/>
      <c r="P1633" s="207"/>
      <c r="Q1633" s="169"/>
      <c r="R1633" s="169"/>
      <c r="S1633" s="169"/>
      <c r="T1633" s="169"/>
      <c r="U1633" s="208">
        <v>0</v>
      </c>
      <c r="V1633" s="207">
        <v>0</v>
      </c>
      <c r="W1633" s="169"/>
      <c r="X1633" s="169"/>
      <c r="Y1633" s="169"/>
      <c r="Z1633" s="169"/>
      <c r="AA1633" s="169"/>
      <c r="AB1633" s="169"/>
      <c r="AC1633" s="180"/>
      <c r="AD1633" s="180"/>
      <c r="AE1633" s="207">
        <f t="shared" si="179"/>
        <v>0</v>
      </c>
    </row>
    <row r="1634" spans="1:31" x14ac:dyDescent="0.25">
      <c r="A1634" s="26"/>
      <c r="B1634" s="48" t="s">
        <v>1532</v>
      </c>
      <c r="C1634" s="23"/>
      <c r="D1634" s="49">
        <v>0</v>
      </c>
      <c r="E1634" s="23"/>
      <c r="F1634" s="50">
        <v>0</v>
      </c>
      <c r="G1634" s="169"/>
      <c r="H1634" s="169"/>
      <c r="I1634" s="169"/>
      <c r="J1634" s="169"/>
      <c r="K1634" s="169"/>
      <c r="L1634" s="169"/>
      <c r="M1634" s="169"/>
      <c r="N1634" s="169"/>
      <c r="O1634" s="169"/>
      <c r="P1634" s="207"/>
      <c r="Q1634" s="169"/>
      <c r="R1634" s="169"/>
      <c r="S1634" s="169"/>
      <c r="T1634" s="169"/>
      <c r="U1634" s="208">
        <v>0</v>
      </c>
      <c r="V1634" s="207">
        <v>0</v>
      </c>
      <c r="W1634" s="169"/>
      <c r="X1634" s="169"/>
      <c r="Y1634" s="169"/>
      <c r="Z1634" s="169"/>
      <c r="AA1634" s="169"/>
      <c r="AB1634" s="169"/>
      <c r="AC1634" s="180"/>
      <c r="AD1634" s="180"/>
      <c r="AE1634" s="207">
        <f t="shared" si="179"/>
        <v>0</v>
      </c>
    </row>
    <row r="1635" spans="1:31" x14ac:dyDescent="0.25">
      <c r="A1635" s="26"/>
      <c r="B1635" s="48" t="s">
        <v>1533</v>
      </c>
      <c r="C1635" s="23"/>
      <c r="D1635" s="49">
        <v>0</v>
      </c>
      <c r="E1635" s="23"/>
      <c r="F1635" s="50">
        <v>0</v>
      </c>
      <c r="G1635" s="169"/>
      <c r="H1635" s="169"/>
      <c r="I1635" s="169"/>
      <c r="J1635" s="169"/>
      <c r="K1635" s="169"/>
      <c r="L1635" s="169"/>
      <c r="M1635" s="169"/>
      <c r="N1635" s="169"/>
      <c r="O1635" s="169"/>
      <c r="P1635" s="207"/>
      <c r="Q1635" s="169"/>
      <c r="R1635" s="169"/>
      <c r="S1635" s="169"/>
      <c r="T1635" s="169"/>
      <c r="U1635" s="208">
        <v>0</v>
      </c>
      <c r="V1635" s="207">
        <v>0</v>
      </c>
      <c r="W1635" s="169"/>
      <c r="X1635" s="169"/>
      <c r="Y1635" s="169"/>
      <c r="Z1635" s="169"/>
      <c r="AA1635" s="169"/>
      <c r="AB1635" s="169"/>
      <c r="AC1635" s="180"/>
      <c r="AD1635" s="180"/>
      <c r="AE1635" s="207">
        <f t="shared" si="179"/>
        <v>0</v>
      </c>
    </row>
    <row r="1636" spans="1:31" x14ac:dyDescent="0.25">
      <c r="A1636" s="26"/>
      <c r="B1636" s="48" t="s">
        <v>1534</v>
      </c>
      <c r="C1636" s="23"/>
      <c r="D1636" s="49">
        <v>0</v>
      </c>
      <c r="E1636" s="23"/>
      <c r="F1636" s="50">
        <v>0</v>
      </c>
      <c r="G1636" s="169"/>
      <c r="H1636" s="169"/>
      <c r="I1636" s="169"/>
      <c r="J1636" s="169"/>
      <c r="K1636" s="169"/>
      <c r="L1636" s="169"/>
      <c r="M1636" s="169"/>
      <c r="N1636" s="169"/>
      <c r="O1636" s="169"/>
      <c r="P1636" s="207"/>
      <c r="Q1636" s="169"/>
      <c r="R1636" s="169"/>
      <c r="S1636" s="169"/>
      <c r="T1636" s="169"/>
      <c r="U1636" s="208">
        <v>0</v>
      </c>
      <c r="V1636" s="207">
        <v>0</v>
      </c>
      <c r="W1636" s="169"/>
      <c r="X1636" s="169"/>
      <c r="Y1636" s="169"/>
      <c r="Z1636" s="169"/>
      <c r="AA1636" s="169"/>
      <c r="AB1636" s="169"/>
      <c r="AC1636" s="180"/>
      <c r="AD1636" s="180"/>
      <c r="AE1636" s="207">
        <f t="shared" si="179"/>
        <v>0</v>
      </c>
    </row>
    <row r="1637" spans="1:31" x14ac:dyDescent="0.25">
      <c r="A1637" s="26"/>
      <c r="B1637" s="48" t="s">
        <v>1535</v>
      </c>
      <c r="C1637" s="23"/>
      <c r="D1637" s="49">
        <v>0</v>
      </c>
      <c r="E1637" s="23"/>
      <c r="F1637" s="50">
        <v>0</v>
      </c>
      <c r="G1637" s="169"/>
      <c r="H1637" s="169"/>
      <c r="I1637" s="169"/>
      <c r="J1637" s="169"/>
      <c r="K1637" s="169"/>
      <c r="L1637" s="169"/>
      <c r="M1637" s="169"/>
      <c r="N1637" s="169"/>
      <c r="O1637" s="169"/>
      <c r="P1637" s="207"/>
      <c r="Q1637" s="169"/>
      <c r="R1637" s="169"/>
      <c r="S1637" s="169"/>
      <c r="T1637" s="169"/>
      <c r="U1637" s="208">
        <v>0</v>
      </c>
      <c r="V1637" s="207">
        <v>0</v>
      </c>
      <c r="W1637" s="169"/>
      <c r="X1637" s="169"/>
      <c r="Y1637" s="169"/>
      <c r="Z1637" s="169"/>
      <c r="AA1637" s="169"/>
      <c r="AB1637" s="169"/>
      <c r="AC1637" s="180"/>
      <c r="AD1637" s="180"/>
      <c r="AE1637" s="207">
        <f t="shared" si="179"/>
        <v>0</v>
      </c>
    </row>
    <row r="1638" spans="1:31" x14ac:dyDescent="0.25">
      <c r="A1638" s="26"/>
      <c r="B1638" s="48" t="s">
        <v>1536</v>
      </c>
      <c r="C1638" s="23"/>
      <c r="D1638" s="49">
        <v>0</v>
      </c>
      <c r="E1638" s="23"/>
      <c r="F1638" s="50">
        <v>0</v>
      </c>
      <c r="G1638" s="169"/>
      <c r="H1638" s="169"/>
      <c r="I1638" s="169"/>
      <c r="J1638" s="169"/>
      <c r="K1638" s="169"/>
      <c r="L1638" s="169"/>
      <c r="M1638" s="169"/>
      <c r="N1638" s="169"/>
      <c r="O1638" s="169"/>
      <c r="P1638" s="207"/>
      <c r="Q1638" s="169"/>
      <c r="R1638" s="169"/>
      <c r="S1638" s="169"/>
      <c r="T1638" s="169"/>
      <c r="U1638" s="208">
        <v>0</v>
      </c>
      <c r="V1638" s="207">
        <v>0</v>
      </c>
      <c r="W1638" s="169"/>
      <c r="X1638" s="169"/>
      <c r="Y1638" s="169"/>
      <c r="Z1638" s="169"/>
      <c r="AA1638" s="169"/>
      <c r="AB1638" s="169"/>
      <c r="AC1638" s="180"/>
      <c r="AD1638" s="180"/>
      <c r="AE1638" s="207">
        <f t="shared" si="179"/>
        <v>0</v>
      </c>
    </row>
    <row r="1639" spans="1:31" x14ac:dyDescent="0.25">
      <c r="A1639" s="26"/>
      <c r="B1639" s="48" t="s">
        <v>1537</v>
      </c>
      <c r="C1639" s="23"/>
      <c r="D1639" s="49">
        <v>0</v>
      </c>
      <c r="E1639" s="23"/>
      <c r="F1639" s="50">
        <v>0</v>
      </c>
      <c r="G1639" s="169"/>
      <c r="H1639" s="169"/>
      <c r="I1639" s="169"/>
      <c r="J1639" s="169"/>
      <c r="K1639" s="169"/>
      <c r="L1639" s="169"/>
      <c r="M1639" s="169"/>
      <c r="N1639" s="169"/>
      <c r="O1639" s="169"/>
      <c r="P1639" s="207"/>
      <c r="Q1639" s="169"/>
      <c r="R1639" s="169"/>
      <c r="S1639" s="169"/>
      <c r="T1639" s="169"/>
      <c r="U1639" s="208">
        <v>0</v>
      </c>
      <c r="V1639" s="207">
        <v>0</v>
      </c>
      <c r="W1639" s="169"/>
      <c r="X1639" s="169"/>
      <c r="Y1639" s="169"/>
      <c r="Z1639" s="169"/>
      <c r="AA1639" s="169"/>
      <c r="AB1639" s="169"/>
      <c r="AC1639" s="180"/>
      <c r="AD1639" s="180"/>
      <c r="AE1639" s="207">
        <f t="shared" si="179"/>
        <v>0</v>
      </c>
    </row>
    <row r="1640" spans="1:31" x14ac:dyDescent="0.25">
      <c r="A1640" s="26"/>
      <c r="B1640" s="48" t="s">
        <v>1538</v>
      </c>
      <c r="C1640" s="23"/>
      <c r="D1640" s="49">
        <v>0</v>
      </c>
      <c r="E1640" s="23"/>
      <c r="F1640" s="50">
        <v>0</v>
      </c>
      <c r="G1640" s="169"/>
      <c r="H1640" s="169"/>
      <c r="I1640" s="169"/>
      <c r="J1640" s="169"/>
      <c r="K1640" s="169"/>
      <c r="L1640" s="169"/>
      <c r="M1640" s="169"/>
      <c r="N1640" s="169"/>
      <c r="O1640" s="169"/>
      <c r="P1640" s="207"/>
      <c r="Q1640" s="169"/>
      <c r="R1640" s="169"/>
      <c r="S1640" s="169"/>
      <c r="T1640" s="169"/>
      <c r="U1640" s="208">
        <v>0</v>
      </c>
      <c r="V1640" s="207">
        <v>0</v>
      </c>
      <c r="W1640" s="169"/>
      <c r="X1640" s="169"/>
      <c r="Y1640" s="169"/>
      <c r="Z1640" s="169"/>
      <c r="AA1640" s="169"/>
      <c r="AB1640" s="169"/>
      <c r="AC1640" s="180"/>
      <c r="AD1640" s="180"/>
      <c r="AE1640" s="207">
        <f t="shared" si="179"/>
        <v>0</v>
      </c>
    </row>
    <row r="1641" spans="1:31" x14ac:dyDescent="0.25">
      <c r="A1641" s="26"/>
      <c r="B1641" s="48" t="s">
        <v>1539</v>
      </c>
      <c r="C1641" s="23"/>
      <c r="D1641" s="49">
        <v>0</v>
      </c>
      <c r="E1641" s="23"/>
      <c r="F1641" s="50">
        <v>0</v>
      </c>
      <c r="G1641" s="169"/>
      <c r="H1641" s="169"/>
      <c r="I1641" s="169"/>
      <c r="J1641" s="169"/>
      <c r="K1641" s="169"/>
      <c r="L1641" s="169"/>
      <c r="M1641" s="169"/>
      <c r="N1641" s="169"/>
      <c r="O1641" s="169"/>
      <c r="P1641" s="207"/>
      <c r="Q1641" s="169"/>
      <c r="R1641" s="169"/>
      <c r="S1641" s="169"/>
      <c r="T1641" s="169"/>
      <c r="U1641" s="208">
        <v>0</v>
      </c>
      <c r="V1641" s="207">
        <v>0</v>
      </c>
      <c r="W1641" s="169"/>
      <c r="X1641" s="169"/>
      <c r="Y1641" s="169"/>
      <c r="Z1641" s="169"/>
      <c r="AA1641" s="169"/>
      <c r="AB1641" s="169"/>
      <c r="AC1641" s="180"/>
      <c r="AD1641" s="180"/>
      <c r="AE1641" s="207">
        <f t="shared" si="179"/>
        <v>0</v>
      </c>
    </row>
    <row r="1642" spans="1:31" x14ac:dyDescent="0.25">
      <c r="A1642" s="26"/>
      <c r="B1642" s="48" t="s">
        <v>1540</v>
      </c>
      <c r="C1642" s="23"/>
      <c r="D1642" s="49">
        <v>0</v>
      </c>
      <c r="E1642" s="23"/>
      <c r="F1642" s="50">
        <v>0</v>
      </c>
      <c r="G1642" s="169"/>
      <c r="H1642" s="169"/>
      <c r="I1642" s="169"/>
      <c r="J1642" s="169"/>
      <c r="K1642" s="169"/>
      <c r="L1642" s="169"/>
      <c r="M1642" s="169"/>
      <c r="N1642" s="169"/>
      <c r="O1642" s="169"/>
      <c r="P1642" s="207"/>
      <c r="Q1642" s="169"/>
      <c r="R1642" s="169"/>
      <c r="S1642" s="169"/>
      <c r="T1642" s="169"/>
      <c r="U1642" s="208">
        <v>0</v>
      </c>
      <c r="V1642" s="207">
        <v>0</v>
      </c>
      <c r="W1642" s="169"/>
      <c r="X1642" s="169"/>
      <c r="Y1642" s="169"/>
      <c r="Z1642" s="169"/>
      <c r="AA1642" s="169"/>
      <c r="AB1642" s="169"/>
      <c r="AC1642" s="180"/>
      <c r="AD1642" s="180"/>
      <c r="AE1642" s="207">
        <f t="shared" si="179"/>
        <v>0</v>
      </c>
    </row>
    <row r="1643" spans="1:31" x14ac:dyDescent="0.25">
      <c r="A1643" s="26"/>
      <c r="B1643" s="48" t="s">
        <v>1541</v>
      </c>
      <c r="C1643" s="23"/>
      <c r="D1643" s="49">
        <v>0</v>
      </c>
      <c r="E1643" s="23"/>
      <c r="F1643" s="50">
        <v>0</v>
      </c>
      <c r="G1643" s="169"/>
      <c r="H1643" s="169"/>
      <c r="I1643" s="169"/>
      <c r="J1643" s="169"/>
      <c r="K1643" s="169"/>
      <c r="L1643" s="169"/>
      <c r="M1643" s="169"/>
      <c r="N1643" s="169"/>
      <c r="O1643" s="169"/>
      <c r="P1643" s="207"/>
      <c r="Q1643" s="169"/>
      <c r="R1643" s="169"/>
      <c r="S1643" s="169"/>
      <c r="T1643" s="169"/>
      <c r="U1643" s="208">
        <v>0</v>
      </c>
      <c r="V1643" s="207">
        <v>0</v>
      </c>
      <c r="W1643" s="169"/>
      <c r="X1643" s="169"/>
      <c r="Y1643" s="169"/>
      <c r="Z1643" s="169"/>
      <c r="AA1643" s="169"/>
      <c r="AB1643" s="169"/>
      <c r="AC1643" s="180"/>
      <c r="AD1643" s="180"/>
      <c r="AE1643" s="207">
        <f t="shared" si="179"/>
        <v>0</v>
      </c>
    </row>
    <row r="1644" spans="1:31" x14ac:dyDescent="0.25">
      <c r="A1644" s="26"/>
      <c r="B1644" s="48" t="s">
        <v>1542</v>
      </c>
      <c r="C1644" s="23"/>
      <c r="D1644" s="49">
        <v>0</v>
      </c>
      <c r="E1644" s="23"/>
      <c r="F1644" s="50">
        <v>0</v>
      </c>
      <c r="G1644" s="169"/>
      <c r="H1644" s="169"/>
      <c r="I1644" s="169"/>
      <c r="J1644" s="169"/>
      <c r="K1644" s="169"/>
      <c r="L1644" s="169"/>
      <c r="M1644" s="169"/>
      <c r="N1644" s="169"/>
      <c r="O1644" s="169"/>
      <c r="P1644" s="207"/>
      <c r="Q1644" s="169"/>
      <c r="R1644" s="169"/>
      <c r="S1644" s="169"/>
      <c r="T1644" s="169"/>
      <c r="U1644" s="208">
        <v>0</v>
      </c>
      <c r="V1644" s="207">
        <v>0</v>
      </c>
      <c r="W1644" s="169"/>
      <c r="X1644" s="169"/>
      <c r="Y1644" s="169"/>
      <c r="Z1644" s="169"/>
      <c r="AA1644" s="169"/>
      <c r="AB1644" s="169"/>
      <c r="AC1644" s="180"/>
      <c r="AD1644" s="180"/>
      <c r="AE1644" s="207">
        <f t="shared" si="179"/>
        <v>0</v>
      </c>
    </row>
    <row r="1645" spans="1:31" x14ac:dyDescent="0.25">
      <c r="A1645" s="26"/>
      <c r="B1645" s="48" t="s">
        <v>1543</v>
      </c>
      <c r="C1645" s="23"/>
      <c r="D1645" s="49">
        <v>0</v>
      </c>
      <c r="E1645" s="23"/>
      <c r="F1645" s="50">
        <v>0</v>
      </c>
      <c r="G1645" s="169"/>
      <c r="H1645" s="169"/>
      <c r="I1645" s="169"/>
      <c r="J1645" s="169"/>
      <c r="K1645" s="169"/>
      <c r="L1645" s="169"/>
      <c r="M1645" s="169"/>
      <c r="N1645" s="169"/>
      <c r="O1645" s="169"/>
      <c r="P1645" s="207"/>
      <c r="Q1645" s="169"/>
      <c r="R1645" s="169"/>
      <c r="S1645" s="169"/>
      <c r="T1645" s="169"/>
      <c r="U1645" s="208">
        <v>0</v>
      </c>
      <c r="V1645" s="207">
        <v>0</v>
      </c>
      <c r="W1645" s="169"/>
      <c r="X1645" s="169"/>
      <c r="Y1645" s="169"/>
      <c r="Z1645" s="169"/>
      <c r="AA1645" s="169"/>
      <c r="AB1645" s="169"/>
      <c r="AC1645" s="180"/>
      <c r="AD1645" s="180"/>
      <c r="AE1645" s="207">
        <f t="shared" si="179"/>
        <v>0</v>
      </c>
    </row>
    <row r="1646" spans="1:31" x14ac:dyDescent="0.25">
      <c r="A1646" s="26"/>
      <c r="B1646" s="48" t="s">
        <v>1544</v>
      </c>
      <c r="C1646" s="23"/>
      <c r="D1646" s="49">
        <v>0</v>
      </c>
      <c r="E1646" s="23"/>
      <c r="F1646" s="50">
        <v>0</v>
      </c>
      <c r="G1646" s="169"/>
      <c r="H1646" s="169"/>
      <c r="I1646" s="169"/>
      <c r="J1646" s="169"/>
      <c r="K1646" s="169"/>
      <c r="L1646" s="169"/>
      <c r="M1646" s="169"/>
      <c r="N1646" s="169"/>
      <c r="O1646" s="169"/>
      <c r="P1646" s="207"/>
      <c r="Q1646" s="169"/>
      <c r="R1646" s="169"/>
      <c r="S1646" s="169"/>
      <c r="T1646" s="169"/>
      <c r="U1646" s="208">
        <v>0</v>
      </c>
      <c r="V1646" s="207">
        <v>0</v>
      </c>
      <c r="W1646" s="169"/>
      <c r="X1646" s="169"/>
      <c r="Y1646" s="169"/>
      <c r="Z1646" s="169"/>
      <c r="AA1646" s="169"/>
      <c r="AB1646" s="169"/>
      <c r="AC1646" s="180"/>
      <c r="AD1646" s="180"/>
      <c r="AE1646" s="207">
        <f t="shared" si="179"/>
        <v>0</v>
      </c>
    </row>
    <row r="1647" spans="1:31" x14ac:dyDescent="0.25">
      <c r="A1647" s="26"/>
      <c r="B1647" s="48" t="s">
        <v>1545</v>
      </c>
      <c r="C1647" s="23"/>
      <c r="D1647" s="49">
        <v>0</v>
      </c>
      <c r="E1647" s="23"/>
      <c r="F1647" s="50">
        <v>0</v>
      </c>
      <c r="G1647" s="169"/>
      <c r="H1647" s="169"/>
      <c r="I1647" s="169"/>
      <c r="J1647" s="169"/>
      <c r="K1647" s="169"/>
      <c r="L1647" s="169"/>
      <c r="M1647" s="169"/>
      <c r="N1647" s="169"/>
      <c r="O1647" s="169"/>
      <c r="P1647" s="207"/>
      <c r="Q1647" s="169"/>
      <c r="R1647" s="169"/>
      <c r="S1647" s="169"/>
      <c r="T1647" s="169"/>
      <c r="U1647" s="208">
        <v>0</v>
      </c>
      <c r="V1647" s="207">
        <v>0</v>
      </c>
      <c r="W1647" s="169"/>
      <c r="X1647" s="169"/>
      <c r="Y1647" s="169"/>
      <c r="Z1647" s="169"/>
      <c r="AA1647" s="169"/>
      <c r="AB1647" s="169"/>
      <c r="AC1647" s="180"/>
      <c r="AD1647" s="180"/>
      <c r="AE1647" s="207">
        <f t="shared" si="179"/>
        <v>0</v>
      </c>
    </row>
    <row r="1648" spans="1:31" x14ac:dyDescent="0.25">
      <c r="A1648" s="26"/>
      <c r="B1648" s="48" t="s">
        <v>1546</v>
      </c>
      <c r="C1648" s="23"/>
      <c r="D1648" s="49">
        <v>0</v>
      </c>
      <c r="E1648" s="23"/>
      <c r="F1648" s="50">
        <v>0</v>
      </c>
      <c r="G1648" s="169"/>
      <c r="H1648" s="169"/>
      <c r="I1648" s="169"/>
      <c r="J1648" s="169"/>
      <c r="K1648" s="169"/>
      <c r="L1648" s="169"/>
      <c r="M1648" s="169"/>
      <c r="N1648" s="169"/>
      <c r="O1648" s="169"/>
      <c r="P1648" s="207"/>
      <c r="Q1648" s="169"/>
      <c r="R1648" s="169"/>
      <c r="S1648" s="169"/>
      <c r="T1648" s="169"/>
      <c r="U1648" s="208">
        <v>0</v>
      </c>
      <c r="V1648" s="207">
        <v>0</v>
      </c>
      <c r="W1648" s="169"/>
      <c r="X1648" s="169"/>
      <c r="Y1648" s="169"/>
      <c r="Z1648" s="169"/>
      <c r="AA1648" s="169"/>
      <c r="AB1648" s="169"/>
      <c r="AC1648" s="180"/>
      <c r="AD1648" s="180"/>
      <c r="AE1648" s="207">
        <f t="shared" si="179"/>
        <v>0</v>
      </c>
    </row>
    <row r="1649" spans="1:474" x14ac:dyDescent="0.25">
      <c r="A1649" s="26"/>
      <c r="B1649" s="48" t="s">
        <v>1547</v>
      </c>
      <c r="C1649" s="23"/>
      <c r="D1649" s="49">
        <v>0</v>
      </c>
      <c r="E1649" s="23"/>
      <c r="F1649" s="50">
        <v>0</v>
      </c>
      <c r="G1649" s="169"/>
      <c r="H1649" s="169"/>
      <c r="I1649" s="169"/>
      <c r="J1649" s="169"/>
      <c r="K1649" s="169"/>
      <c r="L1649" s="169"/>
      <c r="M1649" s="169"/>
      <c r="N1649" s="169"/>
      <c r="O1649" s="169"/>
      <c r="P1649" s="207"/>
      <c r="Q1649" s="169"/>
      <c r="R1649" s="169"/>
      <c r="S1649" s="169"/>
      <c r="T1649" s="169"/>
      <c r="U1649" s="208">
        <v>0</v>
      </c>
      <c r="V1649" s="207">
        <v>0</v>
      </c>
      <c r="W1649" s="169"/>
      <c r="X1649" s="169"/>
      <c r="Y1649" s="169"/>
      <c r="Z1649" s="169"/>
      <c r="AA1649" s="169"/>
      <c r="AB1649" s="169"/>
      <c r="AC1649" s="180"/>
      <c r="AD1649" s="180"/>
      <c r="AE1649" s="207">
        <f t="shared" si="179"/>
        <v>0</v>
      </c>
    </row>
    <row r="1650" spans="1:474" x14ac:dyDescent="0.25">
      <c r="A1650" s="26"/>
      <c r="B1650" s="48" t="s">
        <v>1548</v>
      </c>
      <c r="C1650" s="23"/>
      <c r="D1650" s="49">
        <v>0</v>
      </c>
      <c r="E1650" s="23"/>
      <c r="F1650" s="50">
        <v>0</v>
      </c>
      <c r="G1650" s="169"/>
      <c r="H1650" s="169"/>
      <c r="I1650" s="169"/>
      <c r="J1650" s="169"/>
      <c r="K1650" s="169"/>
      <c r="L1650" s="169"/>
      <c r="M1650" s="169"/>
      <c r="N1650" s="169"/>
      <c r="O1650" s="169"/>
      <c r="P1650" s="207"/>
      <c r="Q1650" s="169"/>
      <c r="R1650" s="169"/>
      <c r="S1650" s="169"/>
      <c r="T1650" s="169"/>
      <c r="U1650" s="208">
        <v>0</v>
      </c>
      <c r="V1650" s="207">
        <v>0</v>
      </c>
      <c r="W1650" s="169"/>
      <c r="X1650" s="169"/>
      <c r="Y1650" s="169"/>
      <c r="Z1650" s="169"/>
      <c r="AA1650" s="169"/>
      <c r="AB1650" s="169"/>
      <c r="AC1650" s="180"/>
      <c r="AD1650" s="180"/>
      <c r="AE1650" s="207">
        <f t="shared" si="179"/>
        <v>0</v>
      </c>
    </row>
    <row r="1651" spans="1:474" x14ac:dyDescent="0.25">
      <c r="A1651" s="26"/>
      <c r="B1651" s="48" t="s">
        <v>1549</v>
      </c>
      <c r="C1651" s="23"/>
      <c r="D1651" s="49">
        <v>0</v>
      </c>
      <c r="E1651" s="23"/>
      <c r="F1651" s="50">
        <v>0</v>
      </c>
      <c r="G1651" s="169"/>
      <c r="H1651" s="169"/>
      <c r="I1651" s="169"/>
      <c r="J1651" s="169"/>
      <c r="K1651" s="169"/>
      <c r="L1651" s="169"/>
      <c r="M1651" s="169"/>
      <c r="N1651" s="169"/>
      <c r="O1651" s="169"/>
      <c r="P1651" s="207"/>
      <c r="Q1651" s="169"/>
      <c r="R1651" s="169"/>
      <c r="S1651" s="169"/>
      <c r="T1651" s="169"/>
      <c r="U1651" s="208">
        <v>0</v>
      </c>
      <c r="V1651" s="207">
        <v>0</v>
      </c>
      <c r="W1651" s="169"/>
      <c r="X1651" s="169"/>
      <c r="Y1651" s="169"/>
      <c r="Z1651" s="169"/>
      <c r="AA1651" s="169"/>
      <c r="AB1651" s="169"/>
      <c r="AC1651" s="180"/>
      <c r="AD1651" s="180"/>
      <c r="AE1651" s="207">
        <f t="shared" si="179"/>
        <v>0</v>
      </c>
    </row>
    <row r="1652" spans="1:474" s="14" customFormat="1" x14ac:dyDescent="0.25">
      <c r="A1652" s="11">
        <v>254</v>
      </c>
      <c r="B1652" s="79" t="s">
        <v>1550</v>
      </c>
      <c r="C1652" s="11"/>
      <c r="D1652" s="11"/>
      <c r="E1652" s="11"/>
      <c r="F1652" s="13">
        <v>98919.14320000002</v>
      </c>
      <c r="G1652" s="171">
        <f>G1653+G1661</f>
        <v>0</v>
      </c>
      <c r="H1652" s="171">
        <f t="shared" ref="H1652:AE1652" si="180">H1653+H1661</f>
        <v>0</v>
      </c>
      <c r="I1652" s="171">
        <f t="shared" si="180"/>
        <v>0</v>
      </c>
      <c r="J1652" s="171">
        <f t="shared" si="180"/>
        <v>0</v>
      </c>
      <c r="K1652" s="171">
        <f t="shared" si="180"/>
        <v>0</v>
      </c>
      <c r="L1652" s="171">
        <f t="shared" si="180"/>
        <v>0</v>
      </c>
      <c r="M1652" s="171">
        <f t="shared" si="180"/>
        <v>0</v>
      </c>
      <c r="N1652" s="171">
        <f t="shared" si="180"/>
        <v>0</v>
      </c>
      <c r="O1652" s="171">
        <f t="shared" si="180"/>
        <v>65</v>
      </c>
      <c r="P1652" s="185">
        <f t="shared" si="180"/>
        <v>6900.1429545454539</v>
      </c>
      <c r="Q1652" s="171">
        <f t="shared" si="180"/>
        <v>0</v>
      </c>
      <c r="R1652" s="171">
        <f t="shared" si="180"/>
        <v>0</v>
      </c>
      <c r="S1652" s="171">
        <v>0</v>
      </c>
      <c r="T1652" s="171">
        <v>0</v>
      </c>
      <c r="U1652" s="171">
        <v>477</v>
      </c>
      <c r="V1652" s="185">
        <v>92019.004245454562</v>
      </c>
      <c r="W1652" s="171">
        <f t="shared" si="180"/>
        <v>0</v>
      </c>
      <c r="X1652" s="171">
        <f t="shared" si="180"/>
        <v>0</v>
      </c>
      <c r="Y1652" s="171">
        <f t="shared" si="180"/>
        <v>0</v>
      </c>
      <c r="Z1652" s="171">
        <f t="shared" si="180"/>
        <v>0</v>
      </c>
      <c r="AA1652" s="171">
        <f t="shared" si="180"/>
        <v>0</v>
      </c>
      <c r="AB1652" s="171">
        <f t="shared" si="180"/>
        <v>0</v>
      </c>
      <c r="AC1652" s="171">
        <f t="shared" si="180"/>
        <v>0</v>
      </c>
      <c r="AD1652" s="181">
        <f t="shared" si="180"/>
        <v>0</v>
      </c>
      <c r="AE1652" s="185">
        <f t="shared" si="180"/>
        <v>98919.147200000021</v>
      </c>
      <c r="AF1652" s="104"/>
      <c r="AG1652" s="104"/>
      <c r="AH1652" s="104"/>
      <c r="AI1652" s="104"/>
      <c r="AJ1652" s="104"/>
      <c r="AK1652" s="104"/>
      <c r="AL1652" s="104"/>
      <c r="AM1652" s="104"/>
      <c r="AN1652" s="104"/>
      <c r="AO1652" s="104"/>
      <c r="AP1652" s="104"/>
      <c r="AQ1652" s="104"/>
      <c r="AR1652" s="104"/>
      <c r="AS1652" s="104"/>
      <c r="AT1652" s="104"/>
      <c r="AU1652" s="104"/>
      <c r="AV1652" s="104"/>
      <c r="AW1652" s="104"/>
      <c r="AX1652" s="104"/>
      <c r="AY1652" s="104"/>
      <c r="AZ1652" s="104"/>
      <c r="BA1652" s="104"/>
      <c r="BB1652" s="104"/>
      <c r="BC1652" s="104"/>
      <c r="BD1652" s="104"/>
      <c r="BE1652" s="104"/>
      <c r="BF1652" s="104"/>
      <c r="BG1652" s="104"/>
      <c r="BH1652" s="104"/>
      <c r="BI1652" s="104"/>
      <c r="BJ1652" s="104"/>
      <c r="BK1652" s="104"/>
      <c r="BL1652" s="104"/>
      <c r="BM1652" s="104"/>
      <c r="BN1652" s="104"/>
      <c r="BO1652" s="104"/>
      <c r="BP1652" s="104"/>
      <c r="BQ1652" s="104"/>
      <c r="BR1652" s="104"/>
      <c r="GM1652" s="104"/>
      <c r="GN1652" s="104"/>
      <c r="GO1652" s="104"/>
      <c r="GP1652" s="104"/>
      <c r="GQ1652" s="104"/>
      <c r="GR1652" s="104"/>
      <c r="GS1652" s="104"/>
      <c r="GT1652" s="104"/>
      <c r="GU1652" s="104"/>
      <c r="GV1652" s="104"/>
      <c r="GW1652" s="104"/>
      <c r="GX1652" s="104"/>
      <c r="GY1652" s="104"/>
      <c r="GZ1652" s="104"/>
      <c r="HA1652" s="104"/>
      <c r="HB1652" s="104"/>
      <c r="HC1652" s="104"/>
      <c r="HD1652" s="104"/>
      <c r="HE1652" s="104"/>
      <c r="HF1652" s="104"/>
      <c r="HG1652" s="104"/>
      <c r="HH1652" s="104"/>
      <c r="HI1652" s="104"/>
      <c r="HJ1652" s="104"/>
      <c r="HK1652" s="104"/>
      <c r="HL1652" s="104"/>
      <c r="HM1652" s="104"/>
      <c r="HN1652" s="104"/>
      <c r="HO1652" s="104"/>
      <c r="HP1652" s="104"/>
      <c r="HQ1652" s="104"/>
      <c r="HR1652" s="104"/>
      <c r="HS1652" s="104"/>
      <c r="HT1652" s="104"/>
      <c r="HU1652" s="104"/>
      <c r="HV1652" s="104"/>
      <c r="HW1652" s="104"/>
      <c r="HX1652" s="104"/>
      <c r="HY1652" s="104"/>
      <c r="HZ1652" s="104"/>
      <c r="IA1652" s="104"/>
      <c r="IB1652" s="104"/>
      <c r="IC1652" s="104"/>
      <c r="ID1652" s="104"/>
      <c r="IE1652" s="104"/>
      <c r="IF1652" s="104"/>
      <c r="IG1652" s="104"/>
      <c r="IH1652" s="104"/>
      <c r="II1652" s="104"/>
      <c r="IJ1652" s="104"/>
      <c r="IK1652" s="104"/>
      <c r="IL1652" s="104"/>
      <c r="IM1652" s="104"/>
      <c r="IN1652" s="104"/>
      <c r="IO1652" s="104"/>
      <c r="IP1652" s="104"/>
      <c r="IQ1652" s="104"/>
      <c r="IR1652" s="104"/>
      <c r="IS1652" s="104"/>
      <c r="IT1652" s="104"/>
      <c r="IU1652" s="104"/>
      <c r="IV1652" s="104"/>
      <c r="IW1652" s="104"/>
      <c r="IX1652" s="104"/>
      <c r="IY1652" s="104"/>
      <c r="IZ1652" s="104"/>
      <c r="JA1652" s="104"/>
      <c r="JB1652" s="104"/>
      <c r="JC1652" s="104"/>
      <c r="JD1652" s="104"/>
      <c r="JE1652" s="104"/>
      <c r="JF1652" s="104"/>
      <c r="JG1652" s="104"/>
      <c r="JH1652" s="104"/>
      <c r="JI1652" s="104"/>
      <c r="JJ1652" s="104"/>
      <c r="JK1652" s="104"/>
      <c r="JL1652" s="104"/>
      <c r="JM1652" s="104"/>
      <c r="JN1652" s="104"/>
      <c r="JO1652" s="104"/>
      <c r="JP1652" s="104"/>
      <c r="JQ1652" s="104"/>
      <c r="JR1652" s="104"/>
      <c r="JS1652" s="104"/>
      <c r="JT1652" s="104"/>
      <c r="JU1652" s="104"/>
      <c r="JV1652" s="104"/>
      <c r="JW1652" s="104"/>
      <c r="JX1652" s="104"/>
      <c r="JY1652" s="104"/>
      <c r="JZ1652" s="104"/>
      <c r="KA1652" s="104"/>
      <c r="KB1652" s="104"/>
      <c r="KC1652" s="104"/>
      <c r="KD1652" s="104"/>
      <c r="KE1652" s="104"/>
      <c r="KF1652" s="104"/>
      <c r="KG1652" s="104"/>
      <c r="KH1652" s="104"/>
      <c r="KI1652" s="104"/>
      <c r="KJ1652" s="104"/>
      <c r="KK1652" s="104"/>
      <c r="KL1652" s="104"/>
      <c r="KM1652" s="104"/>
      <c r="KN1652" s="104"/>
      <c r="KO1652" s="104"/>
      <c r="KP1652" s="104"/>
      <c r="KQ1652" s="104"/>
      <c r="KR1652" s="104"/>
      <c r="KS1652" s="104"/>
      <c r="KT1652" s="104"/>
      <c r="KU1652" s="104"/>
      <c r="KV1652" s="104"/>
      <c r="KW1652" s="104"/>
      <c r="KX1652" s="104"/>
      <c r="KY1652" s="104"/>
      <c r="KZ1652" s="104"/>
      <c r="LA1652" s="104"/>
      <c r="LB1652" s="104"/>
      <c r="LC1652" s="104"/>
      <c r="LD1652" s="104"/>
      <c r="LE1652" s="104"/>
      <c r="LF1652" s="104"/>
      <c r="LG1652" s="104"/>
      <c r="LH1652" s="104"/>
      <c r="LI1652" s="104"/>
      <c r="LJ1652" s="104"/>
      <c r="LK1652" s="104"/>
      <c r="LL1652" s="104"/>
      <c r="LM1652" s="104"/>
      <c r="LN1652" s="104"/>
      <c r="LO1652" s="104"/>
      <c r="LP1652" s="104"/>
      <c r="LQ1652" s="104"/>
      <c r="LR1652" s="104"/>
      <c r="LS1652" s="104"/>
      <c r="LT1652" s="104"/>
      <c r="LU1652" s="104"/>
      <c r="LV1652" s="104"/>
      <c r="LW1652" s="104"/>
      <c r="LX1652" s="104"/>
      <c r="LY1652" s="104"/>
      <c r="LZ1652" s="104"/>
      <c r="MA1652" s="104"/>
      <c r="MB1652" s="104"/>
      <c r="MC1652" s="104"/>
      <c r="MD1652" s="104"/>
      <c r="ME1652" s="104"/>
      <c r="MF1652" s="104"/>
      <c r="MG1652" s="104"/>
      <c r="MH1652" s="104"/>
      <c r="MI1652" s="104"/>
      <c r="MJ1652" s="104"/>
      <c r="MK1652" s="104"/>
      <c r="ML1652" s="104"/>
      <c r="MM1652" s="104"/>
      <c r="MN1652" s="104"/>
      <c r="MO1652" s="104"/>
      <c r="MP1652" s="104"/>
      <c r="MQ1652" s="104"/>
      <c r="MR1652" s="104"/>
      <c r="MS1652" s="104"/>
      <c r="MT1652" s="104"/>
      <c r="MU1652" s="104"/>
      <c r="MV1652" s="104"/>
      <c r="MW1652" s="104"/>
      <c r="MX1652" s="104"/>
      <c r="MY1652" s="104"/>
      <c r="MZ1652" s="104"/>
      <c r="NA1652" s="104"/>
      <c r="NB1652" s="104"/>
      <c r="NC1652" s="104"/>
      <c r="ND1652" s="104"/>
      <c r="NE1652" s="104"/>
      <c r="NF1652" s="104"/>
      <c r="NG1652" s="104"/>
      <c r="NH1652" s="104"/>
      <c r="NI1652" s="104"/>
      <c r="NJ1652" s="104"/>
      <c r="NK1652" s="104"/>
      <c r="NL1652" s="104"/>
      <c r="NM1652" s="104"/>
      <c r="NN1652" s="104"/>
      <c r="NO1652" s="104"/>
      <c r="NP1652" s="104"/>
      <c r="NQ1652" s="104"/>
      <c r="NR1652" s="104"/>
      <c r="NS1652" s="104"/>
      <c r="NT1652" s="104"/>
      <c r="NU1652" s="104"/>
      <c r="NV1652" s="104"/>
      <c r="NW1652" s="104"/>
      <c r="NX1652" s="104"/>
      <c r="NY1652" s="104"/>
      <c r="NZ1652" s="104"/>
      <c r="OA1652" s="104"/>
      <c r="OB1652" s="104"/>
      <c r="OC1652" s="104"/>
      <c r="OD1652" s="104"/>
      <c r="OE1652" s="104"/>
      <c r="OF1652" s="104"/>
      <c r="OG1652" s="104"/>
      <c r="OH1652" s="104"/>
      <c r="OI1652" s="104"/>
      <c r="OJ1652" s="104"/>
      <c r="OK1652" s="104"/>
      <c r="OL1652" s="104"/>
      <c r="OM1652" s="104"/>
      <c r="ON1652" s="104"/>
      <c r="OO1652" s="104"/>
      <c r="OP1652" s="104"/>
      <c r="OQ1652" s="104"/>
      <c r="OR1652" s="104"/>
      <c r="OS1652" s="104"/>
      <c r="OT1652" s="104"/>
      <c r="OU1652" s="104"/>
      <c r="OV1652" s="104"/>
      <c r="OW1652" s="104"/>
      <c r="OX1652" s="104"/>
      <c r="OY1652" s="104"/>
      <c r="OZ1652" s="104"/>
      <c r="PA1652" s="104"/>
      <c r="PB1652" s="104"/>
      <c r="PC1652" s="104"/>
      <c r="PD1652" s="104"/>
      <c r="PE1652" s="104"/>
      <c r="PF1652" s="104"/>
      <c r="PG1652" s="104"/>
      <c r="PH1652" s="104"/>
      <c r="PI1652" s="104"/>
      <c r="PJ1652" s="104"/>
      <c r="PK1652" s="104"/>
      <c r="PL1652" s="104"/>
      <c r="PM1652" s="104"/>
      <c r="PN1652" s="104"/>
      <c r="PO1652" s="104"/>
      <c r="PP1652" s="104"/>
      <c r="PQ1652" s="104"/>
      <c r="PR1652" s="104"/>
      <c r="PS1652" s="104"/>
      <c r="PT1652" s="104"/>
      <c r="PU1652" s="104"/>
      <c r="PV1652" s="104"/>
      <c r="PW1652" s="104"/>
      <c r="PX1652" s="104"/>
      <c r="PY1652" s="104"/>
      <c r="PZ1652" s="104"/>
      <c r="QA1652" s="104"/>
      <c r="QB1652" s="104"/>
      <c r="QC1652" s="104"/>
      <c r="QD1652" s="104"/>
      <c r="QE1652" s="104"/>
      <c r="QF1652" s="104"/>
      <c r="QG1652" s="104"/>
      <c r="QH1652" s="104"/>
      <c r="QI1652" s="104"/>
      <c r="QJ1652" s="104"/>
      <c r="QK1652" s="104"/>
      <c r="QL1652" s="104"/>
      <c r="QM1652" s="104"/>
      <c r="QN1652" s="104"/>
      <c r="QO1652" s="104"/>
      <c r="QP1652" s="104"/>
      <c r="QQ1652" s="104"/>
      <c r="QR1652" s="104"/>
      <c r="QS1652" s="104"/>
      <c r="QT1652" s="104"/>
      <c r="QU1652" s="104"/>
      <c r="QV1652" s="104"/>
      <c r="QW1652" s="104"/>
      <c r="QX1652" s="104"/>
      <c r="QY1652" s="104"/>
      <c r="QZ1652" s="104"/>
      <c r="RA1652" s="104"/>
      <c r="RB1652" s="104"/>
      <c r="RC1652" s="104"/>
      <c r="RD1652" s="104"/>
      <c r="RE1652" s="104"/>
      <c r="RF1652" s="104"/>
    </row>
    <row r="1653" spans="1:474" s="19" customFormat="1" x14ac:dyDescent="0.25">
      <c r="A1653" s="15">
        <v>25401</v>
      </c>
      <c r="B1653" s="67" t="s">
        <v>1551</v>
      </c>
      <c r="C1653" s="15"/>
      <c r="D1653" s="15"/>
      <c r="E1653" s="15"/>
      <c r="F1653" s="18">
        <v>6269.48</v>
      </c>
      <c r="G1653" s="173">
        <f>SUM(G1654:G1660)</f>
        <v>0</v>
      </c>
      <c r="H1653" s="173">
        <f t="shared" ref="H1653:AE1653" si="181">SUM(H1654:H1660)</f>
        <v>0</v>
      </c>
      <c r="I1653" s="173">
        <f t="shared" si="181"/>
        <v>0</v>
      </c>
      <c r="J1653" s="173">
        <f t="shared" si="181"/>
        <v>0</v>
      </c>
      <c r="K1653" s="173">
        <f t="shared" si="181"/>
        <v>0</v>
      </c>
      <c r="L1653" s="173">
        <f t="shared" si="181"/>
        <v>0</v>
      </c>
      <c r="M1653" s="173">
        <f t="shared" si="181"/>
        <v>0</v>
      </c>
      <c r="N1653" s="173">
        <f t="shared" si="181"/>
        <v>0</v>
      </c>
      <c r="O1653" s="173">
        <f t="shared" si="181"/>
        <v>0</v>
      </c>
      <c r="P1653" s="184">
        <f t="shared" si="181"/>
        <v>0</v>
      </c>
      <c r="Q1653" s="173">
        <f t="shared" si="181"/>
        <v>0</v>
      </c>
      <c r="R1653" s="173">
        <f t="shared" si="181"/>
        <v>0</v>
      </c>
      <c r="S1653" s="173">
        <v>0</v>
      </c>
      <c r="T1653" s="173">
        <v>0</v>
      </c>
      <c r="U1653" s="173">
        <v>13</v>
      </c>
      <c r="V1653" s="184">
        <v>6269.48</v>
      </c>
      <c r="W1653" s="173">
        <f t="shared" si="181"/>
        <v>0</v>
      </c>
      <c r="X1653" s="173">
        <f t="shared" si="181"/>
        <v>0</v>
      </c>
      <c r="Y1653" s="173">
        <f t="shared" si="181"/>
        <v>0</v>
      </c>
      <c r="Z1653" s="173">
        <f t="shared" si="181"/>
        <v>0</v>
      </c>
      <c r="AA1653" s="173">
        <f t="shared" si="181"/>
        <v>0</v>
      </c>
      <c r="AB1653" s="173">
        <f t="shared" si="181"/>
        <v>0</v>
      </c>
      <c r="AC1653" s="179">
        <f t="shared" si="181"/>
        <v>0</v>
      </c>
      <c r="AD1653" s="179">
        <f t="shared" si="181"/>
        <v>0</v>
      </c>
      <c r="AE1653" s="184">
        <f t="shared" si="181"/>
        <v>6269.48</v>
      </c>
      <c r="AF1653" s="104"/>
      <c r="AG1653" s="104"/>
      <c r="AH1653" s="104"/>
      <c r="AI1653" s="104"/>
      <c r="AJ1653" s="104"/>
      <c r="AK1653" s="104"/>
      <c r="AL1653" s="104"/>
      <c r="AM1653" s="104"/>
      <c r="AN1653" s="104"/>
      <c r="AO1653" s="104"/>
      <c r="AP1653" s="104"/>
      <c r="AQ1653" s="104"/>
      <c r="AR1653" s="104"/>
      <c r="AS1653" s="104"/>
      <c r="AT1653" s="104"/>
      <c r="AU1653" s="104"/>
      <c r="AV1653" s="104"/>
      <c r="AW1653" s="104"/>
      <c r="AX1653" s="104"/>
      <c r="AY1653" s="104"/>
      <c r="AZ1653" s="104"/>
      <c r="BA1653" s="104"/>
      <c r="BB1653" s="104"/>
      <c r="BC1653" s="104"/>
      <c r="BD1653" s="104"/>
      <c r="BE1653" s="104"/>
      <c r="BF1653" s="104"/>
      <c r="BG1653" s="104"/>
      <c r="BH1653" s="104"/>
      <c r="BI1653" s="104"/>
      <c r="BJ1653" s="104"/>
      <c r="BK1653" s="104"/>
      <c r="BL1653" s="104"/>
      <c r="BM1653" s="104"/>
      <c r="BN1653" s="104"/>
      <c r="BO1653" s="104"/>
      <c r="BP1653" s="104"/>
      <c r="BQ1653" s="104"/>
      <c r="BR1653" s="104"/>
      <c r="GM1653" s="104"/>
      <c r="GN1653" s="104"/>
      <c r="GO1653" s="104"/>
      <c r="GP1653" s="104"/>
      <c r="GQ1653" s="104"/>
      <c r="GR1653" s="104"/>
      <c r="GS1653" s="104"/>
      <c r="GT1653" s="104"/>
      <c r="GU1653" s="104"/>
      <c r="GV1653" s="104"/>
      <c r="GW1653" s="104"/>
      <c r="GX1653" s="104"/>
      <c r="GY1653" s="104"/>
      <c r="GZ1653" s="104"/>
      <c r="HA1653" s="104"/>
      <c r="HB1653" s="104"/>
      <c r="HC1653" s="104"/>
      <c r="HD1653" s="104"/>
      <c r="HE1653" s="104"/>
      <c r="HF1653" s="104"/>
      <c r="HG1653" s="104"/>
      <c r="HH1653" s="104"/>
      <c r="HI1653" s="104"/>
      <c r="HJ1653" s="104"/>
      <c r="HK1653" s="104"/>
      <c r="HL1653" s="104"/>
      <c r="HM1653" s="104"/>
      <c r="HN1653" s="104"/>
      <c r="HO1653" s="104"/>
      <c r="HP1653" s="104"/>
      <c r="HQ1653" s="104"/>
      <c r="HR1653" s="104"/>
      <c r="HS1653" s="104"/>
      <c r="HT1653" s="104"/>
      <c r="HU1653" s="104"/>
      <c r="HV1653" s="104"/>
      <c r="HW1653" s="104"/>
      <c r="HX1653" s="104"/>
      <c r="HY1653" s="104"/>
      <c r="HZ1653" s="104"/>
      <c r="IA1653" s="104"/>
      <c r="IB1653" s="104"/>
      <c r="IC1653" s="104"/>
      <c r="ID1653" s="104"/>
      <c r="IE1653" s="104"/>
      <c r="IF1653" s="104"/>
      <c r="IG1653" s="104"/>
      <c r="IH1653" s="104"/>
      <c r="II1653" s="104"/>
      <c r="IJ1653" s="104"/>
      <c r="IK1653" s="104"/>
      <c r="IL1653" s="104"/>
      <c r="IM1653" s="104"/>
      <c r="IN1653" s="104"/>
      <c r="IO1653" s="104"/>
      <c r="IP1653" s="104"/>
      <c r="IQ1653" s="104"/>
      <c r="IR1653" s="104"/>
      <c r="IS1653" s="104"/>
      <c r="IT1653" s="104"/>
      <c r="IU1653" s="104"/>
      <c r="IV1653" s="104"/>
      <c r="IW1653" s="104"/>
      <c r="IX1653" s="104"/>
      <c r="IY1653" s="104"/>
      <c r="IZ1653" s="104"/>
      <c r="JA1653" s="104"/>
      <c r="JB1653" s="104"/>
      <c r="JC1653" s="104"/>
      <c r="JD1653" s="104"/>
      <c r="JE1653" s="104"/>
      <c r="JF1653" s="104"/>
      <c r="JG1653" s="104"/>
      <c r="JH1653" s="104"/>
      <c r="JI1653" s="104"/>
      <c r="JJ1653" s="104"/>
      <c r="JK1653" s="104"/>
      <c r="JL1653" s="104"/>
      <c r="JM1653" s="104"/>
      <c r="JN1653" s="104"/>
      <c r="JO1653" s="104"/>
      <c r="JP1653" s="104"/>
      <c r="JQ1653" s="104"/>
      <c r="JR1653" s="104"/>
      <c r="JS1653" s="104"/>
      <c r="JT1653" s="104"/>
      <c r="JU1653" s="104"/>
      <c r="JV1653" s="104"/>
      <c r="JW1653" s="104"/>
      <c r="JX1653" s="104"/>
      <c r="JY1653" s="104"/>
      <c r="JZ1653" s="104"/>
      <c r="KA1653" s="104"/>
      <c r="KB1653" s="104"/>
      <c r="KC1653" s="104"/>
      <c r="KD1653" s="104"/>
      <c r="KE1653" s="104"/>
      <c r="KF1653" s="104"/>
      <c r="KG1653" s="104"/>
      <c r="KH1653" s="104"/>
      <c r="KI1653" s="104"/>
      <c r="KJ1653" s="104"/>
      <c r="KK1653" s="104"/>
      <c r="KL1653" s="104"/>
      <c r="KM1653" s="104"/>
      <c r="KN1653" s="104"/>
      <c r="KO1653" s="104"/>
      <c r="KP1653" s="104"/>
      <c r="KQ1653" s="104"/>
      <c r="KR1653" s="104"/>
      <c r="KS1653" s="104"/>
      <c r="KT1653" s="104"/>
      <c r="KU1653" s="104"/>
      <c r="KV1653" s="104"/>
      <c r="KW1653" s="104"/>
      <c r="KX1653" s="104"/>
      <c r="KY1653" s="104"/>
      <c r="KZ1653" s="104"/>
      <c r="LA1653" s="104"/>
      <c r="LB1653" s="104"/>
      <c r="LC1653" s="104"/>
      <c r="LD1653" s="104"/>
      <c r="LE1653" s="104"/>
      <c r="LF1653" s="104"/>
      <c r="LG1653" s="104"/>
      <c r="LH1653" s="104"/>
      <c r="LI1653" s="104"/>
      <c r="LJ1653" s="104"/>
      <c r="LK1653" s="104"/>
      <c r="LL1653" s="104"/>
      <c r="LM1653" s="104"/>
      <c r="LN1653" s="104"/>
      <c r="LO1653" s="104"/>
      <c r="LP1653" s="104"/>
      <c r="LQ1653" s="104"/>
      <c r="LR1653" s="104"/>
      <c r="LS1653" s="104"/>
      <c r="LT1653" s="104"/>
      <c r="LU1653" s="104"/>
      <c r="LV1653" s="104"/>
      <c r="LW1653" s="104"/>
      <c r="LX1653" s="104"/>
      <c r="LY1653" s="104"/>
      <c r="LZ1653" s="104"/>
      <c r="MA1653" s="104"/>
      <c r="MB1653" s="104"/>
      <c r="MC1653" s="104"/>
      <c r="MD1653" s="104"/>
      <c r="ME1653" s="104"/>
      <c r="MF1653" s="104"/>
      <c r="MG1653" s="104"/>
      <c r="MH1653" s="104"/>
      <c r="MI1653" s="104"/>
      <c r="MJ1653" s="104"/>
      <c r="MK1653" s="104"/>
      <c r="ML1653" s="104"/>
      <c r="MM1653" s="104"/>
      <c r="MN1653" s="104"/>
      <c r="MO1653" s="104"/>
      <c r="MP1653" s="104"/>
      <c r="MQ1653" s="104"/>
      <c r="MR1653" s="104"/>
      <c r="MS1653" s="104"/>
      <c r="MT1653" s="104"/>
      <c r="MU1653" s="104"/>
      <c r="MV1653" s="104"/>
      <c r="MW1653" s="104"/>
      <c r="MX1653" s="104"/>
      <c r="MY1653" s="104"/>
      <c r="MZ1653" s="104"/>
      <c r="NA1653" s="104"/>
      <c r="NB1653" s="104"/>
      <c r="NC1653" s="104"/>
      <c r="ND1653" s="104"/>
      <c r="NE1653" s="104"/>
      <c r="NF1653" s="104"/>
      <c r="NG1653" s="104"/>
      <c r="NH1653" s="104"/>
      <c r="NI1653" s="104"/>
      <c r="NJ1653" s="104"/>
      <c r="NK1653" s="104"/>
      <c r="NL1653" s="104"/>
      <c r="NM1653" s="104"/>
      <c r="NN1653" s="104"/>
      <c r="NO1653" s="104"/>
      <c r="NP1653" s="104"/>
      <c r="NQ1653" s="104"/>
      <c r="NR1653" s="104"/>
      <c r="NS1653" s="104"/>
      <c r="NT1653" s="104"/>
      <c r="NU1653" s="104"/>
      <c r="NV1653" s="104"/>
      <c r="NW1653" s="104"/>
      <c r="NX1653" s="104"/>
      <c r="NY1653" s="104"/>
      <c r="NZ1653" s="104"/>
      <c r="OA1653" s="104"/>
      <c r="OB1653" s="104"/>
      <c r="OC1653" s="104"/>
      <c r="OD1653" s="104"/>
      <c r="OE1653" s="104"/>
      <c r="OF1653" s="104"/>
      <c r="OG1653" s="104"/>
      <c r="OH1653" s="104"/>
      <c r="OI1653" s="104"/>
      <c r="OJ1653" s="104"/>
      <c r="OK1653" s="104"/>
      <c r="OL1653" s="104"/>
      <c r="OM1653" s="104"/>
      <c r="ON1653" s="104"/>
      <c r="OO1653" s="104"/>
      <c r="OP1653" s="104"/>
      <c r="OQ1653" s="104"/>
      <c r="OR1653" s="104"/>
      <c r="OS1653" s="104"/>
      <c r="OT1653" s="104"/>
      <c r="OU1653" s="104"/>
      <c r="OV1653" s="104"/>
      <c r="OW1653" s="104"/>
      <c r="OX1653" s="104"/>
      <c r="OY1653" s="104"/>
      <c r="OZ1653" s="104"/>
      <c r="PA1653" s="104"/>
      <c r="PB1653" s="104"/>
      <c r="PC1653" s="104"/>
      <c r="PD1653" s="104"/>
      <c r="PE1653" s="104"/>
      <c r="PF1653" s="104"/>
      <c r="PG1653" s="104"/>
      <c r="PH1653" s="104"/>
      <c r="PI1653" s="104"/>
      <c r="PJ1653" s="104"/>
      <c r="PK1653" s="104"/>
      <c r="PL1653" s="104"/>
      <c r="PM1653" s="104"/>
      <c r="PN1653" s="104"/>
      <c r="PO1653" s="104"/>
      <c r="PP1653" s="104"/>
      <c r="PQ1653" s="104"/>
      <c r="PR1653" s="104"/>
      <c r="PS1653" s="104"/>
      <c r="PT1653" s="104"/>
      <c r="PU1653" s="104"/>
      <c r="PV1653" s="104"/>
      <c r="PW1653" s="104"/>
      <c r="PX1653" s="104"/>
      <c r="PY1653" s="104"/>
      <c r="PZ1653" s="104"/>
      <c r="QA1653" s="104"/>
      <c r="QB1653" s="104"/>
      <c r="QC1653" s="104"/>
      <c r="QD1653" s="104"/>
      <c r="QE1653" s="104"/>
      <c r="QF1653" s="104"/>
      <c r="QG1653" s="104"/>
      <c r="QH1653" s="104"/>
      <c r="QI1653" s="104"/>
      <c r="QJ1653" s="104"/>
      <c r="QK1653" s="104"/>
      <c r="QL1653" s="104"/>
      <c r="QM1653" s="104"/>
      <c r="QN1653" s="104"/>
      <c r="QO1653" s="104"/>
      <c r="QP1653" s="104"/>
      <c r="QQ1653" s="104"/>
      <c r="QR1653" s="104"/>
      <c r="QS1653" s="104"/>
      <c r="QT1653" s="104"/>
      <c r="QU1653" s="104"/>
      <c r="QV1653" s="104"/>
      <c r="QW1653" s="104"/>
      <c r="QX1653" s="104"/>
      <c r="QY1653" s="104"/>
      <c r="QZ1653" s="104"/>
      <c r="RA1653" s="104"/>
      <c r="RB1653" s="104"/>
      <c r="RC1653" s="104"/>
      <c r="RD1653" s="104"/>
      <c r="RE1653" s="104"/>
      <c r="RF1653" s="104"/>
    </row>
    <row r="1654" spans="1:474" x14ac:dyDescent="0.25">
      <c r="A1654" s="26"/>
      <c r="B1654" s="48" t="s">
        <v>1552</v>
      </c>
      <c r="C1654" s="23"/>
      <c r="D1654" s="49">
        <v>0</v>
      </c>
      <c r="E1654" s="23"/>
      <c r="F1654" s="50">
        <v>0</v>
      </c>
      <c r="G1654" s="169"/>
      <c r="H1654" s="169"/>
      <c r="I1654" s="169"/>
      <c r="J1654" s="169"/>
      <c r="K1654" s="169"/>
      <c r="L1654" s="169"/>
      <c r="M1654" s="169"/>
      <c r="N1654" s="169"/>
      <c r="O1654" s="169"/>
      <c r="P1654" s="207"/>
      <c r="Q1654" s="169"/>
      <c r="R1654" s="169"/>
      <c r="S1654" s="169"/>
      <c r="T1654" s="169"/>
      <c r="U1654" s="208">
        <v>0</v>
      </c>
      <c r="V1654" s="207">
        <v>0</v>
      </c>
      <c r="W1654" s="169"/>
      <c r="X1654" s="169"/>
      <c r="Y1654" s="169"/>
      <c r="Z1654" s="169"/>
      <c r="AA1654" s="169"/>
      <c r="AB1654" s="169"/>
      <c r="AC1654" s="180"/>
      <c r="AD1654" s="180"/>
      <c r="AE1654" s="207">
        <f t="shared" ref="AE1654:AE1717" si="182">H1654+J1654+L1654+N1654+P1654+R1654+T1654+V1654+X1654+Z1654+AB1654+AD1654</f>
        <v>0</v>
      </c>
    </row>
    <row r="1655" spans="1:474" x14ac:dyDescent="0.25">
      <c r="A1655" s="26"/>
      <c r="B1655" s="48" t="s">
        <v>1553</v>
      </c>
      <c r="C1655" s="23"/>
      <c r="D1655" s="49">
        <v>3</v>
      </c>
      <c r="E1655" s="23"/>
      <c r="F1655" s="50">
        <v>1380</v>
      </c>
      <c r="G1655" s="169"/>
      <c r="H1655" s="169"/>
      <c r="I1655" s="169"/>
      <c r="J1655" s="169"/>
      <c r="K1655" s="169"/>
      <c r="L1655" s="169"/>
      <c r="M1655" s="169"/>
      <c r="N1655" s="169"/>
      <c r="O1655" s="169"/>
      <c r="P1655" s="207"/>
      <c r="Q1655" s="169"/>
      <c r="R1655" s="169"/>
      <c r="S1655" s="169"/>
      <c r="T1655" s="169"/>
      <c r="U1655" s="208">
        <v>3</v>
      </c>
      <c r="V1655" s="207">
        <v>1380</v>
      </c>
      <c r="W1655" s="169"/>
      <c r="X1655" s="169"/>
      <c r="Y1655" s="169"/>
      <c r="Z1655" s="169"/>
      <c r="AA1655" s="169"/>
      <c r="AB1655" s="169"/>
      <c r="AC1655" s="180"/>
      <c r="AD1655" s="180"/>
      <c r="AE1655" s="207">
        <f t="shared" si="182"/>
        <v>1380</v>
      </c>
    </row>
    <row r="1656" spans="1:474" x14ac:dyDescent="0.25">
      <c r="A1656" s="26"/>
      <c r="B1656" s="48" t="s">
        <v>1554</v>
      </c>
      <c r="C1656" s="23"/>
      <c r="D1656" s="49">
        <v>1</v>
      </c>
      <c r="E1656" s="23">
        <f>F1656/D1656</f>
        <v>583.20000000000005</v>
      </c>
      <c r="F1656" s="118">
        <v>583.20000000000005</v>
      </c>
      <c r="G1656" s="169"/>
      <c r="H1656" s="169"/>
      <c r="I1656" s="169"/>
      <c r="J1656" s="169"/>
      <c r="K1656" s="169"/>
      <c r="L1656" s="169"/>
      <c r="M1656" s="169"/>
      <c r="N1656" s="169"/>
      <c r="O1656" s="169"/>
      <c r="P1656" s="207"/>
      <c r="Q1656" s="169"/>
      <c r="R1656" s="169"/>
      <c r="S1656" s="169"/>
      <c r="T1656" s="169"/>
      <c r="U1656" s="208">
        <v>1</v>
      </c>
      <c r="V1656" s="207">
        <v>583.20000000000005</v>
      </c>
      <c r="W1656" s="169"/>
      <c r="X1656" s="169"/>
      <c r="Y1656" s="169"/>
      <c r="Z1656" s="169"/>
      <c r="AA1656" s="169"/>
      <c r="AB1656" s="169"/>
      <c r="AC1656" s="180"/>
      <c r="AD1656" s="180"/>
      <c r="AE1656" s="207">
        <f t="shared" si="182"/>
        <v>583.20000000000005</v>
      </c>
    </row>
    <row r="1657" spans="1:474" x14ac:dyDescent="0.25">
      <c r="A1657" s="26"/>
      <c r="B1657" s="48" t="s">
        <v>1555</v>
      </c>
      <c r="C1657" s="23"/>
      <c r="D1657" s="49">
        <v>2</v>
      </c>
      <c r="E1657" s="23">
        <f t="shared" ref="E1657:E1660" si="183">F1657/D1657</f>
        <v>228.5</v>
      </c>
      <c r="F1657" s="118">
        <v>457</v>
      </c>
      <c r="G1657" s="169"/>
      <c r="H1657" s="169"/>
      <c r="I1657" s="169"/>
      <c r="J1657" s="169"/>
      <c r="K1657" s="169"/>
      <c r="L1657" s="169"/>
      <c r="M1657" s="169"/>
      <c r="N1657" s="169"/>
      <c r="O1657" s="169"/>
      <c r="P1657" s="207"/>
      <c r="Q1657" s="169"/>
      <c r="R1657" s="169"/>
      <c r="S1657" s="169"/>
      <c r="T1657" s="169"/>
      <c r="U1657" s="208">
        <v>2</v>
      </c>
      <c r="V1657" s="207">
        <v>457</v>
      </c>
      <c r="W1657" s="169"/>
      <c r="X1657" s="169"/>
      <c r="Y1657" s="169"/>
      <c r="Z1657" s="169"/>
      <c r="AA1657" s="169"/>
      <c r="AB1657" s="169"/>
      <c r="AC1657" s="180"/>
      <c r="AD1657" s="180"/>
      <c r="AE1657" s="207">
        <f t="shared" si="182"/>
        <v>457</v>
      </c>
    </row>
    <row r="1658" spans="1:474" x14ac:dyDescent="0.25">
      <c r="A1658" s="26"/>
      <c r="B1658" s="48" t="s">
        <v>1556</v>
      </c>
      <c r="C1658" s="23"/>
      <c r="D1658" s="49">
        <v>1</v>
      </c>
      <c r="E1658" s="23">
        <f t="shared" si="183"/>
        <v>810.83999999999992</v>
      </c>
      <c r="F1658" s="50">
        <v>810.83999999999992</v>
      </c>
      <c r="G1658" s="169"/>
      <c r="H1658" s="169"/>
      <c r="I1658" s="169"/>
      <c r="J1658" s="169"/>
      <c r="K1658" s="169"/>
      <c r="L1658" s="169"/>
      <c r="M1658" s="169"/>
      <c r="N1658" s="169"/>
      <c r="O1658" s="169"/>
      <c r="P1658" s="207"/>
      <c r="Q1658" s="169"/>
      <c r="R1658" s="169"/>
      <c r="S1658" s="169"/>
      <c r="T1658" s="169"/>
      <c r="U1658" s="208">
        <v>1</v>
      </c>
      <c r="V1658" s="207">
        <v>810.83999999999992</v>
      </c>
      <c r="W1658" s="169"/>
      <c r="X1658" s="169"/>
      <c r="Y1658" s="169"/>
      <c r="Z1658" s="169"/>
      <c r="AA1658" s="169"/>
      <c r="AB1658" s="169"/>
      <c r="AC1658" s="180"/>
      <c r="AD1658" s="180"/>
      <c r="AE1658" s="207">
        <f t="shared" si="182"/>
        <v>810.83999999999992</v>
      </c>
    </row>
    <row r="1659" spans="1:474" x14ac:dyDescent="0.25">
      <c r="A1659" s="26"/>
      <c r="B1659" s="48" t="s">
        <v>1557</v>
      </c>
      <c r="C1659" s="23"/>
      <c r="D1659" s="49">
        <v>4</v>
      </c>
      <c r="E1659" s="23">
        <f t="shared" si="183"/>
        <v>600</v>
      </c>
      <c r="F1659" s="50">
        <v>2400</v>
      </c>
      <c r="G1659" s="169"/>
      <c r="H1659" s="169"/>
      <c r="I1659" s="169"/>
      <c r="J1659" s="169"/>
      <c r="K1659" s="169"/>
      <c r="L1659" s="169"/>
      <c r="M1659" s="169"/>
      <c r="N1659" s="169"/>
      <c r="O1659" s="169"/>
      <c r="P1659" s="207"/>
      <c r="Q1659" s="169"/>
      <c r="R1659" s="169"/>
      <c r="S1659" s="169"/>
      <c r="T1659" s="169"/>
      <c r="U1659" s="208">
        <v>4</v>
      </c>
      <c r="V1659" s="207">
        <v>2400</v>
      </c>
      <c r="W1659" s="169"/>
      <c r="X1659" s="169"/>
      <c r="Y1659" s="169"/>
      <c r="Z1659" s="169"/>
      <c r="AA1659" s="169"/>
      <c r="AB1659" s="169"/>
      <c r="AC1659" s="180"/>
      <c r="AD1659" s="180"/>
      <c r="AE1659" s="207">
        <f t="shared" si="182"/>
        <v>2400</v>
      </c>
    </row>
    <row r="1660" spans="1:474" x14ac:dyDescent="0.25">
      <c r="A1660" s="26"/>
      <c r="B1660" s="48" t="s">
        <v>1558</v>
      </c>
      <c r="C1660" s="23"/>
      <c r="D1660" s="49">
        <v>2</v>
      </c>
      <c r="E1660" s="23">
        <f t="shared" si="183"/>
        <v>319.22000000000003</v>
      </c>
      <c r="F1660" s="50">
        <v>638.44000000000005</v>
      </c>
      <c r="G1660" s="169"/>
      <c r="H1660" s="169"/>
      <c r="I1660" s="169"/>
      <c r="J1660" s="169"/>
      <c r="K1660" s="169"/>
      <c r="L1660" s="169"/>
      <c r="M1660" s="169"/>
      <c r="N1660" s="169"/>
      <c r="O1660" s="169"/>
      <c r="P1660" s="207"/>
      <c r="Q1660" s="169"/>
      <c r="R1660" s="169"/>
      <c r="S1660" s="169"/>
      <c r="T1660" s="169"/>
      <c r="U1660" s="208">
        <v>2</v>
      </c>
      <c r="V1660" s="207">
        <v>638.44000000000005</v>
      </c>
      <c r="W1660" s="169"/>
      <c r="X1660" s="169"/>
      <c r="Y1660" s="169"/>
      <c r="Z1660" s="169"/>
      <c r="AA1660" s="169"/>
      <c r="AB1660" s="169"/>
      <c r="AC1660" s="180"/>
      <c r="AD1660" s="180"/>
      <c r="AE1660" s="207">
        <f t="shared" si="182"/>
        <v>638.44000000000005</v>
      </c>
    </row>
    <row r="1661" spans="1:474" s="19" customFormat="1" x14ac:dyDescent="0.25">
      <c r="A1661" s="15">
        <v>25402</v>
      </c>
      <c r="B1661" s="67" t="s">
        <v>1559</v>
      </c>
      <c r="C1661" s="15"/>
      <c r="D1661" s="15"/>
      <c r="E1661" s="15"/>
      <c r="F1661" s="18">
        <v>92649.663200000025</v>
      </c>
      <c r="G1661" s="173">
        <f>SUM(G1662:G1957)</f>
        <v>0</v>
      </c>
      <c r="H1661" s="173">
        <f t="shared" ref="H1661:AD1661" si="184">SUM(H1662:H1957)</f>
        <v>0</v>
      </c>
      <c r="I1661" s="173">
        <f t="shared" si="184"/>
        <v>0</v>
      </c>
      <c r="J1661" s="173">
        <f t="shared" si="184"/>
        <v>0</v>
      </c>
      <c r="K1661" s="173">
        <f t="shared" si="184"/>
        <v>0</v>
      </c>
      <c r="L1661" s="173">
        <f t="shared" si="184"/>
        <v>0</v>
      </c>
      <c r="M1661" s="173">
        <f t="shared" si="184"/>
        <v>0</v>
      </c>
      <c r="N1661" s="173">
        <f t="shared" si="184"/>
        <v>0</v>
      </c>
      <c r="O1661" s="173">
        <f t="shared" si="184"/>
        <v>65</v>
      </c>
      <c r="P1661" s="184">
        <f t="shared" si="184"/>
        <v>6900.1429545454539</v>
      </c>
      <c r="Q1661" s="184"/>
      <c r="R1661" s="173">
        <f t="shared" si="184"/>
        <v>0</v>
      </c>
      <c r="S1661" s="173">
        <v>0</v>
      </c>
      <c r="T1661" s="173">
        <v>0</v>
      </c>
      <c r="U1661" s="173">
        <v>464</v>
      </c>
      <c r="V1661" s="184">
        <v>85749.524245454566</v>
      </c>
      <c r="W1661" s="173">
        <f t="shared" si="184"/>
        <v>0</v>
      </c>
      <c r="X1661" s="173">
        <f t="shared" si="184"/>
        <v>0</v>
      </c>
      <c r="Y1661" s="173">
        <f t="shared" si="184"/>
        <v>0</v>
      </c>
      <c r="Z1661" s="173">
        <f t="shared" si="184"/>
        <v>0</v>
      </c>
      <c r="AA1661" s="173">
        <f t="shared" si="184"/>
        <v>0</v>
      </c>
      <c r="AB1661" s="173">
        <f t="shared" si="184"/>
        <v>0</v>
      </c>
      <c r="AC1661" s="173">
        <f t="shared" si="184"/>
        <v>0</v>
      </c>
      <c r="AD1661" s="179">
        <f t="shared" si="184"/>
        <v>0</v>
      </c>
      <c r="AE1661" s="204">
        <f t="shared" si="182"/>
        <v>92649.667200000025</v>
      </c>
      <c r="AF1661" s="104"/>
      <c r="AG1661" s="104"/>
      <c r="AH1661" s="104"/>
      <c r="AI1661" s="104"/>
      <c r="AJ1661" s="104"/>
      <c r="AK1661" s="104"/>
      <c r="AL1661" s="104"/>
      <c r="AM1661" s="104"/>
      <c r="AN1661" s="104"/>
      <c r="AO1661" s="104"/>
      <c r="AP1661" s="104"/>
      <c r="AQ1661" s="104"/>
      <c r="AR1661" s="104"/>
      <c r="AS1661" s="104"/>
      <c r="AT1661" s="104"/>
      <c r="AU1661" s="104"/>
      <c r="AV1661" s="104"/>
      <c r="AW1661" s="104"/>
      <c r="AX1661" s="104"/>
      <c r="AY1661" s="104"/>
      <c r="AZ1661" s="104"/>
      <c r="BA1661" s="104"/>
      <c r="BB1661" s="104"/>
      <c r="BC1661" s="104"/>
      <c r="BD1661" s="104"/>
      <c r="BE1661" s="104"/>
      <c r="BF1661" s="104"/>
      <c r="BG1661" s="104"/>
      <c r="BH1661" s="104"/>
      <c r="BI1661" s="104"/>
      <c r="BJ1661" s="104"/>
      <c r="BK1661" s="104"/>
      <c r="BL1661" s="104"/>
      <c r="BM1661" s="104"/>
      <c r="BN1661" s="104"/>
      <c r="BO1661" s="104"/>
      <c r="BP1661" s="104"/>
      <c r="BQ1661" s="104"/>
      <c r="BR1661" s="104"/>
      <c r="GM1661" s="104"/>
      <c r="GN1661" s="104"/>
      <c r="GO1661" s="104"/>
      <c r="GP1661" s="104"/>
      <c r="GQ1661" s="104"/>
      <c r="GR1661" s="104"/>
      <c r="GS1661" s="104"/>
      <c r="GT1661" s="104"/>
      <c r="GU1661" s="104"/>
      <c r="GV1661" s="104"/>
      <c r="GW1661" s="104"/>
      <c r="GX1661" s="104"/>
      <c r="GY1661" s="104"/>
      <c r="GZ1661" s="104"/>
      <c r="HA1661" s="104"/>
      <c r="HB1661" s="104"/>
      <c r="HC1661" s="104"/>
      <c r="HD1661" s="104"/>
      <c r="HE1661" s="104"/>
      <c r="HF1661" s="104"/>
      <c r="HG1661" s="104"/>
      <c r="HH1661" s="104"/>
      <c r="HI1661" s="104"/>
      <c r="HJ1661" s="104"/>
      <c r="HK1661" s="104"/>
      <c r="HL1661" s="104"/>
      <c r="HM1661" s="104"/>
      <c r="HN1661" s="104"/>
      <c r="HO1661" s="104"/>
      <c r="HP1661" s="104"/>
      <c r="HQ1661" s="104"/>
      <c r="HR1661" s="104"/>
      <c r="HS1661" s="104"/>
      <c r="HT1661" s="104"/>
      <c r="HU1661" s="104"/>
      <c r="HV1661" s="104"/>
      <c r="HW1661" s="104"/>
      <c r="HX1661" s="104"/>
      <c r="HY1661" s="104"/>
      <c r="HZ1661" s="104"/>
      <c r="IA1661" s="104"/>
      <c r="IB1661" s="104"/>
      <c r="IC1661" s="104"/>
      <c r="ID1661" s="104"/>
      <c r="IE1661" s="104"/>
      <c r="IF1661" s="104"/>
      <c r="IG1661" s="104"/>
      <c r="IH1661" s="104"/>
      <c r="II1661" s="104"/>
      <c r="IJ1661" s="104"/>
      <c r="IK1661" s="104"/>
      <c r="IL1661" s="104"/>
      <c r="IM1661" s="104"/>
      <c r="IN1661" s="104"/>
      <c r="IO1661" s="104"/>
      <c r="IP1661" s="104"/>
      <c r="IQ1661" s="104"/>
      <c r="IR1661" s="104"/>
      <c r="IS1661" s="104"/>
      <c r="IT1661" s="104"/>
      <c r="IU1661" s="104"/>
      <c r="IV1661" s="104"/>
      <c r="IW1661" s="104"/>
      <c r="IX1661" s="104"/>
      <c r="IY1661" s="104"/>
      <c r="IZ1661" s="104"/>
      <c r="JA1661" s="104"/>
      <c r="JB1661" s="104"/>
      <c r="JC1661" s="104"/>
      <c r="JD1661" s="104"/>
      <c r="JE1661" s="104"/>
      <c r="JF1661" s="104"/>
      <c r="JG1661" s="104"/>
      <c r="JH1661" s="104"/>
      <c r="JI1661" s="104"/>
      <c r="JJ1661" s="104"/>
      <c r="JK1661" s="104"/>
      <c r="JL1661" s="104"/>
      <c r="JM1661" s="104"/>
      <c r="JN1661" s="104"/>
      <c r="JO1661" s="104"/>
      <c r="JP1661" s="104"/>
      <c r="JQ1661" s="104"/>
      <c r="JR1661" s="104"/>
      <c r="JS1661" s="104"/>
      <c r="JT1661" s="104"/>
      <c r="JU1661" s="104"/>
      <c r="JV1661" s="104"/>
      <c r="JW1661" s="104"/>
      <c r="JX1661" s="104"/>
      <c r="JY1661" s="104"/>
      <c r="JZ1661" s="104"/>
      <c r="KA1661" s="104"/>
      <c r="KB1661" s="104"/>
      <c r="KC1661" s="104"/>
      <c r="KD1661" s="104"/>
      <c r="KE1661" s="104"/>
      <c r="KF1661" s="104"/>
      <c r="KG1661" s="104"/>
      <c r="KH1661" s="104"/>
      <c r="KI1661" s="104"/>
      <c r="KJ1661" s="104"/>
      <c r="KK1661" s="104"/>
      <c r="KL1661" s="104"/>
      <c r="KM1661" s="104"/>
      <c r="KN1661" s="104"/>
      <c r="KO1661" s="104"/>
      <c r="KP1661" s="104"/>
      <c r="KQ1661" s="104"/>
      <c r="KR1661" s="104"/>
      <c r="KS1661" s="104"/>
      <c r="KT1661" s="104"/>
      <c r="KU1661" s="104"/>
      <c r="KV1661" s="104"/>
      <c r="KW1661" s="104"/>
      <c r="KX1661" s="104"/>
      <c r="KY1661" s="104"/>
      <c r="KZ1661" s="104"/>
      <c r="LA1661" s="104"/>
      <c r="LB1661" s="104"/>
      <c r="LC1661" s="104"/>
      <c r="LD1661" s="104"/>
      <c r="LE1661" s="104"/>
      <c r="LF1661" s="104"/>
      <c r="LG1661" s="104"/>
      <c r="LH1661" s="104"/>
      <c r="LI1661" s="104"/>
      <c r="LJ1661" s="104"/>
      <c r="LK1661" s="104"/>
      <c r="LL1661" s="104"/>
      <c r="LM1661" s="104"/>
      <c r="LN1661" s="104"/>
      <c r="LO1661" s="104"/>
      <c r="LP1661" s="104"/>
      <c r="LQ1661" s="104"/>
      <c r="LR1661" s="104"/>
      <c r="LS1661" s="104"/>
      <c r="LT1661" s="104"/>
      <c r="LU1661" s="104"/>
      <c r="LV1661" s="104"/>
      <c r="LW1661" s="104"/>
      <c r="LX1661" s="104"/>
      <c r="LY1661" s="104"/>
      <c r="LZ1661" s="104"/>
      <c r="MA1661" s="104"/>
      <c r="MB1661" s="104"/>
      <c r="MC1661" s="104"/>
      <c r="MD1661" s="104"/>
      <c r="ME1661" s="104"/>
      <c r="MF1661" s="104"/>
      <c r="MG1661" s="104"/>
      <c r="MH1661" s="104"/>
      <c r="MI1661" s="104"/>
      <c r="MJ1661" s="104"/>
      <c r="MK1661" s="104"/>
      <c r="ML1661" s="104"/>
      <c r="MM1661" s="104"/>
      <c r="MN1661" s="104"/>
      <c r="MO1661" s="104"/>
      <c r="MP1661" s="104"/>
      <c r="MQ1661" s="104"/>
      <c r="MR1661" s="104"/>
      <c r="MS1661" s="104"/>
      <c r="MT1661" s="104"/>
      <c r="MU1661" s="104"/>
      <c r="MV1661" s="104"/>
      <c r="MW1661" s="104"/>
      <c r="MX1661" s="104"/>
      <c r="MY1661" s="104"/>
      <c r="MZ1661" s="104"/>
      <c r="NA1661" s="104"/>
      <c r="NB1661" s="104"/>
      <c r="NC1661" s="104"/>
      <c r="ND1661" s="104"/>
      <c r="NE1661" s="104"/>
      <c r="NF1661" s="104"/>
      <c r="NG1661" s="104"/>
      <c r="NH1661" s="104"/>
      <c r="NI1661" s="104"/>
      <c r="NJ1661" s="104"/>
      <c r="NK1661" s="104"/>
      <c r="NL1661" s="104"/>
      <c r="NM1661" s="104"/>
      <c r="NN1661" s="104"/>
      <c r="NO1661" s="104"/>
      <c r="NP1661" s="104"/>
      <c r="NQ1661" s="104"/>
      <c r="NR1661" s="104"/>
      <c r="NS1661" s="104"/>
      <c r="NT1661" s="104"/>
      <c r="NU1661" s="104"/>
      <c r="NV1661" s="104"/>
      <c r="NW1661" s="104"/>
      <c r="NX1661" s="104"/>
      <c r="NY1661" s="104"/>
      <c r="NZ1661" s="104"/>
      <c r="OA1661" s="104"/>
      <c r="OB1661" s="104"/>
      <c r="OC1661" s="104"/>
      <c r="OD1661" s="104"/>
      <c r="OE1661" s="104"/>
      <c r="OF1661" s="104"/>
      <c r="OG1661" s="104"/>
      <c r="OH1661" s="104"/>
      <c r="OI1661" s="104"/>
      <c r="OJ1661" s="104"/>
      <c r="OK1661" s="104"/>
      <c r="OL1661" s="104"/>
      <c r="OM1661" s="104"/>
      <c r="ON1661" s="104"/>
      <c r="OO1661" s="104"/>
      <c r="OP1661" s="104"/>
      <c r="OQ1661" s="104"/>
      <c r="OR1661" s="104"/>
      <c r="OS1661" s="104"/>
      <c r="OT1661" s="104"/>
      <c r="OU1661" s="104"/>
      <c r="OV1661" s="104"/>
      <c r="OW1661" s="104"/>
      <c r="OX1661" s="104"/>
      <c r="OY1661" s="104"/>
      <c r="OZ1661" s="104"/>
      <c r="PA1661" s="104"/>
      <c r="PB1661" s="104"/>
      <c r="PC1661" s="104"/>
      <c r="PD1661" s="104"/>
      <c r="PE1661" s="104"/>
      <c r="PF1661" s="104"/>
      <c r="PG1661" s="104"/>
      <c r="PH1661" s="104"/>
      <c r="PI1661" s="104"/>
      <c r="PJ1661" s="104"/>
      <c r="PK1661" s="104"/>
      <c r="PL1661" s="104"/>
      <c r="PM1661" s="104"/>
      <c r="PN1661" s="104"/>
      <c r="PO1661" s="104"/>
      <c r="PP1661" s="104"/>
      <c r="PQ1661" s="104"/>
      <c r="PR1661" s="104"/>
      <c r="PS1661" s="104"/>
      <c r="PT1661" s="104"/>
      <c r="PU1661" s="104"/>
      <c r="PV1661" s="104"/>
      <c r="PW1661" s="104"/>
      <c r="PX1661" s="104"/>
      <c r="PY1661" s="104"/>
      <c r="PZ1661" s="104"/>
      <c r="QA1661" s="104"/>
      <c r="QB1661" s="104"/>
      <c r="QC1661" s="104"/>
      <c r="QD1661" s="104"/>
      <c r="QE1661" s="104"/>
      <c r="QF1661" s="104"/>
      <c r="QG1661" s="104"/>
      <c r="QH1661" s="104"/>
      <c r="QI1661" s="104"/>
      <c r="QJ1661" s="104"/>
      <c r="QK1661" s="104"/>
      <c r="QL1661" s="104"/>
      <c r="QM1661" s="104"/>
      <c r="QN1661" s="104"/>
      <c r="QO1661" s="104"/>
      <c r="QP1661" s="104"/>
      <c r="QQ1661" s="104"/>
      <c r="QR1661" s="104"/>
      <c r="QS1661" s="104"/>
      <c r="QT1661" s="104"/>
      <c r="QU1661" s="104"/>
      <c r="QV1661" s="104"/>
      <c r="QW1661" s="104"/>
      <c r="QX1661" s="104"/>
      <c r="QY1661" s="104"/>
      <c r="QZ1661" s="104"/>
      <c r="RA1661" s="104"/>
      <c r="RB1661" s="104"/>
      <c r="RC1661" s="104"/>
      <c r="RD1661" s="104"/>
      <c r="RE1661" s="104"/>
      <c r="RF1661" s="104"/>
    </row>
    <row r="1662" spans="1:474" x14ac:dyDescent="0.25">
      <c r="A1662" s="26"/>
      <c r="B1662" s="48" t="s">
        <v>1560</v>
      </c>
      <c r="C1662" s="23"/>
      <c r="D1662" s="49">
        <v>13</v>
      </c>
      <c r="E1662" s="23">
        <f>F1662/D1662</f>
        <v>40.431538461538466</v>
      </c>
      <c r="F1662" s="50">
        <v>525.61</v>
      </c>
      <c r="G1662" s="169"/>
      <c r="H1662" s="169"/>
      <c r="I1662" s="169"/>
      <c r="J1662" s="169"/>
      <c r="K1662" s="169"/>
      <c r="L1662" s="169"/>
      <c r="M1662" s="169"/>
      <c r="N1662" s="169"/>
      <c r="O1662" s="169">
        <f>4+9</f>
        <v>13</v>
      </c>
      <c r="P1662" s="207">
        <v>525.61</v>
      </c>
      <c r="Q1662" s="207"/>
      <c r="R1662" s="169"/>
      <c r="S1662" s="169"/>
      <c r="T1662" s="169"/>
      <c r="U1662" s="208">
        <v>0</v>
      </c>
      <c r="V1662" s="207">
        <v>0</v>
      </c>
      <c r="W1662" s="169"/>
      <c r="X1662" s="169"/>
      <c r="Y1662" s="169"/>
      <c r="Z1662" s="169"/>
      <c r="AA1662" s="169"/>
      <c r="AB1662" s="169"/>
      <c r="AC1662" s="180"/>
      <c r="AD1662" s="180"/>
      <c r="AE1662" s="207">
        <f t="shared" si="182"/>
        <v>525.61</v>
      </c>
    </row>
    <row r="1663" spans="1:474" x14ac:dyDescent="0.25">
      <c r="A1663" s="26"/>
      <c r="B1663" s="48" t="s">
        <v>1561</v>
      </c>
      <c r="C1663" s="23"/>
      <c r="D1663" s="49">
        <v>8</v>
      </c>
      <c r="E1663" s="23">
        <f t="shared" ref="E1663:E1726" si="185">F1663/D1663</f>
        <v>46.495999999999995</v>
      </c>
      <c r="F1663" s="50">
        <v>371.96799999999996</v>
      </c>
      <c r="G1663" s="169"/>
      <c r="H1663" s="169"/>
      <c r="I1663" s="169"/>
      <c r="J1663" s="169"/>
      <c r="K1663" s="169"/>
      <c r="L1663" s="169"/>
      <c r="M1663" s="169"/>
      <c r="N1663" s="169"/>
      <c r="O1663" s="169"/>
      <c r="P1663" s="207"/>
      <c r="Q1663" s="169"/>
      <c r="R1663" s="169"/>
      <c r="S1663" s="169"/>
      <c r="T1663" s="169"/>
      <c r="U1663" s="208">
        <v>8</v>
      </c>
      <c r="V1663" s="207">
        <v>371.96799999999996</v>
      </c>
      <c r="W1663" s="169"/>
      <c r="X1663" s="169"/>
      <c r="Y1663" s="169"/>
      <c r="Z1663" s="169"/>
      <c r="AA1663" s="169"/>
      <c r="AB1663" s="169"/>
      <c r="AC1663" s="180"/>
      <c r="AD1663" s="180"/>
      <c r="AE1663" s="207">
        <f t="shared" si="182"/>
        <v>371.96799999999996</v>
      </c>
    </row>
    <row r="1664" spans="1:474" x14ac:dyDescent="0.25">
      <c r="A1664" s="26"/>
      <c r="B1664" s="48" t="s">
        <v>1562</v>
      </c>
      <c r="C1664" s="23"/>
      <c r="D1664" s="49">
        <v>1</v>
      </c>
      <c r="E1664" s="23">
        <f t="shared" si="185"/>
        <v>161.33000000000001</v>
      </c>
      <c r="F1664" s="50">
        <v>161.33000000000001</v>
      </c>
      <c r="G1664" s="169"/>
      <c r="H1664" s="169"/>
      <c r="I1664" s="169"/>
      <c r="J1664" s="169"/>
      <c r="K1664" s="169"/>
      <c r="L1664" s="169"/>
      <c r="M1664" s="169"/>
      <c r="N1664" s="169"/>
      <c r="O1664" s="169"/>
      <c r="P1664" s="207"/>
      <c r="Q1664" s="169"/>
      <c r="R1664" s="169"/>
      <c r="S1664" s="169"/>
      <c r="T1664" s="169"/>
      <c r="U1664" s="208">
        <v>1</v>
      </c>
      <c r="V1664" s="207">
        <v>161.33000000000001</v>
      </c>
      <c r="W1664" s="169"/>
      <c r="X1664" s="169"/>
      <c r="Y1664" s="169"/>
      <c r="Z1664" s="169"/>
      <c r="AA1664" s="169"/>
      <c r="AB1664" s="169"/>
      <c r="AC1664" s="180"/>
      <c r="AD1664" s="180"/>
      <c r="AE1664" s="207">
        <f t="shared" si="182"/>
        <v>161.33000000000001</v>
      </c>
    </row>
    <row r="1665" spans="1:31" x14ac:dyDescent="0.25">
      <c r="A1665" s="26"/>
      <c r="B1665" s="48" t="s">
        <v>1563</v>
      </c>
      <c r="C1665" s="23"/>
      <c r="D1665" s="49">
        <v>0</v>
      </c>
      <c r="E1665" s="23"/>
      <c r="F1665" s="50">
        <v>0</v>
      </c>
      <c r="G1665" s="169"/>
      <c r="H1665" s="169"/>
      <c r="I1665" s="169"/>
      <c r="J1665" s="169"/>
      <c r="K1665" s="169"/>
      <c r="L1665" s="169"/>
      <c r="M1665" s="169"/>
      <c r="N1665" s="169"/>
      <c r="O1665" s="169"/>
      <c r="P1665" s="207"/>
      <c r="Q1665" s="169"/>
      <c r="R1665" s="169"/>
      <c r="S1665" s="169"/>
      <c r="T1665" s="169"/>
      <c r="U1665" s="208">
        <v>0</v>
      </c>
      <c r="V1665" s="207">
        <v>0</v>
      </c>
      <c r="W1665" s="169"/>
      <c r="X1665" s="169"/>
      <c r="Y1665" s="169"/>
      <c r="Z1665" s="169"/>
      <c r="AA1665" s="169"/>
      <c r="AB1665" s="169"/>
      <c r="AC1665" s="180"/>
      <c r="AD1665" s="180"/>
      <c r="AE1665" s="207">
        <f t="shared" si="182"/>
        <v>0</v>
      </c>
    </row>
    <row r="1666" spans="1:31" x14ac:dyDescent="0.25">
      <c r="A1666" s="26"/>
      <c r="B1666" s="48" t="s">
        <v>1564</v>
      </c>
      <c r="C1666" s="23"/>
      <c r="D1666" s="49">
        <v>0</v>
      </c>
      <c r="E1666" s="23"/>
      <c r="F1666" s="50">
        <v>0</v>
      </c>
      <c r="G1666" s="169"/>
      <c r="H1666" s="169"/>
      <c r="I1666" s="169"/>
      <c r="J1666" s="169"/>
      <c r="K1666" s="169"/>
      <c r="L1666" s="169"/>
      <c r="M1666" s="169"/>
      <c r="N1666" s="169"/>
      <c r="O1666" s="169"/>
      <c r="P1666" s="207"/>
      <c r="Q1666" s="169"/>
      <c r="R1666" s="169"/>
      <c r="S1666" s="169"/>
      <c r="T1666" s="169"/>
      <c r="U1666" s="208">
        <v>0</v>
      </c>
      <c r="V1666" s="207">
        <v>0</v>
      </c>
      <c r="W1666" s="169"/>
      <c r="X1666" s="169"/>
      <c r="Y1666" s="169"/>
      <c r="Z1666" s="169"/>
      <c r="AA1666" s="169"/>
      <c r="AB1666" s="169"/>
      <c r="AC1666" s="180"/>
      <c r="AD1666" s="180"/>
      <c r="AE1666" s="207">
        <f t="shared" si="182"/>
        <v>0</v>
      </c>
    </row>
    <row r="1667" spans="1:31" x14ac:dyDescent="0.25">
      <c r="A1667" s="26"/>
      <c r="B1667" s="48" t="s">
        <v>1565</v>
      </c>
      <c r="C1667" s="23"/>
      <c r="D1667" s="49">
        <v>0</v>
      </c>
      <c r="E1667" s="23"/>
      <c r="F1667" s="50">
        <v>0</v>
      </c>
      <c r="G1667" s="169"/>
      <c r="H1667" s="169"/>
      <c r="I1667" s="169"/>
      <c r="J1667" s="169"/>
      <c r="K1667" s="169"/>
      <c r="L1667" s="169"/>
      <c r="M1667" s="169"/>
      <c r="N1667" s="169"/>
      <c r="O1667" s="169"/>
      <c r="P1667" s="207"/>
      <c r="Q1667" s="169"/>
      <c r="R1667" s="169"/>
      <c r="S1667" s="169"/>
      <c r="T1667" s="169"/>
      <c r="U1667" s="208">
        <v>0</v>
      </c>
      <c r="V1667" s="207">
        <v>0</v>
      </c>
      <c r="W1667" s="169"/>
      <c r="X1667" s="169"/>
      <c r="Y1667" s="169"/>
      <c r="Z1667" s="169"/>
      <c r="AA1667" s="169"/>
      <c r="AB1667" s="169"/>
      <c r="AC1667" s="180"/>
      <c r="AD1667" s="180"/>
      <c r="AE1667" s="207">
        <f t="shared" si="182"/>
        <v>0</v>
      </c>
    </row>
    <row r="1668" spans="1:31" x14ac:dyDescent="0.25">
      <c r="A1668" s="26"/>
      <c r="B1668" s="48" t="s">
        <v>1566</v>
      </c>
      <c r="C1668" s="23"/>
      <c r="D1668" s="49">
        <v>0</v>
      </c>
      <c r="E1668" s="23"/>
      <c r="F1668" s="50">
        <v>0</v>
      </c>
      <c r="G1668" s="169"/>
      <c r="H1668" s="169"/>
      <c r="I1668" s="169"/>
      <c r="J1668" s="169"/>
      <c r="K1668" s="169"/>
      <c r="L1668" s="169"/>
      <c r="M1668" s="169"/>
      <c r="N1668" s="169"/>
      <c r="O1668" s="169"/>
      <c r="P1668" s="207"/>
      <c r="Q1668" s="169"/>
      <c r="R1668" s="169"/>
      <c r="S1668" s="169"/>
      <c r="T1668" s="169"/>
      <c r="U1668" s="208">
        <v>0</v>
      </c>
      <c r="V1668" s="207">
        <v>0</v>
      </c>
      <c r="W1668" s="169"/>
      <c r="X1668" s="169"/>
      <c r="Y1668" s="169"/>
      <c r="Z1668" s="169"/>
      <c r="AA1668" s="169"/>
      <c r="AB1668" s="169"/>
      <c r="AC1668" s="180"/>
      <c r="AD1668" s="180"/>
      <c r="AE1668" s="207">
        <f t="shared" si="182"/>
        <v>0</v>
      </c>
    </row>
    <row r="1669" spans="1:31" x14ac:dyDescent="0.25">
      <c r="A1669" s="26"/>
      <c r="B1669" s="48" t="s">
        <v>1567</v>
      </c>
      <c r="C1669" s="23"/>
      <c r="D1669" s="49">
        <v>0</v>
      </c>
      <c r="E1669" s="23"/>
      <c r="F1669" s="50">
        <v>0</v>
      </c>
      <c r="G1669" s="169"/>
      <c r="H1669" s="169"/>
      <c r="I1669" s="169"/>
      <c r="J1669" s="169"/>
      <c r="K1669" s="169"/>
      <c r="L1669" s="169"/>
      <c r="M1669" s="169"/>
      <c r="N1669" s="169"/>
      <c r="O1669" s="169"/>
      <c r="P1669" s="207"/>
      <c r="Q1669" s="169"/>
      <c r="R1669" s="169"/>
      <c r="S1669" s="169"/>
      <c r="T1669" s="169"/>
      <c r="U1669" s="208">
        <v>0</v>
      </c>
      <c r="V1669" s="207">
        <v>0</v>
      </c>
      <c r="W1669" s="169"/>
      <c r="X1669" s="169"/>
      <c r="Y1669" s="169"/>
      <c r="Z1669" s="169"/>
      <c r="AA1669" s="169"/>
      <c r="AB1669" s="169"/>
      <c r="AC1669" s="180"/>
      <c r="AD1669" s="180"/>
      <c r="AE1669" s="207">
        <f t="shared" si="182"/>
        <v>0</v>
      </c>
    </row>
    <row r="1670" spans="1:31" x14ac:dyDescent="0.25">
      <c r="A1670" s="26"/>
      <c r="B1670" s="48" t="s">
        <v>1568</v>
      </c>
      <c r="C1670" s="23"/>
      <c r="D1670" s="49">
        <v>10</v>
      </c>
      <c r="E1670" s="23">
        <f t="shared" si="185"/>
        <v>40.86</v>
      </c>
      <c r="F1670" s="50">
        <f>408.24+0.36</f>
        <v>408.6</v>
      </c>
      <c r="G1670" s="169"/>
      <c r="H1670" s="207">
        <f>E1670*G1670</f>
        <v>0</v>
      </c>
      <c r="I1670" s="169"/>
      <c r="J1670" s="169"/>
      <c r="K1670" s="169"/>
      <c r="L1670" s="169"/>
      <c r="M1670" s="169"/>
      <c r="N1670" s="169"/>
      <c r="O1670" s="169"/>
      <c r="P1670" s="207">
        <f>E1670*O1670</f>
        <v>0</v>
      </c>
      <c r="Q1670" s="169"/>
      <c r="R1670" s="169"/>
      <c r="S1670" s="169"/>
      <c r="T1670" s="169"/>
      <c r="U1670" s="208">
        <v>10</v>
      </c>
      <c r="V1670" s="207">
        <v>408.6</v>
      </c>
      <c r="W1670" s="169"/>
      <c r="X1670" s="169"/>
      <c r="Y1670" s="169"/>
      <c r="Z1670" s="169"/>
      <c r="AA1670" s="169"/>
      <c r="AB1670" s="169"/>
      <c r="AC1670" s="180"/>
      <c r="AD1670" s="180"/>
      <c r="AE1670" s="207">
        <f t="shared" si="182"/>
        <v>408.6</v>
      </c>
    </row>
    <row r="1671" spans="1:31" x14ac:dyDescent="0.25">
      <c r="A1671" s="26"/>
      <c r="B1671" s="48" t="s">
        <v>1569</v>
      </c>
      <c r="C1671" s="23"/>
      <c r="D1671" s="49">
        <v>0</v>
      </c>
      <c r="E1671" s="23"/>
      <c r="F1671" s="50">
        <v>0</v>
      </c>
      <c r="G1671" s="169"/>
      <c r="H1671" s="169"/>
      <c r="I1671" s="169"/>
      <c r="J1671" s="169"/>
      <c r="K1671" s="169"/>
      <c r="L1671" s="169"/>
      <c r="M1671" s="169"/>
      <c r="N1671" s="169"/>
      <c r="O1671" s="169"/>
      <c r="P1671" s="207"/>
      <c r="Q1671" s="169"/>
      <c r="R1671" s="169"/>
      <c r="S1671" s="169"/>
      <c r="T1671" s="169"/>
      <c r="U1671" s="208">
        <v>0</v>
      </c>
      <c r="V1671" s="207">
        <v>0</v>
      </c>
      <c r="W1671" s="169"/>
      <c r="X1671" s="169"/>
      <c r="Y1671" s="169"/>
      <c r="Z1671" s="169"/>
      <c r="AA1671" s="169"/>
      <c r="AB1671" s="169"/>
      <c r="AC1671" s="180"/>
      <c r="AD1671" s="180"/>
      <c r="AE1671" s="207">
        <f t="shared" si="182"/>
        <v>0</v>
      </c>
    </row>
    <row r="1672" spans="1:31" x14ac:dyDescent="0.25">
      <c r="A1672" s="26"/>
      <c r="B1672" s="48" t="s">
        <v>1570</v>
      </c>
      <c r="C1672" s="23"/>
      <c r="D1672" s="49">
        <v>0</v>
      </c>
      <c r="E1672" s="23"/>
      <c r="F1672" s="50">
        <v>0</v>
      </c>
      <c r="G1672" s="169"/>
      <c r="H1672" s="169"/>
      <c r="I1672" s="169"/>
      <c r="J1672" s="169"/>
      <c r="K1672" s="169"/>
      <c r="L1672" s="169"/>
      <c r="M1672" s="169"/>
      <c r="N1672" s="169"/>
      <c r="O1672" s="169"/>
      <c r="P1672" s="207"/>
      <c r="Q1672" s="169"/>
      <c r="R1672" s="169"/>
      <c r="S1672" s="169"/>
      <c r="T1672" s="169"/>
      <c r="U1672" s="208">
        <v>0</v>
      </c>
      <c r="V1672" s="207">
        <v>0</v>
      </c>
      <c r="W1672" s="169"/>
      <c r="X1672" s="169"/>
      <c r="Y1672" s="169"/>
      <c r="Z1672" s="169"/>
      <c r="AA1672" s="169"/>
      <c r="AB1672" s="169"/>
      <c r="AC1672" s="180"/>
      <c r="AD1672" s="180"/>
      <c r="AE1672" s="207">
        <f t="shared" si="182"/>
        <v>0</v>
      </c>
    </row>
    <row r="1673" spans="1:31" x14ac:dyDescent="0.25">
      <c r="A1673" s="26"/>
      <c r="B1673" s="48" t="s">
        <v>1571</v>
      </c>
      <c r="C1673" s="23"/>
      <c r="D1673" s="49">
        <v>0</v>
      </c>
      <c r="E1673" s="23"/>
      <c r="F1673" s="50">
        <v>0</v>
      </c>
      <c r="G1673" s="169"/>
      <c r="H1673" s="169"/>
      <c r="I1673" s="169"/>
      <c r="J1673" s="169"/>
      <c r="K1673" s="169"/>
      <c r="L1673" s="169"/>
      <c r="M1673" s="169"/>
      <c r="N1673" s="169"/>
      <c r="O1673" s="169"/>
      <c r="P1673" s="207"/>
      <c r="Q1673" s="169"/>
      <c r="R1673" s="169"/>
      <c r="S1673" s="169"/>
      <c r="T1673" s="169"/>
      <c r="U1673" s="208">
        <v>0</v>
      </c>
      <c r="V1673" s="207">
        <v>0</v>
      </c>
      <c r="W1673" s="169"/>
      <c r="X1673" s="169"/>
      <c r="Y1673" s="169"/>
      <c r="Z1673" s="169"/>
      <c r="AA1673" s="169"/>
      <c r="AB1673" s="169"/>
      <c r="AC1673" s="180"/>
      <c r="AD1673" s="180"/>
      <c r="AE1673" s="207">
        <f t="shared" si="182"/>
        <v>0</v>
      </c>
    </row>
    <row r="1674" spans="1:31" x14ac:dyDescent="0.25">
      <c r="A1674" s="26"/>
      <c r="B1674" s="48" t="s">
        <v>1572</v>
      </c>
      <c r="C1674" s="23"/>
      <c r="D1674" s="49">
        <v>0</v>
      </c>
      <c r="E1674" s="23"/>
      <c r="F1674" s="50">
        <v>0</v>
      </c>
      <c r="G1674" s="169"/>
      <c r="H1674" s="169"/>
      <c r="I1674" s="169"/>
      <c r="J1674" s="169"/>
      <c r="K1674" s="169"/>
      <c r="L1674" s="169"/>
      <c r="M1674" s="169"/>
      <c r="N1674" s="169"/>
      <c r="O1674" s="169"/>
      <c r="P1674" s="207"/>
      <c r="Q1674" s="169"/>
      <c r="R1674" s="169"/>
      <c r="S1674" s="169"/>
      <c r="T1674" s="169"/>
      <c r="U1674" s="208">
        <v>0</v>
      </c>
      <c r="V1674" s="207">
        <v>0</v>
      </c>
      <c r="W1674" s="169"/>
      <c r="X1674" s="169"/>
      <c r="Y1674" s="169"/>
      <c r="Z1674" s="169"/>
      <c r="AA1674" s="169"/>
      <c r="AB1674" s="169"/>
      <c r="AC1674" s="180"/>
      <c r="AD1674" s="180"/>
      <c r="AE1674" s="207">
        <f t="shared" si="182"/>
        <v>0</v>
      </c>
    </row>
    <row r="1675" spans="1:31" x14ac:dyDescent="0.25">
      <c r="A1675" s="26"/>
      <c r="B1675" s="48" t="s">
        <v>1573</v>
      </c>
      <c r="C1675" s="23"/>
      <c r="D1675" s="49">
        <v>0</v>
      </c>
      <c r="E1675" s="23"/>
      <c r="F1675" s="50">
        <v>0</v>
      </c>
      <c r="G1675" s="169"/>
      <c r="H1675" s="169"/>
      <c r="I1675" s="169"/>
      <c r="J1675" s="169"/>
      <c r="K1675" s="169"/>
      <c r="L1675" s="169"/>
      <c r="M1675" s="169"/>
      <c r="N1675" s="169"/>
      <c r="O1675" s="169"/>
      <c r="P1675" s="207"/>
      <c r="Q1675" s="169"/>
      <c r="R1675" s="169"/>
      <c r="S1675" s="169"/>
      <c r="T1675" s="169"/>
      <c r="U1675" s="208">
        <v>0</v>
      </c>
      <c r="V1675" s="207">
        <v>0</v>
      </c>
      <c r="W1675" s="169"/>
      <c r="X1675" s="169"/>
      <c r="Y1675" s="169"/>
      <c r="Z1675" s="169"/>
      <c r="AA1675" s="169"/>
      <c r="AB1675" s="169"/>
      <c r="AC1675" s="180"/>
      <c r="AD1675" s="180"/>
      <c r="AE1675" s="207">
        <f t="shared" si="182"/>
        <v>0</v>
      </c>
    </row>
    <row r="1676" spans="1:31" x14ac:dyDescent="0.25">
      <c r="A1676" s="26"/>
      <c r="B1676" s="48" t="s">
        <v>1574</v>
      </c>
      <c r="C1676" s="23"/>
      <c r="D1676" s="49">
        <v>15</v>
      </c>
      <c r="E1676" s="23">
        <f t="shared" si="185"/>
        <v>62.790666666666667</v>
      </c>
      <c r="F1676" s="50">
        <v>941.86</v>
      </c>
      <c r="G1676" s="169"/>
      <c r="H1676" s="169"/>
      <c r="I1676" s="169"/>
      <c r="J1676" s="169"/>
      <c r="K1676" s="169"/>
      <c r="L1676" s="169"/>
      <c r="M1676" s="169"/>
      <c r="N1676" s="169"/>
      <c r="O1676" s="169">
        <v>5</v>
      </c>
      <c r="P1676" s="207">
        <v>315.18</v>
      </c>
      <c r="Q1676" s="169"/>
      <c r="R1676" s="169"/>
      <c r="S1676" s="169"/>
      <c r="T1676" s="169"/>
      <c r="U1676" s="208">
        <v>10</v>
      </c>
      <c r="V1676" s="207">
        <v>626.68000000000006</v>
      </c>
      <c r="W1676" s="169"/>
      <c r="X1676" s="169"/>
      <c r="Y1676" s="169"/>
      <c r="Z1676" s="169"/>
      <c r="AA1676" s="169"/>
      <c r="AB1676" s="169"/>
      <c r="AC1676" s="180"/>
      <c r="AD1676" s="180"/>
      <c r="AE1676" s="207">
        <f t="shared" si="182"/>
        <v>941.86000000000013</v>
      </c>
    </row>
    <row r="1677" spans="1:31" x14ac:dyDescent="0.25">
      <c r="A1677" s="26"/>
      <c r="B1677" s="48" t="s">
        <v>443</v>
      </c>
      <c r="C1677" s="23"/>
      <c r="D1677" s="49">
        <v>18</v>
      </c>
      <c r="E1677" s="23">
        <f>F1677/D1677</f>
        <v>104.613</v>
      </c>
      <c r="F1677" s="50">
        <v>1883.0340000000001</v>
      </c>
      <c r="G1677" s="169"/>
      <c r="H1677" s="169"/>
      <c r="I1677" s="169"/>
      <c r="J1677" s="169"/>
      <c r="K1677" s="169"/>
      <c r="L1677" s="169"/>
      <c r="M1677" s="169"/>
      <c r="N1677" s="169"/>
      <c r="O1677" s="169"/>
      <c r="P1677" s="207"/>
      <c r="Q1677" s="169"/>
      <c r="R1677" s="169"/>
      <c r="S1677" s="169"/>
      <c r="T1677" s="169"/>
      <c r="U1677" s="208">
        <v>18</v>
      </c>
      <c r="V1677" s="207">
        <v>1883.0340000000001</v>
      </c>
      <c r="W1677" s="169"/>
      <c r="X1677" s="169"/>
      <c r="Y1677" s="169"/>
      <c r="Z1677" s="169"/>
      <c r="AA1677" s="169"/>
      <c r="AB1677" s="169"/>
      <c r="AC1677" s="180"/>
      <c r="AD1677" s="180"/>
      <c r="AE1677" s="207">
        <f t="shared" si="182"/>
        <v>1883.0340000000001</v>
      </c>
    </row>
    <row r="1678" spans="1:31" x14ac:dyDescent="0.25">
      <c r="A1678" s="26"/>
      <c r="B1678" s="48" t="s">
        <v>1575</v>
      </c>
      <c r="C1678" s="23"/>
      <c r="D1678" s="49">
        <v>0</v>
      </c>
      <c r="E1678" s="23"/>
      <c r="F1678" s="50">
        <v>0</v>
      </c>
      <c r="G1678" s="169"/>
      <c r="H1678" s="169"/>
      <c r="I1678" s="169"/>
      <c r="J1678" s="169"/>
      <c r="K1678" s="169"/>
      <c r="L1678" s="169"/>
      <c r="M1678" s="169"/>
      <c r="N1678" s="169"/>
      <c r="O1678" s="169"/>
      <c r="P1678" s="207"/>
      <c r="Q1678" s="169"/>
      <c r="R1678" s="169"/>
      <c r="S1678" s="169"/>
      <c r="T1678" s="169"/>
      <c r="U1678" s="208">
        <v>0</v>
      </c>
      <c r="V1678" s="207">
        <v>0</v>
      </c>
      <c r="W1678" s="169"/>
      <c r="X1678" s="169"/>
      <c r="Y1678" s="169"/>
      <c r="Z1678" s="169"/>
      <c r="AA1678" s="169"/>
      <c r="AB1678" s="169"/>
      <c r="AC1678" s="180"/>
      <c r="AD1678" s="180"/>
      <c r="AE1678" s="207">
        <f t="shared" si="182"/>
        <v>0</v>
      </c>
    </row>
    <row r="1679" spans="1:31" x14ac:dyDescent="0.25">
      <c r="A1679" s="26"/>
      <c r="B1679" s="48" t="s">
        <v>1576</v>
      </c>
      <c r="C1679" s="23"/>
      <c r="D1679" s="49">
        <v>0</v>
      </c>
      <c r="E1679" s="23"/>
      <c r="F1679" s="50">
        <v>0</v>
      </c>
      <c r="G1679" s="169"/>
      <c r="H1679" s="169"/>
      <c r="I1679" s="169"/>
      <c r="J1679" s="169"/>
      <c r="K1679" s="169"/>
      <c r="L1679" s="169"/>
      <c r="M1679" s="169"/>
      <c r="N1679" s="169"/>
      <c r="O1679" s="169"/>
      <c r="P1679" s="207"/>
      <c r="Q1679" s="169"/>
      <c r="R1679" s="169"/>
      <c r="S1679" s="169"/>
      <c r="T1679" s="169"/>
      <c r="U1679" s="208">
        <v>0</v>
      </c>
      <c r="V1679" s="207">
        <v>0</v>
      </c>
      <c r="W1679" s="169"/>
      <c r="X1679" s="169"/>
      <c r="Y1679" s="169"/>
      <c r="Z1679" s="169"/>
      <c r="AA1679" s="169"/>
      <c r="AB1679" s="169"/>
      <c r="AC1679" s="180"/>
      <c r="AD1679" s="180"/>
      <c r="AE1679" s="207">
        <f t="shared" si="182"/>
        <v>0</v>
      </c>
    </row>
    <row r="1680" spans="1:31" x14ac:dyDescent="0.25">
      <c r="A1680" s="26"/>
      <c r="B1680" s="48" t="s">
        <v>1577</v>
      </c>
      <c r="C1680" s="23"/>
      <c r="D1680" s="49">
        <v>0</v>
      </c>
      <c r="E1680" s="23"/>
      <c r="F1680" s="50">
        <v>0</v>
      </c>
      <c r="G1680" s="169"/>
      <c r="H1680" s="169"/>
      <c r="I1680" s="169"/>
      <c r="J1680" s="169"/>
      <c r="K1680" s="169"/>
      <c r="L1680" s="169"/>
      <c r="M1680" s="169"/>
      <c r="N1680" s="169"/>
      <c r="O1680" s="169"/>
      <c r="P1680" s="207"/>
      <c r="Q1680" s="169"/>
      <c r="R1680" s="169"/>
      <c r="S1680" s="169"/>
      <c r="T1680" s="169"/>
      <c r="U1680" s="208">
        <v>0</v>
      </c>
      <c r="V1680" s="207">
        <v>0</v>
      </c>
      <c r="W1680" s="169"/>
      <c r="X1680" s="169"/>
      <c r="Y1680" s="169"/>
      <c r="Z1680" s="169"/>
      <c r="AA1680" s="169"/>
      <c r="AB1680" s="169"/>
      <c r="AC1680" s="180"/>
      <c r="AD1680" s="180"/>
      <c r="AE1680" s="207">
        <f t="shared" si="182"/>
        <v>0</v>
      </c>
    </row>
    <row r="1681" spans="1:31" x14ac:dyDescent="0.25">
      <c r="A1681" s="26"/>
      <c r="B1681" s="48" t="s">
        <v>1578</v>
      </c>
      <c r="C1681" s="23"/>
      <c r="D1681" s="49">
        <v>0</v>
      </c>
      <c r="E1681" s="23"/>
      <c r="F1681" s="50">
        <v>0</v>
      </c>
      <c r="G1681" s="169"/>
      <c r="H1681" s="169"/>
      <c r="I1681" s="169"/>
      <c r="J1681" s="169"/>
      <c r="K1681" s="169"/>
      <c r="L1681" s="169"/>
      <c r="M1681" s="169"/>
      <c r="N1681" s="169"/>
      <c r="O1681" s="169"/>
      <c r="P1681" s="207"/>
      <c r="Q1681" s="169"/>
      <c r="R1681" s="169"/>
      <c r="S1681" s="169"/>
      <c r="T1681" s="169"/>
      <c r="U1681" s="208">
        <v>0</v>
      </c>
      <c r="V1681" s="207">
        <v>0</v>
      </c>
      <c r="W1681" s="169"/>
      <c r="X1681" s="169"/>
      <c r="Y1681" s="169"/>
      <c r="Z1681" s="169"/>
      <c r="AA1681" s="169"/>
      <c r="AB1681" s="169"/>
      <c r="AC1681" s="180"/>
      <c r="AD1681" s="180"/>
      <c r="AE1681" s="207">
        <f t="shared" si="182"/>
        <v>0</v>
      </c>
    </row>
    <row r="1682" spans="1:31" x14ac:dyDescent="0.25">
      <c r="A1682" s="26"/>
      <c r="B1682" s="48" t="s">
        <v>1579</v>
      </c>
      <c r="C1682" s="23"/>
      <c r="D1682" s="49">
        <v>2</v>
      </c>
      <c r="E1682" s="23">
        <f t="shared" si="185"/>
        <v>124.85</v>
      </c>
      <c r="F1682" s="50">
        <v>249.7</v>
      </c>
      <c r="G1682" s="169"/>
      <c r="H1682" s="169"/>
      <c r="I1682" s="169"/>
      <c r="J1682" s="169"/>
      <c r="K1682" s="169"/>
      <c r="L1682" s="169"/>
      <c r="M1682" s="169"/>
      <c r="N1682" s="169"/>
      <c r="O1682" s="169"/>
      <c r="P1682" s="207"/>
      <c r="Q1682" s="169"/>
      <c r="R1682" s="169"/>
      <c r="S1682" s="169"/>
      <c r="T1682" s="169"/>
      <c r="U1682" s="208">
        <v>2</v>
      </c>
      <c r="V1682" s="207">
        <v>249.7</v>
      </c>
      <c r="W1682" s="169"/>
      <c r="X1682" s="169"/>
      <c r="Y1682" s="169"/>
      <c r="Z1682" s="169"/>
      <c r="AA1682" s="169"/>
      <c r="AB1682" s="169"/>
      <c r="AC1682" s="180"/>
      <c r="AD1682" s="180"/>
      <c r="AE1682" s="207">
        <f t="shared" si="182"/>
        <v>249.7</v>
      </c>
    </row>
    <row r="1683" spans="1:31" x14ac:dyDescent="0.25">
      <c r="A1683" s="26"/>
      <c r="B1683" s="48" t="s">
        <v>1580</v>
      </c>
      <c r="C1683" s="23"/>
      <c r="D1683" s="49">
        <v>0</v>
      </c>
      <c r="E1683" s="23"/>
      <c r="F1683" s="50">
        <v>0</v>
      </c>
      <c r="G1683" s="169"/>
      <c r="H1683" s="169"/>
      <c r="I1683" s="169"/>
      <c r="J1683" s="169"/>
      <c r="K1683" s="169"/>
      <c r="L1683" s="169"/>
      <c r="M1683" s="169"/>
      <c r="N1683" s="169"/>
      <c r="O1683" s="169"/>
      <c r="P1683" s="207"/>
      <c r="Q1683" s="169"/>
      <c r="R1683" s="169"/>
      <c r="S1683" s="169"/>
      <c r="T1683" s="169"/>
      <c r="U1683" s="208">
        <v>0</v>
      </c>
      <c r="V1683" s="207">
        <v>0</v>
      </c>
      <c r="W1683" s="169"/>
      <c r="X1683" s="169"/>
      <c r="Y1683" s="169"/>
      <c r="Z1683" s="169"/>
      <c r="AA1683" s="169"/>
      <c r="AB1683" s="169"/>
      <c r="AC1683" s="180"/>
      <c r="AD1683" s="180"/>
      <c r="AE1683" s="207">
        <f t="shared" si="182"/>
        <v>0</v>
      </c>
    </row>
    <row r="1684" spans="1:31" x14ac:dyDescent="0.25">
      <c r="A1684" s="26"/>
      <c r="B1684" s="48" t="s">
        <v>1581</v>
      </c>
      <c r="C1684" s="23"/>
      <c r="D1684" s="49">
        <v>0</v>
      </c>
      <c r="E1684" s="23"/>
      <c r="F1684" s="50">
        <v>0</v>
      </c>
      <c r="G1684" s="169"/>
      <c r="H1684" s="169"/>
      <c r="I1684" s="169"/>
      <c r="J1684" s="169"/>
      <c r="K1684" s="169"/>
      <c r="L1684" s="169"/>
      <c r="M1684" s="169"/>
      <c r="N1684" s="169"/>
      <c r="O1684" s="169"/>
      <c r="P1684" s="207"/>
      <c r="Q1684" s="169"/>
      <c r="R1684" s="169"/>
      <c r="S1684" s="169"/>
      <c r="T1684" s="169"/>
      <c r="U1684" s="208">
        <v>0</v>
      </c>
      <c r="V1684" s="207">
        <v>0</v>
      </c>
      <c r="W1684" s="169"/>
      <c r="X1684" s="169"/>
      <c r="Y1684" s="169"/>
      <c r="Z1684" s="169"/>
      <c r="AA1684" s="169"/>
      <c r="AB1684" s="169"/>
      <c r="AC1684" s="180"/>
      <c r="AD1684" s="180"/>
      <c r="AE1684" s="207">
        <f t="shared" si="182"/>
        <v>0</v>
      </c>
    </row>
    <row r="1685" spans="1:31" x14ac:dyDescent="0.25">
      <c r="A1685" s="26"/>
      <c r="B1685" s="48" t="s">
        <v>1582</v>
      </c>
      <c r="C1685" s="23"/>
      <c r="D1685" s="49">
        <v>2</v>
      </c>
      <c r="E1685" s="23">
        <f t="shared" si="185"/>
        <v>3.56</v>
      </c>
      <c r="F1685" s="50">
        <v>7.12</v>
      </c>
      <c r="G1685" s="169"/>
      <c r="H1685" s="169"/>
      <c r="I1685" s="169"/>
      <c r="J1685" s="169"/>
      <c r="K1685" s="169"/>
      <c r="L1685" s="169"/>
      <c r="M1685" s="169"/>
      <c r="N1685" s="169"/>
      <c r="O1685" s="169"/>
      <c r="P1685" s="207"/>
      <c r="Q1685" s="169"/>
      <c r="R1685" s="169"/>
      <c r="S1685" s="169"/>
      <c r="T1685" s="169"/>
      <c r="U1685" s="208">
        <v>2</v>
      </c>
      <c r="V1685" s="207">
        <v>7.12</v>
      </c>
      <c r="W1685" s="169"/>
      <c r="X1685" s="169"/>
      <c r="Y1685" s="169"/>
      <c r="Z1685" s="169"/>
      <c r="AA1685" s="169"/>
      <c r="AB1685" s="169"/>
      <c r="AC1685" s="180"/>
      <c r="AD1685" s="180"/>
      <c r="AE1685" s="207">
        <f t="shared" si="182"/>
        <v>7.12</v>
      </c>
    </row>
    <row r="1686" spans="1:31" x14ac:dyDescent="0.25">
      <c r="A1686" s="26"/>
      <c r="B1686" s="48" t="s">
        <v>1583</v>
      </c>
      <c r="C1686" s="23"/>
      <c r="D1686" s="49">
        <v>0</v>
      </c>
      <c r="E1686" s="23"/>
      <c r="F1686" s="50">
        <v>0</v>
      </c>
      <c r="G1686" s="169"/>
      <c r="H1686" s="169"/>
      <c r="I1686" s="169"/>
      <c r="J1686" s="169"/>
      <c r="K1686" s="169"/>
      <c r="L1686" s="169"/>
      <c r="M1686" s="169"/>
      <c r="N1686" s="169"/>
      <c r="O1686" s="169"/>
      <c r="P1686" s="207"/>
      <c r="Q1686" s="169"/>
      <c r="R1686" s="169"/>
      <c r="S1686" s="169"/>
      <c r="T1686" s="169"/>
      <c r="U1686" s="208">
        <v>0</v>
      </c>
      <c r="V1686" s="207">
        <v>0</v>
      </c>
      <c r="W1686" s="169"/>
      <c r="X1686" s="169"/>
      <c r="Y1686" s="169"/>
      <c r="Z1686" s="169"/>
      <c r="AA1686" s="169"/>
      <c r="AB1686" s="169"/>
      <c r="AC1686" s="180"/>
      <c r="AD1686" s="180"/>
      <c r="AE1686" s="207">
        <f t="shared" si="182"/>
        <v>0</v>
      </c>
    </row>
    <row r="1687" spans="1:31" x14ac:dyDescent="0.25">
      <c r="A1687" s="26"/>
      <c r="B1687" s="48" t="s">
        <v>1584</v>
      </c>
      <c r="C1687" s="23"/>
      <c r="D1687" s="49">
        <v>1</v>
      </c>
      <c r="E1687" s="23">
        <f t="shared" si="185"/>
        <v>85.37</v>
      </c>
      <c r="F1687" s="50">
        <v>85.37</v>
      </c>
      <c r="G1687" s="169"/>
      <c r="H1687" s="169"/>
      <c r="I1687" s="169"/>
      <c r="J1687" s="169"/>
      <c r="K1687" s="169"/>
      <c r="L1687" s="169"/>
      <c r="M1687" s="169"/>
      <c r="N1687" s="169"/>
      <c r="O1687" s="169">
        <v>1</v>
      </c>
      <c r="P1687" s="207">
        <f>E1687*O1687</f>
        <v>85.37</v>
      </c>
      <c r="Q1687" s="169"/>
      <c r="R1687" s="169"/>
      <c r="S1687" s="169"/>
      <c r="T1687" s="169"/>
      <c r="U1687" s="208">
        <v>0</v>
      </c>
      <c r="V1687" s="207">
        <v>0</v>
      </c>
      <c r="W1687" s="169"/>
      <c r="X1687" s="169"/>
      <c r="Y1687" s="169"/>
      <c r="Z1687" s="169"/>
      <c r="AA1687" s="169"/>
      <c r="AB1687" s="169"/>
      <c r="AC1687" s="180"/>
      <c r="AD1687" s="180"/>
      <c r="AE1687" s="207">
        <f t="shared" si="182"/>
        <v>85.37</v>
      </c>
    </row>
    <row r="1688" spans="1:31" x14ac:dyDescent="0.25">
      <c r="A1688" s="26"/>
      <c r="B1688" s="48" t="s">
        <v>1552</v>
      </c>
      <c r="C1688" s="23"/>
      <c r="D1688" s="49">
        <v>1</v>
      </c>
      <c r="E1688" s="23">
        <f t="shared" si="185"/>
        <v>1002.24</v>
      </c>
      <c r="F1688" s="50">
        <v>1002.24</v>
      </c>
      <c r="G1688" s="169"/>
      <c r="H1688" s="169"/>
      <c r="I1688" s="169"/>
      <c r="J1688" s="169"/>
      <c r="K1688" s="169"/>
      <c r="L1688" s="169"/>
      <c r="M1688" s="169"/>
      <c r="N1688" s="169"/>
      <c r="O1688" s="169"/>
      <c r="P1688" s="207"/>
      <c r="Q1688" s="169"/>
      <c r="R1688" s="169"/>
      <c r="S1688" s="169"/>
      <c r="T1688" s="169"/>
      <c r="U1688" s="208">
        <v>1</v>
      </c>
      <c r="V1688" s="207">
        <v>1002.24</v>
      </c>
      <c r="W1688" s="169"/>
      <c r="X1688" s="169"/>
      <c r="Y1688" s="169"/>
      <c r="Z1688" s="169"/>
      <c r="AA1688" s="169"/>
      <c r="AB1688" s="169"/>
      <c r="AC1688" s="180"/>
      <c r="AD1688" s="180"/>
      <c r="AE1688" s="207">
        <f t="shared" si="182"/>
        <v>1002.24</v>
      </c>
    </row>
    <row r="1689" spans="1:31" x14ac:dyDescent="0.25">
      <c r="A1689" s="26"/>
      <c r="B1689" s="48" t="s">
        <v>1585</v>
      </c>
      <c r="C1689" s="23"/>
      <c r="D1689" s="49">
        <v>0</v>
      </c>
      <c r="E1689" s="23"/>
      <c r="F1689" s="50">
        <v>0</v>
      </c>
      <c r="G1689" s="169"/>
      <c r="H1689" s="169"/>
      <c r="I1689" s="169"/>
      <c r="J1689" s="169"/>
      <c r="K1689" s="169"/>
      <c r="L1689" s="169"/>
      <c r="M1689" s="169"/>
      <c r="N1689" s="169"/>
      <c r="O1689" s="169"/>
      <c r="P1689" s="207"/>
      <c r="Q1689" s="169"/>
      <c r="R1689" s="169"/>
      <c r="S1689" s="169"/>
      <c r="T1689" s="169"/>
      <c r="U1689" s="208">
        <v>0</v>
      </c>
      <c r="V1689" s="207">
        <v>0</v>
      </c>
      <c r="W1689" s="169"/>
      <c r="X1689" s="169"/>
      <c r="Y1689" s="169"/>
      <c r="Z1689" s="169"/>
      <c r="AA1689" s="169"/>
      <c r="AB1689" s="169"/>
      <c r="AC1689" s="180"/>
      <c r="AD1689" s="180"/>
      <c r="AE1689" s="207">
        <f t="shared" si="182"/>
        <v>0</v>
      </c>
    </row>
    <row r="1690" spans="1:31" x14ac:dyDescent="0.25">
      <c r="A1690" s="26"/>
      <c r="B1690" s="48" t="s">
        <v>1586</v>
      </c>
      <c r="C1690" s="23"/>
      <c r="D1690" s="49">
        <v>0</v>
      </c>
      <c r="E1690" s="23"/>
      <c r="F1690" s="50">
        <v>0</v>
      </c>
      <c r="G1690" s="169"/>
      <c r="H1690" s="169"/>
      <c r="I1690" s="169"/>
      <c r="J1690" s="169"/>
      <c r="K1690" s="169"/>
      <c r="L1690" s="169"/>
      <c r="M1690" s="169"/>
      <c r="N1690" s="169"/>
      <c r="O1690" s="169"/>
      <c r="P1690" s="207"/>
      <c r="Q1690" s="169"/>
      <c r="R1690" s="169"/>
      <c r="S1690" s="169"/>
      <c r="T1690" s="169"/>
      <c r="U1690" s="208">
        <v>0</v>
      </c>
      <c r="V1690" s="207">
        <v>0</v>
      </c>
      <c r="W1690" s="169"/>
      <c r="X1690" s="169"/>
      <c r="Y1690" s="169"/>
      <c r="Z1690" s="169"/>
      <c r="AA1690" s="169"/>
      <c r="AB1690" s="169"/>
      <c r="AC1690" s="180"/>
      <c r="AD1690" s="180"/>
      <c r="AE1690" s="207">
        <f t="shared" si="182"/>
        <v>0</v>
      </c>
    </row>
    <row r="1691" spans="1:31" x14ac:dyDescent="0.25">
      <c r="A1691" s="26"/>
      <c r="B1691" s="48" t="s">
        <v>1587</v>
      </c>
      <c r="C1691" s="23"/>
      <c r="D1691" s="49">
        <v>3</v>
      </c>
      <c r="E1691" s="23">
        <f t="shared" si="185"/>
        <v>246</v>
      </c>
      <c r="F1691" s="50">
        <v>738</v>
      </c>
      <c r="G1691" s="169"/>
      <c r="H1691" s="169"/>
      <c r="I1691" s="169"/>
      <c r="J1691" s="169"/>
      <c r="K1691" s="169"/>
      <c r="L1691" s="169"/>
      <c r="M1691" s="169"/>
      <c r="N1691" s="169"/>
      <c r="O1691" s="169"/>
      <c r="P1691" s="207"/>
      <c r="Q1691" s="169"/>
      <c r="R1691" s="169"/>
      <c r="S1691" s="169"/>
      <c r="T1691" s="169"/>
      <c r="U1691" s="208">
        <v>3</v>
      </c>
      <c r="V1691" s="207">
        <v>738</v>
      </c>
      <c r="W1691" s="169"/>
      <c r="X1691" s="169"/>
      <c r="Y1691" s="169"/>
      <c r="Z1691" s="169"/>
      <c r="AA1691" s="169"/>
      <c r="AB1691" s="169"/>
      <c r="AC1691" s="180"/>
      <c r="AD1691" s="180"/>
      <c r="AE1691" s="207">
        <f t="shared" si="182"/>
        <v>738</v>
      </c>
    </row>
    <row r="1692" spans="1:31" x14ac:dyDescent="0.25">
      <c r="A1692" s="26"/>
      <c r="B1692" s="48" t="s">
        <v>1588</v>
      </c>
      <c r="C1692" s="23"/>
      <c r="D1692" s="49">
        <v>3</v>
      </c>
      <c r="E1692" s="23">
        <f t="shared" si="185"/>
        <v>230</v>
      </c>
      <c r="F1692" s="50">
        <v>690</v>
      </c>
      <c r="G1692" s="169"/>
      <c r="H1692" s="169"/>
      <c r="I1692" s="169"/>
      <c r="J1692" s="169"/>
      <c r="K1692" s="169"/>
      <c r="L1692" s="169"/>
      <c r="M1692" s="169"/>
      <c r="N1692" s="169"/>
      <c r="O1692" s="169"/>
      <c r="P1692" s="207"/>
      <c r="Q1692" s="169"/>
      <c r="R1692" s="169"/>
      <c r="S1692" s="169"/>
      <c r="T1692" s="169"/>
      <c r="U1692" s="208">
        <v>3</v>
      </c>
      <c r="V1692" s="207">
        <v>690</v>
      </c>
      <c r="W1692" s="169"/>
      <c r="X1692" s="169"/>
      <c r="Y1692" s="169"/>
      <c r="Z1692" s="169"/>
      <c r="AA1692" s="169"/>
      <c r="AB1692" s="169"/>
      <c r="AC1692" s="180"/>
      <c r="AD1692" s="180"/>
      <c r="AE1692" s="207">
        <f t="shared" si="182"/>
        <v>690</v>
      </c>
    </row>
    <row r="1693" spans="1:31" x14ac:dyDescent="0.25">
      <c r="A1693" s="26"/>
      <c r="B1693" s="48" t="s">
        <v>1589</v>
      </c>
      <c r="C1693" s="23"/>
      <c r="D1693" s="49">
        <v>1</v>
      </c>
      <c r="E1693" s="23">
        <f t="shared" si="185"/>
        <v>54.27</v>
      </c>
      <c r="F1693" s="50">
        <v>54.27</v>
      </c>
      <c r="G1693" s="169"/>
      <c r="H1693" s="169"/>
      <c r="I1693" s="169"/>
      <c r="J1693" s="169"/>
      <c r="K1693" s="169"/>
      <c r="L1693" s="169"/>
      <c r="M1693" s="169"/>
      <c r="N1693" s="169"/>
      <c r="O1693" s="169"/>
      <c r="P1693" s="207"/>
      <c r="Q1693" s="169"/>
      <c r="R1693" s="169"/>
      <c r="S1693" s="169"/>
      <c r="T1693" s="169"/>
      <c r="U1693" s="208">
        <v>1</v>
      </c>
      <c r="V1693" s="207">
        <v>54.27</v>
      </c>
      <c r="W1693" s="169"/>
      <c r="X1693" s="169"/>
      <c r="Y1693" s="169"/>
      <c r="Z1693" s="169"/>
      <c r="AA1693" s="169"/>
      <c r="AB1693" s="169"/>
      <c r="AC1693" s="180"/>
      <c r="AD1693" s="180"/>
      <c r="AE1693" s="207">
        <f t="shared" si="182"/>
        <v>54.27</v>
      </c>
    </row>
    <row r="1694" spans="1:31" x14ac:dyDescent="0.25">
      <c r="A1694" s="26"/>
      <c r="B1694" s="48" t="s">
        <v>1590</v>
      </c>
      <c r="C1694" s="23"/>
      <c r="D1694" s="49">
        <v>0</v>
      </c>
      <c r="E1694" s="23"/>
      <c r="F1694" s="50">
        <v>0</v>
      </c>
      <c r="G1694" s="169"/>
      <c r="H1694" s="169"/>
      <c r="I1694" s="169"/>
      <c r="J1694" s="169"/>
      <c r="K1694" s="169"/>
      <c r="L1694" s="169"/>
      <c r="M1694" s="169"/>
      <c r="N1694" s="169"/>
      <c r="O1694" s="169"/>
      <c r="P1694" s="207"/>
      <c r="Q1694" s="169"/>
      <c r="R1694" s="169"/>
      <c r="S1694" s="169"/>
      <c r="T1694" s="169"/>
      <c r="U1694" s="208">
        <v>0</v>
      </c>
      <c r="V1694" s="207">
        <v>0</v>
      </c>
      <c r="W1694" s="169"/>
      <c r="X1694" s="169"/>
      <c r="Y1694" s="169"/>
      <c r="Z1694" s="169"/>
      <c r="AA1694" s="169"/>
      <c r="AB1694" s="169"/>
      <c r="AC1694" s="180"/>
      <c r="AD1694" s="180"/>
      <c r="AE1694" s="207">
        <f t="shared" si="182"/>
        <v>0</v>
      </c>
    </row>
    <row r="1695" spans="1:31" x14ac:dyDescent="0.25">
      <c r="A1695" s="26"/>
      <c r="B1695" s="48" t="s">
        <v>1591</v>
      </c>
      <c r="C1695" s="23"/>
      <c r="D1695" s="49">
        <v>1</v>
      </c>
      <c r="E1695" s="23">
        <f t="shared" si="185"/>
        <v>684.85</v>
      </c>
      <c r="F1695" s="50">
        <v>684.85</v>
      </c>
      <c r="G1695" s="169"/>
      <c r="H1695" s="169"/>
      <c r="I1695" s="169"/>
      <c r="J1695" s="169"/>
      <c r="K1695" s="169"/>
      <c r="L1695" s="169"/>
      <c r="M1695" s="169"/>
      <c r="N1695" s="169"/>
      <c r="O1695" s="169"/>
      <c r="P1695" s="207"/>
      <c r="Q1695" s="169"/>
      <c r="R1695" s="169"/>
      <c r="S1695" s="169"/>
      <c r="T1695" s="169"/>
      <c r="U1695" s="208">
        <v>1</v>
      </c>
      <c r="V1695" s="207">
        <v>684.85</v>
      </c>
      <c r="W1695" s="169"/>
      <c r="X1695" s="169"/>
      <c r="Y1695" s="169"/>
      <c r="Z1695" s="169"/>
      <c r="AA1695" s="169"/>
      <c r="AB1695" s="169"/>
      <c r="AC1695" s="180"/>
      <c r="AD1695" s="180"/>
      <c r="AE1695" s="207">
        <f t="shared" si="182"/>
        <v>684.85</v>
      </c>
    </row>
    <row r="1696" spans="1:31" x14ac:dyDescent="0.25">
      <c r="A1696" s="26"/>
      <c r="B1696" s="48" t="s">
        <v>1592</v>
      </c>
      <c r="C1696" s="23"/>
      <c r="D1696" s="49">
        <v>2</v>
      </c>
      <c r="E1696" s="23">
        <f t="shared" si="185"/>
        <v>120</v>
      </c>
      <c r="F1696" s="50">
        <v>240</v>
      </c>
      <c r="G1696" s="169"/>
      <c r="H1696" s="169"/>
      <c r="I1696" s="169"/>
      <c r="J1696" s="169"/>
      <c r="K1696" s="169"/>
      <c r="L1696" s="169"/>
      <c r="M1696" s="169"/>
      <c r="N1696" s="169"/>
      <c r="O1696" s="169">
        <v>1</v>
      </c>
      <c r="P1696" s="207">
        <f>E1696*O1696</f>
        <v>120</v>
      </c>
      <c r="Q1696" s="169"/>
      <c r="R1696" s="169"/>
      <c r="S1696" s="169"/>
      <c r="T1696" s="169"/>
      <c r="U1696" s="208">
        <v>1</v>
      </c>
      <c r="V1696" s="207">
        <v>120</v>
      </c>
      <c r="W1696" s="169"/>
      <c r="X1696" s="169"/>
      <c r="Y1696" s="169"/>
      <c r="Z1696" s="169"/>
      <c r="AA1696" s="169"/>
      <c r="AB1696" s="169"/>
      <c r="AC1696" s="180"/>
      <c r="AD1696" s="180"/>
      <c r="AE1696" s="207">
        <f t="shared" si="182"/>
        <v>240</v>
      </c>
    </row>
    <row r="1697" spans="1:31" x14ac:dyDescent="0.25">
      <c r="A1697" s="26"/>
      <c r="B1697" s="48" t="s">
        <v>1593</v>
      </c>
      <c r="C1697" s="23"/>
      <c r="D1697" s="49">
        <v>0</v>
      </c>
      <c r="E1697" s="23"/>
      <c r="F1697" s="50">
        <v>0</v>
      </c>
      <c r="G1697" s="169"/>
      <c r="H1697" s="169"/>
      <c r="I1697" s="169"/>
      <c r="J1697" s="169"/>
      <c r="K1697" s="169"/>
      <c r="L1697" s="169"/>
      <c r="M1697" s="169"/>
      <c r="N1697" s="169"/>
      <c r="O1697" s="169"/>
      <c r="P1697" s="207"/>
      <c r="Q1697" s="169"/>
      <c r="R1697" s="169"/>
      <c r="S1697" s="169"/>
      <c r="T1697" s="169"/>
      <c r="U1697" s="208">
        <v>0</v>
      </c>
      <c r="V1697" s="207">
        <v>0</v>
      </c>
      <c r="W1697" s="169"/>
      <c r="X1697" s="169"/>
      <c r="Y1697" s="169"/>
      <c r="Z1697" s="169"/>
      <c r="AA1697" s="169"/>
      <c r="AB1697" s="169"/>
      <c r="AC1697" s="180"/>
      <c r="AD1697" s="180"/>
      <c r="AE1697" s="207">
        <f t="shared" si="182"/>
        <v>0</v>
      </c>
    </row>
    <row r="1698" spans="1:31" x14ac:dyDescent="0.25">
      <c r="A1698" s="26"/>
      <c r="B1698" s="48" t="s">
        <v>1594</v>
      </c>
      <c r="C1698" s="23"/>
      <c r="D1698" s="49">
        <v>7</v>
      </c>
      <c r="E1698" s="23">
        <f t="shared" si="185"/>
        <v>57.71</v>
      </c>
      <c r="F1698" s="50">
        <v>403.97</v>
      </c>
      <c r="G1698" s="169"/>
      <c r="H1698" s="169"/>
      <c r="I1698" s="169"/>
      <c r="J1698" s="169"/>
      <c r="K1698" s="169"/>
      <c r="L1698" s="169"/>
      <c r="M1698" s="169"/>
      <c r="N1698" s="169"/>
      <c r="O1698" s="169"/>
      <c r="P1698" s="207"/>
      <c r="Q1698" s="169"/>
      <c r="R1698" s="169"/>
      <c r="S1698" s="169"/>
      <c r="T1698" s="169"/>
      <c r="U1698" s="208">
        <v>7</v>
      </c>
      <c r="V1698" s="207">
        <v>403.97</v>
      </c>
      <c r="W1698" s="169"/>
      <c r="X1698" s="169"/>
      <c r="Y1698" s="169"/>
      <c r="Z1698" s="169"/>
      <c r="AA1698" s="169"/>
      <c r="AB1698" s="169"/>
      <c r="AC1698" s="180"/>
      <c r="AD1698" s="180"/>
      <c r="AE1698" s="207">
        <f t="shared" si="182"/>
        <v>403.97</v>
      </c>
    </row>
    <row r="1699" spans="1:31" x14ac:dyDescent="0.25">
      <c r="A1699" s="26"/>
      <c r="B1699" s="48" t="s">
        <v>1595</v>
      </c>
      <c r="C1699" s="23"/>
      <c r="D1699" s="49">
        <v>0</v>
      </c>
      <c r="E1699" s="23"/>
      <c r="F1699" s="50">
        <v>0</v>
      </c>
      <c r="G1699" s="169"/>
      <c r="H1699" s="169"/>
      <c r="I1699" s="169"/>
      <c r="J1699" s="169"/>
      <c r="K1699" s="169"/>
      <c r="L1699" s="169"/>
      <c r="M1699" s="169"/>
      <c r="N1699" s="169"/>
      <c r="O1699" s="169"/>
      <c r="P1699" s="207"/>
      <c r="Q1699" s="169"/>
      <c r="R1699" s="169"/>
      <c r="S1699" s="169"/>
      <c r="T1699" s="169"/>
      <c r="U1699" s="208">
        <v>0</v>
      </c>
      <c r="V1699" s="207">
        <v>0</v>
      </c>
      <c r="W1699" s="169"/>
      <c r="X1699" s="169"/>
      <c r="Y1699" s="169"/>
      <c r="Z1699" s="169"/>
      <c r="AA1699" s="169"/>
      <c r="AB1699" s="169"/>
      <c r="AC1699" s="180"/>
      <c r="AD1699" s="180"/>
      <c r="AE1699" s="207">
        <f t="shared" si="182"/>
        <v>0</v>
      </c>
    </row>
    <row r="1700" spans="1:31" x14ac:dyDescent="0.25">
      <c r="A1700" s="26"/>
      <c r="B1700" s="48">
        <f>'[1]PAA 2024 pamar'!B373</f>
        <v>0</v>
      </c>
      <c r="C1700" s="23"/>
      <c r="D1700" s="49">
        <v>6</v>
      </c>
      <c r="E1700" s="23">
        <f t="shared" si="185"/>
        <v>319.5793333333333</v>
      </c>
      <c r="F1700" s="50">
        <v>1917.4759999999999</v>
      </c>
      <c r="G1700" s="169"/>
      <c r="H1700" s="169"/>
      <c r="I1700" s="169"/>
      <c r="J1700" s="169"/>
      <c r="K1700" s="169"/>
      <c r="L1700" s="169"/>
      <c r="M1700" s="169"/>
      <c r="N1700" s="169"/>
      <c r="O1700" s="169"/>
      <c r="P1700" s="207"/>
      <c r="Q1700" s="169"/>
      <c r="R1700" s="169"/>
      <c r="S1700" s="169"/>
      <c r="T1700" s="169"/>
      <c r="U1700" s="208">
        <v>6</v>
      </c>
      <c r="V1700" s="207">
        <v>1917.4759999999999</v>
      </c>
      <c r="W1700" s="169"/>
      <c r="X1700" s="169"/>
      <c r="Y1700" s="169"/>
      <c r="Z1700" s="169"/>
      <c r="AA1700" s="169"/>
      <c r="AB1700" s="169"/>
      <c r="AC1700" s="180"/>
      <c r="AD1700" s="180"/>
      <c r="AE1700" s="207">
        <f t="shared" si="182"/>
        <v>1917.4759999999999</v>
      </c>
    </row>
    <row r="1701" spans="1:31" x14ac:dyDescent="0.25">
      <c r="A1701" s="26"/>
      <c r="B1701" s="48" t="s">
        <v>1596</v>
      </c>
      <c r="C1701" s="23"/>
      <c r="D1701" s="49">
        <v>0</v>
      </c>
      <c r="E1701" s="23"/>
      <c r="F1701" s="50">
        <v>0</v>
      </c>
      <c r="G1701" s="169"/>
      <c r="H1701" s="169"/>
      <c r="I1701" s="169"/>
      <c r="J1701" s="169"/>
      <c r="K1701" s="169"/>
      <c r="L1701" s="169"/>
      <c r="M1701" s="169"/>
      <c r="N1701" s="169"/>
      <c r="O1701" s="169"/>
      <c r="P1701" s="207"/>
      <c r="Q1701" s="169"/>
      <c r="R1701" s="169"/>
      <c r="S1701" s="169"/>
      <c r="T1701" s="169"/>
      <c r="U1701" s="208">
        <v>0</v>
      </c>
      <c r="V1701" s="207">
        <v>0</v>
      </c>
      <c r="W1701" s="169"/>
      <c r="X1701" s="169"/>
      <c r="Y1701" s="169"/>
      <c r="Z1701" s="169"/>
      <c r="AA1701" s="169"/>
      <c r="AB1701" s="169"/>
      <c r="AC1701" s="180"/>
      <c r="AD1701" s="180"/>
      <c r="AE1701" s="207">
        <f t="shared" si="182"/>
        <v>0</v>
      </c>
    </row>
    <row r="1702" spans="1:31" x14ac:dyDescent="0.25">
      <c r="A1702" s="26"/>
      <c r="B1702" s="48" t="s">
        <v>1597</v>
      </c>
      <c r="C1702" s="23"/>
      <c r="D1702" s="49">
        <v>1</v>
      </c>
      <c r="E1702" s="23">
        <f t="shared" si="185"/>
        <v>632.61</v>
      </c>
      <c r="F1702" s="50">
        <v>632.61</v>
      </c>
      <c r="G1702" s="169"/>
      <c r="H1702" s="169"/>
      <c r="I1702" s="169"/>
      <c r="J1702" s="169"/>
      <c r="K1702" s="169"/>
      <c r="L1702" s="169"/>
      <c r="M1702" s="169"/>
      <c r="N1702" s="169"/>
      <c r="O1702" s="169"/>
      <c r="P1702" s="207"/>
      <c r="Q1702" s="169"/>
      <c r="R1702" s="169"/>
      <c r="S1702" s="169"/>
      <c r="T1702" s="169"/>
      <c r="U1702" s="208">
        <v>1</v>
      </c>
      <c r="V1702" s="207">
        <v>632.61</v>
      </c>
      <c r="W1702" s="169"/>
      <c r="X1702" s="169"/>
      <c r="Y1702" s="169"/>
      <c r="Z1702" s="169"/>
      <c r="AA1702" s="169"/>
      <c r="AB1702" s="169"/>
      <c r="AC1702" s="180"/>
      <c r="AD1702" s="180"/>
      <c r="AE1702" s="207">
        <f t="shared" si="182"/>
        <v>632.61</v>
      </c>
    </row>
    <row r="1703" spans="1:31" x14ac:dyDescent="0.25">
      <c r="A1703" s="26"/>
      <c r="B1703" s="48" t="s">
        <v>1598</v>
      </c>
      <c r="C1703" s="23"/>
      <c r="D1703" s="49">
        <v>5</v>
      </c>
      <c r="E1703" s="23">
        <f t="shared" si="185"/>
        <v>32</v>
      </c>
      <c r="F1703" s="50">
        <v>160</v>
      </c>
      <c r="G1703" s="169"/>
      <c r="H1703" s="169"/>
      <c r="I1703" s="169"/>
      <c r="J1703" s="169"/>
      <c r="K1703" s="169"/>
      <c r="L1703" s="169"/>
      <c r="M1703" s="169"/>
      <c r="N1703" s="169"/>
      <c r="O1703" s="169">
        <v>5</v>
      </c>
      <c r="P1703" s="207">
        <f>E1703*O1703</f>
        <v>160</v>
      </c>
      <c r="Q1703" s="169"/>
      <c r="R1703" s="169"/>
      <c r="S1703" s="169"/>
      <c r="T1703" s="169"/>
      <c r="U1703" s="208">
        <v>0</v>
      </c>
      <c r="V1703" s="207">
        <v>0</v>
      </c>
      <c r="W1703" s="169"/>
      <c r="X1703" s="169"/>
      <c r="Y1703" s="169"/>
      <c r="Z1703" s="169"/>
      <c r="AA1703" s="169"/>
      <c r="AB1703" s="169"/>
      <c r="AC1703" s="180"/>
      <c r="AD1703" s="180"/>
      <c r="AE1703" s="207">
        <f t="shared" si="182"/>
        <v>160</v>
      </c>
    </row>
    <row r="1704" spans="1:31" x14ac:dyDescent="0.25">
      <c r="A1704" s="26"/>
      <c r="B1704" s="48" t="s">
        <v>1599</v>
      </c>
      <c r="C1704" s="23"/>
      <c r="D1704" s="49">
        <v>0</v>
      </c>
      <c r="E1704" s="23"/>
      <c r="F1704" s="50">
        <v>0</v>
      </c>
      <c r="G1704" s="169"/>
      <c r="H1704" s="169"/>
      <c r="I1704" s="169"/>
      <c r="J1704" s="169"/>
      <c r="K1704" s="169"/>
      <c r="L1704" s="169"/>
      <c r="M1704" s="169"/>
      <c r="N1704" s="169"/>
      <c r="O1704" s="169"/>
      <c r="P1704" s="207"/>
      <c r="Q1704" s="169"/>
      <c r="R1704" s="169"/>
      <c r="S1704" s="169"/>
      <c r="T1704" s="169"/>
      <c r="U1704" s="208">
        <v>0</v>
      </c>
      <c r="V1704" s="207">
        <v>0</v>
      </c>
      <c r="W1704" s="169"/>
      <c r="X1704" s="169"/>
      <c r="Y1704" s="169"/>
      <c r="Z1704" s="169"/>
      <c r="AA1704" s="169"/>
      <c r="AB1704" s="169"/>
      <c r="AC1704" s="180"/>
      <c r="AD1704" s="180"/>
      <c r="AE1704" s="207">
        <f t="shared" si="182"/>
        <v>0</v>
      </c>
    </row>
    <row r="1705" spans="1:31" x14ac:dyDescent="0.25">
      <c r="A1705" s="26"/>
      <c r="B1705" s="48" t="s">
        <v>1600</v>
      </c>
      <c r="C1705" s="23"/>
      <c r="D1705" s="49">
        <v>0</v>
      </c>
      <c r="E1705" s="23"/>
      <c r="F1705" s="50">
        <v>0</v>
      </c>
      <c r="G1705" s="169"/>
      <c r="H1705" s="169"/>
      <c r="I1705" s="169"/>
      <c r="J1705" s="169"/>
      <c r="K1705" s="169"/>
      <c r="L1705" s="169"/>
      <c r="M1705" s="169"/>
      <c r="N1705" s="169"/>
      <c r="O1705" s="169"/>
      <c r="P1705" s="207"/>
      <c r="Q1705" s="169"/>
      <c r="R1705" s="169"/>
      <c r="S1705" s="169"/>
      <c r="T1705" s="169"/>
      <c r="U1705" s="208">
        <v>0</v>
      </c>
      <c r="V1705" s="207">
        <v>0</v>
      </c>
      <c r="W1705" s="169"/>
      <c r="X1705" s="169"/>
      <c r="Y1705" s="169"/>
      <c r="Z1705" s="169"/>
      <c r="AA1705" s="169"/>
      <c r="AB1705" s="169"/>
      <c r="AC1705" s="180"/>
      <c r="AD1705" s="180"/>
      <c r="AE1705" s="207">
        <f t="shared" si="182"/>
        <v>0</v>
      </c>
    </row>
    <row r="1706" spans="1:31" x14ac:dyDescent="0.25">
      <c r="A1706" s="26"/>
      <c r="B1706" s="48" t="s">
        <v>1601</v>
      </c>
      <c r="C1706" s="23"/>
      <c r="D1706" s="49">
        <v>0</v>
      </c>
      <c r="E1706" s="23"/>
      <c r="F1706" s="50">
        <v>0</v>
      </c>
      <c r="G1706" s="169"/>
      <c r="H1706" s="169"/>
      <c r="I1706" s="169"/>
      <c r="J1706" s="169"/>
      <c r="K1706" s="169"/>
      <c r="L1706" s="169"/>
      <c r="M1706" s="169"/>
      <c r="N1706" s="169"/>
      <c r="O1706" s="169"/>
      <c r="P1706" s="207"/>
      <c r="Q1706" s="169"/>
      <c r="R1706" s="169"/>
      <c r="S1706" s="169"/>
      <c r="T1706" s="169"/>
      <c r="U1706" s="208">
        <v>0</v>
      </c>
      <c r="V1706" s="207">
        <v>0</v>
      </c>
      <c r="W1706" s="169"/>
      <c r="X1706" s="169"/>
      <c r="Y1706" s="169"/>
      <c r="Z1706" s="169"/>
      <c r="AA1706" s="169"/>
      <c r="AB1706" s="169"/>
      <c r="AC1706" s="180"/>
      <c r="AD1706" s="180"/>
      <c r="AE1706" s="207">
        <f t="shared" si="182"/>
        <v>0</v>
      </c>
    </row>
    <row r="1707" spans="1:31" x14ac:dyDescent="0.25">
      <c r="A1707" s="26"/>
      <c r="B1707" s="48" t="s">
        <v>1602</v>
      </c>
      <c r="C1707" s="23"/>
      <c r="D1707" s="49">
        <v>0</v>
      </c>
      <c r="E1707" s="23"/>
      <c r="F1707" s="50">
        <v>0</v>
      </c>
      <c r="G1707" s="169"/>
      <c r="H1707" s="169"/>
      <c r="I1707" s="169"/>
      <c r="J1707" s="169"/>
      <c r="K1707" s="169"/>
      <c r="L1707" s="169"/>
      <c r="M1707" s="169"/>
      <c r="N1707" s="169"/>
      <c r="O1707" s="169"/>
      <c r="P1707" s="207"/>
      <c r="Q1707" s="169"/>
      <c r="R1707" s="169"/>
      <c r="S1707" s="169"/>
      <c r="T1707" s="169"/>
      <c r="U1707" s="208">
        <v>0</v>
      </c>
      <c r="V1707" s="207">
        <v>0</v>
      </c>
      <c r="W1707" s="169"/>
      <c r="X1707" s="169"/>
      <c r="Y1707" s="169"/>
      <c r="Z1707" s="169"/>
      <c r="AA1707" s="169"/>
      <c r="AB1707" s="169"/>
      <c r="AC1707" s="180"/>
      <c r="AD1707" s="180"/>
      <c r="AE1707" s="207">
        <f t="shared" si="182"/>
        <v>0</v>
      </c>
    </row>
    <row r="1708" spans="1:31" x14ac:dyDescent="0.25">
      <c r="A1708" s="26"/>
      <c r="B1708" s="48" t="s">
        <v>1603</v>
      </c>
      <c r="C1708" s="23"/>
      <c r="D1708" s="49">
        <v>0</v>
      </c>
      <c r="E1708" s="23"/>
      <c r="F1708" s="50">
        <v>0</v>
      </c>
      <c r="G1708" s="169"/>
      <c r="H1708" s="169"/>
      <c r="I1708" s="169"/>
      <c r="J1708" s="169"/>
      <c r="K1708" s="169"/>
      <c r="L1708" s="169"/>
      <c r="M1708" s="169"/>
      <c r="N1708" s="169"/>
      <c r="O1708" s="169"/>
      <c r="P1708" s="207"/>
      <c r="Q1708" s="169"/>
      <c r="R1708" s="169"/>
      <c r="S1708" s="169"/>
      <c r="T1708" s="169"/>
      <c r="U1708" s="208">
        <v>0</v>
      </c>
      <c r="V1708" s="207">
        <v>0</v>
      </c>
      <c r="W1708" s="169"/>
      <c r="X1708" s="169"/>
      <c r="Y1708" s="169"/>
      <c r="Z1708" s="169"/>
      <c r="AA1708" s="169"/>
      <c r="AB1708" s="169"/>
      <c r="AC1708" s="180"/>
      <c r="AD1708" s="180"/>
      <c r="AE1708" s="207">
        <f t="shared" si="182"/>
        <v>0</v>
      </c>
    </row>
    <row r="1709" spans="1:31" x14ac:dyDescent="0.25">
      <c r="A1709" s="26"/>
      <c r="B1709" s="48" t="s">
        <v>1604</v>
      </c>
      <c r="C1709" s="23"/>
      <c r="D1709" s="49">
        <v>10</v>
      </c>
      <c r="E1709" s="23">
        <f t="shared" si="185"/>
        <v>587.56319999999994</v>
      </c>
      <c r="F1709" s="50">
        <v>5875.6319999999996</v>
      </c>
      <c r="G1709" s="169"/>
      <c r="H1709" s="169"/>
      <c r="I1709" s="169"/>
      <c r="J1709" s="169"/>
      <c r="K1709" s="169"/>
      <c r="L1709" s="169"/>
      <c r="M1709" s="169"/>
      <c r="N1709" s="169"/>
      <c r="O1709" s="169"/>
      <c r="P1709" s="207"/>
      <c r="Q1709" s="169"/>
      <c r="R1709" s="169"/>
      <c r="S1709" s="169"/>
      <c r="T1709" s="169"/>
      <c r="U1709" s="208">
        <v>10</v>
      </c>
      <c r="V1709" s="207">
        <v>5875.6319999999996</v>
      </c>
      <c r="W1709" s="169"/>
      <c r="X1709" s="169"/>
      <c r="Y1709" s="169"/>
      <c r="Z1709" s="169"/>
      <c r="AA1709" s="169"/>
      <c r="AB1709" s="169"/>
      <c r="AC1709" s="180"/>
      <c r="AD1709" s="180"/>
      <c r="AE1709" s="207">
        <f t="shared" si="182"/>
        <v>5875.6319999999996</v>
      </c>
    </row>
    <row r="1710" spans="1:31" x14ac:dyDescent="0.25">
      <c r="A1710" s="26"/>
      <c r="B1710" s="48" t="s">
        <v>1605</v>
      </c>
      <c r="C1710" s="23"/>
      <c r="D1710" s="49">
        <v>3</v>
      </c>
      <c r="E1710" s="23">
        <f t="shared" si="185"/>
        <v>168.61</v>
      </c>
      <c r="F1710" s="50">
        <v>505.83000000000004</v>
      </c>
      <c r="G1710" s="169"/>
      <c r="H1710" s="169"/>
      <c r="I1710" s="169"/>
      <c r="J1710" s="169"/>
      <c r="K1710" s="169"/>
      <c r="L1710" s="169"/>
      <c r="M1710" s="169"/>
      <c r="N1710" s="169"/>
      <c r="O1710" s="169">
        <v>3</v>
      </c>
      <c r="P1710" s="207">
        <f>E1710*O1710</f>
        <v>505.83000000000004</v>
      </c>
      <c r="Q1710" s="169"/>
      <c r="R1710" s="169"/>
      <c r="S1710" s="169"/>
      <c r="T1710" s="169"/>
      <c r="U1710" s="208">
        <v>0</v>
      </c>
      <c r="V1710" s="207">
        <v>0</v>
      </c>
      <c r="W1710" s="169"/>
      <c r="X1710" s="169"/>
      <c r="Y1710" s="169"/>
      <c r="Z1710" s="169"/>
      <c r="AA1710" s="169"/>
      <c r="AB1710" s="169"/>
      <c r="AC1710" s="180"/>
      <c r="AD1710" s="180"/>
      <c r="AE1710" s="207">
        <f t="shared" si="182"/>
        <v>505.83000000000004</v>
      </c>
    </row>
    <row r="1711" spans="1:31" x14ac:dyDescent="0.25">
      <c r="A1711" s="26"/>
      <c r="B1711" s="48" t="s">
        <v>1606</v>
      </c>
      <c r="C1711" s="23"/>
      <c r="D1711" s="49">
        <v>10</v>
      </c>
      <c r="E1711" s="23">
        <f t="shared" si="185"/>
        <v>236.15279999999998</v>
      </c>
      <c r="F1711" s="50">
        <v>2361.5279999999998</v>
      </c>
      <c r="G1711" s="169"/>
      <c r="H1711" s="169"/>
      <c r="I1711" s="169"/>
      <c r="J1711" s="169"/>
      <c r="K1711" s="169"/>
      <c r="L1711" s="169"/>
      <c r="M1711" s="169"/>
      <c r="N1711" s="169"/>
      <c r="O1711" s="169"/>
      <c r="P1711" s="207"/>
      <c r="Q1711" s="169"/>
      <c r="R1711" s="169"/>
      <c r="S1711" s="169"/>
      <c r="T1711" s="169"/>
      <c r="U1711" s="208">
        <v>10</v>
      </c>
      <c r="V1711" s="207">
        <v>2361.5279999999998</v>
      </c>
      <c r="W1711" s="169"/>
      <c r="X1711" s="169"/>
      <c r="Y1711" s="169"/>
      <c r="Z1711" s="169"/>
      <c r="AA1711" s="169"/>
      <c r="AB1711" s="169"/>
      <c r="AC1711" s="180"/>
      <c r="AD1711" s="180"/>
      <c r="AE1711" s="207">
        <f t="shared" si="182"/>
        <v>2361.5279999999998</v>
      </c>
    </row>
    <row r="1712" spans="1:31" x14ac:dyDescent="0.25">
      <c r="A1712" s="26"/>
      <c r="B1712" s="48" t="s">
        <v>1607</v>
      </c>
      <c r="C1712" s="23"/>
      <c r="D1712" s="49">
        <v>1</v>
      </c>
      <c r="E1712" s="23">
        <f t="shared" si="185"/>
        <v>89.11</v>
      </c>
      <c r="F1712" s="50">
        <v>89.11</v>
      </c>
      <c r="G1712" s="169"/>
      <c r="H1712" s="169"/>
      <c r="I1712" s="169"/>
      <c r="J1712" s="169"/>
      <c r="K1712" s="169"/>
      <c r="L1712" s="169"/>
      <c r="M1712" s="169"/>
      <c r="N1712" s="169"/>
      <c r="O1712" s="169"/>
      <c r="P1712" s="207"/>
      <c r="Q1712" s="169"/>
      <c r="R1712" s="169"/>
      <c r="S1712" s="169"/>
      <c r="T1712" s="169"/>
      <c r="U1712" s="208">
        <v>1</v>
      </c>
      <c r="V1712" s="207">
        <v>89.11</v>
      </c>
      <c r="W1712" s="169"/>
      <c r="X1712" s="169"/>
      <c r="Y1712" s="169"/>
      <c r="Z1712" s="169"/>
      <c r="AA1712" s="169"/>
      <c r="AB1712" s="169"/>
      <c r="AC1712" s="180"/>
      <c r="AD1712" s="180"/>
      <c r="AE1712" s="207">
        <f t="shared" si="182"/>
        <v>89.11</v>
      </c>
    </row>
    <row r="1713" spans="1:31" x14ac:dyDescent="0.25">
      <c r="A1713" s="26"/>
      <c r="B1713" s="48" t="s">
        <v>1608</v>
      </c>
      <c r="C1713" s="23"/>
      <c r="D1713" s="49">
        <v>0</v>
      </c>
      <c r="E1713" s="23"/>
      <c r="F1713" s="50">
        <v>0</v>
      </c>
      <c r="G1713" s="169"/>
      <c r="H1713" s="169"/>
      <c r="I1713" s="169"/>
      <c r="J1713" s="169"/>
      <c r="K1713" s="169"/>
      <c r="L1713" s="169"/>
      <c r="M1713" s="169"/>
      <c r="N1713" s="169"/>
      <c r="O1713" s="169"/>
      <c r="P1713" s="207"/>
      <c r="Q1713" s="169"/>
      <c r="R1713" s="169"/>
      <c r="S1713" s="169"/>
      <c r="T1713" s="169"/>
      <c r="U1713" s="208">
        <v>0</v>
      </c>
      <c r="V1713" s="207">
        <v>0</v>
      </c>
      <c r="W1713" s="169"/>
      <c r="X1713" s="169"/>
      <c r="Y1713" s="169"/>
      <c r="Z1713" s="169"/>
      <c r="AA1713" s="169"/>
      <c r="AB1713" s="169"/>
      <c r="AC1713" s="180"/>
      <c r="AD1713" s="180"/>
      <c r="AE1713" s="207">
        <f t="shared" si="182"/>
        <v>0</v>
      </c>
    </row>
    <row r="1714" spans="1:31" x14ac:dyDescent="0.25">
      <c r="A1714" s="26"/>
      <c r="B1714" s="48" t="s">
        <v>1609</v>
      </c>
      <c r="C1714" s="23"/>
      <c r="D1714" s="49">
        <v>0</v>
      </c>
      <c r="E1714" s="23"/>
      <c r="F1714" s="50">
        <v>0</v>
      </c>
      <c r="G1714" s="169"/>
      <c r="H1714" s="169"/>
      <c r="I1714" s="169"/>
      <c r="J1714" s="169"/>
      <c r="K1714" s="169"/>
      <c r="L1714" s="169"/>
      <c r="M1714" s="169"/>
      <c r="N1714" s="169"/>
      <c r="O1714" s="169"/>
      <c r="P1714" s="207"/>
      <c r="Q1714" s="169"/>
      <c r="R1714" s="169"/>
      <c r="S1714" s="169"/>
      <c r="T1714" s="169"/>
      <c r="U1714" s="208">
        <v>0</v>
      </c>
      <c r="V1714" s="207">
        <v>0</v>
      </c>
      <c r="W1714" s="169"/>
      <c r="X1714" s="169"/>
      <c r="Y1714" s="169"/>
      <c r="Z1714" s="169"/>
      <c r="AA1714" s="169"/>
      <c r="AB1714" s="169"/>
      <c r="AC1714" s="180"/>
      <c r="AD1714" s="180"/>
      <c r="AE1714" s="207">
        <f t="shared" si="182"/>
        <v>0</v>
      </c>
    </row>
    <row r="1715" spans="1:31" x14ac:dyDescent="0.25">
      <c r="A1715" s="26"/>
      <c r="B1715" s="48" t="s">
        <v>1610</v>
      </c>
      <c r="C1715" s="23"/>
      <c r="D1715" s="49">
        <v>3</v>
      </c>
      <c r="E1715" s="23">
        <f t="shared" si="185"/>
        <v>75</v>
      </c>
      <c r="F1715" s="50">
        <v>225</v>
      </c>
      <c r="G1715" s="169"/>
      <c r="H1715" s="169"/>
      <c r="I1715" s="169"/>
      <c r="J1715" s="169"/>
      <c r="K1715" s="169"/>
      <c r="L1715" s="169"/>
      <c r="M1715" s="169"/>
      <c r="N1715" s="169"/>
      <c r="O1715" s="169">
        <v>3</v>
      </c>
      <c r="P1715" s="207">
        <f>E1715*O1715</f>
        <v>225</v>
      </c>
      <c r="Q1715" s="169"/>
      <c r="R1715" s="169"/>
      <c r="S1715" s="169"/>
      <c r="T1715" s="169"/>
      <c r="U1715" s="208">
        <v>0</v>
      </c>
      <c r="V1715" s="207">
        <v>0</v>
      </c>
      <c r="W1715" s="169"/>
      <c r="X1715" s="169"/>
      <c r="Y1715" s="169"/>
      <c r="Z1715" s="169"/>
      <c r="AA1715" s="169"/>
      <c r="AB1715" s="169"/>
      <c r="AC1715" s="180"/>
      <c r="AD1715" s="180"/>
      <c r="AE1715" s="207">
        <f t="shared" si="182"/>
        <v>225</v>
      </c>
    </row>
    <row r="1716" spans="1:31" x14ac:dyDescent="0.25">
      <c r="A1716" s="26"/>
      <c r="B1716" s="48" t="s">
        <v>1611</v>
      </c>
      <c r="C1716" s="23"/>
      <c r="D1716" s="49">
        <v>0</v>
      </c>
      <c r="E1716" s="23"/>
      <c r="F1716" s="50">
        <v>0</v>
      </c>
      <c r="G1716" s="169"/>
      <c r="H1716" s="169"/>
      <c r="I1716" s="169"/>
      <c r="J1716" s="169"/>
      <c r="K1716" s="169"/>
      <c r="L1716" s="169"/>
      <c r="M1716" s="169"/>
      <c r="N1716" s="169"/>
      <c r="O1716" s="169"/>
      <c r="P1716" s="207"/>
      <c r="Q1716" s="169"/>
      <c r="R1716" s="169"/>
      <c r="S1716" s="169"/>
      <c r="T1716" s="169"/>
      <c r="U1716" s="208">
        <v>0</v>
      </c>
      <c r="V1716" s="207">
        <v>0</v>
      </c>
      <c r="W1716" s="169"/>
      <c r="X1716" s="169"/>
      <c r="Y1716" s="169"/>
      <c r="Z1716" s="169"/>
      <c r="AA1716" s="169"/>
      <c r="AB1716" s="169"/>
      <c r="AC1716" s="180"/>
      <c r="AD1716" s="180"/>
      <c r="AE1716" s="207">
        <f t="shared" si="182"/>
        <v>0</v>
      </c>
    </row>
    <row r="1717" spans="1:31" x14ac:dyDescent="0.25">
      <c r="A1717" s="26"/>
      <c r="B1717" s="48" t="s">
        <v>1612</v>
      </c>
      <c r="C1717" s="23"/>
      <c r="D1717" s="49">
        <v>0</v>
      </c>
      <c r="E1717" s="23"/>
      <c r="F1717" s="50">
        <v>0</v>
      </c>
      <c r="G1717" s="169"/>
      <c r="H1717" s="169"/>
      <c r="I1717" s="169"/>
      <c r="J1717" s="169"/>
      <c r="K1717" s="169"/>
      <c r="L1717" s="169"/>
      <c r="M1717" s="169"/>
      <c r="N1717" s="169"/>
      <c r="O1717" s="169"/>
      <c r="P1717" s="207"/>
      <c r="Q1717" s="169"/>
      <c r="R1717" s="169"/>
      <c r="S1717" s="169"/>
      <c r="T1717" s="169"/>
      <c r="U1717" s="208">
        <v>0</v>
      </c>
      <c r="V1717" s="207">
        <v>0</v>
      </c>
      <c r="W1717" s="169"/>
      <c r="X1717" s="169"/>
      <c r="Y1717" s="169"/>
      <c r="Z1717" s="169"/>
      <c r="AA1717" s="169"/>
      <c r="AB1717" s="169"/>
      <c r="AC1717" s="180"/>
      <c r="AD1717" s="180"/>
      <c r="AE1717" s="207">
        <f t="shared" si="182"/>
        <v>0</v>
      </c>
    </row>
    <row r="1718" spans="1:31" x14ac:dyDescent="0.25">
      <c r="A1718" s="26"/>
      <c r="B1718" s="48" t="s">
        <v>1613</v>
      </c>
      <c r="C1718" s="23"/>
      <c r="D1718" s="49">
        <v>0</v>
      </c>
      <c r="E1718" s="23"/>
      <c r="F1718" s="50">
        <v>0</v>
      </c>
      <c r="G1718" s="169"/>
      <c r="H1718" s="169"/>
      <c r="I1718" s="169"/>
      <c r="J1718" s="169"/>
      <c r="K1718" s="169"/>
      <c r="L1718" s="169"/>
      <c r="M1718" s="169"/>
      <c r="N1718" s="169"/>
      <c r="O1718" s="169"/>
      <c r="P1718" s="207"/>
      <c r="Q1718" s="169"/>
      <c r="R1718" s="169"/>
      <c r="S1718" s="169"/>
      <c r="T1718" s="169"/>
      <c r="U1718" s="208">
        <v>0</v>
      </c>
      <c r="V1718" s="207">
        <v>0</v>
      </c>
      <c r="W1718" s="169"/>
      <c r="X1718" s="169"/>
      <c r="Y1718" s="169"/>
      <c r="Z1718" s="169"/>
      <c r="AA1718" s="169"/>
      <c r="AB1718" s="169"/>
      <c r="AC1718" s="180"/>
      <c r="AD1718" s="180"/>
      <c r="AE1718" s="207">
        <f t="shared" ref="AE1718:AE1781" si="186">H1718+J1718+L1718+N1718+P1718+R1718+T1718+V1718+X1718+Z1718+AB1718+AD1718</f>
        <v>0</v>
      </c>
    </row>
    <row r="1719" spans="1:31" x14ac:dyDescent="0.25">
      <c r="A1719" s="26"/>
      <c r="B1719" s="48" t="s">
        <v>1614</v>
      </c>
      <c r="C1719" s="23"/>
      <c r="D1719" s="49">
        <v>12</v>
      </c>
      <c r="E1719" s="23">
        <f t="shared" si="185"/>
        <v>41.58</v>
      </c>
      <c r="F1719" s="50">
        <v>498.96</v>
      </c>
      <c r="G1719" s="169"/>
      <c r="H1719" s="169"/>
      <c r="I1719" s="169"/>
      <c r="J1719" s="169"/>
      <c r="K1719" s="169"/>
      <c r="L1719" s="169"/>
      <c r="M1719" s="169"/>
      <c r="N1719" s="169"/>
      <c r="O1719" s="169"/>
      <c r="P1719" s="207"/>
      <c r="Q1719" s="169"/>
      <c r="R1719" s="169"/>
      <c r="S1719" s="169"/>
      <c r="T1719" s="169"/>
      <c r="U1719" s="208">
        <v>12</v>
      </c>
      <c r="V1719" s="207">
        <v>498.96</v>
      </c>
      <c r="W1719" s="169"/>
      <c r="X1719" s="169"/>
      <c r="Y1719" s="169"/>
      <c r="Z1719" s="169"/>
      <c r="AA1719" s="169"/>
      <c r="AB1719" s="169"/>
      <c r="AC1719" s="180"/>
      <c r="AD1719" s="180"/>
      <c r="AE1719" s="207">
        <f t="shared" si="186"/>
        <v>498.96</v>
      </c>
    </row>
    <row r="1720" spans="1:31" x14ac:dyDescent="0.25">
      <c r="A1720" s="26"/>
      <c r="B1720" s="48" t="s">
        <v>1615</v>
      </c>
      <c r="C1720" s="23"/>
      <c r="D1720" s="49">
        <v>0</v>
      </c>
      <c r="E1720" s="23"/>
      <c r="F1720" s="50">
        <v>0</v>
      </c>
      <c r="G1720" s="169"/>
      <c r="H1720" s="169"/>
      <c r="I1720" s="169"/>
      <c r="J1720" s="169"/>
      <c r="K1720" s="169"/>
      <c r="L1720" s="169"/>
      <c r="M1720" s="169"/>
      <c r="N1720" s="169"/>
      <c r="O1720" s="169"/>
      <c r="P1720" s="207"/>
      <c r="Q1720" s="169"/>
      <c r="R1720" s="169"/>
      <c r="S1720" s="169"/>
      <c r="T1720" s="169"/>
      <c r="U1720" s="208">
        <v>0</v>
      </c>
      <c r="V1720" s="207">
        <v>0</v>
      </c>
      <c r="W1720" s="169"/>
      <c r="X1720" s="169"/>
      <c r="Y1720" s="169"/>
      <c r="Z1720" s="169"/>
      <c r="AA1720" s="169"/>
      <c r="AB1720" s="169"/>
      <c r="AC1720" s="180"/>
      <c r="AD1720" s="180"/>
      <c r="AE1720" s="207">
        <f t="shared" si="186"/>
        <v>0</v>
      </c>
    </row>
    <row r="1721" spans="1:31" x14ac:dyDescent="0.25">
      <c r="A1721" s="26"/>
      <c r="B1721" s="48" t="s">
        <v>1616</v>
      </c>
      <c r="C1721" s="23"/>
      <c r="D1721" s="49">
        <v>16</v>
      </c>
      <c r="E1721" s="23">
        <f t="shared" si="185"/>
        <v>150.33625000000001</v>
      </c>
      <c r="F1721" s="50">
        <v>2405.38</v>
      </c>
      <c r="G1721" s="169"/>
      <c r="H1721" s="169"/>
      <c r="I1721" s="169"/>
      <c r="J1721" s="169"/>
      <c r="K1721" s="169"/>
      <c r="L1721" s="169"/>
      <c r="M1721" s="169"/>
      <c r="N1721" s="169"/>
      <c r="O1721" s="169"/>
      <c r="P1721" s="207"/>
      <c r="Q1721" s="169"/>
      <c r="R1721" s="169"/>
      <c r="S1721" s="169"/>
      <c r="T1721" s="169"/>
      <c r="U1721" s="208">
        <v>16</v>
      </c>
      <c r="V1721" s="207">
        <v>2405.38</v>
      </c>
      <c r="W1721" s="169"/>
      <c r="X1721" s="169"/>
      <c r="Y1721" s="169"/>
      <c r="Z1721" s="169"/>
      <c r="AA1721" s="169"/>
      <c r="AB1721" s="169"/>
      <c r="AC1721" s="180"/>
      <c r="AD1721" s="180"/>
      <c r="AE1721" s="207">
        <f t="shared" si="186"/>
        <v>2405.38</v>
      </c>
    </row>
    <row r="1722" spans="1:31" x14ac:dyDescent="0.25">
      <c r="A1722" s="26"/>
      <c r="B1722" s="48" t="s">
        <v>1617</v>
      </c>
      <c r="C1722" s="23"/>
      <c r="D1722" s="49">
        <v>0</v>
      </c>
      <c r="E1722" s="23"/>
      <c r="F1722" s="50">
        <v>0</v>
      </c>
      <c r="G1722" s="169"/>
      <c r="H1722" s="169"/>
      <c r="I1722" s="169"/>
      <c r="J1722" s="169"/>
      <c r="K1722" s="169"/>
      <c r="L1722" s="169"/>
      <c r="M1722" s="169"/>
      <c r="N1722" s="169"/>
      <c r="O1722" s="169"/>
      <c r="P1722" s="207"/>
      <c r="Q1722" s="169"/>
      <c r="R1722" s="169"/>
      <c r="S1722" s="169"/>
      <c r="T1722" s="169"/>
      <c r="U1722" s="208">
        <v>0</v>
      </c>
      <c r="V1722" s="207">
        <v>0</v>
      </c>
      <c r="W1722" s="169"/>
      <c r="X1722" s="169"/>
      <c r="Y1722" s="169"/>
      <c r="Z1722" s="169"/>
      <c r="AA1722" s="169"/>
      <c r="AB1722" s="169"/>
      <c r="AC1722" s="180"/>
      <c r="AD1722" s="180"/>
      <c r="AE1722" s="207">
        <f t="shared" si="186"/>
        <v>0</v>
      </c>
    </row>
    <row r="1723" spans="1:31" x14ac:dyDescent="0.25">
      <c r="A1723" s="26"/>
      <c r="B1723" s="48" t="s">
        <v>1618</v>
      </c>
      <c r="C1723" s="23"/>
      <c r="D1723" s="49">
        <v>2</v>
      </c>
      <c r="E1723" s="23">
        <f t="shared" si="185"/>
        <v>131.87</v>
      </c>
      <c r="F1723" s="50">
        <v>263.74</v>
      </c>
      <c r="G1723" s="169"/>
      <c r="H1723" s="169"/>
      <c r="I1723" s="169"/>
      <c r="J1723" s="169"/>
      <c r="K1723" s="169"/>
      <c r="L1723" s="169"/>
      <c r="M1723" s="169"/>
      <c r="N1723" s="169"/>
      <c r="O1723" s="169"/>
      <c r="P1723" s="207"/>
      <c r="Q1723" s="169"/>
      <c r="R1723" s="169"/>
      <c r="S1723" s="169"/>
      <c r="T1723" s="169"/>
      <c r="U1723" s="208">
        <v>2</v>
      </c>
      <c r="V1723" s="207">
        <v>263.74</v>
      </c>
      <c r="W1723" s="169"/>
      <c r="X1723" s="169"/>
      <c r="Y1723" s="169"/>
      <c r="Z1723" s="169"/>
      <c r="AA1723" s="169"/>
      <c r="AB1723" s="169"/>
      <c r="AC1723" s="180"/>
      <c r="AD1723" s="180"/>
      <c r="AE1723" s="207">
        <f t="shared" si="186"/>
        <v>263.74</v>
      </c>
    </row>
    <row r="1724" spans="1:31" x14ac:dyDescent="0.25">
      <c r="A1724" s="26"/>
      <c r="B1724" s="48" t="s">
        <v>1619</v>
      </c>
      <c r="C1724" s="23"/>
      <c r="D1724" s="49">
        <v>0</v>
      </c>
      <c r="E1724" s="23"/>
      <c r="F1724" s="50">
        <v>0</v>
      </c>
      <c r="G1724" s="169"/>
      <c r="H1724" s="169"/>
      <c r="I1724" s="169"/>
      <c r="J1724" s="169"/>
      <c r="K1724" s="169"/>
      <c r="L1724" s="169"/>
      <c r="M1724" s="169"/>
      <c r="N1724" s="169"/>
      <c r="O1724" s="169"/>
      <c r="P1724" s="207"/>
      <c r="Q1724" s="169"/>
      <c r="R1724" s="169"/>
      <c r="S1724" s="169"/>
      <c r="T1724" s="169"/>
      <c r="U1724" s="208">
        <v>0</v>
      </c>
      <c r="V1724" s="207">
        <v>0</v>
      </c>
      <c r="W1724" s="169"/>
      <c r="X1724" s="169"/>
      <c r="Y1724" s="169"/>
      <c r="Z1724" s="169"/>
      <c r="AA1724" s="169"/>
      <c r="AB1724" s="169"/>
      <c r="AC1724" s="180"/>
      <c r="AD1724" s="180"/>
      <c r="AE1724" s="207">
        <f t="shared" si="186"/>
        <v>0</v>
      </c>
    </row>
    <row r="1725" spans="1:31" x14ac:dyDescent="0.25">
      <c r="A1725" s="26"/>
      <c r="B1725" s="48" t="s">
        <v>1620</v>
      </c>
      <c r="C1725" s="23"/>
      <c r="D1725" s="49">
        <v>0</v>
      </c>
      <c r="E1725" s="23"/>
      <c r="F1725" s="50">
        <v>0</v>
      </c>
      <c r="G1725" s="169"/>
      <c r="H1725" s="169"/>
      <c r="I1725" s="169"/>
      <c r="J1725" s="169"/>
      <c r="K1725" s="169"/>
      <c r="L1725" s="169"/>
      <c r="M1725" s="169"/>
      <c r="N1725" s="169"/>
      <c r="O1725" s="169"/>
      <c r="P1725" s="207"/>
      <c r="Q1725" s="169"/>
      <c r="R1725" s="169"/>
      <c r="S1725" s="169"/>
      <c r="T1725" s="169"/>
      <c r="U1725" s="208">
        <v>0</v>
      </c>
      <c r="V1725" s="207">
        <v>0</v>
      </c>
      <c r="W1725" s="169"/>
      <c r="X1725" s="169"/>
      <c r="Y1725" s="169"/>
      <c r="Z1725" s="169"/>
      <c r="AA1725" s="169"/>
      <c r="AB1725" s="169"/>
      <c r="AC1725" s="180"/>
      <c r="AD1725" s="180"/>
      <c r="AE1725" s="207">
        <f t="shared" si="186"/>
        <v>0</v>
      </c>
    </row>
    <row r="1726" spans="1:31" x14ac:dyDescent="0.25">
      <c r="A1726" s="26"/>
      <c r="B1726" s="48" t="s">
        <v>1621</v>
      </c>
      <c r="C1726" s="23"/>
      <c r="D1726" s="49">
        <v>2</v>
      </c>
      <c r="E1726" s="23">
        <f t="shared" si="185"/>
        <v>63.5</v>
      </c>
      <c r="F1726" s="50">
        <v>127</v>
      </c>
      <c r="G1726" s="169"/>
      <c r="H1726" s="169"/>
      <c r="I1726" s="169"/>
      <c r="J1726" s="169"/>
      <c r="K1726" s="169"/>
      <c r="L1726" s="169"/>
      <c r="M1726" s="169"/>
      <c r="N1726" s="169"/>
      <c r="O1726" s="169">
        <v>2</v>
      </c>
      <c r="P1726" s="207">
        <f>O1726*E1726</f>
        <v>127</v>
      </c>
      <c r="Q1726" s="169"/>
      <c r="R1726" s="169"/>
      <c r="S1726" s="169"/>
      <c r="T1726" s="169"/>
      <c r="U1726" s="208">
        <v>0</v>
      </c>
      <c r="V1726" s="207">
        <v>0</v>
      </c>
      <c r="W1726" s="169"/>
      <c r="X1726" s="169"/>
      <c r="Y1726" s="169"/>
      <c r="Z1726" s="169"/>
      <c r="AA1726" s="169"/>
      <c r="AB1726" s="169"/>
      <c r="AC1726" s="180"/>
      <c r="AD1726" s="180"/>
      <c r="AE1726" s="207">
        <f t="shared" si="186"/>
        <v>127</v>
      </c>
    </row>
    <row r="1727" spans="1:31" x14ac:dyDescent="0.25">
      <c r="A1727" s="26"/>
      <c r="B1727" s="48" t="s">
        <v>1622</v>
      </c>
      <c r="C1727" s="23"/>
      <c r="D1727" s="49">
        <v>0</v>
      </c>
      <c r="E1727" s="23"/>
      <c r="F1727" s="50">
        <v>0</v>
      </c>
      <c r="G1727" s="169"/>
      <c r="H1727" s="169"/>
      <c r="I1727" s="169"/>
      <c r="J1727" s="169"/>
      <c r="K1727" s="169"/>
      <c r="L1727" s="169"/>
      <c r="M1727" s="169"/>
      <c r="N1727" s="169"/>
      <c r="O1727" s="169"/>
      <c r="P1727" s="207"/>
      <c r="Q1727" s="169"/>
      <c r="R1727" s="169"/>
      <c r="S1727" s="169"/>
      <c r="T1727" s="169"/>
      <c r="U1727" s="208">
        <v>0</v>
      </c>
      <c r="V1727" s="207">
        <v>0</v>
      </c>
      <c r="W1727" s="169"/>
      <c r="X1727" s="169"/>
      <c r="Y1727" s="169"/>
      <c r="Z1727" s="169"/>
      <c r="AA1727" s="169"/>
      <c r="AB1727" s="169"/>
      <c r="AC1727" s="180"/>
      <c r="AD1727" s="180"/>
      <c r="AE1727" s="207">
        <f t="shared" si="186"/>
        <v>0</v>
      </c>
    </row>
    <row r="1728" spans="1:31" x14ac:dyDescent="0.25">
      <c r="A1728" s="26"/>
      <c r="B1728" s="48" t="s">
        <v>1623</v>
      </c>
      <c r="C1728" s="23"/>
      <c r="D1728" s="49">
        <v>0</v>
      </c>
      <c r="E1728" s="23"/>
      <c r="F1728" s="50">
        <v>0</v>
      </c>
      <c r="G1728" s="169"/>
      <c r="H1728" s="169"/>
      <c r="I1728" s="169"/>
      <c r="J1728" s="169"/>
      <c r="K1728" s="169"/>
      <c r="L1728" s="169"/>
      <c r="M1728" s="169"/>
      <c r="N1728" s="169"/>
      <c r="O1728" s="169"/>
      <c r="P1728" s="207"/>
      <c r="Q1728" s="169"/>
      <c r="R1728" s="169"/>
      <c r="S1728" s="169"/>
      <c r="T1728" s="169"/>
      <c r="U1728" s="208">
        <v>0</v>
      </c>
      <c r="V1728" s="207">
        <v>0</v>
      </c>
      <c r="W1728" s="169"/>
      <c r="X1728" s="169"/>
      <c r="Y1728" s="169"/>
      <c r="Z1728" s="169"/>
      <c r="AA1728" s="169"/>
      <c r="AB1728" s="169"/>
      <c r="AC1728" s="180"/>
      <c r="AD1728" s="180"/>
      <c r="AE1728" s="207">
        <f t="shared" si="186"/>
        <v>0</v>
      </c>
    </row>
    <row r="1729" spans="1:31" x14ac:dyDescent="0.25">
      <c r="A1729" s="26"/>
      <c r="B1729" s="48" t="s">
        <v>1624</v>
      </c>
      <c r="C1729" s="23"/>
      <c r="D1729" s="49">
        <v>0</v>
      </c>
      <c r="E1729" s="23"/>
      <c r="F1729" s="50">
        <v>0</v>
      </c>
      <c r="G1729" s="169"/>
      <c r="H1729" s="169"/>
      <c r="I1729" s="169"/>
      <c r="J1729" s="169"/>
      <c r="K1729" s="169"/>
      <c r="L1729" s="169"/>
      <c r="M1729" s="169"/>
      <c r="N1729" s="169"/>
      <c r="O1729" s="169"/>
      <c r="P1729" s="207"/>
      <c r="Q1729" s="169"/>
      <c r="R1729" s="169"/>
      <c r="S1729" s="169"/>
      <c r="T1729" s="169"/>
      <c r="U1729" s="208">
        <v>0</v>
      </c>
      <c r="V1729" s="207">
        <v>0</v>
      </c>
      <c r="W1729" s="169"/>
      <c r="X1729" s="169"/>
      <c r="Y1729" s="169"/>
      <c r="Z1729" s="169"/>
      <c r="AA1729" s="169"/>
      <c r="AB1729" s="169"/>
      <c r="AC1729" s="180"/>
      <c r="AD1729" s="180"/>
      <c r="AE1729" s="207">
        <f t="shared" si="186"/>
        <v>0</v>
      </c>
    </row>
    <row r="1730" spans="1:31" x14ac:dyDescent="0.25">
      <c r="A1730" s="26"/>
      <c r="B1730" s="48" t="s">
        <v>1625</v>
      </c>
      <c r="C1730" s="23"/>
      <c r="D1730" s="49">
        <v>0</v>
      </c>
      <c r="E1730" s="23"/>
      <c r="F1730" s="50">
        <v>0</v>
      </c>
      <c r="G1730" s="169"/>
      <c r="H1730" s="169"/>
      <c r="I1730" s="169"/>
      <c r="J1730" s="169"/>
      <c r="K1730" s="169"/>
      <c r="L1730" s="169"/>
      <c r="M1730" s="169"/>
      <c r="N1730" s="169"/>
      <c r="O1730" s="169"/>
      <c r="P1730" s="207"/>
      <c r="Q1730" s="169"/>
      <c r="R1730" s="169"/>
      <c r="S1730" s="169"/>
      <c r="T1730" s="169"/>
      <c r="U1730" s="208">
        <v>0</v>
      </c>
      <c r="V1730" s="207">
        <v>0</v>
      </c>
      <c r="W1730" s="169"/>
      <c r="X1730" s="169"/>
      <c r="Y1730" s="169"/>
      <c r="Z1730" s="169"/>
      <c r="AA1730" s="169"/>
      <c r="AB1730" s="169"/>
      <c r="AC1730" s="180"/>
      <c r="AD1730" s="180"/>
      <c r="AE1730" s="207">
        <f t="shared" si="186"/>
        <v>0</v>
      </c>
    </row>
    <row r="1731" spans="1:31" x14ac:dyDescent="0.25">
      <c r="A1731" s="26"/>
      <c r="B1731" s="48" t="s">
        <v>1626</v>
      </c>
      <c r="C1731" s="23"/>
      <c r="D1731" s="49">
        <v>0</v>
      </c>
      <c r="E1731" s="23"/>
      <c r="F1731" s="50">
        <v>0</v>
      </c>
      <c r="G1731" s="169"/>
      <c r="H1731" s="169"/>
      <c r="I1731" s="169"/>
      <c r="J1731" s="169"/>
      <c r="K1731" s="169"/>
      <c r="L1731" s="169"/>
      <c r="M1731" s="169"/>
      <c r="N1731" s="169"/>
      <c r="O1731" s="169"/>
      <c r="P1731" s="207"/>
      <c r="Q1731" s="169"/>
      <c r="R1731" s="169"/>
      <c r="S1731" s="169"/>
      <c r="T1731" s="169"/>
      <c r="U1731" s="208">
        <v>0</v>
      </c>
      <c r="V1731" s="207">
        <v>0</v>
      </c>
      <c r="W1731" s="169"/>
      <c r="X1731" s="169"/>
      <c r="Y1731" s="169"/>
      <c r="Z1731" s="169"/>
      <c r="AA1731" s="169"/>
      <c r="AB1731" s="169"/>
      <c r="AC1731" s="180"/>
      <c r="AD1731" s="180"/>
      <c r="AE1731" s="207">
        <f t="shared" si="186"/>
        <v>0</v>
      </c>
    </row>
    <row r="1732" spans="1:31" x14ac:dyDescent="0.25">
      <c r="A1732" s="26"/>
      <c r="B1732" s="48" t="s">
        <v>1627</v>
      </c>
      <c r="C1732" s="23"/>
      <c r="D1732" s="49">
        <v>0</v>
      </c>
      <c r="E1732" s="23"/>
      <c r="F1732" s="50">
        <v>0</v>
      </c>
      <c r="G1732" s="169"/>
      <c r="H1732" s="169"/>
      <c r="I1732" s="169"/>
      <c r="J1732" s="169"/>
      <c r="K1732" s="169"/>
      <c r="L1732" s="169"/>
      <c r="M1732" s="169"/>
      <c r="N1732" s="169"/>
      <c r="O1732" s="169"/>
      <c r="P1732" s="207"/>
      <c r="Q1732" s="169"/>
      <c r="R1732" s="169"/>
      <c r="S1732" s="169"/>
      <c r="T1732" s="169"/>
      <c r="U1732" s="208">
        <v>0</v>
      </c>
      <c r="V1732" s="207">
        <v>0</v>
      </c>
      <c r="W1732" s="169"/>
      <c r="X1732" s="169"/>
      <c r="Y1732" s="169"/>
      <c r="Z1732" s="169"/>
      <c r="AA1732" s="169"/>
      <c r="AB1732" s="169"/>
      <c r="AC1732" s="180"/>
      <c r="AD1732" s="180"/>
      <c r="AE1732" s="207">
        <f t="shared" si="186"/>
        <v>0</v>
      </c>
    </row>
    <row r="1733" spans="1:31" x14ac:dyDescent="0.25">
      <c r="A1733" s="26"/>
      <c r="B1733" s="48" t="s">
        <v>1628</v>
      </c>
      <c r="C1733" s="23"/>
      <c r="D1733" s="49">
        <v>0</v>
      </c>
      <c r="E1733" s="23"/>
      <c r="F1733" s="50">
        <v>0</v>
      </c>
      <c r="G1733" s="169"/>
      <c r="H1733" s="169"/>
      <c r="I1733" s="169"/>
      <c r="J1733" s="169"/>
      <c r="K1733" s="169"/>
      <c r="L1733" s="169"/>
      <c r="M1733" s="169"/>
      <c r="N1733" s="169"/>
      <c r="O1733" s="169"/>
      <c r="P1733" s="207"/>
      <c r="Q1733" s="169"/>
      <c r="R1733" s="169"/>
      <c r="S1733" s="169"/>
      <c r="T1733" s="169"/>
      <c r="U1733" s="208">
        <v>0</v>
      </c>
      <c r="V1733" s="207">
        <v>0</v>
      </c>
      <c r="W1733" s="169"/>
      <c r="X1733" s="169"/>
      <c r="Y1733" s="169"/>
      <c r="Z1733" s="169"/>
      <c r="AA1733" s="169"/>
      <c r="AB1733" s="169"/>
      <c r="AC1733" s="180"/>
      <c r="AD1733" s="180"/>
      <c r="AE1733" s="207">
        <f t="shared" si="186"/>
        <v>0</v>
      </c>
    </row>
    <row r="1734" spans="1:31" x14ac:dyDescent="0.25">
      <c r="A1734" s="26"/>
      <c r="B1734" s="48" t="s">
        <v>1629</v>
      </c>
      <c r="C1734" s="23"/>
      <c r="D1734" s="49">
        <v>0</v>
      </c>
      <c r="E1734" s="23"/>
      <c r="F1734" s="50">
        <v>0</v>
      </c>
      <c r="G1734" s="169"/>
      <c r="H1734" s="169"/>
      <c r="I1734" s="169"/>
      <c r="J1734" s="169"/>
      <c r="K1734" s="169"/>
      <c r="L1734" s="169"/>
      <c r="M1734" s="169"/>
      <c r="N1734" s="169"/>
      <c r="O1734" s="169"/>
      <c r="P1734" s="207"/>
      <c r="Q1734" s="169"/>
      <c r="R1734" s="169"/>
      <c r="S1734" s="169"/>
      <c r="T1734" s="169"/>
      <c r="U1734" s="208">
        <v>0</v>
      </c>
      <c r="V1734" s="207">
        <v>0</v>
      </c>
      <c r="W1734" s="169"/>
      <c r="X1734" s="169"/>
      <c r="Y1734" s="169"/>
      <c r="Z1734" s="169"/>
      <c r="AA1734" s="169"/>
      <c r="AB1734" s="169"/>
      <c r="AC1734" s="180"/>
      <c r="AD1734" s="180"/>
      <c r="AE1734" s="207">
        <f t="shared" si="186"/>
        <v>0</v>
      </c>
    </row>
    <row r="1735" spans="1:31" x14ac:dyDescent="0.25">
      <c r="A1735" s="26"/>
      <c r="B1735" s="48" t="s">
        <v>1630</v>
      </c>
      <c r="C1735" s="23"/>
      <c r="D1735" s="49">
        <v>0</v>
      </c>
      <c r="E1735" s="23"/>
      <c r="F1735" s="50">
        <v>0</v>
      </c>
      <c r="G1735" s="169"/>
      <c r="H1735" s="169"/>
      <c r="I1735" s="169"/>
      <c r="J1735" s="169"/>
      <c r="K1735" s="169"/>
      <c r="L1735" s="169"/>
      <c r="M1735" s="169"/>
      <c r="N1735" s="169"/>
      <c r="O1735" s="169"/>
      <c r="P1735" s="207"/>
      <c r="Q1735" s="169"/>
      <c r="R1735" s="169"/>
      <c r="S1735" s="169"/>
      <c r="T1735" s="169"/>
      <c r="U1735" s="208">
        <v>0</v>
      </c>
      <c r="V1735" s="207">
        <v>0</v>
      </c>
      <c r="W1735" s="169"/>
      <c r="X1735" s="169"/>
      <c r="Y1735" s="169"/>
      <c r="Z1735" s="169"/>
      <c r="AA1735" s="169"/>
      <c r="AB1735" s="169"/>
      <c r="AC1735" s="180"/>
      <c r="AD1735" s="180"/>
      <c r="AE1735" s="207">
        <f t="shared" si="186"/>
        <v>0</v>
      </c>
    </row>
    <row r="1736" spans="1:31" x14ac:dyDescent="0.25">
      <c r="A1736" s="26"/>
      <c r="B1736" s="48" t="s">
        <v>1631</v>
      </c>
      <c r="C1736" s="23"/>
      <c r="D1736" s="49">
        <v>0</v>
      </c>
      <c r="E1736" s="23"/>
      <c r="F1736" s="50">
        <v>0</v>
      </c>
      <c r="G1736" s="169"/>
      <c r="H1736" s="169"/>
      <c r="I1736" s="169"/>
      <c r="J1736" s="169"/>
      <c r="K1736" s="169"/>
      <c r="L1736" s="169"/>
      <c r="M1736" s="169"/>
      <c r="N1736" s="169"/>
      <c r="O1736" s="169"/>
      <c r="P1736" s="207"/>
      <c r="Q1736" s="169"/>
      <c r="R1736" s="169"/>
      <c r="S1736" s="169"/>
      <c r="T1736" s="169"/>
      <c r="U1736" s="208">
        <v>0</v>
      </c>
      <c r="V1736" s="207">
        <v>0</v>
      </c>
      <c r="W1736" s="169"/>
      <c r="X1736" s="169"/>
      <c r="Y1736" s="169"/>
      <c r="Z1736" s="169"/>
      <c r="AA1736" s="169"/>
      <c r="AB1736" s="169"/>
      <c r="AC1736" s="180"/>
      <c r="AD1736" s="180"/>
      <c r="AE1736" s="207">
        <f t="shared" si="186"/>
        <v>0</v>
      </c>
    </row>
    <row r="1737" spans="1:31" x14ac:dyDescent="0.25">
      <c r="A1737" s="26"/>
      <c r="B1737" s="48" t="s">
        <v>1632</v>
      </c>
      <c r="C1737" s="23"/>
      <c r="D1737" s="49">
        <v>0</v>
      </c>
      <c r="E1737" s="23"/>
      <c r="F1737" s="50">
        <v>0</v>
      </c>
      <c r="G1737" s="169"/>
      <c r="H1737" s="169"/>
      <c r="I1737" s="169"/>
      <c r="J1737" s="169"/>
      <c r="K1737" s="169"/>
      <c r="L1737" s="169"/>
      <c r="M1737" s="169"/>
      <c r="N1737" s="169"/>
      <c r="O1737" s="169"/>
      <c r="P1737" s="207"/>
      <c r="Q1737" s="169"/>
      <c r="R1737" s="169"/>
      <c r="S1737" s="169"/>
      <c r="T1737" s="169"/>
      <c r="U1737" s="208">
        <v>0</v>
      </c>
      <c r="V1737" s="207">
        <v>0</v>
      </c>
      <c r="W1737" s="169"/>
      <c r="X1737" s="169"/>
      <c r="Y1737" s="169"/>
      <c r="Z1737" s="169"/>
      <c r="AA1737" s="169"/>
      <c r="AB1737" s="169"/>
      <c r="AC1737" s="180"/>
      <c r="AD1737" s="180"/>
      <c r="AE1737" s="207">
        <f t="shared" si="186"/>
        <v>0</v>
      </c>
    </row>
    <row r="1738" spans="1:31" x14ac:dyDescent="0.25">
      <c r="A1738" s="26"/>
      <c r="B1738" s="48" t="s">
        <v>1633</v>
      </c>
      <c r="C1738" s="23"/>
      <c r="D1738" s="49">
        <v>0</v>
      </c>
      <c r="E1738" s="23"/>
      <c r="F1738" s="50">
        <v>0</v>
      </c>
      <c r="G1738" s="169"/>
      <c r="H1738" s="169"/>
      <c r="I1738" s="169"/>
      <c r="J1738" s="169"/>
      <c r="K1738" s="169"/>
      <c r="L1738" s="169"/>
      <c r="M1738" s="169"/>
      <c r="N1738" s="169"/>
      <c r="O1738" s="169"/>
      <c r="P1738" s="207"/>
      <c r="Q1738" s="169"/>
      <c r="R1738" s="169"/>
      <c r="S1738" s="169"/>
      <c r="T1738" s="169"/>
      <c r="U1738" s="208">
        <v>0</v>
      </c>
      <c r="V1738" s="207">
        <v>0</v>
      </c>
      <c r="W1738" s="169"/>
      <c r="X1738" s="169"/>
      <c r="Y1738" s="169"/>
      <c r="Z1738" s="169"/>
      <c r="AA1738" s="169"/>
      <c r="AB1738" s="169"/>
      <c r="AC1738" s="180"/>
      <c r="AD1738" s="180"/>
      <c r="AE1738" s="207">
        <f t="shared" si="186"/>
        <v>0</v>
      </c>
    </row>
    <row r="1739" spans="1:31" x14ac:dyDescent="0.25">
      <c r="A1739" s="26"/>
      <c r="B1739" s="48" t="s">
        <v>1634</v>
      </c>
      <c r="C1739" s="23"/>
      <c r="D1739" s="49">
        <v>0</v>
      </c>
      <c r="E1739" s="23"/>
      <c r="F1739" s="50">
        <v>0</v>
      </c>
      <c r="G1739" s="169"/>
      <c r="H1739" s="169"/>
      <c r="I1739" s="169"/>
      <c r="J1739" s="169"/>
      <c r="K1739" s="169"/>
      <c r="L1739" s="169"/>
      <c r="M1739" s="169"/>
      <c r="N1739" s="169"/>
      <c r="O1739" s="169"/>
      <c r="P1739" s="207"/>
      <c r="Q1739" s="169"/>
      <c r="R1739" s="169"/>
      <c r="S1739" s="169"/>
      <c r="T1739" s="169"/>
      <c r="U1739" s="208">
        <v>0</v>
      </c>
      <c r="V1739" s="207">
        <v>0</v>
      </c>
      <c r="W1739" s="169"/>
      <c r="X1739" s="169"/>
      <c r="Y1739" s="169"/>
      <c r="Z1739" s="169"/>
      <c r="AA1739" s="169"/>
      <c r="AB1739" s="169"/>
      <c r="AC1739" s="180"/>
      <c r="AD1739" s="180"/>
      <c r="AE1739" s="207">
        <f t="shared" si="186"/>
        <v>0</v>
      </c>
    </row>
    <row r="1740" spans="1:31" x14ac:dyDescent="0.25">
      <c r="A1740" s="26"/>
      <c r="B1740" s="48" t="s">
        <v>1635</v>
      </c>
      <c r="C1740" s="23"/>
      <c r="D1740" s="49">
        <v>0</v>
      </c>
      <c r="E1740" s="23"/>
      <c r="F1740" s="50">
        <v>0</v>
      </c>
      <c r="G1740" s="169"/>
      <c r="H1740" s="169"/>
      <c r="I1740" s="169"/>
      <c r="J1740" s="169"/>
      <c r="K1740" s="169"/>
      <c r="L1740" s="169"/>
      <c r="M1740" s="169"/>
      <c r="N1740" s="169"/>
      <c r="O1740" s="169"/>
      <c r="P1740" s="207"/>
      <c r="Q1740" s="169"/>
      <c r="R1740" s="169"/>
      <c r="S1740" s="169"/>
      <c r="T1740" s="169"/>
      <c r="U1740" s="208">
        <v>0</v>
      </c>
      <c r="V1740" s="207">
        <v>0</v>
      </c>
      <c r="W1740" s="169"/>
      <c r="X1740" s="169"/>
      <c r="Y1740" s="169"/>
      <c r="Z1740" s="169"/>
      <c r="AA1740" s="169"/>
      <c r="AB1740" s="169"/>
      <c r="AC1740" s="180"/>
      <c r="AD1740" s="180"/>
      <c r="AE1740" s="207">
        <f t="shared" si="186"/>
        <v>0</v>
      </c>
    </row>
    <row r="1741" spans="1:31" x14ac:dyDescent="0.25">
      <c r="A1741" s="26"/>
      <c r="B1741" s="48" t="s">
        <v>1636</v>
      </c>
      <c r="C1741" s="23"/>
      <c r="D1741" s="49">
        <v>0</v>
      </c>
      <c r="E1741" s="23"/>
      <c r="F1741" s="50">
        <v>0</v>
      </c>
      <c r="G1741" s="169"/>
      <c r="H1741" s="169"/>
      <c r="I1741" s="169"/>
      <c r="J1741" s="169"/>
      <c r="K1741" s="169"/>
      <c r="L1741" s="169"/>
      <c r="M1741" s="169"/>
      <c r="N1741" s="169"/>
      <c r="O1741" s="169"/>
      <c r="P1741" s="207"/>
      <c r="Q1741" s="169"/>
      <c r="R1741" s="169"/>
      <c r="S1741" s="169"/>
      <c r="T1741" s="169"/>
      <c r="U1741" s="208">
        <v>0</v>
      </c>
      <c r="V1741" s="207">
        <v>0</v>
      </c>
      <c r="W1741" s="169"/>
      <c r="X1741" s="169"/>
      <c r="Y1741" s="169"/>
      <c r="Z1741" s="169"/>
      <c r="AA1741" s="169"/>
      <c r="AB1741" s="169"/>
      <c r="AC1741" s="180"/>
      <c r="AD1741" s="180"/>
      <c r="AE1741" s="207">
        <f t="shared" si="186"/>
        <v>0</v>
      </c>
    </row>
    <row r="1742" spans="1:31" x14ac:dyDescent="0.25">
      <c r="A1742" s="26"/>
      <c r="B1742" s="48" t="s">
        <v>1637</v>
      </c>
      <c r="C1742" s="23"/>
      <c r="D1742" s="49">
        <v>0</v>
      </c>
      <c r="E1742" s="23"/>
      <c r="F1742" s="50">
        <v>0</v>
      </c>
      <c r="G1742" s="169"/>
      <c r="H1742" s="169"/>
      <c r="I1742" s="169"/>
      <c r="J1742" s="169"/>
      <c r="K1742" s="169"/>
      <c r="L1742" s="169"/>
      <c r="M1742" s="169"/>
      <c r="N1742" s="169"/>
      <c r="O1742" s="169"/>
      <c r="P1742" s="207"/>
      <c r="Q1742" s="169"/>
      <c r="R1742" s="169"/>
      <c r="S1742" s="169"/>
      <c r="T1742" s="169"/>
      <c r="U1742" s="208">
        <v>0</v>
      </c>
      <c r="V1742" s="207">
        <v>0</v>
      </c>
      <c r="W1742" s="169"/>
      <c r="X1742" s="169"/>
      <c r="Y1742" s="169"/>
      <c r="Z1742" s="169"/>
      <c r="AA1742" s="169"/>
      <c r="AB1742" s="169"/>
      <c r="AC1742" s="180"/>
      <c r="AD1742" s="180"/>
      <c r="AE1742" s="207">
        <f t="shared" si="186"/>
        <v>0</v>
      </c>
    </row>
    <row r="1743" spans="1:31" x14ac:dyDescent="0.25">
      <c r="A1743" s="26"/>
      <c r="B1743" s="48" t="s">
        <v>1638</v>
      </c>
      <c r="C1743" s="23"/>
      <c r="D1743" s="49">
        <v>0</v>
      </c>
      <c r="E1743" s="23"/>
      <c r="F1743" s="50">
        <v>0</v>
      </c>
      <c r="G1743" s="169"/>
      <c r="H1743" s="169"/>
      <c r="I1743" s="169"/>
      <c r="J1743" s="169"/>
      <c r="K1743" s="169"/>
      <c r="L1743" s="169"/>
      <c r="M1743" s="169"/>
      <c r="N1743" s="169"/>
      <c r="O1743" s="169"/>
      <c r="P1743" s="207"/>
      <c r="Q1743" s="169"/>
      <c r="R1743" s="169"/>
      <c r="S1743" s="169"/>
      <c r="T1743" s="169"/>
      <c r="U1743" s="208">
        <v>0</v>
      </c>
      <c r="V1743" s="207">
        <v>0</v>
      </c>
      <c r="W1743" s="169"/>
      <c r="X1743" s="169"/>
      <c r="Y1743" s="169"/>
      <c r="Z1743" s="169"/>
      <c r="AA1743" s="169"/>
      <c r="AB1743" s="169"/>
      <c r="AC1743" s="180"/>
      <c r="AD1743" s="180"/>
      <c r="AE1743" s="207">
        <f t="shared" si="186"/>
        <v>0</v>
      </c>
    </row>
    <row r="1744" spans="1:31" x14ac:dyDescent="0.25">
      <c r="A1744" s="26"/>
      <c r="B1744" s="48" t="s">
        <v>1639</v>
      </c>
      <c r="C1744" s="23"/>
      <c r="D1744" s="49">
        <v>0</v>
      </c>
      <c r="E1744" s="23"/>
      <c r="F1744" s="50">
        <v>0</v>
      </c>
      <c r="G1744" s="169"/>
      <c r="H1744" s="169"/>
      <c r="I1744" s="169"/>
      <c r="J1744" s="169"/>
      <c r="K1744" s="169"/>
      <c r="L1744" s="169"/>
      <c r="M1744" s="169"/>
      <c r="N1744" s="169"/>
      <c r="O1744" s="169"/>
      <c r="P1744" s="207"/>
      <c r="Q1744" s="169"/>
      <c r="R1744" s="169"/>
      <c r="S1744" s="169"/>
      <c r="T1744" s="169"/>
      <c r="U1744" s="208">
        <v>0</v>
      </c>
      <c r="V1744" s="207">
        <v>0</v>
      </c>
      <c r="W1744" s="169"/>
      <c r="X1744" s="169"/>
      <c r="Y1744" s="169"/>
      <c r="Z1744" s="169"/>
      <c r="AA1744" s="169"/>
      <c r="AB1744" s="169"/>
      <c r="AC1744" s="180"/>
      <c r="AD1744" s="180"/>
      <c r="AE1744" s="207">
        <f t="shared" si="186"/>
        <v>0</v>
      </c>
    </row>
    <row r="1745" spans="1:31" x14ac:dyDescent="0.25">
      <c r="A1745" s="26"/>
      <c r="B1745" s="48" t="s">
        <v>1640</v>
      </c>
      <c r="C1745" s="23"/>
      <c r="D1745" s="49">
        <v>0</v>
      </c>
      <c r="E1745" s="23"/>
      <c r="F1745" s="50">
        <v>0</v>
      </c>
      <c r="G1745" s="169"/>
      <c r="H1745" s="169"/>
      <c r="I1745" s="169"/>
      <c r="J1745" s="169"/>
      <c r="K1745" s="169"/>
      <c r="L1745" s="169"/>
      <c r="M1745" s="169"/>
      <c r="N1745" s="169"/>
      <c r="O1745" s="169"/>
      <c r="P1745" s="207"/>
      <c r="Q1745" s="169"/>
      <c r="R1745" s="169"/>
      <c r="S1745" s="169"/>
      <c r="T1745" s="169"/>
      <c r="U1745" s="208">
        <v>0</v>
      </c>
      <c r="V1745" s="207">
        <v>0</v>
      </c>
      <c r="W1745" s="169"/>
      <c r="X1745" s="169"/>
      <c r="Y1745" s="169"/>
      <c r="Z1745" s="169"/>
      <c r="AA1745" s="169"/>
      <c r="AB1745" s="169"/>
      <c r="AC1745" s="180"/>
      <c r="AD1745" s="180"/>
      <c r="AE1745" s="207">
        <f t="shared" si="186"/>
        <v>0</v>
      </c>
    </row>
    <row r="1746" spans="1:31" x14ac:dyDescent="0.25">
      <c r="A1746" s="26"/>
      <c r="B1746" s="48" t="s">
        <v>1641</v>
      </c>
      <c r="C1746" s="23"/>
      <c r="D1746" s="49">
        <v>0</v>
      </c>
      <c r="E1746" s="23"/>
      <c r="F1746" s="50">
        <v>0</v>
      </c>
      <c r="G1746" s="169"/>
      <c r="H1746" s="169"/>
      <c r="I1746" s="169"/>
      <c r="J1746" s="169"/>
      <c r="K1746" s="169"/>
      <c r="L1746" s="169"/>
      <c r="M1746" s="169"/>
      <c r="N1746" s="169"/>
      <c r="O1746" s="169"/>
      <c r="P1746" s="207"/>
      <c r="Q1746" s="169"/>
      <c r="R1746" s="169"/>
      <c r="S1746" s="169"/>
      <c r="T1746" s="169"/>
      <c r="U1746" s="208">
        <v>0</v>
      </c>
      <c r="V1746" s="207">
        <v>0</v>
      </c>
      <c r="W1746" s="169"/>
      <c r="X1746" s="169"/>
      <c r="Y1746" s="169"/>
      <c r="Z1746" s="169"/>
      <c r="AA1746" s="169"/>
      <c r="AB1746" s="169"/>
      <c r="AC1746" s="180"/>
      <c r="AD1746" s="180"/>
      <c r="AE1746" s="207">
        <f t="shared" si="186"/>
        <v>0</v>
      </c>
    </row>
    <row r="1747" spans="1:31" x14ac:dyDescent="0.25">
      <c r="A1747" s="26"/>
      <c r="B1747" s="48" t="s">
        <v>1642</v>
      </c>
      <c r="C1747" s="23"/>
      <c r="D1747" s="49">
        <v>2</v>
      </c>
      <c r="E1747" s="23">
        <f t="shared" ref="E1747:E1789" si="187">F1747/D1747</f>
        <v>348.8</v>
      </c>
      <c r="F1747" s="50">
        <v>697.6</v>
      </c>
      <c r="G1747" s="169"/>
      <c r="H1747" s="169"/>
      <c r="I1747" s="169"/>
      <c r="J1747" s="169"/>
      <c r="K1747" s="169"/>
      <c r="L1747" s="169"/>
      <c r="M1747" s="169"/>
      <c r="N1747" s="169"/>
      <c r="O1747" s="169">
        <v>2</v>
      </c>
      <c r="P1747" s="207">
        <f>E1747*O1747</f>
        <v>697.6</v>
      </c>
      <c r="Q1747" s="169"/>
      <c r="R1747" s="169"/>
      <c r="S1747" s="169"/>
      <c r="T1747" s="169"/>
      <c r="U1747" s="208">
        <v>0</v>
      </c>
      <c r="V1747" s="207">
        <v>0</v>
      </c>
      <c r="W1747" s="169"/>
      <c r="X1747" s="169"/>
      <c r="Y1747" s="169"/>
      <c r="Z1747" s="169"/>
      <c r="AA1747" s="169"/>
      <c r="AB1747" s="169"/>
      <c r="AC1747" s="180"/>
      <c r="AD1747" s="180"/>
      <c r="AE1747" s="207">
        <f t="shared" si="186"/>
        <v>697.6</v>
      </c>
    </row>
    <row r="1748" spans="1:31" x14ac:dyDescent="0.25">
      <c r="A1748" s="26"/>
      <c r="B1748" s="48" t="s">
        <v>1643</v>
      </c>
      <c r="C1748" s="23"/>
      <c r="D1748" s="49">
        <v>1</v>
      </c>
      <c r="E1748" s="23">
        <f t="shared" si="187"/>
        <v>464.16</v>
      </c>
      <c r="F1748" s="50">
        <v>464.16</v>
      </c>
      <c r="G1748" s="169"/>
      <c r="H1748" s="169"/>
      <c r="I1748" s="169"/>
      <c r="J1748" s="169"/>
      <c r="K1748" s="169"/>
      <c r="L1748" s="169"/>
      <c r="M1748" s="169"/>
      <c r="N1748" s="169"/>
      <c r="O1748" s="169"/>
      <c r="P1748" s="207"/>
      <c r="Q1748" s="169"/>
      <c r="R1748" s="169"/>
      <c r="S1748" s="169"/>
      <c r="T1748" s="169"/>
      <c r="U1748" s="208">
        <v>1</v>
      </c>
      <c r="V1748" s="207">
        <v>464.16</v>
      </c>
      <c r="W1748" s="169"/>
      <c r="X1748" s="169"/>
      <c r="Y1748" s="169"/>
      <c r="Z1748" s="169"/>
      <c r="AA1748" s="169"/>
      <c r="AB1748" s="169"/>
      <c r="AC1748" s="180"/>
      <c r="AD1748" s="180"/>
      <c r="AE1748" s="207">
        <f t="shared" si="186"/>
        <v>464.16</v>
      </c>
    </row>
    <row r="1749" spans="1:31" x14ac:dyDescent="0.25">
      <c r="A1749" s="26"/>
      <c r="B1749" s="48" t="s">
        <v>1644</v>
      </c>
      <c r="C1749" s="23"/>
      <c r="D1749" s="49">
        <v>0</v>
      </c>
      <c r="E1749" s="23"/>
      <c r="F1749" s="50">
        <v>0</v>
      </c>
      <c r="G1749" s="169"/>
      <c r="H1749" s="169"/>
      <c r="I1749" s="169"/>
      <c r="J1749" s="169"/>
      <c r="K1749" s="169"/>
      <c r="L1749" s="169"/>
      <c r="M1749" s="169"/>
      <c r="N1749" s="169"/>
      <c r="O1749" s="169"/>
      <c r="P1749" s="207"/>
      <c r="Q1749" s="169"/>
      <c r="R1749" s="169"/>
      <c r="S1749" s="169"/>
      <c r="T1749" s="169"/>
      <c r="U1749" s="208">
        <v>0</v>
      </c>
      <c r="V1749" s="207">
        <v>0</v>
      </c>
      <c r="W1749" s="169"/>
      <c r="X1749" s="169"/>
      <c r="Y1749" s="169"/>
      <c r="Z1749" s="169"/>
      <c r="AA1749" s="169"/>
      <c r="AB1749" s="169"/>
      <c r="AC1749" s="180"/>
      <c r="AD1749" s="180"/>
      <c r="AE1749" s="207">
        <f t="shared" si="186"/>
        <v>0</v>
      </c>
    </row>
    <row r="1750" spans="1:31" x14ac:dyDescent="0.25">
      <c r="A1750" s="26"/>
      <c r="B1750" s="48" t="s">
        <v>1645</v>
      </c>
      <c r="C1750" s="23"/>
      <c r="D1750" s="49">
        <v>1</v>
      </c>
      <c r="E1750" s="23">
        <f t="shared" si="187"/>
        <v>223.94</v>
      </c>
      <c r="F1750" s="50">
        <v>223.94</v>
      </c>
      <c r="G1750" s="169"/>
      <c r="H1750" s="169"/>
      <c r="I1750" s="169"/>
      <c r="J1750" s="169"/>
      <c r="K1750" s="169"/>
      <c r="L1750" s="169"/>
      <c r="M1750" s="169"/>
      <c r="N1750" s="169"/>
      <c r="O1750" s="169"/>
      <c r="P1750" s="207"/>
      <c r="Q1750" s="169"/>
      <c r="R1750" s="169"/>
      <c r="S1750" s="169"/>
      <c r="T1750" s="169"/>
      <c r="U1750" s="208">
        <v>1</v>
      </c>
      <c r="V1750" s="207">
        <v>223.94</v>
      </c>
      <c r="W1750" s="169"/>
      <c r="X1750" s="169"/>
      <c r="Y1750" s="169"/>
      <c r="Z1750" s="169"/>
      <c r="AA1750" s="169"/>
      <c r="AB1750" s="169"/>
      <c r="AC1750" s="180"/>
      <c r="AD1750" s="180"/>
      <c r="AE1750" s="207">
        <f t="shared" si="186"/>
        <v>223.94</v>
      </c>
    </row>
    <row r="1751" spans="1:31" x14ac:dyDescent="0.25">
      <c r="A1751" s="26"/>
      <c r="B1751" s="48" t="s">
        <v>1646</v>
      </c>
      <c r="C1751" s="23"/>
      <c r="D1751" s="49">
        <v>0</v>
      </c>
      <c r="E1751" s="23"/>
      <c r="F1751" s="50">
        <v>0</v>
      </c>
      <c r="G1751" s="169"/>
      <c r="H1751" s="169"/>
      <c r="I1751" s="169"/>
      <c r="J1751" s="169"/>
      <c r="K1751" s="169"/>
      <c r="L1751" s="169"/>
      <c r="M1751" s="169"/>
      <c r="N1751" s="169"/>
      <c r="O1751" s="169"/>
      <c r="P1751" s="207"/>
      <c r="Q1751" s="169"/>
      <c r="R1751" s="169"/>
      <c r="S1751" s="169"/>
      <c r="T1751" s="169"/>
      <c r="U1751" s="208">
        <v>0</v>
      </c>
      <c r="V1751" s="207">
        <v>0</v>
      </c>
      <c r="W1751" s="169"/>
      <c r="X1751" s="169"/>
      <c r="Y1751" s="169"/>
      <c r="Z1751" s="169"/>
      <c r="AA1751" s="169"/>
      <c r="AB1751" s="169"/>
      <c r="AC1751" s="180"/>
      <c r="AD1751" s="180"/>
      <c r="AE1751" s="207">
        <f t="shared" si="186"/>
        <v>0</v>
      </c>
    </row>
    <row r="1752" spans="1:31" x14ac:dyDescent="0.25">
      <c r="A1752" s="26"/>
      <c r="B1752" s="48" t="s">
        <v>1647</v>
      </c>
      <c r="C1752" s="23"/>
      <c r="D1752" s="49">
        <v>0</v>
      </c>
      <c r="E1752" s="23"/>
      <c r="F1752" s="50">
        <v>0</v>
      </c>
      <c r="G1752" s="169"/>
      <c r="H1752" s="169"/>
      <c r="I1752" s="169"/>
      <c r="J1752" s="169"/>
      <c r="K1752" s="169"/>
      <c r="L1752" s="169"/>
      <c r="M1752" s="169"/>
      <c r="N1752" s="169"/>
      <c r="O1752" s="169"/>
      <c r="P1752" s="207"/>
      <c r="Q1752" s="169"/>
      <c r="R1752" s="169"/>
      <c r="S1752" s="169"/>
      <c r="T1752" s="169"/>
      <c r="U1752" s="208">
        <v>0</v>
      </c>
      <c r="V1752" s="207">
        <v>0</v>
      </c>
      <c r="W1752" s="169"/>
      <c r="X1752" s="169"/>
      <c r="Y1752" s="169"/>
      <c r="Z1752" s="169"/>
      <c r="AA1752" s="169"/>
      <c r="AB1752" s="169"/>
      <c r="AC1752" s="180"/>
      <c r="AD1752" s="180"/>
      <c r="AE1752" s="207">
        <f t="shared" si="186"/>
        <v>0</v>
      </c>
    </row>
    <row r="1753" spans="1:31" x14ac:dyDescent="0.25">
      <c r="A1753" s="26"/>
      <c r="B1753" s="48" t="s">
        <v>1648</v>
      </c>
      <c r="C1753" s="23"/>
      <c r="D1753" s="49">
        <v>0</v>
      </c>
      <c r="E1753" s="23"/>
      <c r="F1753" s="50">
        <v>0</v>
      </c>
      <c r="G1753" s="169"/>
      <c r="H1753" s="169"/>
      <c r="I1753" s="169"/>
      <c r="J1753" s="169"/>
      <c r="K1753" s="169"/>
      <c r="L1753" s="169"/>
      <c r="M1753" s="169"/>
      <c r="N1753" s="169"/>
      <c r="O1753" s="169"/>
      <c r="P1753" s="207"/>
      <c r="Q1753" s="169"/>
      <c r="R1753" s="169"/>
      <c r="S1753" s="169"/>
      <c r="T1753" s="169"/>
      <c r="U1753" s="208">
        <v>0</v>
      </c>
      <c r="V1753" s="207">
        <v>0</v>
      </c>
      <c r="W1753" s="169"/>
      <c r="X1753" s="169"/>
      <c r="Y1753" s="169"/>
      <c r="Z1753" s="169"/>
      <c r="AA1753" s="169"/>
      <c r="AB1753" s="169"/>
      <c r="AC1753" s="180"/>
      <c r="AD1753" s="180"/>
      <c r="AE1753" s="207">
        <f t="shared" si="186"/>
        <v>0</v>
      </c>
    </row>
    <row r="1754" spans="1:31" x14ac:dyDescent="0.25">
      <c r="A1754" s="26"/>
      <c r="B1754" s="48" t="s">
        <v>1649</v>
      </c>
      <c r="C1754" s="23"/>
      <c r="D1754" s="49">
        <v>0</v>
      </c>
      <c r="E1754" s="23"/>
      <c r="F1754" s="50">
        <v>0</v>
      </c>
      <c r="G1754" s="169"/>
      <c r="H1754" s="169"/>
      <c r="I1754" s="169"/>
      <c r="J1754" s="169"/>
      <c r="K1754" s="169"/>
      <c r="L1754" s="169"/>
      <c r="M1754" s="169"/>
      <c r="N1754" s="169"/>
      <c r="O1754" s="169"/>
      <c r="P1754" s="207"/>
      <c r="Q1754" s="169"/>
      <c r="R1754" s="169"/>
      <c r="S1754" s="169"/>
      <c r="T1754" s="169"/>
      <c r="U1754" s="208">
        <v>0</v>
      </c>
      <c r="V1754" s="207">
        <v>0</v>
      </c>
      <c r="W1754" s="169"/>
      <c r="X1754" s="169"/>
      <c r="Y1754" s="169"/>
      <c r="Z1754" s="169"/>
      <c r="AA1754" s="169"/>
      <c r="AB1754" s="169"/>
      <c r="AC1754" s="180"/>
      <c r="AD1754" s="180"/>
      <c r="AE1754" s="207">
        <f t="shared" si="186"/>
        <v>0</v>
      </c>
    </row>
    <row r="1755" spans="1:31" x14ac:dyDescent="0.25">
      <c r="A1755" s="26"/>
      <c r="B1755" s="48" t="s">
        <v>1650</v>
      </c>
      <c r="C1755" s="23"/>
      <c r="D1755" s="49">
        <v>0</v>
      </c>
      <c r="E1755" s="23"/>
      <c r="F1755" s="50">
        <v>0</v>
      </c>
      <c r="G1755" s="169"/>
      <c r="H1755" s="169"/>
      <c r="I1755" s="169"/>
      <c r="J1755" s="169"/>
      <c r="K1755" s="169"/>
      <c r="L1755" s="169"/>
      <c r="M1755" s="169"/>
      <c r="N1755" s="169"/>
      <c r="O1755" s="169"/>
      <c r="P1755" s="207"/>
      <c r="Q1755" s="169"/>
      <c r="R1755" s="169"/>
      <c r="S1755" s="169"/>
      <c r="T1755" s="169"/>
      <c r="U1755" s="208">
        <v>0</v>
      </c>
      <c r="V1755" s="207">
        <v>0</v>
      </c>
      <c r="W1755" s="169"/>
      <c r="X1755" s="169"/>
      <c r="Y1755" s="169"/>
      <c r="Z1755" s="169"/>
      <c r="AA1755" s="169"/>
      <c r="AB1755" s="169"/>
      <c r="AC1755" s="180"/>
      <c r="AD1755" s="180"/>
      <c r="AE1755" s="207">
        <f t="shared" si="186"/>
        <v>0</v>
      </c>
    </row>
    <row r="1756" spans="1:31" x14ac:dyDescent="0.25">
      <c r="A1756" s="26"/>
      <c r="B1756" s="48" t="s">
        <v>1651</v>
      </c>
      <c r="C1756" s="23"/>
      <c r="D1756" s="49">
        <v>0</v>
      </c>
      <c r="E1756" s="23"/>
      <c r="F1756" s="50">
        <v>0</v>
      </c>
      <c r="G1756" s="169"/>
      <c r="H1756" s="169"/>
      <c r="I1756" s="169"/>
      <c r="J1756" s="169"/>
      <c r="K1756" s="169"/>
      <c r="L1756" s="169"/>
      <c r="M1756" s="169"/>
      <c r="N1756" s="169"/>
      <c r="O1756" s="169"/>
      <c r="P1756" s="207"/>
      <c r="Q1756" s="169"/>
      <c r="R1756" s="169"/>
      <c r="S1756" s="169"/>
      <c r="T1756" s="169"/>
      <c r="U1756" s="208">
        <v>0</v>
      </c>
      <c r="V1756" s="207">
        <v>0</v>
      </c>
      <c r="W1756" s="169"/>
      <c r="X1756" s="169"/>
      <c r="Y1756" s="169"/>
      <c r="Z1756" s="169"/>
      <c r="AA1756" s="169"/>
      <c r="AB1756" s="169"/>
      <c r="AC1756" s="180"/>
      <c r="AD1756" s="180"/>
      <c r="AE1756" s="207">
        <f t="shared" si="186"/>
        <v>0</v>
      </c>
    </row>
    <row r="1757" spans="1:31" x14ac:dyDescent="0.25">
      <c r="A1757" s="26"/>
      <c r="B1757" s="48" t="s">
        <v>1652</v>
      </c>
      <c r="C1757" s="23"/>
      <c r="D1757" s="49">
        <v>0</v>
      </c>
      <c r="E1757" s="23"/>
      <c r="F1757" s="50">
        <v>0</v>
      </c>
      <c r="G1757" s="169"/>
      <c r="H1757" s="169"/>
      <c r="I1757" s="169"/>
      <c r="J1757" s="169"/>
      <c r="K1757" s="169"/>
      <c r="L1757" s="169"/>
      <c r="M1757" s="169"/>
      <c r="N1757" s="169"/>
      <c r="O1757" s="169"/>
      <c r="P1757" s="207"/>
      <c r="Q1757" s="169"/>
      <c r="R1757" s="169"/>
      <c r="S1757" s="169"/>
      <c r="T1757" s="169"/>
      <c r="U1757" s="208">
        <v>0</v>
      </c>
      <c r="V1757" s="207">
        <v>0</v>
      </c>
      <c r="W1757" s="169"/>
      <c r="X1757" s="169"/>
      <c r="Y1757" s="169"/>
      <c r="Z1757" s="169"/>
      <c r="AA1757" s="169"/>
      <c r="AB1757" s="169"/>
      <c r="AC1757" s="180"/>
      <c r="AD1757" s="180"/>
      <c r="AE1757" s="207">
        <f t="shared" si="186"/>
        <v>0</v>
      </c>
    </row>
    <row r="1758" spans="1:31" x14ac:dyDescent="0.25">
      <c r="A1758" s="26"/>
      <c r="B1758" s="48" t="s">
        <v>1653</v>
      </c>
      <c r="C1758" s="23"/>
      <c r="D1758" s="49">
        <v>0</v>
      </c>
      <c r="E1758" s="23"/>
      <c r="F1758" s="50">
        <v>0</v>
      </c>
      <c r="G1758" s="169"/>
      <c r="H1758" s="169"/>
      <c r="I1758" s="169"/>
      <c r="J1758" s="169"/>
      <c r="K1758" s="169"/>
      <c r="L1758" s="169"/>
      <c r="M1758" s="169"/>
      <c r="N1758" s="169"/>
      <c r="O1758" s="169"/>
      <c r="P1758" s="207"/>
      <c r="Q1758" s="169"/>
      <c r="R1758" s="169"/>
      <c r="S1758" s="169"/>
      <c r="T1758" s="169"/>
      <c r="U1758" s="208">
        <v>0</v>
      </c>
      <c r="V1758" s="207">
        <v>0</v>
      </c>
      <c r="W1758" s="169"/>
      <c r="X1758" s="169"/>
      <c r="Y1758" s="169"/>
      <c r="Z1758" s="169"/>
      <c r="AA1758" s="169"/>
      <c r="AB1758" s="169"/>
      <c r="AC1758" s="180"/>
      <c r="AD1758" s="180"/>
      <c r="AE1758" s="207">
        <f t="shared" si="186"/>
        <v>0</v>
      </c>
    </row>
    <row r="1759" spans="1:31" x14ac:dyDescent="0.25">
      <c r="A1759" s="26"/>
      <c r="B1759" s="48" t="s">
        <v>1654</v>
      </c>
      <c r="C1759" s="23"/>
      <c r="D1759" s="49">
        <v>0</v>
      </c>
      <c r="E1759" s="23"/>
      <c r="F1759" s="50">
        <v>0</v>
      </c>
      <c r="G1759" s="169"/>
      <c r="H1759" s="169"/>
      <c r="I1759" s="169"/>
      <c r="J1759" s="169"/>
      <c r="K1759" s="169"/>
      <c r="L1759" s="169"/>
      <c r="M1759" s="169"/>
      <c r="N1759" s="169"/>
      <c r="O1759" s="169"/>
      <c r="P1759" s="207"/>
      <c r="Q1759" s="169"/>
      <c r="R1759" s="169"/>
      <c r="S1759" s="169"/>
      <c r="T1759" s="169"/>
      <c r="U1759" s="208">
        <v>0</v>
      </c>
      <c r="V1759" s="207">
        <v>0</v>
      </c>
      <c r="W1759" s="169"/>
      <c r="X1759" s="169"/>
      <c r="Y1759" s="169"/>
      <c r="Z1759" s="169"/>
      <c r="AA1759" s="169"/>
      <c r="AB1759" s="169"/>
      <c r="AC1759" s="180"/>
      <c r="AD1759" s="180"/>
      <c r="AE1759" s="207">
        <f t="shared" si="186"/>
        <v>0</v>
      </c>
    </row>
    <row r="1760" spans="1:31" x14ac:dyDescent="0.25">
      <c r="A1760" s="26"/>
      <c r="B1760" s="48" t="s">
        <v>1655</v>
      </c>
      <c r="C1760" s="23"/>
      <c r="D1760" s="49">
        <v>0</v>
      </c>
      <c r="E1760" s="23"/>
      <c r="F1760" s="50">
        <v>0</v>
      </c>
      <c r="G1760" s="169"/>
      <c r="H1760" s="169"/>
      <c r="I1760" s="169"/>
      <c r="J1760" s="169"/>
      <c r="K1760" s="169"/>
      <c r="L1760" s="169"/>
      <c r="M1760" s="169"/>
      <c r="N1760" s="169"/>
      <c r="O1760" s="169"/>
      <c r="P1760" s="207"/>
      <c r="Q1760" s="169"/>
      <c r="R1760" s="169"/>
      <c r="S1760" s="169"/>
      <c r="T1760" s="169"/>
      <c r="U1760" s="208">
        <v>0</v>
      </c>
      <c r="V1760" s="207">
        <v>0</v>
      </c>
      <c r="W1760" s="169"/>
      <c r="X1760" s="169"/>
      <c r="Y1760" s="169"/>
      <c r="Z1760" s="169"/>
      <c r="AA1760" s="169"/>
      <c r="AB1760" s="169"/>
      <c r="AC1760" s="180"/>
      <c r="AD1760" s="180"/>
      <c r="AE1760" s="207">
        <f t="shared" si="186"/>
        <v>0</v>
      </c>
    </row>
    <row r="1761" spans="1:31" x14ac:dyDescent="0.25">
      <c r="A1761" s="26"/>
      <c r="B1761" s="48" t="s">
        <v>1656</v>
      </c>
      <c r="C1761" s="23"/>
      <c r="D1761" s="49">
        <v>0</v>
      </c>
      <c r="E1761" s="23"/>
      <c r="F1761" s="50">
        <v>0</v>
      </c>
      <c r="G1761" s="169"/>
      <c r="H1761" s="169"/>
      <c r="I1761" s="169"/>
      <c r="J1761" s="169"/>
      <c r="K1761" s="169"/>
      <c r="L1761" s="169"/>
      <c r="M1761" s="169"/>
      <c r="N1761" s="169"/>
      <c r="O1761" s="169"/>
      <c r="P1761" s="207"/>
      <c r="Q1761" s="169"/>
      <c r="R1761" s="169"/>
      <c r="S1761" s="169"/>
      <c r="T1761" s="169"/>
      <c r="U1761" s="208">
        <v>0</v>
      </c>
      <c r="V1761" s="207">
        <v>0</v>
      </c>
      <c r="W1761" s="169"/>
      <c r="X1761" s="169"/>
      <c r="Y1761" s="169"/>
      <c r="Z1761" s="169"/>
      <c r="AA1761" s="169"/>
      <c r="AB1761" s="169"/>
      <c r="AC1761" s="180"/>
      <c r="AD1761" s="180"/>
      <c r="AE1761" s="207">
        <f t="shared" si="186"/>
        <v>0</v>
      </c>
    </row>
    <row r="1762" spans="1:31" x14ac:dyDescent="0.25">
      <c r="A1762" s="26"/>
      <c r="B1762" s="48" t="s">
        <v>1657</v>
      </c>
      <c r="C1762" s="23"/>
      <c r="D1762" s="49">
        <v>0</v>
      </c>
      <c r="E1762" s="23"/>
      <c r="F1762" s="50">
        <v>0</v>
      </c>
      <c r="G1762" s="169"/>
      <c r="H1762" s="169"/>
      <c r="I1762" s="169"/>
      <c r="J1762" s="169"/>
      <c r="K1762" s="169"/>
      <c r="L1762" s="169"/>
      <c r="M1762" s="169"/>
      <c r="N1762" s="169"/>
      <c r="O1762" s="169"/>
      <c r="P1762" s="207"/>
      <c r="Q1762" s="169"/>
      <c r="R1762" s="169"/>
      <c r="S1762" s="169"/>
      <c r="T1762" s="169"/>
      <c r="U1762" s="208">
        <v>0</v>
      </c>
      <c r="V1762" s="207">
        <v>0</v>
      </c>
      <c r="W1762" s="169"/>
      <c r="X1762" s="169"/>
      <c r="Y1762" s="169"/>
      <c r="Z1762" s="169"/>
      <c r="AA1762" s="169"/>
      <c r="AB1762" s="169"/>
      <c r="AC1762" s="180"/>
      <c r="AD1762" s="180"/>
      <c r="AE1762" s="207">
        <f t="shared" si="186"/>
        <v>0</v>
      </c>
    </row>
    <row r="1763" spans="1:31" x14ac:dyDescent="0.25">
      <c r="A1763" s="26"/>
      <c r="B1763" s="48" t="s">
        <v>1658</v>
      </c>
      <c r="C1763" s="23"/>
      <c r="D1763" s="49">
        <v>2</v>
      </c>
      <c r="E1763" s="23">
        <f t="shared" si="187"/>
        <v>95.05</v>
      </c>
      <c r="F1763" s="50">
        <v>190.1</v>
      </c>
      <c r="G1763" s="169"/>
      <c r="H1763" s="169"/>
      <c r="I1763" s="169"/>
      <c r="J1763" s="169"/>
      <c r="K1763" s="169"/>
      <c r="L1763" s="169"/>
      <c r="M1763" s="169"/>
      <c r="N1763" s="169"/>
      <c r="O1763" s="169"/>
      <c r="P1763" s="207"/>
      <c r="Q1763" s="169"/>
      <c r="R1763" s="169"/>
      <c r="S1763" s="169"/>
      <c r="T1763" s="169"/>
      <c r="U1763" s="208">
        <v>2</v>
      </c>
      <c r="V1763" s="207">
        <v>190.1</v>
      </c>
      <c r="W1763" s="169"/>
      <c r="X1763" s="169"/>
      <c r="Y1763" s="169"/>
      <c r="Z1763" s="169"/>
      <c r="AA1763" s="169"/>
      <c r="AB1763" s="169"/>
      <c r="AC1763" s="180"/>
      <c r="AD1763" s="180"/>
      <c r="AE1763" s="207">
        <f t="shared" si="186"/>
        <v>190.1</v>
      </c>
    </row>
    <row r="1764" spans="1:31" x14ac:dyDescent="0.25">
      <c r="A1764" s="26"/>
      <c r="B1764" s="48" t="s">
        <v>1659</v>
      </c>
      <c r="C1764" s="23"/>
      <c r="D1764" s="49">
        <v>1</v>
      </c>
      <c r="E1764" s="23">
        <f t="shared" si="187"/>
        <v>380.23</v>
      </c>
      <c r="F1764" s="50">
        <v>380.23</v>
      </c>
      <c r="G1764" s="169"/>
      <c r="H1764" s="169"/>
      <c r="I1764" s="169"/>
      <c r="J1764" s="169"/>
      <c r="K1764" s="169"/>
      <c r="L1764" s="169"/>
      <c r="M1764" s="169"/>
      <c r="N1764" s="169"/>
      <c r="O1764" s="169"/>
      <c r="P1764" s="207"/>
      <c r="Q1764" s="169"/>
      <c r="R1764" s="169"/>
      <c r="S1764" s="169"/>
      <c r="T1764" s="169"/>
      <c r="U1764" s="208">
        <v>1</v>
      </c>
      <c r="V1764" s="207">
        <v>380.23</v>
      </c>
      <c r="W1764" s="169"/>
      <c r="X1764" s="169"/>
      <c r="Y1764" s="169"/>
      <c r="Z1764" s="169"/>
      <c r="AA1764" s="169"/>
      <c r="AB1764" s="169"/>
      <c r="AC1764" s="180"/>
      <c r="AD1764" s="180"/>
      <c r="AE1764" s="207">
        <f t="shared" si="186"/>
        <v>380.23</v>
      </c>
    </row>
    <row r="1765" spans="1:31" x14ac:dyDescent="0.25">
      <c r="A1765" s="26"/>
      <c r="B1765" s="48" t="s">
        <v>1660</v>
      </c>
      <c r="C1765" s="23"/>
      <c r="D1765" s="49">
        <v>0</v>
      </c>
      <c r="E1765" s="23"/>
      <c r="F1765" s="50">
        <v>0</v>
      </c>
      <c r="G1765" s="169"/>
      <c r="H1765" s="169"/>
      <c r="I1765" s="169"/>
      <c r="J1765" s="169"/>
      <c r="K1765" s="169"/>
      <c r="L1765" s="169"/>
      <c r="M1765" s="169"/>
      <c r="N1765" s="169"/>
      <c r="O1765" s="169"/>
      <c r="P1765" s="207"/>
      <c r="Q1765" s="169"/>
      <c r="R1765" s="169"/>
      <c r="S1765" s="169"/>
      <c r="T1765" s="169"/>
      <c r="U1765" s="208">
        <v>0</v>
      </c>
      <c r="V1765" s="207">
        <v>0</v>
      </c>
      <c r="W1765" s="169"/>
      <c r="X1765" s="169"/>
      <c r="Y1765" s="169"/>
      <c r="Z1765" s="169"/>
      <c r="AA1765" s="169"/>
      <c r="AB1765" s="169"/>
      <c r="AC1765" s="180"/>
      <c r="AD1765" s="180"/>
      <c r="AE1765" s="207">
        <f t="shared" si="186"/>
        <v>0</v>
      </c>
    </row>
    <row r="1766" spans="1:31" x14ac:dyDescent="0.25">
      <c r="A1766" s="26"/>
      <c r="B1766" s="48" t="s">
        <v>1661</v>
      </c>
      <c r="C1766" s="23"/>
      <c r="D1766" s="49">
        <v>3</v>
      </c>
      <c r="E1766" s="23">
        <f t="shared" si="187"/>
        <v>150.43</v>
      </c>
      <c r="F1766" s="50">
        <v>451.29</v>
      </c>
      <c r="G1766" s="169"/>
      <c r="H1766" s="169"/>
      <c r="I1766" s="169"/>
      <c r="J1766" s="169"/>
      <c r="K1766" s="169"/>
      <c r="L1766" s="169"/>
      <c r="M1766" s="169"/>
      <c r="N1766" s="169"/>
      <c r="O1766" s="169"/>
      <c r="P1766" s="207"/>
      <c r="Q1766" s="169"/>
      <c r="R1766" s="169"/>
      <c r="S1766" s="169"/>
      <c r="T1766" s="169"/>
      <c r="U1766" s="208">
        <v>3</v>
      </c>
      <c r="V1766" s="207">
        <v>451.29</v>
      </c>
      <c r="W1766" s="169"/>
      <c r="X1766" s="169"/>
      <c r="Y1766" s="169"/>
      <c r="Z1766" s="169"/>
      <c r="AA1766" s="169"/>
      <c r="AB1766" s="169"/>
      <c r="AC1766" s="180"/>
      <c r="AD1766" s="180"/>
      <c r="AE1766" s="207">
        <f t="shared" si="186"/>
        <v>451.29</v>
      </c>
    </row>
    <row r="1767" spans="1:31" x14ac:dyDescent="0.25">
      <c r="A1767" s="26"/>
      <c r="B1767" s="48" t="s">
        <v>1662</v>
      </c>
      <c r="C1767" s="23"/>
      <c r="D1767" s="49">
        <v>0</v>
      </c>
      <c r="E1767" s="23"/>
      <c r="F1767" s="50">
        <v>0</v>
      </c>
      <c r="G1767" s="169"/>
      <c r="H1767" s="169"/>
      <c r="I1767" s="169"/>
      <c r="J1767" s="169"/>
      <c r="K1767" s="169"/>
      <c r="L1767" s="169"/>
      <c r="M1767" s="169"/>
      <c r="N1767" s="169"/>
      <c r="O1767" s="169"/>
      <c r="P1767" s="207"/>
      <c r="Q1767" s="169"/>
      <c r="R1767" s="169"/>
      <c r="S1767" s="169"/>
      <c r="T1767" s="169"/>
      <c r="U1767" s="208">
        <v>0</v>
      </c>
      <c r="V1767" s="207">
        <v>0</v>
      </c>
      <c r="W1767" s="169"/>
      <c r="X1767" s="169"/>
      <c r="Y1767" s="169"/>
      <c r="Z1767" s="169"/>
      <c r="AA1767" s="169"/>
      <c r="AB1767" s="169"/>
      <c r="AC1767" s="180"/>
      <c r="AD1767" s="180"/>
      <c r="AE1767" s="207">
        <f t="shared" si="186"/>
        <v>0</v>
      </c>
    </row>
    <row r="1768" spans="1:31" x14ac:dyDescent="0.25">
      <c r="A1768" s="26"/>
      <c r="B1768" s="48" t="s">
        <v>1663</v>
      </c>
      <c r="C1768" s="23"/>
      <c r="D1768" s="49">
        <v>2</v>
      </c>
      <c r="E1768" s="23">
        <f t="shared" si="187"/>
        <v>1173.48</v>
      </c>
      <c r="F1768" s="50">
        <v>2346.96</v>
      </c>
      <c r="G1768" s="169"/>
      <c r="H1768" s="169"/>
      <c r="I1768" s="169"/>
      <c r="J1768" s="169"/>
      <c r="K1768" s="169"/>
      <c r="L1768" s="169"/>
      <c r="M1768" s="169"/>
      <c r="N1768" s="169"/>
      <c r="O1768" s="169"/>
      <c r="P1768" s="207"/>
      <c r="Q1768" s="169"/>
      <c r="R1768" s="169"/>
      <c r="S1768" s="169"/>
      <c r="T1768" s="169"/>
      <c r="U1768" s="208">
        <v>2</v>
      </c>
      <c r="V1768" s="207">
        <v>2346.96</v>
      </c>
      <c r="W1768" s="169"/>
      <c r="X1768" s="169"/>
      <c r="Y1768" s="169"/>
      <c r="Z1768" s="169"/>
      <c r="AA1768" s="169"/>
      <c r="AB1768" s="169"/>
      <c r="AC1768" s="180"/>
      <c r="AD1768" s="180"/>
      <c r="AE1768" s="207">
        <f t="shared" si="186"/>
        <v>2346.96</v>
      </c>
    </row>
    <row r="1769" spans="1:31" x14ac:dyDescent="0.25">
      <c r="A1769" s="26"/>
      <c r="B1769" s="48" t="s">
        <v>1664</v>
      </c>
      <c r="C1769" s="23"/>
      <c r="D1769" s="49">
        <v>2</v>
      </c>
      <c r="E1769" s="23">
        <f t="shared" si="187"/>
        <v>108.87</v>
      </c>
      <c r="F1769" s="50">
        <v>217.74</v>
      </c>
      <c r="G1769" s="169"/>
      <c r="H1769" s="169"/>
      <c r="I1769" s="169"/>
      <c r="J1769" s="169"/>
      <c r="K1769" s="169"/>
      <c r="L1769" s="169"/>
      <c r="M1769" s="169"/>
      <c r="N1769" s="169"/>
      <c r="O1769" s="169"/>
      <c r="P1769" s="207"/>
      <c r="Q1769" s="169"/>
      <c r="R1769" s="169"/>
      <c r="S1769" s="169"/>
      <c r="T1769" s="169"/>
      <c r="U1769" s="208">
        <v>2</v>
      </c>
      <c r="V1769" s="207">
        <v>217.74</v>
      </c>
      <c r="W1769" s="169"/>
      <c r="X1769" s="169"/>
      <c r="Y1769" s="169"/>
      <c r="Z1769" s="169"/>
      <c r="AA1769" s="169"/>
      <c r="AB1769" s="169"/>
      <c r="AC1769" s="180"/>
      <c r="AD1769" s="180"/>
      <c r="AE1769" s="207">
        <f t="shared" si="186"/>
        <v>217.74</v>
      </c>
    </row>
    <row r="1770" spans="1:31" x14ac:dyDescent="0.25">
      <c r="A1770" s="26"/>
      <c r="B1770" s="48" t="s">
        <v>1665</v>
      </c>
      <c r="C1770" s="23"/>
      <c r="D1770" s="49">
        <v>1</v>
      </c>
      <c r="E1770" s="23">
        <f t="shared" si="187"/>
        <v>115.97</v>
      </c>
      <c r="F1770" s="50">
        <v>115.97</v>
      </c>
      <c r="G1770" s="169"/>
      <c r="H1770" s="169"/>
      <c r="I1770" s="169"/>
      <c r="J1770" s="169"/>
      <c r="K1770" s="169"/>
      <c r="L1770" s="169"/>
      <c r="M1770" s="169"/>
      <c r="N1770" s="169"/>
      <c r="O1770" s="169"/>
      <c r="P1770" s="207"/>
      <c r="Q1770" s="169"/>
      <c r="R1770" s="169"/>
      <c r="S1770" s="169"/>
      <c r="T1770" s="169"/>
      <c r="U1770" s="208">
        <v>1</v>
      </c>
      <c r="V1770" s="207">
        <v>115.97</v>
      </c>
      <c r="W1770" s="169"/>
      <c r="X1770" s="169"/>
      <c r="Y1770" s="169"/>
      <c r="Z1770" s="169"/>
      <c r="AA1770" s="169"/>
      <c r="AB1770" s="169"/>
      <c r="AC1770" s="180"/>
      <c r="AD1770" s="180"/>
      <c r="AE1770" s="207">
        <f t="shared" si="186"/>
        <v>115.97</v>
      </c>
    </row>
    <row r="1771" spans="1:31" x14ac:dyDescent="0.25">
      <c r="A1771" s="26"/>
      <c r="B1771" s="48" t="s">
        <v>1666</v>
      </c>
      <c r="C1771" s="23"/>
      <c r="D1771" s="49">
        <v>1</v>
      </c>
      <c r="E1771" s="23">
        <f t="shared" si="187"/>
        <v>55.12</v>
      </c>
      <c r="F1771" s="50">
        <v>55.12</v>
      </c>
      <c r="G1771" s="169"/>
      <c r="H1771" s="169"/>
      <c r="I1771" s="169"/>
      <c r="J1771" s="169"/>
      <c r="K1771" s="169"/>
      <c r="L1771" s="169"/>
      <c r="M1771" s="169"/>
      <c r="N1771" s="169"/>
      <c r="O1771" s="169"/>
      <c r="P1771" s="207"/>
      <c r="Q1771" s="169"/>
      <c r="R1771" s="169"/>
      <c r="S1771" s="169"/>
      <c r="T1771" s="169"/>
      <c r="U1771" s="208">
        <v>1</v>
      </c>
      <c r="V1771" s="207">
        <v>55.12</v>
      </c>
      <c r="W1771" s="169"/>
      <c r="X1771" s="169"/>
      <c r="Y1771" s="169"/>
      <c r="Z1771" s="169"/>
      <c r="AA1771" s="169"/>
      <c r="AB1771" s="169"/>
      <c r="AC1771" s="180"/>
      <c r="AD1771" s="180"/>
      <c r="AE1771" s="207">
        <f t="shared" si="186"/>
        <v>55.12</v>
      </c>
    </row>
    <row r="1772" spans="1:31" x14ac:dyDescent="0.25">
      <c r="A1772" s="26"/>
      <c r="B1772" s="48" t="s">
        <v>1667</v>
      </c>
      <c r="C1772" s="23"/>
      <c r="D1772" s="49">
        <v>4</v>
      </c>
      <c r="E1772" s="23">
        <f t="shared" si="187"/>
        <v>30.48</v>
      </c>
      <c r="F1772" s="50">
        <v>121.92</v>
      </c>
      <c r="G1772" s="169"/>
      <c r="H1772" s="169"/>
      <c r="I1772" s="169"/>
      <c r="J1772" s="169"/>
      <c r="K1772" s="169"/>
      <c r="L1772" s="169"/>
      <c r="M1772" s="169"/>
      <c r="N1772" s="169"/>
      <c r="O1772" s="169"/>
      <c r="P1772" s="207"/>
      <c r="Q1772" s="169"/>
      <c r="R1772" s="169"/>
      <c r="S1772" s="169"/>
      <c r="T1772" s="169"/>
      <c r="U1772" s="208">
        <v>4</v>
      </c>
      <c r="V1772" s="207">
        <v>121.92</v>
      </c>
      <c r="W1772" s="169"/>
      <c r="X1772" s="169"/>
      <c r="Y1772" s="169"/>
      <c r="Z1772" s="169"/>
      <c r="AA1772" s="169"/>
      <c r="AB1772" s="169"/>
      <c r="AC1772" s="180"/>
      <c r="AD1772" s="180"/>
      <c r="AE1772" s="207">
        <f t="shared" si="186"/>
        <v>121.92</v>
      </c>
    </row>
    <row r="1773" spans="1:31" x14ac:dyDescent="0.25">
      <c r="A1773" s="26"/>
      <c r="B1773" s="48" t="s">
        <v>1668</v>
      </c>
      <c r="C1773" s="23"/>
      <c r="D1773" s="49">
        <v>4</v>
      </c>
      <c r="E1773" s="23">
        <f t="shared" si="187"/>
        <v>58.21</v>
      </c>
      <c r="F1773" s="50">
        <v>232.84</v>
      </c>
      <c r="G1773" s="169"/>
      <c r="H1773" s="169"/>
      <c r="I1773" s="169"/>
      <c r="J1773" s="169"/>
      <c r="K1773" s="169"/>
      <c r="L1773" s="169"/>
      <c r="M1773" s="169"/>
      <c r="N1773" s="169"/>
      <c r="O1773" s="169"/>
      <c r="P1773" s="207"/>
      <c r="Q1773" s="169"/>
      <c r="R1773" s="169"/>
      <c r="S1773" s="169"/>
      <c r="T1773" s="169"/>
      <c r="U1773" s="208">
        <v>4</v>
      </c>
      <c r="V1773" s="207">
        <v>232.84</v>
      </c>
      <c r="W1773" s="169"/>
      <c r="X1773" s="169"/>
      <c r="Y1773" s="169"/>
      <c r="Z1773" s="169"/>
      <c r="AA1773" s="169"/>
      <c r="AB1773" s="169"/>
      <c r="AC1773" s="180"/>
      <c r="AD1773" s="180"/>
      <c r="AE1773" s="207">
        <f t="shared" si="186"/>
        <v>232.84</v>
      </c>
    </row>
    <row r="1774" spans="1:31" x14ac:dyDescent="0.25">
      <c r="A1774" s="26"/>
      <c r="B1774" s="48" t="s">
        <v>1669</v>
      </c>
      <c r="C1774" s="23"/>
      <c r="D1774" s="49">
        <v>4</v>
      </c>
      <c r="E1774" s="23">
        <f t="shared" si="187"/>
        <v>58.21</v>
      </c>
      <c r="F1774" s="50">
        <v>232.84</v>
      </c>
      <c r="G1774" s="169"/>
      <c r="H1774" s="169"/>
      <c r="I1774" s="169"/>
      <c r="J1774" s="169"/>
      <c r="K1774" s="169"/>
      <c r="L1774" s="169"/>
      <c r="M1774" s="169"/>
      <c r="N1774" s="169"/>
      <c r="O1774" s="169"/>
      <c r="P1774" s="207"/>
      <c r="Q1774" s="169"/>
      <c r="R1774" s="169"/>
      <c r="S1774" s="169"/>
      <c r="T1774" s="169"/>
      <c r="U1774" s="208">
        <v>4</v>
      </c>
      <c r="V1774" s="207">
        <v>232.84</v>
      </c>
      <c r="W1774" s="169"/>
      <c r="X1774" s="169"/>
      <c r="Y1774" s="169"/>
      <c r="Z1774" s="169"/>
      <c r="AA1774" s="169"/>
      <c r="AB1774" s="169"/>
      <c r="AC1774" s="180"/>
      <c r="AD1774" s="180"/>
      <c r="AE1774" s="207">
        <f t="shared" si="186"/>
        <v>232.84</v>
      </c>
    </row>
    <row r="1775" spans="1:31" x14ac:dyDescent="0.25">
      <c r="A1775" s="26"/>
      <c r="B1775" s="48" t="s">
        <v>1670</v>
      </c>
      <c r="C1775" s="23"/>
      <c r="D1775" s="49">
        <v>0</v>
      </c>
      <c r="E1775" s="23"/>
      <c r="F1775" s="50">
        <v>0</v>
      </c>
      <c r="G1775" s="169"/>
      <c r="H1775" s="169"/>
      <c r="I1775" s="169"/>
      <c r="J1775" s="169"/>
      <c r="K1775" s="169"/>
      <c r="L1775" s="169"/>
      <c r="M1775" s="169"/>
      <c r="N1775" s="169"/>
      <c r="O1775" s="169"/>
      <c r="P1775" s="207"/>
      <c r="Q1775" s="169"/>
      <c r="R1775" s="169"/>
      <c r="S1775" s="169"/>
      <c r="T1775" s="169"/>
      <c r="U1775" s="208">
        <v>0</v>
      </c>
      <c r="V1775" s="207">
        <v>0</v>
      </c>
      <c r="W1775" s="169"/>
      <c r="X1775" s="169"/>
      <c r="Y1775" s="169"/>
      <c r="Z1775" s="169"/>
      <c r="AA1775" s="169"/>
      <c r="AB1775" s="169"/>
      <c r="AC1775" s="180"/>
      <c r="AD1775" s="180"/>
      <c r="AE1775" s="207">
        <f t="shared" si="186"/>
        <v>0</v>
      </c>
    </row>
    <row r="1776" spans="1:31" x14ac:dyDescent="0.25">
      <c r="A1776" s="26"/>
      <c r="B1776" s="48" t="s">
        <v>1671</v>
      </c>
      <c r="C1776" s="23"/>
      <c r="D1776" s="49">
        <v>0</v>
      </c>
      <c r="E1776" s="23"/>
      <c r="F1776" s="50">
        <v>0</v>
      </c>
      <c r="G1776" s="169"/>
      <c r="H1776" s="169"/>
      <c r="I1776" s="169"/>
      <c r="J1776" s="169"/>
      <c r="K1776" s="169"/>
      <c r="L1776" s="169"/>
      <c r="M1776" s="169"/>
      <c r="N1776" s="169"/>
      <c r="O1776" s="169"/>
      <c r="P1776" s="207"/>
      <c r="Q1776" s="169"/>
      <c r="R1776" s="169"/>
      <c r="S1776" s="169"/>
      <c r="T1776" s="169"/>
      <c r="U1776" s="208">
        <v>0</v>
      </c>
      <c r="V1776" s="207">
        <v>0</v>
      </c>
      <c r="W1776" s="169"/>
      <c r="X1776" s="169"/>
      <c r="Y1776" s="169"/>
      <c r="Z1776" s="169"/>
      <c r="AA1776" s="169"/>
      <c r="AB1776" s="169"/>
      <c r="AC1776" s="180"/>
      <c r="AD1776" s="180"/>
      <c r="AE1776" s="207">
        <f t="shared" si="186"/>
        <v>0</v>
      </c>
    </row>
    <row r="1777" spans="1:31" x14ac:dyDescent="0.25">
      <c r="A1777" s="26"/>
      <c r="B1777" s="48" t="s">
        <v>1672</v>
      </c>
      <c r="C1777" s="23"/>
      <c r="D1777" s="49">
        <v>4</v>
      </c>
      <c r="E1777" s="23">
        <f t="shared" si="187"/>
        <v>58.21</v>
      </c>
      <c r="F1777" s="50">
        <v>232.84</v>
      </c>
      <c r="G1777" s="169"/>
      <c r="H1777" s="169"/>
      <c r="I1777" s="169"/>
      <c r="J1777" s="169"/>
      <c r="K1777" s="169"/>
      <c r="L1777" s="169"/>
      <c r="M1777" s="169"/>
      <c r="N1777" s="169"/>
      <c r="O1777" s="169"/>
      <c r="P1777" s="207"/>
      <c r="Q1777" s="169"/>
      <c r="R1777" s="169"/>
      <c r="S1777" s="169"/>
      <c r="T1777" s="169"/>
      <c r="U1777" s="208">
        <v>4</v>
      </c>
      <c r="V1777" s="207">
        <v>232.84</v>
      </c>
      <c r="W1777" s="169"/>
      <c r="X1777" s="169"/>
      <c r="Y1777" s="169"/>
      <c r="Z1777" s="169"/>
      <c r="AA1777" s="169"/>
      <c r="AB1777" s="169"/>
      <c r="AC1777" s="180"/>
      <c r="AD1777" s="180"/>
      <c r="AE1777" s="207">
        <f t="shared" si="186"/>
        <v>232.84</v>
      </c>
    </row>
    <row r="1778" spans="1:31" x14ac:dyDescent="0.25">
      <c r="A1778" s="26"/>
      <c r="B1778" s="48" t="s">
        <v>1673</v>
      </c>
      <c r="C1778" s="23"/>
      <c r="D1778" s="49">
        <v>4</v>
      </c>
      <c r="E1778" s="23">
        <f t="shared" si="187"/>
        <v>58.21</v>
      </c>
      <c r="F1778" s="50">
        <v>232.84</v>
      </c>
      <c r="G1778" s="169"/>
      <c r="H1778" s="169"/>
      <c r="I1778" s="169"/>
      <c r="J1778" s="169"/>
      <c r="K1778" s="169"/>
      <c r="L1778" s="169"/>
      <c r="M1778" s="169"/>
      <c r="N1778" s="169"/>
      <c r="O1778" s="169"/>
      <c r="P1778" s="207"/>
      <c r="Q1778" s="169"/>
      <c r="R1778" s="169"/>
      <c r="S1778" s="169"/>
      <c r="T1778" s="169"/>
      <c r="U1778" s="208">
        <v>4</v>
      </c>
      <c r="V1778" s="207">
        <v>232.84</v>
      </c>
      <c r="W1778" s="169"/>
      <c r="X1778" s="169"/>
      <c r="Y1778" s="169"/>
      <c r="Z1778" s="169"/>
      <c r="AA1778" s="169"/>
      <c r="AB1778" s="169"/>
      <c r="AC1778" s="180"/>
      <c r="AD1778" s="180"/>
      <c r="AE1778" s="207">
        <f t="shared" si="186"/>
        <v>232.84</v>
      </c>
    </row>
    <row r="1779" spans="1:31" x14ac:dyDescent="0.25">
      <c r="A1779" s="26"/>
      <c r="B1779" s="48" t="s">
        <v>1674</v>
      </c>
      <c r="C1779" s="23"/>
      <c r="D1779" s="49">
        <v>0</v>
      </c>
      <c r="E1779" s="23"/>
      <c r="F1779" s="50">
        <v>0</v>
      </c>
      <c r="G1779" s="169"/>
      <c r="H1779" s="169"/>
      <c r="I1779" s="169"/>
      <c r="J1779" s="169"/>
      <c r="K1779" s="169"/>
      <c r="L1779" s="169"/>
      <c r="M1779" s="169"/>
      <c r="N1779" s="169"/>
      <c r="O1779" s="169"/>
      <c r="P1779" s="207"/>
      <c r="Q1779" s="169"/>
      <c r="R1779" s="169"/>
      <c r="S1779" s="169"/>
      <c r="T1779" s="169"/>
      <c r="U1779" s="208">
        <v>0</v>
      </c>
      <c r="V1779" s="207">
        <v>0</v>
      </c>
      <c r="W1779" s="169"/>
      <c r="X1779" s="169"/>
      <c r="Y1779" s="169"/>
      <c r="Z1779" s="169"/>
      <c r="AA1779" s="169"/>
      <c r="AB1779" s="169"/>
      <c r="AC1779" s="180"/>
      <c r="AD1779" s="180"/>
      <c r="AE1779" s="207">
        <f t="shared" si="186"/>
        <v>0</v>
      </c>
    </row>
    <row r="1780" spans="1:31" x14ac:dyDescent="0.25">
      <c r="A1780" s="26"/>
      <c r="B1780" s="48" t="s">
        <v>1675</v>
      </c>
      <c r="C1780" s="23"/>
      <c r="D1780" s="49">
        <v>1</v>
      </c>
      <c r="E1780" s="23">
        <f t="shared" si="187"/>
        <v>838.6</v>
      </c>
      <c r="F1780" s="50">
        <v>838.6</v>
      </c>
      <c r="G1780" s="169"/>
      <c r="H1780" s="169"/>
      <c r="I1780" s="169"/>
      <c r="J1780" s="169"/>
      <c r="K1780" s="169"/>
      <c r="L1780" s="169"/>
      <c r="M1780" s="169"/>
      <c r="N1780" s="169"/>
      <c r="O1780" s="169"/>
      <c r="P1780" s="207"/>
      <c r="Q1780" s="169"/>
      <c r="R1780" s="169"/>
      <c r="S1780" s="169"/>
      <c r="T1780" s="169"/>
      <c r="U1780" s="208">
        <v>1</v>
      </c>
      <c r="V1780" s="207">
        <v>838.6</v>
      </c>
      <c r="W1780" s="169"/>
      <c r="X1780" s="169"/>
      <c r="Y1780" s="169"/>
      <c r="Z1780" s="169"/>
      <c r="AA1780" s="169"/>
      <c r="AB1780" s="169"/>
      <c r="AC1780" s="180"/>
      <c r="AD1780" s="180"/>
      <c r="AE1780" s="207">
        <f t="shared" si="186"/>
        <v>838.6</v>
      </c>
    </row>
    <row r="1781" spans="1:31" x14ac:dyDescent="0.25">
      <c r="A1781" s="26"/>
      <c r="B1781" s="48" t="s">
        <v>1676</v>
      </c>
      <c r="C1781" s="23"/>
      <c r="D1781" s="49">
        <v>0</v>
      </c>
      <c r="E1781" s="23"/>
      <c r="F1781" s="50">
        <v>0</v>
      </c>
      <c r="G1781" s="169"/>
      <c r="H1781" s="169"/>
      <c r="I1781" s="169"/>
      <c r="J1781" s="169"/>
      <c r="K1781" s="169"/>
      <c r="L1781" s="169"/>
      <c r="M1781" s="169"/>
      <c r="N1781" s="169"/>
      <c r="O1781" s="169"/>
      <c r="P1781" s="207"/>
      <c r="Q1781" s="169"/>
      <c r="R1781" s="169"/>
      <c r="S1781" s="169"/>
      <c r="T1781" s="169"/>
      <c r="U1781" s="208">
        <v>0</v>
      </c>
      <c r="V1781" s="207">
        <v>0</v>
      </c>
      <c r="W1781" s="169"/>
      <c r="X1781" s="169"/>
      <c r="Y1781" s="169"/>
      <c r="Z1781" s="169"/>
      <c r="AA1781" s="169"/>
      <c r="AB1781" s="169"/>
      <c r="AC1781" s="180"/>
      <c r="AD1781" s="180"/>
      <c r="AE1781" s="207">
        <f t="shared" si="186"/>
        <v>0</v>
      </c>
    </row>
    <row r="1782" spans="1:31" x14ac:dyDescent="0.25">
      <c r="A1782" s="26"/>
      <c r="B1782" s="48" t="s">
        <v>1677</v>
      </c>
      <c r="C1782" s="23"/>
      <c r="D1782" s="49">
        <v>0</v>
      </c>
      <c r="E1782" s="23"/>
      <c r="F1782" s="50">
        <v>0</v>
      </c>
      <c r="G1782" s="169"/>
      <c r="H1782" s="169"/>
      <c r="I1782" s="169"/>
      <c r="J1782" s="169"/>
      <c r="K1782" s="169"/>
      <c r="L1782" s="169"/>
      <c r="M1782" s="169"/>
      <c r="N1782" s="169"/>
      <c r="O1782" s="169"/>
      <c r="P1782" s="207"/>
      <c r="Q1782" s="169"/>
      <c r="R1782" s="169"/>
      <c r="S1782" s="169"/>
      <c r="T1782" s="169"/>
      <c r="U1782" s="208">
        <v>0</v>
      </c>
      <c r="V1782" s="207">
        <v>0</v>
      </c>
      <c r="W1782" s="169"/>
      <c r="X1782" s="169"/>
      <c r="Y1782" s="169"/>
      <c r="Z1782" s="169"/>
      <c r="AA1782" s="169"/>
      <c r="AB1782" s="169"/>
      <c r="AC1782" s="180"/>
      <c r="AD1782" s="180"/>
      <c r="AE1782" s="207">
        <f t="shared" ref="AE1782:AE1845" si="188">H1782+J1782+L1782+N1782+P1782+R1782+T1782+V1782+X1782+Z1782+AB1782+AD1782</f>
        <v>0</v>
      </c>
    </row>
    <row r="1783" spans="1:31" x14ac:dyDescent="0.25">
      <c r="A1783" s="26"/>
      <c r="B1783" s="48" t="s">
        <v>1678</v>
      </c>
      <c r="C1783" s="23"/>
      <c r="D1783" s="49">
        <v>0</v>
      </c>
      <c r="E1783" s="23"/>
      <c r="F1783" s="50">
        <v>0</v>
      </c>
      <c r="G1783" s="169"/>
      <c r="H1783" s="169"/>
      <c r="I1783" s="169"/>
      <c r="J1783" s="169"/>
      <c r="K1783" s="169"/>
      <c r="L1783" s="169"/>
      <c r="M1783" s="169"/>
      <c r="N1783" s="169"/>
      <c r="O1783" s="169"/>
      <c r="P1783" s="207"/>
      <c r="Q1783" s="169"/>
      <c r="R1783" s="169"/>
      <c r="S1783" s="169"/>
      <c r="T1783" s="169"/>
      <c r="U1783" s="208">
        <v>0</v>
      </c>
      <c r="V1783" s="207">
        <v>0</v>
      </c>
      <c r="W1783" s="169"/>
      <c r="X1783" s="169"/>
      <c r="Y1783" s="169"/>
      <c r="Z1783" s="169"/>
      <c r="AA1783" s="169"/>
      <c r="AB1783" s="169"/>
      <c r="AC1783" s="180"/>
      <c r="AD1783" s="180"/>
      <c r="AE1783" s="207">
        <f t="shared" si="188"/>
        <v>0</v>
      </c>
    </row>
    <row r="1784" spans="1:31" x14ac:dyDescent="0.25">
      <c r="A1784" s="26"/>
      <c r="B1784" s="48" t="s">
        <v>1679</v>
      </c>
      <c r="C1784" s="23"/>
      <c r="D1784" s="49">
        <v>0</v>
      </c>
      <c r="E1784" s="23"/>
      <c r="F1784" s="50">
        <v>0</v>
      </c>
      <c r="G1784" s="169"/>
      <c r="H1784" s="169"/>
      <c r="I1784" s="169"/>
      <c r="J1784" s="169"/>
      <c r="K1784" s="169"/>
      <c r="L1784" s="169"/>
      <c r="M1784" s="169"/>
      <c r="N1784" s="169"/>
      <c r="O1784" s="169"/>
      <c r="P1784" s="207"/>
      <c r="Q1784" s="169"/>
      <c r="R1784" s="169"/>
      <c r="S1784" s="169"/>
      <c r="T1784" s="169"/>
      <c r="U1784" s="208">
        <v>0</v>
      </c>
      <c r="V1784" s="207">
        <v>0</v>
      </c>
      <c r="W1784" s="169"/>
      <c r="X1784" s="169"/>
      <c r="Y1784" s="169"/>
      <c r="Z1784" s="169"/>
      <c r="AA1784" s="169"/>
      <c r="AB1784" s="169"/>
      <c r="AC1784" s="180"/>
      <c r="AD1784" s="180"/>
      <c r="AE1784" s="207">
        <f t="shared" si="188"/>
        <v>0</v>
      </c>
    </row>
    <row r="1785" spans="1:31" x14ac:dyDescent="0.25">
      <c r="A1785" s="26"/>
      <c r="B1785" s="48" t="s">
        <v>1680</v>
      </c>
      <c r="C1785" s="23"/>
      <c r="D1785" s="49">
        <v>1</v>
      </c>
      <c r="E1785" s="23">
        <f t="shared" si="187"/>
        <v>124.25</v>
      </c>
      <c r="F1785" s="50">
        <v>124.25</v>
      </c>
      <c r="G1785" s="169"/>
      <c r="H1785" s="169"/>
      <c r="I1785" s="169"/>
      <c r="J1785" s="169"/>
      <c r="K1785" s="169"/>
      <c r="L1785" s="169"/>
      <c r="M1785" s="169"/>
      <c r="N1785" s="169"/>
      <c r="O1785" s="169">
        <v>1</v>
      </c>
      <c r="P1785" s="207">
        <f>E1785*O1785</f>
        <v>124.25</v>
      </c>
      <c r="Q1785" s="169"/>
      <c r="R1785" s="169"/>
      <c r="S1785" s="169"/>
      <c r="T1785" s="169"/>
      <c r="U1785" s="208">
        <v>0</v>
      </c>
      <c r="V1785" s="207">
        <v>0</v>
      </c>
      <c r="W1785" s="169"/>
      <c r="X1785" s="169"/>
      <c r="Y1785" s="169"/>
      <c r="Z1785" s="169"/>
      <c r="AA1785" s="169"/>
      <c r="AB1785" s="169"/>
      <c r="AC1785" s="180"/>
      <c r="AD1785" s="180"/>
      <c r="AE1785" s="207">
        <f t="shared" si="188"/>
        <v>124.25</v>
      </c>
    </row>
    <row r="1786" spans="1:31" x14ac:dyDescent="0.25">
      <c r="A1786" s="26"/>
      <c r="B1786" s="48" t="s">
        <v>1681</v>
      </c>
      <c r="C1786" s="23"/>
      <c r="D1786" s="49">
        <v>3</v>
      </c>
      <c r="E1786" s="23">
        <f t="shared" si="187"/>
        <v>98.31</v>
      </c>
      <c r="F1786" s="50">
        <v>294.93</v>
      </c>
      <c r="G1786" s="169"/>
      <c r="H1786" s="169"/>
      <c r="I1786" s="169"/>
      <c r="J1786" s="169"/>
      <c r="K1786" s="169"/>
      <c r="L1786" s="169"/>
      <c r="M1786" s="169"/>
      <c r="N1786" s="169"/>
      <c r="O1786" s="169"/>
      <c r="P1786" s="207"/>
      <c r="Q1786" s="169"/>
      <c r="R1786" s="169"/>
      <c r="S1786" s="169"/>
      <c r="T1786" s="169"/>
      <c r="U1786" s="208">
        <v>3</v>
      </c>
      <c r="V1786" s="207">
        <v>294.93</v>
      </c>
      <c r="W1786" s="169"/>
      <c r="X1786" s="169"/>
      <c r="Y1786" s="169"/>
      <c r="Z1786" s="169"/>
      <c r="AA1786" s="169"/>
      <c r="AB1786" s="169"/>
      <c r="AC1786" s="180"/>
      <c r="AD1786" s="180"/>
      <c r="AE1786" s="207">
        <f t="shared" si="188"/>
        <v>294.93</v>
      </c>
    </row>
    <row r="1787" spans="1:31" x14ac:dyDescent="0.25">
      <c r="A1787" s="26"/>
      <c r="B1787" s="48" t="s">
        <v>1682</v>
      </c>
      <c r="C1787" s="23"/>
      <c r="D1787" s="49">
        <v>5</v>
      </c>
      <c r="E1787" s="23">
        <f t="shared" si="187"/>
        <v>144.072</v>
      </c>
      <c r="F1787" s="50">
        <v>720.36</v>
      </c>
      <c r="G1787" s="169"/>
      <c r="H1787" s="169"/>
      <c r="I1787" s="169"/>
      <c r="J1787" s="169"/>
      <c r="K1787" s="169"/>
      <c r="L1787" s="169"/>
      <c r="M1787" s="169"/>
      <c r="N1787" s="169"/>
      <c r="O1787" s="169"/>
      <c r="P1787" s="207"/>
      <c r="Q1787" s="169"/>
      <c r="R1787" s="169"/>
      <c r="S1787" s="169"/>
      <c r="T1787" s="169"/>
      <c r="U1787" s="208">
        <v>5</v>
      </c>
      <c r="V1787" s="207">
        <v>720.36</v>
      </c>
      <c r="W1787" s="169"/>
      <c r="X1787" s="169"/>
      <c r="Y1787" s="169"/>
      <c r="Z1787" s="169"/>
      <c r="AA1787" s="169"/>
      <c r="AB1787" s="169"/>
      <c r="AC1787" s="180"/>
      <c r="AD1787" s="180"/>
      <c r="AE1787" s="207">
        <f t="shared" si="188"/>
        <v>720.36</v>
      </c>
    </row>
    <row r="1788" spans="1:31" x14ac:dyDescent="0.25">
      <c r="A1788" s="26"/>
      <c r="B1788" s="48" t="s">
        <v>1683</v>
      </c>
      <c r="C1788" s="23"/>
      <c r="D1788" s="49">
        <v>0</v>
      </c>
      <c r="E1788" s="23"/>
      <c r="F1788" s="50">
        <v>0</v>
      </c>
      <c r="G1788" s="169"/>
      <c r="H1788" s="169"/>
      <c r="I1788" s="169"/>
      <c r="J1788" s="169"/>
      <c r="K1788" s="169"/>
      <c r="L1788" s="169"/>
      <c r="M1788" s="169"/>
      <c r="N1788" s="169"/>
      <c r="O1788" s="169"/>
      <c r="P1788" s="207"/>
      <c r="Q1788" s="169"/>
      <c r="R1788" s="169"/>
      <c r="S1788" s="169"/>
      <c r="T1788" s="169"/>
      <c r="U1788" s="208">
        <v>0</v>
      </c>
      <c r="V1788" s="207">
        <v>0</v>
      </c>
      <c r="W1788" s="169"/>
      <c r="X1788" s="169"/>
      <c r="Y1788" s="169"/>
      <c r="Z1788" s="169"/>
      <c r="AA1788" s="169"/>
      <c r="AB1788" s="169"/>
      <c r="AC1788" s="180"/>
      <c r="AD1788" s="180"/>
      <c r="AE1788" s="207">
        <f t="shared" si="188"/>
        <v>0</v>
      </c>
    </row>
    <row r="1789" spans="1:31" x14ac:dyDescent="0.25">
      <c r="A1789" s="26"/>
      <c r="B1789" s="48" t="s">
        <v>1684</v>
      </c>
      <c r="C1789" s="23"/>
      <c r="D1789" s="49">
        <v>5</v>
      </c>
      <c r="E1789" s="23">
        <f t="shared" si="187"/>
        <v>325.72800000000001</v>
      </c>
      <c r="F1789" s="50">
        <v>1628.64</v>
      </c>
      <c r="G1789" s="169"/>
      <c r="H1789" s="169"/>
      <c r="I1789" s="169"/>
      <c r="J1789" s="169"/>
      <c r="K1789" s="169"/>
      <c r="L1789" s="169"/>
      <c r="M1789" s="169"/>
      <c r="N1789" s="169"/>
      <c r="O1789" s="169"/>
      <c r="P1789" s="207"/>
      <c r="Q1789" s="169"/>
      <c r="R1789" s="169"/>
      <c r="S1789" s="169"/>
      <c r="T1789" s="169"/>
      <c r="U1789" s="208">
        <v>5</v>
      </c>
      <c r="V1789" s="207">
        <v>1628.64</v>
      </c>
      <c r="W1789" s="169"/>
      <c r="X1789" s="169"/>
      <c r="Y1789" s="169"/>
      <c r="Z1789" s="169"/>
      <c r="AA1789" s="169"/>
      <c r="AB1789" s="169"/>
      <c r="AC1789" s="180"/>
      <c r="AD1789" s="180"/>
      <c r="AE1789" s="207">
        <f t="shared" si="188"/>
        <v>1628.64</v>
      </c>
    </row>
    <row r="1790" spans="1:31" x14ac:dyDescent="0.25">
      <c r="A1790" s="26"/>
      <c r="B1790" s="48" t="s">
        <v>1685</v>
      </c>
      <c r="C1790" s="23"/>
      <c r="D1790" s="49">
        <v>0</v>
      </c>
      <c r="E1790" s="23"/>
      <c r="F1790" s="50">
        <v>0</v>
      </c>
      <c r="G1790" s="169"/>
      <c r="H1790" s="169"/>
      <c r="I1790" s="169"/>
      <c r="J1790" s="169"/>
      <c r="K1790" s="169"/>
      <c r="L1790" s="169"/>
      <c r="M1790" s="169"/>
      <c r="N1790" s="169"/>
      <c r="O1790" s="169"/>
      <c r="P1790" s="207"/>
      <c r="Q1790" s="169"/>
      <c r="R1790" s="169"/>
      <c r="S1790" s="169"/>
      <c r="T1790" s="169"/>
      <c r="U1790" s="208">
        <v>0</v>
      </c>
      <c r="V1790" s="207">
        <v>0</v>
      </c>
      <c r="W1790" s="169"/>
      <c r="X1790" s="169"/>
      <c r="Y1790" s="169"/>
      <c r="Z1790" s="169"/>
      <c r="AA1790" s="169"/>
      <c r="AB1790" s="169"/>
      <c r="AC1790" s="180"/>
      <c r="AD1790" s="180"/>
      <c r="AE1790" s="207">
        <f t="shared" si="188"/>
        <v>0</v>
      </c>
    </row>
    <row r="1791" spans="1:31" x14ac:dyDescent="0.25">
      <c r="A1791" s="26"/>
      <c r="B1791" s="48" t="s">
        <v>1686</v>
      </c>
      <c r="C1791" s="23"/>
      <c r="D1791" s="49">
        <v>0</v>
      </c>
      <c r="E1791" s="23"/>
      <c r="F1791" s="50">
        <v>0</v>
      </c>
      <c r="G1791" s="169"/>
      <c r="H1791" s="169"/>
      <c r="I1791" s="169"/>
      <c r="J1791" s="169"/>
      <c r="K1791" s="169"/>
      <c r="L1791" s="169"/>
      <c r="M1791" s="169"/>
      <c r="N1791" s="169"/>
      <c r="O1791" s="169"/>
      <c r="P1791" s="207"/>
      <c r="Q1791" s="169"/>
      <c r="R1791" s="169"/>
      <c r="S1791" s="169"/>
      <c r="T1791" s="169"/>
      <c r="U1791" s="208">
        <v>0</v>
      </c>
      <c r="V1791" s="207">
        <v>0</v>
      </c>
      <c r="W1791" s="169"/>
      <c r="X1791" s="169"/>
      <c r="Y1791" s="169"/>
      <c r="Z1791" s="169"/>
      <c r="AA1791" s="169"/>
      <c r="AB1791" s="169"/>
      <c r="AC1791" s="180"/>
      <c r="AD1791" s="180"/>
      <c r="AE1791" s="207">
        <f t="shared" si="188"/>
        <v>0</v>
      </c>
    </row>
    <row r="1792" spans="1:31" x14ac:dyDescent="0.25">
      <c r="A1792" s="26"/>
      <c r="B1792" s="48" t="s">
        <v>1687</v>
      </c>
      <c r="C1792" s="23"/>
      <c r="D1792" s="49">
        <v>0</v>
      </c>
      <c r="E1792" s="23"/>
      <c r="F1792" s="50">
        <v>0</v>
      </c>
      <c r="G1792" s="169"/>
      <c r="H1792" s="169"/>
      <c r="I1792" s="169"/>
      <c r="J1792" s="169"/>
      <c r="K1792" s="169"/>
      <c r="L1792" s="169"/>
      <c r="M1792" s="169"/>
      <c r="N1792" s="169"/>
      <c r="O1792" s="169"/>
      <c r="P1792" s="207"/>
      <c r="Q1792" s="169"/>
      <c r="R1792" s="169"/>
      <c r="S1792" s="169"/>
      <c r="T1792" s="169"/>
      <c r="U1792" s="208">
        <v>0</v>
      </c>
      <c r="V1792" s="207">
        <v>0</v>
      </c>
      <c r="W1792" s="169"/>
      <c r="X1792" s="169"/>
      <c r="Y1792" s="169"/>
      <c r="Z1792" s="169"/>
      <c r="AA1792" s="169"/>
      <c r="AB1792" s="169"/>
      <c r="AC1792" s="180"/>
      <c r="AD1792" s="180"/>
      <c r="AE1792" s="207">
        <f t="shared" si="188"/>
        <v>0</v>
      </c>
    </row>
    <row r="1793" spans="1:31" x14ac:dyDescent="0.25">
      <c r="A1793" s="26"/>
      <c r="B1793" s="48" t="s">
        <v>1688</v>
      </c>
      <c r="C1793" s="23"/>
      <c r="D1793" s="49">
        <v>0</v>
      </c>
      <c r="E1793" s="23"/>
      <c r="F1793" s="50">
        <v>0</v>
      </c>
      <c r="G1793" s="169"/>
      <c r="H1793" s="169"/>
      <c r="I1793" s="169"/>
      <c r="J1793" s="169"/>
      <c r="K1793" s="169"/>
      <c r="L1793" s="169"/>
      <c r="M1793" s="169"/>
      <c r="N1793" s="169"/>
      <c r="O1793" s="169"/>
      <c r="P1793" s="207"/>
      <c r="Q1793" s="169"/>
      <c r="R1793" s="169"/>
      <c r="S1793" s="169"/>
      <c r="T1793" s="169"/>
      <c r="U1793" s="208">
        <v>0</v>
      </c>
      <c r="V1793" s="207">
        <v>0</v>
      </c>
      <c r="W1793" s="169"/>
      <c r="X1793" s="169"/>
      <c r="Y1793" s="169"/>
      <c r="Z1793" s="169"/>
      <c r="AA1793" s="169"/>
      <c r="AB1793" s="169"/>
      <c r="AC1793" s="180"/>
      <c r="AD1793" s="180"/>
      <c r="AE1793" s="207">
        <f t="shared" si="188"/>
        <v>0</v>
      </c>
    </row>
    <row r="1794" spans="1:31" x14ac:dyDescent="0.25">
      <c r="A1794" s="26"/>
      <c r="B1794" s="48" t="s">
        <v>1689</v>
      </c>
      <c r="C1794" s="23"/>
      <c r="D1794" s="49">
        <v>0</v>
      </c>
      <c r="E1794" s="23"/>
      <c r="F1794" s="50">
        <v>0</v>
      </c>
      <c r="G1794" s="169"/>
      <c r="H1794" s="169"/>
      <c r="I1794" s="169"/>
      <c r="J1794" s="169"/>
      <c r="K1794" s="169"/>
      <c r="L1794" s="169"/>
      <c r="M1794" s="169"/>
      <c r="N1794" s="169"/>
      <c r="O1794" s="169"/>
      <c r="P1794" s="207"/>
      <c r="Q1794" s="169"/>
      <c r="R1794" s="169"/>
      <c r="S1794" s="169"/>
      <c r="T1794" s="169"/>
      <c r="U1794" s="208">
        <v>0</v>
      </c>
      <c r="V1794" s="207">
        <v>0</v>
      </c>
      <c r="W1794" s="169"/>
      <c r="X1794" s="169"/>
      <c r="Y1794" s="169"/>
      <c r="Z1794" s="169"/>
      <c r="AA1794" s="169"/>
      <c r="AB1794" s="169"/>
      <c r="AC1794" s="180"/>
      <c r="AD1794" s="180"/>
      <c r="AE1794" s="207">
        <f t="shared" si="188"/>
        <v>0</v>
      </c>
    </row>
    <row r="1795" spans="1:31" x14ac:dyDescent="0.25">
      <c r="A1795" s="26"/>
      <c r="B1795" s="48" t="s">
        <v>1690</v>
      </c>
      <c r="C1795" s="23"/>
      <c r="D1795" s="49">
        <v>0</v>
      </c>
      <c r="E1795" s="23"/>
      <c r="F1795" s="50">
        <v>0</v>
      </c>
      <c r="G1795" s="169"/>
      <c r="H1795" s="169"/>
      <c r="I1795" s="169"/>
      <c r="J1795" s="169"/>
      <c r="K1795" s="169"/>
      <c r="L1795" s="169"/>
      <c r="M1795" s="169"/>
      <c r="N1795" s="169"/>
      <c r="O1795" s="169"/>
      <c r="P1795" s="207"/>
      <c r="Q1795" s="169"/>
      <c r="R1795" s="169"/>
      <c r="S1795" s="169"/>
      <c r="T1795" s="169"/>
      <c r="U1795" s="208">
        <v>0</v>
      </c>
      <c r="V1795" s="207">
        <v>0</v>
      </c>
      <c r="W1795" s="169"/>
      <c r="X1795" s="169"/>
      <c r="Y1795" s="169"/>
      <c r="Z1795" s="169"/>
      <c r="AA1795" s="169"/>
      <c r="AB1795" s="169"/>
      <c r="AC1795" s="180"/>
      <c r="AD1795" s="180"/>
      <c r="AE1795" s="207">
        <f t="shared" si="188"/>
        <v>0</v>
      </c>
    </row>
    <row r="1796" spans="1:31" x14ac:dyDescent="0.25">
      <c r="A1796" s="26"/>
      <c r="B1796" s="48" t="s">
        <v>1691</v>
      </c>
      <c r="C1796" s="23"/>
      <c r="D1796" s="49">
        <v>4</v>
      </c>
      <c r="E1796" s="23">
        <f t="shared" ref="E1796:E1848" si="189">F1796/D1796</f>
        <v>118.8</v>
      </c>
      <c r="F1796" s="50">
        <v>475.2</v>
      </c>
      <c r="G1796" s="169"/>
      <c r="H1796" s="169"/>
      <c r="I1796" s="169"/>
      <c r="J1796" s="169"/>
      <c r="K1796" s="169"/>
      <c r="L1796" s="169"/>
      <c r="M1796" s="169"/>
      <c r="N1796" s="169"/>
      <c r="O1796" s="169">
        <v>1</v>
      </c>
      <c r="P1796" s="207">
        <f>O1796*E1796</f>
        <v>118.8</v>
      </c>
      <c r="Q1796" s="169"/>
      <c r="R1796" s="169"/>
      <c r="S1796" s="169"/>
      <c r="T1796" s="169"/>
      <c r="U1796" s="208">
        <v>3</v>
      </c>
      <c r="V1796" s="207">
        <v>356.4</v>
      </c>
      <c r="W1796" s="169"/>
      <c r="X1796" s="169"/>
      <c r="Y1796" s="169"/>
      <c r="Z1796" s="169"/>
      <c r="AA1796" s="169"/>
      <c r="AB1796" s="169"/>
      <c r="AC1796" s="180"/>
      <c r="AD1796" s="180"/>
      <c r="AE1796" s="207">
        <f t="shared" si="188"/>
        <v>475.2</v>
      </c>
    </row>
    <row r="1797" spans="1:31" x14ac:dyDescent="0.25">
      <c r="A1797" s="26"/>
      <c r="B1797" s="48" t="s">
        <v>1692</v>
      </c>
      <c r="C1797" s="23"/>
      <c r="D1797" s="49">
        <v>0</v>
      </c>
      <c r="E1797" s="23"/>
      <c r="F1797" s="50">
        <v>0</v>
      </c>
      <c r="G1797" s="169"/>
      <c r="H1797" s="169"/>
      <c r="I1797" s="169"/>
      <c r="J1797" s="169"/>
      <c r="K1797" s="169"/>
      <c r="L1797" s="169"/>
      <c r="M1797" s="169"/>
      <c r="N1797" s="169"/>
      <c r="O1797" s="169"/>
      <c r="P1797" s="207"/>
      <c r="Q1797" s="169"/>
      <c r="R1797" s="169"/>
      <c r="S1797" s="169"/>
      <c r="T1797" s="169"/>
      <c r="U1797" s="208">
        <v>0</v>
      </c>
      <c r="V1797" s="207">
        <v>0</v>
      </c>
      <c r="W1797" s="169"/>
      <c r="X1797" s="169"/>
      <c r="Y1797" s="169"/>
      <c r="Z1797" s="169"/>
      <c r="AA1797" s="169"/>
      <c r="AB1797" s="169"/>
      <c r="AC1797" s="180"/>
      <c r="AD1797" s="180"/>
      <c r="AE1797" s="207">
        <f t="shared" si="188"/>
        <v>0</v>
      </c>
    </row>
    <row r="1798" spans="1:31" x14ac:dyDescent="0.25">
      <c r="A1798" s="26"/>
      <c r="B1798" s="48" t="s">
        <v>1693</v>
      </c>
      <c r="C1798" s="23"/>
      <c r="D1798" s="49">
        <v>0</v>
      </c>
      <c r="E1798" s="23"/>
      <c r="F1798" s="50">
        <v>0</v>
      </c>
      <c r="G1798" s="169"/>
      <c r="H1798" s="169"/>
      <c r="I1798" s="169"/>
      <c r="J1798" s="169"/>
      <c r="K1798" s="169"/>
      <c r="L1798" s="169"/>
      <c r="M1798" s="169"/>
      <c r="N1798" s="169"/>
      <c r="O1798" s="169"/>
      <c r="P1798" s="207"/>
      <c r="Q1798" s="169"/>
      <c r="R1798" s="169"/>
      <c r="S1798" s="169"/>
      <c r="T1798" s="169"/>
      <c r="U1798" s="208">
        <v>0</v>
      </c>
      <c r="V1798" s="207">
        <v>0</v>
      </c>
      <c r="W1798" s="169"/>
      <c r="X1798" s="169"/>
      <c r="Y1798" s="169"/>
      <c r="Z1798" s="169"/>
      <c r="AA1798" s="169"/>
      <c r="AB1798" s="169"/>
      <c r="AC1798" s="180"/>
      <c r="AD1798" s="180"/>
      <c r="AE1798" s="207">
        <f t="shared" si="188"/>
        <v>0</v>
      </c>
    </row>
    <row r="1799" spans="1:31" x14ac:dyDescent="0.25">
      <c r="A1799" s="26"/>
      <c r="B1799" s="48" t="s">
        <v>1694</v>
      </c>
      <c r="C1799" s="23"/>
      <c r="D1799" s="49">
        <v>12</v>
      </c>
      <c r="E1799" s="23">
        <f t="shared" si="189"/>
        <v>137.81</v>
      </c>
      <c r="F1799" s="50">
        <v>1653.72</v>
      </c>
      <c r="G1799" s="169"/>
      <c r="H1799" s="169"/>
      <c r="I1799" s="169"/>
      <c r="J1799" s="169"/>
      <c r="K1799" s="169"/>
      <c r="L1799" s="169"/>
      <c r="M1799" s="169"/>
      <c r="N1799" s="169"/>
      <c r="O1799" s="169"/>
      <c r="P1799" s="207"/>
      <c r="Q1799" s="169"/>
      <c r="R1799" s="169"/>
      <c r="S1799" s="169"/>
      <c r="T1799" s="169"/>
      <c r="U1799" s="208">
        <v>12</v>
      </c>
      <c r="V1799" s="207">
        <v>1653.72</v>
      </c>
      <c r="W1799" s="169"/>
      <c r="X1799" s="169"/>
      <c r="Y1799" s="169"/>
      <c r="Z1799" s="169"/>
      <c r="AA1799" s="169"/>
      <c r="AB1799" s="169"/>
      <c r="AC1799" s="180"/>
      <c r="AD1799" s="180"/>
      <c r="AE1799" s="207">
        <f t="shared" si="188"/>
        <v>1653.72</v>
      </c>
    </row>
    <row r="1800" spans="1:31" x14ac:dyDescent="0.25">
      <c r="A1800" s="26"/>
      <c r="B1800" s="48" t="s">
        <v>1695</v>
      </c>
      <c r="C1800" s="23"/>
      <c r="D1800" s="49">
        <v>0</v>
      </c>
      <c r="E1800" s="23"/>
      <c r="F1800" s="50">
        <v>0</v>
      </c>
      <c r="G1800" s="169"/>
      <c r="H1800" s="169"/>
      <c r="I1800" s="169"/>
      <c r="J1800" s="169"/>
      <c r="K1800" s="169"/>
      <c r="L1800" s="169"/>
      <c r="M1800" s="169"/>
      <c r="N1800" s="169"/>
      <c r="O1800" s="169"/>
      <c r="P1800" s="207"/>
      <c r="Q1800" s="169"/>
      <c r="R1800" s="169"/>
      <c r="S1800" s="169"/>
      <c r="T1800" s="169"/>
      <c r="U1800" s="208">
        <v>0</v>
      </c>
      <c r="V1800" s="207">
        <v>0</v>
      </c>
      <c r="W1800" s="169"/>
      <c r="X1800" s="169"/>
      <c r="Y1800" s="169"/>
      <c r="Z1800" s="169"/>
      <c r="AA1800" s="169"/>
      <c r="AB1800" s="169"/>
      <c r="AC1800" s="180"/>
      <c r="AD1800" s="180"/>
      <c r="AE1800" s="207">
        <f t="shared" si="188"/>
        <v>0</v>
      </c>
    </row>
    <row r="1801" spans="1:31" x14ac:dyDescent="0.25">
      <c r="A1801" s="26"/>
      <c r="B1801" s="48" t="s">
        <v>1696</v>
      </c>
      <c r="C1801" s="23"/>
      <c r="D1801" s="49">
        <v>0</v>
      </c>
      <c r="E1801" s="23"/>
      <c r="F1801" s="50">
        <v>0</v>
      </c>
      <c r="G1801" s="169"/>
      <c r="H1801" s="169"/>
      <c r="I1801" s="169"/>
      <c r="J1801" s="169"/>
      <c r="K1801" s="169"/>
      <c r="L1801" s="169"/>
      <c r="M1801" s="169"/>
      <c r="N1801" s="169"/>
      <c r="O1801" s="169"/>
      <c r="P1801" s="207"/>
      <c r="Q1801" s="169"/>
      <c r="R1801" s="169"/>
      <c r="S1801" s="169"/>
      <c r="T1801" s="169"/>
      <c r="U1801" s="208">
        <v>0</v>
      </c>
      <c r="V1801" s="207">
        <v>0</v>
      </c>
      <c r="W1801" s="169"/>
      <c r="X1801" s="169"/>
      <c r="Y1801" s="169"/>
      <c r="Z1801" s="169"/>
      <c r="AA1801" s="169"/>
      <c r="AB1801" s="169"/>
      <c r="AC1801" s="180"/>
      <c r="AD1801" s="180"/>
      <c r="AE1801" s="207">
        <f t="shared" si="188"/>
        <v>0</v>
      </c>
    </row>
    <row r="1802" spans="1:31" x14ac:dyDescent="0.25">
      <c r="A1802" s="26"/>
      <c r="B1802" s="48" t="s">
        <v>1697</v>
      </c>
      <c r="C1802" s="23"/>
      <c r="D1802" s="49">
        <v>5</v>
      </c>
      <c r="E1802" s="23">
        <f t="shared" si="189"/>
        <v>70.099999999999994</v>
      </c>
      <c r="F1802" s="50">
        <v>350.5</v>
      </c>
      <c r="G1802" s="169"/>
      <c r="H1802" s="169"/>
      <c r="I1802" s="169"/>
      <c r="J1802" s="169"/>
      <c r="K1802" s="169"/>
      <c r="L1802" s="169"/>
      <c r="M1802" s="169"/>
      <c r="N1802" s="169"/>
      <c r="O1802" s="169"/>
      <c r="P1802" s="207"/>
      <c r="Q1802" s="169"/>
      <c r="R1802" s="169"/>
      <c r="S1802" s="169"/>
      <c r="T1802" s="169"/>
      <c r="U1802" s="208">
        <v>5</v>
      </c>
      <c r="V1802" s="207">
        <v>350.5</v>
      </c>
      <c r="W1802" s="169"/>
      <c r="X1802" s="169"/>
      <c r="Y1802" s="169"/>
      <c r="Z1802" s="169"/>
      <c r="AA1802" s="169"/>
      <c r="AB1802" s="169"/>
      <c r="AC1802" s="180"/>
      <c r="AD1802" s="180"/>
      <c r="AE1802" s="207">
        <f t="shared" si="188"/>
        <v>350.5</v>
      </c>
    </row>
    <row r="1803" spans="1:31" x14ac:dyDescent="0.25">
      <c r="A1803" s="26"/>
      <c r="B1803" s="48" t="s">
        <v>1698</v>
      </c>
      <c r="C1803" s="23"/>
      <c r="D1803" s="49">
        <v>0</v>
      </c>
      <c r="E1803" s="23"/>
      <c r="F1803" s="50">
        <v>0</v>
      </c>
      <c r="G1803" s="169"/>
      <c r="H1803" s="169"/>
      <c r="I1803" s="169"/>
      <c r="J1803" s="169"/>
      <c r="K1803" s="169"/>
      <c r="L1803" s="169"/>
      <c r="M1803" s="169"/>
      <c r="N1803" s="169"/>
      <c r="O1803" s="169"/>
      <c r="P1803" s="207"/>
      <c r="Q1803" s="169"/>
      <c r="R1803" s="169"/>
      <c r="S1803" s="169"/>
      <c r="T1803" s="169"/>
      <c r="U1803" s="208">
        <v>0</v>
      </c>
      <c r="V1803" s="207">
        <v>0</v>
      </c>
      <c r="W1803" s="169"/>
      <c r="X1803" s="169"/>
      <c r="Y1803" s="169"/>
      <c r="Z1803" s="169"/>
      <c r="AA1803" s="169"/>
      <c r="AB1803" s="169"/>
      <c r="AC1803" s="180"/>
      <c r="AD1803" s="180"/>
      <c r="AE1803" s="207">
        <f t="shared" si="188"/>
        <v>0</v>
      </c>
    </row>
    <row r="1804" spans="1:31" x14ac:dyDescent="0.25">
      <c r="A1804" s="26"/>
      <c r="B1804" s="48" t="s">
        <v>1699</v>
      </c>
      <c r="C1804" s="23"/>
      <c r="D1804" s="49">
        <v>0</v>
      </c>
      <c r="E1804" s="23"/>
      <c r="F1804" s="50">
        <v>0</v>
      </c>
      <c r="G1804" s="169"/>
      <c r="H1804" s="169"/>
      <c r="I1804" s="169"/>
      <c r="J1804" s="169"/>
      <c r="K1804" s="169"/>
      <c r="L1804" s="169"/>
      <c r="M1804" s="169"/>
      <c r="N1804" s="169"/>
      <c r="O1804" s="169"/>
      <c r="P1804" s="207"/>
      <c r="Q1804" s="169"/>
      <c r="R1804" s="169"/>
      <c r="S1804" s="169"/>
      <c r="T1804" s="169"/>
      <c r="U1804" s="208">
        <v>0</v>
      </c>
      <c r="V1804" s="207">
        <v>0</v>
      </c>
      <c r="W1804" s="169"/>
      <c r="X1804" s="169"/>
      <c r="Y1804" s="169"/>
      <c r="Z1804" s="169"/>
      <c r="AA1804" s="169"/>
      <c r="AB1804" s="169"/>
      <c r="AC1804" s="180"/>
      <c r="AD1804" s="180"/>
      <c r="AE1804" s="207">
        <f t="shared" si="188"/>
        <v>0</v>
      </c>
    </row>
    <row r="1805" spans="1:31" x14ac:dyDescent="0.25">
      <c r="A1805" s="26"/>
      <c r="B1805" s="48" t="s">
        <v>1700</v>
      </c>
      <c r="C1805" s="23"/>
      <c r="D1805" s="49">
        <v>0</v>
      </c>
      <c r="E1805" s="23"/>
      <c r="F1805" s="50">
        <v>0</v>
      </c>
      <c r="G1805" s="169"/>
      <c r="H1805" s="169"/>
      <c r="I1805" s="169"/>
      <c r="J1805" s="169"/>
      <c r="K1805" s="169"/>
      <c r="L1805" s="169"/>
      <c r="M1805" s="169"/>
      <c r="N1805" s="169"/>
      <c r="O1805" s="169"/>
      <c r="P1805" s="207"/>
      <c r="Q1805" s="169"/>
      <c r="R1805" s="169"/>
      <c r="S1805" s="169"/>
      <c r="T1805" s="169"/>
      <c r="U1805" s="208">
        <v>0</v>
      </c>
      <c r="V1805" s="207">
        <v>0</v>
      </c>
      <c r="W1805" s="169"/>
      <c r="X1805" s="169"/>
      <c r="Y1805" s="169"/>
      <c r="Z1805" s="169"/>
      <c r="AA1805" s="169"/>
      <c r="AB1805" s="169"/>
      <c r="AC1805" s="180"/>
      <c r="AD1805" s="180"/>
      <c r="AE1805" s="207">
        <f t="shared" si="188"/>
        <v>0</v>
      </c>
    </row>
    <row r="1806" spans="1:31" x14ac:dyDescent="0.25">
      <c r="A1806" s="26"/>
      <c r="B1806" s="48" t="s">
        <v>1701</v>
      </c>
      <c r="C1806" s="23"/>
      <c r="D1806" s="49">
        <v>0</v>
      </c>
      <c r="E1806" s="23"/>
      <c r="F1806" s="50">
        <v>0</v>
      </c>
      <c r="G1806" s="169"/>
      <c r="H1806" s="169"/>
      <c r="I1806" s="169"/>
      <c r="J1806" s="169"/>
      <c r="K1806" s="169"/>
      <c r="L1806" s="169"/>
      <c r="M1806" s="169"/>
      <c r="N1806" s="169"/>
      <c r="O1806" s="169"/>
      <c r="P1806" s="207"/>
      <c r="Q1806" s="169"/>
      <c r="R1806" s="169"/>
      <c r="S1806" s="169"/>
      <c r="T1806" s="169"/>
      <c r="U1806" s="208">
        <v>0</v>
      </c>
      <c r="V1806" s="207">
        <v>0</v>
      </c>
      <c r="W1806" s="169"/>
      <c r="X1806" s="169"/>
      <c r="Y1806" s="169"/>
      <c r="Z1806" s="169"/>
      <c r="AA1806" s="169"/>
      <c r="AB1806" s="169"/>
      <c r="AC1806" s="180"/>
      <c r="AD1806" s="180"/>
      <c r="AE1806" s="207">
        <f t="shared" si="188"/>
        <v>0</v>
      </c>
    </row>
    <row r="1807" spans="1:31" x14ac:dyDescent="0.25">
      <c r="A1807" s="26"/>
      <c r="B1807" s="48" t="s">
        <v>1702</v>
      </c>
      <c r="C1807" s="23"/>
      <c r="D1807" s="49">
        <v>0</v>
      </c>
      <c r="E1807" s="23"/>
      <c r="F1807" s="50">
        <v>0</v>
      </c>
      <c r="G1807" s="169"/>
      <c r="H1807" s="169"/>
      <c r="I1807" s="169"/>
      <c r="J1807" s="169"/>
      <c r="K1807" s="169"/>
      <c r="L1807" s="169"/>
      <c r="M1807" s="169"/>
      <c r="N1807" s="169"/>
      <c r="O1807" s="169"/>
      <c r="P1807" s="207"/>
      <c r="Q1807" s="169"/>
      <c r="R1807" s="169"/>
      <c r="S1807" s="169"/>
      <c r="T1807" s="169"/>
      <c r="U1807" s="208">
        <v>0</v>
      </c>
      <c r="V1807" s="207">
        <v>0</v>
      </c>
      <c r="W1807" s="169"/>
      <c r="X1807" s="169"/>
      <c r="Y1807" s="169"/>
      <c r="Z1807" s="169"/>
      <c r="AA1807" s="169"/>
      <c r="AB1807" s="169"/>
      <c r="AC1807" s="180"/>
      <c r="AD1807" s="180"/>
      <c r="AE1807" s="207">
        <f t="shared" si="188"/>
        <v>0</v>
      </c>
    </row>
    <row r="1808" spans="1:31" x14ac:dyDescent="0.25">
      <c r="A1808" s="26"/>
      <c r="B1808" s="48" t="s">
        <v>1703</v>
      </c>
      <c r="C1808" s="23"/>
      <c r="D1808" s="49">
        <v>0</v>
      </c>
      <c r="E1808" s="23"/>
      <c r="F1808" s="50">
        <v>0</v>
      </c>
      <c r="G1808" s="169"/>
      <c r="H1808" s="169"/>
      <c r="I1808" s="169"/>
      <c r="J1808" s="169"/>
      <c r="K1808" s="169"/>
      <c r="L1808" s="169"/>
      <c r="M1808" s="169"/>
      <c r="N1808" s="169"/>
      <c r="O1808" s="169"/>
      <c r="P1808" s="207"/>
      <c r="Q1808" s="169"/>
      <c r="R1808" s="169"/>
      <c r="S1808" s="169"/>
      <c r="T1808" s="169"/>
      <c r="U1808" s="208">
        <v>0</v>
      </c>
      <c r="V1808" s="207">
        <v>0</v>
      </c>
      <c r="W1808" s="169"/>
      <c r="X1808" s="169"/>
      <c r="Y1808" s="169"/>
      <c r="Z1808" s="169"/>
      <c r="AA1808" s="169"/>
      <c r="AB1808" s="169"/>
      <c r="AC1808" s="180"/>
      <c r="AD1808" s="180"/>
      <c r="AE1808" s="207">
        <f t="shared" si="188"/>
        <v>0</v>
      </c>
    </row>
    <row r="1809" spans="1:31" x14ac:dyDescent="0.25">
      <c r="A1809" s="26"/>
      <c r="B1809" s="48" t="s">
        <v>1704</v>
      </c>
      <c r="C1809" s="23"/>
      <c r="D1809" s="49">
        <v>0</v>
      </c>
      <c r="E1809" s="23"/>
      <c r="F1809" s="50">
        <v>0</v>
      </c>
      <c r="G1809" s="169"/>
      <c r="H1809" s="169"/>
      <c r="I1809" s="169"/>
      <c r="J1809" s="169"/>
      <c r="K1809" s="169"/>
      <c r="L1809" s="169"/>
      <c r="M1809" s="169"/>
      <c r="N1809" s="169"/>
      <c r="O1809" s="169"/>
      <c r="P1809" s="207"/>
      <c r="Q1809" s="169"/>
      <c r="R1809" s="169"/>
      <c r="S1809" s="169"/>
      <c r="T1809" s="169"/>
      <c r="U1809" s="208">
        <v>0</v>
      </c>
      <c r="V1809" s="207">
        <v>0</v>
      </c>
      <c r="W1809" s="169"/>
      <c r="X1809" s="169"/>
      <c r="Y1809" s="169"/>
      <c r="Z1809" s="169"/>
      <c r="AA1809" s="169"/>
      <c r="AB1809" s="169"/>
      <c r="AC1809" s="180"/>
      <c r="AD1809" s="180"/>
      <c r="AE1809" s="207">
        <f t="shared" si="188"/>
        <v>0</v>
      </c>
    </row>
    <row r="1810" spans="1:31" x14ac:dyDescent="0.25">
      <c r="A1810" s="26"/>
      <c r="B1810" s="48" t="s">
        <v>1705</v>
      </c>
      <c r="C1810" s="23"/>
      <c r="D1810" s="49">
        <v>0</v>
      </c>
      <c r="E1810" s="23"/>
      <c r="F1810" s="50">
        <v>0</v>
      </c>
      <c r="G1810" s="169"/>
      <c r="H1810" s="169"/>
      <c r="I1810" s="169"/>
      <c r="J1810" s="169"/>
      <c r="K1810" s="169"/>
      <c r="L1810" s="169"/>
      <c r="M1810" s="169"/>
      <c r="N1810" s="169"/>
      <c r="O1810" s="169"/>
      <c r="P1810" s="207"/>
      <c r="Q1810" s="169"/>
      <c r="R1810" s="169"/>
      <c r="S1810" s="169"/>
      <c r="T1810" s="169"/>
      <c r="U1810" s="208">
        <v>0</v>
      </c>
      <c r="V1810" s="207">
        <v>0</v>
      </c>
      <c r="W1810" s="169"/>
      <c r="X1810" s="169"/>
      <c r="Y1810" s="169"/>
      <c r="Z1810" s="169"/>
      <c r="AA1810" s="169"/>
      <c r="AB1810" s="169"/>
      <c r="AC1810" s="180"/>
      <c r="AD1810" s="180"/>
      <c r="AE1810" s="207">
        <f t="shared" si="188"/>
        <v>0</v>
      </c>
    </row>
    <row r="1811" spans="1:31" x14ac:dyDescent="0.25">
      <c r="A1811" s="26"/>
      <c r="B1811" s="48" t="s">
        <v>1706</v>
      </c>
      <c r="C1811" s="23"/>
      <c r="D1811" s="49">
        <v>0</v>
      </c>
      <c r="E1811" s="23"/>
      <c r="F1811" s="50">
        <v>0</v>
      </c>
      <c r="G1811" s="169"/>
      <c r="H1811" s="169"/>
      <c r="I1811" s="169"/>
      <c r="J1811" s="169"/>
      <c r="K1811" s="169"/>
      <c r="L1811" s="169"/>
      <c r="M1811" s="169"/>
      <c r="N1811" s="169"/>
      <c r="O1811" s="169"/>
      <c r="P1811" s="207"/>
      <c r="Q1811" s="169"/>
      <c r="R1811" s="169"/>
      <c r="S1811" s="169"/>
      <c r="T1811" s="169"/>
      <c r="U1811" s="208">
        <v>0</v>
      </c>
      <c r="V1811" s="207">
        <v>0</v>
      </c>
      <c r="W1811" s="169"/>
      <c r="X1811" s="169"/>
      <c r="Y1811" s="169"/>
      <c r="Z1811" s="169"/>
      <c r="AA1811" s="169"/>
      <c r="AB1811" s="169"/>
      <c r="AC1811" s="180"/>
      <c r="AD1811" s="180"/>
      <c r="AE1811" s="207">
        <f t="shared" si="188"/>
        <v>0</v>
      </c>
    </row>
    <row r="1812" spans="1:31" x14ac:dyDescent="0.25">
      <c r="A1812" s="26"/>
      <c r="B1812" s="48" t="s">
        <v>1707</v>
      </c>
      <c r="C1812" s="23"/>
      <c r="D1812" s="49">
        <v>0</v>
      </c>
      <c r="E1812" s="23"/>
      <c r="F1812" s="50">
        <v>0</v>
      </c>
      <c r="G1812" s="169"/>
      <c r="H1812" s="169"/>
      <c r="I1812" s="169"/>
      <c r="J1812" s="169"/>
      <c r="K1812" s="169"/>
      <c r="L1812" s="169"/>
      <c r="M1812" s="169"/>
      <c r="N1812" s="169"/>
      <c r="O1812" s="169"/>
      <c r="P1812" s="207"/>
      <c r="Q1812" s="169"/>
      <c r="R1812" s="169"/>
      <c r="S1812" s="169"/>
      <c r="T1812" s="169"/>
      <c r="U1812" s="208">
        <v>0</v>
      </c>
      <c r="V1812" s="207">
        <v>0</v>
      </c>
      <c r="W1812" s="169"/>
      <c r="X1812" s="169"/>
      <c r="Y1812" s="169"/>
      <c r="Z1812" s="169"/>
      <c r="AA1812" s="169"/>
      <c r="AB1812" s="169"/>
      <c r="AC1812" s="180"/>
      <c r="AD1812" s="180"/>
      <c r="AE1812" s="207">
        <f t="shared" si="188"/>
        <v>0</v>
      </c>
    </row>
    <row r="1813" spans="1:31" x14ac:dyDescent="0.25">
      <c r="A1813" s="26"/>
      <c r="B1813" s="48" t="s">
        <v>1708</v>
      </c>
      <c r="C1813" s="23"/>
      <c r="D1813" s="49">
        <v>0</v>
      </c>
      <c r="E1813" s="23"/>
      <c r="F1813" s="50">
        <v>0</v>
      </c>
      <c r="G1813" s="169"/>
      <c r="H1813" s="169"/>
      <c r="I1813" s="169"/>
      <c r="J1813" s="169"/>
      <c r="K1813" s="169"/>
      <c r="L1813" s="169"/>
      <c r="M1813" s="169"/>
      <c r="N1813" s="169"/>
      <c r="O1813" s="169"/>
      <c r="P1813" s="207"/>
      <c r="Q1813" s="169"/>
      <c r="R1813" s="169"/>
      <c r="S1813" s="169"/>
      <c r="T1813" s="169"/>
      <c r="U1813" s="208">
        <v>0</v>
      </c>
      <c r="V1813" s="207">
        <v>0</v>
      </c>
      <c r="W1813" s="169"/>
      <c r="X1813" s="169"/>
      <c r="Y1813" s="169"/>
      <c r="Z1813" s="169"/>
      <c r="AA1813" s="169"/>
      <c r="AB1813" s="169"/>
      <c r="AC1813" s="180"/>
      <c r="AD1813" s="180"/>
      <c r="AE1813" s="207">
        <f t="shared" si="188"/>
        <v>0</v>
      </c>
    </row>
    <row r="1814" spans="1:31" x14ac:dyDescent="0.25">
      <c r="A1814" s="26"/>
      <c r="B1814" s="48" t="s">
        <v>1709</v>
      </c>
      <c r="C1814" s="23"/>
      <c r="D1814" s="49">
        <v>1</v>
      </c>
      <c r="E1814" s="23">
        <f t="shared" si="189"/>
        <v>2486.59</v>
      </c>
      <c r="F1814" s="50">
        <v>2486.59</v>
      </c>
      <c r="G1814" s="169"/>
      <c r="H1814" s="169"/>
      <c r="I1814" s="169"/>
      <c r="J1814" s="169"/>
      <c r="K1814" s="169"/>
      <c r="L1814" s="169"/>
      <c r="M1814" s="169"/>
      <c r="N1814" s="169"/>
      <c r="O1814" s="169"/>
      <c r="P1814" s="207"/>
      <c r="Q1814" s="169"/>
      <c r="R1814" s="169"/>
      <c r="S1814" s="169"/>
      <c r="T1814" s="169"/>
      <c r="U1814" s="208">
        <v>1</v>
      </c>
      <c r="V1814" s="207">
        <v>2486.59</v>
      </c>
      <c r="W1814" s="169"/>
      <c r="X1814" s="169"/>
      <c r="Y1814" s="169"/>
      <c r="Z1814" s="169"/>
      <c r="AA1814" s="169"/>
      <c r="AB1814" s="169"/>
      <c r="AC1814" s="180"/>
      <c r="AD1814" s="180"/>
      <c r="AE1814" s="207">
        <f t="shared" si="188"/>
        <v>2486.59</v>
      </c>
    </row>
    <row r="1815" spans="1:31" x14ac:dyDescent="0.25">
      <c r="A1815" s="26"/>
      <c r="B1815" s="48" t="s">
        <v>1710</v>
      </c>
      <c r="C1815" s="23"/>
      <c r="D1815" s="49">
        <v>0</v>
      </c>
      <c r="E1815" s="23"/>
      <c r="F1815" s="50">
        <v>0</v>
      </c>
      <c r="G1815" s="169"/>
      <c r="H1815" s="169"/>
      <c r="I1815" s="169"/>
      <c r="J1815" s="169"/>
      <c r="K1815" s="169"/>
      <c r="L1815" s="169"/>
      <c r="M1815" s="169"/>
      <c r="N1815" s="169"/>
      <c r="O1815" s="169"/>
      <c r="P1815" s="207"/>
      <c r="Q1815" s="169"/>
      <c r="R1815" s="169"/>
      <c r="S1815" s="169"/>
      <c r="T1815" s="169"/>
      <c r="U1815" s="208">
        <v>0</v>
      </c>
      <c r="V1815" s="207">
        <v>0</v>
      </c>
      <c r="W1815" s="169"/>
      <c r="X1815" s="169"/>
      <c r="Y1815" s="169"/>
      <c r="Z1815" s="169"/>
      <c r="AA1815" s="169"/>
      <c r="AB1815" s="169"/>
      <c r="AC1815" s="180"/>
      <c r="AD1815" s="180"/>
      <c r="AE1815" s="207">
        <f t="shared" si="188"/>
        <v>0</v>
      </c>
    </row>
    <row r="1816" spans="1:31" x14ac:dyDescent="0.25">
      <c r="A1816" s="26"/>
      <c r="B1816" s="48" t="s">
        <v>1711</v>
      </c>
      <c r="C1816" s="23"/>
      <c r="D1816" s="49">
        <v>0</v>
      </c>
      <c r="E1816" s="23"/>
      <c r="F1816" s="50">
        <v>0</v>
      </c>
      <c r="G1816" s="169"/>
      <c r="H1816" s="169"/>
      <c r="I1816" s="169"/>
      <c r="J1816" s="169"/>
      <c r="K1816" s="169"/>
      <c r="L1816" s="169"/>
      <c r="M1816" s="169"/>
      <c r="N1816" s="169"/>
      <c r="O1816" s="169"/>
      <c r="P1816" s="207"/>
      <c r="Q1816" s="169"/>
      <c r="R1816" s="169"/>
      <c r="S1816" s="169"/>
      <c r="T1816" s="169"/>
      <c r="U1816" s="208">
        <v>0</v>
      </c>
      <c r="V1816" s="207">
        <v>0</v>
      </c>
      <c r="W1816" s="169"/>
      <c r="X1816" s="169"/>
      <c r="Y1816" s="169"/>
      <c r="Z1816" s="169"/>
      <c r="AA1816" s="169"/>
      <c r="AB1816" s="169"/>
      <c r="AC1816" s="180"/>
      <c r="AD1816" s="180"/>
      <c r="AE1816" s="207">
        <f t="shared" si="188"/>
        <v>0</v>
      </c>
    </row>
    <row r="1817" spans="1:31" x14ac:dyDescent="0.25">
      <c r="A1817" s="26"/>
      <c r="B1817" s="48" t="s">
        <v>1712</v>
      </c>
      <c r="C1817" s="23"/>
      <c r="D1817" s="49">
        <v>1</v>
      </c>
      <c r="E1817" s="23">
        <f t="shared" si="189"/>
        <v>783.78</v>
      </c>
      <c r="F1817" s="50">
        <v>783.78</v>
      </c>
      <c r="G1817" s="169"/>
      <c r="H1817" s="169"/>
      <c r="I1817" s="169"/>
      <c r="J1817" s="169"/>
      <c r="K1817" s="169"/>
      <c r="L1817" s="169"/>
      <c r="M1817" s="169"/>
      <c r="N1817" s="169"/>
      <c r="O1817" s="169"/>
      <c r="P1817" s="207"/>
      <c r="Q1817" s="169"/>
      <c r="R1817" s="169"/>
      <c r="S1817" s="169"/>
      <c r="T1817" s="169"/>
      <c r="U1817" s="208">
        <v>1</v>
      </c>
      <c r="V1817" s="207">
        <v>783.78</v>
      </c>
      <c r="W1817" s="169"/>
      <c r="X1817" s="169"/>
      <c r="Y1817" s="169"/>
      <c r="Z1817" s="169"/>
      <c r="AA1817" s="169"/>
      <c r="AB1817" s="169"/>
      <c r="AC1817" s="180"/>
      <c r="AD1817" s="180"/>
      <c r="AE1817" s="207">
        <f t="shared" si="188"/>
        <v>783.78</v>
      </c>
    </row>
    <row r="1818" spans="1:31" x14ac:dyDescent="0.25">
      <c r="A1818" s="26"/>
      <c r="B1818" s="48" t="s">
        <v>1713</v>
      </c>
      <c r="C1818" s="23"/>
      <c r="D1818" s="49">
        <v>7</v>
      </c>
      <c r="E1818" s="23">
        <f t="shared" si="189"/>
        <v>214.92</v>
      </c>
      <c r="F1818" s="50">
        <v>1504.4399999999998</v>
      </c>
      <c r="G1818" s="169"/>
      <c r="H1818" s="169"/>
      <c r="I1818" s="169"/>
      <c r="J1818" s="169"/>
      <c r="K1818" s="169"/>
      <c r="L1818" s="169"/>
      <c r="M1818" s="169"/>
      <c r="N1818" s="169"/>
      <c r="O1818" s="169">
        <v>1</v>
      </c>
      <c r="P1818" s="207">
        <f>E1818*O1818</f>
        <v>214.92</v>
      </c>
      <c r="Q1818" s="169"/>
      <c r="R1818" s="169"/>
      <c r="S1818" s="169"/>
      <c r="T1818" s="169"/>
      <c r="U1818" s="208">
        <v>6</v>
      </c>
      <c r="V1818" s="207">
        <v>1289.5199999999998</v>
      </c>
      <c r="W1818" s="169"/>
      <c r="X1818" s="169"/>
      <c r="Y1818" s="169"/>
      <c r="Z1818" s="169"/>
      <c r="AA1818" s="169"/>
      <c r="AB1818" s="169"/>
      <c r="AC1818" s="180"/>
      <c r="AD1818" s="180"/>
      <c r="AE1818" s="207">
        <f t="shared" si="188"/>
        <v>1504.4399999999998</v>
      </c>
    </row>
    <row r="1819" spans="1:31" x14ac:dyDescent="0.25">
      <c r="A1819" s="26"/>
      <c r="B1819" s="48" t="s">
        <v>1714</v>
      </c>
      <c r="C1819" s="23"/>
      <c r="D1819" s="49">
        <v>2</v>
      </c>
      <c r="E1819" s="23">
        <f t="shared" si="189"/>
        <v>563.76</v>
      </c>
      <c r="F1819" s="50">
        <v>1127.52</v>
      </c>
      <c r="G1819" s="169"/>
      <c r="H1819" s="169"/>
      <c r="I1819" s="169"/>
      <c r="J1819" s="169"/>
      <c r="K1819" s="169"/>
      <c r="L1819" s="169"/>
      <c r="M1819" s="169"/>
      <c r="N1819" s="169"/>
      <c r="O1819" s="169"/>
      <c r="P1819" s="207"/>
      <c r="Q1819" s="169"/>
      <c r="R1819" s="169"/>
      <c r="S1819" s="169"/>
      <c r="T1819" s="169"/>
      <c r="U1819" s="208">
        <v>2</v>
      </c>
      <c r="V1819" s="207">
        <v>1127.52</v>
      </c>
      <c r="W1819" s="169"/>
      <c r="X1819" s="169"/>
      <c r="Y1819" s="169"/>
      <c r="Z1819" s="169"/>
      <c r="AA1819" s="169"/>
      <c r="AB1819" s="169"/>
      <c r="AC1819" s="180"/>
      <c r="AD1819" s="180"/>
      <c r="AE1819" s="207">
        <f t="shared" si="188"/>
        <v>1127.52</v>
      </c>
    </row>
    <row r="1820" spans="1:31" x14ac:dyDescent="0.25">
      <c r="A1820" s="26"/>
      <c r="B1820" s="48" t="s">
        <v>1715</v>
      </c>
      <c r="C1820" s="23"/>
      <c r="D1820" s="49">
        <v>0</v>
      </c>
      <c r="E1820" s="23"/>
      <c r="F1820" s="50">
        <v>0</v>
      </c>
      <c r="G1820" s="169"/>
      <c r="H1820" s="169"/>
      <c r="I1820" s="169"/>
      <c r="J1820" s="169"/>
      <c r="K1820" s="169"/>
      <c r="L1820" s="169"/>
      <c r="M1820" s="169"/>
      <c r="N1820" s="169"/>
      <c r="O1820" s="169"/>
      <c r="P1820" s="207"/>
      <c r="Q1820" s="169"/>
      <c r="R1820" s="169"/>
      <c r="S1820" s="169"/>
      <c r="T1820" s="169"/>
      <c r="U1820" s="208">
        <v>0</v>
      </c>
      <c r="V1820" s="207">
        <v>0</v>
      </c>
      <c r="W1820" s="169"/>
      <c r="X1820" s="169"/>
      <c r="Y1820" s="169"/>
      <c r="Z1820" s="169"/>
      <c r="AA1820" s="169"/>
      <c r="AB1820" s="169"/>
      <c r="AC1820" s="180"/>
      <c r="AD1820" s="180"/>
      <c r="AE1820" s="207">
        <f t="shared" si="188"/>
        <v>0</v>
      </c>
    </row>
    <row r="1821" spans="1:31" x14ac:dyDescent="0.25">
      <c r="A1821" s="26"/>
      <c r="B1821" s="48" t="s">
        <v>1716</v>
      </c>
      <c r="C1821" s="23"/>
      <c r="D1821" s="49">
        <v>0</v>
      </c>
      <c r="E1821" s="23"/>
      <c r="F1821" s="50">
        <v>0</v>
      </c>
      <c r="G1821" s="169"/>
      <c r="H1821" s="169"/>
      <c r="I1821" s="169"/>
      <c r="J1821" s="169"/>
      <c r="K1821" s="169"/>
      <c r="L1821" s="169"/>
      <c r="M1821" s="169"/>
      <c r="N1821" s="169"/>
      <c r="O1821" s="169"/>
      <c r="P1821" s="207"/>
      <c r="Q1821" s="169"/>
      <c r="R1821" s="169"/>
      <c r="S1821" s="169"/>
      <c r="T1821" s="169"/>
      <c r="U1821" s="208">
        <v>0</v>
      </c>
      <c r="V1821" s="207">
        <v>0</v>
      </c>
      <c r="W1821" s="169"/>
      <c r="X1821" s="169"/>
      <c r="Y1821" s="169"/>
      <c r="Z1821" s="169"/>
      <c r="AA1821" s="169"/>
      <c r="AB1821" s="169"/>
      <c r="AC1821" s="180"/>
      <c r="AD1821" s="180"/>
      <c r="AE1821" s="207">
        <f t="shared" si="188"/>
        <v>0</v>
      </c>
    </row>
    <row r="1822" spans="1:31" x14ac:dyDescent="0.25">
      <c r="A1822" s="26"/>
      <c r="B1822" s="48" t="s">
        <v>1717</v>
      </c>
      <c r="C1822" s="23"/>
      <c r="D1822" s="49">
        <v>0</v>
      </c>
      <c r="E1822" s="23"/>
      <c r="F1822" s="50">
        <v>0</v>
      </c>
      <c r="G1822" s="169"/>
      <c r="H1822" s="169"/>
      <c r="I1822" s="169"/>
      <c r="J1822" s="169"/>
      <c r="K1822" s="169"/>
      <c r="L1822" s="169"/>
      <c r="M1822" s="169"/>
      <c r="N1822" s="169"/>
      <c r="O1822" s="169"/>
      <c r="P1822" s="207"/>
      <c r="Q1822" s="169"/>
      <c r="R1822" s="169"/>
      <c r="S1822" s="169"/>
      <c r="T1822" s="169"/>
      <c r="U1822" s="208">
        <v>0</v>
      </c>
      <c r="V1822" s="207">
        <v>0</v>
      </c>
      <c r="W1822" s="169"/>
      <c r="X1822" s="169"/>
      <c r="Y1822" s="169"/>
      <c r="Z1822" s="169"/>
      <c r="AA1822" s="169"/>
      <c r="AB1822" s="169"/>
      <c r="AC1822" s="180"/>
      <c r="AD1822" s="180"/>
      <c r="AE1822" s="207">
        <f t="shared" si="188"/>
        <v>0</v>
      </c>
    </row>
    <row r="1823" spans="1:31" x14ac:dyDescent="0.25">
      <c r="A1823" s="26"/>
      <c r="B1823" s="48" t="s">
        <v>1718</v>
      </c>
      <c r="C1823" s="23"/>
      <c r="D1823" s="49">
        <v>3</v>
      </c>
      <c r="E1823" s="23">
        <f t="shared" si="189"/>
        <v>250.55999999999997</v>
      </c>
      <c r="F1823" s="50">
        <v>751.68</v>
      </c>
      <c r="G1823" s="169"/>
      <c r="H1823" s="169"/>
      <c r="I1823" s="169"/>
      <c r="J1823" s="169"/>
      <c r="K1823" s="169"/>
      <c r="L1823" s="169"/>
      <c r="M1823" s="169"/>
      <c r="N1823" s="169"/>
      <c r="O1823" s="169"/>
      <c r="P1823" s="207"/>
      <c r="Q1823" s="169"/>
      <c r="R1823" s="169"/>
      <c r="S1823" s="169"/>
      <c r="T1823" s="169"/>
      <c r="U1823" s="208">
        <v>3</v>
      </c>
      <c r="V1823" s="207">
        <v>751.68</v>
      </c>
      <c r="W1823" s="169"/>
      <c r="X1823" s="169"/>
      <c r="Y1823" s="169"/>
      <c r="Z1823" s="169"/>
      <c r="AA1823" s="169"/>
      <c r="AB1823" s="169"/>
      <c r="AC1823" s="180"/>
      <c r="AD1823" s="180"/>
      <c r="AE1823" s="207">
        <f t="shared" si="188"/>
        <v>751.68</v>
      </c>
    </row>
    <row r="1824" spans="1:31" x14ac:dyDescent="0.25">
      <c r="A1824" s="26"/>
      <c r="B1824" s="48" t="s">
        <v>1719</v>
      </c>
      <c r="C1824" s="23"/>
      <c r="D1824" s="49">
        <v>2</v>
      </c>
      <c r="E1824" s="23">
        <f t="shared" si="189"/>
        <v>85.95</v>
      </c>
      <c r="F1824" s="50">
        <v>171.9</v>
      </c>
      <c r="G1824" s="169"/>
      <c r="H1824" s="169"/>
      <c r="I1824" s="169"/>
      <c r="J1824" s="169"/>
      <c r="K1824" s="169"/>
      <c r="L1824" s="169"/>
      <c r="M1824" s="169"/>
      <c r="N1824" s="169"/>
      <c r="O1824" s="169"/>
      <c r="P1824" s="207"/>
      <c r="Q1824" s="169"/>
      <c r="R1824" s="169"/>
      <c r="S1824" s="169"/>
      <c r="T1824" s="169"/>
      <c r="U1824" s="208">
        <v>2</v>
      </c>
      <c r="V1824" s="207">
        <v>171.9</v>
      </c>
      <c r="W1824" s="169"/>
      <c r="X1824" s="169"/>
      <c r="Y1824" s="169"/>
      <c r="Z1824" s="169"/>
      <c r="AA1824" s="169"/>
      <c r="AB1824" s="169"/>
      <c r="AC1824" s="180"/>
      <c r="AD1824" s="180"/>
      <c r="AE1824" s="207">
        <f t="shared" si="188"/>
        <v>171.9</v>
      </c>
    </row>
    <row r="1825" spans="1:31" x14ac:dyDescent="0.25">
      <c r="A1825" s="26"/>
      <c r="B1825" s="48" t="s">
        <v>1720</v>
      </c>
      <c r="C1825" s="23"/>
      <c r="D1825" s="49">
        <v>2</v>
      </c>
      <c r="E1825" s="23">
        <f t="shared" si="189"/>
        <v>85.95</v>
      </c>
      <c r="F1825" s="50">
        <v>171.9</v>
      </c>
      <c r="G1825" s="169"/>
      <c r="H1825" s="169"/>
      <c r="I1825" s="169"/>
      <c r="J1825" s="169"/>
      <c r="K1825" s="169"/>
      <c r="L1825" s="169"/>
      <c r="M1825" s="169"/>
      <c r="N1825" s="169"/>
      <c r="O1825" s="169"/>
      <c r="P1825" s="207"/>
      <c r="Q1825" s="169"/>
      <c r="R1825" s="169"/>
      <c r="S1825" s="169"/>
      <c r="T1825" s="169"/>
      <c r="U1825" s="208">
        <v>2</v>
      </c>
      <c r="V1825" s="207">
        <v>171.9</v>
      </c>
      <c r="W1825" s="169"/>
      <c r="X1825" s="169"/>
      <c r="Y1825" s="169"/>
      <c r="Z1825" s="169"/>
      <c r="AA1825" s="169"/>
      <c r="AB1825" s="169"/>
      <c r="AC1825" s="180"/>
      <c r="AD1825" s="180"/>
      <c r="AE1825" s="207">
        <f t="shared" si="188"/>
        <v>171.9</v>
      </c>
    </row>
    <row r="1826" spans="1:31" x14ac:dyDescent="0.25">
      <c r="A1826" s="26"/>
      <c r="B1826" s="48" t="s">
        <v>1721</v>
      </c>
      <c r="C1826" s="23"/>
      <c r="D1826" s="49">
        <v>0</v>
      </c>
      <c r="E1826" s="23"/>
      <c r="F1826" s="50">
        <v>0</v>
      </c>
      <c r="G1826" s="169"/>
      <c r="H1826" s="169"/>
      <c r="I1826" s="169"/>
      <c r="J1826" s="169"/>
      <c r="K1826" s="169"/>
      <c r="L1826" s="169"/>
      <c r="M1826" s="169"/>
      <c r="N1826" s="169"/>
      <c r="O1826" s="169"/>
      <c r="P1826" s="207"/>
      <c r="Q1826" s="169"/>
      <c r="R1826" s="169"/>
      <c r="S1826" s="169"/>
      <c r="T1826" s="169"/>
      <c r="U1826" s="208">
        <v>0</v>
      </c>
      <c r="V1826" s="207">
        <v>0</v>
      </c>
      <c r="W1826" s="169"/>
      <c r="X1826" s="169"/>
      <c r="Y1826" s="169"/>
      <c r="Z1826" s="169"/>
      <c r="AA1826" s="169"/>
      <c r="AB1826" s="169"/>
      <c r="AC1826" s="180"/>
      <c r="AD1826" s="180"/>
      <c r="AE1826" s="207">
        <f t="shared" si="188"/>
        <v>0</v>
      </c>
    </row>
    <row r="1827" spans="1:31" x14ac:dyDescent="0.25">
      <c r="A1827" s="26"/>
      <c r="B1827" s="48" t="s">
        <v>1722</v>
      </c>
      <c r="C1827" s="23"/>
      <c r="D1827" s="49">
        <v>0</v>
      </c>
      <c r="E1827" s="23"/>
      <c r="F1827" s="50">
        <v>0</v>
      </c>
      <c r="G1827" s="169"/>
      <c r="H1827" s="169"/>
      <c r="I1827" s="169"/>
      <c r="J1827" s="169"/>
      <c r="K1827" s="169"/>
      <c r="L1827" s="169"/>
      <c r="M1827" s="169"/>
      <c r="N1827" s="169"/>
      <c r="O1827" s="169"/>
      <c r="P1827" s="207"/>
      <c r="Q1827" s="169"/>
      <c r="R1827" s="169"/>
      <c r="S1827" s="169"/>
      <c r="T1827" s="169"/>
      <c r="U1827" s="208">
        <v>0</v>
      </c>
      <c r="V1827" s="207">
        <v>0</v>
      </c>
      <c r="W1827" s="169"/>
      <c r="X1827" s="169"/>
      <c r="Y1827" s="169"/>
      <c r="Z1827" s="169"/>
      <c r="AA1827" s="169"/>
      <c r="AB1827" s="169"/>
      <c r="AC1827" s="180"/>
      <c r="AD1827" s="180"/>
      <c r="AE1827" s="207">
        <f t="shared" si="188"/>
        <v>0</v>
      </c>
    </row>
    <row r="1828" spans="1:31" x14ac:dyDescent="0.25">
      <c r="A1828" s="26"/>
      <c r="B1828" s="48" t="s">
        <v>1723</v>
      </c>
      <c r="C1828" s="23"/>
      <c r="D1828" s="49">
        <v>0</v>
      </c>
      <c r="E1828" s="23"/>
      <c r="F1828" s="50">
        <v>0</v>
      </c>
      <c r="G1828" s="169"/>
      <c r="H1828" s="169"/>
      <c r="I1828" s="169"/>
      <c r="J1828" s="169"/>
      <c r="K1828" s="169"/>
      <c r="L1828" s="169"/>
      <c r="M1828" s="169"/>
      <c r="N1828" s="169"/>
      <c r="O1828" s="169"/>
      <c r="P1828" s="207"/>
      <c r="Q1828" s="169"/>
      <c r="R1828" s="169"/>
      <c r="S1828" s="169"/>
      <c r="T1828" s="169"/>
      <c r="U1828" s="208">
        <v>0</v>
      </c>
      <c r="V1828" s="207">
        <v>0</v>
      </c>
      <c r="W1828" s="169"/>
      <c r="X1828" s="169"/>
      <c r="Y1828" s="169"/>
      <c r="Z1828" s="169"/>
      <c r="AA1828" s="169"/>
      <c r="AB1828" s="169"/>
      <c r="AC1828" s="180"/>
      <c r="AD1828" s="180"/>
      <c r="AE1828" s="207">
        <f t="shared" si="188"/>
        <v>0</v>
      </c>
    </row>
    <row r="1829" spans="1:31" x14ac:dyDescent="0.25">
      <c r="A1829" s="26"/>
      <c r="B1829" s="48" t="s">
        <v>1724</v>
      </c>
      <c r="C1829" s="23"/>
      <c r="D1829" s="49">
        <v>0</v>
      </c>
      <c r="E1829" s="23"/>
      <c r="F1829" s="50">
        <v>0</v>
      </c>
      <c r="G1829" s="169"/>
      <c r="H1829" s="169"/>
      <c r="I1829" s="169"/>
      <c r="J1829" s="169"/>
      <c r="K1829" s="169"/>
      <c r="L1829" s="169"/>
      <c r="M1829" s="169"/>
      <c r="N1829" s="169"/>
      <c r="O1829" s="169"/>
      <c r="P1829" s="207"/>
      <c r="Q1829" s="169"/>
      <c r="R1829" s="169"/>
      <c r="S1829" s="169"/>
      <c r="T1829" s="169"/>
      <c r="U1829" s="208">
        <v>0</v>
      </c>
      <c r="V1829" s="207">
        <v>0</v>
      </c>
      <c r="W1829" s="169"/>
      <c r="X1829" s="169"/>
      <c r="Y1829" s="169"/>
      <c r="Z1829" s="169"/>
      <c r="AA1829" s="169"/>
      <c r="AB1829" s="169"/>
      <c r="AC1829" s="180"/>
      <c r="AD1829" s="180"/>
      <c r="AE1829" s="207">
        <f t="shared" si="188"/>
        <v>0</v>
      </c>
    </row>
    <row r="1830" spans="1:31" x14ac:dyDescent="0.25">
      <c r="A1830" s="26"/>
      <c r="B1830" s="48" t="s">
        <v>1725</v>
      </c>
      <c r="C1830" s="23"/>
      <c r="D1830" s="49">
        <v>0</v>
      </c>
      <c r="E1830" s="23"/>
      <c r="F1830" s="50">
        <v>0</v>
      </c>
      <c r="G1830" s="169"/>
      <c r="H1830" s="169"/>
      <c r="I1830" s="169"/>
      <c r="J1830" s="169"/>
      <c r="K1830" s="169"/>
      <c r="L1830" s="169"/>
      <c r="M1830" s="169"/>
      <c r="N1830" s="169"/>
      <c r="O1830" s="169"/>
      <c r="P1830" s="207"/>
      <c r="Q1830" s="169"/>
      <c r="R1830" s="169"/>
      <c r="S1830" s="169"/>
      <c r="T1830" s="169"/>
      <c r="U1830" s="208">
        <v>0</v>
      </c>
      <c r="V1830" s="207">
        <v>0</v>
      </c>
      <c r="W1830" s="169"/>
      <c r="X1830" s="169"/>
      <c r="Y1830" s="169"/>
      <c r="Z1830" s="169"/>
      <c r="AA1830" s="169"/>
      <c r="AB1830" s="169"/>
      <c r="AC1830" s="180"/>
      <c r="AD1830" s="180"/>
      <c r="AE1830" s="207">
        <f t="shared" si="188"/>
        <v>0</v>
      </c>
    </row>
    <row r="1831" spans="1:31" x14ac:dyDescent="0.25">
      <c r="A1831" s="26"/>
      <c r="B1831" s="48" t="s">
        <v>1726</v>
      </c>
      <c r="C1831" s="23"/>
      <c r="D1831" s="49">
        <v>0</v>
      </c>
      <c r="E1831" s="23"/>
      <c r="F1831" s="50">
        <v>0</v>
      </c>
      <c r="G1831" s="169"/>
      <c r="H1831" s="169"/>
      <c r="I1831" s="169"/>
      <c r="J1831" s="169"/>
      <c r="K1831" s="169"/>
      <c r="L1831" s="169"/>
      <c r="M1831" s="169"/>
      <c r="N1831" s="169"/>
      <c r="O1831" s="169"/>
      <c r="P1831" s="207"/>
      <c r="Q1831" s="169"/>
      <c r="R1831" s="169"/>
      <c r="S1831" s="169"/>
      <c r="T1831" s="169"/>
      <c r="U1831" s="208">
        <v>0</v>
      </c>
      <c r="V1831" s="207">
        <v>0</v>
      </c>
      <c r="W1831" s="169"/>
      <c r="X1831" s="169"/>
      <c r="Y1831" s="169"/>
      <c r="Z1831" s="169"/>
      <c r="AA1831" s="169"/>
      <c r="AB1831" s="169"/>
      <c r="AC1831" s="180"/>
      <c r="AD1831" s="180"/>
      <c r="AE1831" s="207">
        <f t="shared" si="188"/>
        <v>0</v>
      </c>
    </row>
    <row r="1832" spans="1:31" x14ac:dyDescent="0.25">
      <c r="A1832" s="26"/>
      <c r="B1832" s="48" t="s">
        <v>1727</v>
      </c>
      <c r="C1832" s="23"/>
      <c r="D1832" s="49">
        <v>0</v>
      </c>
      <c r="E1832" s="23"/>
      <c r="F1832" s="50">
        <v>0</v>
      </c>
      <c r="G1832" s="169"/>
      <c r="H1832" s="169"/>
      <c r="I1832" s="169"/>
      <c r="J1832" s="169"/>
      <c r="K1832" s="169"/>
      <c r="L1832" s="169"/>
      <c r="M1832" s="169"/>
      <c r="N1832" s="169"/>
      <c r="O1832" s="169"/>
      <c r="P1832" s="207"/>
      <c r="Q1832" s="169"/>
      <c r="R1832" s="169"/>
      <c r="S1832" s="169"/>
      <c r="T1832" s="169"/>
      <c r="U1832" s="208">
        <v>0</v>
      </c>
      <c r="V1832" s="207">
        <v>0</v>
      </c>
      <c r="W1832" s="169"/>
      <c r="X1832" s="169"/>
      <c r="Y1832" s="169"/>
      <c r="Z1832" s="169"/>
      <c r="AA1832" s="169"/>
      <c r="AB1832" s="169"/>
      <c r="AC1832" s="180"/>
      <c r="AD1832" s="180"/>
      <c r="AE1832" s="207">
        <f t="shared" si="188"/>
        <v>0</v>
      </c>
    </row>
    <row r="1833" spans="1:31" x14ac:dyDescent="0.25">
      <c r="A1833" s="26"/>
      <c r="B1833" s="48" t="s">
        <v>1728</v>
      </c>
      <c r="C1833" s="23"/>
      <c r="D1833" s="49">
        <v>0</v>
      </c>
      <c r="E1833" s="23"/>
      <c r="F1833" s="50">
        <v>0</v>
      </c>
      <c r="G1833" s="169"/>
      <c r="H1833" s="169"/>
      <c r="I1833" s="169"/>
      <c r="J1833" s="169"/>
      <c r="K1833" s="169"/>
      <c r="L1833" s="169"/>
      <c r="M1833" s="169"/>
      <c r="N1833" s="169"/>
      <c r="O1833" s="169"/>
      <c r="P1833" s="207"/>
      <c r="Q1833" s="169"/>
      <c r="R1833" s="169"/>
      <c r="S1833" s="169"/>
      <c r="T1833" s="169"/>
      <c r="U1833" s="208">
        <v>0</v>
      </c>
      <c r="V1833" s="207">
        <v>0</v>
      </c>
      <c r="W1833" s="169"/>
      <c r="X1833" s="169"/>
      <c r="Y1833" s="169"/>
      <c r="Z1833" s="169"/>
      <c r="AA1833" s="169"/>
      <c r="AB1833" s="169"/>
      <c r="AC1833" s="180"/>
      <c r="AD1833" s="180"/>
      <c r="AE1833" s="207">
        <f t="shared" si="188"/>
        <v>0</v>
      </c>
    </row>
    <row r="1834" spans="1:31" x14ac:dyDescent="0.25">
      <c r="A1834" s="26"/>
      <c r="B1834" s="48" t="s">
        <v>1729</v>
      </c>
      <c r="C1834" s="23"/>
      <c r="D1834" s="49">
        <v>0</v>
      </c>
      <c r="E1834" s="23"/>
      <c r="F1834" s="50">
        <v>0</v>
      </c>
      <c r="G1834" s="169"/>
      <c r="H1834" s="169"/>
      <c r="I1834" s="169"/>
      <c r="J1834" s="169"/>
      <c r="K1834" s="169"/>
      <c r="L1834" s="169"/>
      <c r="M1834" s="169"/>
      <c r="N1834" s="169"/>
      <c r="O1834" s="169"/>
      <c r="P1834" s="207"/>
      <c r="Q1834" s="169"/>
      <c r="R1834" s="169"/>
      <c r="S1834" s="169"/>
      <c r="T1834" s="169"/>
      <c r="U1834" s="208">
        <v>0</v>
      </c>
      <c r="V1834" s="207">
        <v>0</v>
      </c>
      <c r="W1834" s="169"/>
      <c r="X1834" s="169"/>
      <c r="Y1834" s="169"/>
      <c r="Z1834" s="169"/>
      <c r="AA1834" s="169"/>
      <c r="AB1834" s="169"/>
      <c r="AC1834" s="180"/>
      <c r="AD1834" s="180"/>
      <c r="AE1834" s="207">
        <f t="shared" si="188"/>
        <v>0</v>
      </c>
    </row>
    <row r="1835" spans="1:31" x14ac:dyDescent="0.25">
      <c r="A1835" s="26"/>
      <c r="B1835" s="48" t="s">
        <v>1730</v>
      </c>
      <c r="C1835" s="23"/>
      <c r="D1835" s="49">
        <v>9</v>
      </c>
      <c r="E1835" s="23">
        <f t="shared" si="189"/>
        <v>398.39035555555552</v>
      </c>
      <c r="F1835" s="50">
        <v>3585.5131999999994</v>
      </c>
      <c r="G1835" s="169"/>
      <c r="H1835" s="169"/>
      <c r="I1835" s="169"/>
      <c r="J1835" s="169"/>
      <c r="K1835" s="169"/>
      <c r="L1835" s="169"/>
      <c r="M1835" s="169"/>
      <c r="N1835" s="169"/>
      <c r="O1835" s="169"/>
      <c r="P1835" s="207"/>
      <c r="Q1835" s="169"/>
      <c r="R1835" s="169"/>
      <c r="S1835" s="169"/>
      <c r="T1835" s="169"/>
      <c r="U1835" s="208">
        <v>9</v>
      </c>
      <c r="V1835" s="207">
        <v>3585.5131999999994</v>
      </c>
      <c r="W1835" s="169"/>
      <c r="X1835" s="169"/>
      <c r="Y1835" s="169"/>
      <c r="Z1835" s="169"/>
      <c r="AA1835" s="169"/>
      <c r="AB1835" s="169"/>
      <c r="AC1835" s="180"/>
      <c r="AD1835" s="180"/>
      <c r="AE1835" s="207">
        <f t="shared" si="188"/>
        <v>3585.5131999999994</v>
      </c>
    </row>
    <row r="1836" spans="1:31" x14ac:dyDescent="0.25">
      <c r="A1836" s="26"/>
      <c r="B1836" s="48" t="s">
        <v>1731</v>
      </c>
      <c r="C1836" s="23"/>
      <c r="D1836" s="49">
        <v>1</v>
      </c>
      <c r="E1836" s="23">
        <f t="shared" si="189"/>
        <v>52.27</v>
      </c>
      <c r="F1836" s="50">
        <v>52.27</v>
      </c>
      <c r="G1836" s="169"/>
      <c r="H1836" s="169"/>
      <c r="I1836" s="169"/>
      <c r="J1836" s="169"/>
      <c r="K1836" s="169"/>
      <c r="L1836" s="169"/>
      <c r="M1836" s="169"/>
      <c r="N1836" s="169"/>
      <c r="O1836" s="169"/>
      <c r="P1836" s="207"/>
      <c r="Q1836" s="169"/>
      <c r="R1836" s="169"/>
      <c r="S1836" s="169"/>
      <c r="T1836" s="169"/>
      <c r="U1836" s="208">
        <v>1</v>
      </c>
      <c r="V1836" s="207">
        <v>52.27</v>
      </c>
      <c r="W1836" s="169"/>
      <c r="X1836" s="169"/>
      <c r="Y1836" s="169"/>
      <c r="Z1836" s="169"/>
      <c r="AA1836" s="169"/>
      <c r="AB1836" s="169"/>
      <c r="AC1836" s="180"/>
      <c r="AD1836" s="180"/>
      <c r="AE1836" s="207">
        <f t="shared" si="188"/>
        <v>52.27</v>
      </c>
    </row>
    <row r="1837" spans="1:31" x14ac:dyDescent="0.25">
      <c r="A1837" s="26"/>
      <c r="B1837" s="48" t="s">
        <v>1732</v>
      </c>
      <c r="C1837" s="23"/>
      <c r="D1837" s="49">
        <v>1</v>
      </c>
      <c r="E1837" s="23">
        <f t="shared" si="189"/>
        <v>57.93</v>
      </c>
      <c r="F1837" s="50">
        <v>57.93</v>
      </c>
      <c r="G1837" s="169"/>
      <c r="H1837" s="169"/>
      <c r="I1837" s="169"/>
      <c r="J1837" s="169"/>
      <c r="K1837" s="169"/>
      <c r="L1837" s="169"/>
      <c r="M1837" s="169"/>
      <c r="N1837" s="169"/>
      <c r="O1837" s="169"/>
      <c r="P1837" s="207"/>
      <c r="Q1837" s="169"/>
      <c r="R1837" s="169"/>
      <c r="S1837" s="169"/>
      <c r="T1837" s="169"/>
      <c r="U1837" s="208">
        <v>1</v>
      </c>
      <c r="V1837" s="207">
        <v>57.93</v>
      </c>
      <c r="W1837" s="169"/>
      <c r="X1837" s="169"/>
      <c r="Y1837" s="169"/>
      <c r="Z1837" s="169"/>
      <c r="AA1837" s="169"/>
      <c r="AB1837" s="169"/>
      <c r="AC1837" s="180"/>
      <c r="AD1837" s="180"/>
      <c r="AE1837" s="207">
        <f t="shared" si="188"/>
        <v>57.93</v>
      </c>
    </row>
    <row r="1838" spans="1:31" x14ac:dyDescent="0.25">
      <c r="A1838" s="26"/>
      <c r="B1838" s="48" t="s">
        <v>1733</v>
      </c>
      <c r="C1838" s="23"/>
      <c r="D1838" s="49">
        <v>1</v>
      </c>
      <c r="E1838" s="23">
        <f t="shared" si="189"/>
        <v>99.91</v>
      </c>
      <c r="F1838" s="50">
        <v>99.91</v>
      </c>
      <c r="G1838" s="169"/>
      <c r="H1838" s="169"/>
      <c r="I1838" s="169"/>
      <c r="J1838" s="169"/>
      <c r="K1838" s="169"/>
      <c r="L1838" s="169"/>
      <c r="M1838" s="169"/>
      <c r="N1838" s="169"/>
      <c r="O1838" s="169"/>
      <c r="P1838" s="207"/>
      <c r="Q1838" s="169"/>
      <c r="R1838" s="169"/>
      <c r="S1838" s="169"/>
      <c r="T1838" s="169"/>
      <c r="U1838" s="208">
        <v>1</v>
      </c>
      <c r="V1838" s="207">
        <v>99.91</v>
      </c>
      <c r="W1838" s="169"/>
      <c r="X1838" s="169"/>
      <c r="Y1838" s="169"/>
      <c r="Z1838" s="169"/>
      <c r="AA1838" s="169"/>
      <c r="AB1838" s="169"/>
      <c r="AC1838" s="180"/>
      <c r="AD1838" s="180"/>
      <c r="AE1838" s="207">
        <f t="shared" si="188"/>
        <v>99.91</v>
      </c>
    </row>
    <row r="1839" spans="1:31" x14ac:dyDescent="0.25">
      <c r="A1839" s="26"/>
      <c r="B1839" s="48" t="s">
        <v>1734</v>
      </c>
      <c r="C1839" s="23"/>
      <c r="D1839" s="49">
        <v>0</v>
      </c>
      <c r="E1839" s="23"/>
      <c r="F1839" s="50">
        <v>0</v>
      </c>
      <c r="G1839" s="169"/>
      <c r="H1839" s="169"/>
      <c r="I1839" s="169"/>
      <c r="J1839" s="169"/>
      <c r="K1839" s="169"/>
      <c r="L1839" s="169"/>
      <c r="M1839" s="169"/>
      <c r="N1839" s="169"/>
      <c r="O1839" s="169"/>
      <c r="P1839" s="207"/>
      <c r="Q1839" s="169"/>
      <c r="R1839" s="169"/>
      <c r="S1839" s="169"/>
      <c r="T1839" s="169"/>
      <c r="U1839" s="208">
        <v>0</v>
      </c>
      <c r="V1839" s="207">
        <v>0</v>
      </c>
      <c r="W1839" s="169"/>
      <c r="X1839" s="169"/>
      <c r="Y1839" s="169"/>
      <c r="Z1839" s="169"/>
      <c r="AA1839" s="169"/>
      <c r="AB1839" s="169"/>
      <c r="AC1839" s="180"/>
      <c r="AD1839" s="180"/>
      <c r="AE1839" s="207">
        <f t="shared" si="188"/>
        <v>0</v>
      </c>
    </row>
    <row r="1840" spans="1:31" x14ac:dyDescent="0.25">
      <c r="A1840" s="26"/>
      <c r="B1840" s="48" t="s">
        <v>1735</v>
      </c>
      <c r="C1840" s="23"/>
      <c r="D1840" s="49">
        <v>0</v>
      </c>
      <c r="E1840" s="23"/>
      <c r="F1840" s="50">
        <v>0</v>
      </c>
      <c r="G1840" s="169"/>
      <c r="H1840" s="169"/>
      <c r="I1840" s="169"/>
      <c r="J1840" s="169"/>
      <c r="K1840" s="169"/>
      <c r="L1840" s="169"/>
      <c r="M1840" s="169"/>
      <c r="N1840" s="169"/>
      <c r="O1840" s="169"/>
      <c r="P1840" s="207"/>
      <c r="Q1840" s="169"/>
      <c r="R1840" s="169"/>
      <c r="S1840" s="169"/>
      <c r="T1840" s="169"/>
      <c r="U1840" s="208">
        <v>0</v>
      </c>
      <c r="V1840" s="207">
        <v>0</v>
      </c>
      <c r="W1840" s="169"/>
      <c r="X1840" s="169"/>
      <c r="Y1840" s="169"/>
      <c r="Z1840" s="169"/>
      <c r="AA1840" s="169"/>
      <c r="AB1840" s="169"/>
      <c r="AC1840" s="180"/>
      <c r="AD1840" s="180"/>
      <c r="AE1840" s="207">
        <f t="shared" si="188"/>
        <v>0</v>
      </c>
    </row>
    <row r="1841" spans="1:31" x14ac:dyDescent="0.25">
      <c r="A1841" s="26"/>
      <c r="B1841" s="48" t="s">
        <v>1736</v>
      </c>
      <c r="C1841" s="23"/>
      <c r="D1841" s="49">
        <v>0</v>
      </c>
      <c r="E1841" s="23"/>
      <c r="F1841" s="50">
        <v>0</v>
      </c>
      <c r="G1841" s="169"/>
      <c r="H1841" s="169"/>
      <c r="I1841" s="169"/>
      <c r="J1841" s="169"/>
      <c r="K1841" s="169"/>
      <c r="L1841" s="169"/>
      <c r="M1841" s="169"/>
      <c r="N1841" s="169"/>
      <c r="O1841" s="169"/>
      <c r="P1841" s="207"/>
      <c r="Q1841" s="169"/>
      <c r="R1841" s="169"/>
      <c r="S1841" s="169"/>
      <c r="T1841" s="169"/>
      <c r="U1841" s="208">
        <v>0</v>
      </c>
      <c r="V1841" s="207">
        <v>0</v>
      </c>
      <c r="W1841" s="169"/>
      <c r="X1841" s="169"/>
      <c r="Y1841" s="169"/>
      <c r="Z1841" s="169"/>
      <c r="AA1841" s="169"/>
      <c r="AB1841" s="169"/>
      <c r="AC1841" s="180"/>
      <c r="AD1841" s="180"/>
      <c r="AE1841" s="207">
        <f t="shared" si="188"/>
        <v>0</v>
      </c>
    </row>
    <row r="1842" spans="1:31" x14ac:dyDescent="0.25">
      <c r="A1842" s="26"/>
      <c r="B1842" s="48" t="s">
        <v>1737</v>
      </c>
      <c r="C1842" s="23"/>
      <c r="D1842" s="49">
        <v>5</v>
      </c>
      <c r="E1842" s="23">
        <f t="shared" si="189"/>
        <v>372.4</v>
      </c>
      <c r="F1842" s="50">
        <v>1862</v>
      </c>
      <c r="G1842" s="169"/>
      <c r="H1842" s="169"/>
      <c r="I1842" s="169"/>
      <c r="J1842" s="169"/>
      <c r="K1842" s="169"/>
      <c r="L1842" s="169"/>
      <c r="M1842" s="169"/>
      <c r="N1842" s="169"/>
      <c r="O1842" s="169"/>
      <c r="P1842" s="207">
        <v>1862</v>
      </c>
      <c r="Q1842" s="207"/>
      <c r="R1842" s="169"/>
      <c r="S1842" s="169"/>
      <c r="T1842" s="169"/>
      <c r="U1842" s="208">
        <v>5</v>
      </c>
      <c r="V1842" s="207">
        <v>0</v>
      </c>
      <c r="W1842" s="169"/>
      <c r="X1842" s="169"/>
      <c r="Y1842" s="169"/>
      <c r="Z1842" s="169"/>
      <c r="AA1842" s="169"/>
      <c r="AB1842" s="169"/>
      <c r="AC1842" s="180"/>
      <c r="AD1842" s="180"/>
      <c r="AE1842" s="207">
        <f t="shared" si="188"/>
        <v>1862</v>
      </c>
    </row>
    <row r="1843" spans="1:31" x14ac:dyDescent="0.25">
      <c r="A1843" s="26"/>
      <c r="B1843" s="48" t="s">
        <v>1738</v>
      </c>
      <c r="C1843" s="23"/>
      <c r="D1843" s="49">
        <v>0</v>
      </c>
      <c r="E1843" s="23"/>
      <c r="F1843" s="50">
        <v>0</v>
      </c>
      <c r="G1843" s="169"/>
      <c r="H1843" s="169"/>
      <c r="I1843" s="169"/>
      <c r="J1843" s="169"/>
      <c r="K1843" s="169"/>
      <c r="L1843" s="169"/>
      <c r="M1843" s="169"/>
      <c r="N1843" s="169"/>
      <c r="O1843" s="169"/>
      <c r="P1843" s="207"/>
      <c r="Q1843" s="169"/>
      <c r="R1843" s="169"/>
      <c r="S1843" s="169"/>
      <c r="T1843" s="169"/>
      <c r="U1843" s="208">
        <v>0</v>
      </c>
      <c r="V1843" s="207">
        <v>0</v>
      </c>
      <c r="W1843" s="169"/>
      <c r="X1843" s="169"/>
      <c r="Y1843" s="169"/>
      <c r="Z1843" s="169"/>
      <c r="AA1843" s="169"/>
      <c r="AB1843" s="169"/>
      <c r="AC1843" s="180"/>
      <c r="AD1843" s="180"/>
      <c r="AE1843" s="207">
        <f t="shared" si="188"/>
        <v>0</v>
      </c>
    </row>
    <row r="1844" spans="1:31" x14ac:dyDescent="0.25">
      <c r="A1844" s="26"/>
      <c r="B1844" s="48" t="s">
        <v>1739</v>
      </c>
      <c r="C1844" s="23"/>
      <c r="D1844" s="49">
        <v>0</v>
      </c>
      <c r="E1844" s="23"/>
      <c r="F1844" s="50">
        <v>0</v>
      </c>
      <c r="G1844" s="169"/>
      <c r="H1844" s="169"/>
      <c r="I1844" s="169"/>
      <c r="J1844" s="169"/>
      <c r="K1844" s="169"/>
      <c r="L1844" s="169"/>
      <c r="M1844" s="169"/>
      <c r="N1844" s="169"/>
      <c r="O1844" s="169"/>
      <c r="P1844" s="207"/>
      <c r="Q1844" s="169"/>
      <c r="R1844" s="169"/>
      <c r="S1844" s="169"/>
      <c r="T1844" s="169"/>
      <c r="U1844" s="208">
        <v>0</v>
      </c>
      <c r="V1844" s="207">
        <v>0</v>
      </c>
      <c r="W1844" s="169"/>
      <c r="X1844" s="169"/>
      <c r="Y1844" s="169"/>
      <c r="Z1844" s="169"/>
      <c r="AA1844" s="169"/>
      <c r="AB1844" s="169"/>
      <c r="AC1844" s="180"/>
      <c r="AD1844" s="180"/>
      <c r="AE1844" s="207">
        <f t="shared" si="188"/>
        <v>0</v>
      </c>
    </row>
    <row r="1845" spans="1:31" x14ac:dyDescent="0.25">
      <c r="A1845" s="26"/>
      <c r="B1845" s="48" t="s">
        <v>1740</v>
      </c>
      <c r="C1845" s="23"/>
      <c r="D1845" s="49">
        <v>0</v>
      </c>
      <c r="E1845" s="23"/>
      <c r="F1845" s="50">
        <v>0</v>
      </c>
      <c r="G1845" s="169"/>
      <c r="H1845" s="169"/>
      <c r="I1845" s="169"/>
      <c r="J1845" s="169"/>
      <c r="K1845" s="169"/>
      <c r="L1845" s="169"/>
      <c r="M1845" s="169"/>
      <c r="N1845" s="169"/>
      <c r="O1845" s="169"/>
      <c r="P1845" s="207"/>
      <c r="Q1845" s="169"/>
      <c r="R1845" s="169"/>
      <c r="S1845" s="169"/>
      <c r="T1845" s="169"/>
      <c r="U1845" s="208">
        <v>0</v>
      </c>
      <c r="V1845" s="207">
        <v>0</v>
      </c>
      <c r="W1845" s="169"/>
      <c r="X1845" s="169"/>
      <c r="Y1845" s="169"/>
      <c r="Z1845" s="169"/>
      <c r="AA1845" s="169"/>
      <c r="AB1845" s="169"/>
      <c r="AC1845" s="180"/>
      <c r="AD1845" s="180"/>
      <c r="AE1845" s="207">
        <f t="shared" si="188"/>
        <v>0</v>
      </c>
    </row>
    <row r="1846" spans="1:31" x14ac:dyDescent="0.25">
      <c r="A1846" s="26"/>
      <c r="B1846" s="48" t="s">
        <v>1741</v>
      </c>
      <c r="C1846" s="23"/>
      <c r="D1846" s="49">
        <v>0</v>
      </c>
      <c r="E1846" s="23"/>
      <c r="F1846" s="50">
        <v>0</v>
      </c>
      <c r="G1846" s="169"/>
      <c r="H1846" s="169"/>
      <c r="I1846" s="169"/>
      <c r="J1846" s="169"/>
      <c r="K1846" s="169"/>
      <c r="L1846" s="169"/>
      <c r="M1846" s="169"/>
      <c r="N1846" s="169"/>
      <c r="O1846" s="169"/>
      <c r="P1846" s="207"/>
      <c r="Q1846" s="169"/>
      <c r="R1846" s="169"/>
      <c r="S1846" s="169"/>
      <c r="T1846" s="169"/>
      <c r="U1846" s="208">
        <v>0</v>
      </c>
      <c r="V1846" s="207">
        <v>0</v>
      </c>
      <c r="W1846" s="169"/>
      <c r="X1846" s="169"/>
      <c r="Y1846" s="169"/>
      <c r="Z1846" s="169"/>
      <c r="AA1846" s="169"/>
      <c r="AB1846" s="169"/>
      <c r="AC1846" s="180"/>
      <c r="AD1846" s="180"/>
      <c r="AE1846" s="207">
        <f t="shared" ref="AE1846:AE1909" si="190">H1846+J1846+L1846+N1846+P1846+R1846+T1846+V1846+X1846+Z1846+AB1846+AD1846</f>
        <v>0</v>
      </c>
    </row>
    <row r="1847" spans="1:31" x14ac:dyDescent="0.25">
      <c r="A1847" s="26"/>
      <c r="B1847" s="48" t="s">
        <v>1742</v>
      </c>
      <c r="C1847" s="23"/>
      <c r="D1847" s="49">
        <v>0</v>
      </c>
      <c r="E1847" s="23"/>
      <c r="F1847" s="50">
        <v>0</v>
      </c>
      <c r="G1847" s="169"/>
      <c r="H1847" s="169"/>
      <c r="I1847" s="169"/>
      <c r="J1847" s="169"/>
      <c r="K1847" s="169"/>
      <c r="L1847" s="169"/>
      <c r="M1847" s="169"/>
      <c r="N1847" s="169"/>
      <c r="O1847" s="169"/>
      <c r="P1847" s="207"/>
      <c r="Q1847" s="169"/>
      <c r="R1847" s="169"/>
      <c r="S1847" s="169"/>
      <c r="T1847" s="169"/>
      <c r="U1847" s="208">
        <v>0</v>
      </c>
      <c r="V1847" s="207">
        <v>0</v>
      </c>
      <c r="W1847" s="169"/>
      <c r="X1847" s="169"/>
      <c r="Y1847" s="169"/>
      <c r="Z1847" s="169"/>
      <c r="AA1847" s="169"/>
      <c r="AB1847" s="169"/>
      <c r="AC1847" s="180"/>
      <c r="AD1847" s="180"/>
      <c r="AE1847" s="207">
        <f t="shared" si="190"/>
        <v>0</v>
      </c>
    </row>
    <row r="1848" spans="1:31" x14ac:dyDescent="0.25">
      <c r="A1848" s="26"/>
      <c r="B1848" s="48" t="s">
        <v>1743</v>
      </c>
      <c r="C1848" s="23"/>
      <c r="D1848" s="49">
        <v>1</v>
      </c>
      <c r="E1848" s="23">
        <f t="shared" si="189"/>
        <v>67.08</v>
      </c>
      <c r="F1848" s="50">
        <v>67.08</v>
      </c>
      <c r="G1848" s="169"/>
      <c r="H1848" s="169"/>
      <c r="I1848" s="169"/>
      <c r="J1848" s="169"/>
      <c r="K1848" s="169"/>
      <c r="L1848" s="169"/>
      <c r="M1848" s="169"/>
      <c r="N1848" s="169"/>
      <c r="O1848" s="169"/>
      <c r="P1848" s="207"/>
      <c r="Q1848" s="169"/>
      <c r="R1848" s="169"/>
      <c r="S1848" s="169"/>
      <c r="T1848" s="169"/>
      <c r="U1848" s="208">
        <v>1</v>
      </c>
      <c r="V1848" s="207">
        <v>67.08</v>
      </c>
      <c r="W1848" s="169"/>
      <c r="X1848" s="169"/>
      <c r="Y1848" s="169"/>
      <c r="Z1848" s="169"/>
      <c r="AA1848" s="169"/>
      <c r="AB1848" s="169"/>
      <c r="AC1848" s="180"/>
      <c r="AD1848" s="180"/>
      <c r="AE1848" s="207">
        <f t="shared" si="190"/>
        <v>67.08</v>
      </c>
    </row>
    <row r="1849" spans="1:31" x14ac:dyDescent="0.25">
      <c r="A1849" s="26"/>
      <c r="B1849" s="48" t="s">
        <v>1744</v>
      </c>
      <c r="C1849" s="23"/>
      <c r="D1849" s="49">
        <v>0</v>
      </c>
      <c r="E1849" s="23"/>
      <c r="F1849" s="50">
        <v>0</v>
      </c>
      <c r="G1849" s="169"/>
      <c r="H1849" s="169"/>
      <c r="I1849" s="169"/>
      <c r="J1849" s="169"/>
      <c r="K1849" s="169"/>
      <c r="L1849" s="169"/>
      <c r="M1849" s="169"/>
      <c r="N1849" s="169"/>
      <c r="O1849" s="169"/>
      <c r="P1849" s="207"/>
      <c r="Q1849" s="169"/>
      <c r="R1849" s="169"/>
      <c r="S1849" s="169"/>
      <c r="T1849" s="169"/>
      <c r="U1849" s="208">
        <v>0</v>
      </c>
      <c r="V1849" s="207">
        <v>0</v>
      </c>
      <c r="W1849" s="169"/>
      <c r="X1849" s="169"/>
      <c r="Y1849" s="169"/>
      <c r="Z1849" s="169"/>
      <c r="AA1849" s="169"/>
      <c r="AB1849" s="169"/>
      <c r="AC1849" s="180"/>
      <c r="AD1849" s="180"/>
      <c r="AE1849" s="207">
        <f t="shared" si="190"/>
        <v>0</v>
      </c>
    </row>
    <row r="1850" spans="1:31" x14ac:dyDescent="0.25">
      <c r="A1850" s="26"/>
      <c r="B1850" s="48" t="s">
        <v>1745</v>
      </c>
      <c r="C1850" s="23"/>
      <c r="D1850" s="49">
        <v>0</v>
      </c>
      <c r="E1850" s="23"/>
      <c r="F1850" s="50">
        <v>0</v>
      </c>
      <c r="G1850" s="169"/>
      <c r="H1850" s="169"/>
      <c r="I1850" s="169"/>
      <c r="J1850" s="169"/>
      <c r="K1850" s="169"/>
      <c r="L1850" s="169"/>
      <c r="M1850" s="169"/>
      <c r="N1850" s="169"/>
      <c r="O1850" s="169"/>
      <c r="P1850" s="207"/>
      <c r="Q1850" s="169"/>
      <c r="R1850" s="169"/>
      <c r="S1850" s="169"/>
      <c r="T1850" s="169"/>
      <c r="U1850" s="208">
        <v>0</v>
      </c>
      <c r="V1850" s="207">
        <v>0</v>
      </c>
      <c r="W1850" s="169"/>
      <c r="X1850" s="169"/>
      <c r="Y1850" s="169"/>
      <c r="Z1850" s="169"/>
      <c r="AA1850" s="169"/>
      <c r="AB1850" s="169"/>
      <c r="AC1850" s="180"/>
      <c r="AD1850" s="180"/>
      <c r="AE1850" s="207">
        <f t="shared" si="190"/>
        <v>0</v>
      </c>
    </row>
    <row r="1851" spans="1:31" x14ac:dyDescent="0.25">
      <c r="A1851" s="26"/>
      <c r="B1851" s="48" t="s">
        <v>1746</v>
      </c>
      <c r="C1851" s="23"/>
      <c r="D1851" s="49">
        <v>0</v>
      </c>
      <c r="E1851" s="23"/>
      <c r="F1851" s="50">
        <v>0</v>
      </c>
      <c r="G1851" s="169"/>
      <c r="H1851" s="169"/>
      <c r="I1851" s="169"/>
      <c r="J1851" s="169"/>
      <c r="K1851" s="169"/>
      <c r="L1851" s="169"/>
      <c r="M1851" s="169"/>
      <c r="N1851" s="169"/>
      <c r="O1851" s="169"/>
      <c r="P1851" s="207"/>
      <c r="Q1851" s="169"/>
      <c r="R1851" s="169"/>
      <c r="S1851" s="169"/>
      <c r="T1851" s="169"/>
      <c r="U1851" s="208">
        <v>0</v>
      </c>
      <c r="V1851" s="207">
        <v>0</v>
      </c>
      <c r="W1851" s="169"/>
      <c r="X1851" s="169"/>
      <c r="Y1851" s="169"/>
      <c r="Z1851" s="169"/>
      <c r="AA1851" s="169"/>
      <c r="AB1851" s="169"/>
      <c r="AC1851" s="180"/>
      <c r="AD1851" s="180"/>
      <c r="AE1851" s="207">
        <f t="shared" si="190"/>
        <v>0</v>
      </c>
    </row>
    <row r="1852" spans="1:31" x14ac:dyDescent="0.25">
      <c r="A1852" s="26"/>
      <c r="B1852" s="48" t="s">
        <v>1158</v>
      </c>
      <c r="C1852" s="23"/>
      <c r="D1852" s="49">
        <v>0</v>
      </c>
      <c r="E1852" s="23"/>
      <c r="F1852" s="50">
        <v>0</v>
      </c>
      <c r="G1852" s="169"/>
      <c r="H1852" s="169"/>
      <c r="I1852" s="169"/>
      <c r="J1852" s="169"/>
      <c r="K1852" s="169"/>
      <c r="L1852" s="169"/>
      <c r="M1852" s="169"/>
      <c r="N1852" s="169"/>
      <c r="O1852" s="169"/>
      <c r="P1852" s="207"/>
      <c r="Q1852" s="169"/>
      <c r="R1852" s="169"/>
      <c r="S1852" s="169"/>
      <c r="T1852" s="169"/>
      <c r="U1852" s="208">
        <v>0</v>
      </c>
      <c r="V1852" s="207">
        <v>0</v>
      </c>
      <c r="W1852" s="169"/>
      <c r="X1852" s="169"/>
      <c r="Y1852" s="169"/>
      <c r="Z1852" s="169"/>
      <c r="AA1852" s="169"/>
      <c r="AB1852" s="169"/>
      <c r="AC1852" s="180"/>
      <c r="AD1852" s="180"/>
      <c r="AE1852" s="207">
        <f t="shared" si="190"/>
        <v>0</v>
      </c>
    </row>
    <row r="1853" spans="1:31" x14ac:dyDescent="0.25">
      <c r="A1853" s="26"/>
      <c r="B1853" s="48" t="s">
        <v>1747</v>
      </c>
      <c r="C1853" s="23"/>
      <c r="D1853" s="49">
        <v>0</v>
      </c>
      <c r="E1853" s="23"/>
      <c r="F1853" s="50">
        <v>0</v>
      </c>
      <c r="G1853" s="169"/>
      <c r="H1853" s="169"/>
      <c r="I1853" s="169"/>
      <c r="J1853" s="169"/>
      <c r="K1853" s="169"/>
      <c r="L1853" s="169"/>
      <c r="M1853" s="169"/>
      <c r="N1853" s="169"/>
      <c r="O1853" s="169"/>
      <c r="P1853" s="207"/>
      <c r="Q1853" s="169"/>
      <c r="R1853" s="169"/>
      <c r="S1853" s="169"/>
      <c r="T1853" s="169"/>
      <c r="U1853" s="208">
        <v>0</v>
      </c>
      <c r="V1853" s="207">
        <v>0</v>
      </c>
      <c r="W1853" s="169"/>
      <c r="X1853" s="169"/>
      <c r="Y1853" s="169"/>
      <c r="Z1853" s="169"/>
      <c r="AA1853" s="169"/>
      <c r="AB1853" s="169"/>
      <c r="AC1853" s="180"/>
      <c r="AD1853" s="180"/>
      <c r="AE1853" s="207">
        <f t="shared" si="190"/>
        <v>0</v>
      </c>
    </row>
    <row r="1854" spans="1:31" x14ac:dyDescent="0.25">
      <c r="A1854" s="26"/>
      <c r="B1854" s="48" t="s">
        <v>1748</v>
      </c>
      <c r="C1854" s="23"/>
      <c r="D1854" s="49">
        <v>0</v>
      </c>
      <c r="E1854" s="23"/>
      <c r="F1854" s="50">
        <v>0</v>
      </c>
      <c r="G1854" s="169"/>
      <c r="H1854" s="169"/>
      <c r="I1854" s="169"/>
      <c r="J1854" s="169"/>
      <c r="K1854" s="169"/>
      <c r="L1854" s="169"/>
      <c r="M1854" s="169"/>
      <c r="N1854" s="169"/>
      <c r="O1854" s="169"/>
      <c r="P1854" s="207"/>
      <c r="Q1854" s="169"/>
      <c r="R1854" s="169"/>
      <c r="S1854" s="169"/>
      <c r="T1854" s="169"/>
      <c r="U1854" s="208">
        <v>0</v>
      </c>
      <c r="V1854" s="207">
        <v>0</v>
      </c>
      <c r="W1854" s="169"/>
      <c r="X1854" s="169"/>
      <c r="Y1854" s="169"/>
      <c r="Z1854" s="169"/>
      <c r="AA1854" s="169"/>
      <c r="AB1854" s="169"/>
      <c r="AC1854" s="180"/>
      <c r="AD1854" s="180"/>
      <c r="AE1854" s="207">
        <f t="shared" si="190"/>
        <v>0</v>
      </c>
    </row>
    <row r="1855" spans="1:31" x14ac:dyDescent="0.25">
      <c r="A1855" s="26"/>
      <c r="B1855" s="48" t="s">
        <v>1749</v>
      </c>
      <c r="C1855" s="23"/>
      <c r="D1855" s="49">
        <v>0</v>
      </c>
      <c r="E1855" s="23"/>
      <c r="F1855" s="50">
        <v>0</v>
      </c>
      <c r="G1855" s="169"/>
      <c r="H1855" s="169"/>
      <c r="I1855" s="169"/>
      <c r="J1855" s="169"/>
      <c r="K1855" s="169"/>
      <c r="L1855" s="169"/>
      <c r="M1855" s="169"/>
      <c r="N1855" s="169"/>
      <c r="O1855" s="169"/>
      <c r="P1855" s="207"/>
      <c r="Q1855" s="169"/>
      <c r="R1855" s="169"/>
      <c r="S1855" s="169"/>
      <c r="T1855" s="169"/>
      <c r="U1855" s="208">
        <v>0</v>
      </c>
      <c r="V1855" s="207">
        <v>0</v>
      </c>
      <c r="W1855" s="169"/>
      <c r="X1855" s="169"/>
      <c r="Y1855" s="169"/>
      <c r="Z1855" s="169"/>
      <c r="AA1855" s="169"/>
      <c r="AB1855" s="169"/>
      <c r="AC1855" s="180"/>
      <c r="AD1855" s="180"/>
      <c r="AE1855" s="207">
        <f t="shared" si="190"/>
        <v>0</v>
      </c>
    </row>
    <row r="1856" spans="1:31" x14ac:dyDescent="0.25">
      <c r="A1856" s="26"/>
      <c r="B1856" s="48" t="s">
        <v>1750</v>
      </c>
      <c r="C1856" s="23"/>
      <c r="D1856" s="49">
        <v>4</v>
      </c>
      <c r="E1856" s="23">
        <f t="shared" ref="E1856:E1918" si="191">F1856/D1856</f>
        <v>29.9</v>
      </c>
      <c r="F1856" s="50">
        <v>119.6</v>
      </c>
      <c r="G1856" s="169"/>
      <c r="H1856" s="169"/>
      <c r="I1856" s="169"/>
      <c r="J1856" s="169"/>
      <c r="K1856" s="169"/>
      <c r="L1856" s="169"/>
      <c r="M1856" s="169"/>
      <c r="N1856" s="169"/>
      <c r="O1856" s="169">
        <v>4</v>
      </c>
      <c r="P1856" s="207">
        <f>E1856*O1856</f>
        <v>119.6</v>
      </c>
      <c r="Q1856" s="169"/>
      <c r="R1856" s="169"/>
      <c r="S1856" s="169"/>
      <c r="T1856" s="169"/>
      <c r="U1856" s="208">
        <v>0</v>
      </c>
      <c r="V1856" s="207">
        <v>0</v>
      </c>
      <c r="W1856" s="169"/>
      <c r="X1856" s="169"/>
      <c r="Y1856" s="169"/>
      <c r="Z1856" s="169"/>
      <c r="AA1856" s="169"/>
      <c r="AB1856" s="169"/>
      <c r="AC1856" s="180"/>
      <c r="AD1856" s="180"/>
      <c r="AE1856" s="207">
        <f t="shared" si="190"/>
        <v>119.6</v>
      </c>
    </row>
    <row r="1857" spans="1:31" x14ac:dyDescent="0.25">
      <c r="A1857" s="26"/>
      <c r="B1857" s="48" t="s">
        <v>1751</v>
      </c>
      <c r="C1857" s="23"/>
      <c r="D1857" s="49">
        <v>0</v>
      </c>
      <c r="E1857" s="23"/>
      <c r="F1857" s="50">
        <v>0</v>
      </c>
      <c r="G1857" s="169"/>
      <c r="H1857" s="169"/>
      <c r="I1857" s="169"/>
      <c r="J1857" s="169"/>
      <c r="K1857" s="169"/>
      <c r="L1857" s="169"/>
      <c r="M1857" s="169"/>
      <c r="N1857" s="169"/>
      <c r="O1857" s="169"/>
      <c r="P1857" s="207"/>
      <c r="Q1857" s="169"/>
      <c r="R1857" s="169"/>
      <c r="S1857" s="169"/>
      <c r="T1857" s="169"/>
      <c r="U1857" s="208">
        <v>0</v>
      </c>
      <c r="V1857" s="207">
        <v>0</v>
      </c>
      <c r="W1857" s="169"/>
      <c r="X1857" s="169"/>
      <c r="Y1857" s="169"/>
      <c r="Z1857" s="169"/>
      <c r="AA1857" s="169"/>
      <c r="AB1857" s="169"/>
      <c r="AC1857" s="180"/>
      <c r="AD1857" s="180"/>
      <c r="AE1857" s="207">
        <f t="shared" si="190"/>
        <v>0</v>
      </c>
    </row>
    <row r="1858" spans="1:31" x14ac:dyDescent="0.25">
      <c r="A1858" s="26"/>
      <c r="B1858" s="48" t="s">
        <v>1752</v>
      </c>
      <c r="C1858" s="23"/>
      <c r="D1858" s="49">
        <v>0</v>
      </c>
      <c r="E1858" s="23"/>
      <c r="F1858" s="50">
        <v>0</v>
      </c>
      <c r="G1858" s="169"/>
      <c r="H1858" s="169"/>
      <c r="I1858" s="169"/>
      <c r="J1858" s="169"/>
      <c r="K1858" s="169"/>
      <c r="L1858" s="169"/>
      <c r="M1858" s="169"/>
      <c r="N1858" s="169"/>
      <c r="O1858" s="169"/>
      <c r="P1858" s="207"/>
      <c r="Q1858" s="169"/>
      <c r="R1858" s="169"/>
      <c r="S1858" s="169"/>
      <c r="T1858" s="169"/>
      <c r="U1858" s="208">
        <v>0</v>
      </c>
      <c r="V1858" s="207">
        <v>0</v>
      </c>
      <c r="W1858" s="169"/>
      <c r="X1858" s="169"/>
      <c r="Y1858" s="169"/>
      <c r="Z1858" s="169"/>
      <c r="AA1858" s="169"/>
      <c r="AB1858" s="169"/>
      <c r="AC1858" s="180"/>
      <c r="AD1858" s="180"/>
      <c r="AE1858" s="207">
        <f t="shared" si="190"/>
        <v>0</v>
      </c>
    </row>
    <row r="1859" spans="1:31" x14ac:dyDescent="0.25">
      <c r="A1859" s="26"/>
      <c r="B1859" s="48" t="s">
        <v>1753</v>
      </c>
      <c r="C1859" s="23"/>
      <c r="D1859" s="49">
        <v>1</v>
      </c>
      <c r="E1859" s="23">
        <f t="shared" si="191"/>
        <v>40.090000000000003</v>
      </c>
      <c r="F1859" s="50">
        <v>40.090000000000003</v>
      </c>
      <c r="G1859" s="169"/>
      <c r="H1859" s="169"/>
      <c r="I1859" s="169"/>
      <c r="J1859" s="169"/>
      <c r="K1859" s="169"/>
      <c r="L1859" s="169"/>
      <c r="M1859" s="169"/>
      <c r="N1859" s="169"/>
      <c r="O1859" s="169"/>
      <c r="P1859" s="207"/>
      <c r="Q1859" s="169"/>
      <c r="R1859" s="169"/>
      <c r="S1859" s="169"/>
      <c r="T1859" s="169"/>
      <c r="U1859" s="208">
        <v>1</v>
      </c>
      <c r="V1859" s="207">
        <v>40.090000000000003</v>
      </c>
      <c r="W1859" s="169"/>
      <c r="X1859" s="169"/>
      <c r="Y1859" s="169"/>
      <c r="Z1859" s="169"/>
      <c r="AA1859" s="169"/>
      <c r="AB1859" s="169"/>
      <c r="AC1859" s="180"/>
      <c r="AD1859" s="180"/>
      <c r="AE1859" s="207">
        <f t="shared" si="190"/>
        <v>40.090000000000003</v>
      </c>
    </row>
    <row r="1860" spans="1:31" x14ac:dyDescent="0.25">
      <c r="A1860" s="26"/>
      <c r="B1860" s="48" t="s">
        <v>1754</v>
      </c>
      <c r="C1860" s="23"/>
      <c r="D1860" s="49">
        <v>1</v>
      </c>
      <c r="E1860" s="23">
        <f t="shared" si="191"/>
        <v>241.16</v>
      </c>
      <c r="F1860" s="50">
        <v>241.16</v>
      </c>
      <c r="G1860" s="169"/>
      <c r="H1860" s="169"/>
      <c r="I1860" s="169"/>
      <c r="J1860" s="169"/>
      <c r="K1860" s="169"/>
      <c r="L1860" s="169"/>
      <c r="M1860" s="169"/>
      <c r="N1860" s="169"/>
      <c r="O1860" s="169"/>
      <c r="P1860" s="207"/>
      <c r="Q1860" s="169"/>
      <c r="R1860" s="169"/>
      <c r="S1860" s="169"/>
      <c r="T1860" s="169"/>
      <c r="U1860" s="208">
        <v>1</v>
      </c>
      <c r="V1860" s="207">
        <v>241.16</v>
      </c>
      <c r="W1860" s="169"/>
      <c r="X1860" s="169"/>
      <c r="Y1860" s="169"/>
      <c r="Z1860" s="169"/>
      <c r="AA1860" s="169"/>
      <c r="AB1860" s="169"/>
      <c r="AC1860" s="180"/>
      <c r="AD1860" s="180"/>
      <c r="AE1860" s="207">
        <f t="shared" si="190"/>
        <v>241.16</v>
      </c>
    </row>
    <row r="1861" spans="1:31" x14ac:dyDescent="0.25">
      <c r="A1861" s="26"/>
      <c r="B1861" s="48" t="s">
        <v>1755</v>
      </c>
      <c r="C1861" s="23"/>
      <c r="D1861" s="49">
        <v>0</v>
      </c>
      <c r="E1861" s="23"/>
      <c r="F1861" s="50">
        <v>0</v>
      </c>
      <c r="G1861" s="169"/>
      <c r="H1861" s="169"/>
      <c r="I1861" s="169"/>
      <c r="J1861" s="169"/>
      <c r="K1861" s="169"/>
      <c r="L1861" s="169"/>
      <c r="M1861" s="169"/>
      <c r="N1861" s="169"/>
      <c r="O1861" s="169"/>
      <c r="P1861" s="207"/>
      <c r="Q1861" s="169"/>
      <c r="R1861" s="169"/>
      <c r="S1861" s="169"/>
      <c r="T1861" s="169"/>
      <c r="U1861" s="208">
        <v>0</v>
      </c>
      <c r="V1861" s="207">
        <v>0</v>
      </c>
      <c r="W1861" s="169"/>
      <c r="X1861" s="169"/>
      <c r="Y1861" s="169"/>
      <c r="Z1861" s="169"/>
      <c r="AA1861" s="169"/>
      <c r="AB1861" s="169"/>
      <c r="AC1861" s="180"/>
      <c r="AD1861" s="180"/>
      <c r="AE1861" s="207">
        <f t="shared" si="190"/>
        <v>0</v>
      </c>
    </row>
    <row r="1862" spans="1:31" x14ac:dyDescent="0.25">
      <c r="A1862" s="26"/>
      <c r="B1862" s="48" t="s">
        <v>1756</v>
      </c>
      <c r="C1862" s="23"/>
      <c r="D1862" s="49">
        <v>1</v>
      </c>
      <c r="E1862" s="23">
        <f t="shared" si="191"/>
        <v>143.24</v>
      </c>
      <c r="F1862" s="50">
        <v>143.24</v>
      </c>
      <c r="G1862" s="169"/>
      <c r="H1862" s="169"/>
      <c r="I1862" s="169"/>
      <c r="J1862" s="169"/>
      <c r="K1862" s="169"/>
      <c r="L1862" s="169"/>
      <c r="M1862" s="169"/>
      <c r="N1862" s="169"/>
      <c r="O1862" s="169"/>
      <c r="P1862" s="207"/>
      <c r="Q1862" s="169"/>
      <c r="R1862" s="169"/>
      <c r="S1862" s="169"/>
      <c r="T1862" s="169"/>
      <c r="U1862" s="208">
        <v>1</v>
      </c>
      <c r="V1862" s="207">
        <v>143.24</v>
      </c>
      <c r="W1862" s="169"/>
      <c r="X1862" s="169"/>
      <c r="Y1862" s="169"/>
      <c r="Z1862" s="169"/>
      <c r="AA1862" s="169"/>
      <c r="AB1862" s="169"/>
      <c r="AC1862" s="180"/>
      <c r="AD1862" s="180"/>
      <c r="AE1862" s="207">
        <f t="shared" si="190"/>
        <v>143.24</v>
      </c>
    </row>
    <row r="1863" spans="1:31" x14ac:dyDescent="0.25">
      <c r="A1863" s="26"/>
      <c r="B1863" s="48" t="s">
        <v>1757</v>
      </c>
      <c r="C1863" s="23"/>
      <c r="D1863" s="49">
        <v>0</v>
      </c>
      <c r="E1863" s="23"/>
      <c r="F1863" s="50">
        <v>0</v>
      </c>
      <c r="G1863" s="169"/>
      <c r="H1863" s="169"/>
      <c r="I1863" s="169"/>
      <c r="J1863" s="169"/>
      <c r="K1863" s="169"/>
      <c r="L1863" s="169"/>
      <c r="M1863" s="169"/>
      <c r="N1863" s="169"/>
      <c r="O1863" s="169"/>
      <c r="P1863" s="207"/>
      <c r="Q1863" s="169"/>
      <c r="R1863" s="169"/>
      <c r="S1863" s="169"/>
      <c r="T1863" s="169"/>
      <c r="U1863" s="208">
        <v>0</v>
      </c>
      <c r="V1863" s="207">
        <v>0</v>
      </c>
      <c r="W1863" s="169"/>
      <c r="X1863" s="169"/>
      <c r="Y1863" s="169"/>
      <c r="Z1863" s="169"/>
      <c r="AA1863" s="169"/>
      <c r="AB1863" s="169"/>
      <c r="AC1863" s="180"/>
      <c r="AD1863" s="180"/>
      <c r="AE1863" s="207">
        <f t="shared" si="190"/>
        <v>0</v>
      </c>
    </row>
    <row r="1864" spans="1:31" x14ac:dyDescent="0.25">
      <c r="A1864" s="26"/>
      <c r="B1864" s="48" t="s">
        <v>1758</v>
      </c>
      <c r="C1864" s="23"/>
      <c r="D1864" s="49">
        <v>0</v>
      </c>
      <c r="E1864" s="23"/>
      <c r="F1864" s="50">
        <v>0</v>
      </c>
      <c r="G1864" s="169"/>
      <c r="H1864" s="169"/>
      <c r="I1864" s="169"/>
      <c r="J1864" s="169"/>
      <c r="K1864" s="169"/>
      <c r="L1864" s="169"/>
      <c r="M1864" s="169"/>
      <c r="N1864" s="169"/>
      <c r="O1864" s="169"/>
      <c r="P1864" s="207"/>
      <c r="Q1864" s="169"/>
      <c r="R1864" s="169"/>
      <c r="S1864" s="169"/>
      <c r="T1864" s="169"/>
      <c r="U1864" s="208">
        <v>0</v>
      </c>
      <c r="V1864" s="207">
        <v>0</v>
      </c>
      <c r="W1864" s="169"/>
      <c r="X1864" s="169"/>
      <c r="Y1864" s="169"/>
      <c r="Z1864" s="169"/>
      <c r="AA1864" s="169"/>
      <c r="AB1864" s="169"/>
      <c r="AC1864" s="180"/>
      <c r="AD1864" s="180"/>
      <c r="AE1864" s="207">
        <f t="shared" si="190"/>
        <v>0</v>
      </c>
    </row>
    <row r="1865" spans="1:31" x14ac:dyDescent="0.25">
      <c r="A1865" s="26"/>
      <c r="B1865" s="48" t="s">
        <v>1759</v>
      </c>
      <c r="C1865" s="23"/>
      <c r="D1865" s="49">
        <v>0</v>
      </c>
      <c r="E1865" s="23"/>
      <c r="F1865" s="50">
        <v>0</v>
      </c>
      <c r="G1865" s="169"/>
      <c r="H1865" s="169"/>
      <c r="I1865" s="169"/>
      <c r="J1865" s="169"/>
      <c r="K1865" s="169"/>
      <c r="L1865" s="169"/>
      <c r="M1865" s="169"/>
      <c r="N1865" s="169"/>
      <c r="O1865" s="169"/>
      <c r="P1865" s="207"/>
      <c r="Q1865" s="169"/>
      <c r="R1865" s="169"/>
      <c r="S1865" s="169"/>
      <c r="T1865" s="169"/>
      <c r="U1865" s="208">
        <v>0</v>
      </c>
      <c r="V1865" s="207">
        <v>0</v>
      </c>
      <c r="W1865" s="169"/>
      <c r="X1865" s="169"/>
      <c r="Y1865" s="169"/>
      <c r="Z1865" s="169"/>
      <c r="AA1865" s="169"/>
      <c r="AB1865" s="169"/>
      <c r="AC1865" s="180"/>
      <c r="AD1865" s="180"/>
      <c r="AE1865" s="207">
        <f t="shared" si="190"/>
        <v>0</v>
      </c>
    </row>
    <row r="1866" spans="1:31" x14ac:dyDescent="0.25">
      <c r="A1866" s="26"/>
      <c r="B1866" s="48" t="s">
        <v>1760</v>
      </c>
      <c r="C1866" s="23"/>
      <c r="D1866" s="49">
        <v>0</v>
      </c>
      <c r="E1866" s="23"/>
      <c r="F1866" s="50">
        <v>0</v>
      </c>
      <c r="G1866" s="169"/>
      <c r="H1866" s="169"/>
      <c r="I1866" s="169"/>
      <c r="J1866" s="169"/>
      <c r="K1866" s="169"/>
      <c r="L1866" s="169"/>
      <c r="M1866" s="169"/>
      <c r="N1866" s="169"/>
      <c r="O1866" s="169"/>
      <c r="P1866" s="207"/>
      <c r="Q1866" s="169"/>
      <c r="R1866" s="169"/>
      <c r="S1866" s="169"/>
      <c r="T1866" s="169"/>
      <c r="U1866" s="208">
        <v>0</v>
      </c>
      <c r="V1866" s="207">
        <v>0</v>
      </c>
      <c r="W1866" s="169"/>
      <c r="X1866" s="169"/>
      <c r="Y1866" s="169"/>
      <c r="Z1866" s="169"/>
      <c r="AA1866" s="169"/>
      <c r="AB1866" s="169"/>
      <c r="AC1866" s="180"/>
      <c r="AD1866" s="180"/>
      <c r="AE1866" s="207">
        <f t="shared" si="190"/>
        <v>0</v>
      </c>
    </row>
    <row r="1867" spans="1:31" x14ac:dyDescent="0.25">
      <c r="A1867" s="26"/>
      <c r="B1867" s="48" t="s">
        <v>1761</v>
      </c>
      <c r="C1867" s="23"/>
      <c r="D1867" s="49">
        <v>5</v>
      </c>
      <c r="E1867" s="23">
        <f t="shared" si="191"/>
        <v>25.98</v>
      </c>
      <c r="F1867" s="50">
        <v>129.9</v>
      </c>
      <c r="G1867" s="169"/>
      <c r="H1867" s="169"/>
      <c r="I1867" s="169"/>
      <c r="J1867" s="169"/>
      <c r="K1867" s="169"/>
      <c r="L1867" s="169"/>
      <c r="M1867" s="169"/>
      <c r="N1867" s="169"/>
      <c r="O1867" s="169"/>
      <c r="P1867" s="207"/>
      <c r="Q1867" s="169"/>
      <c r="R1867" s="169"/>
      <c r="S1867" s="169"/>
      <c r="T1867" s="169"/>
      <c r="U1867" s="208">
        <v>5</v>
      </c>
      <c r="V1867" s="207">
        <v>129.9</v>
      </c>
      <c r="W1867" s="169"/>
      <c r="X1867" s="169"/>
      <c r="Y1867" s="169"/>
      <c r="Z1867" s="169"/>
      <c r="AA1867" s="169"/>
      <c r="AB1867" s="169"/>
      <c r="AC1867" s="180"/>
      <c r="AD1867" s="180"/>
      <c r="AE1867" s="207">
        <f t="shared" si="190"/>
        <v>129.9</v>
      </c>
    </row>
    <row r="1868" spans="1:31" x14ac:dyDescent="0.25">
      <c r="A1868" s="26"/>
      <c r="B1868" s="48" t="s">
        <v>1762</v>
      </c>
      <c r="C1868" s="23"/>
      <c r="D1868" s="49">
        <v>5</v>
      </c>
      <c r="E1868" s="23">
        <f t="shared" si="191"/>
        <v>25.98</v>
      </c>
      <c r="F1868" s="50">
        <v>129.9</v>
      </c>
      <c r="G1868" s="169"/>
      <c r="H1868" s="169"/>
      <c r="I1868" s="169"/>
      <c r="J1868" s="169"/>
      <c r="K1868" s="169"/>
      <c r="L1868" s="169"/>
      <c r="M1868" s="169"/>
      <c r="N1868" s="169"/>
      <c r="O1868" s="169"/>
      <c r="P1868" s="207"/>
      <c r="Q1868" s="169"/>
      <c r="R1868" s="169"/>
      <c r="S1868" s="169"/>
      <c r="T1868" s="169"/>
      <c r="U1868" s="208">
        <v>5</v>
      </c>
      <c r="V1868" s="207">
        <v>129.9</v>
      </c>
      <c r="W1868" s="169"/>
      <c r="X1868" s="169"/>
      <c r="Y1868" s="169"/>
      <c r="Z1868" s="169"/>
      <c r="AA1868" s="169"/>
      <c r="AB1868" s="169"/>
      <c r="AC1868" s="180"/>
      <c r="AD1868" s="180"/>
      <c r="AE1868" s="207">
        <f t="shared" si="190"/>
        <v>129.9</v>
      </c>
    </row>
    <row r="1869" spans="1:31" x14ac:dyDescent="0.25">
      <c r="A1869" s="26"/>
      <c r="B1869" s="48" t="s">
        <v>1763</v>
      </c>
      <c r="C1869" s="23"/>
      <c r="D1869" s="49">
        <v>0</v>
      </c>
      <c r="E1869" s="23"/>
      <c r="F1869" s="50">
        <v>0</v>
      </c>
      <c r="G1869" s="169"/>
      <c r="H1869" s="169"/>
      <c r="I1869" s="169"/>
      <c r="J1869" s="169"/>
      <c r="K1869" s="169"/>
      <c r="L1869" s="169"/>
      <c r="M1869" s="169"/>
      <c r="N1869" s="169"/>
      <c r="O1869" s="169"/>
      <c r="P1869" s="207"/>
      <c r="Q1869" s="169"/>
      <c r="R1869" s="169"/>
      <c r="S1869" s="169"/>
      <c r="T1869" s="169"/>
      <c r="U1869" s="208">
        <v>0</v>
      </c>
      <c r="V1869" s="207">
        <v>0</v>
      </c>
      <c r="W1869" s="169"/>
      <c r="X1869" s="169"/>
      <c r="Y1869" s="169"/>
      <c r="Z1869" s="169"/>
      <c r="AA1869" s="169"/>
      <c r="AB1869" s="169"/>
      <c r="AC1869" s="180"/>
      <c r="AD1869" s="180"/>
      <c r="AE1869" s="207">
        <f t="shared" si="190"/>
        <v>0</v>
      </c>
    </row>
    <row r="1870" spans="1:31" x14ac:dyDescent="0.25">
      <c r="A1870" s="26"/>
      <c r="B1870" s="48" t="s">
        <v>1764</v>
      </c>
      <c r="C1870" s="23"/>
      <c r="D1870" s="49">
        <v>0</v>
      </c>
      <c r="E1870" s="23"/>
      <c r="F1870" s="50">
        <v>0</v>
      </c>
      <c r="G1870" s="169"/>
      <c r="H1870" s="169"/>
      <c r="I1870" s="169"/>
      <c r="J1870" s="169"/>
      <c r="K1870" s="169"/>
      <c r="L1870" s="169"/>
      <c r="M1870" s="169"/>
      <c r="N1870" s="169"/>
      <c r="O1870" s="169"/>
      <c r="P1870" s="207"/>
      <c r="Q1870" s="169"/>
      <c r="R1870" s="169"/>
      <c r="S1870" s="169"/>
      <c r="T1870" s="169"/>
      <c r="U1870" s="208">
        <v>0</v>
      </c>
      <c r="V1870" s="207">
        <v>0</v>
      </c>
      <c r="W1870" s="169"/>
      <c r="X1870" s="169"/>
      <c r="Y1870" s="169"/>
      <c r="Z1870" s="169"/>
      <c r="AA1870" s="169"/>
      <c r="AB1870" s="169"/>
      <c r="AC1870" s="180"/>
      <c r="AD1870" s="180"/>
      <c r="AE1870" s="207">
        <f t="shared" si="190"/>
        <v>0</v>
      </c>
    </row>
    <row r="1871" spans="1:31" x14ac:dyDescent="0.25">
      <c r="A1871" s="26"/>
      <c r="B1871" s="48" t="s">
        <v>1765</v>
      </c>
      <c r="C1871" s="23"/>
      <c r="D1871" s="49">
        <v>0</v>
      </c>
      <c r="E1871" s="23"/>
      <c r="F1871" s="50">
        <v>0</v>
      </c>
      <c r="G1871" s="169"/>
      <c r="H1871" s="169"/>
      <c r="I1871" s="169"/>
      <c r="J1871" s="169"/>
      <c r="K1871" s="169"/>
      <c r="L1871" s="169"/>
      <c r="M1871" s="169"/>
      <c r="N1871" s="169"/>
      <c r="O1871" s="169"/>
      <c r="P1871" s="207"/>
      <c r="Q1871" s="169"/>
      <c r="R1871" s="169"/>
      <c r="S1871" s="169"/>
      <c r="T1871" s="169"/>
      <c r="U1871" s="208">
        <v>0</v>
      </c>
      <c r="V1871" s="207">
        <v>0</v>
      </c>
      <c r="W1871" s="169"/>
      <c r="X1871" s="169"/>
      <c r="Y1871" s="169"/>
      <c r="Z1871" s="169"/>
      <c r="AA1871" s="169"/>
      <c r="AB1871" s="169"/>
      <c r="AC1871" s="180"/>
      <c r="AD1871" s="180"/>
      <c r="AE1871" s="207">
        <f t="shared" si="190"/>
        <v>0</v>
      </c>
    </row>
    <row r="1872" spans="1:31" x14ac:dyDescent="0.25">
      <c r="A1872" s="26"/>
      <c r="B1872" s="48" t="s">
        <v>1766</v>
      </c>
      <c r="C1872" s="23"/>
      <c r="D1872" s="49">
        <v>0</v>
      </c>
      <c r="E1872" s="23"/>
      <c r="F1872" s="50">
        <v>0</v>
      </c>
      <c r="G1872" s="169"/>
      <c r="H1872" s="169"/>
      <c r="I1872" s="169"/>
      <c r="J1872" s="169"/>
      <c r="K1872" s="169"/>
      <c r="L1872" s="169"/>
      <c r="M1872" s="169"/>
      <c r="N1872" s="169"/>
      <c r="O1872" s="169"/>
      <c r="P1872" s="207"/>
      <c r="Q1872" s="169"/>
      <c r="R1872" s="169"/>
      <c r="S1872" s="169"/>
      <c r="T1872" s="169"/>
      <c r="U1872" s="208">
        <v>0</v>
      </c>
      <c r="V1872" s="207">
        <v>0</v>
      </c>
      <c r="W1872" s="169"/>
      <c r="X1872" s="169"/>
      <c r="Y1872" s="169"/>
      <c r="Z1872" s="169"/>
      <c r="AA1872" s="169"/>
      <c r="AB1872" s="169"/>
      <c r="AC1872" s="180"/>
      <c r="AD1872" s="180"/>
      <c r="AE1872" s="207">
        <f t="shared" si="190"/>
        <v>0</v>
      </c>
    </row>
    <row r="1873" spans="1:31" x14ac:dyDescent="0.25">
      <c r="A1873" s="26"/>
      <c r="B1873" s="48" t="s">
        <v>1767</v>
      </c>
      <c r="C1873" s="23"/>
      <c r="D1873" s="49">
        <v>0</v>
      </c>
      <c r="E1873" s="23"/>
      <c r="F1873" s="50">
        <v>0</v>
      </c>
      <c r="G1873" s="169"/>
      <c r="H1873" s="169"/>
      <c r="I1873" s="169"/>
      <c r="J1873" s="169"/>
      <c r="K1873" s="169"/>
      <c r="L1873" s="169"/>
      <c r="M1873" s="169"/>
      <c r="N1873" s="169"/>
      <c r="O1873" s="169"/>
      <c r="P1873" s="207"/>
      <c r="Q1873" s="169"/>
      <c r="R1873" s="169"/>
      <c r="S1873" s="169"/>
      <c r="T1873" s="169"/>
      <c r="U1873" s="208">
        <v>0</v>
      </c>
      <c r="V1873" s="207">
        <v>0</v>
      </c>
      <c r="W1873" s="169"/>
      <c r="X1873" s="169"/>
      <c r="Y1873" s="169"/>
      <c r="Z1873" s="169"/>
      <c r="AA1873" s="169"/>
      <c r="AB1873" s="169"/>
      <c r="AC1873" s="180"/>
      <c r="AD1873" s="180"/>
      <c r="AE1873" s="207">
        <f t="shared" si="190"/>
        <v>0</v>
      </c>
    </row>
    <row r="1874" spans="1:31" x14ac:dyDescent="0.25">
      <c r="A1874" s="26"/>
      <c r="B1874" s="48" t="s">
        <v>1768</v>
      </c>
      <c r="C1874" s="23"/>
      <c r="D1874" s="49">
        <v>5</v>
      </c>
      <c r="E1874" s="23">
        <f t="shared" si="191"/>
        <v>48</v>
      </c>
      <c r="F1874" s="50">
        <v>240</v>
      </c>
      <c r="G1874" s="169"/>
      <c r="H1874" s="169"/>
      <c r="I1874" s="169"/>
      <c r="J1874" s="169"/>
      <c r="K1874" s="169"/>
      <c r="L1874" s="169"/>
      <c r="M1874" s="169"/>
      <c r="N1874" s="169"/>
      <c r="O1874" s="169">
        <v>5</v>
      </c>
      <c r="P1874" s="207">
        <f>E1874*O1874</f>
        <v>240</v>
      </c>
      <c r="Q1874" s="169"/>
      <c r="R1874" s="169"/>
      <c r="S1874" s="169"/>
      <c r="T1874" s="169"/>
      <c r="U1874" s="208">
        <v>0</v>
      </c>
      <c r="V1874" s="207">
        <v>0</v>
      </c>
      <c r="W1874" s="169"/>
      <c r="X1874" s="169"/>
      <c r="Y1874" s="169"/>
      <c r="Z1874" s="169"/>
      <c r="AA1874" s="169"/>
      <c r="AB1874" s="169"/>
      <c r="AC1874" s="180"/>
      <c r="AD1874" s="180"/>
      <c r="AE1874" s="207">
        <f t="shared" si="190"/>
        <v>240</v>
      </c>
    </row>
    <row r="1875" spans="1:31" x14ac:dyDescent="0.25">
      <c r="A1875" s="26"/>
      <c r="B1875" s="48" t="s">
        <v>1769</v>
      </c>
      <c r="C1875" s="23"/>
      <c r="D1875" s="49">
        <v>0</v>
      </c>
      <c r="E1875" s="23"/>
      <c r="F1875" s="50">
        <v>0</v>
      </c>
      <c r="G1875" s="169"/>
      <c r="H1875" s="169"/>
      <c r="I1875" s="169"/>
      <c r="J1875" s="169"/>
      <c r="K1875" s="169"/>
      <c r="L1875" s="169"/>
      <c r="M1875" s="169"/>
      <c r="N1875" s="169"/>
      <c r="O1875" s="169"/>
      <c r="P1875" s="207"/>
      <c r="Q1875" s="169"/>
      <c r="R1875" s="169"/>
      <c r="S1875" s="169"/>
      <c r="T1875" s="169"/>
      <c r="U1875" s="208">
        <v>0</v>
      </c>
      <c r="V1875" s="207">
        <v>0</v>
      </c>
      <c r="W1875" s="169"/>
      <c r="X1875" s="169"/>
      <c r="Y1875" s="169"/>
      <c r="Z1875" s="169"/>
      <c r="AA1875" s="169"/>
      <c r="AB1875" s="169"/>
      <c r="AC1875" s="180"/>
      <c r="AD1875" s="180"/>
      <c r="AE1875" s="207">
        <f t="shared" si="190"/>
        <v>0</v>
      </c>
    </row>
    <row r="1876" spans="1:31" x14ac:dyDescent="0.25">
      <c r="A1876" s="26"/>
      <c r="B1876" s="48" t="s">
        <v>1770</v>
      </c>
      <c r="C1876" s="23"/>
      <c r="D1876" s="49">
        <v>0</v>
      </c>
      <c r="E1876" s="23"/>
      <c r="F1876" s="50">
        <v>0</v>
      </c>
      <c r="G1876" s="169"/>
      <c r="H1876" s="169"/>
      <c r="I1876" s="169"/>
      <c r="J1876" s="169"/>
      <c r="K1876" s="169"/>
      <c r="L1876" s="169"/>
      <c r="M1876" s="169"/>
      <c r="N1876" s="169"/>
      <c r="O1876" s="169"/>
      <c r="P1876" s="207"/>
      <c r="Q1876" s="169"/>
      <c r="R1876" s="169"/>
      <c r="S1876" s="169"/>
      <c r="T1876" s="169"/>
      <c r="U1876" s="208">
        <v>0</v>
      </c>
      <c r="V1876" s="207">
        <v>0</v>
      </c>
      <c r="W1876" s="169"/>
      <c r="X1876" s="169"/>
      <c r="Y1876" s="169"/>
      <c r="Z1876" s="169"/>
      <c r="AA1876" s="169"/>
      <c r="AB1876" s="169"/>
      <c r="AC1876" s="180"/>
      <c r="AD1876" s="180"/>
      <c r="AE1876" s="207">
        <f t="shared" si="190"/>
        <v>0</v>
      </c>
    </row>
    <row r="1877" spans="1:31" x14ac:dyDescent="0.25">
      <c r="A1877" s="26"/>
      <c r="B1877" s="48" t="s">
        <v>1771</v>
      </c>
      <c r="C1877" s="23"/>
      <c r="D1877" s="49">
        <v>0</v>
      </c>
      <c r="E1877" s="23"/>
      <c r="F1877" s="50">
        <v>0</v>
      </c>
      <c r="G1877" s="169"/>
      <c r="H1877" s="169"/>
      <c r="I1877" s="169"/>
      <c r="J1877" s="169"/>
      <c r="K1877" s="169"/>
      <c r="L1877" s="169"/>
      <c r="M1877" s="169"/>
      <c r="N1877" s="169"/>
      <c r="O1877" s="169"/>
      <c r="P1877" s="207"/>
      <c r="Q1877" s="169"/>
      <c r="R1877" s="169"/>
      <c r="S1877" s="169"/>
      <c r="T1877" s="169"/>
      <c r="U1877" s="208">
        <v>0</v>
      </c>
      <c r="V1877" s="207">
        <v>0</v>
      </c>
      <c r="W1877" s="169"/>
      <c r="X1877" s="169"/>
      <c r="Y1877" s="169"/>
      <c r="Z1877" s="169"/>
      <c r="AA1877" s="169"/>
      <c r="AB1877" s="169"/>
      <c r="AC1877" s="180"/>
      <c r="AD1877" s="180"/>
      <c r="AE1877" s="207">
        <f t="shared" si="190"/>
        <v>0</v>
      </c>
    </row>
    <row r="1878" spans="1:31" x14ac:dyDescent="0.25">
      <c r="A1878" s="26"/>
      <c r="B1878" s="48" t="s">
        <v>1772</v>
      </c>
      <c r="C1878" s="23"/>
      <c r="D1878" s="49">
        <v>0</v>
      </c>
      <c r="E1878" s="23"/>
      <c r="F1878" s="50">
        <v>0</v>
      </c>
      <c r="G1878" s="169"/>
      <c r="H1878" s="169"/>
      <c r="I1878" s="169"/>
      <c r="J1878" s="169"/>
      <c r="K1878" s="169"/>
      <c r="L1878" s="169"/>
      <c r="M1878" s="169"/>
      <c r="N1878" s="169"/>
      <c r="O1878" s="169"/>
      <c r="P1878" s="207"/>
      <c r="Q1878" s="169"/>
      <c r="R1878" s="169"/>
      <c r="S1878" s="169"/>
      <c r="T1878" s="169"/>
      <c r="U1878" s="208">
        <v>0</v>
      </c>
      <c r="V1878" s="207">
        <v>0</v>
      </c>
      <c r="W1878" s="169"/>
      <c r="X1878" s="169"/>
      <c r="Y1878" s="169"/>
      <c r="Z1878" s="169"/>
      <c r="AA1878" s="169"/>
      <c r="AB1878" s="169"/>
      <c r="AC1878" s="180"/>
      <c r="AD1878" s="180"/>
      <c r="AE1878" s="207">
        <f t="shared" si="190"/>
        <v>0</v>
      </c>
    </row>
    <row r="1879" spans="1:31" x14ac:dyDescent="0.25">
      <c r="A1879" s="26"/>
      <c r="B1879" s="48" t="s">
        <v>1773</v>
      </c>
      <c r="C1879" s="23"/>
      <c r="D1879" s="49">
        <v>0</v>
      </c>
      <c r="E1879" s="23"/>
      <c r="F1879" s="50">
        <v>0</v>
      </c>
      <c r="G1879" s="169"/>
      <c r="H1879" s="169"/>
      <c r="I1879" s="169"/>
      <c r="J1879" s="169"/>
      <c r="K1879" s="169"/>
      <c r="L1879" s="169"/>
      <c r="M1879" s="169"/>
      <c r="N1879" s="169"/>
      <c r="O1879" s="169"/>
      <c r="P1879" s="207"/>
      <c r="Q1879" s="169"/>
      <c r="R1879" s="169"/>
      <c r="S1879" s="169"/>
      <c r="T1879" s="169"/>
      <c r="U1879" s="208">
        <v>0</v>
      </c>
      <c r="V1879" s="207">
        <v>0</v>
      </c>
      <c r="W1879" s="169"/>
      <c r="X1879" s="169"/>
      <c r="Y1879" s="169"/>
      <c r="Z1879" s="169"/>
      <c r="AA1879" s="169"/>
      <c r="AB1879" s="169"/>
      <c r="AC1879" s="180"/>
      <c r="AD1879" s="180"/>
      <c r="AE1879" s="207">
        <f t="shared" si="190"/>
        <v>0</v>
      </c>
    </row>
    <row r="1880" spans="1:31" x14ac:dyDescent="0.25">
      <c r="A1880" s="26"/>
      <c r="B1880" s="48" t="s">
        <v>1774</v>
      </c>
      <c r="C1880" s="23"/>
      <c r="D1880" s="49">
        <v>0</v>
      </c>
      <c r="E1880" s="23"/>
      <c r="F1880" s="50">
        <v>0</v>
      </c>
      <c r="G1880" s="169"/>
      <c r="H1880" s="169"/>
      <c r="I1880" s="169"/>
      <c r="J1880" s="169"/>
      <c r="K1880" s="169"/>
      <c r="L1880" s="169"/>
      <c r="M1880" s="169"/>
      <c r="N1880" s="169"/>
      <c r="O1880" s="169"/>
      <c r="P1880" s="207"/>
      <c r="Q1880" s="169"/>
      <c r="R1880" s="169"/>
      <c r="S1880" s="169"/>
      <c r="T1880" s="169"/>
      <c r="U1880" s="208">
        <v>0</v>
      </c>
      <c r="V1880" s="207">
        <v>0</v>
      </c>
      <c r="W1880" s="169"/>
      <c r="X1880" s="169"/>
      <c r="Y1880" s="169"/>
      <c r="Z1880" s="169"/>
      <c r="AA1880" s="169"/>
      <c r="AB1880" s="169"/>
      <c r="AC1880" s="180"/>
      <c r="AD1880" s="180"/>
      <c r="AE1880" s="207">
        <f t="shared" si="190"/>
        <v>0</v>
      </c>
    </row>
    <row r="1881" spans="1:31" x14ac:dyDescent="0.25">
      <c r="A1881" s="26"/>
      <c r="B1881" s="48" t="s">
        <v>1775</v>
      </c>
      <c r="C1881" s="23"/>
      <c r="D1881" s="49">
        <v>0</v>
      </c>
      <c r="E1881" s="23"/>
      <c r="F1881" s="50">
        <v>0</v>
      </c>
      <c r="G1881" s="169"/>
      <c r="H1881" s="169"/>
      <c r="I1881" s="169"/>
      <c r="J1881" s="169"/>
      <c r="K1881" s="169"/>
      <c r="L1881" s="169"/>
      <c r="M1881" s="169"/>
      <c r="N1881" s="169"/>
      <c r="O1881" s="169"/>
      <c r="P1881" s="207"/>
      <c r="Q1881" s="169"/>
      <c r="R1881" s="169"/>
      <c r="S1881" s="169"/>
      <c r="T1881" s="169"/>
      <c r="U1881" s="208">
        <v>0</v>
      </c>
      <c r="V1881" s="207">
        <v>0</v>
      </c>
      <c r="W1881" s="169"/>
      <c r="X1881" s="169"/>
      <c r="Y1881" s="169"/>
      <c r="Z1881" s="169"/>
      <c r="AA1881" s="169"/>
      <c r="AB1881" s="169"/>
      <c r="AC1881" s="180"/>
      <c r="AD1881" s="180"/>
      <c r="AE1881" s="207">
        <f t="shared" si="190"/>
        <v>0</v>
      </c>
    </row>
    <row r="1882" spans="1:31" x14ac:dyDescent="0.25">
      <c r="A1882" s="26"/>
      <c r="B1882" s="48" t="s">
        <v>1776</v>
      </c>
      <c r="C1882" s="23"/>
      <c r="D1882" s="49">
        <v>0</v>
      </c>
      <c r="E1882" s="23"/>
      <c r="F1882" s="50">
        <v>0</v>
      </c>
      <c r="G1882" s="169"/>
      <c r="H1882" s="169"/>
      <c r="I1882" s="169"/>
      <c r="J1882" s="169"/>
      <c r="K1882" s="169"/>
      <c r="L1882" s="169"/>
      <c r="M1882" s="169"/>
      <c r="N1882" s="169"/>
      <c r="O1882" s="169"/>
      <c r="P1882" s="207"/>
      <c r="Q1882" s="169"/>
      <c r="R1882" s="169"/>
      <c r="S1882" s="169"/>
      <c r="T1882" s="169"/>
      <c r="U1882" s="208">
        <v>0</v>
      </c>
      <c r="V1882" s="207">
        <v>0</v>
      </c>
      <c r="W1882" s="169"/>
      <c r="X1882" s="169"/>
      <c r="Y1882" s="169"/>
      <c r="Z1882" s="169"/>
      <c r="AA1882" s="169"/>
      <c r="AB1882" s="169"/>
      <c r="AC1882" s="180"/>
      <c r="AD1882" s="180"/>
      <c r="AE1882" s="207">
        <f t="shared" si="190"/>
        <v>0</v>
      </c>
    </row>
    <row r="1883" spans="1:31" x14ac:dyDescent="0.25">
      <c r="A1883" s="26"/>
      <c r="B1883" s="48" t="s">
        <v>1777</v>
      </c>
      <c r="C1883" s="23"/>
      <c r="D1883" s="49">
        <v>120</v>
      </c>
      <c r="E1883" s="23">
        <f t="shared" si="191"/>
        <v>116.33366666666667</v>
      </c>
      <c r="F1883" s="50">
        <v>13960.04</v>
      </c>
      <c r="G1883" s="169"/>
      <c r="H1883" s="169"/>
      <c r="I1883" s="169"/>
      <c r="J1883" s="169"/>
      <c r="K1883" s="169"/>
      <c r="L1883" s="169"/>
      <c r="M1883" s="169"/>
      <c r="N1883" s="169"/>
      <c r="O1883" s="169"/>
      <c r="P1883" s="207"/>
      <c r="Q1883" s="169"/>
      <c r="R1883" s="169"/>
      <c r="S1883" s="169"/>
      <c r="T1883" s="169"/>
      <c r="U1883" s="208">
        <v>120</v>
      </c>
      <c r="V1883" s="207">
        <v>13960.04</v>
      </c>
      <c r="W1883" s="169"/>
      <c r="X1883" s="169"/>
      <c r="Y1883" s="169"/>
      <c r="Z1883" s="169"/>
      <c r="AA1883" s="169"/>
      <c r="AB1883" s="169"/>
      <c r="AC1883" s="180"/>
      <c r="AD1883" s="180"/>
      <c r="AE1883" s="207">
        <f t="shared" si="190"/>
        <v>13960.04</v>
      </c>
    </row>
    <row r="1884" spans="1:31" x14ac:dyDescent="0.25">
      <c r="A1884" s="26"/>
      <c r="B1884" s="48" t="s">
        <v>1778</v>
      </c>
      <c r="C1884" s="23"/>
      <c r="D1884" s="49">
        <v>0</v>
      </c>
      <c r="E1884" s="23"/>
      <c r="F1884" s="50">
        <v>0</v>
      </c>
      <c r="G1884" s="169"/>
      <c r="H1884" s="169"/>
      <c r="I1884" s="169"/>
      <c r="J1884" s="169"/>
      <c r="K1884" s="169"/>
      <c r="L1884" s="169"/>
      <c r="M1884" s="169"/>
      <c r="N1884" s="169"/>
      <c r="O1884" s="169"/>
      <c r="P1884" s="207"/>
      <c r="Q1884" s="169"/>
      <c r="R1884" s="169"/>
      <c r="S1884" s="169"/>
      <c r="T1884" s="169"/>
      <c r="U1884" s="208">
        <v>0</v>
      </c>
      <c r="V1884" s="207">
        <v>0</v>
      </c>
      <c r="W1884" s="169"/>
      <c r="X1884" s="169"/>
      <c r="Y1884" s="169"/>
      <c r="Z1884" s="169"/>
      <c r="AA1884" s="169"/>
      <c r="AB1884" s="169"/>
      <c r="AC1884" s="180"/>
      <c r="AD1884" s="180"/>
      <c r="AE1884" s="207">
        <f t="shared" si="190"/>
        <v>0</v>
      </c>
    </row>
    <row r="1885" spans="1:31" x14ac:dyDescent="0.25">
      <c r="A1885" s="26"/>
      <c r="B1885" s="48" t="s">
        <v>1779</v>
      </c>
      <c r="C1885" s="23"/>
      <c r="D1885" s="49">
        <v>0</v>
      </c>
      <c r="E1885" s="23"/>
      <c r="F1885" s="50">
        <v>0</v>
      </c>
      <c r="G1885" s="169"/>
      <c r="H1885" s="169"/>
      <c r="I1885" s="169"/>
      <c r="J1885" s="169"/>
      <c r="K1885" s="169"/>
      <c r="L1885" s="169"/>
      <c r="M1885" s="169"/>
      <c r="N1885" s="169"/>
      <c r="O1885" s="169"/>
      <c r="P1885" s="207"/>
      <c r="Q1885" s="169"/>
      <c r="R1885" s="169"/>
      <c r="S1885" s="169"/>
      <c r="T1885" s="169"/>
      <c r="U1885" s="208">
        <v>0</v>
      </c>
      <c r="V1885" s="207">
        <v>0</v>
      </c>
      <c r="W1885" s="169"/>
      <c r="X1885" s="169"/>
      <c r="Y1885" s="169"/>
      <c r="Z1885" s="169"/>
      <c r="AA1885" s="169"/>
      <c r="AB1885" s="169"/>
      <c r="AC1885" s="180"/>
      <c r="AD1885" s="180"/>
      <c r="AE1885" s="207">
        <f t="shared" si="190"/>
        <v>0</v>
      </c>
    </row>
    <row r="1886" spans="1:31" x14ac:dyDescent="0.25">
      <c r="A1886" s="26"/>
      <c r="B1886" s="48" t="s">
        <v>1780</v>
      </c>
      <c r="C1886" s="23"/>
      <c r="D1886" s="49">
        <v>0</v>
      </c>
      <c r="E1886" s="23"/>
      <c r="F1886" s="50">
        <v>0</v>
      </c>
      <c r="G1886" s="169"/>
      <c r="H1886" s="169"/>
      <c r="I1886" s="169"/>
      <c r="J1886" s="169"/>
      <c r="K1886" s="169"/>
      <c r="L1886" s="169"/>
      <c r="M1886" s="169"/>
      <c r="N1886" s="169"/>
      <c r="O1886" s="169"/>
      <c r="P1886" s="207"/>
      <c r="Q1886" s="169"/>
      <c r="R1886" s="169"/>
      <c r="S1886" s="169"/>
      <c r="T1886" s="169"/>
      <c r="U1886" s="208">
        <v>0</v>
      </c>
      <c r="V1886" s="207">
        <v>0</v>
      </c>
      <c r="W1886" s="169"/>
      <c r="X1886" s="169"/>
      <c r="Y1886" s="169"/>
      <c r="Z1886" s="169"/>
      <c r="AA1886" s="169"/>
      <c r="AB1886" s="169"/>
      <c r="AC1886" s="180"/>
      <c r="AD1886" s="180"/>
      <c r="AE1886" s="207">
        <f t="shared" si="190"/>
        <v>0</v>
      </c>
    </row>
    <row r="1887" spans="1:31" x14ac:dyDescent="0.25">
      <c r="A1887" s="26"/>
      <c r="B1887" s="48" t="s">
        <v>1781</v>
      </c>
      <c r="C1887" s="23"/>
      <c r="D1887" s="49">
        <v>0</v>
      </c>
      <c r="E1887" s="23"/>
      <c r="F1887" s="50">
        <v>0</v>
      </c>
      <c r="G1887" s="169"/>
      <c r="H1887" s="169"/>
      <c r="I1887" s="169"/>
      <c r="J1887" s="169"/>
      <c r="K1887" s="169"/>
      <c r="L1887" s="169"/>
      <c r="M1887" s="169"/>
      <c r="N1887" s="169"/>
      <c r="O1887" s="169"/>
      <c r="P1887" s="207"/>
      <c r="Q1887" s="169"/>
      <c r="R1887" s="169"/>
      <c r="S1887" s="169"/>
      <c r="T1887" s="169"/>
      <c r="U1887" s="208">
        <v>0</v>
      </c>
      <c r="V1887" s="207">
        <v>0</v>
      </c>
      <c r="W1887" s="169"/>
      <c r="X1887" s="169"/>
      <c r="Y1887" s="169"/>
      <c r="Z1887" s="169"/>
      <c r="AA1887" s="169"/>
      <c r="AB1887" s="169"/>
      <c r="AC1887" s="180"/>
      <c r="AD1887" s="180"/>
      <c r="AE1887" s="207">
        <f t="shared" si="190"/>
        <v>0</v>
      </c>
    </row>
    <row r="1888" spans="1:31" x14ac:dyDescent="0.25">
      <c r="A1888" s="26"/>
      <c r="B1888" s="48" t="s">
        <v>1782</v>
      </c>
      <c r="C1888" s="23"/>
      <c r="D1888" s="49">
        <v>0</v>
      </c>
      <c r="E1888" s="23"/>
      <c r="F1888" s="50">
        <v>0</v>
      </c>
      <c r="G1888" s="169"/>
      <c r="H1888" s="169"/>
      <c r="I1888" s="169"/>
      <c r="J1888" s="169"/>
      <c r="K1888" s="169"/>
      <c r="L1888" s="169"/>
      <c r="M1888" s="169"/>
      <c r="N1888" s="169"/>
      <c r="O1888" s="169"/>
      <c r="P1888" s="207"/>
      <c r="Q1888" s="169"/>
      <c r="R1888" s="169"/>
      <c r="S1888" s="169"/>
      <c r="T1888" s="169"/>
      <c r="U1888" s="208">
        <v>0</v>
      </c>
      <c r="V1888" s="207">
        <v>0</v>
      </c>
      <c r="W1888" s="169"/>
      <c r="X1888" s="169"/>
      <c r="Y1888" s="169"/>
      <c r="Z1888" s="169"/>
      <c r="AA1888" s="169"/>
      <c r="AB1888" s="169"/>
      <c r="AC1888" s="180"/>
      <c r="AD1888" s="180"/>
      <c r="AE1888" s="207">
        <f t="shared" si="190"/>
        <v>0</v>
      </c>
    </row>
    <row r="1889" spans="1:31" x14ac:dyDescent="0.25">
      <c r="A1889" s="26"/>
      <c r="B1889" s="48" t="s">
        <v>1783</v>
      </c>
      <c r="C1889" s="23"/>
      <c r="D1889" s="49">
        <v>0</v>
      </c>
      <c r="E1889" s="23"/>
      <c r="F1889" s="50">
        <v>0</v>
      </c>
      <c r="G1889" s="169"/>
      <c r="H1889" s="169"/>
      <c r="I1889" s="169"/>
      <c r="J1889" s="169"/>
      <c r="K1889" s="169"/>
      <c r="L1889" s="169"/>
      <c r="M1889" s="169"/>
      <c r="N1889" s="169"/>
      <c r="O1889" s="169"/>
      <c r="P1889" s="207"/>
      <c r="Q1889" s="169"/>
      <c r="R1889" s="169"/>
      <c r="S1889" s="169"/>
      <c r="T1889" s="169"/>
      <c r="U1889" s="208">
        <v>0</v>
      </c>
      <c r="V1889" s="207">
        <v>0</v>
      </c>
      <c r="W1889" s="169"/>
      <c r="X1889" s="169"/>
      <c r="Y1889" s="169"/>
      <c r="Z1889" s="169"/>
      <c r="AA1889" s="169"/>
      <c r="AB1889" s="169"/>
      <c r="AC1889" s="180"/>
      <c r="AD1889" s="180"/>
      <c r="AE1889" s="207">
        <f t="shared" si="190"/>
        <v>0</v>
      </c>
    </row>
    <row r="1890" spans="1:31" x14ac:dyDescent="0.25">
      <c r="A1890" s="26"/>
      <c r="B1890" s="48" t="s">
        <v>1784</v>
      </c>
      <c r="C1890" s="23"/>
      <c r="D1890" s="49">
        <v>0</v>
      </c>
      <c r="E1890" s="23"/>
      <c r="F1890" s="50">
        <v>0</v>
      </c>
      <c r="G1890" s="169"/>
      <c r="H1890" s="169"/>
      <c r="I1890" s="169"/>
      <c r="J1890" s="169"/>
      <c r="K1890" s="169"/>
      <c r="L1890" s="169"/>
      <c r="M1890" s="169"/>
      <c r="N1890" s="169"/>
      <c r="O1890" s="169"/>
      <c r="P1890" s="207"/>
      <c r="Q1890" s="169"/>
      <c r="R1890" s="169"/>
      <c r="S1890" s="169"/>
      <c r="T1890" s="169"/>
      <c r="U1890" s="208">
        <v>0</v>
      </c>
      <c r="V1890" s="207">
        <v>0</v>
      </c>
      <c r="W1890" s="169"/>
      <c r="X1890" s="169"/>
      <c r="Y1890" s="169"/>
      <c r="Z1890" s="169"/>
      <c r="AA1890" s="169"/>
      <c r="AB1890" s="169"/>
      <c r="AC1890" s="180"/>
      <c r="AD1890" s="180"/>
      <c r="AE1890" s="207">
        <f t="shared" si="190"/>
        <v>0</v>
      </c>
    </row>
    <row r="1891" spans="1:31" x14ac:dyDescent="0.25">
      <c r="A1891" s="26"/>
      <c r="B1891" s="48" t="s">
        <v>1785</v>
      </c>
      <c r="C1891" s="23"/>
      <c r="D1891" s="49">
        <v>0</v>
      </c>
      <c r="E1891" s="23"/>
      <c r="F1891" s="50">
        <v>0</v>
      </c>
      <c r="G1891" s="169"/>
      <c r="H1891" s="169"/>
      <c r="I1891" s="169"/>
      <c r="J1891" s="169"/>
      <c r="K1891" s="169"/>
      <c r="L1891" s="169"/>
      <c r="M1891" s="169"/>
      <c r="N1891" s="169"/>
      <c r="O1891" s="169"/>
      <c r="P1891" s="207"/>
      <c r="Q1891" s="169"/>
      <c r="R1891" s="169"/>
      <c r="S1891" s="169"/>
      <c r="T1891" s="169"/>
      <c r="U1891" s="208">
        <v>0</v>
      </c>
      <c r="V1891" s="207">
        <v>0</v>
      </c>
      <c r="W1891" s="169"/>
      <c r="X1891" s="169"/>
      <c r="Y1891" s="169"/>
      <c r="Z1891" s="169"/>
      <c r="AA1891" s="169"/>
      <c r="AB1891" s="169"/>
      <c r="AC1891" s="180"/>
      <c r="AD1891" s="180"/>
      <c r="AE1891" s="207">
        <f t="shared" si="190"/>
        <v>0</v>
      </c>
    </row>
    <row r="1892" spans="1:31" x14ac:dyDescent="0.25">
      <c r="A1892" s="26"/>
      <c r="B1892" s="48" t="s">
        <v>1786</v>
      </c>
      <c r="C1892" s="23"/>
      <c r="D1892" s="49">
        <v>0</v>
      </c>
      <c r="E1892" s="23"/>
      <c r="F1892" s="50">
        <v>0</v>
      </c>
      <c r="G1892" s="169"/>
      <c r="H1892" s="169"/>
      <c r="I1892" s="169"/>
      <c r="J1892" s="169"/>
      <c r="K1892" s="169"/>
      <c r="L1892" s="169"/>
      <c r="M1892" s="169"/>
      <c r="N1892" s="169"/>
      <c r="O1892" s="169"/>
      <c r="P1892" s="207"/>
      <c r="Q1892" s="169"/>
      <c r="R1892" s="169"/>
      <c r="S1892" s="169"/>
      <c r="T1892" s="169"/>
      <c r="U1892" s="208">
        <v>0</v>
      </c>
      <c r="V1892" s="207">
        <v>0</v>
      </c>
      <c r="W1892" s="169"/>
      <c r="X1892" s="169"/>
      <c r="Y1892" s="169"/>
      <c r="Z1892" s="169"/>
      <c r="AA1892" s="169"/>
      <c r="AB1892" s="169"/>
      <c r="AC1892" s="180"/>
      <c r="AD1892" s="180"/>
      <c r="AE1892" s="207">
        <f t="shared" si="190"/>
        <v>0</v>
      </c>
    </row>
    <row r="1893" spans="1:31" x14ac:dyDescent="0.25">
      <c r="A1893" s="26"/>
      <c r="B1893" s="48" t="s">
        <v>1787</v>
      </c>
      <c r="C1893" s="23"/>
      <c r="D1893" s="49">
        <v>0</v>
      </c>
      <c r="E1893" s="23"/>
      <c r="F1893" s="50">
        <v>0</v>
      </c>
      <c r="G1893" s="169"/>
      <c r="H1893" s="169"/>
      <c r="I1893" s="169"/>
      <c r="J1893" s="169"/>
      <c r="K1893" s="169"/>
      <c r="L1893" s="169"/>
      <c r="M1893" s="169"/>
      <c r="N1893" s="169"/>
      <c r="O1893" s="169"/>
      <c r="P1893" s="207"/>
      <c r="Q1893" s="169"/>
      <c r="R1893" s="169"/>
      <c r="S1893" s="169"/>
      <c r="T1893" s="169"/>
      <c r="U1893" s="208">
        <v>0</v>
      </c>
      <c r="V1893" s="207">
        <v>0</v>
      </c>
      <c r="W1893" s="169"/>
      <c r="X1893" s="169"/>
      <c r="Y1893" s="169"/>
      <c r="Z1893" s="169"/>
      <c r="AA1893" s="169"/>
      <c r="AB1893" s="169"/>
      <c r="AC1893" s="180"/>
      <c r="AD1893" s="180"/>
      <c r="AE1893" s="207">
        <f t="shared" si="190"/>
        <v>0</v>
      </c>
    </row>
    <row r="1894" spans="1:31" x14ac:dyDescent="0.25">
      <c r="A1894" s="26"/>
      <c r="B1894" s="48" t="s">
        <v>1788</v>
      </c>
      <c r="C1894" s="23"/>
      <c r="D1894" s="49">
        <v>0</v>
      </c>
      <c r="E1894" s="23"/>
      <c r="F1894" s="50">
        <v>0</v>
      </c>
      <c r="G1894" s="169"/>
      <c r="H1894" s="169"/>
      <c r="I1894" s="169"/>
      <c r="J1894" s="169"/>
      <c r="K1894" s="169"/>
      <c r="L1894" s="169"/>
      <c r="M1894" s="169"/>
      <c r="N1894" s="169"/>
      <c r="O1894" s="169"/>
      <c r="P1894" s="207"/>
      <c r="Q1894" s="169"/>
      <c r="R1894" s="169"/>
      <c r="S1894" s="169"/>
      <c r="T1894" s="169"/>
      <c r="U1894" s="208">
        <v>0</v>
      </c>
      <c r="V1894" s="207">
        <v>0</v>
      </c>
      <c r="W1894" s="169"/>
      <c r="X1894" s="169"/>
      <c r="Y1894" s="169"/>
      <c r="Z1894" s="169"/>
      <c r="AA1894" s="169"/>
      <c r="AB1894" s="169"/>
      <c r="AC1894" s="180"/>
      <c r="AD1894" s="180"/>
      <c r="AE1894" s="207">
        <f t="shared" si="190"/>
        <v>0</v>
      </c>
    </row>
    <row r="1895" spans="1:31" x14ac:dyDescent="0.25">
      <c r="A1895" s="26"/>
      <c r="B1895" s="48" t="s">
        <v>1789</v>
      </c>
      <c r="C1895" s="23"/>
      <c r="D1895" s="49">
        <v>0</v>
      </c>
      <c r="E1895" s="23"/>
      <c r="F1895" s="50">
        <v>0</v>
      </c>
      <c r="G1895" s="169"/>
      <c r="H1895" s="169"/>
      <c r="I1895" s="169"/>
      <c r="J1895" s="169"/>
      <c r="K1895" s="169"/>
      <c r="L1895" s="169"/>
      <c r="M1895" s="169"/>
      <c r="N1895" s="169"/>
      <c r="O1895" s="169"/>
      <c r="P1895" s="207"/>
      <c r="Q1895" s="169"/>
      <c r="R1895" s="169"/>
      <c r="S1895" s="169"/>
      <c r="T1895" s="169"/>
      <c r="U1895" s="208">
        <v>0</v>
      </c>
      <c r="V1895" s="207">
        <v>0</v>
      </c>
      <c r="W1895" s="169"/>
      <c r="X1895" s="169"/>
      <c r="Y1895" s="169"/>
      <c r="Z1895" s="169"/>
      <c r="AA1895" s="169"/>
      <c r="AB1895" s="169"/>
      <c r="AC1895" s="180"/>
      <c r="AD1895" s="180"/>
      <c r="AE1895" s="207">
        <f t="shared" si="190"/>
        <v>0</v>
      </c>
    </row>
    <row r="1896" spans="1:31" x14ac:dyDescent="0.25">
      <c r="A1896" s="26"/>
      <c r="B1896" s="48" t="s">
        <v>1790</v>
      </c>
      <c r="C1896" s="23"/>
      <c r="D1896" s="49">
        <v>0</v>
      </c>
      <c r="E1896" s="23"/>
      <c r="F1896" s="50">
        <v>0</v>
      </c>
      <c r="G1896" s="169"/>
      <c r="H1896" s="169"/>
      <c r="I1896" s="169"/>
      <c r="J1896" s="169"/>
      <c r="K1896" s="169"/>
      <c r="L1896" s="169"/>
      <c r="M1896" s="169"/>
      <c r="N1896" s="169"/>
      <c r="O1896" s="169"/>
      <c r="P1896" s="207"/>
      <c r="Q1896" s="169"/>
      <c r="R1896" s="169"/>
      <c r="S1896" s="169"/>
      <c r="T1896" s="169"/>
      <c r="U1896" s="208">
        <v>0</v>
      </c>
      <c r="V1896" s="207">
        <v>0</v>
      </c>
      <c r="W1896" s="169"/>
      <c r="X1896" s="169"/>
      <c r="Y1896" s="169"/>
      <c r="Z1896" s="169"/>
      <c r="AA1896" s="169"/>
      <c r="AB1896" s="169"/>
      <c r="AC1896" s="180"/>
      <c r="AD1896" s="180"/>
      <c r="AE1896" s="207">
        <f t="shared" si="190"/>
        <v>0</v>
      </c>
    </row>
    <row r="1897" spans="1:31" x14ac:dyDescent="0.25">
      <c r="A1897" s="26"/>
      <c r="B1897" s="48" t="s">
        <v>1791</v>
      </c>
      <c r="C1897" s="23"/>
      <c r="D1897" s="49">
        <v>0</v>
      </c>
      <c r="E1897" s="23"/>
      <c r="F1897" s="50">
        <v>0</v>
      </c>
      <c r="G1897" s="169"/>
      <c r="H1897" s="169"/>
      <c r="I1897" s="169"/>
      <c r="J1897" s="169"/>
      <c r="K1897" s="169"/>
      <c r="L1897" s="169"/>
      <c r="M1897" s="169"/>
      <c r="N1897" s="169"/>
      <c r="O1897" s="169"/>
      <c r="P1897" s="207"/>
      <c r="Q1897" s="169"/>
      <c r="R1897" s="169"/>
      <c r="S1897" s="169"/>
      <c r="T1897" s="169"/>
      <c r="U1897" s="208">
        <v>0</v>
      </c>
      <c r="V1897" s="207">
        <v>0</v>
      </c>
      <c r="W1897" s="169"/>
      <c r="X1897" s="169"/>
      <c r="Y1897" s="169"/>
      <c r="Z1897" s="169"/>
      <c r="AA1897" s="169"/>
      <c r="AB1897" s="169"/>
      <c r="AC1897" s="180"/>
      <c r="AD1897" s="180"/>
      <c r="AE1897" s="207">
        <f t="shared" si="190"/>
        <v>0</v>
      </c>
    </row>
    <row r="1898" spans="1:31" x14ac:dyDescent="0.25">
      <c r="A1898" s="26"/>
      <c r="B1898" s="48" t="s">
        <v>1792</v>
      </c>
      <c r="C1898" s="23"/>
      <c r="D1898" s="49">
        <v>0</v>
      </c>
      <c r="E1898" s="23"/>
      <c r="F1898" s="50">
        <v>0</v>
      </c>
      <c r="G1898" s="169"/>
      <c r="H1898" s="169"/>
      <c r="I1898" s="169"/>
      <c r="J1898" s="169"/>
      <c r="K1898" s="169"/>
      <c r="L1898" s="169"/>
      <c r="M1898" s="169"/>
      <c r="N1898" s="169"/>
      <c r="O1898" s="169"/>
      <c r="P1898" s="207"/>
      <c r="Q1898" s="169"/>
      <c r="R1898" s="169"/>
      <c r="S1898" s="169"/>
      <c r="T1898" s="169"/>
      <c r="U1898" s="208">
        <v>0</v>
      </c>
      <c r="V1898" s="207">
        <v>0</v>
      </c>
      <c r="W1898" s="169"/>
      <c r="X1898" s="169"/>
      <c r="Y1898" s="169"/>
      <c r="Z1898" s="169"/>
      <c r="AA1898" s="169"/>
      <c r="AB1898" s="169"/>
      <c r="AC1898" s="180"/>
      <c r="AD1898" s="180"/>
      <c r="AE1898" s="207">
        <f t="shared" si="190"/>
        <v>0</v>
      </c>
    </row>
    <row r="1899" spans="1:31" x14ac:dyDescent="0.25">
      <c r="A1899" s="26"/>
      <c r="B1899" s="48" t="s">
        <v>1793</v>
      </c>
      <c r="C1899" s="23"/>
      <c r="D1899" s="49">
        <v>0</v>
      </c>
      <c r="E1899" s="23"/>
      <c r="F1899" s="50">
        <v>0</v>
      </c>
      <c r="G1899" s="169"/>
      <c r="H1899" s="169"/>
      <c r="I1899" s="169"/>
      <c r="J1899" s="169"/>
      <c r="K1899" s="169"/>
      <c r="L1899" s="169"/>
      <c r="M1899" s="169"/>
      <c r="N1899" s="169"/>
      <c r="O1899" s="169"/>
      <c r="P1899" s="207"/>
      <c r="Q1899" s="169"/>
      <c r="R1899" s="169"/>
      <c r="S1899" s="169"/>
      <c r="T1899" s="169"/>
      <c r="U1899" s="208">
        <v>0</v>
      </c>
      <c r="V1899" s="207">
        <v>0</v>
      </c>
      <c r="W1899" s="169"/>
      <c r="X1899" s="169"/>
      <c r="Y1899" s="169"/>
      <c r="Z1899" s="169"/>
      <c r="AA1899" s="169"/>
      <c r="AB1899" s="169"/>
      <c r="AC1899" s="180"/>
      <c r="AD1899" s="180"/>
      <c r="AE1899" s="207">
        <f t="shared" si="190"/>
        <v>0</v>
      </c>
    </row>
    <row r="1900" spans="1:31" x14ac:dyDescent="0.25">
      <c r="A1900" s="26"/>
      <c r="B1900" s="48" t="s">
        <v>1794</v>
      </c>
      <c r="C1900" s="23"/>
      <c r="D1900" s="49">
        <v>0</v>
      </c>
      <c r="E1900" s="23"/>
      <c r="F1900" s="50">
        <v>0</v>
      </c>
      <c r="G1900" s="169"/>
      <c r="H1900" s="169"/>
      <c r="I1900" s="169"/>
      <c r="J1900" s="169"/>
      <c r="K1900" s="169"/>
      <c r="L1900" s="169"/>
      <c r="M1900" s="169"/>
      <c r="N1900" s="169"/>
      <c r="O1900" s="169"/>
      <c r="P1900" s="207"/>
      <c r="Q1900" s="169"/>
      <c r="R1900" s="169"/>
      <c r="S1900" s="169"/>
      <c r="T1900" s="169"/>
      <c r="U1900" s="208">
        <v>0</v>
      </c>
      <c r="V1900" s="207">
        <v>0</v>
      </c>
      <c r="W1900" s="169"/>
      <c r="X1900" s="169"/>
      <c r="Y1900" s="169"/>
      <c r="Z1900" s="169"/>
      <c r="AA1900" s="169"/>
      <c r="AB1900" s="169"/>
      <c r="AC1900" s="180"/>
      <c r="AD1900" s="180"/>
      <c r="AE1900" s="207">
        <f t="shared" si="190"/>
        <v>0</v>
      </c>
    </row>
    <row r="1901" spans="1:31" x14ac:dyDescent="0.25">
      <c r="A1901" s="26"/>
      <c r="B1901" s="48" t="s">
        <v>1795</v>
      </c>
      <c r="C1901" s="23"/>
      <c r="D1901" s="49">
        <v>0</v>
      </c>
      <c r="E1901" s="23"/>
      <c r="F1901" s="50">
        <v>0</v>
      </c>
      <c r="G1901" s="169"/>
      <c r="H1901" s="169"/>
      <c r="I1901" s="169"/>
      <c r="J1901" s="169"/>
      <c r="K1901" s="169"/>
      <c r="L1901" s="169"/>
      <c r="M1901" s="169"/>
      <c r="N1901" s="169"/>
      <c r="O1901" s="169"/>
      <c r="P1901" s="207"/>
      <c r="Q1901" s="169"/>
      <c r="R1901" s="169"/>
      <c r="S1901" s="169"/>
      <c r="T1901" s="169"/>
      <c r="U1901" s="208">
        <v>0</v>
      </c>
      <c r="V1901" s="207">
        <v>0</v>
      </c>
      <c r="W1901" s="169"/>
      <c r="X1901" s="169"/>
      <c r="Y1901" s="169"/>
      <c r="Z1901" s="169"/>
      <c r="AA1901" s="169"/>
      <c r="AB1901" s="169"/>
      <c r="AC1901" s="180"/>
      <c r="AD1901" s="180"/>
      <c r="AE1901" s="207">
        <f t="shared" si="190"/>
        <v>0</v>
      </c>
    </row>
    <row r="1902" spans="1:31" x14ac:dyDescent="0.25">
      <c r="A1902" s="26"/>
      <c r="B1902" s="48" t="s">
        <v>1796</v>
      </c>
      <c r="C1902" s="23"/>
      <c r="D1902" s="49">
        <v>1</v>
      </c>
      <c r="E1902" s="23">
        <f t="shared" si="191"/>
        <v>205.49</v>
      </c>
      <c r="F1902" s="50">
        <v>205.49</v>
      </c>
      <c r="G1902" s="169"/>
      <c r="H1902" s="169"/>
      <c r="I1902" s="169"/>
      <c r="J1902" s="169"/>
      <c r="K1902" s="169"/>
      <c r="L1902" s="169"/>
      <c r="M1902" s="169"/>
      <c r="N1902" s="169"/>
      <c r="O1902" s="169"/>
      <c r="P1902" s="207"/>
      <c r="Q1902" s="169"/>
      <c r="R1902" s="169"/>
      <c r="S1902" s="169"/>
      <c r="T1902" s="169"/>
      <c r="U1902" s="208">
        <v>1</v>
      </c>
      <c r="V1902" s="207">
        <v>205.49</v>
      </c>
      <c r="W1902" s="169"/>
      <c r="X1902" s="169"/>
      <c r="Y1902" s="169"/>
      <c r="Z1902" s="169"/>
      <c r="AA1902" s="169"/>
      <c r="AB1902" s="169"/>
      <c r="AC1902" s="180"/>
      <c r="AD1902" s="180"/>
      <c r="AE1902" s="207">
        <f t="shared" si="190"/>
        <v>205.49</v>
      </c>
    </row>
    <row r="1903" spans="1:31" x14ac:dyDescent="0.25">
      <c r="A1903" s="26"/>
      <c r="B1903" s="48" t="s">
        <v>1797</v>
      </c>
      <c r="C1903" s="23"/>
      <c r="D1903" s="49">
        <v>0</v>
      </c>
      <c r="E1903" s="23"/>
      <c r="F1903" s="50">
        <v>0</v>
      </c>
      <c r="G1903" s="169"/>
      <c r="H1903" s="169"/>
      <c r="I1903" s="169"/>
      <c r="J1903" s="169"/>
      <c r="K1903" s="169"/>
      <c r="L1903" s="169"/>
      <c r="M1903" s="169"/>
      <c r="N1903" s="169"/>
      <c r="O1903" s="169"/>
      <c r="P1903" s="207"/>
      <c r="Q1903" s="169"/>
      <c r="R1903" s="169"/>
      <c r="S1903" s="169"/>
      <c r="T1903" s="169"/>
      <c r="U1903" s="208">
        <v>0</v>
      </c>
      <c r="V1903" s="207">
        <v>0</v>
      </c>
      <c r="W1903" s="169"/>
      <c r="X1903" s="169"/>
      <c r="Y1903" s="169"/>
      <c r="Z1903" s="169"/>
      <c r="AA1903" s="169"/>
      <c r="AB1903" s="169"/>
      <c r="AC1903" s="180"/>
      <c r="AD1903" s="180"/>
      <c r="AE1903" s="207">
        <f t="shared" si="190"/>
        <v>0</v>
      </c>
    </row>
    <row r="1904" spans="1:31" x14ac:dyDescent="0.25">
      <c r="A1904" s="26"/>
      <c r="B1904" s="48" t="s">
        <v>1798</v>
      </c>
      <c r="C1904" s="23"/>
      <c r="D1904" s="49">
        <v>0</v>
      </c>
      <c r="E1904" s="23"/>
      <c r="F1904" s="50">
        <v>0</v>
      </c>
      <c r="G1904" s="169"/>
      <c r="H1904" s="169"/>
      <c r="I1904" s="169"/>
      <c r="J1904" s="169"/>
      <c r="K1904" s="169"/>
      <c r="L1904" s="169"/>
      <c r="M1904" s="169"/>
      <c r="N1904" s="169"/>
      <c r="O1904" s="169"/>
      <c r="P1904" s="207"/>
      <c r="Q1904" s="169"/>
      <c r="R1904" s="169"/>
      <c r="S1904" s="169"/>
      <c r="T1904" s="169"/>
      <c r="U1904" s="208">
        <v>0</v>
      </c>
      <c r="V1904" s="207">
        <v>0</v>
      </c>
      <c r="W1904" s="169"/>
      <c r="X1904" s="169"/>
      <c r="Y1904" s="169"/>
      <c r="Z1904" s="169"/>
      <c r="AA1904" s="169"/>
      <c r="AB1904" s="169"/>
      <c r="AC1904" s="180"/>
      <c r="AD1904" s="180"/>
      <c r="AE1904" s="207">
        <f t="shared" si="190"/>
        <v>0</v>
      </c>
    </row>
    <row r="1905" spans="1:31" x14ac:dyDescent="0.25">
      <c r="A1905" s="26"/>
      <c r="B1905" s="48" t="s">
        <v>1799</v>
      </c>
      <c r="C1905" s="23"/>
      <c r="D1905" s="49">
        <v>0</v>
      </c>
      <c r="E1905" s="23"/>
      <c r="F1905" s="50">
        <v>0</v>
      </c>
      <c r="G1905" s="169"/>
      <c r="H1905" s="169"/>
      <c r="I1905" s="169"/>
      <c r="J1905" s="169"/>
      <c r="K1905" s="169"/>
      <c r="L1905" s="169"/>
      <c r="M1905" s="169"/>
      <c r="N1905" s="169"/>
      <c r="O1905" s="169"/>
      <c r="P1905" s="207"/>
      <c r="Q1905" s="169"/>
      <c r="R1905" s="169"/>
      <c r="S1905" s="169"/>
      <c r="T1905" s="169"/>
      <c r="U1905" s="208">
        <v>0</v>
      </c>
      <c r="V1905" s="207">
        <v>0</v>
      </c>
      <c r="W1905" s="169"/>
      <c r="X1905" s="169"/>
      <c r="Y1905" s="169"/>
      <c r="Z1905" s="169"/>
      <c r="AA1905" s="169"/>
      <c r="AB1905" s="169"/>
      <c r="AC1905" s="180"/>
      <c r="AD1905" s="180"/>
      <c r="AE1905" s="207">
        <f t="shared" si="190"/>
        <v>0</v>
      </c>
    </row>
    <row r="1906" spans="1:31" x14ac:dyDescent="0.25">
      <c r="A1906" s="26"/>
      <c r="B1906" s="48" t="s">
        <v>1800</v>
      </c>
      <c r="C1906" s="23"/>
      <c r="D1906" s="49">
        <v>0</v>
      </c>
      <c r="E1906" s="23"/>
      <c r="F1906" s="50">
        <v>0</v>
      </c>
      <c r="G1906" s="169"/>
      <c r="H1906" s="169"/>
      <c r="I1906" s="169"/>
      <c r="J1906" s="169"/>
      <c r="K1906" s="169"/>
      <c r="L1906" s="169"/>
      <c r="M1906" s="169"/>
      <c r="N1906" s="169"/>
      <c r="O1906" s="169"/>
      <c r="P1906" s="207"/>
      <c r="Q1906" s="169"/>
      <c r="R1906" s="169"/>
      <c r="S1906" s="169"/>
      <c r="T1906" s="169"/>
      <c r="U1906" s="208">
        <v>0</v>
      </c>
      <c r="V1906" s="207">
        <v>0</v>
      </c>
      <c r="W1906" s="169"/>
      <c r="X1906" s="169"/>
      <c r="Y1906" s="169"/>
      <c r="Z1906" s="169"/>
      <c r="AA1906" s="169"/>
      <c r="AB1906" s="169"/>
      <c r="AC1906" s="180"/>
      <c r="AD1906" s="180"/>
      <c r="AE1906" s="207">
        <f t="shared" si="190"/>
        <v>0</v>
      </c>
    </row>
    <row r="1907" spans="1:31" x14ac:dyDescent="0.25">
      <c r="A1907" s="26"/>
      <c r="B1907" s="48" t="s">
        <v>1801</v>
      </c>
      <c r="C1907" s="23"/>
      <c r="D1907" s="49">
        <v>0</v>
      </c>
      <c r="E1907" s="23"/>
      <c r="F1907" s="50">
        <v>0</v>
      </c>
      <c r="G1907" s="169"/>
      <c r="H1907" s="169"/>
      <c r="I1907" s="169"/>
      <c r="J1907" s="169"/>
      <c r="K1907" s="169"/>
      <c r="L1907" s="169"/>
      <c r="M1907" s="169"/>
      <c r="N1907" s="169"/>
      <c r="O1907" s="169"/>
      <c r="P1907" s="207"/>
      <c r="Q1907" s="169"/>
      <c r="R1907" s="169"/>
      <c r="S1907" s="169"/>
      <c r="T1907" s="169"/>
      <c r="U1907" s="208">
        <v>0</v>
      </c>
      <c r="V1907" s="207">
        <v>0</v>
      </c>
      <c r="W1907" s="169"/>
      <c r="X1907" s="169"/>
      <c r="Y1907" s="169"/>
      <c r="Z1907" s="169"/>
      <c r="AA1907" s="169"/>
      <c r="AB1907" s="169"/>
      <c r="AC1907" s="180"/>
      <c r="AD1907" s="180"/>
      <c r="AE1907" s="207">
        <f t="shared" si="190"/>
        <v>0</v>
      </c>
    </row>
    <row r="1908" spans="1:31" x14ac:dyDescent="0.25">
      <c r="A1908" s="26"/>
      <c r="B1908" s="48" t="s">
        <v>1802</v>
      </c>
      <c r="C1908" s="23"/>
      <c r="D1908" s="49">
        <v>3</v>
      </c>
      <c r="E1908" s="23">
        <f t="shared" si="191"/>
        <v>151.59</v>
      </c>
      <c r="F1908" s="50">
        <v>454.77</v>
      </c>
      <c r="G1908" s="169"/>
      <c r="H1908" s="169"/>
      <c r="I1908" s="169"/>
      <c r="J1908" s="169"/>
      <c r="K1908" s="169"/>
      <c r="L1908" s="169"/>
      <c r="M1908" s="169"/>
      <c r="N1908" s="169"/>
      <c r="O1908" s="169"/>
      <c r="P1908" s="207"/>
      <c r="Q1908" s="169"/>
      <c r="R1908" s="169"/>
      <c r="S1908" s="169"/>
      <c r="T1908" s="169"/>
      <c r="U1908" s="208">
        <v>3</v>
      </c>
      <c r="V1908" s="207">
        <v>454.77</v>
      </c>
      <c r="W1908" s="169"/>
      <c r="X1908" s="169"/>
      <c r="Y1908" s="169"/>
      <c r="Z1908" s="169"/>
      <c r="AA1908" s="169"/>
      <c r="AB1908" s="169"/>
      <c r="AC1908" s="180"/>
      <c r="AD1908" s="180"/>
      <c r="AE1908" s="207">
        <f t="shared" si="190"/>
        <v>454.77</v>
      </c>
    </row>
    <row r="1909" spans="1:31" x14ac:dyDescent="0.25">
      <c r="A1909" s="26"/>
      <c r="B1909" s="48" t="s">
        <v>1803</v>
      </c>
      <c r="C1909" s="23"/>
      <c r="D1909" s="49">
        <v>0</v>
      </c>
      <c r="E1909" s="23"/>
      <c r="F1909" s="50">
        <v>0</v>
      </c>
      <c r="G1909" s="169"/>
      <c r="H1909" s="169"/>
      <c r="I1909" s="169"/>
      <c r="J1909" s="169"/>
      <c r="K1909" s="169"/>
      <c r="L1909" s="169"/>
      <c r="M1909" s="169"/>
      <c r="N1909" s="169"/>
      <c r="O1909" s="169"/>
      <c r="P1909" s="207"/>
      <c r="Q1909" s="169"/>
      <c r="R1909" s="169"/>
      <c r="S1909" s="169"/>
      <c r="T1909" s="169"/>
      <c r="U1909" s="208">
        <v>0</v>
      </c>
      <c r="V1909" s="207">
        <v>0</v>
      </c>
      <c r="W1909" s="169"/>
      <c r="X1909" s="169"/>
      <c r="Y1909" s="169"/>
      <c r="Z1909" s="169"/>
      <c r="AA1909" s="169"/>
      <c r="AB1909" s="169"/>
      <c r="AC1909" s="180"/>
      <c r="AD1909" s="180"/>
      <c r="AE1909" s="207">
        <f t="shared" si="190"/>
        <v>0</v>
      </c>
    </row>
    <row r="1910" spans="1:31" x14ac:dyDescent="0.25">
      <c r="A1910" s="26"/>
      <c r="B1910" s="48" t="s">
        <v>1804</v>
      </c>
      <c r="C1910" s="23"/>
      <c r="D1910" s="49">
        <v>0</v>
      </c>
      <c r="E1910" s="23"/>
      <c r="F1910" s="50">
        <v>0</v>
      </c>
      <c r="G1910" s="169"/>
      <c r="H1910" s="169"/>
      <c r="I1910" s="169"/>
      <c r="J1910" s="169"/>
      <c r="K1910" s="169"/>
      <c r="L1910" s="169"/>
      <c r="M1910" s="169"/>
      <c r="N1910" s="169"/>
      <c r="O1910" s="169"/>
      <c r="P1910" s="207"/>
      <c r="Q1910" s="169"/>
      <c r="R1910" s="169"/>
      <c r="S1910" s="169"/>
      <c r="T1910" s="169"/>
      <c r="U1910" s="208">
        <v>0</v>
      </c>
      <c r="V1910" s="207">
        <v>0</v>
      </c>
      <c r="W1910" s="169"/>
      <c r="X1910" s="169"/>
      <c r="Y1910" s="169"/>
      <c r="Z1910" s="169"/>
      <c r="AA1910" s="169"/>
      <c r="AB1910" s="169"/>
      <c r="AC1910" s="180"/>
      <c r="AD1910" s="180"/>
      <c r="AE1910" s="207">
        <f t="shared" ref="AE1910:AE1957" si="192">H1910+J1910+L1910+N1910+P1910+R1910+T1910+V1910+X1910+Z1910+AB1910+AD1910</f>
        <v>0</v>
      </c>
    </row>
    <row r="1911" spans="1:31" x14ac:dyDescent="0.25">
      <c r="A1911" s="26"/>
      <c r="B1911" s="48" t="s">
        <v>1805</v>
      </c>
      <c r="C1911" s="23"/>
      <c r="D1911" s="49">
        <v>0</v>
      </c>
      <c r="E1911" s="23"/>
      <c r="F1911" s="50">
        <v>0</v>
      </c>
      <c r="G1911" s="169"/>
      <c r="H1911" s="169"/>
      <c r="I1911" s="169"/>
      <c r="J1911" s="169"/>
      <c r="K1911" s="169"/>
      <c r="L1911" s="169"/>
      <c r="M1911" s="169"/>
      <c r="N1911" s="169"/>
      <c r="O1911" s="169"/>
      <c r="P1911" s="207"/>
      <c r="Q1911" s="169"/>
      <c r="R1911" s="169"/>
      <c r="S1911" s="169"/>
      <c r="T1911" s="169"/>
      <c r="U1911" s="208">
        <v>0</v>
      </c>
      <c r="V1911" s="207">
        <v>0</v>
      </c>
      <c r="W1911" s="169"/>
      <c r="X1911" s="169"/>
      <c r="Y1911" s="169"/>
      <c r="Z1911" s="169"/>
      <c r="AA1911" s="169"/>
      <c r="AB1911" s="169"/>
      <c r="AC1911" s="180"/>
      <c r="AD1911" s="180"/>
      <c r="AE1911" s="207">
        <f t="shared" si="192"/>
        <v>0</v>
      </c>
    </row>
    <row r="1912" spans="1:31" x14ac:dyDescent="0.25">
      <c r="A1912" s="26"/>
      <c r="B1912" s="48" t="s">
        <v>1806</v>
      </c>
      <c r="C1912" s="23"/>
      <c r="D1912" s="49">
        <v>0</v>
      </c>
      <c r="E1912" s="23"/>
      <c r="F1912" s="50">
        <v>0</v>
      </c>
      <c r="G1912" s="169"/>
      <c r="H1912" s="169"/>
      <c r="I1912" s="169"/>
      <c r="J1912" s="169"/>
      <c r="K1912" s="169"/>
      <c r="L1912" s="169"/>
      <c r="M1912" s="169"/>
      <c r="N1912" s="169"/>
      <c r="O1912" s="169"/>
      <c r="P1912" s="207"/>
      <c r="Q1912" s="169"/>
      <c r="R1912" s="169"/>
      <c r="S1912" s="169"/>
      <c r="T1912" s="169"/>
      <c r="U1912" s="208">
        <v>0</v>
      </c>
      <c r="V1912" s="207">
        <v>0</v>
      </c>
      <c r="W1912" s="169"/>
      <c r="X1912" s="169"/>
      <c r="Y1912" s="169"/>
      <c r="Z1912" s="169"/>
      <c r="AA1912" s="169"/>
      <c r="AB1912" s="169"/>
      <c r="AC1912" s="180"/>
      <c r="AD1912" s="180"/>
      <c r="AE1912" s="207">
        <f t="shared" si="192"/>
        <v>0</v>
      </c>
    </row>
    <row r="1913" spans="1:31" x14ac:dyDescent="0.25">
      <c r="A1913" s="26"/>
      <c r="B1913" s="48" t="s">
        <v>1807</v>
      </c>
      <c r="C1913" s="23"/>
      <c r="D1913" s="49">
        <v>8</v>
      </c>
      <c r="E1913" s="23">
        <f t="shared" si="191"/>
        <v>291.67</v>
      </c>
      <c r="F1913" s="50">
        <v>2333.36</v>
      </c>
      <c r="G1913" s="169"/>
      <c r="H1913" s="169"/>
      <c r="I1913" s="169"/>
      <c r="J1913" s="169"/>
      <c r="K1913" s="169"/>
      <c r="L1913" s="169"/>
      <c r="M1913" s="169"/>
      <c r="N1913" s="169"/>
      <c r="O1913" s="169"/>
      <c r="P1913" s="207"/>
      <c r="Q1913" s="169"/>
      <c r="R1913" s="169"/>
      <c r="S1913" s="169"/>
      <c r="T1913" s="169"/>
      <c r="U1913" s="208">
        <v>8</v>
      </c>
      <c r="V1913" s="207">
        <v>2333.36</v>
      </c>
      <c r="W1913" s="169"/>
      <c r="X1913" s="169"/>
      <c r="Y1913" s="169"/>
      <c r="Z1913" s="169"/>
      <c r="AA1913" s="169"/>
      <c r="AB1913" s="169"/>
      <c r="AC1913" s="180"/>
      <c r="AD1913" s="180"/>
      <c r="AE1913" s="207">
        <f t="shared" si="192"/>
        <v>2333.36</v>
      </c>
    </row>
    <row r="1914" spans="1:31" x14ac:dyDescent="0.25">
      <c r="A1914" s="26"/>
      <c r="B1914" s="48" t="s">
        <v>1808</v>
      </c>
      <c r="C1914" s="23"/>
      <c r="D1914" s="49">
        <v>5</v>
      </c>
      <c r="E1914" s="23">
        <f t="shared" si="191"/>
        <v>871.94879999999989</v>
      </c>
      <c r="F1914" s="50">
        <v>4359.7439999999997</v>
      </c>
      <c r="G1914" s="169"/>
      <c r="H1914" s="169"/>
      <c r="I1914" s="169"/>
      <c r="J1914" s="169"/>
      <c r="K1914" s="169"/>
      <c r="L1914" s="169"/>
      <c r="M1914" s="169"/>
      <c r="N1914" s="169"/>
      <c r="O1914" s="169"/>
      <c r="P1914" s="207"/>
      <c r="Q1914" s="169"/>
      <c r="R1914" s="169"/>
      <c r="S1914" s="169"/>
      <c r="T1914" s="169"/>
      <c r="U1914" s="208">
        <v>5</v>
      </c>
      <c r="V1914" s="207">
        <v>4359.7439999999997</v>
      </c>
      <c r="W1914" s="169"/>
      <c r="X1914" s="169"/>
      <c r="Y1914" s="169"/>
      <c r="Z1914" s="169"/>
      <c r="AA1914" s="169"/>
      <c r="AB1914" s="169"/>
      <c r="AC1914" s="180"/>
      <c r="AD1914" s="180"/>
      <c r="AE1914" s="207">
        <f t="shared" si="192"/>
        <v>4359.7439999999997</v>
      </c>
    </row>
    <row r="1915" spans="1:31" x14ac:dyDescent="0.25">
      <c r="A1915" s="26"/>
      <c r="B1915" s="48" t="s">
        <v>1809</v>
      </c>
      <c r="C1915" s="23"/>
      <c r="D1915" s="49">
        <v>0</v>
      </c>
      <c r="E1915" s="23"/>
      <c r="F1915" s="50">
        <v>0</v>
      </c>
      <c r="G1915" s="169"/>
      <c r="H1915" s="169"/>
      <c r="I1915" s="169"/>
      <c r="J1915" s="169"/>
      <c r="K1915" s="169"/>
      <c r="L1915" s="169"/>
      <c r="M1915" s="169"/>
      <c r="N1915" s="169"/>
      <c r="O1915" s="169"/>
      <c r="P1915" s="207"/>
      <c r="Q1915" s="169"/>
      <c r="R1915" s="169"/>
      <c r="S1915" s="169"/>
      <c r="T1915" s="169"/>
      <c r="U1915" s="208">
        <v>0</v>
      </c>
      <c r="V1915" s="207">
        <v>0</v>
      </c>
      <c r="W1915" s="169"/>
      <c r="X1915" s="169"/>
      <c r="Y1915" s="169"/>
      <c r="Z1915" s="169"/>
      <c r="AA1915" s="169"/>
      <c r="AB1915" s="169"/>
      <c r="AC1915" s="180"/>
      <c r="AD1915" s="180"/>
      <c r="AE1915" s="207">
        <f t="shared" si="192"/>
        <v>0</v>
      </c>
    </row>
    <row r="1916" spans="1:31" x14ac:dyDescent="0.25">
      <c r="A1916" s="26"/>
      <c r="B1916" s="48" t="s">
        <v>1810</v>
      </c>
      <c r="C1916" s="23"/>
      <c r="D1916" s="49">
        <v>0</v>
      </c>
      <c r="E1916" s="23"/>
      <c r="F1916" s="50">
        <v>0</v>
      </c>
      <c r="G1916" s="169"/>
      <c r="H1916" s="169"/>
      <c r="I1916" s="169"/>
      <c r="J1916" s="169"/>
      <c r="K1916" s="169"/>
      <c r="L1916" s="169"/>
      <c r="M1916" s="169"/>
      <c r="N1916" s="169"/>
      <c r="O1916" s="169"/>
      <c r="P1916" s="207"/>
      <c r="Q1916" s="169"/>
      <c r="R1916" s="169"/>
      <c r="S1916" s="169"/>
      <c r="T1916" s="169"/>
      <c r="U1916" s="208">
        <v>0</v>
      </c>
      <c r="V1916" s="207">
        <v>0</v>
      </c>
      <c r="W1916" s="169"/>
      <c r="X1916" s="169"/>
      <c r="Y1916" s="169"/>
      <c r="Z1916" s="169"/>
      <c r="AA1916" s="169"/>
      <c r="AB1916" s="169"/>
      <c r="AC1916" s="180"/>
      <c r="AD1916" s="180"/>
      <c r="AE1916" s="207">
        <f t="shared" si="192"/>
        <v>0</v>
      </c>
    </row>
    <row r="1917" spans="1:31" x14ac:dyDescent="0.25">
      <c r="A1917" s="26"/>
      <c r="B1917" s="48" t="s">
        <v>1811</v>
      </c>
      <c r="C1917" s="23"/>
      <c r="D1917" s="49">
        <v>0</v>
      </c>
      <c r="E1917" s="23"/>
      <c r="F1917" s="50">
        <v>0</v>
      </c>
      <c r="G1917" s="169"/>
      <c r="H1917" s="169"/>
      <c r="I1917" s="169"/>
      <c r="J1917" s="169"/>
      <c r="K1917" s="169"/>
      <c r="L1917" s="169"/>
      <c r="M1917" s="169"/>
      <c r="N1917" s="169"/>
      <c r="O1917" s="169"/>
      <c r="P1917" s="207"/>
      <c r="Q1917" s="169"/>
      <c r="R1917" s="169"/>
      <c r="S1917" s="169"/>
      <c r="T1917" s="169"/>
      <c r="U1917" s="208">
        <v>0</v>
      </c>
      <c r="V1917" s="207">
        <v>0</v>
      </c>
      <c r="W1917" s="169"/>
      <c r="X1917" s="169"/>
      <c r="Y1917" s="169"/>
      <c r="Z1917" s="169"/>
      <c r="AA1917" s="169"/>
      <c r="AB1917" s="169"/>
      <c r="AC1917" s="180"/>
      <c r="AD1917" s="180"/>
      <c r="AE1917" s="207">
        <f t="shared" si="192"/>
        <v>0</v>
      </c>
    </row>
    <row r="1918" spans="1:31" x14ac:dyDescent="0.25">
      <c r="A1918" s="26"/>
      <c r="B1918" s="48" t="s">
        <v>1812</v>
      </c>
      <c r="C1918" s="23"/>
      <c r="D1918" s="49">
        <v>5</v>
      </c>
      <c r="E1918" s="23">
        <f t="shared" si="191"/>
        <v>58.2</v>
      </c>
      <c r="F1918" s="50">
        <v>291</v>
      </c>
      <c r="G1918" s="169"/>
      <c r="H1918" s="169"/>
      <c r="I1918" s="169"/>
      <c r="J1918" s="169"/>
      <c r="K1918" s="169"/>
      <c r="L1918" s="169"/>
      <c r="M1918" s="169"/>
      <c r="N1918" s="169"/>
      <c r="O1918" s="169"/>
      <c r="P1918" s="207"/>
      <c r="Q1918" s="169"/>
      <c r="R1918" s="169"/>
      <c r="S1918" s="169"/>
      <c r="T1918" s="169"/>
      <c r="U1918" s="208">
        <v>5</v>
      </c>
      <c r="V1918" s="207">
        <v>291</v>
      </c>
      <c r="W1918" s="169"/>
      <c r="X1918" s="169"/>
      <c r="Y1918" s="169"/>
      <c r="Z1918" s="169"/>
      <c r="AA1918" s="169"/>
      <c r="AB1918" s="169"/>
      <c r="AC1918" s="180"/>
      <c r="AD1918" s="180"/>
      <c r="AE1918" s="207">
        <f t="shared" si="192"/>
        <v>291</v>
      </c>
    </row>
    <row r="1919" spans="1:31" x14ac:dyDescent="0.25">
      <c r="A1919" s="26"/>
      <c r="B1919" s="48" t="s">
        <v>1813</v>
      </c>
      <c r="C1919" s="23"/>
      <c r="D1919" s="49">
        <v>0</v>
      </c>
      <c r="E1919" s="23"/>
      <c r="F1919" s="50">
        <v>0</v>
      </c>
      <c r="G1919" s="169"/>
      <c r="H1919" s="169"/>
      <c r="I1919" s="169"/>
      <c r="J1919" s="169"/>
      <c r="K1919" s="169"/>
      <c r="L1919" s="169"/>
      <c r="M1919" s="169"/>
      <c r="N1919" s="169"/>
      <c r="O1919" s="169"/>
      <c r="P1919" s="207"/>
      <c r="Q1919" s="169"/>
      <c r="R1919" s="169"/>
      <c r="S1919" s="169"/>
      <c r="T1919" s="169"/>
      <c r="U1919" s="208">
        <v>0</v>
      </c>
      <c r="V1919" s="207">
        <v>0</v>
      </c>
      <c r="W1919" s="169"/>
      <c r="X1919" s="169"/>
      <c r="Y1919" s="169"/>
      <c r="Z1919" s="169"/>
      <c r="AA1919" s="169"/>
      <c r="AB1919" s="169"/>
      <c r="AC1919" s="180"/>
      <c r="AD1919" s="180"/>
      <c r="AE1919" s="207">
        <f t="shared" si="192"/>
        <v>0</v>
      </c>
    </row>
    <row r="1920" spans="1:31" x14ac:dyDescent="0.25">
      <c r="A1920" s="26"/>
      <c r="B1920" s="48" t="s">
        <v>1814</v>
      </c>
      <c r="C1920" s="23"/>
      <c r="D1920" s="49">
        <v>0</v>
      </c>
      <c r="E1920" s="23"/>
      <c r="F1920" s="50">
        <v>0</v>
      </c>
      <c r="G1920" s="169"/>
      <c r="H1920" s="169"/>
      <c r="I1920" s="169"/>
      <c r="J1920" s="169"/>
      <c r="K1920" s="169"/>
      <c r="L1920" s="169"/>
      <c r="M1920" s="169"/>
      <c r="N1920" s="169"/>
      <c r="O1920" s="169"/>
      <c r="P1920" s="207"/>
      <c r="Q1920" s="169"/>
      <c r="R1920" s="169"/>
      <c r="S1920" s="169"/>
      <c r="T1920" s="169"/>
      <c r="U1920" s="208">
        <v>0</v>
      </c>
      <c r="V1920" s="207">
        <v>0</v>
      </c>
      <c r="W1920" s="169"/>
      <c r="X1920" s="169"/>
      <c r="Y1920" s="169"/>
      <c r="Z1920" s="169"/>
      <c r="AA1920" s="169"/>
      <c r="AB1920" s="169"/>
      <c r="AC1920" s="180"/>
      <c r="AD1920" s="180"/>
      <c r="AE1920" s="207">
        <f t="shared" si="192"/>
        <v>0</v>
      </c>
    </row>
    <row r="1921" spans="1:31" x14ac:dyDescent="0.25">
      <c r="A1921" s="26"/>
      <c r="B1921" s="48" t="s">
        <v>1815</v>
      </c>
      <c r="C1921" s="23"/>
      <c r="D1921" s="49">
        <v>0</v>
      </c>
      <c r="E1921" s="23"/>
      <c r="F1921" s="50">
        <v>0</v>
      </c>
      <c r="G1921" s="169"/>
      <c r="H1921" s="169"/>
      <c r="I1921" s="169"/>
      <c r="J1921" s="169"/>
      <c r="K1921" s="169"/>
      <c r="L1921" s="169"/>
      <c r="M1921" s="169"/>
      <c r="N1921" s="169"/>
      <c r="O1921" s="169"/>
      <c r="P1921" s="207"/>
      <c r="Q1921" s="169"/>
      <c r="R1921" s="169"/>
      <c r="S1921" s="169"/>
      <c r="T1921" s="169"/>
      <c r="U1921" s="208">
        <v>0</v>
      </c>
      <c r="V1921" s="207">
        <v>0</v>
      </c>
      <c r="W1921" s="169"/>
      <c r="X1921" s="169"/>
      <c r="Y1921" s="169"/>
      <c r="Z1921" s="169"/>
      <c r="AA1921" s="169"/>
      <c r="AB1921" s="169"/>
      <c r="AC1921" s="180"/>
      <c r="AD1921" s="180"/>
      <c r="AE1921" s="207">
        <f t="shared" si="192"/>
        <v>0</v>
      </c>
    </row>
    <row r="1922" spans="1:31" x14ac:dyDescent="0.25">
      <c r="A1922" s="26"/>
      <c r="B1922" s="48" t="s">
        <v>1816</v>
      </c>
      <c r="C1922" s="23"/>
      <c r="D1922" s="49">
        <v>0</v>
      </c>
      <c r="E1922" s="23"/>
      <c r="F1922" s="50">
        <v>0</v>
      </c>
      <c r="G1922" s="169"/>
      <c r="H1922" s="169"/>
      <c r="I1922" s="169"/>
      <c r="J1922" s="169"/>
      <c r="K1922" s="169"/>
      <c r="L1922" s="169"/>
      <c r="M1922" s="169"/>
      <c r="N1922" s="169"/>
      <c r="O1922" s="169"/>
      <c r="P1922" s="207"/>
      <c r="Q1922" s="169"/>
      <c r="R1922" s="169"/>
      <c r="S1922" s="169"/>
      <c r="T1922" s="169"/>
      <c r="U1922" s="208">
        <v>0</v>
      </c>
      <c r="V1922" s="207">
        <v>0</v>
      </c>
      <c r="W1922" s="169"/>
      <c r="X1922" s="169"/>
      <c r="Y1922" s="169"/>
      <c r="Z1922" s="169"/>
      <c r="AA1922" s="169"/>
      <c r="AB1922" s="169"/>
      <c r="AC1922" s="180"/>
      <c r="AD1922" s="180"/>
      <c r="AE1922" s="207">
        <f t="shared" si="192"/>
        <v>0</v>
      </c>
    </row>
    <row r="1923" spans="1:31" x14ac:dyDescent="0.25">
      <c r="A1923" s="26"/>
      <c r="B1923" s="48" t="s">
        <v>1817</v>
      </c>
      <c r="C1923" s="23"/>
      <c r="D1923" s="49">
        <v>0</v>
      </c>
      <c r="E1923" s="23"/>
      <c r="F1923" s="50">
        <v>0</v>
      </c>
      <c r="G1923" s="169"/>
      <c r="H1923" s="169"/>
      <c r="I1923" s="169"/>
      <c r="J1923" s="169"/>
      <c r="K1923" s="169"/>
      <c r="L1923" s="169"/>
      <c r="M1923" s="169"/>
      <c r="N1923" s="169"/>
      <c r="O1923" s="169"/>
      <c r="P1923" s="207"/>
      <c r="Q1923" s="169"/>
      <c r="R1923" s="169"/>
      <c r="S1923" s="169"/>
      <c r="T1923" s="169"/>
      <c r="U1923" s="208">
        <v>0</v>
      </c>
      <c r="V1923" s="207">
        <v>0</v>
      </c>
      <c r="W1923" s="169"/>
      <c r="X1923" s="169"/>
      <c r="Y1923" s="169"/>
      <c r="Z1923" s="169"/>
      <c r="AA1923" s="169"/>
      <c r="AB1923" s="169"/>
      <c r="AC1923" s="180"/>
      <c r="AD1923" s="180"/>
      <c r="AE1923" s="207">
        <f t="shared" si="192"/>
        <v>0</v>
      </c>
    </row>
    <row r="1924" spans="1:31" x14ac:dyDescent="0.25">
      <c r="A1924" s="26"/>
      <c r="B1924" s="48" t="s">
        <v>1818</v>
      </c>
      <c r="C1924" s="23"/>
      <c r="D1924" s="49">
        <v>0</v>
      </c>
      <c r="E1924" s="23"/>
      <c r="F1924" s="50">
        <v>0</v>
      </c>
      <c r="G1924" s="169"/>
      <c r="H1924" s="169"/>
      <c r="I1924" s="169"/>
      <c r="J1924" s="169"/>
      <c r="K1924" s="169"/>
      <c r="L1924" s="169"/>
      <c r="M1924" s="169"/>
      <c r="N1924" s="169"/>
      <c r="O1924" s="169"/>
      <c r="P1924" s="207"/>
      <c r="Q1924" s="169"/>
      <c r="R1924" s="169"/>
      <c r="S1924" s="169"/>
      <c r="T1924" s="169"/>
      <c r="U1924" s="208">
        <v>0</v>
      </c>
      <c r="V1924" s="207">
        <v>0</v>
      </c>
      <c r="W1924" s="169"/>
      <c r="X1924" s="169"/>
      <c r="Y1924" s="169"/>
      <c r="Z1924" s="169"/>
      <c r="AA1924" s="169"/>
      <c r="AB1924" s="169"/>
      <c r="AC1924" s="180"/>
      <c r="AD1924" s="180"/>
      <c r="AE1924" s="207">
        <f t="shared" si="192"/>
        <v>0</v>
      </c>
    </row>
    <row r="1925" spans="1:31" x14ac:dyDescent="0.25">
      <c r="A1925" s="26"/>
      <c r="B1925" s="48" t="s">
        <v>1819</v>
      </c>
      <c r="C1925" s="23"/>
      <c r="D1925" s="49">
        <v>0</v>
      </c>
      <c r="E1925" s="23"/>
      <c r="F1925" s="50">
        <v>0</v>
      </c>
      <c r="G1925" s="169"/>
      <c r="H1925" s="169"/>
      <c r="I1925" s="169"/>
      <c r="J1925" s="169"/>
      <c r="K1925" s="169"/>
      <c r="L1925" s="169"/>
      <c r="M1925" s="169"/>
      <c r="N1925" s="169"/>
      <c r="O1925" s="169"/>
      <c r="P1925" s="207"/>
      <c r="Q1925" s="169"/>
      <c r="R1925" s="169"/>
      <c r="S1925" s="169"/>
      <c r="T1925" s="169"/>
      <c r="U1925" s="208">
        <v>0</v>
      </c>
      <c r="V1925" s="207">
        <v>0</v>
      </c>
      <c r="W1925" s="169"/>
      <c r="X1925" s="169"/>
      <c r="Y1925" s="169"/>
      <c r="Z1925" s="169"/>
      <c r="AA1925" s="169"/>
      <c r="AB1925" s="169"/>
      <c r="AC1925" s="180"/>
      <c r="AD1925" s="180"/>
      <c r="AE1925" s="207">
        <f t="shared" si="192"/>
        <v>0</v>
      </c>
    </row>
    <row r="1926" spans="1:31" x14ac:dyDescent="0.25">
      <c r="A1926" s="26"/>
      <c r="B1926" s="48" t="s">
        <v>1820</v>
      </c>
      <c r="C1926" s="23"/>
      <c r="D1926" s="49">
        <v>0</v>
      </c>
      <c r="E1926" s="23"/>
      <c r="F1926" s="50">
        <v>0</v>
      </c>
      <c r="G1926" s="169"/>
      <c r="H1926" s="169"/>
      <c r="I1926" s="169"/>
      <c r="J1926" s="169"/>
      <c r="K1926" s="169"/>
      <c r="L1926" s="169"/>
      <c r="M1926" s="169"/>
      <c r="N1926" s="169"/>
      <c r="O1926" s="169"/>
      <c r="P1926" s="207"/>
      <c r="Q1926" s="169"/>
      <c r="R1926" s="169"/>
      <c r="S1926" s="169"/>
      <c r="T1926" s="169"/>
      <c r="U1926" s="208">
        <v>0</v>
      </c>
      <c r="V1926" s="207">
        <v>0</v>
      </c>
      <c r="W1926" s="169"/>
      <c r="X1926" s="169"/>
      <c r="Y1926" s="169"/>
      <c r="Z1926" s="169"/>
      <c r="AA1926" s="169"/>
      <c r="AB1926" s="169"/>
      <c r="AC1926" s="180"/>
      <c r="AD1926" s="180"/>
      <c r="AE1926" s="207">
        <f t="shared" si="192"/>
        <v>0</v>
      </c>
    </row>
    <row r="1927" spans="1:31" x14ac:dyDescent="0.25">
      <c r="A1927" s="26"/>
      <c r="B1927" s="48" t="s">
        <v>1821</v>
      </c>
      <c r="C1927" s="23"/>
      <c r="D1927" s="49">
        <v>0</v>
      </c>
      <c r="E1927" s="23"/>
      <c r="F1927" s="50">
        <v>0</v>
      </c>
      <c r="G1927" s="169"/>
      <c r="H1927" s="169"/>
      <c r="I1927" s="169"/>
      <c r="J1927" s="169"/>
      <c r="K1927" s="169"/>
      <c r="L1927" s="169"/>
      <c r="M1927" s="169"/>
      <c r="N1927" s="169"/>
      <c r="O1927" s="169"/>
      <c r="P1927" s="207"/>
      <c r="Q1927" s="169"/>
      <c r="R1927" s="169"/>
      <c r="S1927" s="169"/>
      <c r="T1927" s="169"/>
      <c r="U1927" s="208">
        <v>0</v>
      </c>
      <c r="V1927" s="207">
        <v>0</v>
      </c>
      <c r="W1927" s="169"/>
      <c r="X1927" s="169"/>
      <c r="Y1927" s="169"/>
      <c r="Z1927" s="169"/>
      <c r="AA1927" s="169"/>
      <c r="AB1927" s="169"/>
      <c r="AC1927" s="180"/>
      <c r="AD1927" s="180"/>
      <c r="AE1927" s="207">
        <f t="shared" si="192"/>
        <v>0</v>
      </c>
    </row>
    <row r="1928" spans="1:31" x14ac:dyDescent="0.25">
      <c r="A1928" s="26"/>
      <c r="B1928" s="48" t="s">
        <v>1822</v>
      </c>
      <c r="C1928" s="23"/>
      <c r="D1928" s="49">
        <v>0</v>
      </c>
      <c r="E1928" s="23"/>
      <c r="F1928" s="50">
        <v>0</v>
      </c>
      <c r="G1928" s="169"/>
      <c r="H1928" s="169"/>
      <c r="I1928" s="169"/>
      <c r="J1928" s="169"/>
      <c r="K1928" s="169"/>
      <c r="L1928" s="169"/>
      <c r="M1928" s="169"/>
      <c r="N1928" s="169"/>
      <c r="O1928" s="169"/>
      <c r="P1928" s="207"/>
      <c r="Q1928" s="169"/>
      <c r="R1928" s="169"/>
      <c r="S1928" s="169"/>
      <c r="T1928" s="169"/>
      <c r="U1928" s="208">
        <v>0</v>
      </c>
      <c r="V1928" s="207">
        <v>0</v>
      </c>
      <c r="W1928" s="169"/>
      <c r="X1928" s="169"/>
      <c r="Y1928" s="169"/>
      <c r="Z1928" s="169"/>
      <c r="AA1928" s="169"/>
      <c r="AB1928" s="169"/>
      <c r="AC1928" s="180"/>
      <c r="AD1928" s="180"/>
      <c r="AE1928" s="207">
        <f t="shared" si="192"/>
        <v>0</v>
      </c>
    </row>
    <row r="1929" spans="1:31" x14ac:dyDescent="0.25">
      <c r="A1929" s="26"/>
      <c r="B1929" s="48" t="s">
        <v>1823</v>
      </c>
      <c r="C1929" s="23"/>
      <c r="D1929" s="49">
        <v>0</v>
      </c>
      <c r="E1929" s="23"/>
      <c r="F1929" s="50">
        <v>0</v>
      </c>
      <c r="G1929" s="169"/>
      <c r="H1929" s="169"/>
      <c r="I1929" s="169"/>
      <c r="J1929" s="169"/>
      <c r="K1929" s="169"/>
      <c r="L1929" s="169"/>
      <c r="M1929" s="169"/>
      <c r="N1929" s="169"/>
      <c r="O1929" s="169"/>
      <c r="P1929" s="207"/>
      <c r="Q1929" s="169"/>
      <c r="R1929" s="169"/>
      <c r="S1929" s="169"/>
      <c r="T1929" s="169"/>
      <c r="U1929" s="208">
        <v>0</v>
      </c>
      <c r="V1929" s="207">
        <v>0</v>
      </c>
      <c r="W1929" s="169"/>
      <c r="X1929" s="169"/>
      <c r="Y1929" s="169"/>
      <c r="Z1929" s="169"/>
      <c r="AA1929" s="169"/>
      <c r="AB1929" s="169"/>
      <c r="AC1929" s="180"/>
      <c r="AD1929" s="180"/>
      <c r="AE1929" s="207">
        <f t="shared" si="192"/>
        <v>0</v>
      </c>
    </row>
    <row r="1930" spans="1:31" x14ac:dyDescent="0.25">
      <c r="A1930" s="26"/>
      <c r="B1930" s="48" t="s">
        <v>1824</v>
      </c>
      <c r="C1930" s="23"/>
      <c r="D1930" s="49">
        <v>4</v>
      </c>
      <c r="E1930" s="23">
        <f t="shared" ref="E1930:E1956" si="193">F1930/D1930</f>
        <v>33.270000000000003</v>
      </c>
      <c r="F1930" s="50">
        <v>133.08000000000001</v>
      </c>
      <c r="G1930" s="169"/>
      <c r="H1930" s="169"/>
      <c r="I1930" s="169"/>
      <c r="J1930" s="169"/>
      <c r="K1930" s="169"/>
      <c r="L1930" s="169"/>
      <c r="M1930" s="169"/>
      <c r="N1930" s="169"/>
      <c r="O1930" s="169"/>
      <c r="P1930" s="207"/>
      <c r="Q1930" s="169"/>
      <c r="R1930" s="169"/>
      <c r="S1930" s="169"/>
      <c r="T1930" s="169"/>
      <c r="U1930" s="208">
        <v>4</v>
      </c>
      <c r="V1930" s="207">
        <v>133.08000000000001</v>
      </c>
      <c r="W1930" s="169"/>
      <c r="X1930" s="169"/>
      <c r="Y1930" s="169"/>
      <c r="Z1930" s="169"/>
      <c r="AA1930" s="169"/>
      <c r="AB1930" s="169"/>
      <c r="AC1930" s="180"/>
      <c r="AD1930" s="180"/>
      <c r="AE1930" s="207">
        <f t="shared" si="192"/>
        <v>133.08000000000001</v>
      </c>
    </row>
    <row r="1931" spans="1:31" x14ac:dyDescent="0.25">
      <c r="A1931" s="26"/>
      <c r="B1931" s="48" t="s">
        <v>1825</v>
      </c>
      <c r="C1931" s="23"/>
      <c r="D1931" s="49">
        <v>0</v>
      </c>
      <c r="E1931" s="23"/>
      <c r="F1931" s="50">
        <v>0</v>
      </c>
      <c r="G1931" s="169"/>
      <c r="H1931" s="169"/>
      <c r="I1931" s="169"/>
      <c r="J1931" s="169"/>
      <c r="K1931" s="169"/>
      <c r="L1931" s="169"/>
      <c r="M1931" s="169"/>
      <c r="N1931" s="169"/>
      <c r="O1931" s="169"/>
      <c r="P1931" s="207"/>
      <c r="Q1931" s="169"/>
      <c r="R1931" s="169"/>
      <c r="S1931" s="169"/>
      <c r="T1931" s="169"/>
      <c r="U1931" s="208">
        <v>0</v>
      </c>
      <c r="V1931" s="207">
        <v>0</v>
      </c>
      <c r="W1931" s="169"/>
      <c r="X1931" s="169"/>
      <c r="Y1931" s="169"/>
      <c r="Z1931" s="169"/>
      <c r="AA1931" s="169"/>
      <c r="AB1931" s="169"/>
      <c r="AC1931" s="180"/>
      <c r="AD1931" s="180"/>
      <c r="AE1931" s="207">
        <f t="shared" si="192"/>
        <v>0</v>
      </c>
    </row>
    <row r="1932" spans="1:31" x14ac:dyDescent="0.25">
      <c r="A1932" s="26"/>
      <c r="B1932" s="48" t="s">
        <v>1826</v>
      </c>
      <c r="C1932" s="23"/>
      <c r="D1932" s="49">
        <v>0</v>
      </c>
      <c r="E1932" s="23"/>
      <c r="F1932" s="50">
        <v>0</v>
      </c>
      <c r="G1932" s="169"/>
      <c r="H1932" s="169"/>
      <c r="I1932" s="169"/>
      <c r="J1932" s="169"/>
      <c r="K1932" s="169"/>
      <c r="L1932" s="169"/>
      <c r="M1932" s="169"/>
      <c r="N1932" s="169"/>
      <c r="O1932" s="169"/>
      <c r="P1932" s="207"/>
      <c r="Q1932" s="169"/>
      <c r="R1932" s="169"/>
      <c r="S1932" s="169"/>
      <c r="T1932" s="169"/>
      <c r="U1932" s="208">
        <v>0</v>
      </c>
      <c r="V1932" s="207">
        <v>0</v>
      </c>
      <c r="W1932" s="169"/>
      <c r="X1932" s="169"/>
      <c r="Y1932" s="169"/>
      <c r="Z1932" s="169"/>
      <c r="AA1932" s="169"/>
      <c r="AB1932" s="169"/>
      <c r="AC1932" s="180"/>
      <c r="AD1932" s="180"/>
      <c r="AE1932" s="207">
        <f t="shared" si="192"/>
        <v>0</v>
      </c>
    </row>
    <row r="1933" spans="1:31" x14ac:dyDescent="0.25">
      <c r="A1933" s="26"/>
      <c r="B1933" s="48" t="s">
        <v>1827</v>
      </c>
      <c r="C1933" s="23"/>
      <c r="D1933" s="49">
        <v>8</v>
      </c>
      <c r="E1933" s="23">
        <f t="shared" si="193"/>
        <v>40</v>
      </c>
      <c r="F1933" s="50">
        <v>320</v>
      </c>
      <c r="G1933" s="169"/>
      <c r="H1933" s="169"/>
      <c r="I1933" s="169"/>
      <c r="J1933" s="169"/>
      <c r="K1933" s="169"/>
      <c r="L1933" s="169"/>
      <c r="M1933" s="169"/>
      <c r="N1933" s="169"/>
      <c r="O1933" s="169"/>
      <c r="P1933" s="207"/>
      <c r="Q1933" s="169"/>
      <c r="R1933" s="169"/>
      <c r="S1933" s="169"/>
      <c r="T1933" s="169"/>
      <c r="U1933" s="208">
        <v>8</v>
      </c>
      <c r="V1933" s="207">
        <v>320</v>
      </c>
      <c r="W1933" s="169"/>
      <c r="X1933" s="169"/>
      <c r="Y1933" s="169"/>
      <c r="Z1933" s="169"/>
      <c r="AA1933" s="169"/>
      <c r="AB1933" s="169"/>
      <c r="AC1933" s="180"/>
      <c r="AD1933" s="180"/>
      <c r="AE1933" s="207">
        <f t="shared" si="192"/>
        <v>320</v>
      </c>
    </row>
    <row r="1934" spans="1:31" x14ac:dyDescent="0.25">
      <c r="A1934" s="26"/>
      <c r="B1934" s="48" t="s">
        <v>1828</v>
      </c>
      <c r="C1934" s="23"/>
      <c r="D1934" s="49">
        <v>3</v>
      </c>
      <c r="E1934" s="23">
        <f t="shared" si="193"/>
        <v>22</v>
      </c>
      <c r="F1934" s="50">
        <v>66</v>
      </c>
      <c r="G1934" s="169"/>
      <c r="H1934" s="169"/>
      <c r="I1934" s="169"/>
      <c r="J1934" s="169"/>
      <c r="K1934" s="169"/>
      <c r="L1934" s="169"/>
      <c r="M1934" s="169"/>
      <c r="N1934" s="169"/>
      <c r="O1934" s="169">
        <v>3</v>
      </c>
      <c r="P1934" s="207">
        <f>E1934*O1934</f>
        <v>66</v>
      </c>
      <c r="Q1934" s="169"/>
      <c r="R1934" s="169"/>
      <c r="S1934" s="169"/>
      <c r="T1934" s="169"/>
      <c r="U1934" s="208">
        <v>0</v>
      </c>
      <c r="V1934" s="207">
        <v>0</v>
      </c>
      <c r="W1934" s="169"/>
      <c r="X1934" s="169"/>
      <c r="Y1934" s="169"/>
      <c r="Z1934" s="169"/>
      <c r="AA1934" s="169"/>
      <c r="AB1934" s="169"/>
      <c r="AC1934" s="180"/>
      <c r="AD1934" s="180"/>
      <c r="AE1934" s="207">
        <f t="shared" si="192"/>
        <v>66</v>
      </c>
    </row>
    <row r="1935" spans="1:31" x14ac:dyDescent="0.25">
      <c r="A1935" s="26"/>
      <c r="B1935" s="48" t="s">
        <v>1829</v>
      </c>
      <c r="C1935" s="23"/>
      <c r="D1935" s="49">
        <v>0</v>
      </c>
      <c r="E1935" s="23"/>
      <c r="F1935" s="50">
        <v>0</v>
      </c>
      <c r="G1935" s="169"/>
      <c r="H1935" s="169"/>
      <c r="I1935" s="169"/>
      <c r="J1935" s="169"/>
      <c r="K1935" s="169"/>
      <c r="L1935" s="169"/>
      <c r="M1935" s="169"/>
      <c r="N1935" s="169"/>
      <c r="O1935" s="169"/>
      <c r="P1935" s="207"/>
      <c r="Q1935" s="169"/>
      <c r="R1935" s="169"/>
      <c r="S1935" s="169"/>
      <c r="T1935" s="169"/>
      <c r="U1935" s="208">
        <v>0</v>
      </c>
      <c r="V1935" s="207">
        <v>0</v>
      </c>
      <c r="W1935" s="169"/>
      <c r="X1935" s="169"/>
      <c r="Y1935" s="169"/>
      <c r="Z1935" s="169"/>
      <c r="AA1935" s="169"/>
      <c r="AB1935" s="169"/>
      <c r="AC1935" s="180"/>
      <c r="AD1935" s="180"/>
      <c r="AE1935" s="207">
        <f t="shared" si="192"/>
        <v>0</v>
      </c>
    </row>
    <row r="1936" spans="1:31" x14ac:dyDescent="0.25">
      <c r="A1936" s="26"/>
      <c r="B1936" s="48" t="s">
        <v>1830</v>
      </c>
      <c r="C1936" s="23"/>
      <c r="D1936" s="49">
        <v>6</v>
      </c>
      <c r="E1936" s="23">
        <f>F1936/D1936</f>
        <v>79.50333333333333</v>
      </c>
      <c r="F1936" s="50">
        <v>477.02</v>
      </c>
      <c r="G1936" s="169"/>
      <c r="H1936" s="169"/>
      <c r="I1936" s="169"/>
      <c r="J1936" s="169"/>
      <c r="K1936" s="169"/>
      <c r="L1936" s="169"/>
      <c r="M1936" s="169"/>
      <c r="N1936" s="169"/>
      <c r="O1936" s="207"/>
      <c r="P1936" s="207"/>
      <c r="Q1936" s="169"/>
      <c r="R1936" s="169"/>
      <c r="S1936" s="169"/>
      <c r="T1936" s="169"/>
      <c r="U1936" s="208">
        <v>6</v>
      </c>
      <c r="V1936" s="207">
        <v>477.02</v>
      </c>
      <c r="W1936" s="169"/>
      <c r="X1936" s="169"/>
      <c r="Y1936" s="169"/>
      <c r="Z1936" s="169"/>
      <c r="AA1936" s="169"/>
      <c r="AB1936" s="169"/>
      <c r="AC1936" s="180"/>
      <c r="AD1936" s="180"/>
      <c r="AE1936" s="207">
        <f t="shared" si="192"/>
        <v>477.02</v>
      </c>
    </row>
    <row r="1937" spans="1:31" x14ac:dyDescent="0.25">
      <c r="A1937" s="26"/>
      <c r="B1937" s="48" t="s">
        <v>1831</v>
      </c>
      <c r="C1937" s="23"/>
      <c r="D1937" s="49">
        <v>4</v>
      </c>
      <c r="E1937" s="23">
        <f t="shared" si="193"/>
        <v>67.392499999999998</v>
      </c>
      <c r="F1937" s="50">
        <v>269.57</v>
      </c>
      <c r="G1937" s="169"/>
      <c r="H1937" s="169"/>
      <c r="I1937" s="169"/>
      <c r="J1937" s="169"/>
      <c r="K1937" s="169"/>
      <c r="L1937" s="169"/>
      <c r="M1937" s="169"/>
      <c r="N1937" s="169"/>
      <c r="O1937" s="169">
        <v>3</v>
      </c>
      <c r="P1937" s="207">
        <f>E1937*O1937</f>
        <v>202.17750000000001</v>
      </c>
      <c r="Q1937" s="169"/>
      <c r="R1937" s="169"/>
      <c r="S1937" s="169"/>
      <c r="T1937" s="169"/>
      <c r="U1937" s="208">
        <v>1</v>
      </c>
      <c r="V1937" s="207">
        <v>67.392499999999984</v>
      </c>
      <c r="W1937" s="169"/>
      <c r="X1937" s="169"/>
      <c r="Y1937" s="169"/>
      <c r="Z1937" s="169"/>
      <c r="AA1937" s="169"/>
      <c r="AB1937" s="169"/>
      <c r="AC1937" s="180"/>
      <c r="AD1937" s="180"/>
      <c r="AE1937" s="207">
        <f t="shared" si="192"/>
        <v>269.57</v>
      </c>
    </row>
    <row r="1938" spans="1:31" x14ac:dyDescent="0.25">
      <c r="A1938" s="26"/>
      <c r="B1938" s="48" t="s">
        <v>1832</v>
      </c>
      <c r="C1938" s="23"/>
      <c r="D1938" s="49">
        <v>0</v>
      </c>
      <c r="E1938" s="23"/>
      <c r="F1938" s="50">
        <v>0</v>
      </c>
      <c r="G1938" s="169"/>
      <c r="H1938" s="169"/>
      <c r="I1938" s="169"/>
      <c r="J1938" s="169"/>
      <c r="K1938" s="169"/>
      <c r="L1938" s="169"/>
      <c r="M1938" s="169"/>
      <c r="N1938" s="169"/>
      <c r="O1938" s="169"/>
      <c r="P1938" s="207"/>
      <c r="Q1938" s="169"/>
      <c r="R1938" s="169"/>
      <c r="S1938" s="169"/>
      <c r="T1938" s="169"/>
      <c r="U1938" s="208">
        <v>0</v>
      </c>
      <c r="V1938" s="207">
        <v>0</v>
      </c>
      <c r="W1938" s="169"/>
      <c r="X1938" s="169"/>
      <c r="Y1938" s="169"/>
      <c r="Z1938" s="169"/>
      <c r="AA1938" s="169"/>
      <c r="AB1938" s="169"/>
      <c r="AC1938" s="180"/>
      <c r="AD1938" s="180"/>
      <c r="AE1938" s="207">
        <f t="shared" si="192"/>
        <v>0</v>
      </c>
    </row>
    <row r="1939" spans="1:31" x14ac:dyDescent="0.25">
      <c r="A1939" s="26"/>
      <c r="B1939" s="48" t="s">
        <v>1833</v>
      </c>
      <c r="C1939" s="23"/>
      <c r="D1939" s="49">
        <v>1</v>
      </c>
      <c r="E1939" s="23">
        <f t="shared" si="193"/>
        <v>25.84</v>
      </c>
      <c r="F1939" s="50">
        <v>25.84</v>
      </c>
      <c r="G1939" s="169"/>
      <c r="H1939" s="169"/>
      <c r="I1939" s="169"/>
      <c r="J1939" s="169"/>
      <c r="K1939" s="169"/>
      <c r="L1939" s="169"/>
      <c r="M1939" s="169"/>
      <c r="N1939" s="169"/>
      <c r="O1939" s="169"/>
      <c r="P1939" s="207"/>
      <c r="Q1939" s="169"/>
      <c r="R1939" s="169"/>
      <c r="S1939" s="169"/>
      <c r="T1939" s="169"/>
      <c r="U1939" s="208">
        <v>1</v>
      </c>
      <c r="V1939" s="207">
        <v>25.84</v>
      </c>
      <c r="W1939" s="169"/>
      <c r="X1939" s="169"/>
      <c r="Y1939" s="169"/>
      <c r="Z1939" s="169"/>
      <c r="AA1939" s="169"/>
      <c r="AB1939" s="169"/>
      <c r="AC1939" s="180"/>
      <c r="AD1939" s="180"/>
      <c r="AE1939" s="207">
        <f t="shared" si="192"/>
        <v>25.84</v>
      </c>
    </row>
    <row r="1940" spans="1:31" x14ac:dyDescent="0.25">
      <c r="A1940" s="26"/>
      <c r="B1940" s="48" t="s">
        <v>1834</v>
      </c>
      <c r="C1940" s="23"/>
      <c r="D1940" s="49">
        <v>31</v>
      </c>
      <c r="E1940" s="23">
        <f t="shared" si="193"/>
        <v>509.26309677419346</v>
      </c>
      <c r="F1940" s="50">
        <v>15787.155999999997</v>
      </c>
      <c r="G1940" s="169"/>
      <c r="H1940" s="169"/>
      <c r="I1940" s="169"/>
      <c r="J1940" s="169"/>
      <c r="K1940" s="169"/>
      <c r="L1940" s="169"/>
      <c r="M1940" s="169"/>
      <c r="N1940" s="169"/>
      <c r="O1940" s="169"/>
      <c r="P1940" s="207"/>
      <c r="Q1940" s="169"/>
      <c r="R1940" s="169"/>
      <c r="S1940" s="169"/>
      <c r="T1940" s="169"/>
      <c r="U1940" s="208">
        <v>31</v>
      </c>
      <c r="V1940" s="207">
        <v>15787.155999999997</v>
      </c>
      <c r="W1940" s="169"/>
      <c r="X1940" s="169"/>
      <c r="Y1940" s="169"/>
      <c r="Z1940" s="169"/>
      <c r="AA1940" s="169"/>
      <c r="AB1940" s="169"/>
      <c r="AC1940" s="180"/>
      <c r="AD1940" s="180"/>
      <c r="AE1940" s="207">
        <f t="shared" si="192"/>
        <v>15787.155999999997</v>
      </c>
    </row>
    <row r="1941" spans="1:31" x14ac:dyDescent="0.25">
      <c r="A1941" s="26"/>
      <c r="B1941" s="48" t="s">
        <v>1835</v>
      </c>
      <c r="C1941" s="23"/>
      <c r="D1941" s="49">
        <v>0</v>
      </c>
      <c r="E1941" s="23"/>
      <c r="F1941" s="50">
        <v>0</v>
      </c>
      <c r="G1941" s="169"/>
      <c r="H1941" s="169"/>
      <c r="I1941" s="169"/>
      <c r="J1941" s="169"/>
      <c r="K1941" s="169"/>
      <c r="L1941" s="169"/>
      <c r="M1941" s="169"/>
      <c r="N1941" s="169"/>
      <c r="O1941" s="169"/>
      <c r="P1941" s="207"/>
      <c r="Q1941" s="169"/>
      <c r="R1941" s="169"/>
      <c r="S1941" s="169"/>
      <c r="T1941" s="169"/>
      <c r="U1941" s="208">
        <v>0</v>
      </c>
      <c r="V1941" s="207">
        <v>0</v>
      </c>
      <c r="W1941" s="169"/>
      <c r="X1941" s="169"/>
      <c r="Y1941" s="169"/>
      <c r="Z1941" s="169"/>
      <c r="AA1941" s="169"/>
      <c r="AB1941" s="169"/>
      <c r="AC1941" s="180"/>
      <c r="AD1941" s="180"/>
      <c r="AE1941" s="207">
        <f t="shared" si="192"/>
        <v>0</v>
      </c>
    </row>
    <row r="1942" spans="1:31" x14ac:dyDescent="0.25">
      <c r="A1942" s="26"/>
      <c r="B1942" s="48" t="s">
        <v>1836</v>
      </c>
      <c r="C1942" s="23"/>
      <c r="D1942" s="49">
        <v>1</v>
      </c>
      <c r="E1942" s="23">
        <f t="shared" si="193"/>
        <v>58.88</v>
      </c>
      <c r="F1942" s="50">
        <v>58.88</v>
      </c>
      <c r="G1942" s="169"/>
      <c r="H1942" s="169"/>
      <c r="I1942" s="169"/>
      <c r="J1942" s="169"/>
      <c r="K1942" s="169"/>
      <c r="L1942" s="169"/>
      <c r="M1942" s="169"/>
      <c r="N1942" s="169"/>
      <c r="O1942" s="169"/>
      <c r="P1942" s="207"/>
      <c r="Q1942" s="169"/>
      <c r="R1942" s="169"/>
      <c r="S1942" s="169"/>
      <c r="T1942" s="169"/>
      <c r="U1942" s="208">
        <v>1</v>
      </c>
      <c r="V1942" s="207">
        <v>58.88</v>
      </c>
      <c r="W1942" s="169"/>
      <c r="X1942" s="169"/>
      <c r="Y1942" s="169"/>
      <c r="Z1942" s="169"/>
      <c r="AA1942" s="169"/>
      <c r="AB1942" s="169"/>
      <c r="AC1942" s="180"/>
      <c r="AD1942" s="180"/>
      <c r="AE1942" s="207">
        <f t="shared" si="192"/>
        <v>58.88</v>
      </c>
    </row>
    <row r="1943" spans="1:31" x14ac:dyDescent="0.25">
      <c r="A1943" s="26"/>
      <c r="B1943" s="48" t="s">
        <v>1837</v>
      </c>
      <c r="C1943" s="23"/>
      <c r="D1943" s="49">
        <v>0</v>
      </c>
      <c r="E1943" s="23"/>
      <c r="F1943" s="50">
        <v>0</v>
      </c>
      <c r="G1943" s="169"/>
      <c r="H1943" s="169"/>
      <c r="I1943" s="169"/>
      <c r="J1943" s="169"/>
      <c r="K1943" s="169"/>
      <c r="L1943" s="169"/>
      <c r="M1943" s="169"/>
      <c r="N1943" s="169"/>
      <c r="O1943" s="169"/>
      <c r="P1943" s="207"/>
      <c r="Q1943" s="169"/>
      <c r="R1943" s="169"/>
      <c r="S1943" s="169"/>
      <c r="T1943" s="169"/>
      <c r="U1943" s="208">
        <v>0</v>
      </c>
      <c r="V1943" s="207">
        <v>0</v>
      </c>
      <c r="W1943" s="169"/>
      <c r="X1943" s="169"/>
      <c r="Y1943" s="169"/>
      <c r="Z1943" s="169"/>
      <c r="AA1943" s="169"/>
      <c r="AB1943" s="169"/>
      <c r="AC1943" s="180"/>
      <c r="AD1943" s="180"/>
      <c r="AE1943" s="207">
        <f t="shared" si="192"/>
        <v>0</v>
      </c>
    </row>
    <row r="1944" spans="1:31" x14ac:dyDescent="0.25">
      <c r="A1944" s="26"/>
      <c r="B1944" s="48" t="s">
        <v>1838</v>
      </c>
      <c r="C1944" s="23"/>
      <c r="D1944" s="49">
        <v>5</v>
      </c>
      <c r="E1944" s="23">
        <f t="shared" si="193"/>
        <v>117.60999999999999</v>
      </c>
      <c r="F1944" s="50">
        <v>588.04999999999995</v>
      </c>
      <c r="G1944" s="169"/>
      <c r="H1944" s="169"/>
      <c r="I1944" s="169"/>
      <c r="J1944" s="169"/>
      <c r="K1944" s="169"/>
      <c r="L1944" s="169"/>
      <c r="M1944" s="169"/>
      <c r="N1944" s="169"/>
      <c r="O1944" s="169"/>
      <c r="P1944" s="207"/>
      <c r="Q1944" s="169"/>
      <c r="R1944" s="169"/>
      <c r="S1944" s="169"/>
      <c r="T1944" s="169"/>
      <c r="U1944" s="208">
        <v>5</v>
      </c>
      <c r="V1944" s="207">
        <v>588.04999999999995</v>
      </c>
      <c r="W1944" s="169"/>
      <c r="X1944" s="169"/>
      <c r="Y1944" s="169"/>
      <c r="Z1944" s="169"/>
      <c r="AA1944" s="169"/>
      <c r="AB1944" s="169"/>
      <c r="AC1944" s="180"/>
      <c r="AD1944" s="180"/>
      <c r="AE1944" s="207">
        <f t="shared" si="192"/>
        <v>588.04999999999995</v>
      </c>
    </row>
    <row r="1945" spans="1:31" x14ac:dyDescent="0.25">
      <c r="A1945" s="26"/>
      <c r="B1945" s="48" t="s">
        <v>1839</v>
      </c>
      <c r="C1945" s="23"/>
      <c r="D1945" s="49">
        <v>1</v>
      </c>
      <c r="E1945" s="23">
        <v>221.96</v>
      </c>
      <c r="F1945" s="50">
        <v>221.96</v>
      </c>
      <c r="G1945" s="169"/>
      <c r="H1945" s="169"/>
      <c r="I1945" s="169"/>
      <c r="J1945" s="169"/>
      <c r="K1945" s="169"/>
      <c r="L1945" s="169"/>
      <c r="M1945" s="169"/>
      <c r="N1945" s="169"/>
      <c r="O1945" s="169"/>
      <c r="P1945" s="207"/>
      <c r="Q1945" s="169"/>
      <c r="R1945" s="169"/>
      <c r="S1945" s="169"/>
      <c r="T1945" s="169"/>
      <c r="U1945" s="208">
        <v>1</v>
      </c>
      <c r="V1945" s="207">
        <v>221.96</v>
      </c>
      <c r="W1945" s="169"/>
      <c r="X1945" s="169"/>
      <c r="Y1945" s="169"/>
      <c r="Z1945" s="169"/>
      <c r="AA1945" s="169"/>
      <c r="AB1945" s="169"/>
      <c r="AC1945" s="180"/>
      <c r="AD1945" s="180"/>
      <c r="AE1945" s="207">
        <f t="shared" si="192"/>
        <v>221.96</v>
      </c>
    </row>
    <row r="1946" spans="1:31" x14ac:dyDescent="0.25">
      <c r="A1946" s="26"/>
      <c r="B1946" s="48" t="s">
        <v>1840</v>
      </c>
      <c r="C1946" s="23"/>
      <c r="D1946" s="49">
        <v>0</v>
      </c>
      <c r="E1946" s="23"/>
      <c r="F1946" s="50">
        <v>0</v>
      </c>
      <c r="G1946" s="169"/>
      <c r="H1946" s="169"/>
      <c r="I1946" s="169"/>
      <c r="J1946" s="169"/>
      <c r="K1946" s="169"/>
      <c r="L1946" s="169"/>
      <c r="M1946" s="169"/>
      <c r="N1946" s="169"/>
      <c r="O1946" s="169"/>
      <c r="P1946" s="207"/>
      <c r="Q1946" s="169"/>
      <c r="R1946" s="169"/>
      <c r="S1946" s="169"/>
      <c r="T1946" s="169"/>
      <c r="U1946" s="208">
        <v>0</v>
      </c>
      <c r="V1946" s="207">
        <v>0</v>
      </c>
      <c r="W1946" s="169"/>
      <c r="X1946" s="169"/>
      <c r="Y1946" s="169"/>
      <c r="Z1946" s="169"/>
      <c r="AA1946" s="169"/>
      <c r="AB1946" s="169"/>
      <c r="AC1946" s="180"/>
      <c r="AD1946" s="180"/>
      <c r="AE1946" s="207">
        <f t="shared" si="192"/>
        <v>0</v>
      </c>
    </row>
    <row r="1947" spans="1:31" x14ac:dyDescent="0.25">
      <c r="A1947" s="26"/>
      <c r="B1947" s="48" t="s">
        <v>1841</v>
      </c>
      <c r="C1947" s="23"/>
      <c r="D1947" s="49">
        <v>11</v>
      </c>
      <c r="E1947" s="23">
        <f t="shared" si="193"/>
        <v>110.87254545454545</v>
      </c>
      <c r="F1947" s="50">
        <v>1219.598</v>
      </c>
      <c r="G1947" s="169"/>
      <c r="H1947" s="169"/>
      <c r="I1947" s="169"/>
      <c r="J1947" s="169"/>
      <c r="K1947" s="169"/>
      <c r="L1947" s="169"/>
      <c r="M1947" s="169"/>
      <c r="N1947" s="169"/>
      <c r="O1947" s="169">
        <v>10</v>
      </c>
      <c r="P1947" s="207">
        <f>E1947*O1947</f>
        <v>1108.7254545454543</v>
      </c>
      <c r="Q1947" s="169"/>
      <c r="R1947" s="169"/>
      <c r="S1947" s="169"/>
      <c r="T1947" s="169"/>
      <c r="U1947" s="208">
        <v>1</v>
      </c>
      <c r="V1947" s="207">
        <v>110.87254545454562</v>
      </c>
      <c r="W1947" s="169"/>
      <c r="X1947" s="169"/>
      <c r="Y1947" s="169"/>
      <c r="Z1947" s="169"/>
      <c r="AA1947" s="169"/>
      <c r="AB1947" s="169"/>
      <c r="AC1947" s="180"/>
      <c r="AD1947" s="180"/>
      <c r="AE1947" s="207">
        <f t="shared" si="192"/>
        <v>1219.598</v>
      </c>
    </row>
    <row r="1948" spans="1:31" x14ac:dyDescent="0.25">
      <c r="A1948" s="26"/>
      <c r="B1948" s="48" t="s">
        <v>1842</v>
      </c>
      <c r="C1948" s="23"/>
      <c r="D1948" s="49">
        <v>0</v>
      </c>
      <c r="E1948" s="23"/>
      <c r="F1948" s="50">
        <v>0</v>
      </c>
      <c r="G1948" s="169"/>
      <c r="H1948" s="169"/>
      <c r="I1948" s="169"/>
      <c r="J1948" s="169"/>
      <c r="K1948" s="169"/>
      <c r="L1948" s="169"/>
      <c r="M1948" s="169"/>
      <c r="N1948" s="169"/>
      <c r="O1948" s="169"/>
      <c r="P1948" s="207"/>
      <c r="Q1948" s="169"/>
      <c r="R1948" s="169"/>
      <c r="S1948" s="169"/>
      <c r="T1948" s="169"/>
      <c r="U1948" s="208">
        <v>0</v>
      </c>
      <c r="V1948" s="207">
        <v>0</v>
      </c>
      <c r="W1948" s="169"/>
      <c r="X1948" s="169"/>
      <c r="Y1948" s="169"/>
      <c r="Z1948" s="169"/>
      <c r="AA1948" s="169"/>
      <c r="AB1948" s="169"/>
      <c r="AC1948" s="180"/>
      <c r="AD1948" s="180"/>
      <c r="AE1948" s="207">
        <f t="shared" si="192"/>
        <v>0</v>
      </c>
    </row>
    <row r="1949" spans="1:31" x14ac:dyDescent="0.25">
      <c r="A1949" s="26"/>
      <c r="B1949" s="48" t="s">
        <v>1843</v>
      </c>
      <c r="C1949" s="23"/>
      <c r="D1949" s="49">
        <v>0</v>
      </c>
      <c r="E1949" s="23"/>
      <c r="F1949" s="50">
        <v>0</v>
      </c>
      <c r="G1949" s="169"/>
      <c r="H1949" s="169"/>
      <c r="I1949" s="169"/>
      <c r="J1949" s="169"/>
      <c r="K1949" s="169"/>
      <c r="L1949" s="169"/>
      <c r="M1949" s="169"/>
      <c r="N1949" s="169"/>
      <c r="O1949" s="169"/>
      <c r="P1949" s="207"/>
      <c r="Q1949" s="169"/>
      <c r="R1949" s="169"/>
      <c r="S1949" s="169"/>
      <c r="T1949" s="169"/>
      <c r="U1949" s="208">
        <v>0</v>
      </c>
      <c r="V1949" s="207">
        <v>0</v>
      </c>
      <c r="W1949" s="169"/>
      <c r="X1949" s="169"/>
      <c r="Y1949" s="169"/>
      <c r="Z1949" s="169"/>
      <c r="AA1949" s="169"/>
      <c r="AB1949" s="169"/>
      <c r="AC1949" s="180"/>
      <c r="AD1949" s="180"/>
      <c r="AE1949" s="207">
        <f t="shared" si="192"/>
        <v>0</v>
      </c>
    </row>
    <row r="1950" spans="1:31" x14ac:dyDescent="0.25">
      <c r="A1950" s="26"/>
      <c r="B1950" s="48" t="s">
        <v>1844</v>
      </c>
      <c r="C1950" s="23"/>
      <c r="D1950" s="49">
        <v>0</v>
      </c>
      <c r="E1950" s="23"/>
      <c r="F1950" s="50">
        <v>0</v>
      </c>
      <c r="G1950" s="169"/>
      <c r="H1950" s="169"/>
      <c r="I1950" s="169"/>
      <c r="J1950" s="169"/>
      <c r="K1950" s="169"/>
      <c r="L1950" s="169"/>
      <c r="M1950" s="169"/>
      <c r="N1950" s="169"/>
      <c r="O1950" s="169"/>
      <c r="P1950" s="207"/>
      <c r="Q1950" s="169"/>
      <c r="R1950" s="169"/>
      <c r="S1950" s="169"/>
      <c r="T1950" s="169"/>
      <c r="U1950" s="208">
        <v>0</v>
      </c>
      <c r="V1950" s="207">
        <v>0</v>
      </c>
      <c r="W1950" s="169"/>
      <c r="X1950" s="169"/>
      <c r="Y1950" s="169"/>
      <c r="Z1950" s="169"/>
      <c r="AA1950" s="169"/>
      <c r="AB1950" s="169"/>
      <c r="AC1950" s="180"/>
      <c r="AD1950" s="180"/>
      <c r="AE1950" s="207">
        <f t="shared" si="192"/>
        <v>0</v>
      </c>
    </row>
    <row r="1951" spans="1:31" x14ac:dyDescent="0.25">
      <c r="A1951" s="26"/>
      <c r="B1951" s="48" t="s">
        <v>1845</v>
      </c>
      <c r="C1951" s="23"/>
      <c r="D1951" s="49">
        <v>0</v>
      </c>
      <c r="E1951" s="23"/>
      <c r="F1951" s="50">
        <v>0</v>
      </c>
      <c r="G1951" s="169"/>
      <c r="H1951" s="169"/>
      <c r="I1951" s="169"/>
      <c r="J1951" s="169"/>
      <c r="K1951" s="169"/>
      <c r="L1951" s="169"/>
      <c r="M1951" s="169"/>
      <c r="N1951" s="169"/>
      <c r="O1951" s="169"/>
      <c r="P1951" s="207"/>
      <c r="Q1951" s="169"/>
      <c r="R1951" s="169"/>
      <c r="S1951" s="169"/>
      <c r="T1951" s="169"/>
      <c r="U1951" s="208">
        <v>0</v>
      </c>
      <c r="V1951" s="207">
        <v>0</v>
      </c>
      <c r="W1951" s="169"/>
      <c r="X1951" s="169"/>
      <c r="Y1951" s="169"/>
      <c r="Z1951" s="169"/>
      <c r="AA1951" s="169"/>
      <c r="AB1951" s="169"/>
      <c r="AC1951" s="180"/>
      <c r="AD1951" s="180"/>
      <c r="AE1951" s="207">
        <f t="shared" si="192"/>
        <v>0</v>
      </c>
    </row>
    <row r="1952" spans="1:31" x14ac:dyDescent="0.25">
      <c r="A1952" s="26"/>
      <c r="B1952" s="48" t="s">
        <v>1846</v>
      </c>
      <c r="C1952" s="23"/>
      <c r="D1952" s="49">
        <v>0</v>
      </c>
      <c r="E1952" s="23"/>
      <c r="F1952" s="50">
        <v>0</v>
      </c>
      <c r="G1952" s="169"/>
      <c r="H1952" s="169"/>
      <c r="I1952" s="169"/>
      <c r="J1952" s="169"/>
      <c r="K1952" s="169"/>
      <c r="L1952" s="169"/>
      <c r="M1952" s="169"/>
      <c r="N1952" s="169"/>
      <c r="O1952" s="169"/>
      <c r="P1952" s="207"/>
      <c r="Q1952" s="169"/>
      <c r="R1952" s="169"/>
      <c r="S1952" s="169"/>
      <c r="T1952" s="169"/>
      <c r="U1952" s="208">
        <v>0</v>
      </c>
      <c r="V1952" s="207">
        <v>0</v>
      </c>
      <c r="W1952" s="169"/>
      <c r="X1952" s="169"/>
      <c r="Y1952" s="169"/>
      <c r="Z1952" s="169"/>
      <c r="AA1952" s="169"/>
      <c r="AB1952" s="169"/>
      <c r="AC1952" s="180"/>
      <c r="AD1952" s="180"/>
      <c r="AE1952" s="207">
        <f t="shared" si="192"/>
        <v>0</v>
      </c>
    </row>
    <row r="1953" spans="1:474" x14ac:dyDescent="0.25">
      <c r="A1953" s="26"/>
      <c r="B1953" s="48" t="s">
        <v>1847</v>
      </c>
      <c r="C1953" s="23"/>
      <c r="D1953" s="49">
        <v>0</v>
      </c>
      <c r="E1953" s="23"/>
      <c r="F1953" s="50">
        <v>0</v>
      </c>
      <c r="G1953" s="169"/>
      <c r="H1953" s="169"/>
      <c r="I1953" s="169"/>
      <c r="J1953" s="169"/>
      <c r="K1953" s="169"/>
      <c r="L1953" s="169"/>
      <c r="M1953" s="169"/>
      <c r="N1953" s="169"/>
      <c r="O1953" s="169"/>
      <c r="P1953" s="207"/>
      <c r="Q1953" s="169"/>
      <c r="R1953" s="169"/>
      <c r="S1953" s="169"/>
      <c r="T1953" s="169"/>
      <c r="U1953" s="208">
        <v>0</v>
      </c>
      <c r="V1953" s="207">
        <v>0</v>
      </c>
      <c r="W1953" s="169"/>
      <c r="X1953" s="169"/>
      <c r="Y1953" s="169"/>
      <c r="Z1953" s="169"/>
      <c r="AA1953" s="169"/>
      <c r="AB1953" s="169"/>
      <c r="AC1953" s="180"/>
      <c r="AD1953" s="180"/>
      <c r="AE1953" s="207">
        <f t="shared" si="192"/>
        <v>0</v>
      </c>
    </row>
    <row r="1954" spans="1:474" x14ac:dyDescent="0.25">
      <c r="A1954" s="26"/>
      <c r="B1954" s="48" t="s">
        <v>1848</v>
      </c>
      <c r="C1954" s="23"/>
      <c r="D1954" s="49">
        <v>0</v>
      </c>
      <c r="E1954" s="23"/>
      <c r="F1954" s="50">
        <v>0</v>
      </c>
      <c r="G1954" s="169"/>
      <c r="H1954" s="169"/>
      <c r="I1954" s="169"/>
      <c r="J1954" s="169"/>
      <c r="K1954" s="169"/>
      <c r="L1954" s="169"/>
      <c r="M1954" s="169"/>
      <c r="N1954" s="169"/>
      <c r="O1954" s="169"/>
      <c r="P1954" s="207"/>
      <c r="Q1954" s="169"/>
      <c r="R1954" s="169"/>
      <c r="S1954" s="169"/>
      <c r="T1954" s="169"/>
      <c r="U1954" s="208">
        <v>0</v>
      </c>
      <c r="V1954" s="207">
        <v>0</v>
      </c>
      <c r="W1954" s="169"/>
      <c r="X1954" s="169"/>
      <c r="Y1954" s="169"/>
      <c r="Z1954" s="169"/>
      <c r="AA1954" s="169"/>
      <c r="AB1954" s="169"/>
      <c r="AC1954" s="180"/>
      <c r="AD1954" s="180"/>
      <c r="AE1954" s="207">
        <f t="shared" si="192"/>
        <v>0</v>
      </c>
    </row>
    <row r="1955" spans="1:474" x14ac:dyDescent="0.25">
      <c r="A1955" s="26"/>
      <c r="B1955" s="48" t="s">
        <v>1849</v>
      </c>
      <c r="C1955" s="23"/>
      <c r="D1955" s="49">
        <v>21</v>
      </c>
      <c r="E1955" s="23">
        <f t="shared" si="193"/>
        <v>106.51657142857142</v>
      </c>
      <c r="F1955" s="50">
        <v>2236.848</v>
      </c>
      <c r="G1955" s="169"/>
      <c r="H1955" s="169"/>
      <c r="I1955" s="169"/>
      <c r="J1955" s="169"/>
      <c r="K1955" s="169"/>
      <c r="L1955" s="169"/>
      <c r="M1955" s="169"/>
      <c r="N1955" s="169"/>
      <c r="O1955" s="169"/>
      <c r="P1955" s="207"/>
      <c r="Q1955" s="169"/>
      <c r="R1955" s="169"/>
      <c r="S1955" s="169"/>
      <c r="T1955" s="169"/>
      <c r="U1955" s="208">
        <v>21</v>
      </c>
      <c r="V1955" s="207">
        <v>2236.848</v>
      </c>
      <c r="W1955" s="169"/>
      <c r="X1955" s="169"/>
      <c r="Y1955" s="169"/>
      <c r="Z1955" s="169"/>
      <c r="AA1955" s="169"/>
      <c r="AB1955" s="169"/>
      <c r="AC1955" s="180"/>
      <c r="AD1955" s="180"/>
      <c r="AE1955" s="207">
        <f t="shared" si="192"/>
        <v>2236.848</v>
      </c>
    </row>
    <row r="1956" spans="1:474" x14ac:dyDescent="0.25">
      <c r="A1956" s="26"/>
      <c r="B1956" s="48" t="s">
        <v>1850</v>
      </c>
      <c r="C1956" s="23"/>
      <c r="D1956" s="49">
        <v>2</v>
      </c>
      <c r="E1956" s="23">
        <f t="shared" si="193"/>
        <v>41.04</v>
      </c>
      <c r="F1956" s="50">
        <v>82.08</v>
      </c>
      <c r="G1956" s="169"/>
      <c r="H1956" s="169"/>
      <c r="I1956" s="169"/>
      <c r="J1956" s="169"/>
      <c r="K1956" s="169"/>
      <c r="L1956" s="169"/>
      <c r="M1956" s="169"/>
      <c r="N1956" s="169"/>
      <c r="O1956" s="169">
        <v>2</v>
      </c>
      <c r="P1956" s="207">
        <f>E1956*O1956</f>
        <v>82.08</v>
      </c>
      <c r="Q1956" s="169"/>
      <c r="R1956" s="169"/>
      <c r="S1956" s="169"/>
      <c r="T1956" s="169"/>
      <c r="U1956" s="208">
        <v>0</v>
      </c>
      <c r="V1956" s="207">
        <v>0</v>
      </c>
      <c r="W1956" s="169"/>
      <c r="X1956" s="169"/>
      <c r="Y1956" s="169"/>
      <c r="Z1956" s="169"/>
      <c r="AA1956" s="169"/>
      <c r="AB1956" s="169"/>
      <c r="AC1956" s="180"/>
      <c r="AD1956" s="180"/>
      <c r="AE1956" s="207">
        <f t="shared" si="192"/>
        <v>82.08</v>
      </c>
    </row>
    <row r="1957" spans="1:474" x14ac:dyDescent="0.25">
      <c r="A1957" s="26"/>
      <c r="B1957" s="48" t="s">
        <v>1851</v>
      </c>
      <c r="C1957" s="23"/>
      <c r="D1957" s="49">
        <v>0</v>
      </c>
      <c r="E1957" s="23"/>
      <c r="F1957" s="50">
        <v>0</v>
      </c>
      <c r="G1957" s="169"/>
      <c r="H1957" s="169"/>
      <c r="I1957" s="169"/>
      <c r="J1957" s="169"/>
      <c r="K1957" s="169"/>
      <c r="L1957" s="169"/>
      <c r="M1957" s="169"/>
      <c r="N1957" s="169"/>
      <c r="O1957" s="169"/>
      <c r="P1957" s="207"/>
      <c r="Q1957" s="169"/>
      <c r="R1957" s="169"/>
      <c r="S1957" s="169"/>
      <c r="T1957" s="169"/>
      <c r="U1957" s="208">
        <v>0</v>
      </c>
      <c r="V1957" s="207">
        <v>0</v>
      </c>
      <c r="W1957" s="169"/>
      <c r="X1957" s="169"/>
      <c r="Y1957" s="169"/>
      <c r="Z1957" s="169"/>
      <c r="AA1957" s="169"/>
      <c r="AB1957" s="169"/>
      <c r="AC1957" s="180"/>
      <c r="AD1957" s="180"/>
      <c r="AE1957" s="207">
        <f t="shared" si="192"/>
        <v>0</v>
      </c>
    </row>
    <row r="1958" spans="1:474" s="14" customFormat="1" x14ac:dyDescent="0.25">
      <c r="A1958" s="11">
        <v>256</v>
      </c>
      <c r="B1958" s="79" t="s">
        <v>1852</v>
      </c>
      <c r="C1958" s="11"/>
      <c r="D1958" s="11"/>
      <c r="E1958" s="11"/>
      <c r="F1958" s="13">
        <v>108070.76119199999</v>
      </c>
      <c r="G1958" s="171">
        <f>G1959</f>
        <v>0</v>
      </c>
      <c r="H1958" s="171">
        <f t="shared" ref="H1958:AE1958" si="194">H1959</f>
        <v>0</v>
      </c>
      <c r="I1958" s="171">
        <f t="shared" si="194"/>
        <v>0</v>
      </c>
      <c r="J1958" s="171">
        <f t="shared" si="194"/>
        <v>0</v>
      </c>
      <c r="K1958" s="171">
        <f t="shared" si="194"/>
        <v>0</v>
      </c>
      <c r="L1958" s="171">
        <f t="shared" si="194"/>
        <v>0</v>
      </c>
      <c r="M1958" s="171">
        <f t="shared" si="194"/>
        <v>0</v>
      </c>
      <c r="N1958" s="171">
        <f t="shared" si="194"/>
        <v>0</v>
      </c>
      <c r="O1958" s="171">
        <f t="shared" si="194"/>
        <v>2023</v>
      </c>
      <c r="P1958" s="185">
        <f t="shared" si="194"/>
        <v>56058.16</v>
      </c>
      <c r="Q1958" s="171">
        <f t="shared" si="194"/>
        <v>0</v>
      </c>
      <c r="R1958" s="171">
        <f t="shared" si="194"/>
        <v>44964.616000000009</v>
      </c>
      <c r="S1958" s="171">
        <v>0</v>
      </c>
      <c r="T1958" s="171">
        <v>0</v>
      </c>
      <c r="U1958" s="171">
        <v>0</v>
      </c>
      <c r="V1958" s="185">
        <v>7047.98</v>
      </c>
      <c r="W1958" s="171">
        <f t="shared" si="194"/>
        <v>0</v>
      </c>
      <c r="X1958" s="171">
        <f t="shared" si="194"/>
        <v>0</v>
      </c>
      <c r="Y1958" s="171">
        <f t="shared" si="194"/>
        <v>0</v>
      </c>
      <c r="Z1958" s="171">
        <f t="shared" si="194"/>
        <v>0</v>
      </c>
      <c r="AA1958" s="171">
        <f t="shared" si="194"/>
        <v>0</v>
      </c>
      <c r="AB1958" s="171">
        <f t="shared" si="194"/>
        <v>0</v>
      </c>
      <c r="AC1958" s="171">
        <f t="shared" si="194"/>
        <v>0</v>
      </c>
      <c r="AD1958" s="181">
        <f t="shared" si="194"/>
        <v>0</v>
      </c>
      <c r="AE1958" s="185">
        <f t="shared" si="194"/>
        <v>108070.75600000001</v>
      </c>
      <c r="AF1958" s="104"/>
      <c r="AG1958" s="104"/>
      <c r="AH1958" s="104"/>
      <c r="AI1958" s="104"/>
      <c r="AJ1958" s="104"/>
      <c r="AK1958" s="104"/>
      <c r="AL1958" s="104"/>
      <c r="AM1958" s="104"/>
      <c r="AN1958" s="104"/>
      <c r="AO1958" s="104"/>
      <c r="AP1958" s="104"/>
      <c r="AQ1958" s="104"/>
      <c r="AR1958" s="104"/>
      <c r="AS1958" s="104"/>
      <c r="AT1958" s="104"/>
      <c r="AU1958" s="104"/>
      <c r="AV1958" s="104"/>
      <c r="AW1958" s="104"/>
      <c r="AX1958" s="104"/>
      <c r="AY1958" s="104"/>
      <c r="AZ1958" s="104"/>
      <c r="BA1958" s="104"/>
      <c r="BB1958" s="104"/>
      <c r="BC1958" s="104"/>
      <c r="BD1958" s="104"/>
      <c r="BE1958" s="104"/>
      <c r="BF1958" s="104"/>
      <c r="BG1958" s="104"/>
      <c r="BH1958" s="104"/>
      <c r="BI1958" s="104"/>
      <c r="BJ1958" s="104"/>
      <c r="BK1958" s="104"/>
      <c r="BL1958" s="104"/>
      <c r="BM1958" s="104"/>
      <c r="BN1958" s="104"/>
      <c r="BO1958" s="104"/>
      <c r="BP1958" s="104"/>
      <c r="BQ1958" s="104"/>
      <c r="BR1958" s="104"/>
      <c r="GM1958" s="104"/>
      <c r="GN1958" s="104"/>
      <c r="GO1958" s="104"/>
      <c r="GP1958" s="104"/>
      <c r="GQ1958" s="104"/>
      <c r="GR1958" s="104"/>
      <c r="GS1958" s="104"/>
      <c r="GT1958" s="104"/>
      <c r="GU1958" s="104"/>
      <c r="GV1958" s="104"/>
      <c r="GW1958" s="104"/>
      <c r="GX1958" s="104"/>
      <c r="GY1958" s="104"/>
      <c r="GZ1958" s="104"/>
      <c r="HA1958" s="104"/>
      <c r="HB1958" s="104"/>
      <c r="HC1958" s="104"/>
      <c r="HD1958" s="104"/>
      <c r="HE1958" s="104"/>
      <c r="HF1958" s="104"/>
      <c r="HG1958" s="104"/>
      <c r="HH1958" s="104"/>
      <c r="HI1958" s="104"/>
      <c r="HJ1958" s="104"/>
      <c r="HK1958" s="104"/>
      <c r="HL1958" s="104"/>
      <c r="HM1958" s="104"/>
      <c r="HN1958" s="104"/>
      <c r="HO1958" s="104"/>
      <c r="HP1958" s="104"/>
      <c r="HQ1958" s="104"/>
      <c r="HR1958" s="104"/>
      <c r="HS1958" s="104"/>
      <c r="HT1958" s="104"/>
      <c r="HU1958" s="104"/>
      <c r="HV1958" s="104"/>
      <c r="HW1958" s="104"/>
      <c r="HX1958" s="104"/>
      <c r="HY1958" s="104"/>
      <c r="HZ1958" s="104"/>
      <c r="IA1958" s="104"/>
      <c r="IB1958" s="104"/>
      <c r="IC1958" s="104"/>
      <c r="ID1958" s="104"/>
      <c r="IE1958" s="104"/>
      <c r="IF1958" s="104"/>
      <c r="IG1958" s="104"/>
      <c r="IH1958" s="104"/>
      <c r="II1958" s="104"/>
      <c r="IJ1958" s="104"/>
      <c r="IK1958" s="104"/>
      <c r="IL1958" s="104"/>
      <c r="IM1958" s="104"/>
      <c r="IN1958" s="104"/>
      <c r="IO1958" s="104"/>
      <c r="IP1958" s="104"/>
      <c r="IQ1958" s="104"/>
      <c r="IR1958" s="104"/>
      <c r="IS1958" s="104"/>
      <c r="IT1958" s="104"/>
      <c r="IU1958" s="104"/>
      <c r="IV1958" s="104"/>
      <c r="IW1958" s="104"/>
      <c r="IX1958" s="104"/>
      <c r="IY1958" s="104"/>
      <c r="IZ1958" s="104"/>
      <c r="JA1958" s="104"/>
      <c r="JB1958" s="104"/>
      <c r="JC1958" s="104"/>
      <c r="JD1958" s="104"/>
      <c r="JE1958" s="104"/>
      <c r="JF1958" s="104"/>
      <c r="JG1958" s="104"/>
      <c r="JH1958" s="104"/>
      <c r="JI1958" s="104"/>
      <c r="JJ1958" s="104"/>
      <c r="JK1958" s="104"/>
      <c r="JL1958" s="104"/>
      <c r="JM1958" s="104"/>
      <c r="JN1958" s="104"/>
      <c r="JO1958" s="104"/>
      <c r="JP1958" s="104"/>
      <c r="JQ1958" s="104"/>
      <c r="JR1958" s="104"/>
      <c r="JS1958" s="104"/>
      <c r="JT1958" s="104"/>
      <c r="JU1958" s="104"/>
      <c r="JV1958" s="104"/>
      <c r="JW1958" s="104"/>
      <c r="JX1958" s="104"/>
      <c r="JY1958" s="104"/>
      <c r="JZ1958" s="104"/>
      <c r="KA1958" s="104"/>
      <c r="KB1958" s="104"/>
      <c r="KC1958" s="104"/>
      <c r="KD1958" s="104"/>
      <c r="KE1958" s="104"/>
      <c r="KF1958" s="104"/>
      <c r="KG1958" s="104"/>
      <c r="KH1958" s="104"/>
      <c r="KI1958" s="104"/>
      <c r="KJ1958" s="104"/>
      <c r="KK1958" s="104"/>
      <c r="KL1958" s="104"/>
      <c r="KM1958" s="104"/>
      <c r="KN1958" s="104"/>
      <c r="KO1958" s="104"/>
      <c r="KP1958" s="104"/>
      <c r="KQ1958" s="104"/>
      <c r="KR1958" s="104"/>
      <c r="KS1958" s="104"/>
      <c r="KT1958" s="104"/>
      <c r="KU1958" s="104"/>
      <c r="KV1958" s="104"/>
      <c r="KW1958" s="104"/>
      <c r="KX1958" s="104"/>
      <c r="KY1958" s="104"/>
      <c r="KZ1958" s="104"/>
      <c r="LA1958" s="104"/>
      <c r="LB1958" s="104"/>
      <c r="LC1958" s="104"/>
      <c r="LD1958" s="104"/>
      <c r="LE1958" s="104"/>
      <c r="LF1958" s="104"/>
      <c r="LG1958" s="104"/>
      <c r="LH1958" s="104"/>
      <c r="LI1958" s="104"/>
      <c r="LJ1958" s="104"/>
      <c r="LK1958" s="104"/>
      <c r="LL1958" s="104"/>
      <c r="LM1958" s="104"/>
      <c r="LN1958" s="104"/>
      <c r="LO1958" s="104"/>
      <c r="LP1958" s="104"/>
      <c r="LQ1958" s="104"/>
      <c r="LR1958" s="104"/>
      <c r="LS1958" s="104"/>
      <c r="LT1958" s="104"/>
      <c r="LU1958" s="104"/>
      <c r="LV1958" s="104"/>
      <c r="LW1958" s="104"/>
      <c r="LX1958" s="104"/>
      <c r="LY1958" s="104"/>
      <c r="LZ1958" s="104"/>
      <c r="MA1958" s="104"/>
      <c r="MB1958" s="104"/>
      <c r="MC1958" s="104"/>
      <c r="MD1958" s="104"/>
      <c r="ME1958" s="104"/>
      <c r="MF1958" s="104"/>
      <c r="MG1958" s="104"/>
      <c r="MH1958" s="104"/>
      <c r="MI1958" s="104"/>
      <c r="MJ1958" s="104"/>
      <c r="MK1958" s="104"/>
      <c r="ML1958" s="104"/>
      <c r="MM1958" s="104"/>
      <c r="MN1958" s="104"/>
      <c r="MO1958" s="104"/>
      <c r="MP1958" s="104"/>
      <c r="MQ1958" s="104"/>
      <c r="MR1958" s="104"/>
      <c r="MS1958" s="104"/>
      <c r="MT1958" s="104"/>
      <c r="MU1958" s="104"/>
      <c r="MV1958" s="104"/>
      <c r="MW1958" s="104"/>
      <c r="MX1958" s="104"/>
      <c r="MY1958" s="104"/>
      <c r="MZ1958" s="104"/>
      <c r="NA1958" s="104"/>
      <c r="NB1958" s="104"/>
      <c r="NC1958" s="104"/>
      <c r="ND1958" s="104"/>
      <c r="NE1958" s="104"/>
      <c r="NF1958" s="104"/>
      <c r="NG1958" s="104"/>
      <c r="NH1958" s="104"/>
      <c r="NI1958" s="104"/>
      <c r="NJ1958" s="104"/>
      <c r="NK1958" s="104"/>
      <c r="NL1958" s="104"/>
      <c r="NM1958" s="104"/>
      <c r="NN1958" s="104"/>
      <c r="NO1958" s="104"/>
      <c r="NP1958" s="104"/>
      <c r="NQ1958" s="104"/>
      <c r="NR1958" s="104"/>
      <c r="NS1958" s="104"/>
      <c r="NT1958" s="104"/>
      <c r="NU1958" s="104"/>
      <c r="NV1958" s="104"/>
      <c r="NW1958" s="104"/>
      <c r="NX1958" s="104"/>
      <c r="NY1958" s="104"/>
      <c r="NZ1958" s="104"/>
      <c r="OA1958" s="104"/>
      <c r="OB1958" s="104"/>
      <c r="OC1958" s="104"/>
      <c r="OD1958" s="104"/>
      <c r="OE1958" s="104"/>
      <c r="OF1958" s="104"/>
      <c r="OG1958" s="104"/>
      <c r="OH1958" s="104"/>
      <c r="OI1958" s="104"/>
      <c r="OJ1958" s="104"/>
      <c r="OK1958" s="104"/>
      <c r="OL1958" s="104"/>
      <c r="OM1958" s="104"/>
      <c r="ON1958" s="104"/>
      <c r="OO1958" s="104"/>
      <c r="OP1958" s="104"/>
      <c r="OQ1958" s="104"/>
      <c r="OR1958" s="104"/>
      <c r="OS1958" s="104"/>
      <c r="OT1958" s="104"/>
      <c r="OU1958" s="104"/>
      <c r="OV1958" s="104"/>
      <c r="OW1958" s="104"/>
      <c r="OX1958" s="104"/>
      <c r="OY1958" s="104"/>
      <c r="OZ1958" s="104"/>
      <c r="PA1958" s="104"/>
      <c r="PB1958" s="104"/>
      <c r="PC1958" s="104"/>
      <c r="PD1958" s="104"/>
      <c r="PE1958" s="104"/>
      <c r="PF1958" s="104"/>
      <c r="PG1958" s="104"/>
      <c r="PH1958" s="104"/>
      <c r="PI1958" s="104"/>
      <c r="PJ1958" s="104"/>
      <c r="PK1958" s="104"/>
      <c r="PL1958" s="104"/>
      <c r="PM1958" s="104"/>
      <c r="PN1958" s="104"/>
      <c r="PO1958" s="104"/>
      <c r="PP1958" s="104"/>
      <c r="PQ1958" s="104"/>
      <c r="PR1958" s="104"/>
      <c r="PS1958" s="104"/>
      <c r="PT1958" s="104"/>
      <c r="PU1958" s="104"/>
      <c r="PV1958" s="104"/>
      <c r="PW1958" s="104"/>
      <c r="PX1958" s="104"/>
      <c r="PY1958" s="104"/>
      <c r="PZ1958" s="104"/>
      <c r="QA1958" s="104"/>
      <c r="QB1958" s="104"/>
      <c r="QC1958" s="104"/>
      <c r="QD1958" s="104"/>
      <c r="QE1958" s="104"/>
      <c r="QF1958" s="104"/>
      <c r="QG1958" s="104"/>
      <c r="QH1958" s="104"/>
      <c r="QI1958" s="104"/>
      <c r="QJ1958" s="104"/>
      <c r="QK1958" s="104"/>
      <c r="QL1958" s="104"/>
      <c r="QM1958" s="104"/>
      <c r="QN1958" s="104"/>
      <c r="QO1958" s="104"/>
      <c r="QP1958" s="104"/>
      <c r="QQ1958" s="104"/>
      <c r="QR1958" s="104"/>
      <c r="QS1958" s="104"/>
      <c r="QT1958" s="104"/>
      <c r="QU1958" s="104"/>
      <c r="QV1958" s="104"/>
      <c r="QW1958" s="104"/>
      <c r="QX1958" s="104"/>
      <c r="QY1958" s="104"/>
      <c r="QZ1958" s="104"/>
      <c r="RA1958" s="104"/>
      <c r="RB1958" s="104"/>
      <c r="RC1958" s="104"/>
      <c r="RD1958" s="104"/>
      <c r="RE1958" s="104"/>
      <c r="RF1958" s="104"/>
    </row>
    <row r="1959" spans="1:474" s="19" customFormat="1" x14ac:dyDescent="0.25">
      <c r="A1959" s="15">
        <v>25601</v>
      </c>
      <c r="B1959" s="67" t="s">
        <v>1852</v>
      </c>
      <c r="C1959" s="15"/>
      <c r="D1959" s="15"/>
      <c r="E1959" s="15"/>
      <c r="F1959" s="18">
        <v>108070.76119199999</v>
      </c>
      <c r="G1959" s="173">
        <f>SUM(G1960:G1994)</f>
        <v>0</v>
      </c>
      <c r="H1959" s="173">
        <f t="shared" ref="H1959:AD1959" si="195">SUM(H1960:H1994)</f>
        <v>0</v>
      </c>
      <c r="I1959" s="173">
        <f t="shared" si="195"/>
        <v>0</v>
      </c>
      <c r="J1959" s="173">
        <f t="shared" si="195"/>
        <v>0</v>
      </c>
      <c r="K1959" s="173">
        <f t="shared" si="195"/>
        <v>0</v>
      </c>
      <c r="L1959" s="173">
        <f t="shared" si="195"/>
        <v>0</v>
      </c>
      <c r="M1959" s="173">
        <f t="shared" si="195"/>
        <v>0</v>
      </c>
      <c r="N1959" s="173">
        <f t="shared" si="195"/>
        <v>0</v>
      </c>
      <c r="O1959" s="173">
        <f t="shared" si="195"/>
        <v>2023</v>
      </c>
      <c r="P1959" s="184">
        <f t="shared" si="195"/>
        <v>56058.16</v>
      </c>
      <c r="Q1959" s="173">
        <f t="shared" si="195"/>
        <v>0</v>
      </c>
      <c r="R1959" s="173">
        <v>44964.616000000009</v>
      </c>
      <c r="S1959" s="173">
        <v>0</v>
      </c>
      <c r="T1959" s="173">
        <v>0</v>
      </c>
      <c r="U1959" s="173"/>
      <c r="V1959" s="184">
        <v>7047.98</v>
      </c>
      <c r="W1959" s="173">
        <f t="shared" si="195"/>
        <v>0</v>
      </c>
      <c r="X1959" s="173">
        <f t="shared" si="195"/>
        <v>0</v>
      </c>
      <c r="Y1959" s="173">
        <f t="shared" si="195"/>
        <v>0</v>
      </c>
      <c r="Z1959" s="173">
        <f t="shared" si="195"/>
        <v>0</v>
      </c>
      <c r="AA1959" s="173">
        <f t="shared" si="195"/>
        <v>0</v>
      </c>
      <c r="AB1959" s="173">
        <f t="shared" si="195"/>
        <v>0</v>
      </c>
      <c r="AC1959" s="173">
        <f t="shared" si="195"/>
        <v>0</v>
      </c>
      <c r="AD1959" s="179">
        <f t="shared" si="195"/>
        <v>0</v>
      </c>
      <c r="AE1959" s="207">
        <f t="shared" ref="AE1959:AE1994" si="196">H1959+J1959+L1959+N1959+P1959+R1959+T1959+V1959+X1959+Z1959+AB1959+AD1959</f>
        <v>108070.75600000001</v>
      </c>
      <c r="AF1959" s="104"/>
      <c r="AG1959" s="104"/>
      <c r="AH1959" s="104"/>
      <c r="AI1959" s="104"/>
      <c r="AJ1959" s="104"/>
      <c r="AK1959" s="104"/>
      <c r="AL1959" s="104"/>
      <c r="AM1959" s="104"/>
      <c r="AN1959" s="104"/>
      <c r="AO1959" s="104"/>
      <c r="AP1959" s="104"/>
      <c r="AQ1959" s="104"/>
      <c r="AR1959" s="104"/>
      <c r="AS1959" s="104"/>
      <c r="AT1959" s="104"/>
      <c r="AU1959" s="104"/>
      <c r="AV1959" s="104"/>
      <c r="AW1959" s="104"/>
      <c r="AX1959" s="104"/>
      <c r="AY1959" s="104"/>
      <c r="AZ1959" s="104"/>
      <c r="BA1959" s="104"/>
      <c r="BB1959" s="104"/>
      <c r="BC1959" s="104"/>
      <c r="BD1959" s="104"/>
      <c r="BE1959" s="104"/>
      <c r="BF1959" s="104"/>
      <c r="BG1959" s="104"/>
      <c r="BH1959" s="104"/>
      <c r="BI1959" s="104"/>
      <c r="BJ1959" s="104"/>
      <c r="BK1959" s="104"/>
      <c r="BL1959" s="104"/>
      <c r="BM1959" s="104"/>
      <c r="BN1959" s="104"/>
      <c r="BO1959" s="104"/>
      <c r="BP1959" s="104"/>
      <c r="BQ1959" s="104"/>
      <c r="BR1959" s="104"/>
      <c r="GM1959" s="104"/>
      <c r="GN1959" s="104"/>
      <c r="GO1959" s="104"/>
      <c r="GP1959" s="104"/>
      <c r="GQ1959" s="104"/>
      <c r="GR1959" s="104"/>
      <c r="GS1959" s="104"/>
      <c r="GT1959" s="104"/>
      <c r="GU1959" s="104"/>
      <c r="GV1959" s="104"/>
      <c r="GW1959" s="104"/>
      <c r="GX1959" s="104"/>
      <c r="GY1959" s="104"/>
      <c r="GZ1959" s="104"/>
      <c r="HA1959" s="104"/>
      <c r="HB1959" s="104"/>
      <c r="HC1959" s="104"/>
      <c r="HD1959" s="104"/>
      <c r="HE1959" s="104"/>
      <c r="HF1959" s="104"/>
      <c r="HG1959" s="104"/>
      <c r="HH1959" s="104"/>
      <c r="HI1959" s="104"/>
      <c r="HJ1959" s="104"/>
      <c r="HK1959" s="104"/>
      <c r="HL1959" s="104"/>
      <c r="HM1959" s="104"/>
      <c r="HN1959" s="104"/>
      <c r="HO1959" s="104"/>
      <c r="HP1959" s="104"/>
      <c r="HQ1959" s="104"/>
      <c r="HR1959" s="104"/>
      <c r="HS1959" s="104"/>
      <c r="HT1959" s="104"/>
      <c r="HU1959" s="104"/>
      <c r="HV1959" s="104"/>
      <c r="HW1959" s="104"/>
      <c r="HX1959" s="104"/>
      <c r="HY1959" s="104"/>
      <c r="HZ1959" s="104"/>
      <c r="IA1959" s="104"/>
      <c r="IB1959" s="104"/>
      <c r="IC1959" s="104"/>
      <c r="ID1959" s="104"/>
      <c r="IE1959" s="104"/>
      <c r="IF1959" s="104"/>
      <c r="IG1959" s="104"/>
      <c r="IH1959" s="104"/>
      <c r="II1959" s="104"/>
      <c r="IJ1959" s="104"/>
      <c r="IK1959" s="104"/>
      <c r="IL1959" s="104"/>
      <c r="IM1959" s="104"/>
      <c r="IN1959" s="104"/>
      <c r="IO1959" s="104"/>
      <c r="IP1959" s="104"/>
      <c r="IQ1959" s="104"/>
      <c r="IR1959" s="104"/>
      <c r="IS1959" s="104"/>
      <c r="IT1959" s="104"/>
      <c r="IU1959" s="104"/>
      <c r="IV1959" s="104"/>
      <c r="IW1959" s="104"/>
      <c r="IX1959" s="104"/>
      <c r="IY1959" s="104"/>
      <c r="IZ1959" s="104"/>
      <c r="JA1959" s="104"/>
      <c r="JB1959" s="104"/>
      <c r="JC1959" s="104"/>
      <c r="JD1959" s="104"/>
      <c r="JE1959" s="104"/>
      <c r="JF1959" s="104"/>
      <c r="JG1959" s="104"/>
      <c r="JH1959" s="104"/>
      <c r="JI1959" s="104"/>
      <c r="JJ1959" s="104"/>
      <c r="JK1959" s="104"/>
      <c r="JL1959" s="104"/>
      <c r="JM1959" s="104"/>
      <c r="JN1959" s="104"/>
      <c r="JO1959" s="104"/>
      <c r="JP1959" s="104"/>
      <c r="JQ1959" s="104"/>
      <c r="JR1959" s="104"/>
      <c r="JS1959" s="104"/>
      <c r="JT1959" s="104"/>
      <c r="JU1959" s="104"/>
      <c r="JV1959" s="104"/>
      <c r="JW1959" s="104"/>
      <c r="JX1959" s="104"/>
      <c r="JY1959" s="104"/>
      <c r="JZ1959" s="104"/>
      <c r="KA1959" s="104"/>
      <c r="KB1959" s="104"/>
      <c r="KC1959" s="104"/>
      <c r="KD1959" s="104"/>
      <c r="KE1959" s="104"/>
      <c r="KF1959" s="104"/>
      <c r="KG1959" s="104"/>
      <c r="KH1959" s="104"/>
      <c r="KI1959" s="104"/>
      <c r="KJ1959" s="104"/>
      <c r="KK1959" s="104"/>
      <c r="KL1959" s="104"/>
      <c r="KM1959" s="104"/>
      <c r="KN1959" s="104"/>
      <c r="KO1959" s="104"/>
      <c r="KP1959" s="104"/>
      <c r="KQ1959" s="104"/>
      <c r="KR1959" s="104"/>
      <c r="KS1959" s="104"/>
      <c r="KT1959" s="104"/>
      <c r="KU1959" s="104"/>
      <c r="KV1959" s="104"/>
      <c r="KW1959" s="104"/>
      <c r="KX1959" s="104"/>
      <c r="KY1959" s="104"/>
      <c r="KZ1959" s="104"/>
      <c r="LA1959" s="104"/>
      <c r="LB1959" s="104"/>
      <c r="LC1959" s="104"/>
      <c r="LD1959" s="104"/>
      <c r="LE1959" s="104"/>
      <c r="LF1959" s="104"/>
      <c r="LG1959" s="104"/>
      <c r="LH1959" s="104"/>
      <c r="LI1959" s="104"/>
      <c r="LJ1959" s="104"/>
      <c r="LK1959" s="104"/>
      <c r="LL1959" s="104"/>
      <c r="LM1959" s="104"/>
      <c r="LN1959" s="104"/>
      <c r="LO1959" s="104"/>
      <c r="LP1959" s="104"/>
      <c r="LQ1959" s="104"/>
      <c r="LR1959" s="104"/>
      <c r="LS1959" s="104"/>
      <c r="LT1959" s="104"/>
      <c r="LU1959" s="104"/>
      <c r="LV1959" s="104"/>
      <c r="LW1959" s="104"/>
      <c r="LX1959" s="104"/>
      <c r="LY1959" s="104"/>
      <c r="LZ1959" s="104"/>
      <c r="MA1959" s="104"/>
      <c r="MB1959" s="104"/>
      <c r="MC1959" s="104"/>
      <c r="MD1959" s="104"/>
      <c r="ME1959" s="104"/>
      <c r="MF1959" s="104"/>
      <c r="MG1959" s="104"/>
      <c r="MH1959" s="104"/>
      <c r="MI1959" s="104"/>
      <c r="MJ1959" s="104"/>
      <c r="MK1959" s="104"/>
      <c r="ML1959" s="104"/>
      <c r="MM1959" s="104"/>
      <c r="MN1959" s="104"/>
      <c r="MO1959" s="104"/>
      <c r="MP1959" s="104"/>
      <c r="MQ1959" s="104"/>
      <c r="MR1959" s="104"/>
      <c r="MS1959" s="104"/>
      <c r="MT1959" s="104"/>
      <c r="MU1959" s="104"/>
      <c r="MV1959" s="104"/>
      <c r="MW1959" s="104"/>
      <c r="MX1959" s="104"/>
      <c r="MY1959" s="104"/>
      <c r="MZ1959" s="104"/>
      <c r="NA1959" s="104"/>
      <c r="NB1959" s="104"/>
      <c r="NC1959" s="104"/>
      <c r="ND1959" s="104"/>
      <c r="NE1959" s="104"/>
      <c r="NF1959" s="104"/>
      <c r="NG1959" s="104"/>
      <c r="NH1959" s="104"/>
      <c r="NI1959" s="104"/>
      <c r="NJ1959" s="104"/>
      <c r="NK1959" s="104"/>
      <c r="NL1959" s="104"/>
      <c r="NM1959" s="104"/>
      <c r="NN1959" s="104"/>
      <c r="NO1959" s="104"/>
      <c r="NP1959" s="104"/>
      <c r="NQ1959" s="104"/>
      <c r="NR1959" s="104"/>
      <c r="NS1959" s="104"/>
      <c r="NT1959" s="104"/>
      <c r="NU1959" s="104"/>
      <c r="NV1959" s="104"/>
      <c r="NW1959" s="104"/>
      <c r="NX1959" s="104"/>
      <c r="NY1959" s="104"/>
      <c r="NZ1959" s="104"/>
      <c r="OA1959" s="104"/>
      <c r="OB1959" s="104"/>
      <c r="OC1959" s="104"/>
      <c r="OD1959" s="104"/>
      <c r="OE1959" s="104"/>
      <c r="OF1959" s="104"/>
      <c r="OG1959" s="104"/>
      <c r="OH1959" s="104"/>
      <c r="OI1959" s="104"/>
      <c r="OJ1959" s="104"/>
      <c r="OK1959" s="104"/>
      <c r="OL1959" s="104"/>
      <c r="OM1959" s="104"/>
      <c r="ON1959" s="104"/>
      <c r="OO1959" s="104"/>
      <c r="OP1959" s="104"/>
      <c r="OQ1959" s="104"/>
      <c r="OR1959" s="104"/>
      <c r="OS1959" s="104"/>
      <c r="OT1959" s="104"/>
      <c r="OU1959" s="104"/>
      <c r="OV1959" s="104"/>
      <c r="OW1959" s="104"/>
      <c r="OX1959" s="104"/>
      <c r="OY1959" s="104"/>
      <c r="OZ1959" s="104"/>
      <c r="PA1959" s="104"/>
      <c r="PB1959" s="104"/>
      <c r="PC1959" s="104"/>
      <c r="PD1959" s="104"/>
      <c r="PE1959" s="104"/>
      <c r="PF1959" s="104"/>
      <c r="PG1959" s="104"/>
      <c r="PH1959" s="104"/>
      <c r="PI1959" s="104"/>
      <c r="PJ1959" s="104"/>
      <c r="PK1959" s="104"/>
      <c r="PL1959" s="104"/>
      <c r="PM1959" s="104"/>
      <c r="PN1959" s="104"/>
      <c r="PO1959" s="104"/>
      <c r="PP1959" s="104"/>
      <c r="PQ1959" s="104"/>
      <c r="PR1959" s="104"/>
      <c r="PS1959" s="104"/>
      <c r="PT1959" s="104"/>
      <c r="PU1959" s="104"/>
      <c r="PV1959" s="104"/>
      <c r="PW1959" s="104"/>
      <c r="PX1959" s="104"/>
      <c r="PY1959" s="104"/>
      <c r="PZ1959" s="104"/>
      <c r="QA1959" s="104"/>
      <c r="QB1959" s="104"/>
      <c r="QC1959" s="104"/>
      <c r="QD1959" s="104"/>
      <c r="QE1959" s="104"/>
      <c r="QF1959" s="104"/>
      <c r="QG1959" s="104"/>
      <c r="QH1959" s="104"/>
      <c r="QI1959" s="104"/>
      <c r="QJ1959" s="104"/>
      <c r="QK1959" s="104"/>
      <c r="QL1959" s="104"/>
      <c r="QM1959" s="104"/>
      <c r="QN1959" s="104"/>
      <c r="QO1959" s="104"/>
      <c r="QP1959" s="104"/>
      <c r="QQ1959" s="104"/>
      <c r="QR1959" s="104"/>
      <c r="QS1959" s="104"/>
      <c r="QT1959" s="104"/>
      <c r="QU1959" s="104"/>
      <c r="QV1959" s="104"/>
      <c r="QW1959" s="104"/>
      <c r="QX1959" s="104"/>
      <c r="QY1959" s="104"/>
      <c r="QZ1959" s="104"/>
      <c r="RA1959" s="104"/>
      <c r="RB1959" s="104"/>
      <c r="RC1959" s="104"/>
      <c r="RD1959" s="104"/>
      <c r="RE1959" s="104"/>
      <c r="RF1959" s="104"/>
    </row>
    <row r="1960" spans="1:474" x14ac:dyDescent="0.25">
      <c r="A1960" s="119"/>
      <c r="B1960" s="48" t="s">
        <v>1853</v>
      </c>
      <c r="C1960" s="23"/>
      <c r="D1960" s="49">
        <v>0</v>
      </c>
      <c r="E1960" s="23"/>
      <c r="F1960" s="50">
        <v>0</v>
      </c>
      <c r="G1960" s="169"/>
      <c r="H1960" s="169"/>
      <c r="I1960" s="169"/>
      <c r="J1960" s="169"/>
      <c r="K1960" s="169"/>
      <c r="L1960" s="169"/>
      <c r="M1960" s="169"/>
      <c r="N1960" s="169"/>
      <c r="O1960" s="169"/>
      <c r="P1960" s="207"/>
      <c r="Q1960" s="169"/>
      <c r="R1960" s="169"/>
      <c r="S1960" s="169"/>
      <c r="T1960" s="169"/>
      <c r="U1960" s="208">
        <v>0</v>
      </c>
      <c r="V1960" s="207">
        <v>0</v>
      </c>
      <c r="W1960" s="169"/>
      <c r="X1960" s="169"/>
      <c r="Y1960" s="169"/>
      <c r="Z1960" s="169"/>
      <c r="AA1960" s="169"/>
      <c r="AB1960" s="169"/>
      <c r="AC1960" s="180"/>
      <c r="AD1960" s="180"/>
      <c r="AE1960" s="207">
        <f t="shared" si="196"/>
        <v>0</v>
      </c>
    </row>
    <row r="1961" spans="1:474" x14ac:dyDescent="0.25">
      <c r="A1961" s="119"/>
      <c r="B1961" s="48" t="s">
        <v>1854</v>
      </c>
      <c r="C1961" s="23"/>
      <c r="D1961" s="49">
        <v>0</v>
      </c>
      <c r="E1961" s="23"/>
      <c r="F1961" s="50">
        <v>0</v>
      </c>
      <c r="G1961" s="169"/>
      <c r="H1961" s="169"/>
      <c r="I1961" s="169"/>
      <c r="J1961" s="169"/>
      <c r="K1961" s="169"/>
      <c r="L1961" s="169"/>
      <c r="M1961" s="169"/>
      <c r="N1961" s="169"/>
      <c r="O1961" s="169"/>
      <c r="P1961" s="207"/>
      <c r="Q1961" s="169"/>
      <c r="R1961" s="169"/>
      <c r="S1961" s="169"/>
      <c r="T1961" s="169"/>
      <c r="U1961" s="208">
        <v>0</v>
      </c>
      <c r="V1961" s="207">
        <v>0</v>
      </c>
      <c r="W1961" s="169"/>
      <c r="X1961" s="169"/>
      <c r="Y1961" s="169"/>
      <c r="Z1961" s="169"/>
      <c r="AA1961" s="169"/>
      <c r="AB1961" s="169"/>
      <c r="AC1961" s="180"/>
      <c r="AD1961" s="180"/>
      <c r="AE1961" s="207">
        <f t="shared" si="196"/>
        <v>0</v>
      </c>
    </row>
    <row r="1962" spans="1:474" x14ac:dyDescent="0.25">
      <c r="A1962" s="119"/>
      <c r="B1962" s="48" t="s">
        <v>1855</v>
      </c>
      <c r="C1962" s="23"/>
      <c r="D1962" s="49">
        <v>14</v>
      </c>
      <c r="E1962" s="23"/>
      <c r="F1962" s="50">
        <v>5684</v>
      </c>
      <c r="G1962" s="169"/>
      <c r="H1962" s="169"/>
      <c r="I1962" s="169"/>
      <c r="J1962" s="169"/>
      <c r="K1962" s="169"/>
      <c r="L1962" s="169"/>
      <c r="M1962" s="169"/>
      <c r="N1962" s="169"/>
      <c r="O1962" s="169">
        <v>14</v>
      </c>
      <c r="P1962" s="207">
        <v>5684</v>
      </c>
      <c r="Q1962" s="169"/>
      <c r="R1962" s="169"/>
      <c r="S1962" s="169"/>
      <c r="T1962" s="169"/>
      <c r="U1962" s="208">
        <v>0</v>
      </c>
      <c r="V1962" s="207">
        <v>0</v>
      </c>
      <c r="W1962" s="169"/>
      <c r="X1962" s="169"/>
      <c r="Y1962" s="169"/>
      <c r="Z1962" s="169"/>
      <c r="AA1962" s="169"/>
      <c r="AB1962" s="169"/>
      <c r="AC1962" s="180"/>
      <c r="AD1962" s="180"/>
      <c r="AE1962" s="207">
        <f t="shared" si="196"/>
        <v>5684</v>
      </c>
    </row>
    <row r="1963" spans="1:474" x14ac:dyDescent="0.25">
      <c r="A1963" s="119"/>
      <c r="B1963" s="48" t="s">
        <v>1856</v>
      </c>
      <c r="C1963" s="23"/>
      <c r="D1963" s="57">
        <v>2600</v>
      </c>
      <c r="E1963" s="23"/>
      <c r="F1963" s="50">
        <v>1352</v>
      </c>
      <c r="G1963" s="169"/>
      <c r="H1963" s="169"/>
      <c r="I1963" s="169"/>
      <c r="J1963" s="169"/>
      <c r="K1963" s="169"/>
      <c r="L1963" s="169"/>
      <c r="M1963" s="169"/>
      <c r="N1963" s="169"/>
      <c r="O1963" s="169"/>
      <c r="P1963" s="207"/>
      <c r="Q1963" s="169"/>
      <c r="R1963" s="169"/>
      <c r="S1963" s="169"/>
      <c r="T1963" s="169"/>
      <c r="U1963" s="208">
        <v>2600</v>
      </c>
      <c r="V1963" s="207">
        <v>1352</v>
      </c>
      <c r="W1963" s="169"/>
      <c r="X1963" s="169"/>
      <c r="Y1963" s="169"/>
      <c r="Z1963" s="169"/>
      <c r="AA1963" s="169"/>
      <c r="AB1963" s="169"/>
      <c r="AC1963" s="180"/>
      <c r="AD1963" s="180"/>
      <c r="AE1963" s="207">
        <f t="shared" si="196"/>
        <v>1352</v>
      </c>
    </row>
    <row r="1964" spans="1:474" x14ac:dyDescent="0.25">
      <c r="A1964" s="119"/>
      <c r="B1964" s="48" t="s">
        <v>1857</v>
      </c>
      <c r="C1964" s="23"/>
      <c r="D1964" s="57">
        <v>2500</v>
      </c>
      <c r="E1964" s="23"/>
      <c r="F1964" s="50">
        <v>1250</v>
      </c>
      <c r="G1964" s="169"/>
      <c r="H1964" s="169"/>
      <c r="I1964" s="169"/>
      <c r="J1964" s="169"/>
      <c r="K1964" s="169"/>
      <c r="L1964" s="169"/>
      <c r="M1964" s="169"/>
      <c r="N1964" s="169"/>
      <c r="O1964" s="169"/>
      <c r="P1964" s="207"/>
      <c r="Q1964" s="169"/>
      <c r="R1964" s="169"/>
      <c r="S1964" s="169"/>
      <c r="T1964" s="169"/>
      <c r="U1964" s="208">
        <v>2500</v>
      </c>
      <c r="V1964" s="207">
        <v>1250</v>
      </c>
      <c r="W1964" s="169"/>
      <c r="X1964" s="169"/>
      <c r="Y1964" s="169"/>
      <c r="Z1964" s="169"/>
      <c r="AA1964" s="169"/>
      <c r="AB1964" s="169"/>
      <c r="AC1964" s="180"/>
      <c r="AD1964" s="180"/>
      <c r="AE1964" s="207">
        <f t="shared" si="196"/>
        <v>1250</v>
      </c>
    </row>
    <row r="1965" spans="1:474" x14ac:dyDescent="0.25">
      <c r="A1965" s="119"/>
      <c r="B1965" s="48" t="s">
        <v>1858</v>
      </c>
      <c r="C1965" s="23"/>
      <c r="D1965" s="57">
        <v>2500</v>
      </c>
      <c r="E1965" s="23"/>
      <c r="F1965" s="50">
        <v>1250</v>
      </c>
      <c r="G1965" s="169"/>
      <c r="H1965" s="169"/>
      <c r="I1965" s="169"/>
      <c r="J1965" s="169"/>
      <c r="K1965" s="169"/>
      <c r="L1965" s="169"/>
      <c r="M1965" s="169"/>
      <c r="N1965" s="169"/>
      <c r="O1965" s="169"/>
      <c r="P1965" s="207"/>
      <c r="Q1965" s="169"/>
      <c r="R1965" s="169"/>
      <c r="S1965" s="169"/>
      <c r="T1965" s="169"/>
      <c r="U1965" s="208">
        <v>2500</v>
      </c>
      <c r="V1965" s="207">
        <v>1250</v>
      </c>
      <c r="W1965" s="169"/>
      <c r="X1965" s="169"/>
      <c r="Y1965" s="169"/>
      <c r="Z1965" s="169"/>
      <c r="AA1965" s="169"/>
      <c r="AB1965" s="169"/>
      <c r="AC1965" s="180"/>
      <c r="AD1965" s="180"/>
      <c r="AE1965" s="207">
        <f t="shared" si="196"/>
        <v>1250</v>
      </c>
    </row>
    <row r="1966" spans="1:474" x14ac:dyDescent="0.25">
      <c r="A1966" s="119"/>
      <c r="B1966" s="48" t="s">
        <v>1859</v>
      </c>
      <c r="C1966" s="23"/>
      <c r="D1966" s="57">
        <v>2500</v>
      </c>
      <c r="E1966" s="23"/>
      <c r="F1966" s="50">
        <v>2500</v>
      </c>
      <c r="G1966" s="169"/>
      <c r="H1966" s="169"/>
      <c r="I1966" s="169"/>
      <c r="J1966" s="169"/>
      <c r="K1966" s="169"/>
      <c r="L1966" s="169"/>
      <c r="M1966" s="169"/>
      <c r="N1966" s="169"/>
      <c r="O1966" s="169"/>
      <c r="P1966" s="207"/>
      <c r="Q1966" s="169"/>
      <c r="R1966" s="169"/>
      <c r="S1966" s="169"/>
      <c r="T1966" s="169"/>
      <c r="U1966" s="208">
        <v>2500</v>
      </c>
      <c r="V1966" s="207">
        <v>2500</v>
      </c>
      <c r="W1966" s="169"/>
      <c r="X1966" s="169"/>
      <c r="Y1966" s="169"/>
      <c r="Z1966" s="169"/>
      <c r="AA1966" s="169"/>
      <c r="AB1966" s="169"/>
      <c r="AC1966" s="180"/>
      <c r="AD1966" s="180"/>
      <c r="AE1966" s="207">
        <f t="shared" si="196"/>
        <v>2500</v>
      </c>
    </row>
    <row r="1967" spans="1:474" x14ac:dyDescent="0.25">
      <c r="A1967" s="119"/>
      <c r="B1967" s="48" t="s">
        <v>1860</v>
      </c>
      <c r="C1967" s="23"/>
      <c r="D1967" s="57">
        <v>2500</v>
      </c>
      <c r="E1967" s="23"/>
      <c r="F1967" s="50">
        <v>1250</v>
      </c>
      <c r="G1967" s="169"/>
      <c r="H1967" s="169"/>
      <c r="I1967" s="169"/>
      <c r="J1967" s="169"/>
      <c r="K1967" s="169"/>
      <c r="L1967" s="169"/>
      <c r="M1967" s="169"/>
      <c r="N1967" s="169"/>
      <c r="O1967" s="169"/>
      <c r="P1967" s="207"/>
      <c r="Q1967" s="169"/>
      <c r="R1967" s="169"/>
      <c r="S1967" s="169"/>
      <c r="T1967" s="169"/>
      <c r="U1967" s="208">
        <v>2500</v>
      </c>
      <c r="V1967" s="207">
        <v>1250</v>
      </c>
      <c r="W1967" s="169"/>
      <c r="X1967" s="169"/>
      <c r="Y1967" s="169"/>
      <c r="Z1967" s="169"/>
      <c r="AA1967" s="169"/>
      <c r="AB1967" s="169"/>
      <c r="AC1967" s="180"/>
      <c r="AD1967" s="180"/>
      <c r="AE1967" s="207">
        <f t="shared" si="196"/>
        <v>1250</v>
      </c>
    </row>
    <row r="1968" spans="1:474" x14ac:dyDescent="0.25">
      <c r="A1968" s="119"/>
      <c r="B1968" s="48" t="s">
        <v>1861</v>
      </c>
      <c r="C1968" s="23"/>
      <c r="D1968" s="57">
        <v>2500</v>
      </c>
      <c r="E1968" s="23"/>
      <c r="F1968" s="50">
        <v>1250</v>
      </c>
      <c r="G1968" s="169"/>
      <c r="H1968" s="169"/>
      <c r="I1968" s="169"/>
      <c r="J1968" s="169"/>
      <c r="K1968" s="169"/>
      <c r="L1968" s="169"/>
      <c r="M1968" s="169"/>
      <c r="N1968" s="169"/>
      <c r="O1968" s="169"/>
      <c r="P1968" s="207"/>
      <c r="Q1968" s="169"/>
      <c r="R1968" s="169"/>
      <c r="S1968" s="169"/>
      <c r="T1968" s="169"/>
      <c r="U1968" s="208">
        <v>2500</v>
      </c>
      <c r="V1968" s="207">
        <v>1250</v>
      </c>
      <c r="W1968" s="169"/>
      <c r="X1968" s="169"/>
      <c r="Y1968" s="169"/>
      <c r="Z1968" s="169"/>
      <c r="AA1968" s="169"/>
      <c r="AB1968" s="169"/>
      <c r="AC1968" s="180"/>
      <c r="AD1968" s="180"/>
      <c r="AE1968" s="207">
        <f t="shared" si="196"/>
        <v>1250</v>
      </c>
    </row>
    <row r="1969" spans="1:31" x14ac:dyDescent="0.25">
      <c r="A1969" s="119"/>
      <c r="B1969" s="48" t="s">
        <v>1862</v>
      </c>
      <c r="C1969" s="23"/>
      <c r="D1969" s="57">
        <v>2500</v>
      </c>
      <c r="E1969" s="23"/>
      <c r="F1969" s="50">
        <v>2500</v>
      </c>
      <c r="G1969" s="169"/>
      <c r="H1969" s="169"/>
      <c r="I1969" s="169"/>
      <c r="J1969" s="169"/>
      <c r="K1969" s="169"/>
      <c r="L1969" s="169"/>
      <c r="M1969" s="169"/>
      <c r="N1969" s="169"/>
      <c r="O1969" s="169"/>
      <c r="P1969" s="207"/>
      <c r="Q1969" s="169"/>
      <c r="R1969" s="169"/>
      <c r="S1969" s="169"/>
      <c r="T1969" s="169"/>
      <c r="U1969" s="208">
        <v>2500</v>
      </c>
      <c r="V1969" s="207">
        <v>2500</v>
      </c>
      <c r="W1969" s="169"/>
      <c r="X1969" s="169"/>
      <c r="Y1969" s="169"/>
      <c r="Z1969" s="169"/>
      <c r="AA1969" s="169"/>
      <c r="AB1969" s="169"/>
      <c r="AC1969" s="180"/>
      <c r="AD1969" s="180"/>
      <c r="AE1969" s="207">
        <f t="shared" si="196"/>
        <v>2500</v>
      </c>
    </row>
    <row r="1970" spans="1:31" x14ac:dyDescent="0.25">
      <c r="A1970" s="119"/>
      <c r="B1970" s="48" t="s">
        <v>1863</v>
      </c>
      <c r="C1970" s="23"/>
      <c r="D1970" s="57">
        <v>2500</v>
      </c>
      <c r="E1970" s="23"/>
      <c r="F1970" s="50">
        <v>1250</v>
      </c>
      <c r="G1970" s="169"/>
      <c r="H1970" s="169"/>
      <c r="I1970" s="169"/>
      <c r="J1970" s="169"/>
      <c r="K1970" s="169"/>
      <c r="L1970" s="169"/>
      <c r="M1970" s="169"/>
      <c r="N1970" s="169"/>
      <c r="O1970" s="169"/>
      <c r="P1970" s="207"/>
      <c r="Q1970" s="169"/>
      <c r="R1970" s="169"/>
      <c r="S1970" s="169"/>
      <c r="T1970" s="169"/>
      <c r="U1970" s="208">
        <v>2500</v>
      </c>
      <c r="V1970" s="207">
        <v>1250</v>
      </c>
      <c r="W1970" s="169"/>
      <c r="X1970" s="169"/>
      <c r="Y1970" s="169"/>
      <c r="Z1970" s="169"/>
      <c r="AA1970" s="169"/>
      <c r="AB1970" s="169"/>
      <c r="AC1970" s="180"/>
      <c r="AD1970" s="180"/>
      <c r="AE1970" s="207">
        <f t="shared" si="196"/>
        <v>1250</v>
      </c>
    </row>
    <row r="1971" spans="1:31" x14ac:dyDescent="0.25">
      <c r="A1971" s="119"/>
      <c r="B1971" s="48" t="s">
        <v>1864</v>
      </c>
      <c r="C1971" s="23"/>
      <c r="D1971" s="57">
        <v>246</v>
      </c>
      <c r="E1971" s="23"/>
      <c r="F1971" s="50">
        <v>12318.43412</v>
      </c>
      <c r="G1971" s="169"/>
      <c r="H1971" s="169"/>
      <c r="I1971" s="169"/>
      <c r="J1971" s="169"/>
      <c r="K1971" s="169"/>
      <c r="L1971" s="169"/>
      <c r="M1971" s="169"/>
      <c r="N1971" s="169"/>
      <c r="O1971" s="169">
        <v>246</v>
      </c>
      <c r="P1971" s="207">
        <v>9926.7000000000007</v>
      </c>
      <c r="Q1971" s="169"/>
      <c r="R1971" s="169"/>
      <c r="S1971" s="169"/>
      <c r="T1971" s="169"/>
      <c r="U1971" s="208">
        <v>0</v>
      </c>
      <c r="V1971" s="207">
        <v>2391.7341199999992</v>
      </c>
      <c r="W1971" s="169"/>
      <c r="X1971" s="169"/>
      <c r="Y1971" s="169"/>
      <c r="Z1971" s="169"/>
      <c r="AA1971" s="169"/>
      <c r="AB1971" s="169"/>
      <c r="AC1971" s="180"/>
      <c r="AD1971" s="180"/>
      <c r="AE1971" s="207">
        <f t="shared" si="196"/>
        <v>12318.43412</v>
      </c>
    </row>
    <row r="1972" spans="1:31" x14ac:dyDescent="0.25">
      <c r="A1972" s="119"/>
      <c r="B1972" s="48" t="s">
        <v>1865</v>
      </c>
      <c r="C1972" s="23"/>
      <c r="D1972" s="57">
        <v>60</v>
      </c>
      <c r="E1972" s="23"/>
      <c r="F1972" s="50">
        <v>4708.8</v>
      </c>
      <c r="G1972" s="169"/>
      <c r="H1972" s="169"/>
      <c r="I1972" s="169"/>
      <c r="J1972" s="169"/>
      <c r="K1972" s="169"/>
      <c r="L1972" s="169"/>
      <c r="M1972" s="169"/>
      <c r="N1972" s="169"/>
      <c r="O1972" s="169"/>
      <c r="P1972" s="207"/>
      <c r="Q1972" s="169"/>
      <c r="R1972" s="169"/>
      <c r="S1972" s="169"/>
      <c r="T1972" s="169"/>
      <c r="U1972" s="208">
        <v>60</v>
      </c>
      <c r="V1972" s="207">
        <v>4708.8</v>
      </c>
      <c r="W1972" s="169"/>
      <c r="X1972" s="169"/>
      <c r="Y1972" s="169"/>
      <c r="Z1972" s="169"/>
      <c r="AA1972" s="169"/>
      <c r="AB1972" s="169"/>
      <c r="AC1972" s="180"/>
      <c r="AD1972" s="180"/>
      <c r="AE1972" s="207">
        <f t="shared" si="196"/>
        <v>4708.8</v>
      </c>
    </row>
    <row r="1973" spans="1:31" x14ac:dyDescent="0.25">
      <c r="A1973" s="119"/>
      <c r="B1973" s="48">
        <f>'[1]ARTESANIAS PAA 2024'!B426</f>
        <v>0</v>
      </c>
      <c r="C1973" s="23"/>
      <c r="D1973" s="57">
        <v>140</v>
      </c>
      <c r="E1973" s="23"/>
      <c r="F1973" s="50">
        <v>8638.4</v>
      </c>
      <c r="G1973" s="169"/>
      <c r="H1973" s="169"/>
      <c r="I1973" s="169"/>
      <c r="J1973" s="169"/>
      <c r="K1973" s="169"/>
      <c r="L1973" s="169"/>
      <c r="M1973" s="169"/>
      <c r="N1973" s="169"/>
      <c r="O1973" s="169"/>
      <c r="P1973" s="207"/>
      <c r="Q1973" s="169"/>
      <c r="R1973" s="169"/>
      <c r="S1973" s="169"/>
      <c r="T1973" s="169"/>
      <c r="U1973" s="208">
        <v>140</v>
      </c>
      <c r="V1973" s="207">
        <v>8638.4</v>
      </c>
      <c r="W1973" s="169"/>
      <c r="X1973" s="169"/>
      <c r="Y1973" s="169"/>
      <c r="Z1973" s="169"/>
      <c r="AA1973" s="169"/>
      <c r="AB1973" s="169"/>
      <c r="AC1973" s="180"/>
      <c r="AD1973" s="180"/>
      <c r="AE1973" s="207">
        <f t="shared" si="196"/>
        <v>8638.4</v>
      </c>
    </row>
    <row r="1974" spans="1:31" x14ac:dyDescent="0.25">
      <c r="A1974" s="119"/>
      <c r="B1974" s="48" t="s">
        <v>1866</v>
      </c>
      <c r="C1974" s="23"/>
      <c r="D1974" s="57">
        <v>2500</v>
      </c>
      <c r="E1974" s="23"/>
      <c r="F1974" s="50">
        <v>2500</v>
      </c>
      <c r="G1974" s="169"/>
      <c r="H1974" s="169"/>
      <c r="I1974" s="169"/>
      <c r="J1974" s="169"/>
      <c r="K1974" s="169"/>
      <c r="L1974" s="169"/>
      <c r="M1974" s="169"/>
      <c r="N1974" s="169"/>
      <c r="O1974" s="169"/>
      <c r="P1974" s="207"/>
      <c r="Q1974" s="169"/>
      <c r="R1974" s="169"/>
      <c r="S1974" s="169"/>
      <c r="T1974" s="169"/>
      <c r="U1974" s="208">
        <v>2500</v>
      </c>
      <c r="V1974" s="207">
        <v>2500</v>
      </c>
      <c r="W1974" s="169"/>
      <c r="X1974" s="169"/>
      <c r="Y1974" s="169"/>
      <c r="Z1974" s="169"/>
      <c r="AA1974" s="169"/>
      <c r="AB1974" s="169"/>
      <c r="AC1974" s="180"/>
      <c r="AD1974" s="180"/>
      <c r="AE1974" s="207">
        <f t="shared" si="196"/>
        <v>2500</v>
      </c>
    </row>
    <row r="1975" spans="1:31" x14ac:dyDescent="0.25">
      <c r="A1975" s="119"/>
      <c r="B1975" s="48" t="s">
        <v>1867</v>
      </c>
      <c r="C1975" s="23"/>
      <c r="D1975" s="57">
        <v>15</v>
      </c>
      <c r="E1975" s="23"/>
      <c r="F1975" s="50">
        <v>15</v>
      </c>
      <c r="G1975" s="169"/>
      <c r="H1975" s="169"/>
      <c r="I1975" s="169"/>
      <c r="J1975" s="169"/>
      <c r="K1975" s="169"/>
      <c r="L1975" s="169"/>
      <c r="M1975" s="169"/>
      <c r="N1975" s="169"/>
      <c r="O1975" s="169"/>
      <c r="P1975" s="207"/>
      <c r="Q1975" s="169"/>
      <c r="R1975" s="169"/>
      <c r="S1975" s="169"/>
      <c r="T1975" s="169"/>
      <c r="U1975" s="208">
        <v>15</v>
      </c>
      <c r="V1975" s="207">
        <v>15</v>
      </c>
      <c r="W1975" s="169"/>
      <c r="X1975" s="169"/>
      <c r="Y1975" s="169"/>
      <c r="Z1975" s="169"/>
      <c r="AA1975" s="169"/>
      <c r="AB1975" s="169"/>
      <c r="AC1975" s="180"/>
      <c r="AD1975" s="180"/>
      <c r="AE1975" s="207">
        <f t="shared" si="196"/>
        <v>15</v>
      </c>
    </row>
    <row r="1976" spans="1:31" x14ac:dyDescent="0.25">
      <c r="A1976" s="119"/>
      <c r="B1976" s="48" t="s">
        <v>1868</v>
      </c>
      <c r="C1976" s="23"/>
      <c r="D1976" s="57">
        <v>15</v>
      </c>
      <c r="E1976" s="23"/>
      <c r="F1976" s="50">
        <v>15</v>
      </c>
      <c r="G1976" s="169"/>
      <c r="H1976" s="169"/>
      <c r="I1976" s="169"/>
      <c r="J1976" s="169"/>
      <c r="K1976" s="169"/>
      <c r="L1976" s="169"/>
      <c r="M1976" s="169"/>
      <c r="N1976" s="169"/>
      <c r="O1976" s="169"/>
      <c r="P1976" s="207"/>
      <c r="Q1976" s="169"/>
      <c r="R1976" s="169"/>
      <c r="S1976" s="169"/>
      <c r="T1976" s="169"/>
      <c r="U1976" s="208">
        <v>15</v>
      </c>
      <c r="V1976" s="207">
        <v>15</v>
      </c>
      <c r="W1976" s="169"/>
      <c r="X1976" s="169"/>
      <c r="Y1976" s="169"/>
      <c r="Z1976" s="169"/>
      <c r="AA1976" s="169"/>
      <c r="AB1976" s="169"/>
      <c r="AC1976" s="180"/>
      <c r="AD1976" s="180"/>
      <c r="AE1976" s="207">
        <f t="shared" si="196"/>
        <v>15</v>
      </c>
    </row>
    <row r="1977" spans="1:31" x14ac:dyDescent="0.25">
      <c r="A1977" s="119"/>
      <c r="B1977" s="48" t="s">
        <v>1869</v>
      </c>
      <c r="C1977" s="23"/>
      <c r="D1977" s="57">
        <v>15</v>
      </c>
      <c r="E1977" s="23"/>
      <c r="F1977" s="50">
        <v>15</v>
      </c>
      <c r="G1977" s="169"/>
      <c r="H1977" s="169"/>
      <c r="I1977" s="169"/>
      <c r="J1977" s="169"/>
      <c r="K1977" s="169"/>
      <c r="L1977" s="169"/>
      <c r="M1977" s="169"/>
      <c r="N1977" s="169"/>
      <c r="O1977" s="169"/>
      <c r="P1977" s="207"/>
      <c r="Q1977" s="169"/>
      <c r="R1977" s="169"/>
      <c r="S1977" s="169"/>
      <c r="T1977" s="169"/>
      <c r="U1977" s="208">
        <v>15</v>
      </c>
      <c r="V1977" s="207">
        <v>15</v>
      </c>
      <c r="W1977" s="169"/>
      <c r="X1977" s="169"/>
      <c r="Y1977" s="169"/>
      <c r="Z1977" s="169"/>
      <c r="AA1977" s="169"/>
      <c r="AB1977" s="169"/>
      <c r="AC1977" s="180"/>
      <c r="AD1977" s="180"/>
      <c r="AE1977" s="207">
        <f t="shared" si="196"/>
        <v>15</v>
      </c>
    </row>
    <row r="1978" spans="1:31" x14ac:dyDescent="0.25">
      <c r="A1978" s="119"/>
      <c r="B1978" s="48" t="s">
        <v>1870</v>
      </c>
      <c r="C1978" s="23"/>
      <c r="D1978" s="49">
        <v>30</v>
      </c>
      <c r="E1978" s="23"/>
      <c r="F1978" s="50">
        <v>1709.3759999999997</v>
      </c>
      <c r="G1978" s="169"/>
      <c r="H1978" s="169"/>
      <c r="I1978" s="169"/>
      <c r="J1978" s="169"/>
      <c r="K1978" s="169"/>
      <c r="L1978" s="169"/>
      <c r="M1978" s="169"/>
      <c r="N1978" s="169"/>
      <c r="O1978" s="169"/>
      <c r="P1978" s="207"/>
      <c r="Q1978" s="169"/>
      <c r="R1978" s="169"/>
      <c r="S1978" s="169"/>
      <c r="T1978" s="169"/>
      <c r="U1978" s="208">
        <v>30</v>
      </c>
      <c r="V1978" s="207">
        <v>1709.3759999999997</v>
      </c>
      <c r="W1978" s="169"/>
      <c r="X1978" s="169"/>
      <c r="Y1978" s="169"/>
      <c r="Z1978" s="169"/>
      <c r="AA1978" s="169"/>
      <c r="AB1978" s="169"/>
      <c r="AC1978" s="180"/>
      <c r="AD1978" s="180"/>
      <c r="AE1978" s="207">
        <f t="shared" si="196"/>
        <v>1709.3759999999997</v>
      </c>
    </row>
    <row r="1979" spans="1:31" x14ac:dyDescent="0.25">
      <c r="A1979" s="119"/>
      <c r="B1979" s="48" t="s">
        <v>1871</v>
      </c>
      <c r="C1979" s="23"/>
      <c r="D1979" s="49">
        <v>45</v>
      </c>
      <c r="E1979" s="23"/>
      <c r="F1979" s="50">
        <v>2087.4780000000001</v>
      </c>
      <c r="G1979" s="169"/>
      <c r="H1979" s="169"/>
      <c r="I1979" s="169"/>
      <c r="J1979" s="169"/>
      <c r="K1979" s="169"/>
      <c r="L1979" s="169"/>
      <c r="M1979" s="169"/>
      <c r="N1979" s="169"/>
      <c r="O1979" s="169"/>
      <c r="P1979" s="207"/>
      <c r="Q1979" s="169"/>
      <c r="R1979" s="169"/>
      <c r="S1979" s="169"/>
      <c r="T1979" s="169"/>
      <c r="U1979" s="208">
        <v>45</v>
      </c>
      <c r="V1979" s="207">
        <v>2087.4780000000001</v>
      </c>
      <c r="W1979" s="169"/>
      <c r="X1979" s="169"/>
      <c r="Y1979" s="169"/>
      <c r="Z1979" s="169"/>
      <c r="AA1979" s="169"/>
      <c r="AB1979" s="169"/>
      <c r="AC1979" s="180"/>
      <c r="AD1979" s="180"/>
      <c r="AE1979" s="207">
        <f t="shared" si="196"/>
        <v>2087.4780000000001</v>
      </c>
    </row>
    <row r="1980" spans="1:31" x14ac:dyDescent="0.25">
      <c r="A1980" s="119"/>
      <c r="B1980" s="48" t="s">
        <v>1872</v>
      </c>
      <c r="C1980" s="23"/>
      <c r="D1980" s="49">
        <v>0</v>
      </c>
      <c r="E1980" s="23"/>
      <c r="F1980" s="50">
        <v>0</v>
      </c>
      <c r="G1980" s="169"/>
      <c r="H1980" s="169"/>
      <c r="I1980" s="169"/>
      <c r="J1980" s="169"/>
      <c r="K1980" s="169"/>
      <c r="L1980" s="169"/>
      <c r="M1980" s="169"/>
      <c r="N1980" s="169"/>
      <c r="O1980" s="169"/>
      <c r="P1980" s="207"/>
      <c r="Q1980" s="169"/>
      <c r="R1980" s="169"/>
      <c r="S1980" s="169"/>
      <c r="T1980" s="169"/>
      <c r="U1980" s="208">
        <v>0</v>
      </c>
      <c r="V1980" s="207">
        <v>0</v>
      </c>
      <c r="W1980" s="169"/>
      <c r="X1980" s="169"/>
      <c r="Y1980" s="169"/>
      <c r="Z1980" s="169"/>
      <c r="AA1980" s="169"/>
      <c r="AB1980" s="169"/>
      <c r="AC1980" s="180"/>
      <c r="AD1980" s="180"/>
      <c r="AE1980" s="207">
        <f t="shared" si="196"/>
        <v>0</v>
      </c>
    </row>
    <row r="1981" spans="1:31" x14ac:dyDescent="0.25">
      <c r="A1981" s="119"/>
      <c r="B1981" s="48" t="s">
        <v>1873</v>
      </c>
      <c r="C1981" s="23"/>
      <c r="D1981" s="49">
        <v>0</v>
      </c>
      <c r="E1981" s="23"/>
      <c r="F1981" s="50">
        <v>0</v>
      </c>
      <c r="G1981" s="169"/>
      <c r="H1981" s="169"/>
      <c r="I1981" s="169"/>
      <c r="J1981" s="169"/>
      <c r="K1981" s="169"/>
      <c r="L1981" s="169"/>
      <c r="M1981" s="169"/>
      <c r="N1981" s="169"/>
      <c r="O1981" s="169"/>
      <c r="P1981" s="207"/>
      <c r="Q1981" s="169"/>
      <c r="R1981" s="169"/>
      <c r="S1981" s="169"/>
      <c r="T1981" s="169"/>
      <c r="U1981" s="208">
        <v>0</v>
      </c>
      <c r="V1981" s="207">
        <v>0</v>
      </c>
      <c r="W1981" s="169"/>
      <c r="X1981" s="169"/>
      <c r="Y1981" s="169"/>
      <c r="Z1981" s="169"/>
      <c r="AA1981" s="169"/>
      <c r="AB1981" s="169"/>
      <c r="AC1981" s="180"/>
      <c r="AD1981" s="180"/>
      <c r="AE1981" s="207">
        <f t="shared" si="196"/>
        <v>0</v>
      </c>
    </row>
    <row r="1982" spans="1:31" x14ac:dyDescent="0.25">
      <c r="A1982" s="119"/>
      <c r="B1982" s="48" t="s">
        <v>1874</v>
      </c>
      <c r="C1982" s="23"/>
      <c r="D1982" s="49">
        <v>50</v>
      </c>
      <c r="E1982" s="23"/>
      <c r="F1982" s="50">
        <f>2849+7077.7</f>
        <v>9926.7000000000007</v>
      </c>
      <c r="G1982" s="169"/>
      <c r="H1982" s="169"/>
      <c r="I1982" s="169"/>
      <c r="J1982" s="169"/>
      <c r="K1982" s="169"/>
      <c r="L1982" s="169"/>
      <c r="M1982" s="169"/>
      <c r="N1982" s="169"/>
      <c r="O1982" s="169">
        <v>246</v>
      </c>
      <c r="P1982" s="207">
        <v>9926.7000000000007</v>
      </c>
      <c r="Q1982" s="207"/>
      <c r="R1982" s="169"/>
      <c r="S1982" s="169"/>
      <c r="T1982" s="169"/>
      <c r="U1982" s="208">
        <v>-196</v>
      </c>
      <c r="V1982" s="207">
        <v>0</v>
      </c>
      <c r="W1982" s="169"/>
      <c r="X1982" s="169"/>
      <c r="Y1982" s="169"/>
      <c r="Z1982" s="169"/>
      <c r="AA1982" s="169"/>
      <c r="AB1982" s="169"/>
      <c r="AC1982" s="180"/>
      <c r="AD1982" s="180"/>
      <c r="AE1982" s="207">
        <f t="shared" si="196"/>
        <v>9926.7000000000007</v>
      </c>
    </row>
    <row r="1983" spans="1:31" x14ac:dyDescent="0.25">
      <c r="A1983" s="119"/>
      <c r="B1983" s="48" t="s">
        <v>1875</v>
      </c>
      <c r="C1983" s="23"/>
      <c r="D1983" s="57">
        <v>165</v>
      </c>
      <c r="E1983" s="23"/>
      <c r="F1983" s="50">
        <f>7514.492592+6299.56+1695.15</f>
        <v>15509.202592</v>
      </c>
      <c r="G1983" s="169"/>
      <c r="H1983" s="169"/>
      <c r="I1983" s="169"/>
      <c r="J1983" s="169"/>
      <c r="K1983" s="169"/>
      <c r="L1983" s="169"/>
      <c r="M1983" s="169"/>
      <c r="N1983" s="169"/>
      <c r="O1983" s="199">
        <v>165</v>
      </c>
      <c r="P1983" s="215">
        <v>15509.2</v>
      </c>
      <c r="Q1983" s="207"/>
      <c r="R1983" s="169"/>
      <c r="S1983" s="169"/>
      <c r="T1983" s="169"/>
      <c r="U1983" s="208">
        <v>0</v>
      </c>
      <c r="V1983" s="207">
        <v>2.5919999989127973E-3</v>
      </c>
      <c r="W1983" s="169"/>
      <c r="X1983" s="169"/>
      <c r="Y1983" s="169"/>
      <c r="Z1983" s="169"/>
      <c r="AA1983" s="169"/>
      <c r="AB1983" s="169"/>
      <c r="AC1983" s="180"/>
      <c r="AD1983" s="180"/>
      <c r="AE1983" s="207">
        <f t="shared" si="196"/>
        <v>15509.202592</v>
      </c>
    </row>
    <row r="1984" spans="1:31" x14ac:dyDescent="0.25">
      <c r="A1984" s="119"/>
      <c r="B1984" s="48" t="s">
        <v>1876</v>
      </c>
      <c r="C1984" s="23"/>
      <c r="D1984" s="49">
        <v>0</v>
      </c>
      <c r="E1984" s="23"/>
      <c r="F1984" s="50">
        <v>0</v>
      </c>
      <c r="G1984" s="169"/>
      <c r="H1984" s="169"/>
      <c r="I1984" s="169"/>
      <c r="J1984" s="169"/>
      <c r="K1984" s="169"/>
      <c r="L1984" s="169"/>
      <c r="M1984" s="169"/>
      <c r="N1984" s="169"/>
      <c r="O1984" s="169"/>
      <c r="P1984" s="207"/>
      <c r="Q1984" s="207"/>
      <c r="R1984" s="169"/>
      <c r="S1984" s="169"/>
      <c r="T1984" s="169"/>
      <c r="U1984" s="208">
        <v>0</v>
      </c>
      <c r="V1984" s="207">
        <v>0</v>
      </c>
      <c r="W1984" s="169"/>
      <c r="X1984" s="169"/>
      <c r="Y1984" s="169"/>
      <c r="Z1984" s="169"/>
      <c r="AA1984" s="169"/>
      <c r="AB1984" s="169"/>
      <c r="AC1984" s="180"/>
      <c r="AD1984" s="180"/>
      <c r="AE1984" s="207">
        <f t="shared" si="196"/>
        <v>0</v>
      </c>
    </row>
    <row r="1985" spans="1:474" x14ac:dyDescent="0.25">
      <c r="A1985" s="119"/>
      <c r="B1985" s="48" t="s">
        <v>197</v>
      </c>
      <c r="C1985" s="23"/>
      <c r="D1985" s="57">
        <v>60</v>
      </c>
      <c r="E1985" s="23"/>
      <c r="F1985" s="50">
        <v>90</v>
      </c>
      <c r="G1985" s="169"/>
      <c r="H1985" s="169"/>
      <c r="I1985" s="169"/>
      <c r="J1985" s="169"/>
      <c r="K1985" s="169"/>
      <c r="L1985" s="169"/>
      <c r="M1985" s="169"/>
      <c r="N1985" s="169"/>
      <c r="O1985" s="169"/>
      <c r="P1985" s="207"/>
      <c r="Q1985" s="207"/>
      <c r="R1985" s="169"/>
      <c r="S1985" s="169"/>
      <c r="T1985" s="169"/>
      <c r="U1985" s="208">
        <v>60</v>
      </c>
      <c r="V1985" s="207">
        <v>90</v>
      </c>
      <c r="W1985" s="169"/>
      <c r="X1985" s="169"/>
      <c r="Y1985" s="169"/>
      <c r="Z1985" s="169"/>
      <c r="AA1985" s="169"/>
      <c r="AB1985" s="169"/>
      <c r="AC1985" s="180"/>
      <c r="AD1985" s="180"/>
      <c r="AE1985" s="207">
        <f t="shared" si="196"/>
        <v>90</v>
      </c>
    </row>
    <row r="1986" spans="1:474" x14ac:dyDescent="0.25">
      <c r="A1986" s="119"/>
      <c r="B1986" s="48" t="s">
        <v>197</v>
      </c>
      <c r="C1986" s="23"/>
      <c r="D1986" s="49">
        <v>510</v>
      </c>
      <c r="E1986" s="23"/>
      <c r="F1986" s="50">
        <f>10765.56096-5684-1695.15</f>
        <v>3386.4109600000006</v>
      </c>
      <c r="G1986" s="169"/>
      <c r="H1986" s="169"/>
      <c r="I1986" s="169"/>
      <c r="J1986" s="169"/>
      <c r="K1986" s="169"/>
      <c r="L1986" s="169"/>
      <c r="M1986" s="169"/>
      <c r="N1986" s="169"/>
      <c r="O1986" s="169">
        <v>510</v>
      </c>
      <c r="P1986" s="207">
        <v>3190</v>
      </c>
      <c r="Q1986" s="207"/>
      <c r="R1986" s="169"/>
      <c r="S1986" s="169"/>
      <c r="T1986" s="169"/>
      <c r="U1986" s="208">
        <v>0</v>
      </c>
      <c r="V1986" s="207">
        <v>196.41096000000061</v>
      </c>
      <c r="W1986" s="169"/>
      <c r="X1986" s="169"/>
      <c r="Y1986" s="169"/>
      <c r="Z1986" s="169"/>
      <c r="AA1986" s="169"/>
      <c r="AB1986" s="169"/>
      <c r="AC1986" s="180"/>
      <c r="AD1986" s="180"/>
      <c r="AE1986" s="207">
        <f t="shared" si="196"/>
        <v>3386.4109600000006</v>
      </c>
    </row>
    <row r="1987" spans="1:474" x14ac:dyDescent="0.25">
      <c r="A1987" s="119"/>
      <c r="B1987" s="48" t="s">
        <v>1877</v>
      </c>
      <c r="C1987" s="23"/>
      <c r="D1987" s="57">
        <v>60</v>
      </c>
      <c r="E1987" s="23"/>
      <c r="F1987" s="50">
        <v>90</v>
      </c>
      <c r="G1987" s="169"/>
      <c r="H1987" s="169"/>
      <c r="I1987" s="169"/>
      <c r="J1987" s="169"/>
      <c r="K1987" s="169"/>
      <c r="L1987" s="169"/>
      <c r="M1987" s="169"/>
      <c r="N1987" s="169"/>
      <c r="O1987" s="169"/>
      <c r="P1987" s="207"/>
      <c r="Q1987" s="207"/>
      <c r="R1987" s="169"/>
      <c r="S1987" s="169"/>
      <c r="T1987" s="169"/>
      <c r="U1987" s="208">
        <v>60</v>
      </c>
      <c r="V1987" s="207">
        <v>90</v>
      </c>
      <c r="W1987" s="169"/>
      <c r="X1987" s="169"/>
      <c r="Y1987" s="169"/>
      <c r="Z1987" s="169"/>
      <c r="AA1987" s="169"/>
      <c r="AB1987" s="169"/>
      <c r="AC1987" s="180"/>
      <c r="AD1987" s="180"/>
      <c r="AE1987" s="207">
        <f t="shared" si="196"/>
        <v>90</v>
      </c>
    </row>
    <row r="1988" spans="1:474" x14ac:dyDescent="0.25">
      <c r="A1988" s="119"/>
      <c r="B1988" s="48" t="s">
        <v>1877</v>
      </c>
      <c r="C1988" s="23"/>
      <c r="D1988" s="49">
        <v>535</v>
      </c>
      <c r="E1988" s="23"/>
      <c r="F1988" s="50">
        <v>10765.560959999999</v>
      </c>
      <c r="G1988" s="169"/>
      <c r="H1988" s="169"/>
      <c r="I1988" s="169"/>
      <c r="J1988" s="169"/>
      <c r="K1988" s="169"/>
      <c r="L1988" s="169"/>
      <c r="M1988" s="169"/>
      <c r="N1988" s="169"/>
      <c r="O1988" s="169">
        <v>535</v>
      </c>
      <c r="P1988" s="207">
        <v>4466</v>
      </c>
      <c r="Q1988" s="207"/>
      <c r="R1988" s="169"/>
      <c r="S1988" s="169"/>
      <c r="T1988" s="169"/>
      <c r="U1988" s="208">
        <v>0</v>
      </c>
      <c r="V1988" s="207">
        <v>6299.5609599999989</v>
      </c>
      <c r="W1988" s="169"/>
      <c r="X1988" s="169"/>
      <c r="Y1988" s="169"/>
      <c r="Z1988" s="169"/>
      <c r="AA1988" s="169"/>
      <c r="AB1988" s="169"/>
      <c r="AC1988" s="180"/>
      <c r="AD1988" s="180"/>
      <c r="AE1988" s="207">
        <f t="shared" si="196"/>
        <v>10765.560959999999</v>
      </c>
    </row>
    <row r="1989" spans="1:474" x14ac:dyDescent="0.25">
      <c r="A1989" s="119"/>
      <c r="B1989" s="48" t="s">
        <v>1878</v>
      </c>
      <c r="C1989" s="23"/>
      <c r="D1989" s="57">
        <v>15</v>
      </c>
      <c r="E1989" s="23"/>
      <c r="F1989" s="50">
        <v>15</v>
      </c>
      <c r="G1989" s="169"/>
      <c r="H1989" s="169"/>
      <c r="I1989" s="169"/>
      <c r="J1989" s="169"/>
      <c r="K1989" s="169"/>
      <c r="L1989" s="169"/>
      <c r="M1989" s="169"/>
      <c r="N1989" s="169"/>
      <c r="O1989" s="169"/>
      <c r="P1989" s="207"/>
      <c r="Q1989" s="207"/>
      <c r="R1989" s="169"/>
      <c r="S1989" s="169"/>
      <c r="T1989" s="169"/>
      <c r="U1989" s="208">
        <v>15</v>
      </c>
      <c r="V1989" s="207">
        <v>15</v>
      </c>
      <c r="W1989" s="169"/>
      <c r="X1989" s="169"/>
      <c r="Y1989" s="169"/>
      <c r="Z1989" s="169"/>
      <c r="AA1989" s="169"/>
      <c r="AB1989" s="169"/>
      <c r="AC1989" s="180"/>
      <c r="AD1989" s="180"/>
      <c r="AE1989" s="207">
        <f t="shared" si="196"/>
        <v>15</v>
      </c>
    </row>
    <row r="1990" spans="1:474" x14ac:dyDescent="0.25">
      <c r="A1990" s="119"/>
      <c r="B1990" s="48" t="s">
        <v>1878</v>
      </c>
      <c r="C1990" s="23"/>
      <c r="D1990" s="49">
        <v>289</v>
      </c>
      <c r="E1990" s="23"/>
      <c r="F1990" s="50">
        <f>11124.41856-7077.7</f>
        <v>4046.7185600000003</v>
      </c>
      <c r="G1990" s="169"/>
      <c r="H1990" s="169"/>
      <c r="I1990" s="169"/>
      <c r="J1990" s="169"/>
      <c r="K1990" s="169"/>
      <c r="L1990" s="169"/>
      <c r="M1990" s="169"/>
      <c r="N1990" s="169"/>
      <c r="O1990" s="169">
        <v>289</v>
      </c>
      <c r="P1990" s="207">
        <v>250.56</v>
      </c>
      <c r="Q1990" s="207"/>
      <c r="R1990" s="169"/>
      <c r="S1990" s="169"/>
      <c r="T1990" s="169"/>
      <c r="U1990" s="208">
        <v>0</v>
      </c>
      <c r="V1990" s="207">
        <v>3796.1585600000003</v>
      </c>
      <c r="W1990" s="169"/>
      <c r="X1990" s="169"/>
      <c r="Y1990" s="169"/>
      <c r="Z1990" s="169"/>
      <c r="AA1990" s="169"/>
      <c r="AB1990" s="169"/>
      <c r="AC1990" s="180"/>
      <c r="AD1990" s="180"/>
      <c r="AE1990" s="207">
        <f t="shared" si="196"/>
        <v>4046.7185600000003</v>
      </c>
    </row>
    <row r="1991" spans="1:474" x14ac:dyDescent="0.25">
      <c r="A1991" s="119"/>
      <c r="B1991" s="48" t="s">
        <v>64</v>
      </c>
      <c r="C1991" s="23"/>
      <c r="D1991" s="57">
        <v>2</v>
      </c>
      <c r="E1991" s="23"/>
      <c r="F1991" s="50">
        <v>1600</v>
      </c>
      <c r="G1991" s="169"/>
      <c r="H1991" s="169"/>
      <c r="I1991" s="169"/>
      <c r="J1991" s="169"/>
      <c r="K1991" s="169"/>
      <c r="L1991" s="169"/>
      <c r="M1991" s="169"/>
      <c r="N1991" s="169"/>
      <c r="O1991" s="169"/>
      <c r="P1991" s="207"/>
      <c r="Q1991" s="207"/>
      <c r="R1991" s="169"/>
      <c r="S1991" s="169"/>
      <c r="T1991" s="169"/>
      <c r="U1991" s="208">
        <v>2</v>
      </c>
      <c r="V1991" s="207">
        <v>1600</v>
      </c>
      <c r="W1991" s="169"/>
      <c r="X1991" s="169"/>
      <c r="Y1991" s="169"/>
      <c r="Z1991" s="169"/>
      <c r="AA1991" s="169"/>
      <c r="AB1991" s="169"/>
      <c r="AC1991" s="180"/>
      <c r="AD1991" s="180"/>
      <c r="AE1991" s="207">
        <f t="shared" si="196"/>
        <v>1600</v>
      </c>
    </row>
    <row r="1992" spans="1:474" x14ac:dyDescent="0.25">
      <c r="A1992" s="119"/>
      <c r="B1992" s="48" t="s">
        <v>1879</v>
      </c>
      <c r="C1992" s="23"/>
      <c r="D1992" s="57">
        <v>60</v>
      </c>
      <c r="E1992" s="23"/>
      <c r="F1992" s="50">
        <v>2100</v>
      </c>
      <c r="G1992" s="169"/>
      <c r="H1992" s="169"/>
      <c r="I1992" s="169"/>
      <c r="J1992" s="169"/>
      <c r="K1992" s="169"/>
      <c r="L1992" s="169"/>
      <c r="M1992" s="169"/>
      <c r="N1992" s="169"/>
      <c r="O1992" s="169"/>
      <c r="P1992" s="207"/>
      <c r="Q1992" s="207"/>
      <c r="R1992" s="169"/>
      <c r="S1992" s="169"/>
      <c r="T1992" s="169"/>
      <c r="U1992" s="208">
        <v>60</v>
      </c>
      <c r="V1992" s="207">
        <v>2100</v>
      </c>
      <c r="W1992" s="169"/>
      <c r="X1992" s="169"/>
      <c r="Y1992" s="169"/>
      <c r="Z1992" s="169"/>
      <c r="AA1992" s="169"/>
      <c r="AB1992" s="169"/>
      <c r="AC1992" s="180"/>
      <c r="AD1992" s="180"/>
      <c r="AE1992" s="207">
        <f t="shared" si="196"/>
        <v>2100</v>
      </c>
    </row>
    <row r="1993" spans="1:474" x14ac:dyDescent="0.25">
      <c r="A1993" s="119"/>
      <c r="B1993" s="48" t="s">
        <v>1880</v>
      </c>
      <c r="C1993" s="23"/>
      <c r="D1993" s="57">
        <v>36</v>
      </c>
      <c r="E1993" s="23"/>
      <c r="F1993" s="50">
        <v>12600</v>
      </c>
      <c r="G1993" s="169"/>
      <c r="H1993" s="169"/>
      <c r="I1993" s="169"/>
      <c r="J1993" s="169"/>
      <c r="K1993" s="169"/>
      <c r="L1993" s="169"/>
      <c r="M1993" s="169"/>
      <c r="N1993" s="169"/>
      <c r="O1993" s="169">
        <v>18</v>
      </c>
      <c r="P1993" s="207">
        <v>7105</v>
      </c>
      <c r="Q1993" s="207"/>
      <c r="R1993" s="169"/>
      <c r="S1993" s="169"/>
      <c r="T1993" s="169"/>
      <c r="U1993" s="208">
        <v>18</v>
      </c>
      <c r="V1993" s="207">
        <v>5495</v>
      </c>
      <c r="W1993" s="169"/>
      <c r="X1993" s="169"/>
      <c r="Y1993" s="169"/>
      <c r="Z1993" s="169"/>
      <c r="AA1993" s="169"/>
      <c r="AB1993" s="169"/>
      <c r="AC1993" s="180"/>
      <c r="AD1993" s="180"/>
      <c r="AE1993" s="207">
        <f t="shared" si="196"/>
        <v>12600</v>
      </c>
    </row>
    <row r="1994" spans="1:474" x14ac:dyDescent="0.25">
      <c r="A1994" s="119"/>
      <c r="B1994" s="48" t="s">
        <v>1881</v>
      </c>
      <c r="C1994" s="23"/>
      <c r="D1994" s="57">
        <v>44</v>
      </c>
      <c r="E1994" s="23"/>
      <c r="F1994" s="50">
        <v>3947.24</v>
      </c>
      <c r="G1994" s="169"/>
      <c r="H1994" s="169"/>
      <c r="I1994" s="169"/>
      <c r="J1994" s="169"/>
      <c r="K1994" s="169"/>
      <c r="L1994" s="169"/>
      <c r="M1994" s="169"/>
      <c r="N1994" s="169"/>
      <c r="O1994" s="169"/>
      <c r="P1994" s="207"/>
      <c r="Q1994" s="169"/>
      <c r="R1994" s="169"/>
      <c r="S1994" s="169"/>
      <c r="T1994" s="169"/>
      <c r="U1994" s="208">
        <v>44</v>
      </c>
      <c r="V1994" s="207">
        <v>3947.24</v>
      </c>
      <c r="W1994" s="169"/>
      <c r="X1994" s="169"/>
      <c r="Y1994" s="169"/>
      <c r="Z1994" s="169"/>
      <c r="AA1994" s="169"/>
      <c r="AB1994" s="169"/>
      <c r="AC1994" s="180"/>
      <c r="AD1994" s="180"/>
      <c r="AE1994" s="207">
        <f t="shared" si="196"/>
        <v>3947.24</v>
      </c>
    </row>
    <row r="1995" spans="1:474" s="10" customFormat="1" x14ac:dyDescent="0.25">
      <c r="A1995" s="6">
        <v>2600</v>
      </c>
      <c r="B1995" s="90" t="s">
        <v>1882</v>
      </c>
      <c r="C1995" s="91"/>
      <c r="D1995" s="6"/>
      <c r="E1995" s="6"/>
      <c r="F1995" s="9">
        <v>829482.97</v>
      </c>
      <c r="G1995" s="177">
        <f>G1996</f>
        <v>0</v>
      </c>
      <c r="H1995" s="177">
        <f t="shared" ref="H1995:AE1996" si="197">H1996</f>
        <v>0</v>
      </c>
      <c r="I1995" s="177">
        <f t="shared" si="197"/>
        <v>0</v>
      </c>
      <c r="J1995" s="177">
        <f t="shared" si="197"/>
        <v>0</v>
      </c>
      <c r="K1995" s="177">
        <f t="shared" si="197"/>
        <v>0</v>
      </c>
      <c r="L1995" s="177">
        <f t="shared" si="197"/>
        <v>0</v>
      </c>
      <c r="M1995" s="177">
        <f t="shared" si="197"/>
        <v>0</v>
      </c>
      <c r="N1995" s="177">
        <f t="shared" si="197"/>
        <v>0</v>
      </c>
      <c r="O1995" s="177">
        <f t="shared" si="197"/>
        <v>0</v>
      </c>
      <c r="P1995" s="213">
        <f t="shared" si="197"/>
        <v>0</v>
      </c>
      <c r="Q1995" s="177">
        <f t="shared" si="197"/>
        <v>0</v>
      </c>
      <c r="R1995" s="177">
        <f t="shared" si="197"/>
        <v>0</v>
      </c>
      <c r="S1995" s="177">
        <v>0</v>
      </c>
      <c r="T1995" s="177">
        <v>0</v>
      </c>
      <c r="U1995" s="177">
        <v>35235</v>
      </c>
      <c r="V1995" s="213">
        <v>829482.97</v>
      </c>
      <c r="W1995" s="177">
        <f t="shared" si="197"/>
        <v>0</v>
      </c>
      <c r="X1995" s="177">
        <f t="shared" si="197"/>
        <v>0</v>
      </c>
      <c r="Y1995" s="177">
        <f t="shared" si="197"/>
        <v>0</v>
      </c>
      <c r="Z1995" s="177">
        <f t="shared" si="197"/>
        <v>0</v>
      </c>
      <c r="AA1995" s="177">
        <f t="shared" si="197"/>
        <v>0</v>
      </c>
      <c r="AB1995" s="177">
        <f t="shared" si="197"/>
        <v>0</v>
      </c>
      <c r="AC1995" s="177">
        <f t="shared" si="197"/>
        <v>0</v>
      </c>
      <c r="AD1995" s="182">
        <f t="shared" si="197"/>
        <v>0</v>
      </c>
      <c r="AE1995" s="213">
        <f t="shared" si="197"/>
        <v>829482.97</v>
      </c>
      <c r="AF1995" s="104"/>
      <c r="AG1995" s="104"/>
      <c r="AH1995" s="104"/>
      <c r="AI1995" s="104"/>
      <c r="AJ1995" s="104"/>
      <c r="AK1995" s="104"/>
      <c r="AL1995" s="104"/>
      <c r="AM1995" s="104"/>
      <c r="AN1995" s="104"/>
      <c r="AO1995" s="104"/>
      <c r="AP1995" s="104"/>
      <c r="AQ1995" s="104"/>
      <c r="AR1995" s="104"/>
      <c r="AS1995" s="104"/>
      <c r="AT1995" s="104"/>
      <c r="AU1995" s="104"/>
      <c r="AV1995" s="104"/>
      <c r="AW1995" s="104"/>
      <c r="AX1995" s="104"/>
      <c r="AY1995" s="104"/>
      <c r="AZ1995" s="104"/>
      <c r="BA1995" s="104"/>
      <c r="BB1995" s="104"/>
      <c r="BC1995" s="104"/>
      <c r="BD1995" s="104"/>
      <c r="BE1995" s="104"/>
      <c r="BF1995" s="104"/>
      <c r="BG1995" s="104"/>
      <c r="BH1995" s="104"/>
      <c r="BI1995" s="104"/>
      <c r="BJ1995" s="104"/>
      <c r="BK1995" s="104"/>
      <c r="BL1995" s="104"/>
      <c r="BM1995" s="104"/>
      <c r="BN1995" s="104"/>
      <c r="BO1995" s="104"/>
      <c r="BP1995" s="104"/>
      <c r="BQ1995" s="104"/>
      <c r="BR1995" s="104"/>
      <c r="GM1995" s="104"/>
      <c r="GN1995" s="104"/>
      <c r="GO1995" s="104"/>
      <c r="GP1995" s="104"/>
      <c r="GQ1995" s="104"/>
      <c r="GR1995" s="104"/>
      <c r="GS1995" s="104"/>
      <c r="GT1995" s="104"/>
      <c r="GU1995" s="104"/>
      <c r="GV1995" s="104"/>
      <c r="GW1995" s="104"/>
      <c r="GX1995" s="104"/>
      <c r="GY1995" s="104"/>
      <c r="GZ1995" s="104"/>
      <c r="HA1995" s="104"/>
      <c r="HB1995" s="104"/>
      <c r="HC1995" s="104"/>
      <c r="HD1995" s="104"/>
      <c r="HE1995" s="104"/>
      <c r="HF1995" s="104"/>
      <c r="HG1995" s="104"/>
      <c r="HH1995" s="104"/>
      <c r="HI1995" s="104"/>
      <c r="HJ1995" s="104"/>
      <c r="HK1995" s="104"/>
      <c r="HL1995" s="104"/>
      <c r="HM1995" s="104"/>
      <c r="HN1995" s="104"/>
      <c r="HO1995" s="104"/>
      <c r="HP1995" s="104"/>
      <c r="HQ1995" s="104"/>
      <c r="HR1995" s="104"/>
      <c r="HS1995" s="104"/>
      <c r="HT1995" s="104"/>
      <c r="HU1995" s="104"/>
      <c r="HV1995" s="104"/>
      <c r="HW1995" s="104"/>
      <c r="HX1995" s="104"/>
      <c r="HY1995" s="104"/>
      <c r="HZ1995" s="104"/>
      <c r="IA1995" s="104"/>
      <c r="IB1995" s="104"/>
      <c r="IC1995" s="104"/>
      <c r="ID1995" s="104"/>
      <c r="IE1995" s="104"/>
      <c r="IF1995" s="104"/>
      <c r="IG1995" s="104"/>
      <c r="IH1995" s="104"/>
      <c r="II1995" s="104"/>
      <c r="IJ1995" s="104"/>
      <c r="IK1995" s="104"/>
      <c r="IL1995" s="104"/>
      <c r="IM1995" s="104"/>
      <c r="IN1995" s="104"/>
      <c r="IO1995" s="104"/>
      <c r="IP1995" s="104"/>
      <c r="IQ1995" s="104"/>
      <c r="IR1995" s="104"/>
      <c r="IS1995" s="104"/>
      <c r="IT1995" s="104"/>
      <c r="IU1995" s="104"/>
      <c r="IV1995" s="104"/>
      <c r="IW1995" s="104"/>
      <c r="IX1995" s="104"/>
      <c r="IY1995" s="104"/>
      <c r="IZ1995" s="104"/>
      <c r="JA1995" s="104"/>
      <c r="JB1995" s="104"/>
      <c r="JC1995" s="104"/>
      <c r="JD1995" s="104"/>
      <c r="JE1995" s="104"/>
      <c r="JF1995" s="104"/>
      <c r="JG1995" s="104"/>
      <c r="JH1995" s="104"/>
      <c r="JI1995" s="104"/>
      <c r="JJ1995" s="104"/>
      <c r="JK1995" s="104"/>
      <c r="JL1995" s="104"/>
      <c r="JM1995" s="104"/>
      <c r="JN1995" s="104"/>
      <c r="JO1995" s="104"/>
      <c r="JP1995" s="104"/>
      <c r="JQ1995" s="104"/>
      <c r="JR1995" s="104"/>
      <c r="JS1995" s="104"/>
      <c r="JT1995" s="104"/>
      <c r="JU1995" s="104"/>
      <c r="JV1995" s="104"/>
      <c r="JW1995" s="104"/>
      <c r="JX1995" s="104"/>
      <c r="JY1995" s="104"/>
      <c r="JZ1995" s="104"/>
      <c r="KA1995" s="104"/>
      <c r="KB1995" s="104"/>
      <c r="KC1995" s="104"/>
      <c r="KD1995" s="104"/>
      <c r="KE1995" s="104"/>
      <c r="KF1995" s="104"/>
      <c r="KG1995" s="104"/>
      <c r="KH1995" s="104"/>
      <c r="KI1995" s="104"/>
      <c r="KJ1995" s="104"/>
      <c r="KK1995" s="104"/>
      <c r="KL1995" s="104"/>
      <c r="KM1995" s="104"/>
      <c r="KN1995" s="104"/>
      <c r="KO1995" s="104"/>
      <c r="KP1995" s="104"/>
      <c r="KQ1995" s="104"/>
      <c r="KR1995" s="104"/>
      <c r="KS1995" s="104"/>
      <c r="KT1995" s="104"/>
      <c r="KU1995" s="104"/>
      <c r="KV1995" s="104"/>
      <c r="KW1995" s="104"/>
      <c r="KX1995" s="104"/>
      <c r="KY1995" s="104"/>
      <c r="KZ1995" s="104"/>
      <c r="LA1995" s="104"/>
      <c r="LB1995" s="104"/>
      <c r="LC1995" s="104"/>
      <c r="LD1995" s="104"/>
      <c r="LE1995" s="104"/>
      <c r="LF1995" s="104"/>
      <c r="LG1995" s="104"/>
      <c r="LH1995" s="104"/>
      <c r="LI1995" s="104"/>
      <c r="LJ1995" s="104"/>
      <c r="LK1995" s="104"/>
      <c r="LL1995" s="104"/>
      <c r="LM1995" s="104"/>
      <c r="LN1995" s="104"/>
      <c r="LO1995" s="104"/>
      <c r="LP1995" s="104"/>
      <c r="LQ1995" s="104"/>
      <c r="LR1995" s="104"/>
      <c r="LS1995" s="104"/>
      <c r="LT1995" s="104"/>
      <c r="LU1995" s="104"/>
      <c r="LV1995" s="104"/>
      <c r="LW1995" s="104"/>
      <c r="LX1995" s="104"/>
      <c r="LY1995" s="104"/>
      <c r="LZ1995" s="104"/>
      <c r="MA1995" s="104"/>
      <c r="MB1995" s="104"/>
      <c r="MC1995" s="104"/>
      <c r="MD1995" s="104"/>
      <c r="ME1995" s="104"/>
      <c r="MF1995" s="104"/>
      <c r="MG1995" s="104"/>
      <c r="MH1995" s="104"/>
      <c r="MI1995" s="104"/>
      <c r="MJ1995" s="104"/>
      <c r="MK1995" s="104"/>
      <c r="ML1995" s="104"/>
      <c r="MM1995" s="104"/>
      <c r="MN1995" s="104"/>
      <c r="MO1995" s="104"/>
      <c r="MP1995" s="104"/>
      <c r="MQ1995" s="104"/>
      <c r="MR1995" s="104"/>
      <c r="MS1995" s="104"/>
      <c r="MT1995" s="104"/>
      <c r="MU1995" s="104"/>
      <c r="MV1995" s="104"/>
      <c r="MW1995" s="104"/>
      <c r="MX1995" s="104"/>
      <c r="MY1995" s="104"/>
      <c r="MZ1995" s="104"/>
      <c r="NA1995" s="104"/>
      <c r="NB1995" s="104"/>
      <c r="NC1995" s="104"/>
      <c r="ND1995" s="104"/>
      <c r="NE1995" s="104"/>
      <c r="NF1995" s="104"/>
      <c r="NG1995" s="104"/>
      <c r="NH1995" s="104"/>
      <c r="NI1995" s="104"/>
      <c r="NJ1995" s="104"/>
      <c r="NK1995" s="104"/>
      <c r="NL1995" s="104"/>
      <c r="NM1995" s="104"/>
      <c r="NN1995" s="104"/>
      <c r="NO1995" s="104"/>
      <c r="NP1995" s="104"/>
      <c r="NQ1995" s="104"/>
      <c r="NR1995" s="104"/>
      <c r="NS1995" s="104"/>
      <c r="NT1995" s="104"/>
      <c r="NU1995" s="104"/>
      <c r="NV1995" s="104"/>
      <c r="NW1995" s="104"/>
      <c r="NX1995" s="104"/>
      <c r="NY1995" s="104"/>
      <c r="NZ1995" s="104"/>
      <c r="OA1995" s="104"/>
      <c r="OB1995" s="104"/>
      <c r="OC1995" s="104"/>
      <c r="OD1995" s="104"/>
      <c r="OE1995" s="104"/>
      <c r="OF1995" s="104"/>
      <c r="OG1995" s="104"/>
      <c r="OH1995" s="104"/>
      <c r="OI1995" s="104"/>
      <c r="OJ1995" s="104"/>
      <c r="OK1995" s="104"/>
      <c r="OL1995" s="104"/>
      <c r="OM1995" s="104"/>
      <c r="ON1995" s="104"/>
      <c r="OO1995" s="104"/>
      <c r="OP1995" s="104"/>
      <c r="OQ1995" s="104"/>
      <c r="OR1995" s="104"/>
      <c r="OS1995" s="104"/>
      <c r="OT1995" s="104"/>
      <c r="OU1995" s="104"/>
      <c r="OV1995" s="104"/>
      <c r="OW1995" s="104"/>
      <c r="OX1995" s="104"/>
      <c r="OY1995" s="104"/>
      <c r="OZ1995" s="104"/>
      <c r="PA1995" s="104"/>
      <c r="PB1995" s="104"/>
      <c r="PC1995" s="104"/>
      <c r="PD1995" s="104"/>
      <c r="PE1995" s="104"/>
      <c r="PF1995" s="104"/>
      <c r="PG1995" s="104"/>
      <c r="PH1995" s="104"/>
      <c r="PI1995" s="104"/>
      <c r="PJ1995" s="104"/>
      <c r="PK1995" s="104"/>
      <c r="PL1995" s="104"/>
      <c r="PM1995" s="104"/>
      <c r="PN1995" s="104"/>
      <c r="PO1995" s="104"/>
      <c r="PP1995" s="104"/>
      <c r="PQ1995" s="104"/>
      <c r="PR1995" s="104"/>
      <c r="PS1995" s="104"/>
      <c r="PT1995" s="104"/>
      <c r="PU1995" s="104"/>
      <c r="PV1995" s="104"/>
      <c r="PW1995" s="104"/>
      <c r="PX1995" s="104"/>
      <c r="PY1995" s="104"/>
      <c r="PZ1995" s="104"/>
      <c r="QA1995" s="104"/>
      <c r="QB1995" s="104"/>
      <c r="QC1995" s="104"/>
      <c r="QD1995" s="104"/>
      <c r="QE1995" s="104"/>
      <c r="QF1995" s="104"/>
      <c r="QG1995" s="104"/>
      <c r="QH1995" s="104"/>
      <c r="QI1995" s="104"/>
      <c r="QJ1995" s="104"/>
      <c r="QK1995" s="104"/>
      <c r="QL1995" s="104"/>
      <c r="QM1995" s="104"/>
      <c r="QN1995" s="104"/>
      <c r="QO1995" s="104"/>
      <c r="QP1995" s="104"/>
      <c r="QQ1995" s="104"/>
      <c r="QR1995" s="104"/>
      <c r="QS1995" s="104"/>
      <c r="QT1995" s="104"/>
      <c r="QU1995" s="104"/>
      <c r="QV1995" s="104"/>
      <c r="QW1995" s="104"/>
      <c r="QX1995" s="104"/>
      <c r="QY1995" s="104"/>
      <c r="QZ1995" s="104"/>
      <c r="RA1995" s="104"/>
      <c r="RB1995" s="104"/>
      <c r="RC1995" s="104"/>
      <c r="RD1995" s="104"/>
      <c r="RE1995" s="104"/>
      <c r="RF1995" s="104"/>
    </row>
    <row r="1996" spans="1:474" s="14" customFormat="1" x14ac:dyDescent="0.25">
      <c r="A1996" s="11">
        <v>261</v>
      </c>
      <c r="B1996" s="79" t="s">
        <v>1882</v>
      </c>
      <c r="C1996" s="11"/>
      <c r="D1996" s="11"/>
      <c r="E1996" s="11"/>
      <c r="F1996" s="13">
        <v>829482.97</v>
      </c>
      <c r="G1996" s="171">
        <f>G1997</f>
        <v>0</v>
      </c>
      <c r="H1996" s="171">
        <f t="shared" si="197"/>
        <v>0</v>
      </c>
      <c r="I1996" s="171">
        <f t="shared" si="197"/>
        <v>0</v>
      </c>
      <c r="J1996" s="171">
        <f t="shared" si="197"/>
        <v>0</v>
      </c>
      <c r="K1996" s="171">
        <f t="shared" si="197"/>
        <v>0</v>
      </c>
      <c r="L1996" s="171">
        <f t="shared" si="197"/>
        <v>0</v>
      </c>
      <c r="M1996" s="171">
        <f t="shared" si="197"/>
        <v>0</v>
      </c>
      <c r="N1996" s="171">
        <f t="shared" si="197"/>
        <v>0</v>
      </c>
      <c r="O1996" s="171">
        <f t="shared" si="197"/>
        <v>0</v>
      </c>
      <c r="P1996" s="185">
        <f t="shared" si="197"/>
        <v>0</v>
      </c>
      <c r="Q1996" s="171">
        <f t="shared" si="197"/>
        <v>0</v>
      </c>
      <c r="R1996" s="171">
        <f t="shared" si="197"/>
        <v>0</v>
      </c>
      <c r="S1996" s="171">
        <v>0</v>
      </c>
      <c r="T1996" s="171">
        <v>0</v>
      </c>
      <c r="U1996" s="171">
        <v>35235</v>
      </c>
      <c r="V1996" s="185">
        <v>829482.97</v>
      </c>
      <c r="W1996" s="171">
        <f t="shared" si="197"/>
        <v>0</v>
      </c>
      <c r="X1996" s="171">
        <f t="shared" si="197"/>
        <v>0</v>
      </c>
      <c r="Y1996" s="171">
        <f t="shared" si="197"/>
        <v>0</v>
      </c>
      <c r="Z1996" s="171">
        <f t="shared" si="197"/>
        <v>0</v>
      </c>
      <c r="AA1996" s="171">
        <f t="shared" si="197"/>
        <v>0</v>
      </c>
      <c r="AB1996" s="171">
        <f t="shared" si="197"/>
        <v>0</v>
      </c>
      <c r="AC1996" s="171">
        <f t="shared" si="197"/>
        <v>0</v>
      </c>
      <c r="AD1996" s="181">
        <f t="shared" si="197"/>
        <v>0</v>
      </c>
      <c r="AE1996" s="185">
        <f t="shared" si="197"/>
        <v>829482.97</v>
      </c>
      <c r="AF1996" s="104"/>
      <c r="AG1996" s="104"/>
      <c r="AH1996" s="104"/>
      <c r="AI1996" s="104"/>
      <c r="AJ1996" s="104"/>
      <c r="AK1996" s="104"/>
      <c r="AL1996" s="104"/>
      <c r="AM1996" s="104"/>
      <c r="AN1996" s="104"/>
      <c r="AO1996" s="104"/>
      <c r="AP1996" s="104"/>
      <c r="AQ1996" s="104"/>
      <c r="AR1996" s="104"/>
      <c r="AS1996" s="104"/>
      <c r="AT1996" s="104"/>
      <c r="AU1996" s="104"/>
      <c r="AV1996" s="104"/>
      <c r="AW1996" s="104"/>
      <c r="AX1996" s="104"/>
      <c r="AY1996" s="104"/>
      <c r="AZ1996" s="104"/>
      <c r="BA1996" s="104"/>
      <c r="BB1996" s="104"/>
      <c r="BC1996" s="104"/>
      <c r="BD1996" s="104"/>
      <c r="BE1996" s="104"/>
      <c r="BF1996" s="104"/>
      <c r="BG1996" s="104"/>
      <c r="BH1996" s="104"/>
      <c r="BI1996" s="104"/>
      <c r="BJ1996" s="104"/>
      <c r="BK1996" s="104"/>
      <c r="BL1996" s="104"/>
      <c r="BM1996" s="104"/>
      <c r="BN1996" s="104"/>
      <c r="BO1996" s="104"/>
      <c r="BP1996" s="104"/>
      <c r="BQ1996" s="104"/>
      <c r="BR1996" s="104"/>
      <c r="GM1996" s="104"/>
      <c r="GN1996" s="104"/>
      <c r="GO1996" s="104"/>
      <c r="GP1996" s="104"/>
      <c r="GQ1996" s="104"/>
      <c r="GR1996" s="104"/>
      <c r="GS1996" s="104"/>
      <c r="GT1996" s="104"/>
      <c r="GU1996" s="104"/>
      <c r="GV1996" s="104"/>
      <c r="GW1996" s="104"/>
      <c r="GX1996" s="104"/>
      <c r="GY1996" s="104"/>
      <c r="GZ1996" s="104"/>
      <c r="HA1996" s="104"/>
      <c r="HB1996" s="104"/>
      <c r="HC1996" s="104"/>
      <c r="HD1996" s="104"/>
      <c r="HE1996" s="104"/>
      <c r="HF1996" s="104"/>
      <c r="HG1996" s="104"/>
      <c r="HH1996" s="104"/>
      <c r="HI1996" s="104"/>
      <c r="HJ1996" s="104"/>
      <c r="HK1996" s="104"/>
      <c r="HL1996" s="104"/>
      <c r="HM1996" s="104"/>
      <c r="HN1996" s="104"/>
      <c r="HO1996" s="104"/>
      <c r="HP1996" s="104"/>
      <c r="HQ1996" s="104"/>
      <c r="HR1996" s="104"/>
      <c r="HS1996" s="104"/>
      <c r="HT1996" s="104"/>
      <c r="HU1996" s="104"/>
      <c r="HV1996" s="104"/>
      <c r="HW1996" s="104"/>
      <c r="HX1996" s="104"/>
      <c r="HY1996" s="104"/>
      <c r="HZ1996" s="104"/>
      <c r="IA1996" s="104"/>
      <c r="IB1996" s="104"/>
      <c r="IC1996" s="104"/>
      <c r="ID1996" s="104"/>
      <c r="IE1996" s="104"/>
      <c r="IF1996" s="104"/>
      <c r="IG1996" s="104"/>
      <c r="IH1996" s="104"/>
      <c r="II1996" s="104"/>
      <c r="IJ1996" s="104"/>
      <c r="IK1996" s="104"/>
      <c r="IL1996" s="104"/>
      <c r="IM1996" s="104"/>
      <c r="IN1996" s="104"/>
      <c r="IO1996" s="104"/>
      <c r="IP1996" s="104"/>
      <c r="IQ1996" s="104"/>
      <c r="IR1996" s="104"/>
      <c r="IS1996" s="104"/>
      <c r="IT1996" s="104"/>
      <c r="IU1996" s="104"/>
      <c r="IV1996" s="104"/>
      <c r="IW1996" s="104"/>
      <c r="IX1996" s="104"/>
      <c r="IY1996" s="104"/>
      <c r="IZ1996" s="104"/>
      <c r="JA1996" s="104"/>
      <c r="JB1996" s="104"/>
      <c r="JC1996" s="104"/>
      <c r="JD1996" s="104"/>
      <c r="JE1996" s="104"/>
      <c r="JF1996" s="104"/>
      <c r="JG1996" s="104"/>
      <c r="JH1996" s="104"/>
      <c r="JI1996" s="104"/>
      <c r="JJ1996" s="104"/>
      <c r="JK1996" s="104"/>
      <c r="JL1996" s="104"/>
      <c r="JM1996" s="104"/>
      <c r="JN1996" s="104"/>
      <c r="JO1996" s="104"/>
      <c r="JP1996" s="104"/>
      <c r="JQ1996" s="104"/>
      <c r="JR1996" s="104"/>
      <c r="JS1996" s="104"/>
      <c r="JT1996" s="104"/>
      <c r="JU1996" s="104"/>
      <c r="JV1996" s="104"/>
      <c r="JW1996" s="104"/>
      <c r="JX1996" s="104"/>
      <c r="JY1996" s="104"/>
      <c r="JZ1996" s="104"/>
      <c r="KA1996" s="104"/>
      <c r="KB1996" s="104"/>
      <c r="KC1996" s="104"/>
      <c r="KD1996" s="104"/>
      <c r="KE1996" s="104"/>
      <c r="KF1996" s="104"/>
      <c r="KG1996" s="104"/>
      <c r="KH1996" s="104"/>
      <c r="KI1996" s="104"/>
      <c r="KJ1996" s="104"/>
      <c r="KK1996" s="104"/>
      <c r="KL1996" s="104"/>
      <c r="KM1996" s="104"/>
      <c r="KN1996" s="104"/>
      <c r="KO1996" s="104"/>
      <c r="KP1996" s="104"/>
      <c r="KQ1996" s="104"/>
      <c r="KR1996" s="104"/>
      <c r="KS1996" s="104"/>
      <c r="KT1996" s="104"/>
      <c r="KU1996" s="104"/>
      <c r="KV1996" s="104"/>
      <c r="KW1996" s="104"/>
      <c r="KX1996" s="104"/>
      <c r="KY1996" s="104"/>
      <c r="KZ1996" s="104"/>
      <c r="LA1996" s="104"/>
      <c r="LB1996" s="104"/>
      <c r="LC1996" s="104"/>
      <c r="LD1996" s="104"/>
      <c r="LE1996" s="104"/>
      <c r="LF1996" s="104"/>
      <c r="LG1996" s="104"/>
      <c r="LH1996" s="104"/>
      <c r="LI1996" s="104"/>
      <c r="LJ1996" s="104"/>
      <c r="LK1996" s="104"/>
      <c r="LL1996" s="104"/>
      <c r="LM1996" s="104"/>
      <c r="LN1996" s="104"/>
      <c r="LO1996" s="104"/>
      <c r="LP1996" s="104"/>
      <c r="LQ1996" s="104"/>
      <c r="LR1996" s="104"/>
      <c r="LS1996" s="104"/>
      <c r="LT1996" s="104"/>
      <c r="LU1996" s="104"/>
      <c r="LV1996" s="104"/>
      <c r="LW1996" s="104"/>
      <c r="LX1996" s="104"/>
      <c r="LY1996" s="104"/>
      <c r="LZ1996" s="104"/>
      <c r="MA1996" s="104"/>
      <c r="MB1996" s="104"/>
      <c r="MC1996" s="104"/>
      <c r="MD1996" s="104"/>
      <c r="ME1996" s="104"/>
      <c r="MF1996" s="104"/>
      <c r="MG1996" s="104"/>
      <c r="MH1996" s="104"/>
      <c r="MI1996" s="104"/>
      <c r="MJ1996" s="104"/>
      <c r="MK1996" s="104"/>
      <c r="ML1996" s="104"/>
      <c r="MM1996" s="104"/>
      <c r="MN1996" s="104"/>
      <c r="MO1996" s="104"/>
      <c r="MP1996" s="104"/>
      <c r="MQ1996" s="104"/>
      <c r="MR1996" s="104"/>
      <c r="MS1996" s="104"/>
      <c r="MT1996" s="104"/>
      <c r="MU1996" s="104"/>
      <c r="MV1996" s="104"/>
      <c r="MW1996" s="104"/>
      <c r="MX1996" s="104"/>
      <c r="MY1996" s="104"/>
      <c r="MZ1996" s="104"/>
      <c r="NA1996" s="104"/>
      <c r="NB1996" s="104"/>
      <c r="NC1996" s="104"/>
      <c r="ND1996" s="104"/>
      <c r="NE1996" s="104"/>
      <c r="NF1996" s="104"/>
      <c r="NG1996" s="104"/>
      <c r="NH1996" s="104"/>
      <c r="NI1996" s="104"/>
      <c r="NJ1996" s="104"/>
      <c r="NK1996" s="104"/>
      <c r="NL1996" s="104"/>
      <c r="NM1996" s="104"/>
      <c r="NN1996" s="104"/>
      <c r="NO1996" s="104"/>
      <c r="NP1996" s="104"/>
      <c r="NQ1996" s="104"/>
      <c r="NR1996" s="104"/>
      <c r="NS1996" s="104"/>
      <c r="NT1996" s="104"/>
      <c r="NU1996" s="104"/>
      <c r="NV1996" s="104"/>
      <c r="NW1996" s="104"/>
      <c r="NX1996" s="104"/>
      <c r="NY1996" s="104"/>
      <c r="NZ1996" s="104"/>
      <c r="OA1996" s="104"/>
      <c r="OB1996" s="104"/>
      <c r="OC1996" s="104"/>
      <c r="OD1996" s="104"/>
      <c r="OE1996" s="104"/>
      <c r="OF1996" s="104"/>
      <c r="OG1996" s="104"/>
      <c r="OH1996" s="104"/>
      <c r="OI1996" s="104"/>
      <c r="OJ1996" s="104"/>
      <c r="OK1996" s="104"/>
      <c r="OL1996" s="104"/>
      <c r="OM1996" s="104"/>
      <c r="ON1996" s="104"/>
      <c r="OO1996" s="104"/>
      <c r="OP1996" s="104"/>
      <c r="OQ1996" s="104"/>
      <c r="OR1996" s="104"/>
      <c r="OS1996" s="104"/>
      <c r="OT1996" s="104"/>
      <c r="OU1996" s="104"/>
      <c r="OV1996" s="104"/>
      <c r="OW1996" s="104"/>
      <c r="OX1996" s="104"/>
      <c r="OY1996" s="104"/>
      <c r="OZ1996" s="104"/>
      <c r="PA1996" s="104"/>
      <c r="PB1996" s="104"/>
      <c r="PC1996" s="104"/>
      <c r="PD1996" s="104"/>
      <c r="PE1996" s="104"/>
      <c r="PF1996" s="104"/>
      <c r="PG1996" s="104"/>
      <c r="PH1996" s="104"/>
      <c r="PI1996" s="104"/>
      <c r="PJ1996" s="104"/>
      <c r="PK1996" s="104"/>
      <c r="PL1996" s="104"/>
      <c r="PM1996" s="104"/>
      <c r="PN1996" s="104"/>
      <c r="PO1996" s="104"/>
      <c r="PP1996" s="104"/>
      <c r="PQ1996" s="104"/>
      <c r="PR1996" s="104"/>
      <c r="PS1996" s="104"/>
      <c r="PT1996" s="104"/>
      <c r="PU1996" s="104"/>
      <c r="PV1996" s="104"/>
      <c r="PW1996" s="104"/>
      <c r="PX1996" s="104"/>
      <c r="PY1996" s="104"/>
      <c r="PZ1996" s="104"/>
      <c r="QA1996" s="104"/>
      <c r="QB1996" s="104"/>
      <c r="QC1996" s="104"/>
      <c r="QD1996" s="104"/>
      <c r="QE1996" s="104"/>
      <c r="QF1996" s="104"/>
      <c r="QG1996" s="104"/>
      <c r="QH1996" s="104"/>
      <c r="QI1996" s="104"/>
      <c r="QJ1996" s="104"/>
      <c r="QK1996" s="104"/>
      <c r="QL1996" s="104"/>
      <c r="QM1996" s="104"/>
      <c r="QN1996" s="104"/>
      <c r="QO1996" s="104"/>
      <c r="QP1996" s="104"/>
      <c r="QQ1996" s="104"/>
      <c r="QR1996" s="104"/>
      <c r="QS1996" s="104"/>
      <c r="QT1996" s="104"/>
      <c r="QU1996" s="104"/>
      <c r="QV1996" s="104"/>
      <c r="QW1996" s="104"/>
      <c r="QX1996" s="104"/>
      <c r="QY1996" s="104"/>
      <c r="QZ1996" s="104"/>
      <c r="RA1996" s="104"/>
      <c r="RB1996" s="104"/>
      <c r="RC1996" s="104"/>
      <c r="RD1996" s="104"/>
      <c r="RE1996" s="104"/>
      <c r="RF1996" s="104"/>
    </row>
    <row r="1997" spans="1:474" s="19" customFormat="1" x14ac:dyDescent="0.25">
      <c r="A1997" s="15">
        <v>26101</v>
      </c>
      <c r="B1997" s="67" t="s">
        <v>1882</v>
      </c>
      <c r="C1997" s="15"/>
      <c r="D1997" s="15"/>
      <c r="E1997" s="15"/>
      <c r="F1997" s="18">
        <v>829482.97</v>
      </c>
      <c r="G1997" s="173">
        <f>SUM(G1998:G2006)</f>
        <v>0</v>
      </c>
      <c r="H1997" s="173">
        <f t="shared" ref="H1997:AE1997" si="198">SUM(H1998:H2006)</f>
        <v>0</v>
      </c>
      <c r="I1997" s="173">
        <f t="shared" si="198"/>
        <v>0</v>
      </c>
      <c r="J1997" s="173">
        <f t="shared" si="198"/>
        <v>0</v>
      </c>
      <c r="K1997" s="173">
        <f t="shared" si="198"/>
        <v>0</v>
      </c>
      <c r="L1997" s="173">
        <f t="shared" si="198"/>
        <v>0</v>
      </c>
      <c r="M1997" s="173">
        <f t="shared" si="198"/>
        <v>0</v>
      </c>
      <c r="N1997" s="173">
        <f t="shared" si="198"/>
        <v>0</v>
      </c>
      <c r="O1997" s="173">
        <f t="shared" si="198"/>
        <v>0</v>
      </c>
      <c r="P1997" s="184">
        <f t="shared" si="198"/>
        <v>0</v>
      </c>
      <c r="Q1997" s="173">
        <f t="shared" si="198"/>
        <v>0</v>
      </c>
      <c r="R1997" s="173">
        <f t="shared" si="198"/>
        <v>0</v>
      </c>
      <c r="S1997" s="173">
        <v>0</v>
      </c>
      <c r="T1997" s="173">
        <v>0</v>
      </c>
      <c r="U1997" s="173">
        <v>35235</v>
      </c>
      <c r="V1997" s="184">
        <v>829482.97</v>
      </c>
      <c r="W1997" s="173">
        <f t="shared" si="198"/>
        <v>0</v>
      </c>
      <c r="X1997" s="173">
        <f t="shared" si="198"/>
        <v>0</v>
      </c>
      <c r="Y1997" s="173">
        <f t="shared" si="198"/>
        <v>0</v>
      </c>
      <c r="Z1997" s="173">
        <f t="shared" si="198"/>
        <v>0</v>
      </c>
      <c r="AA1997" s="173">
        <f t="shared" si="198"/>
        <v>0</v>
      </c>
      <c r="AB1997" s="173">
        <f t="shared" si="198"/>
        <v>0</v>
      </c>
      <c r="AC1997" s="173">
        <f t="shared" si="198"/>
        <v>0</v>
      </c>
      <c r="AD1997" s="179">
        <f t="shared" si="198"/>
        <v>0</v>
      </c>
      <c r="AE1997" s="184">
        <f t="shared" si="198"/>
        <v>829482.97</v>
      </c>
      <c r="AF1997" s="104"/>
      <c r="AG1997" s="104"/>
      <c r="AH1997" s="104"/>
      <c r="AI1997" s="104"/>
      <c r="AJ1997" s="104"/>
      <c r="AK1997" s="104"/>
      <c r="AL1997" s="104"/>
      <c r="AM1997" s="104"/>
      <c r="AN1997" s="104"/>
      <c r="AO1997" s="104"/>
      <c r="AP1997" s="104"/>
      <c r="AQ1997" s="104"/>
      <c r="AR1997" s="104"/>
      <c r="AS1997" s="104"/>
      <c r="AT1997" s="104"/>
      <c r="AU1997" s="104"/>
      <c r="AV1997" s="104"/>
      <c r="AW1997" s="104"/>
      <c r="AX1997" s="104"/>
      <c r="AY1997" s="104"/>
      <c r="AZ1997" s="104"/>
      <c r="BA1997" s="104"/>
      <c r="BB1997" s="104"/>
      <c r="BC1997" s="104"/>
      <c r="BD1997" s="104"/>
      <c r="BE1997" s="104"/>
      <c r="BF1997" s="104"/>
      <c r="BG1997" s="104"/>
      <c r="BH1997" s="104"/>
      <c r="BI1997" s="104"/>
      <c r="BJ1997" s="104"/>
      <c r="BK1997" s="104"/>
      <c r="BL1997" s="104"/>
      <c r="BM1997" s="104"/>
      <c r="BN1997" s="104"/>
      <c r="BO1997" s="104"/>
      <c r="BP1997" s="104"/>
      <c r="BQ1997" s="104"/>
      <c r="BR1997" s="104"/>
      <c r="GM1997" s="104"/>
      <c r="GN1997" s="104"/>
      <c r="GO1997" s="104"/>
      <c r="GP1997" s="104"/>
      <c r="GQ1997" s="104"/>
      <c r="GR1997" s="104"/>
      <c r="GS1997" s="104"/>
      <c r="GT1997" s="104"/>
      <c r="GU1997" s="104"/>
      <c r="GV1997" s="104"/>
      <c r="GW1997" s="104"/>
      <c r="GX1997" s="104"/>
      <c r="GY1997" s="104"/>
      <c r="GZ1997" s="104"/>
      <c r="HA1997" s="104"/>
      <c r="HB1997" s="104"/>
      <c r="HC1997" s="104"/>
      <c r="HD1997" s="104"/>
      <c r="HE1997" s="104"/>
      <c r="HF1997" s="104"/>
      <c r="HG1997" s="104"/>
      <c r="HH1997" s="104"/>
      <c r="HI1997" s="104"/>
      <c r="HJ1997" s="104"/>
      <c r="HK1997" s="104"/>
      <c r="HL1997" s="104"/>
      <c r="HM1997" s="104"/>
      <c r="HN1997" s="104"/>
      <c r="HO1997" s="104"/>
      <c r="HP1997" s="104"/>
      <c r="HQ1997" s="104"/>
      <c r="HR1997" s="104"/>
      <c r="HS1997" s="104"/>
      <c r="HT1997" s="104"/>
      <c r="HU1997" s="104"/>
      <c r="HV1997" s="104"/>
      <c r="HW1997" s="104"/>
      <c r="HX1997" s="104"/>
      <c r="HY1997" s="104"/>
      <c r="HZ1997" s="104"/>
      <c r="IA1997" s="104"/>
      <c r="IB1997" s="104"/>
      <c r="IC1997" s="104"/>
      <c r="ID1997" s="104"/>
      <c r="IE1997" s="104"/>
      <c r="IF1997" s="104"/>
      <c r="IG1997" s="104"/>
      <c r="IH1997" s="104"/>
      <c r="II1997" s="104"/>
      <c r="IJ1997" s="104"/>
      <c r="IK1997" s="104"/>
      <c r="IL1997" s="104"/>
      <c r="IM1997" s="104"/>
      <c r="IN1997" s="104"/>
      <c r="IO1997" s="104"/>
      <c r="IP1997" s="104"/>
      <c r="IQ1997" s="104"/>
      <c r="IR1997" s="104"/>
      <c r="IS1997" s="104"/>
      <c r="IT1997" s="104"/>
      <c r="IU1997" s="104"/>
      <c r="IV1997" s="104"/>
      <c r="IW1997" s="104"/>
      <c r="IX1997" s="104"/>
      <c r="IY1997" s="104"/>
      <c r="IZ1997" s="104"/>
      <c r="JA1997" s="104"/>
      <c r="JB1997" s="104"/>
      <c r="JC1997" s="104"/>
      <c r="JD1997" s="104"/>
      <c r="JE1997" s="104"/>
      <c r="JF1997" s="104"/>
      <c r="JG1997" s="104"/>
      <c r="JH1997" s="104"/>
      <c r="JI1997" s="104"/>
      <c r="JJ1997" s="104"/>
      <c r="JK1997" s="104"/>
      <c r="JL1997" s="104"/>
      <c r="JM1997" s="104"/>
      <c r="JN1997" s="104"/>
      <c r="JO1997" s="104"/>
      <c r="JP1997" s="104"/>
      <c r="JQ1997" s="104"/>
      <c r="JR1997" s="104"/>
      <c r="JS1997" s="104"/>
      <c r="JT1997" s="104"/>
      <c r="JU1997" s="104"/>
      <c r="JV1997" s="104"/>
      <c r="JW1997" s="104"/>
      <c r="JX1997" s="104"/>
      <c r="JY1997" s="104"/>
      <c r="JZ1997" s="104"/>
      <c r="KA1997" s="104"/>
      <c r="KB1997" s="104"/>
      <c r="KC1997" s="104"/>
      <c r="KD1997" s="104"/>
      <c r="KE1997" s="104"/>
      <c r="KF1997" s="104"/>
      <c r="KG1997" s="104"/>
      <c r="KH1997" s="104"/>
      <c r="KI1997" s="104"/>
      <c r="KJ1997" s="104"/>
      <c r="KK1997" s="104"/>
      <c r="KL1997" s="104"/>
      <c r="KM1997" s="104"/>
      <c r="KN1997" s="104"/>
      <c r="KO1997" s="104"/>
      <c r="KP1997" s="104"/>
      <c r="KQ1997" s="104"/>
      <c r="KR1997" s="104"/>
      <c r="KS1997" s="104"/>
      <c r="KT1997" s="104"/>
      <c r="KU1997" s="104"/>
      <c r="KV1997" s="104"/>
      <c r="KW1997" s="104"/>
      <c r="KX1997" s="104"/>
      <c r="KY1997" s="104"/>
      <c r="KZ1997" s="104"/>
      <c r="LA1997" s="104"/>
      <c r="LB1997" s="104"/>
      <c r="LC1997" s="104"/>
      <c r="LD1997" s="104"/>
      <c r="LE1997" s="104"/>
      <c r="LF1997" s="104"/>
      <c r="LG1997" s="104"/>
      <c r="LH1997" s="104"/>
      <c r="LI1997" s="104"/>
      <c r="LJ1997" s="104"/>
      <c r="LK1997" s="104"/>
      <c r="LL1997" s="104"/>
      <c r="LM1997" s="104"/>
      <c r="LN1997" s="104"/>
      <c r="LO1997" s="104"/>
      <c r="LP1997" s="104"/>
      <c r="LQ1997" s="104"/>
      <c r="LR1997" s="104"/>
      <c r="LS1997" s="104"/>
      <c r="LT1997" s="104"/>
      <c r="LU1997" s="104"/>
      <c r="LV1997" s="104"/>
      <c r="LW1997" s="104"/>
      <c r="LX1997" s="104"/>
      <c r="LY1997" s="104"/>
      <c r="LZ1997" s="104"/>
      <c r="MA1997" s="104"/>
      <c r="MB1997" s="104"/>
      <c r="MC1997" s="104"/>
      <c r="MD1997" s="104"/>
      <c r="ME1997" s="104"/>
      <c r="MF1997" s="104"/>
      <c r="MG1997" s="104"/>
      <c r="MH1997" s="104"/>
      <c r="MI1997" s="104"/>
      <c r="MJ1997" s="104"/>
      <c r="MK1997" s="104"/>
      <c r="ML1997" s="104"/>
      <c r="MM1997" s="104"/>
      <c r="MN1997" s="104"/>
      <c r="MO1997" s="104"/>
      <c r="MP1997" s="104"/>
      <c r="MQ1997" s="104"/>
      <c r="MR1997" s="104"/>
      <c r="MS1997" s="104"/>
      <c r="MT1997" s="104"/>
      <c r="MU1997" s="104"/>
      <c r="MV1997" s="104"/>
      <c r="MW1997" s="104"/>
      <c r="MX1997" s="104"/>
      <c r="MY1997" s="104"/>
      <c r="MZ1997" s="104"/>
      <c r="NA1997" s="104"/>
      <c r="NB1997" s="104"/>
      <c r="NC1997" s="104"/>
      <c r="ND1997" s="104"/>
      <c r="NE1997" s="104"/>
      <c r="NF1997" s="104"/>
      <c r="NG1997" s="104"/>
      <c r="NH1997" s="104"/>
      <c r="NI1997" s="104"/>
      <c r="NJ1997" s="104"/>
      <c r="NK1997" s="104"/>
      <c r="NL1997" s="104"/>
      <c r="NM1997" s="104"/>
      <c r="NN1997" s="104"/>
      <c r="NO1997" s="104"/>
      <c r="NP1997" s="104"/>
      <c r="NQ1997" s="104"/>
      <c r="NR1997" s="104"/>
      <c r="NS1997" s="104"/>
      <c r="NT1997" s="104"/>
      <c r="NU1997" s="104"/>
      <c r="NV1997" s="104"/>
      <c r="NW1997" s="104"/>
      <c r="NX1997" s="104"/>
      <c r="NY1997" s="104"/>
      <c r="NZ1997" s="104"/>
      <c r="OA1997" s="104"/>
      <c r="OB1997" s="104"/>
      <c r="OC1997" s="104"/>
      <c r="OD1997" s="104"/>
      <c r="OE1997" s="104"/>
      <c r="OF1997" s="104"/>
      <c r="OG1997" s="104"/>
      <c r="OH1997" s="104"/>
      <c r="OI1997" s="104"/>
      <c r="OJ1997" s="104"/>
      <c r="OK1997" s="104"/>
      <c r="OL1997" s="104"/>
      <c r="OM1997" s="104"/>
      <c r="ON1997" s="104"/>
      <c r="OO1997" s="104"/>
      <c r="OP1997" s="104"/>
      <c r="OQ1997" s="104"/>
      <c r="OR1997" s="104"/>
      <c r="OS1997" s="104"/>
      <c r="OT1997" s="104"/>
      <c r="OU1997" s="104"/>
      <c r="OV1997" s="104"/>
      <c r="OW1997" s="104"/>
      <c r="OX1997" s="104"/>
      <c r="OY1997" s="104"/>
      <c r="OZ1997" s="104"/>
      <c r="PA1997" s="104"/>
      <c r="PB1997" s="104"/>
      <c r="PC1997" s="104"/>
      <c r="PD1997" s="104"/>
      <c r="PE1997" s="104"/>
      <c r="PF1997" s="104"/>
      <c r="PG1997" s="104"/>
      <c r="PH1997" s="104"/>
      <c r="PI1997" s="104"/>
      <c r="PJ1997" s="104"/>
      <c r="PK1997" s="104"/>
      <c r="PL1997" s="104"/>
      <c r="PM1997" s="104"/>
      <c r="PN1997" s="104"/>
      <c r="PO1997" s="104"/>
      <c r="PP1997" s="104"/>
      <c r="PQ1997" s="104"/>
      <c r="PR1997" s="104"/>
      <c r="PS1997" s="104"/>
      <c r="PT1997" s="104"/>
      <c r="PU1997" s="104"/>
      <c r="PV1997" s="104"/>
      <c r="PW1997" s="104"/>
      <c r="PX1997" s="104"/>
      <c r="PY1997" s="104"/>
      <c r="PZ1997" s="104"/>
      <c r="QA1997" s="104"/>
      <c r="QB1997" s="104"/>
      <c r="QC1997" s="104"/>
      <c r="QD1997" s="104"/>
      <c r="QE1997" s="104"/>
      <c r="QF1997" s="104"/>
      <c r="QG1997" s="104"/>
      <c r="QH1997" s="104"/>
      <c r="QI1997" s="104"/>
      <c r="QJ1997" s="104"/>
      <c r="QK1997" s="104"/>
      <c r="QL1997" s="104"/>
      <c r="QM1997" s="104"/>
      <c r="QN1997" s="104"/>
      <c r="QO1997" s="104"/>
      <c r="QP1997" s="104"/>
      <c r="QQ1997" s="104"/>
      <c r="QR1997" s="104"/>
      <c r="QS1997" s="104"/>
      <c r="QT1997" s="104"/>
      <c r="QU1997" s="104"/>
      <c r="QV1997" s="104"/>
      <c r="QW1997" s="104"/>
      <c r="QX1997" s="104"/>
      <c r="QY1997" s="104"/>
      <c r="QZ1997" s="104"/>
      <c r="RA1997" s="104"/>
      <c r="RB1997" s="104"/>
      <c r="RC1997" s="104"/>
      <c r="RD1997" s="104"/>
      <c r="RE1997" s="104"/>
      <c r="RF1997" s="104"/>
    </row>
    <row r="1998" spans="1:474" x14ac:dyDescent="0.25">
      <c r="A1998" s="26"/>
      <c r="B1998" s="48" t="s">
        <v>898</v>
      </c>
      <c r="C1998" s="23"/>
      <c r="D1998" s="49">
        <v>7</v>
      </c>
      <c r="E1998" s="23"/>
      <c r="F1998" s="50">
        <v>6650</v>
      </c>
      <c r="G1998" s="169"/>
      <c r="H1998" s="169"/>
      <c r="I1998" s="169"/>
      <c r="J1998" s="169"/>
      <c r="K1998" s="169"/>
      <c r="L1998" s="169"/>
      <c r="M1998" s="169"/>
      <c r="N1998" s="169"/>
      <c r="O1998" s="169"/>
      <c r="P1998" s="207"/>
      <c r="Q1998" s="169"/>
      <c r="R1998" s="169"/>
      <c r="S1998" s="169"/>
      <c r="T1998" s="169"/>
      <c r="U1998" s="208">
        <v>7</v>
      </c>
      <c r="V1998" s="207">
        <v>6650</v>
      </c>
      <c r="W1998" s="169"/>
      <c r="X1998" s="169"/>
      <c r="Y1998" s="169"/>
      <c r="Z1998" s="169"/>
      <c r="AA1998" s="169"/>
      <c r="AB1998" s="169"/>
      <c r="AC1998" s="180"/>
      <c r="AD1998" s="180"/>
      <c r="AE1998" s="207">
        <f t="shared" ref="AE1998:AE2006" si="199">H1998+J1998+L1998+N1998+P1998+R1998+T1998+V1998+X1998+Z1998+AB1998+AD1998</f>
        <v>6650</v>
      </c>
    </row>
    <row r="1999" spans="1:474" x14ac:dyDescent="0.25">
      <c r="A1999" s="26"/>
      <c r="B1999" s="48" t="s">
        <v>1883</v>
      </c>
      <c r="C1999" s="23"/>
      <c r="D1999" s="49">
        <v>42</v>
      </c>
      <c r="E1999" s="23"/>
      <c r="F1999" s="50">
        <v>20257.86</v>
      </c>
      <c r="G1999" s="169"/>
      <c r="H1999" s="169"/>
      <c r="I1999" s="169"/>
      <c r="J1999" s="169"/>
      <c r="K1999" s="169"/>
      <c r="L1999" s="169"/>
      <c r="M1999" s="169"/>
      <c r="N1999" s="169"/>
      <c r="O1999" s="169"/>
      <c r="P1999" s="207"/>
      <c r="Q1999" s="169"/>
      <c r="R1999" s="169"/>
      <c r="S1999" s="169"/>
      <c r="T1999" s="169"/>
      <c r="U1999" s="208">
        <v>42</v>
      </c>
      <c r="V1999" s="207">
        <v>20257.86</v>
      </c>
      <c r="W1999" s="169"/>
      <c r="X1999" s="169"/>
      <c r="Y1999" s="169"/>
      <c r="Z1999" s="169"/>
      <c r="AA1999" s="169"/>
      <c r="AB1999" s="169"/>
      <c r="AC1999" s="180"/>
      <c r="AD1999" s="180"/>
      <c r="AE1999" s="207">
        <f t="shared" si="199"/>
        <v>20257.86</v>
      </c>
    </row>
    <row r="2000" spans="1:474" x14ac:dyDescent="0.25">
      <c r="A2000" s="26"/>
      <c r="B2000" s="48" t="s">
        <v>1884</v>
      </c>
      <c r="C2000" s="23"/>
      <c r="D2000" s="49">
        <v>0</v>
      </c>
      <c r="E2000" s="23"/>
      <c r="F2000" s="50">
        <v>0</v>
      </c>
      <c r="G2000" s="169"/>
      <c r="H2000" s="169"/>
      <c r="I2000" s="169"/>
      <c r="J2000" s="169"/>
      <c r="K2000" s="169"/>
      <c r="L2000" s="169"/>
      <c r="M2000" s="169"/>
      <c r="N2000" s="169"/>
      <c r="O2000" s="169"/>
      <c r="P2000" s="207"/>
      <c r="Q2000" s="169"/>
      <c r="R2000" s="169"/>
      <c r="S2000" s="169"/>
      <c r="T2000" s="169"/>
      <c r="U2000" s="208">
        <v>0</v>
      </c>
      <c r="V2000" s="207">
        <v>0</v>
      </c>
      <c r="W2000" s="169"/>
      <c r="X2000" s="169"/>
      <c r="Y2000" s="169"/>
      <c r="Z2000" s="169"/>
      <c r="AA2000" s="169"/>
      <c r="AB2000" s="169"/>
      <c r="AC2000" s="180"/>
      <c r="AD2000" s="180"/>
      <c r="AE2000" s="207">
        <f t="shared" si="199"/>
        <v>0</v>
      </c>
    </row>
    <row r="2001" spans="1:474" x14ac:dyDescent="0.25">
      <c r="A2001" s="26"/>
      <c r="B2001" s="48" t="s">
        <v>1885</v>
      </c>
      <c r="C2001" s="23"/>
      <c r="D2001" s="49">
        <v>5</v>
      </c>
      <c r="E2001" s="23"/>
      <c r="F2001" s="50">
        <v>516.78</v>
      </c>
      <c r="G2001" s="169"/>
      <c r="H2001" s="169"/>
      <c r="I2001" s="169"/>
      <c r="J2001" s="169"/>
      <c r="K2001" s="169"/>
      <c r="L2001" s="169"/>
      <c r="M2001" s="169"/>
      <c r="N2001" s="169"/>
      <c r="O2001" s="169"/>
      <c r="P2001" s="207"/>
      <c r="Q2001" s="169"/>
      <c r="R2001" s="169"/>
      <c r="S2001" s="169"/>
      <c r="T2001" s="169"/>
      <c r="U2001" s="208">
        <v>5</v>
      </c>
      <c r="V2001" s="207">
        <v>516.78</v>
      </c>
      <c r="W2001" s="169"/>
      <c r="X2001" s="169"/>
      <c r="Y2001" s="169"/>
      <c r="Z2001" s="169"/>
      <c r="AA2001" s="169"/>
      <c r="AB2001" s="169"/>
      <c r="AC2001" s="180"/>
      <c r="AD2001" s="180"/>
      <c r="AE2001" s="207">
        <f t="shared" si="199"/>
        <v>516.78</v>
      </c>
    </row>
    <row r="2002" spans="1:474" x14ac:dyDescent="0.25">
      <c r="A2002" s="26"/>
      <c r="B2002" s="48" t="s">
        <v>1882</v>
      </c>
      <c r="C2002" s="23"/>
      <c r="D2002" s="49">
        <v>2</v>
      </c>
      <c r="E2002" s="23">
        <f>F2002/D2002</f>
        <v>8519.6650000000009</v>
      </c>
      <c r="F2002" s="50">
        <v>17039.330000000002</v>
      </c>
      <c r="G2002" s="169"/>
      <c r="H2002" s="169"/>
      <c r="I2002" s="169"/>
      <c r="J2002" s="169"/>
      <c r="K2002" s="169"/>
      <c r="L2002" s="169"/>
      <c r="M2002" s="169"/>
      <c r="N2002" s="169"/>
      <c r="O2002" s="169"/>
      <c r="P2002" s="207"/>
      <c r="Q2002" s="169"/>
      <c r="R2002" s="169"/>
      <c r="S2002" s="169"/>
      <c r="T2002" s="169"/>
      <c r="U2002" s="208">
        <v>2</v>
      </c>
      <c r="V2002" s="207">
        <v>17039.330000000002</v>
      </c>
      <c r="W2002" s="169"/>
      <c r="X2002" s="169"/>
      <c r="Y2002" s="169"/>
      <c r="Z2002" s="169"/>
      <c r="AA2002" s="169"/>
      <c r="AB2002" s="169"/>
      <c r="AC2002" s="180"/>
      <c r="AD2002" s="180"/>
      <c r="AE2002" s="207">
        <f t="shared" si="199"/>
        <v>17039.330000000002</v>
      </c>
    </row>
    <row r="2003" spans="1:474" x14ac:dyDescent="0.25">
      <c r="A2003" s="26"/>
      <c r="B2003" s="48" t="s">
        <v>1886</v>
      </c>
      <c r="C2003" s="23"/>
      <c r="D2003" s="49">
        <v>0</v>
      </c>
      <c r="E2003" s="23"/>
      <c r="F2003" s="50">
        <v>0</v>
      </c>
      <c r="G2003" s="169"/>
      <c r="H2003" s="169"/>
      <c r="I2003" s="169"/>
      <c r="J2003" s="169"/>
      <c r="K2003" s="169"/>
      <c r="L2003" s="169"/>
      <c r="M2003" s="169"/>
      <c r="N2003" s="169"/>
      <c r="O2003" s="169"/>
      <c r="P2003" s="207"/>
      <c r="Q2003" s="169"/>
      <c r="R2003" s="169"/>
      <c r="S2003" s="169"/>
      <c r="T2003" s="169"/>
      <c r="U2003" s="208">
        <v>0</v>
      </c>
      <c r="V2003" s="207">
        <v>0</v>
      </c>
      <c r="W2003" s="169"/>
      <c r="X2003" s="169"/>
      <c r="Y2003" s="169"/>
      <c r="Z2003" s="169"/>
      <c r="AA2003" s="169"/>
      <c r="AB2003" s="169"/>
      <c r="AC2003" s="180"/>
      <c r="AD2003" s="180"/>
      <c r="AE2003" s="207">
        <f t="shared" si="199"/>
        <v>0</v>
      </c>
    </row>
    <row r="2004" spans="1:474" x14ac:dyDescent="0.25">
      <c r="A2004" s="26"/>
      <c r="B2004" s="48" t="s">
        <v>1887</v>
      </c>
      <c r="C2004" s="23"/>
      <c r="D2004" s="57">
        <v>35119</v>
      </c>
      <c r="E2004" s="23"/>
      <c r="F2004" s="50">
        <v>764019</v>
      </c>
      <c r="G2004" s="169"/>
      <c r="H2004" s="169"/>
      <c r="I2004" s="169"/>
      <c r="J2004" s="169"/>
      <c r="K2004" s="169"/>
      <c r="L2004" s="169"/>
      <c r="M2004" s="169"/>
      <c r="N2004" s="169"/>
      <c r="O2004" s="169"/>
      <c r="P2004" s="207"/>
      <c r="Q2004" s="169"/>
      <c r="R2004" s="169"/>
      <c r="S2004" s="169"/>
      <c r="T2004" s="169"/>
      <c r="U2004" s="208">
        <v>35119</v>
      </c>
      <c r="V2004" s="207">
        <v>764019</v>
      </c>
      <c r="W2004" s="169"/>
      <c r="X2004" s="169"/>
      <c r="Y2004" s="169"/>
      <c r="Z2004" s="169"/>
      <c r="AA2004" s="169"/>
      <c r="AB2004" s="169"/>
      <c r="AC2004" s="180"/>
      <c r="AD2004" s="180"/>
      <c r="AE2004" s="207">
        <f t="shared" si="199"/>
        <v>764019</v>
      </c>
    </row>
    <row r="2005" spans="1:474" x14ac:dyDescent="0.25">
      <c r="A2005" s="119"/>
      <c r="B2005" s="48" t="s">
        <v>1888</v>
      </c>
      <c r="C2005" s="23"/>
      <c r="D2005" s="49">
        <v>60</v>
      </c>
      <c r="E2005" s="23"/>
      <c r="F2005" s="50">
        <v>21000</v>
      </c>
      <c r="G2005" s="169"/>
      <c r="H2005" s="169"/>
      <c r="I2005" s="169"/>
      <c r="J2005" s="169"/>
      <c r="K2005" s="169"/>
      <c r="L2005" s="169"/>
      <c r="M2005" s="169"/>
      <c r="N2005" s="169"/>
      <c r="O2005" s="169"/>
      <c r="P2005" s="207"/>
      <c r="Q2005" s="169"/>
      <c r="R2005" s="169"/>
      <c r="S2005" s="169"/>
      <c r="T2005" s="169"/>
      <c r="U2005" s="208">
        <v>60</v>
      </c>
      <c r="V2005" s="207">
        <v>21000</v>
      </c>
      <c r="W2005" s="169"/>
      <c r="X2005" s="169"/>
      <c r="Y2005" s="169"/>
      <c r="Z2005" s="169"/>
      <c r="AA2005" s="169"/>
      <c r="AB2005" s="169"/>
      <c r="AC2005" s="180"/>
      <c r="AD2005" s="180"/>
      <c r="AE2005" s="207">
        <f t="shared" si="199"/>
        <v>21000</v>
      </c>
    </row>
    <row r="2006" spans="1:474" x14ac:dyDescent="0.25">
      <c r="A2006" s="119"/>
      <c r="B2006" s="48" t="s">
        <v>1889</v>
      </c>
      <c r="C2006" s="23"/>
      <c r="D2006" s="49">
        <v>0</v>
      </c>
      <c r="E2006" s="23"/>
      <c r="F2006" s="50">
        <v>0</v>
      </c>
      <c r="G2006" s="169"/>
      <c r="H2006" s="169"/>
      <c r="I2006" s="169"/>
      <c r="J2006" s="169"/>
      <c r="K2006" s="169"/>
      <c r="L2006" s="169"/>
      <c r="M2006" s="169"/>
      <c r="N2006" s="169"/>
      <c r="O2006" s="169"/>
      <c r="P2006" s="207"/>
      <c r="Q2006" s="169"/>
      <c r="R2006" s="169"/>
      <c r="S2006" s="169"/>
      <c r="T2006" s="169"/>
      <c r="U2006" s="208">
        <v>0</v>
      </c>
      <c r="V2006" s="207">
        <v>0</v>
      </c>
      <c r="W2006" s="169"/>
      <c r="X2006" s="169"/>
      <c r="Y2006" s="169"/>
      <c r="Z2006" s="169"/>
      <c r="AA2006" s="169"/>
      <c r="AB2006" s="169"/>
      <c r="AC2006" s="180"/>
      <c r="AD2006" s="180"/>
      <c r="AE2006" s="207">
        <f t="shared" si="199"/>
        <v>0</v>
      </c>
    </row>
    <row r="2007" spans="1:474" s="10" customFormat="1" x14ac:dyDescent="0.25">
      <c r="A2007" s="6">
        <v>2700</v>
      </c>
      <c r="B2007" s="90" t="s">
        <v>1890</v>
      </c>
      <c r="C2007" s="91"/>
      <c r="D2007" s="6"/>
      <c r="E2007" s="6"/>
      <c r="F2007" s="9">
        <v>315746.6716</v>
      </c>
      <c r="G2007" s="177">
        <f>G2008+G2018+G2029+G2033</f>
        <v>0</v>
      </c>
      <c r="H2007" s="177"/>
      <c r="I2007" s="177"/>
      <c r="J2007" s="177"/>
      <c r="K2007" s="177"/>
      <c r="L2007" s="177"/>
      <c r="M2007" s="177"/>
      <c r="N2007" s="177"/>
      <c r="O2007" s="177"/>
      <c r="P2007" s="213"/>
      <c r="Q2007" s="177"/>
      <c r="R2007" s="177"/>
      <c r="S2007" s="177"/>
      <c r="T2007" s="177"/>
      <c r="U2007" s="177"/>
      <c r="V2007" s="213">
        <v>311384.66159999999</v>
      </c>
      <c r="W2007" s="177"/>
      <c r="X2007" s="177"/>
      <c r="Y2007" s="177"/>
      <c r="Z2007" s="177"/>
      <c r="AA2007" s="177"/>
      <c r="AB2007" s="177"/>
      <c r="AC2007" s="182"/>
      <c r="AD2007" s="182"/>
      <c r="AE2007" s="213">
        <f>AE2008+AE2018+AE2029+AE2033</f>
        <v>315746.6716</v>
      </c>
      <c r="AF2007" s="104"/>
      <c r="AG2007" s="104"/>
      <c r="AH2007" s="104"/>
      <c r="AI2007" s="104"/>
      <c r="AJ2007" s="104"/>
      <c r="AK2007" s="104"/>
      <c r="AL2007" s="104"/>
      <c r="AM2007" s="104"/>
      <c r="AN2007" s="104"/>
      <c r="AO2007" s="104"/>
      <c r="AP2007" s="104"/>
      <c r="AQ2007" s="104"/>
      <c r="AR2007" s="104"/>
      <c r="AS2007" s="104"/>
      <c r="AT2007" s="104"/>
      <c r="AU2007" s="104"/>
      <c r="AV2007" s="104"/>
      <c r="AW2007" s="104"/>
      <c r="AX2007" s="104"/>
      <c r="AY2007" s="104"/>
      <c r="AZ2007" s="104"/>
      <c r="BA2007" s="104"/>
      <c r="BB2007" s="104"/>
      <c r="BC2007" s="104"/>
      <c r="BD2007" s="104"/>
      <c r="BE2007" s="104"/>
      <c r="BF2007" s="104"/>
      <c r="BG2007" s="104"/>
      <c r="BH2007" s="104"/>
      <c r="BI2007" s="104"/>
      <c r="BJ2007" s="104"/>
      <c r="BK2007" s="104"/>
      <c r="BL2007" s="104"/>
      <c r="BM2007" s="104"/>
      <c r="BN2007" s="104"/>
      <c r="BO2007" s="104"/>
      <c r="BP2007" s="104"/>
      <c r="BQ2007" s="104"/>
      <c r="BR2007" s="104"/>
      <c r="GM2007" s="104"/>
      <c r="GN2007" s="104"/>
      <c r="GO2007" s="104"/>
      <c r="GP2007" s="104"/>
      <c r="GQ2007" s="104"/>
      <c r="GR2007" s="104"/>
      <c r="GS2007" s="104"/>
      <c r="GT2007" s="104"/>
      <c r="GU2007" s="104"/>
      <c r="GV2007" s="104"/>
      <c r="GW2007" s="104"/>
      <c r="GX2007" s="104"/>
      <c r="GY2007" s="104"/>
      <c r="GZ2007" s="104"/>
      <c r="HA2007" s="104"/>
      <c r="HB2007" s="104"/>
      <c r="HC2007" s="104"/>
      <c r="HD2007" s="104"/>
      <c r="HE2007" s="104"/>
      <c r="HF2007" s="104"/>
      <c r="HG2007" s="104"/>
      <c r="HH2007" s="104"/>
      <c r="HI2007" s="104"/>
      <c r="HJ2007" s="104"/>
      <c r="HK2007" s="104"/>
      <c r="HL2007" s="104"/>
      <c r="HM2007" s="104"/>
      <c r="HN2007" s="104"/>
      <c r="HO2007" s="104"/>
      <c r="HP2007" s="104"/>
      <c r="HQ2007" s="104"/>
      <c r="HR2007" s="104"/>
      <c r="HS2007" s="104"/>
      <c r="HT2007" s="104"/>
      <c r="HU2007" s="104"/>
      <c r="HV2007" s="104"/>
      <c r="HW2007" s="104"/>
      <c r="HX2007" s="104"/>
      <c r="HY2007" s="104"/>
      <c r="HZ2007" s="104"/>
      <c r="IA2007" s="104"/>
      <c r="IB2007" s="104"/>
      <c r="IC2007" s="104"/>
      <c r="ID2007" s="104"/>
      <c r="IE2007" s="104"/>
      <c r="IF2007" s="104"/>
      <c r="IG2007" s="104"/>
      <c r="IH2007" s="104"/>
      <c r="II2007" s="104"/>
      <c r="IJ2007" s="104"/>
      <c r="IK2007" s="104"/>
      <c r="IL2007" s="104"/>
      <c r="IM2007" s="104"/>
      <c r="IN2007" s="104"/>
      <c r="IO2007" s="104"/>
      <c r="IP2007" s="104"/>
      <c r="IQ2007" s="104"/>
      <c r="IR2007" s="104"/>
      <c r="IS2007" s="104"/>
      <c r="IT2007" s="104"/>
      <c r="IU2007" s="104"/>
      <c r="IV2007" s="104"/>
      <c r="IW2007" s="104"/>
      <c r="IX2007" s="104"/>
      <c r="IY2007" s="104"/>
      <c r="IZ2007" s="104"/>
      <c r="JA2007" s="104"/>
      <c r="JB2007" s="104"/>
      <c r="JC2007" s="104"/>
      <c r="JD2007" s="104"/>
      <c r="JE2007" s="104"/>
      <c r="JF2007" s="104"/>
      <c r="JG2007" s="104"/>
      <c r="JH2007" s="104"/>
      <c r="JI2007" s="104"/>
      <c r="JJ2007" s="104"/>
      <c r="JK2007" s="104"/>
      <c r="JL2007" s="104"/>
      <c r="JM2007" s="104"/>
      <c r="JN2007" s="104"/>
      <c r="JO2007" s="104"/>
      <c r="JP2007" s="104"/>
      <c r="JQ2007" s="104"/>
      <c r="JR2007" s="104"/>
      <c r="JS2007" s="104"/>
      <c r="JT2007" s="104"/>
      <c r="JU2007" s="104"/>
      <c r="JV2007" s="104"/>
      <c r="JW2007" s="104"/>
      <c r="JX2007" s="104"/>
      <c r="JY2007" s="104"/>
      <c r="JZ2007" s="104"/>
      <c r="KA2007" s="104"/>
      <c r="KB2007" s="104"/>
      <c r="KC2007" s="104"/>
      <c r="KD2007" s="104"/>
      <c r="KE2007" s="104"/>
      <c r="KF2007" s="104"/>
      <c r="KG2007" s="104"/>
      <c r="KH2007" s="104"/>
      <c r="KI2007" s="104"/>
      <c r="KJ2007" s="104"/>
      <c r="KK2007" s="104"/>
      <c r="KL2007" s="104"/>
      <c r="KM2007" s="104"/>
      <c r="KN2007" s="104"/>
      <c r="KO2007" s="104"/>
      <c r="KP2007" s="104"/>
      <c r="KQ2007" s="104"/>
      <c r="KR2007" s="104"/>
      <c r="KS2007" s="104"/>
      <c r="KT2007" s="104"/>
      <c r="KU2007" s="104"/>
      <c r="KV2007" s="104"/>
      <c r="KW2007" s="104"/>
      <c r="KX2007" s="104"/>
      <c r="KY2007" s="104"/>
      <c r="KZ2007" s="104"/>
      <c r="LA2007" s="104"/>
      <c r="LB2007" s="104"/>
      <c r="LC2007" s="104"/>
      <c r="LD2007" s="104"/>
      <c r="LE2007" s="104"/>
      <c r="LF2007" s="104"/>
      <c r="LG2007" s="104"/>
      <c r="LH2007" s="104"/>
      <c r="LI2007" s="104"/>
      <c r="LJ2007" s="104"/>
      <c r="LK2007" s="104"/>
      <c r="LL2007" s="104"/>
      <c r="LM2007" s="104"/>
      <c r="LN2007" s="104"/>
      <c r="LO2007" s="104"/>
      <c r="LP2007" s="104"/>
      <c r="LQ2007" s="104"/>
      <c r="LR2007" s="104"/>
      <c r="LS2007" s="104"/>
      <c r="LT2007" s="104"/>
      <c r="LU2007" s="104"/>
      <c r="LV2007" s="104"/>
      <c r="LW2007" s="104"/>
      <c r="LX2007" s="104"/>
      <c r="LY2007" s="104"/>
      <c r="LZ2007" s="104"/>
      <c r="MA2007" s="104"/>
      <c r="MB2007" s="104"/>
      <c r="MC2007" s="104"/>
      <c r="MD2007" s="104"/>
      <c r="ME2007" s="104"/>
      <c r="MF2007" s="104"/>
      <c r="MG2007" s="104"/>
      <c r="MH2007" s="104"/>
      <c r="MI2007" s="104"/>
      <c r="MJ2007" s="104"/>
      <c r="MK2007" s="104"/>
      <c r="ML2007" s="104"/>
      <c r="MM2007" s="104"/>
      <c r="MN2007" s="104"/>
      <c r="MO2007" s="104"/>
      <c r="MP2007" s="104"/>
      <c r="MQ2007" s="104"/>
      <c r="MR2007" s="104"/>
      <c r="MS2007" s="104"/>
      <c r="MT2007" s="104"/>
      <c r="MU2007" s="104"/>
      <c r="MV2007" s="104"/>
      <c r="MW2007" s="104"/>
      <c r="MX2007" s="104"/>
      <c r="MY2007" s="104"/>
      <c r="MZ2007" s="104"/>
      <c r="NA2007" s="104"/>
      <c r="NB2007" s="104"/>
      <c r="NC2007" s="104"/>
      <c r="ND2007" s="104"/>
      <c r="NE2007" s="104"/>
      <c r="NF2007" s="104"/>
      <c r="NG2007" s="104"/>
      <c r="NH2007" s="104"/>
      <c r="NI2007" s="104"/>
      <c r="NJ2007" s="104"/>
      <c r="NK2007" s="104"/>
      <c r="NL2007" s="104"/>
      <c r="NM2007" s="104"/>
      <c r="NN2007" s="104"/>
      <c r="NO2007" s="104"/>
      <c r="NP2007" s="104"/>
      <c r="NQ2007" s="104"/>
      <c r="NR2007" s="104"/>
      <c r="NS2007" s="104"/>
      <c r="NT2007" s="104"/>
      <c r="NU2007" s="104"/>
      <c r="NV2007" s="104"/>
      <c r="NW2007" s="104"/>
      <c r="NX2007" s="104"/>
      <c r="NY2007" s="104"/>
      <c r="NZ2007" s="104"/>
      <c r="OA2007" s="104"/>
      <c r="OB2007" s="104"/>
      <c r="OC2007" s="104"/>
      <c r="OD2007" s="104"/>
      <c r="OE2007" s="104"/>
      <c r="OF2007" s="104"/>
      <c r="OG2007" s="104"/>
      <c r="OH2007" s="104"/>
      <c r="OI2007" s="104"/>
      <c r="OJ2007" s="104"/>
      <c r="OK2007" s="104"/>
      <c r="OL2007" s="104"/>
      <c r="OM2007" s="104"/>
      <c r="ON2007" s="104"/>
      <c r="OO2007" s="104"/>
      <c r="OP2007" s="104"/>
      <c r="OQ2007" s="104"/>
      <c r="OR2007" s="104"/>
      <c r="OS2007" s="104"/>
      <c r="OT2007" s="104"/>
      <c r="OU2007" s="104"/>
      <c r="OV2007" s="104"/>
      <c r="OW2007" s="104"/>
      <c r="OX2007" s="104"/>
      <c r="OY2007" s="104"/>
      <c r="OZ2007" s="104"/>
      <c r="PA2007" s="104"/>
      <c r="PB2007" s="104"/>
      <c r="PC2007" s="104"/>
      <c r="PD2007" s="104"/>
      <c r="PE2007" s="104"/>
      <c r="PF2007" s="104"/>
      <c r="PG2007" s="104"/>
      <c r="PH2007" s="104"/>
      <c r="PI2007" s="104"/>
      <c r="PJ2007" s="104"/>
      <c r="PK2007" s="104"/>
      <c r="PL2007" s="104"/>
      <c r="PM2007" s="104"/>
      <c r="PN2007" s="104"/>
      <c r="PO2007" s="104"/>
      <c r="PP2007" s="104"/>
      <c r="PQ2007" s="104"/>
      <c r="PR2007" s="104"/>
      <c r="PS2007" s="104"/>
      <c r="PT2007" s="104"/>
      <c r="PU2007" s="104"/>
      <c r="PV2007" s="104"/>
      <c r="PW2007" s="104"/>
      <c r="PX2007" s="104"/>
      <c r="PY2007" s="104"/>
      <c r="PZ2007" s="104"/>
      <c r="QA2007" s="104"/>
      <c r="QB2007" s="104"/>
      <c r="QC2007" s="104"/>
      <c r="QD2007" s="104"/>
      <c r="QE2007" s="104"/>
      <c r="QF2007" s="104"/>
      <c r="QG2007" s="104"/>
      <c r="QH2007" s="104"/>
      <c r="QI2007" s="104"/>
      <c r="QJ2007" s="104"/>
      <c r="QK2007" s="104"/>
      <c r="QL2007" s="104"/>
      <c r="QM2007" s="104"/>
      <c r="QN2007" s="104"/>
      <c r="QO2007" s="104"/>
      <c r="QP2007" s="104"/>
      <c r="QQ2007" s="104"/>
      <c r="QR2007" s="104"/>
      <c r="QS2007" s="104"/>
      <c r="QT2007" s="104"/>
      <c r="QU2007" s="104"/>
      <c r="QV2007" s="104"/>
      <c r="QW2007" s="104"/>
      <c r="QX2007" s="104"/>
      <c r="QY2007" s="104"/>
      <c r="QZ2007" s="104"/>
      <c r="RA2007" s="104"/>
      <c r="RB2007" s="104"/>
      <c r="RC2007" s="104"/>
      <c r="RD2007" s="104"/>
      <c r="RE2007" s="104"/>
      <c r="RF2007" s="104"/>
    </row>
    <row r="2008" spans="1:474" s="14" customFormat="1" x14ac:dyDescent="0.25">
      <c r="A2008" s="11">
        <v>271</v>
      </c>
      <c r="B2008" s="79" t="s">
        <v>1891</v>
      </c>
      <c r="C2008" s="11"/>
      <c r="D2008" s="11"/>
      <c r="E2008" s="11"/>
      <c r="F2008" s="13">
        <v>78177.919999999998</v>
      </c>
      <c r="G2008" s="171">
        <f>G2009+G2011+G2013</f>
        <v>0</v>
      </c>
      <c r="H2008" s="171">
        <f t="shared" ref="H2008:AE2008" si="200">H2009+H2011+H2013</f>
        <v>0</v>
      </c>
      <c r="I2008" s="171">
        <f t="shared" si="200"/>
        <v>0</v>
      </c>
      <c r="J2008" s="171">
        <f t="shared" si="200"/>
        <v>0</v>
      </c>
      <c r="K2008" s="171">
        <f t="shared" si="200"/>
        <v>0</v>
      </c>
      <c r="L2008" s="171">
        <f t="shared" si="200"/>
        <v>0</v>
      </c>
      <c r="M2008" s="171">
        <f t="shared" si="200"/>
        <v>0</v>
      </c>
      <c r="N2008" s="171">
        <f t="shared" si="200"/>
        <v>0</v>
      </c>
      <c r="O2008" s="171">
        <f t="shared" si="200"/>
        <v>5</v>
      </c>
      <c r="P2008" s="185">
        <f t="shared" si="200"/>
        <v>1450</v>
      </c>
      <c r="Q2008" s="171">
        <f t="shared" si="200"/>
        <v>0</v>
      </c>
      <c r="R2008" s="171">
        <f t="shared" si="200"/>
        <v>0</v>
      </c>
      <c r="S2008" s="171">
        <v>0</v>
      </c>
      <c r="T2008" s="171">
        <v>0</v>
      </c>
      <c r="U2008" s="171">
        <v>196</v>
      </c>
      <c r="V2008" s="185">
        <v>76727.92</v>
      </c>
      <c r="W2008" s="171">
        <f t="shared" si="200"/>
        <v>0</v>
      </c>
      <c r="X2008" s="171">
        <f t="shared" si="200"/>
        <v>0</v>
      </c>
      <c r="Y2008" s="171">
        <f t="shared" si="200"/>
        <v>0</v>
      </c>
      <c r="Z2008" s="171">
        <f t="shared" si="200"/>
        <v>0</v>
      </c>
      <c r="AA2008" s="171">
        <f t="shared" si="200"/>
        <v>0</v>
      </c>
      <c r="AB2008" s="171">
        <f t="shared" si="200"/>
        <v>0</v>
      </c>
      <c r="AC2008" s="171">
        <f t="shared" si="200"/>
        <v>0</v>
      </c>
      <c r="AD2008" s="181">
        <f t="shared" si="200"/>
        <v>0</v>
      </c>
      <c r="AE2008" s="185">
        <f t="shared" si="200"/>
        <v>78177.919999999998</v>
      </c>
      <c r="AF2008" s="104"/>
      <c r="AG2008" s="104"/>
      <c r="AH2008" s="104"/>
      <c r="AI2008" s="104"/>
      <c r="AJ2008" s="104"/>
      <c r="AK2008" s="104"/>
      <c r="AL2008" s="104"/>
      <c r="AM2008" s="104"/>
      <c r="AN2008" s="104"/>
      <c r="AO2008" s="104"/>
      <c r="AP2008" s="104"/>
      <c r="AQ2008" s="104"/>
      <c r="AR2008" s="104"/>
      <c r="AS2008" s="104"/>
      <c r="AT2008" s="104"/>
      <c r="AU2008" s="104"/>
      <c r="AV2008" s="104"/>
      <c r="AW2008" s="104"/>
      <c r="AX2008" s="104"/>
      <c r="AY2008" s="104"/>
      <c r="AZ2008" s="104"/>
      <c r="BA2008" s="104"/>
      <c r="BB2008" s="104"/>
      <c r="BC2008" s="104"/>
      <c r="BD2008" s="104"/>
      <c r="BE2008" s="104"/>
      <c r="BF2008" s="104"/>
      <c r="BG2008" s="104"/>
      <c r="BH2008" s="104"/>
      <c r="BI2008" s="104"/>
      <c r="BJ2008" s="104"/>
      <c r="BK2008" s="104"/>
      <c r="BL2008" s="104"/>
      <c r="BM2008" s="104"/>
      <c r="BN2008" s="104"/>
      <c r="BO2008" s="104"/>
      <c r="BP2008" s="104"/>
      <c r="BQ2008" s="104"/>
      <c r="BR2008" s="104"/>
      <c r="GM2008" s="104"/>
      <c r="GN2008" s="104"/>
      <c r="GO2008" s="104"/>
      <c r="GP2008" s="104"/>
      <c r="GQ2008" s="104"/>
      <c r="GR2008" s="104"/>
      <c r="GS2008" s="104"/>
      <c r="GT2008" s="104"/>
      <c r="GU2008" s="104"/>
      <c r="GV2008" s="104"/>
      <c r="GW2008" s="104"/>
      <c r="GX2008" s="104"/>
      <c r="GY2008" s="104"/>
      <c r="GZ2008" s="104"/>
      <c r="HA2008" s="104"/>
      <c r="HB2008" s="104"/>
      <c r="HC2008" s="104"/>
      <c r="HD2008" s="104"/>
      <c r="HE2008" s="104"/>
      <c r="HF2008" s="104"/>
      <c r="HG2008" s="104"/>
      <c r="HH2008" s="104"/>
      <c r="HI2008" s="104"/>
      <c r="HJ2008" s="104"/>
      <c r="HK2008" s="104"/>
      <c r="HL2008" s="104"/>
      <c r="HM2008" s="104"/>
      <c r="HN2008" s="104"/>
      <c r="HO2008" s="104"/>
      <c r="HP2008" s="104"/>
      <c r="HQ2008" s="104"/>
      <c r="HR2008" s="104"/>
      <c r="HS2008" s="104"/>
      <c r="HT2008" s="104"/>
      <c r="HU2008" s="104"/>
      <c r="HV2008" s="104"/>
      <c r="HW2008" s="104"/>
      <c r="HX2008" s="104"/>
      <c r="HY2008" s="104"/>
      <c r="HZ2008" s="104"/>
      <c r="IA2008" s="104"/>
      <c r="IB2008" s="104"/>
      <c r="IC2008" s="104"/>
      <c r="ID2008" s="104"/>
      <c r="IE2008" s="104"/>
      <c r="IF2008" s="104"/>
      <c r="IG2008" s="104"/>
      <c r="IH2008" s="104"/>
      <c r="II2008" s="104"/>
      <c r="IJ2008" s="104"/>
      <c r="IK2008" s="104"/>
      <c r="IL2008" s="104"/>
      <c r="IM2008" s="104"/>
      <c r="IN2008" s="104"/>
      <c r="IO2008" s="104"/>
      <c r="IP2008" s="104"/>
      <c r="IQ2008" s="104"/>
      <c r="IR2008" s="104"/>
      <c r="IS2008" s="104"/>
      <c r="IT2008" s="104"/>
      <c r="IU2008" s="104"/>
      <c r="IV2008" s="104"/>
      <c r="IW2008" s="104"/>
      <c r="IX2008" s="104"/>
      <c r="IY2008" s="104"/>
      <c r="IZ2008" s="104"/>
      <c r="JA2008" s="104"/>
      <c r="JB2008" s="104"/>
      <c r="JC2008" s="104"/>
      <c r="JD2008" s="104"/>
      <c r="JE2008" s="104"/>
      <c r="JF2008" s="104"/>
      <c r="JG2008" s="104"/>
      <c r="JH2008" s="104"/>
      <c r="JI2008" s="104"/>
      <c r="JJ2008" s="104"/>
      <c r="JK2008" s="104"/>
      <c r="JL2008" s="104"/>
      <c r="JM2008" s="104"/>
      <c r="JN2008" s="104"/>
      <c r="JO2008" s="104"/>
      <c r="JP2008" s="104"/>
      <c r="JQ2008" s="104"/>
      <c r="JR2008" s="104"/>
      <c r="JS2008" s="104"/>
      <c r="JT2008" s="104"/>
      <c r="JU2008" s="104"/>
      <c r="JV2008" s="104"/>
      <c r="JW2008" s="104"/>
      <c r="JX2008" s="104"/>
      <c r="JY2008" s="104"/>
      <c r="JZ2008" s="104"/>
      <c r="KA2008" s="104"/>
      <c r="KB2008" s="104"/>
      <c r="KC2008" s="104"/>
      <c r="KD2008" s="104"/>
      <c r="KE2008" s="104"/>
      <c r="KF2008" s="104"/>
      <c r="KG2008" s="104"/>
      <c r="KH2008" s="104"/>
      <c r="KI2008" s="104"/>
      <c r="KJ2008" s="104"/>
      <c r="KK2008" s="104"/>
      <c r="KL2008" s="104"/>
      <c r="KM2008" s="104"/>
      <c r="KN2008" s="104"/>
      <c r="KO2008" s="104"/>
      <c r="KP2008" s="104"/>
      <c r="KQ2008" s="104"/>
      <c r="KR2008" s="104"/>
      <c r="KS2008" s="104"/>
      <c r="KT2008" s="104"/>
      <c r="KU2008" s="104"/>
      <c r="KV2008" s="104"/>
      <c r="KW2008" s="104"/>
      <c r="KX2008" s="104"/>
      <c r="KY2008" s="104"/>
      <c r="KZ2008" s="104"/>
      <c r="LA2008" s="104"/>
      <c r="LB2008" s="104"/>
      <c r="LC2008" s="104"/>
      <c r="LD2008" s="104"/>
      <c r="LE2008" s="104"/>
      <c r="LF2008" s="104"/>
      <c r="LG2008" s="104"/>
      <c r="LH2008" s="104"/>
      <c r="LI2008" s="104"/>
      <c r="LJ2008" s="104"/>
      <c r="LK2008" s="104"/>
      <c r="LL2008" s="104"/>
      <c r="LM2008" s="104"/>
      <c r="LN2008" s="104"/>
      <c r="LO2008" s="104"/>
      <c r="LP2008" s="104"/>
      <c r="LQ2008" s="104"/>
      <c r="LR2008" s="104"/>
      <c r="LS2008" s="104"/>
      <c r="LT2008" s="104"/>
      <c r="LU2008" s="104"/>
      <c r="LV2008" s="104"/>
      <c r="LW2008" s="104"/>
      <c r="LX2008" s="104"/>
      <c r="LY2008" s="104"/>
      <c r="LZ2008" s="104"/>
      <c r="MA2008" s="104"/>
      <c r="MB2008" s="104"/>
      <c r="MC2008" s="104"/>
      <c r="MD2008" s="104"/>
      <c r="ME2008" s="104"/>
      <c r="MF2008" s="104"/>
      <c r="MG2008" s="104"/>
      <c r="MH2008" s="104"/>
      <c r="MI2008" s="104"/>
      <c r="MJ2008" s="104"/>
      <c r="MK2008" s="104"/>
      <c r="ML2008" s="104"/>
      <c r="MM2008" s="104"/>
      <c r="MN2008" s="104"/>
      <c r="MO2008" s="104"/>
      <c r="MP2008" s="104"/>
      <c r="MQ2008" s="104"/>
      <c r="MR2008" s="104"/>
      <c r="MS2008" s="104"/>
      <c r="MT2008" s="104"/>
      <c r="MU2008" s="104"/>
      <c r="MV2008" s="104"/>
      <c r="MW2008" s="104"/>
      <c r="MX2008" s="104"/>
      <c r="MY2008" s="104"/>
      <c r="MZ2008" s="104"/>
      <c r="NA2008" s="104"/>
      <c r="NB2008" s="104"/>
      <c r="NC2008" s="104"/>
      <c r="ND2008" s="104"/>
      <c r="NE2008" s="104"/>
      <c r="NF2008" s="104"/>
      <c r="NG2008" s="104"/>
      <c r="NH2008" s="104"/>
      <c r="NI2008" s="104"/>
      <c r="NJ2008" s="104"/>
      <c r="NK2008" s="104"/>
      <c r="NL2008" s="104"/>
      <c r="NM2008" s="104"/>
      <c r="NN2008" s="104"/>
      <c r="NO2008" s="104"/>
      <c r="NP2008" s="104"/>
      <c r="NQ2008" s="104"/>
      <c r="NR2008" s="104"/>
      <c r="NS2008" s="104"/>
      <c r="NT2008" s="104"/>
      <c r="NU2008" s="104"/>
      <c r="NV2008" s="104"/>
      <c r="NW2008" s="104"/>
      <c r="NX2008" s="104"/>
      <c r="NY2008" s="104"/>
      <c r="NZ2008" s="104"/>
      <c r="OA2008" s="104"/>
      <c r="OB2008" s="104"/>
      <c r="OC2008" s="104"/>
      <c r="OD2008" s="104"/>
      <c r="OE2008" s="104"/>
      <c r="OF2008" s="104"/>
      <c r="OG2008" s="104"/>
      <c r="OH2008" s="104"/>
      <c r="OI2008" s="104"/>
      <c r="OJ2008" s="104"/>
      <c r="OK2008" s="104"/>
      <c r="OL2008" s="104"/>
      <c r="OM2008" s="104"/>
      <c r="ON2008" s="104"/>
      <c r="OO2008" s="104"/>
      <c r="OP2008" s="104"/>
      <c r="OQ2008" s="104"/>
      <c r="OR2008" s="104"/>
      <c r="OS2008" s="104"/>
      <c r="OT2008" s="104"/>
      <c r="OU2008" s="104"/>
      <c r="OV2008" s="104"/>
      <c r="OW2008" s="104"/>
      <c r="OX2008" s="104"/>
      <c r="OY2008" s="104"/>
      <c r="OZ2008" s="104"/>
      <c r="PA2008" s="104"/>
      <c r="PB2008" s="104"/>
      <c r="PC2008" s="104"/>
      <c r="PD2008" s="104"/>
      <c r="PE2008" s="104"/>
      <c r="PF2008" s="104"/>
      <c r="PG2008" s="104"/>
      <c r="PH2008" s="104"/>
      <c r="PI2008" s="104"/>
      <c r="PJ2008" s="104"/>
      <c r="PK2008" s="104"/>
      <c r="PL2008" s="104"/>
      <c r="PM2008" s="104"/>
      <c r="PN2008" s="104"/>
      <c r="PO2008" s="104"/>
      <c r="PP2008" s="104"/>
      <c r="PQ2008" s="104"/>
      <c r="PR2008" s="104"/>
      <c r="PS2008" s="104"/>
      <c r="PT2008" s="104"/>
      <c r="PU2008" s="104"/>
      <c r="PV2008" s="104"/>
      <c r="PW2008" s="104"/>
      <c r="PX2008" s="104"/>
      <c r="PY2008" s="104"/>
      <c r="PZ2008" s="104"/>
      <c r="QA2008" s="104"/>
      <c r="QB2008" s="104"/>
      <c r="QC2008" s="104"/>
      <c r="QD2008" s="104"/>
      <c r="QE2008" s="104"/>
      <c r="QF2008" s="104"/>
      <c r="QG2008" s="104"/>
      <c r="QH2008" s="104"/>
      <c r="QI2008" s="104"/>
      <c r="QJ2008" s="104"/>
      <c r="QK2008" s="104"/>
      <c r="QL2008" s="104"/>
      <c r="QM2008" s="104"/>
      <c r="QN2008" s="104"/>
      <c r="QO2008" s="104"/>
      <c r="QP2008" s="104"/>
      <c r="QQ2008" s="104"/>
      <c r="QR2008" s="104"/>
      <c r="QS2008" s="104"/>
      <c r="QT2008" s="104"/>
      <c r="QU2008" s="104"/>
      <c r="QV2008" s="104"/>
      <c r="QW2008" s="104"/>
      <c r="QX2008" s="104"/>
      <c r="QY2008" s="104"/>
      <c r="QZ2008" s="104"/>
      <c r="RA2008" s="104"/>
      <c r="RB2008" s="104"/>
      <c r="RC2008" s="104"/>
      <c r="RD2008" s="104"/>
      <c r="RE2008" s="104"/>
      <c r="RF2008" s="104"/>
    </row>
    <row r="2009" spans="1:474" s="19" customFormat="1" x14ac:dyDescent="0.25">
      <c r="A2009" s="15">
        <v>27101</v>
      </c>
      <c r="B2009" s="67" t="s">
        <v>1892</v>
      </c>
      <c r="C2009" s="15"/>
      <c r="D2009" s="15"/>
      <c r="E2009" s="15"/>
      <c r="F2009" s="18">
        <v>2088</v>
      </c>
      <c r="G2009" s="173">
        <f>SUM(G2010)</f>
        <v>0</v>
      </c>
      <c r="H2009" s="173">
        <f t="shared" ref="H2009:AE2009" si="201">SUM(H2010)</f>
        <v>0</v>
      </c>
      <c r="I2009" s="173">
        <f t="shared" si="201"/>
        <v>0</v>
      </c>
      <c r="J2009" s="173">
        <f t="shared" si="201"/>
        <v>0</v>
      </c>
      <c r="K2009" s="173">
        <f t="shared" si="201"/>
        <v>0</v>
      </c>
      <c r="L2009" s="173">
        <f t="shared" si="201"/>
        <v>0</v>
      </c>
      <c r="M2009" s="173">
        <f t="shared" si="201"/>
        <v>0</v>
      </c>
      <c r="N2009" s="173">
        <f t="shared" si="201"/>
        <v>0</v>
      </c>
      <c r="O2009" s="173">
        <f t="shared" si="201"/>
        <v>0</v>
      </c>
      <c r="P2009" s="184">
        <f t="shared" si="201"/>
        <v>0</v>
      </c>
      <c r="Q2009" s="173">
        <f t="shared" si="201"/>
        <v>0</v>
      </c>
      <c r="R2009" s="173">
        <f t="shared" si="201"/>
        <v>0</v>
      </c>
      <c r="S2009" s="173">
        <v>0</v>
      </c>
      <c r="T2009" s="173">
        <v>0</v>
      </c>
      <c r="U2009" s="173">
        <v>4</v>
      </c>
      <c r="V2009" s="184">
        <v>2088</v>
      </c>
      <c r="W2009" s="173">
        <f t="shared" si="201"/>
        <v>0</v>
      </c>
      <c r="X2009" s="173">
        <f t="shared" si="201"/>
        <v>0</v>
      </c>
      <c r="Y2009" s="173">
        <f t="shared" si="201"/>
        <v>0</v>
      </c>
      <c r="Z2009" s="173">
        <f t="shared" si="201"/>
        <v>0</v>
      </c>
      <c r="AA2009" s="173">
        <f t="shared" si="201"/>
        <v>0</v>
      </c>
      <c r="AB2009" s="173">
        <f t="shared" si="201"/>
        <v>0</v>
      </c>
      <c r="AC2009" s="173">
        <f t="shared" si="201"/>
        <v>0</v>
      </c>
      <c r="AD2009" s="179">
        <f t="shared" si="201"/>
        <v>0</v>
      </c>
      <c r="AE2009" s="184">
        <f t="shared" si="201"/>
        <v>2088</v>
      </c>
      <c r="AF2009" s="104"/>
      <c r="AG2009" s="104"/>
      <c r="AH2009" s="104"/>
      <c r="AI2009" s="104"/>
      <c r="AJ2009" s="104"/>
      <c r="AK2009" s="104"/>
      <c r="AL2009" s="104"/>
      <c r="AM2009" s="104"/>
      <c r="AN2009" s="104"/>
      <c r="AO2009" s="104"/>
      <c r="AP2009" s="104"/>
      <c r="AQ2009" s="104"/>
      <c r="AR2009" s="104"/>
      <c r="AS2009" s="104"/>
      <c r="AT2009" s="104"/>
      <c r="AU2009" s="104"/>
      <c r="AV2009" s="104"/>
      <c r="AW2009" s="104"/>
      <c r="AX2009" s="104"/>
      <c r="AY2009" s="104"/>
      <c r="AZ2009" s="104"/>
      <c r="BA2009" s="104"/>
      <c r="BB2009" s="104"/>
      <c r="BC2009" s="104"/>
      <c r="BD2009" s="104"/>
      <c r="BE2009" s="104"/>
      <c r="BF2009" s="104"/>
      <c r="BG2009" s="104"/>
      <c r="BH2009" s="104"/>
      <c r="BI2009" s="104"/>
      <c r="BJ2009" s="104"/>
      <c r="BK2009" s="104"/>
      <c r="BL2009" s="104"/>
      <c r="BM2009" s="104"/>
      <c r="BN2009" s="104"/>
      <c r="BO2009" s="104"/>
      <c r="BP2009" s="104"/>
      <c r="BQ2009" s="104"/>
      <c r="BR2009" s="104"/>
      <c r="GM2009" s="104"/>
      <c r="GN2009" s="104"/>
      <c r="GO2009" s="104"/>
      <c r="GP2009" s="104"/>
      <c r="GQ2009" s="104"/>
      <c r="GR2009" s="104"/>
      <c r="GS2009" s="104"/>
      <c r="GT2009" s="104"/>
      <c r="GU2009" s="104"/>
      <c r="GV2009" s="104"/>
      <c r="GW2009" s="104"/>
      <c r="GX2009" s="104"/>
      <c r="GY2009" s="104"/>
      <c r="GZ2009" s="104"/>
      <c r="HA2009" s="104"/>
      <c r="HB2009" s="104"/>
      <c r="HC2009" s="104"/>
      <c r="HD2009" s="104"/>
      <c r="HE2009" s="104"/>
      <c r="HF2009" s="104"/>
      <c r="HG2009" s="104"/>
      <c r="HH2009" s="104"/>
      <c r="HI2009" s="104"/>
      <c r="HJ2009" s="104"/>
      <c r="HK2009" s="104"/>
      <c r="HL2009" s="104"/>
      <c r="HM2009" s="104"/>
      <c r="HN2009" s="104"/>
      <c r="HO2009" s="104"/>
      <c r="HP2009" s="104"/>
      <c r="HQ2009" s="104"/>
      <c r="HR2009" s="104"/>
      <c r="HS2009" s="104"/>
      <c r="HT2009" s="104"/>
      <c r="HU2009" s="104"/>
      <c r="HV2009" s="104"/>
      <c r="HW2009" s="104"/>
      <c r="HX2009" s="104"/>
      <c r="HY2009" s="104"/>
      <c r="HZ2009" s="104"/>
      <c r="IA2009" s="104"/>
      <c r="IB2009" s="104"/>
      <c r="IC2009" s="104"/>
      <c r="ID2009" s="104"/>
      <c r="IE2009" s="104"/>
      <c r="IF2009" s="104"/>
      <c r="IG2009" s="104"/>
      <c r="IH2009" s="104"/>
      <c r="II2009" s="104"/>
      <c r="IJ2009" s="104"/>
      <c r="IK2009" s="104"/>
      <c r="IL2009" s="104"/>
      <c r="IM2009" s="104"/>
      <c r="IN2009" s="104"/>
      <c r="IO2009" s="104"/>
      <c r="IP2009" s="104"/>
      <c r="IQ2009" s="104"/>
      <c r="IR2009" s="104"/>
      <c r="IS2009" s="104"/>
      <c r="IT2009" s="104"/>
      <c r="IU2009" s="104"/>
      <c r="IV2009" s="104"/>
      <c r="IW2009" s="104"/>
      <c r="IX2009" s="104"/>
      <c r="IY2009" s="104"/>
      <c r="IZ2009" s="104"/>
      <c r="JA2009" s="104"/>
      <c r="JB2009" s="104"/>
      <c r="JC2009" s="104"/>
      <c r="JD2009" s="104"/>
      <c r="JE2009" s="104"/>
      <c r="JF2009" s="104"/>
      <c r="JG2009" s="104"/>
      <c r="JH2009" s="104"/>
      <c r="JI2009" s="104"/>
      <c r="JJ2009" s="104"/>
      <c r="JK2009" s="104"/>
      <c r="JL2009" s="104"/>
      <c r="JM2009" s="104"/>
      <c r="JN2009" s="104"/>
      <c r="JO2009" s="104"/>
      <c r="JP2009" s="104"/>
      <c r="JQ2009" s="104"/>
      <c r="JR2009" s="104"/>
      <c r="JS2009" s="104"/>
      <c r="JT2009" s="104"/>
      <c r="JU2009" s="104"/>
      <c r="JV2009" s="104"/>
      <c r="JW2009" s="104"/>
      <c r="JX2009" s="104"/>
      <c r="JY2009" s="104"/>
      <c r="JZ2009" s="104"/>
      <c r="KA2009" s="104"/>
      <c r="KB2009" s="104"/>
      <c r="KC2009" s="104"/>
      <c r="KD2009" s="104"/>
      <c r="KE2009" s="104"/>
      <c r="KF2009" s="104"/>
      <c r="KG2009" s="104"/>
      <c r="KH2009" s="104"/>
      <c r="KI2009" s="104"/>
      <c r="KJ2009" s="104"/>
      <c r="KK2009" s="104"/>
      <c r="KL2009" s="104"/>
      <c r="KM2009" s="104"/>
      <c r="KN2009" s="104"/>
      <c r="KO2009" s="104"/>
      <c r="KP2009" s="104"/>
      <c r="KQ2009" s="104"/>
      <c r="KR2009" s="104"/>
      <c r="KS2009" s="104"/>
      <c r="KT2009" s="104"/>
      <c r="KU2009" s="104"/>
      <c r="KV2009" s="104"/>
      <c r="KW2009" s="104"/>
      <c r="KX2009" s="104"/>
      <c r="KY2009" s="104"/>
      <c r="KZ2009" s="104"/>
      <c r="LA2009" s="104"/>
      <c r="LB2009" s="104"/>
      <c r="LC2009" s="104"/>
      <c r="LD2009" s="104"/>
      <c r="LE2009" s="104"/>
      <c r="LF2009" s="104"/>
      <c r="LG2009" s="104"/>
      <c r="LH2009" s="104"/>
      <c r="LI2009" s="104"/>
      <c r="LJ2009" s="104"/>
      <c r="LK2009" s="104"/>
      <c r="LL2009" s="104"/>
      <c r="LM2009" s="104"/>
      <c r="LN2009" s="104"/>
      <c r="LO2009" s="104"/>
      <c r="LP2009" s="104"/>
      <c r="LQ2009" s="104"/>
      <c r="LR2009" s="104"/>
      <c r="LS2009" s="104"/>
      <c r="LT2009" s="104"/>
      <c r="LU2009" s="104"/>
      <c r="LV2009" s="104"/>
      <c r="LW2009" s="104"/>
      <c r="LX2009" s="104"/>
      <c r="LY2009" s="104"/>
      <c r="LZ2009" s="104"/>
      <c r="MA2009" s="104"/>
      <c r="MB2009" s="104"/>
      <c r="MC2009" s="104"/>
      <c r="MD2009" s="104"/>
      <c r="ME2009" s="104"/>
      <c r="MF2009" s="104"/>
      <c r="MG2009" s="104"/>
      <c r="MH2009" s="104"/>
      <c r="MI2009" s="104"/>
      <c r="MJ2009" s="104"/>
      <c r="MK2009" s="104"/>
      <c r="ML2009" s="104"/>
      <c r="MM2009" s="104"/>
      <c r="MN2009" s="104"/>
      <c r="MO2009" s="104"/>
      <c r="MP2009" s="104"/>
      <c r="MQ2009" s="104"/>
      <c r="MR2009" s="104"/>
      <c r="MS2009" s="104"/>
      <c r="MT2009" s="104"/>
      <c r="MU2009" s="104"/>
      <c r="MV2009" s="104"/>
      <c r="MW2009" s="104"/>
      <c r="MX2009" s="104"/>
      <c r="MY2009" s="104"/>
      <c r="MZ2009" s="104"/>
      <c r="NA2009" s="104"/>
      <c r="NB2009" s="104"/>
      <c r="NC2009" s="104"/>
      <c r="ND2009" s="104"/>
      <c r="NE2009" s="104"/>
      <c r="NF2009" s="104"/>
      <c r="NG2009" s="104"/>
      <c r="NH2009" s="104"/>
      <c r="NI2009" s="104"/>
      <c r="NJ2009" s="104"/>
      <c r="NK2009" s="104"/>
      <c r="NL2009" s="104"/>
      <c r="NM2009" s="104"/>
      <c r="NN2009" s="104"/>
      <c r="NO2009" s="104"/>
      <c r="NP2009" s="104"/>
      <c r="NQ2009" s="104"/>
      <c r="NR2009" s="104"/>
      <c r="NS2009" s="104"/>
      <c r="NT2009" s="104"/>
      <c r="NU2009" s="104"/>
      <c r="NV2009" s="104"/>
      <c r="NW2009" s="104"/>
      <c r="NX2009" s="104"/>
      <c r="NY2009" s="104"/>
      <c r="NZ2009" s="104"/>
      <c r="OA2009" s="104"/>
      <c r="OB2009" s="104"/>
      <c r="OC2009" s="104"/>
      <c r="OD2009" s="104"/>
      <c r="OE2009" s="104"/>
      <c r="OF2009" s="104"/>
      <c r="OG2009" s="104"/>
      <c r="OH2009" s="104"/>
      <c r="OI2009" s="104"/>
      <c r="OJ2009" s="104"/>
      <c r="OK2009" s="104"/>
      <c r="OL2009" s="104"/>
      <c r="OM2009" s="104"/>
      <c r="ON2009" s="104"/>
      <c r="OO2009" s="104"/>
      <c r="OP2009" s="104"/>
      <c r="OQ2009" s="104"/>
      <c r="OR2009" s="104"/>
      <c r="OS2009" s="104"/>
      <c r="OT2009" s="104"/>
      <c r="OU2009" s="104"/>
      <c r="OV2009" s="104"/>
      <c r="OW2009" s="104"/>
      <c r="OX2009" s="104"/>
      <c r="OY2009" s="104"/>
      <c r="OZ2009" s="104"/>
      <c r="PA2009" s="104"/>
      <c r="PB2009" s="104"/>
      <c r="PC2009" s="104"/>
      <c r="PD2009" s="104"/>
      <c r="PE2009" s="104"/>
      <c r="PF2009" s="104"/>
      <c r="PG2009" s="104"/>
      <c r="PH2009" s="104"/>
      <c r="PI2009" s="104"/>
      <c r="PJ2009" s="104"/>
      <c r="PK2009" s="104"/>
      <c r="PL2009" s="104"/>
      <c r="PM2009" s="104"/>
      <c r="PN2009" s="104"/>
      <c r="PO2009" s="104"/>
      <c r="PP2009" s="104"/>
      <c r="PQ2009" s="104"/>
      <c r="PR2009" s="104"/>
      <c r="PS2009" s="104"/>
      <c r="PT2009" s="104"/>
      <c r="PU2009" s="104"/>
      <c r="PV2009" s="104"/>
      <c r="PW2009" s="104"/>
      <c r="PX2009" s="104"/>
      <c r="PY2009" s="104"/>
      <c r="PZ2009" s="104"/>
      <c r="QA2009" s="104"/>
      <c r="QB2009" s="104"/>
      <c r="QC2009" s="104"/>
      <c r="QD2009" s="104"/>
      <c r="QE2009" s="104"/>
      <c r="QF2009" s="104"/>
      <c r="QG2009" s="104"/>
      <c r="QH2009" s="104"/>
      <c r="QI2009" s="104"/>
      <c r="QJ2009" s="104"/>
      <c r="QK2009" s="104"/>
      <c r="QL2009" s="104"/>
      <c r="QM2009" s="104"/>
      <c r="QN2009" s="104"/>
      <c r="QO2009" s="104"/>
      <c r="QP2009" s="104"/>
      <c r="QQ2009" s="104"/>
      <c r="QR2009" s="104"/>
      <c r="QS2009" s="104"/>
      <c r="QT2009" s="104"/>
      <c r="QU2009" s="104"/>
      <c r="QV2009" s="104"/>
      <c r="QW2009" s="104"/>
      <c r="QX2009" s="104"/>
      <c r="QY2009" s="104"/>
      <c r="QZ2009" s="104"/>
      <c r="RA2009" s="104"/>
      <c r="RB2009" s="104"/>
      <c r="RC2009" s="104"/>
      <c r="RD2009" s="104"/>
      <c r="RE2009" s="104"/>
      <c r="RF2009" s="104"/>
    </row>
    <row r="2010" spans="1:474" x14ac:dyDescent="0.25">
      <c r="A2010" s="119"/>
      <c r="B2010" s="48" t="s">
        <v>1893</v>
      </c>
      <c r="C2010" s="23"/>
      <c r="D2010" s="49">
        <v>4</v>
      </c>
      <c r="E2010" s="23"/>
      <c r="F2010" s="50">
        <v>2088</v>
      </c>
      <c r="G2010" s="169"/>
      <c r="H2010" s="169"/>
      <c r="I2010" s="169"/>
      <c r="J2010" s="169"/>
      <c r="K2010" s="169"/>
      <c r="L2010" s="169"/>
      <c r="M2010" s="169"/>
      <c r="N2010" s="169"/>
      <c r="O2010" s="169"/>
      <c r="P2010" s="207"/>
      <c r="Q2010" s="169"/>
      <c r="R2010" s="169"/>
      <c r="S2010" s="169"/>
      <c r="T2010" s="169"/>
      <c r="U2010" s="208">
        <v>4</v>
      </c>
      <c r="V2010" s="207">
        <v>2088</v>
      </c>
      <c r="W2010" s="169"/>
      <c r="X2010" s="169"/>
      <c r="Y2010" s="169"/>
      <c r="Z2010" s="169"/>
      <c r="AA2010" s="169"/>
      <c r="AB2010" s="169"/>
      <c r="AC2010" s="180"/>
      <c r="AD2010" s="180"/>
      <c r="AE2010" s="207">
        <f>H2010+J2010+L2010+N2010+P2010+R2010+T2010+V2010+X2010+Z2010+AB2010+AD2010</f>
        <v>2088</v>
      </c>
    </row>
    <row r="2011" spans="1:474" s="19" customFormat="1" x14ac:dyDescent="0.25">
      <c r="A2011" s="15">
        <v>27102</v>
      </c>
      <c r="B2011" s="67" t="s">
        <v>1894</v>
      </c>
      <c r="C2011" s="15"/>
      <c r="D2011" s="15"/>
      <c r="E2011" s="15"/>
      <c r="F2011" s="18">
        <v>2971.9199999999996</v>
      </c>
      <c r="G2011" s="173">
        <f>SUM(G2012)</f>
        <v>0</v>
      </c>
      <c r="H2011" s="173">
        <f t="shared" ref="H2011:AE2011" si="202">SUM(H2012)</f>
        <v>0</v>
      </c>
      <c r="I2011" s="173">
        <f t="shared" si="202"/>
        <v>0</v>
      </c>
      <c r="J2011" s="173">
        <f t="shared" si="202"/>
        <v>0</v>
      </c>
      <c r="K2011" s="173">
        <f t="shared" si="202"/>
        <v>0</v>
      </c>
      <c r="L2011" s="173">
        <f t="shared" si="202"/>
        <v>0</v>
      </c>
      <c r="M2011" s="173">
        <f t="shared" si="202"/>
        <v>0</v>
      </c>
      <c r="N2011" s="173">
        <f t="shared" si="202"/>
        <v>0</v>
      </c>
      <c r="O2011" s="173">
        <f t="shared" si="202"/>
        <v>0</v>
      </c>
      <c r="P2011" s="184">
        <f t="shared" si="202"/>
        <v>0</v>
      </c>
      <c r="Q2011" s="173">
        <f t="shared" si="202"/>
        <v>0</v>
      </c>
      <c r="R2011" s="173">
        <f t="shared" si="202"/>
        <v>0</v>
      </c>
      <c r="S2011" s="173">
        <v>0</v>
      </c>
      <c r="T2011" s="173">
        <v>0</v>
      </c>
      <c r="U2011" s="173">
        <v>1</v>
      </c>
      <c r="V2011" s="184">
        <v>2971.9199999999996</v>
      </c>
      <c r="W2011" s="173">
        <f t="shared" si="202"/>
        <v>0</v>
      </c>
      <c r="X2011" s="173">
        <f t="shared" si="202"/>
        <v>0</v>
      </c>
      <c r="Y2011" s="173">
        <f t="shared" si="202"/>
        <v>0</v>
      </c>
      <c r="Z2011" s="173">
        <f t="shared" si="202"/>
        <v>0</v>
      </c>
      <c r="AA2011" s="173">
        <f t="shared" si="202"/>
        <v>0</v>
      </c>
      <c r="AB2011" s="173">
        <f t="shared" si="202"/>
        <v>0</v>
      </c>
      <c r="AC2011" s="173">
        <f t="shared" si="202"/>
        <v>0</v>
      </c>
      <c r="AD2011" s="179">
        <f t="shared" si="202"/>
        <v>0</v>
      </c>
      <c r="AE2011" s="184">
        <f t="shared" si="202"/>
        <v>2971.9199999999996</v>
      </c>
      <c r="AF2011" s="104"/>
      <c r="AG2011" s="104"/>
      <c r="AH2011" s="104"/>
      <c r="AI2011" s="104"/>
      <c r="AJ2011" s="104"/>
      <c r="AK2011" s="104"/>
      <c r="AL2011" s="104"/>
      <c r="AM2011" s="104"/>
      <c r="AN2011" s="104"/>
      <c r="AO2011" s="104"/>
      <c r="AP2011" s="104"/>
      <c r="AQ2011" s="104"/>
      <c r="AR2011" s="104"/>
      <c r="AS2011" s="104"/>
      <c r="AT2011" s="104"/>
      <c r="AU2011" s="104"/>
      <c r="AV2011" s="104"/>
      <c r="AW2011" s="104"/>
      <c r="AX2011" s="104"/>
      <c r="AY2011" s="104"/>
      <c r="AZ2011" s="104"/>
      <c r="BA2011" s="104"/>
      <c r="BB2011" s="104"/>
      <c r="BC2011" s="104"/>
      <c r="BD2011" s="104"/>
      <c r="BE2011" s="104"/>
      <c r="BF2011" s="104"/>
      <c r="BG2011" s="104"/>
      <c r="BH2011" s="104"/>
      <c r="BI2011" s="104"/>
      <c r="BJ2011" s="104"/>
      <c r="BK2011" s="104"/>
      <c r="BL2011" s="104"/>
      <c r="BM2011" s="104"/>
      <c r="BN2011" s="104"/>
      <c r="BO2011" s="104"/>
      <c r="BP2011" s="104"/>
      <c r="BQ2011" s="104"/>
      <c r="BR2011" s="104"/>
      <c r="GM2011" s="104"/>
      <c r="GN2011" s="104"/>
      <c r="GO2011" s="104"/>
      <c r="GP2011" s="104"/>
      <c r="GQ2011" s="104"/>
      <c r="GR2011" s="104"/>
      <c r="GS2011" s="104"/>
      <c r="GT2011" s="104"/>
      <c r="GU2011" s="104"/>
      <c r="GV2011" s="104"/>
      <c r="GW2011" s="104"/>
      <c r="GX2011" s="104"/>
      <c r="GY2011" s="104"/>
      <c r="GZ2011" s="104"/>
      <c r="HA2011" s="104"/>
      <c r="HB2011" s="104"/>
      <c r="HC2011" s="104"/>
      <c r="HD2011" s="104"/>
      <c r="HE2011" s="104"/>
      <c r="HF2011" s="104"/>
      <c r="HG2011" s="104"/>
      <c r="HH2011" s="104"/>
      <c r="HI2011" s="104"/>
      <c r="HJ2011" s="104"/>
      <c r="HK2011" s="104"/>
      <c r="HL2011" s="104"/>
      <c r="HM2011" s="104"/>
      <c r="HN2011" s="104"/>
      <c r="HO2011" s="104"/>
      <c r="HP2011" s="104"/>
      <c r="HQ2011" s="104"/>
      <c r="HR2011" s="104"/>
      <c r="HS2011" s="104"/>
      <c r="HT2011" s="104"/>
      <c r="HU2011" s="104"/>
      <c r="HV2011" s="104"/>
      <c r="HW2011" s="104"/>
      <c r="HX2011" s="104"/>
      <c r="HY2011" s="104"/>
      <c r="HZ2011" s="104"/>
      <c r="IA2011" s="104"/>
      <c r="IB2011" s="104"/>
      <c r="IC2011" s="104"/>
      <c r="ID2011" s="104"/>
      <c r="IE2011" s="104"/>
      <c r="IF2011" s="104"/>
      <c r="IG2011" s="104"/>
      <c r="IH2011" s="104"/>
      <c r="II2011" s="104"/>
      <c r="IJ2011" s="104"/>
      <c r="IK2011" s="104"/>
      <c r="IL2011" s="104"/>
      <c r="IM2011" s="104"/>
      <c r="IN2011" s="104"/>
      <c r="IO2011" s="104"/>
      <c r="IP2011" s="104"/>
      <c r="IQ2011" s="104"/>
      <c r="IR2011" s="104"/>
      <c r="IS2011" s="104"/>
      <c r="IT2011" s="104"/>
      <c r="IU2011" s="104"/>
      <c r="IV2011" s="104"/>
      <c r="IW2011" s="104"/>
      <c r="IX2011" s="104"/>
      <c r="IY2011" s="104"/>
      <c r="IZ2011" s="104"/>
      <c r="JA2011" s="104"/>
      <c r="JB2011" s="104"/>
      <c r="JC2011" s="104"/>
      <c r="JD2011" s="104"/>
      <c r="JE2011" s="104"/>
      <c r="JF2011" s="104"/>
      <c r="JG2011" s="104"/>
      <c r="JH2011" s="104"/>
      <c r="JI2011" s="104"/>
      <c r="JJ2011" s="104"/>
      <c r="JK2011" s="104"/>
      <c r="JL2011" s="104"/>
      <c r="JM2011" s="104"/>
      <c r="JN2011" s="104"/>
      <c r="JO2011" s="104"/>
      <c r="JP2011" s="104"/>
      <c r="JQ2011" s="104"/>
      <c r="JR2011" s="104"/>
      <c r="JS2011" s="104"/>
      <c r="JT2011" s="104"/>
      <c r="JU2011" s="104"/>
      <c r="JV2011" s="104"/>
      <c r="JW2011" s="104"/>
      <c r="JX2011" s="104"/>
      <c r="JY2011" s="104"/>
      <c r="JZ2011" s="104"/>
      <c r="KA2011" s="104"/>
      <c r="KB2011" s="104"/>
      <c r="KC2011" s="104"/>
      <c r="KD2011" s="104"/>
      <c r="KE2011" s="104"/>
      <c r="KF2011" s="104"/>
      <c r="KG2011" s="104"/>
      <c r="KH2011" s="104"/>
      <c r="KI2011" s="104"/>
      <c r="KJ2011" s="104"/>
      <c r="KK2011" s="104"/>
      <c r="KL2011" s="104"/>
      <c r="KM2011" s="104"/>
      <c r="KN2011" s="104"/>
      <c r="KO2011" s="104"/>
      <c r="KP2011" s="104"/>
      <c r="KQ2011" s="104"/>
      <c r="KR2011" s="104"/>
      <c r="KS2011" s="104"/>
      <c r="KT2011" s="104"/>
      <c r="KU2011" s="104"/>
      <c r="KV2011" s="104"/>
      <c r="KW2011" s="104"/>
      <c r="KX2011" s="104"/>
      <c r="KY2011" s="104"/>
      <c r="KZ2011" s="104"/>
      <c r="LA2011" s="104"/>
      <c r="LB2011" s="104"/>
      <c r="LC2011" s="104"/>
      <c r="LD2011" s="104"/>
      <c r="LE2011" s="104"/>
      <c r="LF2011" s="104"/>
      <c r="LG2011" s="104"/>
      <c r="LH2011" s="104"/>
      <c r="LI2011" s="104"/>
      <c r="LJ2011" s="104"/>
      <c r="LK2011" s="104"/>
      <c r="LL2011" s="104"/>
      <c r="LM2011" s="104"/>
      <c r="LN2011" s="104"/>
      <c r="LO2011" s="104"/>
      <c r="LP2011" s="104"/>
      <c r="LQ2011" s="104"/>
      <c r="LR2011" s="104"/>
      <c r="LS2011" s="104"/>
      <c r="LT2011" s="104"/>
      <c r="LU2011" s="104"/>
      <c r="LV2011" s="104"/>
      <c r="LW2011" s="104"/>
      <c r="LX2011" s="104"/>
      <c r="LY2011" s="104"/>
      <c r="LZ2011" s="104"/>
      <c r="MA2011" s="104"/>
      <c r="MB2011" s="104"/>
      <c r="MC2011" s="104"/>
      <c r="MD2011" s="104"/>
      <c r="ME2011" s="104"/>
      <c r="MF2011" s="104"/>
      <c r="MG2011" s="104"/>
      <c r="MH2011" s="104"/>
      <c r="MI2011" s="104"/>
      <c r="MJ2011" s="104"/>
      <c r="MK2011" s="104"/>
      <c r="ML2011" s="104"/>
      <c r="MM2011" s="104"/>
      <c r="MN2011" s="104"/>
      <c r="MO2011" s="104"/>
      <c r="MP2011" s="104"/>
      <c r="MQ2011" s="104"/>
      <c r="MR2011" s="104"/>
      <c r="MS2011" s="104"/>
      <c r="MT2011" s="104"/>
      <c r="MU2011" s="104"/>
      <c r="MV2011" s="104"/>
      <c r="MW2011" s="104"/>
      <c r="MX2011" s="104"/>
      <c r="MY2011" s="104"/>
      <c r="MZ2011" s="104"/>
      <c r="NA2011" s="104"/>
      <c r="NB2011" s="104"/>
      <c r="NC2011" s="104"/>
      <c r="ND2011" s="104"/>
      <c r="NE2011" s="104"/>
      <c r="NF2011" s="104"/>
      <c r="NG2011" s="104"/>
      <c r="NH2011" s="104"/>
      <c r="NI2011" s="104"/>
      <c r="NJ2011" s="104"/>
      <c r="NK2011" s="104"/>
      <c r="NL2011" s="104"/>
      <c r="NM2011" s="104"/>
      <c r="NN2011" s="104"/>
      <c r="NO2011" s="104"/>
      <c r="NP2011" s="104"/>
      <c r="NQ2011" s="104"/>
      <c r="NR2011" s="104"/>
      <c r="NS2011" s="104"/>
      <c r="NT2011" s="104"/>
      <c r="NU2011" s="104"/>
      <c r="NV2011" s="104"/>
      <c r="NW2011" s="104"/>
      <c r="NX2011" s="104"/>
      <c r="NY2011" s="104"/>
      <c r="NZ2011" s="104"/>
      <c r="OA2011" s="104"/>
      <c r="OB2011" s="104"/>
      <c r="OC2011" s="104"/>
      <c r="OD2011" s="104"/>
      <c r="OE2011" s="104"/>
      <c r="OF2011" s="104"/>
      <c r="OG2011" s="104"/>
      <c r="OH2011" s="104"/>
      <c r="OI2011" s="104"/>
      <c r="OJ2011" s="104"/>
      <c r="OK2011" s="104"/>
      <c r="OL2011" s="104"/>
      <c r="OM2011" s="104"/>
      <c r="ON2011" s="104"/>
      <c r="OO2011" s="104"/>
      <c r="OP2011" s="104"/>
      <c r="OQ2011" s="104"/>
      <c r="OR2011" s="104"/>
      <c r="OS2011" s="104"/>
      <c r="OT2011" s="104"/>
      <c r="OU2011" s="104"/>
      <c r="OV2011" s="104"/>
      <c r="OW2011" s="104"/>
      <c r="OX2011" s="104"/>
      <c r="OY2011" s="104"/>
      <c r="OZ2011" s="104"/>
      <c r="PA2011" s="104"/>
      <c r="PB2011" s="104"/>
      <c r="PC2011" s="104"/>
      <c r="PD2011" s="104"/>
      <c r="PE2011" s="104"/>
      <c r="PF2011" s="104"/>
      <c r="PG2011" s="104"/>
      <c r="PH2011" s="104"/>
      <c r="PI2011" s="104"/>
      <c r="PJ2011" s="104"/>
      <c r="PK2011" s="104"/>
      <c r="PL2011" s="104"/>
      <c r="PM2011" s="104"/>
      <c r="PN2011" s="104"/>
      <c r="PO2011" s="104"/>
      <c r="PP2011" s="104"/>
      <c r="PQ2011" s="104"/>
      <c r="PR2011" s="104"/>
      <c r="PS2011" s="104"/>
      <c r="PT2011" s="104"/>
      <c r="PU2011" s="104"/>
      <c r="PV2011" s="104"/>
      <c r="PW2011" s="104"/>
      <c r="PX2011" s="104"/>
      <c r="PY2011" s="104"/>
      <c r="PZ2011" s="104"/>
      <c r="QA2011" s="104"/>
      <c r="QB2011" s="104"/>
      <c r="QC2011" s="104"/>
      <c r="QD2011" s="104"/>
      <c r="QE2011" s="104"/>
      <c r="QF2011" s="104"/>
      <c r="QG2011" s="104"/>
      <c r="QH2011" s="104"/>
      <c r="QI2011" s="104"/>
      <c r="QJ2011" s="104"/>
      <c r="QK2011" s="104"/>
      <c r="QL2011" s="104"/>
      <c r="QM2011" s="104"/>
      <c r="QN2011" s="104"/>
      <c r="QO2011" s="104"/>
      <c r="QP2011" s="104"/>
      <c r="QQ2011" s="104"/>
      <c r="QR2011" s="104"/>
      <c r="QS2011" s="104"/>
      <c r="QT2011" s="104"/>
      <c r="QU2011" s="104"/>
      <c r="QV2011" s="104"/>
      <c r="QW2011" s="104"/>
      <c r="QX2011" s="104"/>
      <c r="QY2011" s="104"/>
      <c r="QZ2011" s="104"/>
      <c r="RA2011" s="104"/>
      <c r="RB2011" s="104"/>
      <c r="RC2011" s="104"/>
      <c r="RD2011" s="104"/>
      <c r="RE2011" s="104"/>
      <c r="RF2011" s="104"/>
    </row>
    <row r="2012" spans="1:474" ht="30" x14ac:dyDescent="0.25">
      <c r="A2012" s="95"/>
      <c r="B2012" s="62" t="s">
        <v>1895</v>
      </c>
      <c r="C2012" s="23"/>
      <c r="D2012" s="49">
        <v>1</v>
      </c>
      <c r="E2012" s="23"/>
      <c r="F2012" s="50">
        <v>2971.9199999999996</v>
      </c>
      <c r="G2012" s="169"/>
      <c r="H2012" s="169"/>
      <c r="I2012" s="169"/>
      <c r="J2012" s="169"/>
      <c r="K2012" s="169"/>
      <c r="L2012" s="169"/>
      <c r="M2012" s="169"/>
      <c r="N2012" s="169"/>
      <c r="O2012" s="169"/>
      <c r="P2012" s="207"/>
      <c r="Q2012" s="169"/>
      <c r="R2012" s="169"/>
      <c r="S2012" s="169"/>
      <c r="T2012" s="169"/>
      <c r="U2012" s="208">
        <v>1</v>
      </c>
      <c r="V2012" s="207">
        <v>2971.9199999999996</v>
      </c>
      <c r="W2012" s="169"/>
      <c r="X2012" s="169"/>
      <c r="Y2012" s="169"/>
      <c r="Z2012" s="169"/>
      <c r="AA2012" s="169"/>
      <c r="AB2012" s="169"/>
      <c r="AC2012" s="180"/>
      <c r="AD2012" s="180"/>
      <c r="AE2012" s="207">
        <f>H2012+J2012+L2012+N2012+P2012+R2012+T2012+V2012+X2012+Z2012+AB2012+AD2012</f>
        <v>2971.9199999999996</v>
      </c>
    </row>
    <row r="2013" spans="1:474" s="19" customFormat="1" x14ac:dyDescent="0.25">
      <c r="A2013" s="15">
        <v>27106</v>
      </c>
      <c r="B2013" s="15" t="s">
        <v>1896</v>
      </c>
      <c r="C2013" s="15"/>
      <c r="D2013" s="15"/>
      <c r="E2013" s="15"/>
      <c r="F2013" s="18">
        <v>73118</v>
      </c>
      <c r="G2013" s="173">
        <f>SUM(G2014:G2017)</f>
        <v>0</v>
      </c>
      <c r="H2013" s="173">
        <f t="shared" ref="H2013:AE2013" si="203">SUM(H2014:H2017)</f>
        <v>0</v>
      </c>
      <c r="I2013" s="173">
        <f t="shared" si="203"/>
        <v>0</v>
      </c>
      <c r="J2013" s="173">
        <f t="shared" si="203"/>
        <v>0</v>
      </c>
      <c r="K2013" s="173">
        <f t="shared" si="203"/>
        <v>0</v>
      </c>
      <c r="L2013" s="173">
        <f t="shared" si="203"/>
        <v>0</v>
      </c>
      <c r="M2013" s="173">
        <f t="shared" si="203"/>
        <v>0</v>
      </c>
      <c r="N2013" s="173">
        <f t="shared" si="203"/>
        <v>0</v>
      </c>
      <c r="O2013" s="173">
        <f t="shared" si="203"/>
        <v>5</v>
      </c>
      <c r="P2013" s="184">
        <f t="shared" si="203"/>
        <v>1450</v>
      </c>
      <c r="Q2013" s="173">
        <f t="shared" si="203"/>
        <v>0</v>
      </c>
      <c r="R2013" s="173">
        <f t="shared" si="203"/>
        <v>0</v>
      </c>
      <c r="S2013" s="173">
        <v>0</v>
      </c>
      <c r="T2013" s="173">
        <v>0</v>
      </c>
      <c r="U2013" s="173">
        <v>191</v>
      </c>
      <c r="V2013" s="184">
        <v>71668</v>
      </c>
      <c r="W2013" s="173">
        <f t="shared" si="203"/>
        <v>0</v>
      </c>
      <c r="X2013" s="173">
        <f t="shared" si="203"/>
        <v>0</v>
      </c>
      <c r="Y2013" s="173">
        <f t="shared" si="203"/>
        <v>0</v>
      </c>
      <c r="Z2013" s="173">
        <f t="shared" si="203"/>
        <v>0</v>
      </c>
      <c r="AA2013" s="173">
        <f t="shared" si="203"/>
        <v>0</v>
      </c>
      <c r="AB2013" s="173">
        <f t="shared" si="203"/>
        <v>0</v>
      </c>
      <c r="AC2013" s="173">
        <f t="shared" si="203"/>
        <v>0</v>
      </c>
      <c r="AD2013" s="179">
        <f t="shared" si="203"/>
        <v>0</v>
      </c>
      <c r="AE2013" s="184">
        <f t="shared" si="203"/>
        <v>73118</v>
      </c>
      <c r="AF2013" s="104"/>
      <c r="AG2013" s="104"/>
      <c r="AH2013" s="104"/>
      <c r="AI2013" s="104"/>
      <c r="AJ2013" s="104"/>
      <c r="AK2013" s="104"/>
      <c r="AL2013" s="104"/>
      <c r="AM2013" s="104"/>
      <c r="AN2013" s="104"/>
      <c r="AO2013" s="104"/>
      <c r="AP2013" s="104"/>
      <c r="AQ2013" s="104"/>
      <c r="AR2013" s="104"/>
      <c r="AS2013" s="104"/>
      <c r="AT2013" s="104"/>
      <c r="AU2013" s="104"/>
      <c r="AV2013" s="104"/>
      <c r="AW2013" s="104"/>
      <c r="AX2013" s="104"/>
      <c r="AY2013" s="104"/>
      <c r="AZ2013" s="104"/>
      <c r="BA2013" s="104"/>
      <c r="BB2013" s="104"/>
      <c r="BC2013" s="104"/>
      <c r="BD2013" s="104"/>
      <c r="BE2013" s="104"/>
      <c r="BF2013" s="104"/>
      <c r="BG2013" s="104"/>
      <c r="BH2013" s="104"/>
      <c r="BI2013" s="104"/>
      <c r="BJ2013" s="104"/>
      <c r="BK2013" s="104"/>
      <c r="BL2013" s="104"/>
      <c r="BM2013" s="104"/>
      <c r="BN2013" s="104"/>
      <c r="BO2013" s="104"/>
      <c r="BP2013" s="104"/>
      <c r="BQ2013" s="104"/>
      <c r="BR2013" s="104"/>
      <c r="GM2013" s="104"/>
      <c r="GN2013" s="104"/>
      <c r="GO2013" s="104"/>
      <c r="GP2013" s="104"/>
      <c r="GQ2013" s="104"/>
      <c r="GR2013" s="104"/>
      <c r="GS2013" s="104"/>
      <c r="GT2013" s="104"/>
      <c r="GU2013" s="104"/>
      <c r="GV2013" s="104"/>
      <c r="GW2013" s="104"/>
      <c r="GX2013" s="104"/>
      <c r="GY2013" s="104"/>
      <c r="GZ2013" s="104"/>
      <c r="HA2013" s="104"/>
      <c r="HB2013" s="104"/>
      <c r="HC2013" s="104"/>
      <c r="HD2013" s="104"/>
      <c r="HE2013" s="104"/>
      <c r="HF2013" s="104"/>
      <c r="HG2013" s="104"/>
      <c r="HH2013" s="104"/>
      <c r="HI2013" s="104"/>
      <c r="HJ2013" s="104"/>
      <c r="HK2013" s="104"/>
      <c r="HL2013" s="104"/>
      <c r="HM2013" s="104"/>
      <c r="HN2013" s="104"/>
      <c r="HO2013" s="104"/>
      <c r="HP2013" s="104"/>
      <c r="HQ2013" s="104"/>
      <c r="HR2013" s="104"/>
      <c r="HS2013" s="104"/>
      <c r="HT2013" s="104"/>
      <c r="HU2013" s="104"/>
      <c r="HV2013" s="104"/>
      <c r="HW2013" s="104"/>
      <c r="HX2013" s="104"/>
      <c r="HY2013" s="104"/>
      <c r="HZ2013" s="104"/>
      <c r="IA2013" s="104"/>
      <c r="IB2013" s="104"/>
      <c r="IC2013" s="104"/>
      <c r="ID2013" s="104"/>
      <c r="IE2013" s="104"/>
      <c r="IF2013" s="104"/>
      <c r="IG2013" s="104"/>
      <c r="IH2013" s="104"/>
      <c r="II2013" s="104"/>
      <c r="IJ2013" s="104"/>
      <c r="IK2013" s="104"/>
      <c r="IL2013" s="104"/>
      <c r="IM2013" s="104"/>
      <c r="IN2013" s="104"/>
      <c r="IO2013" s="104"/>
      <c r="IP2013" s="104"/>
      <c r="IQ2013" s="104"/>
      <c r="IR2013" s="104"/>
      <c r="IS2013" s="104"/>
      <c r="IT2013" s="104"/>
      <c r="IU2013" s="104"/>
      <c r="IV2013" s="104"/>
      <c r="IW2013" s="104"/>
      <c r="IX2013" s="104"/>
      <c r="IY2013" s="104"/>
      <c r="IZ2013" s="104"/>
      <c r="JA2013" s="104"/>
      <c r="JB2013" s="104"/>
      <c r="JC2013" s="104"/>
      <c r="JD2013" s="104"/>
      <c r="JE2013" s="104"/>
      <c r="JF2013" s="104"/>
      <c r="JG2013" s="104"/>
      <c r="JH2013" s="104"/>
      <c r="JI2013" s="104"/>
      <c r="JJ2013" s="104"/>
      <c r="JK2013" s="104"/>
      <c r="JL2013" s="104"/>
      <c r="JM2013" s="104"/>
      <c r="JN2013" s="104"/>
      <c r="JO2013" s="104"/>
      <c r="JP2013" s="104"/>
      <c r="JQ2013" s="104"/>
      <c r="JR2013" s="104"/>
      <c r="JS2013" s="104"/>
      <c r="JT2013" s="104"/>
      <c r="JU2013" s="104"/>
      <c r="JV2013" s="104"/>
      <c r="JW2013" s="104"/>
      <c r="JX2013" s="104"/>
      <c r="JY2013" s="104"/>
      <c r="JZ2013" s="104"/>
      <c r="KA2013" s="104"/>
      <c r="KB2013" s="104"/>
      <c r="KC2013" s="104"/>
      <c r="KD2013" s="104"/>
      <c r="KE2013" s="104"/>
      <c r="KF2013" s="104"/>
      <c r="KG2013" s="104"/>
      <c r="KH2013" s="104"/>
      <c r="KI2013" s="104"/>
      <c r="KJ2013" s="104"/>
      <c r="KK2013" s="104"/>
      <c r="KL2013" s="104"/>
      <c r="KM2013" s="104"/>
      <c r="KN2013" s="104"/>
      <c r="KO2013" s="104"/>
      <c r="KP2013" s="104"/>
      <c r="KQ2013" s="104"/>
      <c r="KR2013" s="104"/>
      <c r="KS2013" s="104"/>
      <c r="KT2013" s="104"/>
      <c r="KU2013" s="104"/>
      <c r="KV2013" s="104"/>
      <c r="KW2013" s="104"/>
      <c r="KX2013" s="104"/>
      <c r="KY2013" s="104"/>
      <c r="KZ2013" s="104"/>
      <c r="LA2013" s="104"/>
      <c r="LB2013" s="104"/>
      <c r="LC2013" s="104"/>
      <c r="LD2013" s="104"/>
      <c r="LE2013" s="104"/>
      <c r="LF2013" s="104"/>
      <c r="LG2013" s="104"/>
      <c r="LH2013" s="104"/>
      <c r="LI2013" s="104"/>
      <c r="LJ2013" s="104"/>
      <c r="LK2013" s="104"/>
      <c r="LL2013" s="104"/>
      <c r="LM2013" s="104"/>
      <c r="LN2013" s="104"/>
      <c r="LO2013" s="104"/>
      <c r="LP2013" s="104"/>
      <c r="LQ2013" s="104"/>
      <c r="LR2013" s="104"/>
      <c r="LS2013" s="104"/>
      <c r="LT2013" s="104"/>
      <c r="LU2013" s="104"/>
      <c r="LV2013" s="104"/>
      <c r="LW2013" s="104"/>
      <c r="LX2013" s="104"/>
      <c r="LY2013" s="104"/>
      <c r="LZ2013" s="104"/>
      <c r="MA2013" s="104"/>
      <c r="MB2013" s="104"/>
      <c r="MC2013" s="104"/>
      <c r="MD2013" s="104"/>
      <c r="ME2013" s="104"/>
      <c r="MF2013" s="104"/>
      <c r="MG2013" s="104"/>
      <c r="MH2013" s="104"/>
      <c r="MI2013" s="104"/>
      <c r="MJ2013" s="104"/>
      <c r="MK2013" s="104"/>
      <c r="ML2013" s="104"/>
      <c r="MM2013" s="104"/>
      <c r="MN2013" s="104"/>
      <c r="MO2013" s="104"/>
      <c r="MP2013" s="104"/>
      <c r="MQ2013" s="104"/>
      <c r="MR2013" s="104"/>
      <c r="MS2013" s="104"/>
      <c r="MT2013" s="104"/>
      <c r="MU2013" s="104"/>
      <c r="MV2013" s="104"/>
      <c r="MW2013" s="104"/>
      <c r="MX2013" s="104"/>
      <c r="MY2013" s="104"/>
      <c r="MZ2013" s="104"/>
      <c r="NA2013" s="104"/>
      <c r="NB2013" s="104"/>
      <c r="NC2013" s="104"/>
      <c r="ND2013" s="104"/>
      <c r="NE2013" s="104"/>
      <c r="NF2013" s="104"/>
      <c r="NG2013" s="104"/>
      <c r="NH2013" s="104"/>
      <c r="NI2013" s="104"/>
      <c r="NJ2013" s="104"/>
      <c r="NK2013" s="104"/>
      <c r="NL2013" s="104"/>
      <c r="NM2013" s="104"/>
      <c r="NN2013" s="104"/>
      <c r="NO2013" s="104"/>
      <c r="NP2013" s="104"/>
      <c r="NQ2013" s="104"/>
      <c r="NR2013" s="104"/>
      <c r="NS2013" s="104"/>
      <c r="NT2013" s="104"/>
      <c r="NU2013" s="104"/>
      <c r="NV2013" s="104"/>
      <c r="NW2013" s="104"/>
      <c r="NX2013" s="104"/>
      <c r="NY2013" s="104"/>
      <c r="NZ2013" s="104"/>
      <c r="OA2013" s="104"/>
      <c r="OB2013" s="104"/>
      <c r="OC2013" s="104"/>
      <c r="OD2013" s="104"/>
      <c r="OE2013" s="104"/>
      <c r="OF2013" s="104"/>
      <c r="OG2013" s="104"/>
      <c r="OH2013" s="104"/>
      <c r="OI2013" s="104"/>
      <c r="OJ2013" s="104"/>
      <c r="OK2013" s="104"/>
      <c r="OL2013" s="104"/>
      <c r="OM2013" s="104"/>
      <c r="ON2013" s="104"/>
      <c r="OO2013" s="104"/>
      <c r="OP2013" s="104"/>
      <c r="OQ2013" s="104"/>
      <c r="OR2013" s="104"/>
      <c r="OS2013" s="104"/>
      <c r="OT2013" s="104"/>
      <c r="OU2013" s="104"/>
      <c r="OV2013" s="104"/>
      <c r="OW2013" s="104"/>
      <c r="OX2013" s="104"/>
      <c r="OY2013" s="104"/>
      <c r="OZ2013" s="104"/>
      <c r="PA2013" s="104"/>
      <c r="PB2013" s="104"/>
      <c r="PC2013" s="104"/>
      <c r="PD2013" s="104"/>
      <c r="PE2013" s="104"/>
      <c r="PF2013" s="104"/>
      <c r="PG2013" s="104"/>
      <c r="PH2013" s="104"/>
      <c r="PI2013" s="104"/>
      <c r="PJ2013" s="104"/>
      <c r="PK2013" s="104"/>
      <c r="PL2013" s="104"/>
      <c r="PM2013" s="104"/>
      <c r="PN2013" s="104"/>
      <c r="PO2013" s="104"/>
      <c r="PP2013" s="104"/>
      <c r="PQ2013" s="104"/>
      <c r="PR2013" s="104"/>
      <c r="PS2013" s="104"/>
      <c r="PT2013" s="104"/>
      <c r="PU2013" s="104"/>
      <c r="PV2013" s="104"/>
      <c r="PW2013" s="104"/>
      <c r="PX2013" s="104"/>
      <c r="PY2013" s="104"/>
      <c r="PZ2013" s="104"/>
      <c r="QA2013" s="104"/>
      <c r="QB2013" s="104"/>
      <c r="QC2013" s="104"/>
      <c r="QD2013" s="104"/>
      <c r="QE2013" s="104"/>
      <c r="QF2013" s="104"/>
      <c r="QG2013" s="104"/>
      <c r="QH2013" s="104"/>
      <c r="QI2013" s="104"/>
      <c r="QJ2013" s="104"/>
      <c r="QK2013" s="104"/>
      <c r="QL2013" s="104"/>
      <c r="QM2013" s="104"/>
      <c r="QN2013" s="104"/>
      <c r="QO2013" s="104"/>
      <c r="QP2013" s="104"/>
      <c r="QQ2013" s="104"/>
      <c r="QR2013" s="104"/>
      <c r="QS2013" s="104"/>
      <c r="QT2013" s="104"/>
      <c r="QU2013" s="104"/>
      <c r="QV2013" s="104"/>
      <c r="QW2013" s="104"/>
      <c r="QX2013" s="104"/>
      <c r="QY2013" s="104"/>
      <c r="QZ2013" s="104"/>
      <c r="RA2013" s="104"/>
      <c r="RB2013" s="104"/>
      <c r="RC2013" s="104"/>
      <c r="RD2013" s="104"/>
      <c r="RE2013" s="104"/>
      <c r="RF2013" s="104"/>
    </row>
    <row r="2014" spans="1:474" x14ac:dyDescent="0.25">
      <c r="A2014" s="109"/>
      <c r="B2014" s="48" t="s">
        <v>1897</v>
      </c>
      <c r="C2014" s="23"/>
      <c r="D2014" s="49">
        <v>196</v>
      </c>
      <c r="E2014" s="23"/>
      <c r="F2014" s="50">
        <v>73118</v>
      </c>
      <c r="G2014" s="169"/>
      <c r="H2014" s="169"/>
      <c r="I2014" s="169"/>
      <c r="J2014" s="169"/>
      <c r="K2014" s="169"/>
      <c r="L2014" s="169"/>
      <c r="M2014" s="169"/>
      <c r="N2014" s="169"/>
      <c r="O2014" s="169">
        <v>5</v>
      </c>
      <c r="P2014" s="207">
        <v>1450</v>
      </c>
      <c r="Q2014" s="169"/>
      <c r="R2014" s="169"/>
      <c r="S2014" s="169"/>
      <c r="T2014" s="169"/>
      <c r="U2014" s="208">
        <v>191</v>
      </c>
      <c r="V2014" s="207">
        <v>71668</v>
      </c>
      <c r="W2014" s="169"/>
      <c r="X2014" s="169"/>
      <c r="Y2014" s="169"/>
      <c r="Z2014" s="169"/>
      <c r="AA2014" s="169"/>
      <c r="AB2014" s="169"/>
      <c r="AC2014" s="180"/>
      <c r="AD2014" s="180"/>
      <c r="AE2014" s="207">
        <f>H2014+J2014+L2014+N2014+P2014+R2014+T2014+V2014+X2014+Z2014+AB2014+AD2014</f>
        <v>73118</v>
      </c>
    </row>
    <row r="2015" spans="1:474" x14ac:dyDescent="0.25">
      <c r="A2015" s="109"/>
      <c r="B2015" s="48" t="s">
        <v>1898</v>
      </c>
      <c r="C2015" s="23"/>
      <c r="D2015" s="49">
        <v>0</v>
      </c>
      <c r="E2015" s="23"/>
      <c r="F2015" s="50">
        <v>0</v>
      </c>
      <c r="G2015" s="169"/>
      <c r="H2015" s="169"/>
      <c r="I2015" s="169"/>
      <c r="J2015" s="169"/>
      <c r="K2015" s="169"/>
      <c r="L2015" s="169"/>
      <c r="M2015" s="169"/>
      <c r="N2015" s="169"/>
      <c r="O2015" s="169"/>
      <c r="P2015" s="207"/>
      <c r="Q2015" s="169"/>
      <c r="R2015" s="169"/>
      <c r="S2015" s="169"/>
      <c r="T2015" s="169"/>
      <c r="U2015" s="208">
        <v>0</v>
      </c>
      <c r="V2015" s="207">
        <v>0</v>
      </c>
      <c r="W2015" s="169"/>
      <c r="X2015" s="169"/>
      <c r="Y2015" s="169"/>
      <c r="Z2015" s="169"/>
      <c r="AA2015" s="169"/>
      <c r="AB2015" s="169"/>
      <c r="AC2015" s="180"/>
      <c r="AD2015" s="180"/>
      <c r="AE2015" s="207">
        <f>H2015+J2015+L2015+N2015+P2015+R2015+T2015+V2015+X2015+Z2015+AB2015+AD2015</f>
        <v>0</v>
      </c>
    </row>
    <row r="2016" spans="1:474" x14ac:dyDescent="0.25">
      <c r="A2016" s="109"/>
      <c r="B2016" s="48" t="s">
        <v>1899</v>
      </c>
      <c r="C2016" s="23"/>
      <c r="D2016" s="49">
        <v>0</v>
      </c>
      <c r="E2016" s="23"/>
      <c r="F2016" s="50">
        <v>0</v>
      </c>
      <c r="G2016" s="169"/>
      <c r="H2016" s="169"/>
      <c r="I2016" s="169"/>
      <c r="J2016" s="169"/>
      <c r="K2016" s="169"/>
      <c r="L2016" s="169"/>
      <c r="M2016" s="169"/>
      <c r="N2016" s="169"/>
      <c r="O2016" s="169"/>
      <c r="P2016" s="207"/>
      <c r="Q2016" s="169"/>
      <c r="R2016" s="169"/>
      <c r="S2016" s="169"/>
      <c r="T2016" s="169"/>
      <c r="U2016" s="208">
        <v>0</v>
      </c>
      <c r="V2016" s="207">
        <v>0</v>
      </c>
      <c r="W2016" s="169"/>
      <c r="X2016" s="169"/>
      <c r="Y2016" s="169"/>
      <c r="Z2016" s="169"/>
      <c r="AA2016" s="169"/>
      <c r="AB2016" s="169"/>
      <c r="AC2016" s="180"/>
      <c r="AD2016" s="180"/>
      <c r="AE2016" s="207">
        <f>H2016+J2016+L2016+N2016+P2016+R2016+T2016+V2016+X2016+Z2016+AB2016+AD2016</f>
        <v>0</v>
      </c>
    </row>
    <row r="2017" spans="1:474" x14ac:dyDescent="0.25">
      <c r="A2017" s="109"/>
      <c r="B2017" s="48" t="s">
        <v>1900</v>
      </c>
      <c r="C2017" s="23"/>
      <c r="D2017" s="49">
        <v>0</v>
      </c>
      <c r="E2017" s="23"/>
      <c r="F2017" s="50">
        <v>0</v>
      </c>
      <c r="G2017" s="169"/>
      <c r="H2017" s="169"/>
      <c r="I2017" s="169"/>
      <c r="J2017" s="169"/>
      <c r="K2017" s="169"/>
      <c r="L2017" s="169"/>
      <c r="M2017" s="169"/>
      <c r="N2017" s="169"/>
      <c r="O2017" s="169"/>
      <c r="P2017" s="207"/>
      <c r="Q2017" s="169"/>
      <c r="R2017" s="169"/>
      <c r="S2017" s="169"/>
      <c r="T2017" s="169"/>
      <c r="U2017" s="208">
        <v>0</v>
      </c>
      <c r="V2017" s="207">
        <v>0</v>
      </c>
      <c r="W2017" s="169"/>
      <c r="X2017" s="169"/>
      <c r="Y2017" s="169"/>
      <c r="Z2017" s="169"/>
      <c r="AA2017" s="169"/>
      <c r="AB2017" s="169"/>
      <c r="AC2017" s="180"/>
      <c r="AD2017" s="180"/>
      <c r="AE2017" s="207">
        <f>H2017+J2017+L2017+N2017+P2017+R2017+T2017+V2017+X2017+Z2017+AB2017+AD2017</f>
        <v>0</v>
      </c>
    </row>
    <row r="2018" spans="1:474" s="14" customFormat="1" x14ac:dyDescent="0.25">
      <c r="A2018" s="11">
        <v>272</v>
      </c>
      <c r="B2018" s="79" t="s">
        <v>1901</v>
      </c>
      <c r="C2018" s="11"/>
      <c r="D2018" s="11"/>
      <c r="E2018" s="11"/>
      <c r="F2018" s="13">
        <v>101663.06599999999</v>
      </c>
      <c r="G2018" s="171">
        <f>G2019+G2027</f>
        <v>0</v>
      </c>
      <c r="H2018" s="171">
        <f t="shared" ref="H2018:AE2018" si="204">H2019+H2027</f>
        <v>0</v>
      </c>
      <c r="I2018" s="171">
        <f t="shared" si="204"/>
        <v>0</v>
      </c>
      <c r="J2018" s="171">
        <f t="shared" si="204"/>
        <v>0</v>
      </c>
      <c r="K2018" s="171">
        <f t="shared" si="204"/>
        <v>0</v>
      </c>
      <c r="L2018" s="171">
        <f t="shared" si="204"/>
        <v>0</v>
      </c>
      <c r="M2018" s="171">
        <f t="shared" si="204"/>
        <v>0</v>
      </c>
      <c r="N2018" s="171">
        <f t="shared" si="204"/>
        <v>0</v>
      </c>
      <c r="O2018" s="171">
        <f t="shared" si="204"/>
        <v>1</v>
      </c>
      <c r="P2018" s="185">
        <f t="shared" si="204"/>
        <v>812</v>
      </c>
      <c r="Q2018" s="171">
        <f t="shared" si="204"/>
        <v>0</v>
      </c>
      <c r="R2018" s="171">
        <f t="shared" si="204"/>
        <v>0</v>
      </c>
      <c r="S2018" s="171">
        <v>0</v>
      </c>
      <c r="T2018" s="171">
        <v>0</v>
      </c>
      <c r="U2018" s="171">
        <v>175</v>
      </c>
      <c r="V2018" s="185">
        <v>100851.06599999999</v>
      </c>
      <c r="W2018" s="171">
        <f t="shared" si="204"/>
        <v>0</v>
      </c>
      <c r="X2018" s="171">
        <f t="shared" si="204"/>
        <v>0</v>
      </c>
      <c r="Y2018" s="171">
        <f t="shared" si="204"/>
        <v>0</v>
      </c>
      <c r="Z2018" s="171">
        <f t="shared" si="204"/>
        <v>0</v>
      </c>
      <c r="AA2018" s="171">
        <f t="shared" si="204"/>
        <v>0</v>
      </c>
      <c r="AB2018" s="171">
        <f t="shared" si="204"/>
        <v>0</v>
      </c>
      <c r="AC2018" s="171">
        <f t="shared" si="204"/>
        <v>0</v>
      </c>
      <c r="AD2018" s="181">
        <f t="shared" si="204"/>
        <v>0</v>
      </c>
      <c r="AE2018" s="185">
        <f t="shared" si="204"/>
        <v>101663.06599999999</v>
      </c>
      <c r="AF2018" s="104"/>
      <c r="AG2018" s="104"/>
      <c r="AH2018" s="104"/>
      <c r="AI2018" s="104"/>
      <c r="AJ2018" s="104"/>
      <c r="AK2018" s="104"/>
      <c r="AL2018" s="104"/>
      <c r="AM2018" s="104"/>
      <c r="AN2018" s="104"/>
      <c r="AO2018" s="104"/>
      <c r="AP2018" s="104"/>
      <c r="AQ2018" s="104"/>
      <c r="AR2018" s="104"/>
      <c r="AS2018" s="104"/>
      <c r="AT2018" s="104"/>
      <c r="AU2018" s="104"/>
      <c r="AV2018" s="104"/>
      <c r="AW2018" s="104"/>
      <c r="AX2018" s="104"/>
      <c r="AY2018" s="104"/>
      <c r="AZ2018" s="104"/>
      <c r="BA2018" s="104"/>
      <c r="BB2018" s="104"/>
      <c r="BC2018" s="104"/>
      <c r="BD2018" s="104"/>
      <c r="BE2018" s="104"/>
      <c r="BF2018" s="104"/>
      <c r="BG2018" s="104"/>
      <c r="BH2018" s="104"/>
      <c r="BI2018" s="104"/>
      <c r="BJ2018" s="104"/>
      <c r="BK2018" s="104"/>
      <c r="BL2018" s="104"/>
      <c r="BM2018" s="104"/>
      <c r="BN2018" s="104"/>
      <c r="BO2018" s="104"/>
      <c r="BP2018" s="104"/>
      <c r="BQ2018" s="104"/>
      <c r="BR2018" s="104"/>
      <c r="GM2018" s="104"/>
      <c r="GN2018" s="104"/>
      <c r="GO2018" s="104"/>
      <c r="GP2018" s="104"/>
      <c r="GQ2018" s="104"/>
      <c r="GR2018" s="104"/>
      <c r="GS2018" s="104"/>
      <c r="GT2018" s="104"/>
      <c r="GU2018" s="104"/>
      <c r="GV2018" s="104"/>
      <c r="GW2018" s="104"/>
      <c r="GX2018" s="104"/>
      <c r="GY2018" s="104"/>
      <c r="GZ2018" s="104"/>
      <c r="HA2018" s="104"/>
      <c r="HB2018" s="104"/>
      <c r="HC2018" s="104"/>
      <c r="HD2018" s="104"/>
      <c r="HE2018" s="104"/>
      <c r="HF2018" s="104"/>
      <c r="HG2018" s="104"/>
      <c r="HH2018" s="104"/>
      <c r="HI2018" s="104"/>
      <c r="HJ2018" s="104"/>
      <c r="HK2018" s="104"/>
      <c r="HL2018" s="104"/>
      <c r="HM2018" s="104"/>
      <c r="HN2018" s="104"/>
      <c r="HO2018" s="104"/>
      <c r="HP2018" s="104"/>
      <c r="HQ2018" s="104"/>
      <c r="HR2018" s="104"/>
      <c r="HS2018" s="104"/>
      <c r="HT2018" s="104"/>
      <c r="HU2018" s="104"/>
      <c r="HV2018" s="104"/>
      <c r="HW2018" s="104"/>
      <c r="HX2018" s="104"/>
      <c r="HY2018" s="104"/>
      <c r="HZ2018" s="104"/>
      <c r="IA2018" s="104"/>
      <c r="IB2018" s="104"/>
      <c r="IC2018" s="104"/>
      <c r="ID2018" s="104"/>
      <c r="IE2018" s="104"/>
      <c r="IF2018" s="104"/>
      <c r="IG2018" s="104"/>
      <c r="IH2018" s="104"/>
      <c r="II2018" s="104"/>
      <c r="IJ2018" s="104"/>
      <c r="IK2018" s="104"/>
      <c r="IL2018" s="104"/>
      <c r="IM2018" s="104"/>
      <c r="IN2018" s="104"/>
      <c r="IO2018" s="104"/>
      <c r="IP2018" s="104"/>
      <c r="IQ2018" s="104"/>
      <c r="IR2018" s="104"/>
      <c r="IS2018" s="104"/>
      <c r="IT2018" s="104"/>
      <c r="IU2018" s="104"/>
      <c r="IV2018" s="104"/>
      <c r="IW2018" s="104"/>
      <c r="IX2018" s="104"/>
      <c r="IY2018" s="104"/>
      <c r="IZ2018" s="104"/>
      <c r="JA2018" s="104"/>
      <c r="JB2018" s="104"/>
      <c r="JC2018" s="104"/>
      <c r="JD2018" s="104"/>
      <c r="JE2018" s="104"/>
      <c r="JF2018" s="104"/>
      <c r="JG2018" s="104"/>
      <c r="JH2018" s="104"/>
      <c r="JI2018" s="104"/>
      <c r="JJ2018" s="104"/>
      <c r="JK2018" s="104"/>
      <c r="JL2018" s="104"/>
      <c r="JM2018" s="104"/>
      <c r="JN2018" s="104"/>
      <c r="JO2018" s="104"/>
      <c r="JP2018" s="104"/>
      <c r="JQ2018" s="104"/>
      <c r="JR2018" s="104"/>
      <c r="JS2018" s="104"/>
      <c r="JT2018" s="104"/>
      <c r="JU2018" s="104"/>
      <c r="JV2018" s="104"/>
      <c r="JW2018" s="104"/>
      <c r="JX2018" s="104"/>
      <c r="JY2018" s="104"/>
      <c r="JZ2018" s="104"/>
      <c r="KA2018" s="104"/>
      <c r="KB2018" s="104"/>
      <c r="KC2018" s="104"/>
      <c r="KD2018" s="104"/>
      <c r="KE2018" s="104"/>
      <c r="KF2018" s="104"/>
      <c r="KG2018" s="104"/>
      <c r="KH2018" s="104"/>
      <c r="KI2018" s="104"/>
      <c r="KJ2018" s="104"/>
      <c r="KK2018" s="104"/>
      <c r="KL2018" s="104"/>
      <c r="KM2018" s="104"/>
      <c r="KN2018" s="104"/>
      <c r="KO2018" s="104"/>
      <c r="KP2018" s="104"/>
      <c r="KQ2018" s="104"/>
      <c r="KR2018" s="104"/>
      <c r="KS2018" s="104"/>
      <c r="KT2018" s="104"/>
      <c r="KU2018" s="104"/>
      <c r="KV2018" s="104"/>
      <c r="KW2018" s="104"/>
      <c r="KX2018" s="104"/>
      <c r="KY2018" s="104"/>
      <c r="KZ2018" s="104"/>
      <c r="LA2018" s="104"/>
      <c r="LB2018" s="104"/>
      <c r="LC2018" s="104"/>
      <c r="LD2018" s="104"/>
      <c r="LE2018" s="104"/>
      <c r="LF2018" s="104"/>
      <c r="LG2018" s="104"/>
      <c r="LH2018" s="104"/>
      <c r="LI2018" s="104"/>
      <c r="LJ2018" s="104"/>
      <c r="LK2018" s="104"/>
      <c r="LL2018" s="104"/>
      <c r="LM2018" s="104"/>
      <c r="LN2018" s="104"/>
      <c r="LO2018" s="104"/>
      <c r="LP2018" s="104"/>
      <c r="LQ2018" s="104"/>
      <c r="LR2018" s="104"/>
      <c r="LS2018" s="104"/>
      <c r="LT2018" s="104"/>
      <c r="LU2018" s="104"/>
      <c r="LV2018" s="104"/>
      <c r="LW2018" s="104"/>
      <c r="LX2018" s="104"/>
      <c r="LY2018" s="104"/>
      <c r="LZ2018" s="104"/>
      <c r="MA2018" s="104"/>
      <c r="MB2018" s="104"/>
      <c r="MC2018" s="104"/>
      <c r="MD2018" s="104"/>
      <c r="ME2018" s="104"/>
      <c r="MF2018" s="104"/>
      <c r="MG2018" s="104"/>
      <c r="MH2018" s="104"/>
      <c r="MI2018" s="104"/>
      <c r="MJ2018" s="104"/>
      <c r="MK2018" s="104"/>
      <c r="ML2018" s="104"/>
      <c r="MM2018" s="104"/>
      <c r="MN2018" s="104"/>
      <c r="MO2018" s="104"/>
      <c r="MP2018" s="104"/>
      <c r="MQ2018" s="104"/>
      <c r="MR2018" s="104"/>
      <c r="MS2018" s="104"/>
      <c r="MT2018" s="104"/>
      <c r="MU2018" s="104"/>
      <c r="MV2018" s="104"/>
      <c r="MW2018" s="104"/>
      <c r="MX2018" s="104"/>
      <c r="MY2018" s="104"/>
      <c r="MZ2018" s="104"/>
      <c r="NA2018" s="104"/>
      <c r="NB2018" s="104"/>
      <c r="NC2018" s="104"/>
      <c r="ND2018" s="104"/>
      <c r="NE2018" s="104"/>
      <c r="NF2018" s="104"/>
      <c r="NG2018" s="104"/>
      <c r="NH2018" s="104"/>
      <c r="NI2018" s="104"/>
      <c r="NJ2018" s="104"/>
      <c r="NK2018" s="104"/>
      <c r="NL2018" s="104"/>
      <c r="NM2018" s="104"/>
      <c r="NN2018" s="104"/>
      <c r="NO2018" s="104"/>
      <c r="NP2018" s="104"/>
      <c r="NQ2018" s="104"/>
      <c r="NR2018" s="104"/>
      <c r="NS2018" s="104"/>
      <c r="NT2018" s="104"/>
      <c r="NU2018" s="104"/>
      <c r="NV2018" s="104"/>
      <c r="NW2018" s="104"/>
      <c r="NX2018" s="104"/>
      <c r="NY2018" s="104"/>
      <c r="NZ2018" s="104"/>
      <c r="OA2018" s="104"/>
      <c r="OB2018" s="104"/>
      <c r="OC2018" s="104"/>
      <c r="OD2018" s="104"/>
      <c r="OE2018" s="104"/>
      <c r="OF2018" s="104"/>
      <c r="OG2018" s="104"/>
      <c r="OH2018" s="104"/>
      <c r="OI2018" s="104"/>
      <c r="OJ2018" s="104"/>
      <c r="OK2018" s="104"/>
      <c r="OL2018" s="104"/>
      <c r="OM2018" s="104"/>
      <c r="ON2018" s="104"/>
      <c r="OO2018" s="104"/>
      <c r="OP2018" s="104"/>
      <c r="OQ2018" s="104"/>
      <c r="OR2018" s="104"/>
      <c r="OS2018" s="104"/>
      <c r="OT2018" s="104"/>
      <c r="OU2018" s="104"/>
      <c r="OV2018" s="104"/>
      <c r="OW2018" s="104"/>
      <c r="OX2018" s="104"/>
      <c r="OY2018" s="104"/>
      <c r="OZ2018" s="104"/>
      <c r="PA2018" s="104"/>
      <c r="PB2018" s="104"/>
      <c r="PC2018" s="104"/>
      <c r="PD2018" s="104"/>
      <c r="PE2018" s="104"/>
      <c r="PF2018" s="104"/>
      <c r="PG2018" s="104"/>
      <c r="PH2018" s="104"/>
      <c r="PI2018" s="104"/>
      <c r="PJ2018" s="104"/>
      <c r="PK2018" s="104"/>
      <c r="PL2018" s="104"/>
      <c r="PM2018" s="104"/>
      <c r="PN2018" s="104"/>
      <c r="PO2018" s="104"/>
      <c r="PP2018" s="104"/>
      <c r="PQ2018" s="104"/>
      <c r="PR2018" s="104"/>
      <c r="PS2018" s="104"/>
      <c r="PT2018" s="104"/>
      <c r="PU2018" s="104"/>
      <c r="PV2018" s="104"/>
      <c r="PW2018" s="104"/>
      <c r="PX2018" s="104"/>
      <c r="PY2018" s="104"/>
      <c r="PZ2018" s="104"/>
      <c r="QA2018" s="104"/>
      <c r="QB2018" s="104"/>
      <c r="QC2018" s="104"/>
      <c r="QD2018" s="104"/>
      <c r="QE2018" s="104"/>
      <c r="QF2018" s="104"/>
      <c r="QG2018" s="104"/>
      <c r="QH2018" s="104"/>
      <c r="QI2018" s="104"/>
      <c r="QJ2018" s="104"/>
      <c r="QK2018" s="104"/>
      <c r="QL2018" s="104"/>
      <c r="QM2018" s="104"/>
      <c r="QN2018" s="104"/>
      <c r="QO2018" s="104"/>
      <c r="QP2018" s="104"/>
      <c r="QQ2018" s="104"/>
      <c r="QR2018" s="104"/>
      <c r="QS2018" s="104"/>
      <c r="QT2018" s="104"/>
      <c r="QU2018" s="104"/>
      <c r="QV2018" s="104"/>
      <c r="QW2018" s="104"/>
      <c r="QX2018" s="104"/>
      <c r="QY2018" s="104"/>
      <c r="QZ2018" s="104"/>
      <c r="RA2018" s="104"/>
      <c r="RB2018" s="104"/>
      <c r="RC2018" s="104"/>
      <c r="RD2018" s="104"/>
      <c r="RE2018" s="104"/>
      <c r="RF2018" s="104"/>
    </row>
    <row r="2019" spans="1:474" s="19" customFormat="1" x14ac:dyDescent="0.25">
      <c r="A2019" s="15">
        <v>27203</v>
      </c>
      <c r="B2019" s="67" t="s">
        <v>1902</v>
      </c>
      <c r="C2019" s="15"/>
      <c r="D2019" s="15"/>
      <c r="E2019" s="15"/>
      <c r="F2019" s="18">
        <v>24463.065999999999</v>
      </c>
      <c r="G2019" s="173">
        <f>SUM(G2020:G2026)</f>
        <v>0</v>
      </c>
      <c r="H2019" s="173">
        <f t="shared" ref="H2019:AE2019" si="205">SUM(H2020:H2026)</f>
        <v>0</v>
      </c>
      <c r="I2019" s="173">
        <f t="shared" si="205"/>
        <v>0</v>
      </c>
      <c r="J2019" s="173">
        <f t="shared" si="205"/>
        <v>0</v>
      </c>
      <c r="K2019" s="173">
        <f t="shared" si="205"/>
        <v>0</v>
      </c>
      <c r="L2019" s="173">
        <f t="shared" si="205"/>
        <v>0</v>
      </c>
      <c r="M2019" s="173">
        <f t="shared" si="205"/>
        <v>0</v>
      </c>
      <c r="N2019" s="173">
        <f t="shared" si="205"/>
        <v>0</v>
      </c>
      <c r="O2019" s="173">
        <f t="shared" si="205"/>
        <v>1</v>
      </c>
      <c r="P2019" s="184">
        <f t="shared" si="205"/>
        <v>812</v>
      </c>
      <c r="Q2019" s="173">
        <f t="shared" si="205"/>
        <v>0</v>
      </c>
      <c r="R2019" s="173">
        <f t="shared" si="205"/>
        <v>0</v>
      </c>
      <c r="S2019" s="173">
        <v>0</v>
      </c>
      <c r="T2019" s="173">
        <v>0</v>
      </c>
      <c r="U2019" s="173">
        <v>100</v>
      </c>
      <c r="V2019" s="184">
        <v>23651.065999999999</v>
      </c>
      <c r="W2019" s="173">
        <f t="shared" si="205"/>
        <v>0</v>
      </c>
      <c r="X2019" s="173">
        <f t="shared" si="205"/>
        <v>0</v>
      </c>
      <c r="Y2019" s="173">
        <f t="shared" si="205"/>
        <v>0</v>
      </c>
      <c r="Z2019" s="173">
        <f t="shared" si="205"/>
        <v>0</v>
      </c>
      <c r="AA2019" s="173">
        <f t="shared" si="205"/>
        <v>0</v>
      </c>
      <c r="AB2019" s="173">
        <f t="shared" si="205"/>
        <v>0</v>
      </c>
      <c r="AC2019" s="173">
        <f t="shared" si="205"/>
        <v>0</v>
      </c>
      <c r="AD2019" s="179">
        <f t="shared" si="205"/>
        <v>0</v>
      </c>
      <c r="AE2019" s="184">
        <f t="shared" si="205"/>
        <v>24463.065999999999</v>
      </c>
      <c r="AF2019" s="104"/>
      <c r="AG2019" s="104"/>
      <c r="AH2019" s="104"/>
      <c r="AI2019" s="104"/>
      <c r="AJ2019" s="104"/>
      <c r="AK2019" s="104"/>
      <c r="AL2019" s="104"/>
      <c r="AM2019" s="104"/>
      <c r="AN2019" s="104"/>
      <c r="AO2019" s="104"/>
      <c r="AP2019" s="104"/>
      <c r="AQ2019" s="104"/>
      <c r="AR2019" s="104"/>
      <c r="AS2019" s="104"/>
      <c r="AT2019" s="104"/>
      <c r="AU2019" s="104"/>
      <c r="AV2019" s="104"/>
      <c r="AW2019" s="104"/>
      <c r="AX2019" s="104"/>
      <c r="AY2019" s="104"/>
      <c r="AZ2019" s="104"/>
      <c r="BA2019" s="104"/>
      <c r="BB2019" s="104"/>
      <c r="BC2019" s="104"/>
      <c r="BD2019" s="104"/>
      <c r="BE2019" s="104"/>
      <c r="BF2019" s="104"/>
      <c r="BG2019" s="104"/>
      <c r="BH2019" s="104"/>
      <c r="BI2019" s="104"/>
      <c r="BJ2019" s="104"/>
      <c r="BK2019" s="104"/>
      <c r="BL2019" s="104"/>
      <c r="BM2019" s="104"/>
      <c r="BN2019" s="104"/>
      <c r="BO2019" s="104"/>
      <c r="BP2019" s="104"/>
      <c r="BQ2019" s="104"/>
      <c r="BR2019" s="104"/>
      <c r="GM2019" s="104"/>
      <c r="GN2019" s="104"/>
      <c r="GO2019" s="104"/>
      <c r="GP2019" s="104"/>
      <c r="GQ2019" s="104"/>
      <c r="GR2019" s="104"/>
      <c r="GS2019" s="104"/>
      <c r="GT2019" s="104"/>
      <c r="GU2019" s="104"/>
      <c r="GV2019" s="104"/>
      <c r="GW2019" s="104"/>
      <c r="GX2019" s="104"/>
      <c r="GY2019" s="104"/>
      <c r="GZ2019" s="104"/>
      <c r="HA2019" s="104"/>
      <c r="HB2019" s="104"/>
      <c r="HC2019" s="104"/>
      <c r="HD2019" s="104"/>
      <c r="HE2019" s="104"/>
      <c r="HF2019" s="104"/>
      <c r="HG2019" s="104"/>
      <c r="HH2019" s="104"/>
      <c r="HI2019" s="104"/>
      <c r="HJ2019" s="104"/>
      <c r="HK2019" s="104"/>
      <c r="HL2019" s="104"/>
      <c r="HM2019" s="104"/>
      <c r="HN2019" s="104"/>
      <c r="HO2019" s="104"/>
      <c r="HP2019" s="104"/>
      <c r="HQ2019" s="104"/>
      <c r="HR2019" s="104"/>
      <c r="HS2019" s="104"/>
      <c r="HT2019" s="104"/>
      <c r="HU2019" s="104"/>
      <c r="HV2019" s="104"/>
      <c r="HW2019" s="104"/>
      <c r="HX2019" s="104"/>
      <c r="HY2019" s="104"/>
      <c r="HZ2019" s="104"/>
      <c r="IA2019" s="104"/>
      <c r="IB2019" s="104"/>
      <c r="IC2019" s="104"/>
      <c r="ID2019" s="104"/>
      <c r="IE2019" s="104"/>
      <c r="IF2019" s="104"/>
      <c r="IG2019" s="104"/>
      <c r="IH2019" s="104"/>
      <c r="II2019" s="104"/>
      <c r="IJ2019" s="104"/>
      <c r="IK2019" s="104"/>
      <c r="IL2019" s="104"/>
      <c r="IM2019" s="104"/>
      <c r="IN2019" s="104"/>
      <c r="IO2019" s="104"/>
      <c r="IP2019" s="104"/>
      <c r="IQ2019" s="104"/>
      <c r="IR2019" s="104"/>
      <c r="IS2019" s="104"/>
      <c r="IT2019" s="104"/>
      <c r="IU2019" s="104"/>
      <c r="IV2019" s="104"/>
      <c r="IW2019" s="104"/>
      <c r="IX2019" s="104"/>
      <c r="IY2019" s="104"/>
      <c r="IZ2019" s="104"/>
      <c r="JA2019" s="104"/>
      <c r="JB2019" s="104"/>
      <c r="JC2019" s="104"/>
      <c r="JD2019" s="104"/>
      <c r="JE2019" s="104"/>
      <c r="JF2019" s="104"/>
      <c r="JG2019" s="104"/>
      <c r="JH2019" s="104"/>
      <c r="JI2019" s="104"/>
      <c r="JJ2019" s="104"/>
      <c r="JK2019" s="104"/>
      <c r="JL2019" s="104"/>
      <c r="JM2019" s="104"/>
      <c r="JN2019" s="104"/>
      <c r="JO2019" s="104"/>
      <c r="JP2019" s="104"/>
      <c r="JQ2019" s="104"/>
      <c r="JR2019" s="104"/>
      <c r="JS2019" s="104"/>
      <c r="JT2019" s="104"/>
      <c r="JU2019" s="104"/>
      <c r="JV2019" s="104"/>
      <c r="JW2019" s="104"/>
      <c r="JX2019" s="104"/>
      <c r="JY2019" s="104"/>
      <c r="JZ2019" s="104"/>
      <c r="KA2019" s="104"/>
      <c r="KB2019" s="104"/>
      <c r="KC2019" s="104"/>
      <c r="KD2019" s="104"/>
      <c r="KE2019" s="104"/>
      <c r="KF2019" s="104"/>
      <c r="KG2019" s="104"/>
      <c r="KH2019" s="104"/>
      <c r="KI2019" s="104"/>
      <c r="KJ2019" s="104"/>
      <c r="KK2019" s="104"/>
      <c r="KL2019" s="104"/>
      <c r="KM2019" s="104"/>
      <c r="KN2019" s="104"/>
      <c r="KO2019" s="104"/>
      <c r="KP2019" s="104"/>
      <c r="KQ2019" s="104"/>
      <c r="KR2019" s="104"/>
      <c r="KS2019" s="104"/>
      <c r="KT2019" s="104"/>
      <c r="KU2019" s="104"/>
      <c r="KV2019" s="104"/>
      <c r="KW2019" s="104"/>
      <c r="KX2019" s="104"/>
      <c r="KY2019" s="104"/>
      <c r="KZ2019" s="104"/>
      <c r="LA2019" s="104"/>
      <c r="LB2019" s="104"/>
      <c r="LC2019" s="104"/>
      <c r="LD2019" s="104"/>
      <c r="LE2019" s="104"/>
      <c r="LF2019" s="104"/>
      <c r="LG2019" s="104"/>
      <c r="LH2019" s="104"/>
      <c r="LI2019" s="104"/>
      <c r="LJ2019" s="104"/>
      <c r="LK2019" s="104"/>
      <c r="LL2019" s="104"/>
      <c r="LM2019" s="104"/>
      <c r="LN2019" s="104"/>
      <c r="LO2019" s="104"/>
      <c r="LP2019" s="104"/>
      <c r="LQ2019" s="104"/>
      <c r="LR2019" s="104"/>
      <c r="LS2019" s="104"/>
      <c r="LT2019" s="104"/>
      <c r="LU2019" s="104"/>
      <c r="LV2019" s="104"/>
      <c r="LW2019" s="104"/>
      <c r="LX2019" s="104"/>
      <c r="LY2019" s="104"/>
      <c r="LZ2019" s="104"/>
      <c r="MA2019" s="104"/>
      <c r="MB2019" s="104"/>
      <c r="MC2019" s="104"/>
      <c r="MD2019" s="104"/>
      <c r="ME2019" s="104"/>
      <c r="MF2019" s="104"/>
      <c r="MG2019" s="104"/>
      <c r="MH2019" s="104"/>
      <c r="MI2019" s="104"/>
      <c r="MJ2019" s="104"/>
      <c r="MK2019" s="104"/>
      <c r="ML2019" s="104"/>
      <c r="MM2019" s="104"/>
      <c r="MN2019" s="104"/>
      <c r="MO2019" s="104"/>
      <c r="MP2019" s="104"/>
      <c r="MQ2019" s="104"/>
      <c r="MR2019" s="104"/>
      <c r="MS2019" s="104"/>
      <c r="MT2019" s="104"/>
      <c r="MU2019" s="104"/>
      <c r="MV2019" s="104"/>
      <c r="MW2019" s="104"/>
      <c r="MX2019" s="104"/>
      <c r="MY2019" s="104"/>
      <c r="MZ2019" s="104"/>
      <c r="NA2019" s="104"/>
      <c r="NB2019" s="104"/>
      <c r="NC2019" s="104"/>
      <c r="ND2019" s="104"/>
      <c r="NE2019" s="104"/>
      <c r="NF2019" s="104"/>
      <c r="NG2019" s="104"/>
      <c r="NH2019" s="104"/>
      <c r="NI2019" s="104"/>
      <c r="NJ2019" s="104"/>
      <c r="NK2019" s="104"/>
      <c r="NL2019" s="104"/>
      <c r="NM2019" s="104"/>
      <c r="NN2019" s="104"/>
      <c r="NO2019" s="104"/>
      <c r="NP2019" s="104"/>
      <c r="NQ2019" s="104"/>
      <c r="NR2019" s="104"/>
      <c r="NS2019" s="104"/>
      <c r="NT2019" s="104"/>
      <c r="NU2019" s="104"/>
      <c r="NV2019" s="104"/>
      <c r="NW2019" s="104"/>
      <c r="NX2019" s="104"/>
      <c r="NY2019" s="104"/>
      <c r="NZ2019" s="104"/>
      <c r="OA2019" s="104"/>
      <c r="OB2019" s="104"/>
      <c r="OC2019" s="104"/>
      <c r="OD2019" s="104"/>
      <c r="OE2019" s="104"/>
      <c r="OF2019" s="104"/>
      <c r="OG2019" s="104"/>
      <c r="OH2019" s="104"/>
      <c r="OI2019" s="104"/>
      <c r="OJ2019" s="104"/>
      <c r="OK2019" s="104"/>
      <c r="OL2019" s="104"/>
      <c r="OM2019" s="104"/>
      <c r="ON2019" s="104"/>
      <c r="OO2019" s="104"/>
      <c r="OP2019" s="104"/>
      <c r="OQ2019" s="104"/>
      <c r="OR2019" s="104"/>
      <c r="OS2019" s="104"/>
      <c r="OT2019" s="104"/>
      <c r="OU2019" s="104"/>
      <c r="OV2019" s="104"/>
      <c r="OW2019" s="104"/>
      <c r="OX2019" s="104"/>
      <c r="OY2019" s="104"/>
      <c r="OZ2019" s="104"/>
      <c r="PA2019" s="104"/>
      <c r="PB2019" s="104"/>
      <c r="PC2019" s="104"/>
      <c r="PD2019" s="104"/>
      <c r="PE2019" s="104"/>
      <c r="PF2019" s="104"/>
      <c r="PG2019" s="104"/>
      <c r="PH2019" s="104"/>
      <c r="PI2019" s="104"/>
      <c r="PJ2019" s="104"/>
      <c r="PK2019" s="104"/>
      <c r="PL2019" s="104"/>
      <c r="PM2019" s="104"/>
      <c r="PN2019" s="104"/>
      <c r="PO2019" s="104"/>
      <c r="PP2019" s="104"/>
      <c r="PQ2019" s="104"/>
      <c r="PR2019" s="104"/>
      <c r="PS2019" s="104"/>
      <c r="PT2019" s="104"/>
      <c r="PU2019" s="104"/>
      <c r="PV2019" s="104"/>
      <c r="PW2019" s="104"/>
      <c r="PX2019" s="104"/>
      <c r="PY2019" s="104"/>
      <c r="PZ2019" s="104"/>
      <c r="QA2019" s="104"/>
      <c r="QB2019" s="104"/>
      <c r="QC2019" s="104"/>
      <c r="QD2019" s="104"/>
      <c r="QE2019" s="104"/>
      <c r="QF2019" s="104"/>
      <c r="QG2019" s="104"/>
      <c r="QH2019" s="104"/>
      <c r="QI2019" s="104"/>
      <c r="QJ2019" s="104"/>
      <c r="QK2019" s="104"/>
      <c r="QL2019" s="104"/>
      <c r="QM2019" s="104"/>
      <c r="QN2019" s="104"/>
      <c r="QO2019" s="104"/>
      <c r="QP2019" s="104"/>
      <c r="QQ2019" s="104"/>
      <c r="QR2019" s="104"/>
      <c r="QS2019" s="104"/>
      <c r="QT2019" s="104"/>
      <c r="QU2019" s="104"/>
      <c r="QV2019" s="104"/>
      <c r="QW2019" s="104"/>
      <c r="QX2019" s="104"/>
      <c r="QY2019" s="104"/>
      <c r="QZ2019" s="104"/>
      <c r="RA2019" s="104"/>
      <c r="RB2019" s="104"/>
      <c r="RC2019" s="104"/>
      <c r="RD2019" s="104"/>
      <c r="RE2019" s="104"/>
      <c r="RF2019" s="104"/>
    </row>
    <row r="2020" spans="1:474" x14ac:dyDescent="0.25">
      <c r="A2020" s="119"/>
      <c r="B2020" s="48" t="s">
        <v>1903</v>
      </c>
      <c r="C2020" s="23"/>
      <c r="D2020" s="49">
        <v>33</v>
      </c>
      <c r="E2020" s="23"/>
      <c r="F2020" s="50">
        <v>9925.7960000000003</v>
      </c>
      <c r="G2020" s="169"/>
      <c r="H2020" s="169"/>
      <c r="I2020" s="169"/>
      <c r="J2020" s="169"/>
      <c r="K2020" s="169"/>
      <c r="L2020" s="169"/>
      <c r="M2020" s="169"/>
      <c r="N2020" s="169"/>
      <c r="O2020" s="169"/>
      <c r="P2020" s="207"/>
      <c r="Q2020" s="169"/>
      <c r="R2020" s="169"/>
      <c r="S2020" s="169"/>
      <c r="T2020" s="169"/>
      <c r="U2020" s="208">
        <v>33</v>
      </c>
      <c r="V2020" s="207">
        <v>9925.7960000000003</v>
      </c>
      <c r="W2020" s="169"/>
      <c r="X2020" s="169"/>
      <c r="Y2020" s="169"/>
      <c r="Z2020" s="169"/>
      <c r="AA2020" s="169"/>
      <c r="AB2020" s="169"/>
      <c r="AC2020" s="180"/>
      <c r="AD2020" s="180"/>
      <c r="AE2020" s="207">
        <f t="shared" ref="AE2020:AE2026" si="206">H2020+J2020+L2020+N2020+P2020+R2020+T2020+V2020+X2020+Z2020+AB2020+AD2020</f>
        <v>9925.7960000000003</v>
      </c>
    </row>
    <row r="2021" spans="1:474" x14ac:dyDescent="0.25">
      <c r="A2021" s="119"/>
      <c r="B2021" s="48" t="s">
        <v>1904</v>
      </c>
      <c r="C2021" s="23"/>
      <c r="D2021" s="49">
        <v>1</v>
      </c>
      <c r="E2021" s="23"/>
      <c r="F2021" s="50">
        <v>1743.27</v>
      </c>
      <c r="G2021" s="169"/>
      <c r="H2021" s="169"/>
      <c r="I2021" s="169"/>
      <c r="J2021" s="169"/>
      <c r="K2021" s="169"/>
      <c r="L2021" s="169"/>
      <c r="M2021" s="169"/>
      <c r="N2021" s="169"/>
      <c r="O2021" s="169">
        <v>1</v>
      </c>
      <c r="P2021" s="207">
        <v>812</v>
      </c>
      <c r="Q2021" s="169"/>
      <c r="R2021" s="169"/>
      <c r="S2021" s="169"/>
      <c r="T2021" s="169"/>
      <c r="U2021" s="208">
        <v>0</v>
      </c>
      <c r="V2021" s="207">
        <v>931.27</v>
      </c>
      <c r="W2021" s="169"/>
      <c r="X2021" s="169"/>
      <c r="Y2021" s="169"/>
      <c r="Z2021" s="169"/>
      <c r="AA2021" s="169"/>
      <c r="AB2021" s="169"/>
      <c r="AC2021" s="180"/>
      <c r="AD2021" s="180"/>
      <c r="AE2021" s="207">
        <f t="shared" si="206"/>
        <v>1743.27</v>
      </c>
    </row>
    <row r="2022" spans="1:474" x14ac:dyDescent="0.25">
      <c r="A2022" s="119"/>
      <c r="B2022" s="48" t="s">
        <v>1905</v>
      </c>
      <c r="C2022" s="23"/>
      <c r="D2022" s="49">
        <v>15</v>
      </c>
      <c r="E2022" s="23"/>
      <c r="F2022" s="50">
        <v>5250</v>
      </c>
      <c r="G2022" s="169"/>
      <c r="H2022" s="169"/>
      <c r="I2022" s="169"/>
      <c r="J2022" s="169"/>
      <c r="K2022" s="169"/>
      <c r="L2022" s="169"/>
      <c r="M2022" s="169"/>
      <c r="N2022" s="169"/>
      <c r="O2022" s="169"/>
      <c r="P2022" s="207"/>
      <c r="Q2022" s="169"/>
      <c r="R2022" s="169"/>
      <c r="S2022" s="169"/>
      <c r="T2022" s="169"/>
      <c r="U2022" s="208">
        <v>15</v>
      </c>
      <c r="V2022" s="207">
        <v>5250</v>
      </c>
      <c r="W2022" s="169"/>
      <c r="X2022" s="169"/>
      <c r="Y2022" s="169"/>
      <c r="Z2022" s="169"/>
      <c r="AA2022" s="169"/>
      <c r="AB2022" s="169"/>
      <c r="AC2022" s="180"/>
      <c r="AD2022" s="180"/>
      <c r="AE2022" s="207">
        <f t="shared" si="206"/>
        <v>5250</v>
      </c>
    </row>
    <row r="2023" spans="1:474" x14ac:dyDescent="0.25">
      <c r="A2023" s="119"/>
      <c r="B2023" s="48" t="s">
        <v>1906</v>
      </c>
      <c r="C2023" s="23"/>
      <c r="D2023" s="49">
        <v>15</v>
      </c>
      <c r="E2023" s="23"/>
      <c r="F2023" s="50">
        <v>3750</v>
      </c>
      <c r="G2023" s="169"/>
      <c r="H2023" s="169"/>
      <c r="I2023" s="169"/>
      <c r="J2023" s="169"/>
      <c r="K2023" s="169"/>
      <c r="L2023" s="169"/>
      <c r="M2023" s="169"/>
      <c r="N2023" s="169"/>
      <c r="O2023" s="169"/>
      <c r="P2023" s="207"/>
      <c r="Q2023" s="169"/>
      <c r="R2023" s="169"/>
      <c r="S2023" s="169"/>
      <c r="T2023" s="169"/>
      <c r="U2023" s="208">
        <v>15</v>
      </c>
      <c r="V2023" s="207">
        <v>3750</v>
      </c>
      <c r="W2023" s="169"/>
      <c r="X2023" s="169"/>
      <c r="Y2023" s="169"/>
      <c r="Z2023" s="169"/>
      <c r="AA2023" s="169"/>
      <c r="AB2023" s="169"/>
      <c r="AC2023" s="180"/>
      <c r="AD2023" s="180"/>
      <c r="AE2023" s="207">
        <f t="shared" si="206"/>
        <v>3750</v>
      </c>
    </row>
    <row r="2024" spans="1:474" x14ac:dyDescent="0.25">
      <c r="A2024" s="119"/>
      <c r="B2024" s="48" t="s">
        <v>1907</v>
      </c>
      <c r="C2024" s="23"/>
      <c r="D2024" s="49">
        <v>15</v>
      </c>
      <c r="E2024" s="23"/>
      <c r="F2024" s="50">
        <v>2250</v>
      </c>
      <c r="G2024" s="169"/>
      <c r="H2024" s="169"/>
      <c r="I2024" s="169"/>
      <c r="J2024" s="169"/>
      <c r="K2024" s="169"/>
      <c r="L2024" s="169"/>
      <c r="M2024" s="169"/>
      <c r="N2024" s="169"/>
      <c r="O2024" s="169"/>
      <c r="P2024" s="207"/>
      <c r="Q2024" s="169"/>
      <c r="R2024" s="169"/>
      <c r="S2024" s="169"/>
      <c r="T2024" s="169"/>
      <c r="U2024" s="208">
        <v>15</v>
      </c>
      <c r="V2024" s="207">
        <v>2250</v>
      </c>
      <c r="W2024" s="169"/>
      <c r="X2024" s="169"/>
      <c r="Y2024" s="169"/>
      <c r="Z2024" s="169"/>
      <c r="AA2024" s="169"/>
      <c r="AB2024" s="169"/>
      <c r="AC2024" s="180"/>
      <c r="AD2024" s="180"/>
      <c r="AE2024" s="207">
        <f t="shared" si="206"/>
        <v>2250</v>
      </c>
    </row>
    <row r="2025" spans="1:474" x14ac:dyDescent="0.25">
      <c r="A2025" s="119"/>
      <c r="B2025" s="48" t="s">
        <v>1908</v>
      </c>
      <c r="C2025" s="23"/>
      <c r="D2025" s="49">
        <v>2</v>
      </c>
      <c r="E2025" s="23"/>
      <c r="F2025" s="50">
        <v>166</v>
      </c>
      <c r="G2025" s="169"/>
      <c r="H2025" s="169"/>
      <c r="I2025" s="169"/>
      <c r="J2025" s="169"/>
      <c r="K2025" s="169"/>
      <c r="L2025" s="169"/>
      <c r="M2025" s="169"/>
      <c r="N2025" s="169"/>
      <c r="O2025" s="169"/>
      <c r="P2025" s="207"/>
      <c r="Q2025" s="169"/>
      <c r="R2025" s="169"/>
      <c r="S2025" s="169"/>
      <c r="T2025" s="169"/>
      <c r="U2025" s="208">
        <v>2</v>
      </c>
      <c r="V2025" s="207">
        <v>166</v>
      </c>
      <c r="W2025" s="169"/>
      <c r="X2025" s="169"/>
      <c r="Y2025" s="169"/>
      <c r="Z2025" s="169"/>
      <c r="AA2025" s="169"/>
      <c r="AB2025" s="169"/>
      <c r="AC2025" s="180"/>
      <c r="AD2025" s="180"/>
      <c r="AE2025" s="207">
        <f t="shared" si="206"/>
        <v>166</v>
      </c>
    </row>
    <row r="2026" spans="1:474" x14ac:dyDescent="0.25">
      <c r="A2026" s="119"/>
      <c r="B2026" s="48" t="s">
        <v>1909</v>
      </c>
      <c r="C2026" s="23"/>
      <c r="D2026" s="49">
        <v>20</v>
      </c>
      <c r="E2026" s="23"/>
      <c r="F2026" s="50">
        <v>1378</v>
      </c>
      <c r="G2026" s="169"/>
      <c r="H2026" s="169"/>
      <c r="I2026" s="169"/>
      <c r="J2026" s="169"/>
      <c r="K2026" s="169"/>
      <c r="L2026" s="169"/>
      <c r="M2026" s="169"/>
      <c r="N2026" s="169"/>
      <c r="O2026" s="169"/>
      <c r="P2026" s="207"/>
      <c r="Q2026" s="169"/>
      <c r="R2026" s="169"/>
      <c r="S2026" s="169"/>
      <c r="T2026" s="169"/>
      <c r="U2026" s="208">
        <v>20</v>
      </c>
      <c r="V2026" s="207">
        <v>1378</v>
      </c>
      <c r="W2026" s="169"/>
      <c r="X2026" s="169"/>
      <c r="Y2026" s="169"/>
      <c r="Z2026" s="169"/>
      <c r="AA2026" s="169"/>
      <c r="AB2026" s="169"/>
      <c r="AC2026" s="180"/>
      <c r="AD2026" s="180"/>
      <c r="AE2026" s="207">
        <f t="shared" si="206"/>
        <v>1378</v>
      </c>
    </row>
    <row r="2027" spans="1:474" s="19" customFormat="1" x14ac:dyDescent="0.25">
      <c r="A2027" s="15">
        <v>27206</v>
      </c>
      <c r="B2027" s="67" t="s">
        <v>1910</v>
      </c>
      <c r="C2027" s="15"/>
      <c r="D2027" s="15"/>
      <c r="E2027" s="15"/>
      <c r="F2027" s="18">
        <v>77200</v>
      </c>
      <c r="G2027" s="173">
        <f>SUM(G2028)</f>
        <v>0</v>
      </c>
      <c r="H2027" s="173">
        <f t="shared" ref="H2027:AE2027" si="207">SUM(H2028)</f>
        <v>0</v>
      </c>
      <c r="I2027" s="173">
        <f t="shared" si="207"/>
        <v>0</v>
      </c>
      <c r="J2027" s="173">
        <f t="shared" si="207"/>
        <v>0</v>
      </c>
      <c r="K2027" s="173">
        <f t="shared" si="207"/>
        <v>0</v>
      </c>
      <c r="L2027" s="173">
        <f t="shared" si="207"/>
        <v>0</v>
      </c>
      <c r="M2027" s="173">
        <f t="shared" si="207"/>
        <v>0</v>
      </c>
      <c r="N2027" s="173">
        <f t="shared" si="207"/>
        <v>0</v>
      </c>
      <c r="O2027" s="173">
        <f t="shared" si="207"/>
        <v>0</v>
      </c>
      <c r="P2027" s="184">
        <f t="shared" si="207"/>
        <v>0</v>
      </c>
      <c r="Q2027" s="173">
        <f t="shared" si="207"/>
        <v>0</v>
      </c>
      <c r="R2027" s="173">
        <f t="shared" si="207"/>
        <v>0</v>
      </c>
      <c r="S2027" s="173">
        <v>0</v>
      </c>
      <c r="T2027" s="173">
        <v>0</v>
      </c>
      <c r="U2027" s="173">
        <v>75</v>
      </c>
      <c r="V2027" s="184">
        <v>77200</v>
      </c>
      <c r="W2027" s="173">
        <f t="shared" si="207"/>
        <v>0</v>
      </c>
      <c r="X2027" s="173">
        <f t="shared" si="207"/>
        <v>0</v>
      </c>
      <c r="Y2027" s="173">
        <f t="shared" si="207"/>
        <v>0</v>
      </c>
      <c r="Z2027" s="173">
        <f t="shared" si="207"/>
        <v>0</v>
      </c>
      <c r="AA2027" s="173">
        <f t="shared" si="207"/>
        <v>0</v>
      </c>
      <c r="AB2027" s="173">
        <f t="shared" si="207"/>
        <v>0</v>
      </c>
      <c r="AC2027" s="173">
        <f t="shared" si="207"/>
        <v>0</v>
      </c>
      <c r="AD2027" s="179">
        <f t="shared" si="207"/>
        <v>0</v>
      </c>
      <c r="AE2027" s="184">
        <f t="shared" si="207"/>
        <v>77200</v>
      </c>
      <c r="AF2027" s="104"/>
      <c r="AG2027" s="104"/>
      <c r="AH2027" s="104"/>
      <c r="AI2027" s="104"/>
      <c r="AJ2027" s="104"/>
      <c r="AK2027" s="104"/>
      <c r="AL2027" s="104"/>
      <c r="AM2027" s="104"/>
      <c r="AN2027" s="104"/>
      <c r="AO2027" s="104"/>
      <c r="AP2027" s="104"/>
      <c r="AQ2027" s="104"/>
      <c r="AR2027" s="104"/>
      <c r="AS2027" s="104"/>
      <c r="AT2027" s="104"/>
      <c r="AU2027" s="104"/>
      <c r="AV2027" s="104"/>
      <c r="AW2027" s="104"/>
      <c r="AX2027" s="104"/>
      <c r="AY2027" s="104"/>
      <c r="AZ2027" s="104"/>
      <c r="BA2027" s="104"/>
      <c r="BB2027" s="104"/>
      <c r="BC2027" s="104"/>
      <c r="BD2027" s="104"/>
      <c r="BE2027" s="104"/>
      <c r="BF2027" s="104"/>
      <c r="BG2027" s="104"/>
      <c r="BH2027" s="104"/>
      <c r="BI2027" s="104"/>
      <c r="BJ2027" s="104"/>
      <c r="BK2027" s="104"/>
      <c r="BL2027" s="104"/>
      <c r="BM2027" s="104"/>
      <c r="BN2027" s="104"/>
      <c r="BO2027" s="104"/>
      <c r="BP2027" s="104"/>
      <c r="BQ2027" s="104"/>
      <c r="BR2027" s="104"/>
      <c r="GM2027" s="104"/>
      <c r="GN2027" s="104"/>
      <c r="GO2027" s="104"/>
      <c r="GP2027" s="104"/>
      <c r="GQ2027" s="104"/>
      <c r="GR2027" s="104"/>
      <c r="GS2027" s="104"/>
      <c r="GT2027" s="104"/>
      <c r="GU2027" s="104"/>
      <c r="GV2027" s="104"/>
      <c r="GW2027" s="104"/>
      <c r="GX2027" s="104"/>
      <c r="GY2027" s="104"/>
      <c r="GZ2027" s="104"/>
      <c r="HA2027" s="104"/>
      <c r="HB2027" s="104"/>
      <c r="HC2027" s="104"/>
      <c r="HD2027" s="104"/>
      <c r="HE2027" s="104"/>
      <c r="HF2027" s="104"/>
      <c r="HG2027" s="104"/>
      <c r="HH2027" s="104"/>
      <c r="HI2027" s="104"/>
      <c r="HJ2027" s="104"/>
      <c r="HK2027" s="104"/>
      <c r="HL2027" s="104"/>
      <c r="HM2027" s="104"/>
      <c r="HN2027" s="104"/>
      <c r="HO2027" s="104"/>
      <c r="HP2027" s="104"/>
      <c r="HQ2027" s="104"/>
      <c r="HR2027" s="104"/>
      <c r="HS2027" s="104"/>
      <c r="HT2027" s="104"/>
      <c r="HU2027" s="104"/>
      <c r="HV2027" s="104"/>
      <c r="HW2027" s="104"/>
      <c r="HX2027" s="104"/>
      <c r="HY2027" s="104"/>
      <c r="HZ2027" s="104"/>
      <c r="IA2027" s="104"/>
      <c r="IB2027" s="104"/>
      <c r="IC2027" s="104"/>
      <c r="ID2027" s="104"/>
      <c r="IE2027" s="104"/>
      <c r="IF2027" s="104"/>
      <c r="IG2027" s="104"/>
      <c r="IH2027" s="104"/>
      <c r="II2027" s="104"/>
      <c r="IJ2027" s="104"/>
      <c r="IK2027" s="104"/>
      <c r="IL2027" s="104"/>
      <c r="IM2027" s="104"/>
      <c r="IN2027" s="104"/>
      <c r="IO2027" s="104"/>
      <c r="IP2027" s="104"/>
      <c r="IQ2027" s="104"/>
      <c r="IR2027" s="104"/>
      <c r="IS2027" s="104"/>
      <c r="IT2027" s="104"/>
      <c r="IU2027" s="104"/>
      <c r="IV2027" s="104"/>
      <c r="IW2027" s="104"/>
      <c r="IX2027" s="104"/>
      <c r="IY2027" s="104"/>
      <c r="IZ2027" s="104"/>
      <c r="JA2027" s="104"/>
      <c r="JB2027" s="104"/>
      <c r="JC2027" s="104"/>
      <c r="JD2027" s="104"/>
      <c r="JE2027" s="104"/>
      <c r="JF2027" s="104"/>
      <c r="JG2027" s="104"/>
      <c r="JH2027" s="104"/>
      <c r="JI2027" s="104"/>
      <c r="JJ2027" s="104"/>
      <c r="JK2027" s="104"/>
      <c r="JL2027" s="104"/>
      <c r="JM2027" s="104"/>
      <c r="JN2027" s="104"/>
      <c r="JO2027" s="104"/>
      <c r="JP2027" s="104"/>
      <c r="JQ2027" s="104"/>
      <c r="JR2027" s="104"/>
      <c r="JS2027" s="104"/>
      <c r="JT2027" s="104"/>
      <c r="JU2027" s="104"/>
      <c r="JV2027" s="104"/>
      <c r="JW2027" s="104"/>
      <c r="JX2027" s="104"/>
      <c r="JY2027" s="104"/>
      <c r="JZ2027" s="104"/>
      <c r="KA2027" s="104"/>
      <c r="KB2027" s="104"/>
      <c r="KC2027" s="104"/>
      <c r="KD2027" s="104"/>
      <c r="KE2027" s="104"/>
      <c r="KF2027" s="104"/>
      <c r="KG2027" s="104"/>
      <c r="KH2027" s="104"/>
      <c r="KI2027" s="104"/>
      <c r="KJ2027" s="104"/>
      <c r="KK2027" s="104"/>
      <c r="KL2027" s="104"/>
      <c r="KM2027" s="104"/>
      <c r="KN2027" s="104"/>
      <c r="KO2027" s="104"/>
      <c r="KP2027" s="104"/>
      <c r="KQ2027" s="104"/>
      <c r="KR2027" s="104"/>
      <c r="KS2027" s="104"/>
      <c r="KT2027" s="104"/>
      <c r="KU2027" s="104"/>
      <c r="KV2027" s="104"/>
      <c r="KW2027" s="104"/>
      <c r="KX2027" s="104"/>
      <c r="KY2027" s="104"/>
      <c r="KZ2027" s="104"/>
      <c r="LA2027" s="104"/>
      <c r="LB2027" s="104"/>
      <c r="LC2027" s="104"/>
      <c r="LD2027" s="104"/>
      <c r="LE2027" s="104"/>
      <c r="LF2027" s="104"/>
      <c r="LG2027" s="104"/>
      <c r="LH2027" s="104"/>
      <c r="LI2027" s="104"/>
      <c r="LJ2027" s="104"/>
      <c r="LK2027" s="104"/>
      <c r="LL2027" s="104"/>
      <c r="LM2027" s="104"/>
      <c r="LN2027" s="104"/>
      <c r="LO2027" s="104"/>
      <c r="LP2027" s="104"/>
      <c r="LQ2027" s="104"/>
      <c r="LR2027" s="104"/>
      <c r="LS2027" s="104"/>
      <c r="LT2027" s="104"/>
      <c r="LU2027" s="104"/>
      <c r="LV2027" s="104"/>
      <c r="LW2027" s="104"/>
      <c r="LX2027" s="104"/>
      <c r="LY2027" s="104"/>
      <c r="LZ2027" s="104"/>
      <c r="MA2027" s="104"/>
      <c r="MB2027" s="104"/>
      <c r="MC2027" s="104"/>
      <c r="MD2027" s="104"/>
      <c r="ME2027" s="104"/>
      <c r="MF2027" s="104"/>
      <c r="MG2027" s="104"/>
      <c r="MH2027" s="104"/>
      <c r="MI2027" s="104"/>
      <c r="MJ2027" s="104"/>
      <c r="MK2027" s="104"/>
      <c r="ML2027" s="104"/>
      <c r="MM2027" s="104"/>
      <c r="MN2027" s="104"/>
      <c r="MO2027" s="104"/>
      <c r="MP2027" s="104"/>
      <c r="MQ2027" s="104"/>
      <c r="MR2027" s="104"/>
      <c r="MS2027" s="104"/>
      <c r="MT2027" s="104"/>
      <c r="MU2027" s="104"/>
      <c r="MV2027" s="104"/>
      <c r="MW2027" s="104"/>
      <c r="MX2027" s="104"/>
      <c r="MY2027" s="104"/>
      <c r="MZ2027" s="104"/>
      <c r="NA2027" s="104"/>
      <c r="NB2027" s="104"/>
      <c r="NC2027" s="104"/>
      <c r="ND2027" s="104"/>
      <c r="NE2027" s="104"/>
      <c r="NF2027" s="104"/>
      <c r="NG2027" s="104"/>
      <c r="NH2027" s="104"/>
      <c r="NI2027" s="104"/>
      <c r="NJ2027" s="104"/>
      <c r="NK2027" s="104"/>
      <c r="NL2027" s="104"/>
      <c r="NM2027" s="104"/>
      <c r="NN2027" s="104"/>
      <c r="NO2027" s="104"/>
      <c r="NP2027" s="104"/>
      <c r="NQ2027" s="104"/>
      <c r="NR2027" s="104"/>
      <c r="NS2027" s="104"/>
      <c r="NT2027" s="104"/>
      <c r="NU2027" s="104"/>
      <c r="NV2027" s="104"/>
      <c r="NW2027" s="104"/>
      <c r="NX2027" s="104"/>
      <c r="NY2027" s="104"/>
      <c r="NZ2027" s="104"/>
      <c r="OA2027" s="104"/>
      <c r="OB2027" s="104"/>
      <c r="OC2027" s="104"/>
      <c r="OD2027" s="104"/>
      <c r="OE2027" s="104"/>
      <c r="OF2027" s="104"/>
      <c r="OG2027" s="104"/>
      <c r="OH2027" s="104"/>
      <c r="OI2027" s="104"/>
      <c r="OJ2027" s="104"/>
      <c r="OK2027" s="104"/>
      <c r="OL2027" s="104"/>
      <c r="OM2027" s="104"/>
      <c r="ON2027" s="104"/>
      <c r="OO2027" s="104"/>
      <c r="OP2027" s="104"/>
      <c r="OQ2027" s="104"/>
      <c r="OR2027" s="104"/>
      <c r="OS2027" s="104"/>
      <c r="OT2027" s="104"/>
      <c r="OU2027" s="104"/>
      <c r="OV2027" s="104"/>
      <c r="OW2027" s="104"/>
      <c r="OX2027" s="104"/>
      <c r="OY2027" s="104"/>
      <c r="OZ2027" s="104"/>
      <c r="PA2027" s="104"/>
      <c r="PB2027" s="104"/>
      <c r="PC2027" s="104"/>
      <c r="PD2027" s="104"/>
      <c r="PE2027" s="104"/>
      <c r="PF2027" s="104"/>
      <c r="PG2027" s="104"/>
      <c r="PH2027" s="104"/>
      <c r="PI2027" s="104"/>
      <c r="PJ2027" s="104"/>
      <c r="PK2027" s="104"/>
      <c r="PL2027" s="104"/>
      <c r="PM2027" s="104"/>
      <c r="PN2027" s="104"/>
      <c r="PO2027" s="104"/>
      <c r="PP2027" s="104"/>
      <c r="PQ2027" s="104"/>
      <c r="PR2027" s="104"/>
      <c r="PS2027" s="104"/>
      <c r="PT2027" s="104"/>
      <c r="PU2027" s="104"/>
      <c r="PV2027" s="104"/>
      <c r="PW2027" s="104"/>
      <c r="PX2027" s="104"/>
      <c r="PY2027" s="104"/>
      <c r="PZ2027" s="104"/>
      <c r="QA2027" s="104"/>
      <c r="QB2027" s="104"/>
      <c r="QC2027" s="104"/>
      <c r="QD2027" s="104"/>
      <c r="QE2027" s="104"/>
      <c r="QF2027" s="104"/>
      <c r="QG2027" s="104"/>
      <c r="QH2027" s="104"/>
      <c r="QI2027" s="104"/>
      <c r="QJ2027" s="104"/>
      <c r="QK2027" s="104"/>
      <c r="QL2027" s="104"/>
      <c r="QM2027" s="104"/>
      <c r="QN2027" s="104"/>
      <c r="QO2027" s="104"/>
      <c r="QP2027" s="104"/>
      <c r="QQ2027" s="104"/>
      <c r="QR2027" s="104"/>
      <c r="QS2027" s="104"/>
      <c r="QT2027" s="104"/>
      <c r="QU2027" s="104"/>
      <c r="QV2027" s="104"/>
      <c r="QW2027" s="104"/>
      <c r="QX2027" s="104"/>
      <c r="QY2027" s="104"/>
      <c r="QZ2027" s="104"/>
      <c r="RA2027" s="104"/>
      <c r="RB2027" s="104"/>
      <c r="RC2027" s="104"/>
      <c r="RD2027" s="104"/>
      <c r="RE2027" s="104"/>
      <c r="RF2027" s="104"/>
    </row>
    <row r="2028" spans="1:474" x14ac:dyDescent="0.25">
      <c r="A2028" s="119"/>
      <c r="B2028" s="48" t="s">
        <v>1911</v>
      </c>
      <c r="C2028" s="23"/>
      <c r="D2028" s="49">
        <v>75</v>
      </c>
      <c r="E2028" s="23"/>
      <c r="F2028" s="50">
        <v>77200</v>
      </c>
      <c r="G2028" s="169"/>
      <c r="H2028" s="169"/>
      <c r="I2028" s="169"/>
      <c r="J2028" s="169"/>
      <c r="K2028" s="169"/>
      <c r="L2028" s="169"/>
      <c r="M2028" s="169"/>
      <c r="N2028" s="169"/>
      <c r="O2028" s="169"/>
      <c r="P2028" s="207"/>
      <c r="Q2028" s="169"/>
      <c r="R2028" s="169"/>
      <c r="S2028" s="169"/>
      <c r="T2028" s="169"/>
      <c r="U2028" s="208">
        <v>75</v>
      </c>
      <c r="V2028" s="207">
        <v>77200</v>
      </c>
      <c r="W2028" s="169"/>
      <c r="X2028" s="169"/>
      <c r="Y2028" s="169"/>
      <c r="Z2028" s="169"/>
      <c r="AA2028" s="169"/>
      <c r="AB2028" s="169"/>
      <c r="AC2028" s="180"/>
      <c r="AD2028" s="180"/>
      <c r="AE2028" s="207">
        <f>H2028+J2028+L2028+N2028+P2028+R2028+T2028+V2028+X2028+Z2028+AB2028+AD2028</f>
        <v>77200</v>
      </c>
    </row>
    <row r="2029" spans="1:474" s="14" customFormat="1" x14ac:dyDescent="0.25">
      <c r="A2029" s="11">
        <v>274</v>
      </c>
      <c r="B2029" s="79" t="s">
        <v>1912</v>
      </c>
      <c r="C2029" s="11"/>
      <c r="D2029" s="11"/>
      <c r="E2029" s="11"/>
      <c r="F2029" s="13">
        <v>4475.58</v>
      </c>
      <c r="G2029" s="171">
        <f>G2030</f>
        <v>0</v>
      </c>
      <c r="H2029" s="171">
        <f t="shared" ref="H2029:AE2029" si="208">H2030</f>
        <v>0</v>
      </c>
      <c r="I2029" s="171">
        <f t="shared" si="208"/>
        <v>0</v>
      </c>
      <c r="J2029" s="171">
        <f t="shared" si="208"/>
        <v>0</v>
      </c>
      <c r="K2029" s="171">
        <f t="shared" si="208"/>
        <v>0</v>
      </c>
      <c r="L2029" s="171">
        <f t="shared" si="208"/>
        <v>0</v>
      </c>
      <c r="M2029" s="171">
        <f t="shared" si="208"/>
        <v>0</v>
      </c>
      <c r="N2029" s="171">
        <f t="shared" si="208"/>
        <v>0</v>
      </c>
      <c r="O2029" s="171">
        <f t="shared" si="208"/>
        <v>0</v>
      </c>
      <c r="P2029" s="185">
        <f t="shared" si="208"/>
        <v>0</v>
      </c>
      <c r="Q2029" s="171">
        <f t="shared" si="208"/>
        <v>0</v>
      </c>
      <c r="R2029" s="171">
        <f t="shared" si="208"/>
        <v>0</v>
      </c>
      <c r="S2029" s="171">
        <v>0</v>
      </c>
      <c r="T2029" s="171">
        <v>0</v>
      </c>
      <c r="U2029" s="171">
        <v>122</v>
      </c>
      <c r="V2029" s="185">
        <v>4475.58</v>
      </c>
      <c r="W2029" s="171">
        <f t="shared" si="208"/>
        <v>0</v>
      </c>
      <c r="X2029" s="171">
        <f t="shared" si="208"/>
        <v>0</v>
      </c>
      <c r="Y2029" s="171">
        <f t="shared" si="208"/>
        <v>0</v>
      </c>
      <c r="Z2029" s="171">
        <f t="shared" si="208"/>
        <v>0</v>
      </c>
      <c r="AA2029" s="171">
        <f t="shared" si="208"/>
        <v>0</v>
      </c>
      <c r="AB2029" s="171">
        <f t="shared" si="208"/>
        <v>0</v>
      </c>
      <c r="AC2029" s="171">
        <f t="shared" si="208"/>
        <v>0</v>
      </c>
      <c r="AD2029" s="181">
        <f t="shared" si="208"/>
        <v>0</v>
      </c>
      <c r="AE2029" s="185">
        <f t="shared" si="208"/>
        <v>4475.58</v>
      </c>
      <c r="AF2029" s="104"/>
      <c r="AG2029" s="104"/>
      <c r="AH2029" s="104"/>
      <c r="AI2029" s="104"/>
      <c r="AJ2029" s="104"/>
      <c r="AK2029" s="104"/>
      <c r="AL2029" s="104"/>
      <c r="AM2029" s="104"/>
      <c r="AN2029" s="104"/>
      <c r="AO2029" s="104"/>
      <c r="AP2029" s="104"/>
      <c r="AQ2029" s="104"/>
      <c r="AR2029" s="104"/>
      <c r="AS2029" s="104"/>
      <c r="AT2029" s="104"/>
      <c r="AU2029" s="104"/>
      <c r="AV2029" s="104"/>
      <c r="AW2029" s="104"/>
      <c r="AX2029" s="104"/>
      <c r="AY2029" s="104"/>
      <c r="AZ2029" s="104"/>
      <c r="BA2029" s="104"/>
      <c r="BB2029" s="104"/>
      <c r="BC2029" s="104"/>
      <c r="BD2029" s="104"/>
      <c r="BE2029" s="104"/>
      <c r="BF2029" s="104"/>
      <c r="BG2029" s="104"/>
      <c r="BH2029" s="104"/>
      <c r="BI2029" s="104"/>
      <c r="BJ2029" s="104"/>
      <c r="BK2029" s="104"/>
      <c r="BL2029" s="104"/>
      <c r="BM2029" s="104"/>
      <c r="BN2029" s="104"/>
      <c r="BO2029" s="104"/>
      <c r="BP2029" s="104"/>
      <c r="BQ2029" s="104"/>
      <c r="BR2029" s="104"/>
      <c r="GM2029" s="104"/>
      <c r="GN2029" s="104"/>
      <c r="GO2029" s="104"/>
      <c r="GP2029" s="104"/>
      <c r="GQ2029" s="104"/>
      <c r="GR2029" s="104"/>
      <c r="GS2029" s="104"/>
      <c r="GT2029" s="104"/>
      <c r="GU2029" s="104"/>
      <c r="GV2029" s="104"/>
      <c r="GW2029" s="104"/>
      <c r="GX2029" s="104"/>
      <c r="GY2029" s="104"/>
      <c r="GZ2029" s="104"/>
      <c r="HA2029" s="104"/>
      <c r="HB2029" s="104"/>
      <c r="HC2029" s="104"/>
      <c r="HD2029" s="104"/>
      <c r="HE2029" s="104"/>
      <c r="HF2029" s="104"/>
      <c r="HG2029" s="104"/>
      <c r="HH2029" s="104"/>
      <c r="HI2029" s="104"/>
      <c r="HJ2029" s="104"/>
      <c r="HK2029" s="104"/>
      <c r="HL2029" s="104"/>
      <c r="HM2029" s="104"/>
      <c r="HN2029" s="104"/>
      <c r="HO2029" s="104"/>
      <c r="HP2029" s="104"/>
      <c r="HQ2029" s="104"/>
      <c r="HR2029" s="104"/>
      <c r="HS2029" s="104"/>
      <c r="HT2029" s="104"/>
      <c r="HU2029" s="104"/>
      <c r="HV2029" s="104"/>
      <c r="HW2029" s="104"/>
      <c r="HX2029" s="104"/>
      <c r="HY2029" s="104"/>
      <c r="HZ2029" s="104"/>
      <c r="IA2029" s="104"/>
      <c r="IB2029" s="104"/>
      <c r="IC2029" s="104"/>
      <c r="ID2029" s="104"/>
      <c r="IE2029" s="104"/>
      <c r="IF2029" s="104"/>
      <c r="IG2029" s="104"/>
      <c r="IH2029" s="104"/>
      <c r="II2029" s="104"/>
      <c r="IJ2029" s="104"/>
      <c r="IK2029" s="104"/>
      <c r="IL2029" s="104"/>
      <c r="IM2029" s="104"/>
      <c r="IN2029" s="104"/>
      <c r="IO2029" s="104"/>
      <c r="IP2029" s="104"/>
      <c r="IQ2029" s="104"/>
      <c r="IR2029" s="104"/>
      <c r="IS2029" s="104"/>
      <c r="IT2029" s="104"/>
      <c r="IU2029" s="104"/>
      <c r="IV2029" s="104"/>
      <c r="IW2029" s="104"/>
      <c r="IX2029" s="104"/>
      <c r="IY2029" s="104"/>
      <c r="IZ2029" s="104"/>
      <c r="JA2029" s="104"/>
      <c r="JB2029" s="104"/>
      <c r="JC2029" s="104"/>
      <c r="JD2029" s="104"/>
      <c r="JE2029" s="104"/>
      <c r="JF2029" s="104"/>
      <c r="JG2029" s="104"/>
      <c r="JH2029" s="104"/>
      <c r="JI2029" s="104"/>
      <c r="JJ2029" s="104"/>
      <c r="JK2029" s="104"/>
      <c r="JL2029" s="104"/>
      <c r="JM2029" s="104"/>
      <c r="JN2029" s="104"/>
      <c r="JO2029" s="104"/>
      <c r="JP2029" s="104"/>
      <c r="JQ2029" s="104"/>
      <c r="JR2029" s="104"/>
      <c r="JS2029" s="104"/>
      <c r="JT2029" s="104"/>
      <c r="JU2029" s="104"/>
      <c r="JV2029" s="104"/>
      <c r="JW2029" s="104"/>
      <c r="JX2029" s="104"/>
      <c r="JY2029" s="104"/>
      <c r="JZ2029" s="104"/>
      <c r="KA2029" s="104"/>
      <c r="KB2029" s="104"/>
      <c r="KC2029" s="104"/>
      <c r="KD2029" s="104"/>
      <c r="KE2029" s="104"/>
      <c r="KF2029" s="104"/>
      <c r="KG2029" s="104"/>
      <c r="KH2029" s="104"/>
      <c r="KI2029" s="104"/>
      <c r="KJ2029" s="104"/>
      <c r="KK2029" s="104"/>
      <c r="KL2029" s="104"/>
      <c r="KM2029" s="104"/>
      <c r="KN2029" s="104"/>
      <c r="KO2029" s="104"/>
      <c r="KP2029" s="104"/>
      <c r="KQ2029" s="104"/>
      <c r="KR2029" s="104"/>
      <c r="KS2029" s="104"/>
      <c r="KT2029" s="104"/>
      <c r="KU2029" s="104"/>
      <c r="KV2029" s="104"/>
      <c r="KW2029" s="104"/>
      <c r="KX2029" s="104"/>
      <c r="KY2029" s="104"/>
      <c r="KZ2029" s="104"/>
      <c r="LA2029" s="104"/>
      <c r="LB2029" s="104"/>
      <c r="LC2029" s="104"/>
      <c r="LD2029" s="104"/>
      <c r="LE2029" s="104"/>
      <c r="LF2029" s="104"/>
      <c r="LG2029" s="104"/>
      <c r="LH2029" s="104"/>
      <c r="LI2029" s="104"/>
      <c r="LJ2029" s="104"/>
      <c r="LK2029" s="104"/>
      <c r="LL2029" s="104"/>
      <c r="LM2029" s="104"/>
      <c r="LN2029" s="104"/>
      <c r="LO2029" s="104"/>
      <c r="LP2029" s="104"/>
      <c r="LQ2029" s="104"/>
      <c r="LR2029" s="104"/>
      <c r="LS2029" s="104"/>
      <c r="LT2029" s="104"/>
      <c r="LU2029" s="104"/>
      <c r="LV2029" s="104"/>
      <c r="LW2029" s="104"/>
      <c r="LX2029" s="104"/>
      <c r="LY2029" s="104"/>
      <c r="LZ2029" s="104"/>
      <c r="MA2029" s="104"/>
      <c r="MB2029" s="104"/>
      <c r="MC2029" s="104"/>
      <c r="MD2029" s="104"/>
      <c r="ME2029" s="104"/>
      <c r="MF2029" s="104"/>
      <c r="MG2029" s="104"/>
      <c r="MH2029" s="104"/>
      <c r="MI2029" s="104"/>
      <c r="MJ2029" s="104"/>
      <c r="MK2029" s="104"/>
      <c r="ML2029" s="104"/>
      <c r="MM2029" s="104"/>
      <c r="MN2029" s="104"/>
      <c r="MO2029" s="104"/>
      <c r="MP2029" s="104"/>
      <c r="MQ2029" s="104"/>
      <c r="MR2029" s="104"/>
      <c r="MS2029" s="104"/>
      <c r="MT2029" s="104"/>
      <c r="MU2029" s="104"/>
      <c r="MV2029" s="104"/>
      <c r="MW2029" s="104"/>
      <c r="MX2029" s="104"/>
      <c r="MY2029" s="104"/>
      <c r="MZ2029" s="104"/>
      <c r="NA2029" s="104"/>
      <c r="NB2029" s="104"/>
      <c r="NC2029" s="104"/>
      <c r="ND2029" s="104"/>
      <c r="NE2029" s="104"/>
      <c r="NF2029" s="104"/>
      <c r="NG2029" s="104"/>
      <c r="NH2029" s="104"/>
      <c r="NI2029" s="104"/>
      <c r="NJ2029" s="104"/>
      <c r="NK2029" s="104"/>
      <c r="NL2029" s="104"/>
      <c r="NM2029" s="104"/>
      <c r="NN2029" s="104"/>
      <c r="NO2029" s="104"/>
      <c r="NP2029" s="104"/>
      <c r="NQ2029" s="104"/>
      <c r="NR2029" s="104"/>
      <c r="NS2029" s="104"/>
      <c r="NT2029" s="104"/>
      <c r="NU2029" s="104"/>
      <c r="NV2029" s="104"/>
      <c r="NW2029" s="104"/>
      <c r="NX2029" s="104"/>
      <c r="NY2029" s="104"/>
      <c r="NZ2029" s="104"/>
      <c r="OA2029" s="104"/>
      <c r="OB2029" s="104"/>
      <c r="OC2029" s="104"/>
      <c r="OD2029" s="104"/>
      <c r="OE2029" s="104"/>
      <c r="OF2029" s="104"/>
      <c r="OG2029" s="104"/>
      <c r="OH2029" s="104"/>
      <c r="OI2029" s="104"/>
      <c r="OJ2029" s="104"/>
      <c r="OK2029" s="104"/>
      <c r="OL2029" s="104"/>
      <c r="OM2029" s="104"/>
      <c r="ON2029" s="104"/>
      <c r="OO2029" s="104"/>
      <c r="OP2029" s="104"/>
      <c r="OQ2029" s="104"/>
      <c r="OR2029" s="104"/>
      <c r="OS2029" s="104"/>
      <c r="OT2029" s="104"/>
      <c r="OU2029" s="104"/>
      <c r="OV2029" s="104"/>
      <c r="OW2029" s="104"/>
      <c r="OX2029" s="104"/>
      <c r="OY2029" s="104"/>
      <c r="OZ2029" s="104"/>
      <c r="PA2029" s="104"/>
      <c r="PB2029" s="104"/>
      <c r="PC2029" s="104"/>
      <c r="PD2029" s="104"/>
      <c r="PE2029" s="104"/>
      <c r="PF2029" s="104"/>
      <c r="PG2029" s="104"/>
      <c r="PH2029" s="104"/>
      <c r="PI2029" s="104"/>
      <c r="PJ2029" s="104"/>
      <c r="PK2029" s="104"/>
      <c r="PL2029" s="104"/>
      <c r="PM2029" s="104"/>
      <c r="PN2029" s="104"/>
      <c r="PO2029" s="104"/>
      <c r="PP2029" s="104"/>
      <c r="PQ2029" s="104"/>
      <c r="PR2029" s="104"/>
      <c r="PS2029" s="104"/>
      <c r="PT2029" s="104"/>
      <c r="PU2029" s="104"/>
      <c r="PV2029" s="104"/>
      <c r="PW2029" s="104"/>
      <c r="PX2029" s="104"/>
      <c r="PY2029" s="104"/>
      <c r="PZ2029" s="104"/>
      <c r="QA2029" s="104"/>
      <c r="QB2029" s="104"/>
      <c r="QC2029" s="104"/>
      <c r="QD2029" s="104"/>
      <c r="QE2029" s="104"/>
      <c r="QF2029" s="104"/>
      <c r="QG2029" s="104"/>
      <c r="QH2029" s="104"/>
      <c r="QI2029" s="104"/>
      <c r="QJ2029" s="104"/>
      <c r="QK2029" s="104"/>
      <c r="QL2029" s="104"/>
      <c r="QM2029" s="104"/>
      <c r="QN2029" s="104"/>
      <c r="QO2029" s="104"/>
      <c r="QP2029" s="104"/>
      <c r="QQ2029" s="104"/>
      <c r="QR2029" s="104"/>
      <c r="QS2029" s="104"/>
      <c r="QT2029" s="104"/>
      <c r="QU2029" s="104"/>
      <c r="QV2029" s="104"/>
      <c r="QW2029" s="104"/>
      <c r="QX2029" s="104"/>
      <c r="QY2029" s="104"/>
      <c r="QZ2029" s="104"/>
      <c r="RA2029" s="104"/>
      <c r="RB2029" s="104"/>
      <c r="RC2029" s="104"/>
      <c r="RD2029" s="104"/>
      <c r="RE2029" s="104"/>
      <c r="RF2029" s="104"/>
    </row>
    <row r="2030" spans="1:474" s="19" customFormat="1" x14ac:dyDescent="0.25">
      <c r="A2030" s="15">
        <v>27401</v>
      </c>
      <c r="B2030" s="67" t="s">
        <v>1912</v>
      </c>
      <c r="C2030" s="15"/>
      <c r="D2030" s="15"/>
      <c r="E2030" s="15"/>
      <c r="F2030" s="18">
        <v>4475.58</v>
      </c>
      <c r="G2030" s="173">
        <f>SUM(G2031:G2032)</f>
        <v>0</v>
      </c>
      <c r="H2030" s="173">
        <f t="shared" ref="H2030:AE2030" si="209">SUM(H2031:H2032)</f>
        <v>0</v>
      </c>
      <c r="I2030" s="173">
        <f t="shared" si="209"/>
        <v>0</v>
      </c>
      <c r="J2030" s="173">
        <f t="shared" si="209"/>
        <v>0</v>
      </c>
      <c r="K2030" s="173">
        <f t="shared" si="209"/>
        <v>0</v>
      </c>
      <c r="L2030" s="173">
        <f t="shared" si="209"/>
        <v>0</v>
      </c>
      <c r="M2030" s="173">
        <f t="shared" si="209"/>
        <v>0</v>
      </c>
      <c r="N2030" s="173">
        <f t="shared" si="209"/>
        <v>0</v>
      </c>
      <c r="O2030" s="173">
        <f t="shared" si="209"/>
        <v>0</v>
      </c>
      <c r="P2030" s="184">
        <f t="shared" si="209"/>
        <v>0</v>
      </c>
      <c r="Q2030" s="173">
        <f t="shared" si="209"/>
        <v>0</v>
      </c>
      <c r="R2030" s="173">
        <f t="shared" si="209"/>
        <v>0</v>
      </c>
      <c r="S2030" s="173">
        <v>0</v>
      </c>
      <c r="T2030" s="173">
        <v>0</v>
      </c>
      <c r="U2030" s="173">
        <v>122</v>
      </c>
      <c r="V2030" s="184">
        <v>4475.58</v>
      </c>
      <c r="W2030" s="173">
        <f t="shared" si="209"/>
        <v>0</v>
      </c>
      <c r="X2030" s="173">
        <f t="shared" si="209"/>
        <v>0</v>
      </c>
      <c r="Y2030" s="173">
        <f t="shared" si="209"/>
        <v>0</v>
      </c>
      <c r="Z2030" s="173">
        <f t="shared" si="209"/>
        <v>0</v>
      </c>
      <c r="AA2030" s="173">
        <f t="shared" si="209"/>
        <v>0</v>
      </c>
      <c r="AB2030" s="173">
        <f t="shared" si="209"/>
        <v>0</v>
      </c>
      <c r="AC2030" s="173">
        <f t="shared" si="209"/>
        <v>0</v>
      </c>
      <c r="AD2030" s="179">
        <f t="shared" si="209"/>
        <v>0</v>
      </c>
      <c r="AE2030" s="184">
        <f t="shared" si="209"/>
        <v>4475.58</v>
      </c>
      <c r="AF2030" s="104"/>
      <c r="AG2030" s="104"/>
      <c r="AH2030" s="104"/>
      <c r="AI2030" s="104"/>
      <c r="AJ2030" s="104"/>
      <c r="AK2030" s="104"/>
      <c r="AL2030" s="104"/>
      <c r="AM2030" s="104"/>
      <c r="AN2030" s="104"/>
      <c r="AO2030" s="104"/>
      <c r="AP2030" s="104"/>
      <c r="AQ2030" s="104"/>
      <c r="AR2030" s="104"/>
      <c r="AS2030" s="104"/>
      <c r="AT2030" s="104"/>
      <c r="AU2030" s="104"/>
      <c r="AV2030" s="104"/>
      <c r="AW2030" s="104"/>
      <c r="AX2030" s="104"/>
      <c r="AY2030" s="104"/>
      <c r="AZ2030" s="104"/>
      <c r="BA2030" s="104"/>
      <c r="BB2030" s="104"/>
      <c r="BC2030" s="104"/>
      <c r="BD2030" s="104"/>
      <c r="BE2030" s="104"/>
      <c r="BF2030" s="104"/>
      <c r="BG2030" s="104"/>
      <c r="BH2030" s="104"/>
      <c r="BI2030" s="104"/>
      <c r="BJ2030" s="104"/>
      <c r="BK2030" s="104"/>
      <c r="BL2030" s="104"/>
      <c r="BM2030" s="104"/>
      <c r="BN2030" s="104"/>
      <c r="BO2030" s="104"/>
      <c r="BP2030" s="104"/>
      <c r="BQ2030" s="104"/>
      <c r="BR2030" s="104"/>
      <c r="GM2030" s="104"/>
      <c r="GN2030" s="104"/>
      <c r="GO2030" s="104"/>
      <c r="GP2030" s="104"/>
      <c r="GQ2030" s="104"/>
      <c r="GR2030" s="104"/>
      <c r="GS2030" s="104"/>
      <c r="GT2030" s="104"/>
      <c r="GU2030" s="104"/>
      <c r="GV2030" s="104"/>
      <c r="GW2030" s="104"/>
      <c r="GX2030" s="104"/>
      <c r="GY2030" s="104"/>
      <c r="GZ2030" s="104"/>
      <c r="HA2030" s="104"/>
      <c r="HB2030" s="104"/>
      <c r="HC2030" s="104"/>
      <c r="HD2030" s="104"/>
      <c r="HE2030" s="104"/>
      <c r="HF2030" s="104"/>
      <c r="HG2030" s="104"/>
      <c r="HH2030" s="104"/>
      <c r="HI2030" s="104"/>
      <c r="HJ2030" s="104"/>
      <c r="HK2030" s="104"/>
      <c r="HL2030" s="104"/>
      <c r="HM2030" s="104"/>
      <c r="HN2030" s="104"/>
      <c r="HO2030" s="104"/>
      <c r="HP2030" s="104"/>
      <c r="HQ2030" s="104"/>
      <c r="HR2030" s="104"/>
      <c r="HS2030" s="104"/>
      <c r="HT2030" s="104"/>
      <c r="HU2030" s="104"/>
      <c r="HV2030" s="104"/>
      <c r="HW2030" s="104"/>
      <c r="HX2030" s="104"/>
      <c r="HY2030" s="104"/>
      <c r="HZ2030" s="104"/>
      <c r="IA2030" s="104"/>
      <c r="IB2030" s="104"/>
      <c r="IC2030" s="104"/>
      <c r="ID2030" s="104"/>
      <c r="IE2030" s="104"/>
      <c r="IF2030" s="104"/>
      <c r="IG2030" s="104"/>
      <c r="IH2030" s="104"/>
      <c r="II2030" s="104"/>
      <c r="IJ2030" s="104"/>
      <c r="IK2030" s="104"/>
      <c r="IL2030" s="104"/>
      <c r="IM2030" s="104"/>
      <c r="IN2030" s="104"/>
      <c r="IO2030" s="104"/>
      <c r="IP2030" s="104"/>
      <c r="IQ2030" s="104"/>
      <c r="IR2030" s="104"/>
      <c r="IS2030" s="104"/>
      <c r="IT2030" s="104"/>
      <c r="IU2030" s="104"/>
      <c r="IV2030" s="104"/>
      <c r="IW2030" s="104"/>
      <c r="IX2030" s="104"/>
      <c r="IY2030" s="104"/>
      <c r="IZ2030" s="104"/>
      <c r="JA2030" s="104"/>
      <c r="JB2030" s="104"/>
      <c r="JC2030" s="104"/>
      <c r="JD2030" s="104"/>
      <c r="JE2030" s="104"/>
      <c r="JF2030" s="104"/>
      <c r="JG2030" s="104"/>
      <c r="JH2030" s="104"/>
      <c r="JI2030" s="104"/>
      <c r="JJ2030" s="104"/>
      <c r="JK2030" s="104"/>
      <c r="JL2030" s="104"/>
      <c r="JM2030" s="104"/>
      <c r="JN2030" s="104"/>
      <c r="JO2030" s="104"/>
      <c r="JP2030" s="104"/>
      <c r="JQ2030" s="104"/>
      <c r="JR2030" s="104"/>
      <c r="JS2030" s="104"/>
      <c r="JT2030" s="104"/>
      <c r="JU2030" s="104"/>
      <c r="JV2030" s="104"/>
      <c r="JW2030" s="104"/>
      <c r="JX2030" s="104"/>
      <c r="JY2030" s="104"/>
      <c r="JZ2030" s="104"/>
      <c r="KA2030" s="104"/>
      <c r="KB2030" s="104"/>
      <c r="KC2030" s="104"/>
      <c r="KD2030" s="104"/>
      <c r="KE2030" s="104"/>
      <c r="KF2030" s="104"/>
      <c r="KG2030" s="104"/>
      <c r="KH2030" s="104"/>
      <c r="KI2030" s="104"/>
      <c r="KJ2030" s="104"/>
      <c r="KK2030" s="104"/>
      <c r="KL2030" s="104"/>
      <c r="KM2030" s="104"/>
      <c r="KN2030" s="104"/>
      <c r="KO2030" s="104"/>
      <c r="KP2030" s="104"/>
      <c r="KQ2030" s="104"/>
      <c r="KR2030" s="104"/>
      <c r="KS2030" s="104"/>
      <c r="KT2030" s="104"/>
      <c r="KU2030" s="104"/>
      <c r="KV2030" s="104"/>
      <c r="KW2030" s="104"/>
      <c r="KX2030" s="104"/>
      <c r="KY2030" s="104"/>
      <c r="KZ2030" s="104"/>
      <c r="LA2030" s="104"/>
      <c r="LB2030" s="104"/>
      <c r="LC2030" s="104"/>
      <c r="LD2030" s="104"/>
      <c r="LE2030" s="104"/>
      <c r="LF2030" s="104"/>
      <c r="LG2030" s="104"/>
      <c r="LH2030" s="104"/>
      <c r="LI2030" s="104"/>
      <c r="LJ2030" s="104"/>
      <c r="LK2030" s="104"/>
      <c r="LL2030" s="104"/>
      <c r="LM2030" s="104"/>
      <c r="LN2030" s="104"/>
      <c r="LO2030" s="104"/>
      <c r="LP2030" s="104"/>
      <c r="LQ2030" s="104"/>
      <c r="LR2030" s="104"/>
      <c r="LS2030" s="104"/>
      <c r="LT2030" s="104"/>
      <c r="LU2030" s="104"/>
      <c r="LV2030" s="104"/>
      <c r="LW2030" s="104"/>
      <c r="LX2030" s="104"/>
      <c r="LY2030" s="104"/>
      <c r="LZ2030" s="104"/>
      <c r="MA2030" s="104"/>
      <c r="MB2030" s="104"/>
      <c r="MC2030" s="104"/>
      <c r="MD2030" s="104"/>
      <c r="ME2030" s="104"/>
      <c r="MF2030" s="104"/>
      <c r="MG2030" s="104"/>
      <c r="MH2030" s="104"/>
      <c r="MI2030" s="104"/>
      <c r="MJ2030" s="104"/>
      <c r="MK2030" s="104"/>
      <c r="ML2030" s="104"/>
      <c r="MM2030" s="104"/>
      <c r="MN2030" s="104"/>
      <c r="MO2030" s="104"/>
      <c r="MP2030" s="104"/>
      <c r="MQ2030" s="104"/>
      <c r="MR2030" s="104"/>
      <c r="MS2030" s="104"/>
      <c r="MT2030" s="104"/>
      <c r="MU2030" s="104"/>
      <c r="MV2030" s="104"/>
      <c r="MW2030" s="104"/>
      <c r="MX2030" s="104"/>
      <c r="MY2030" s="104"/>
      <c r="MZ2030" s="104"/>
      <c r="NA2030" s="104"/>
      <c r="NB2030" s="104"/>
      <c r="NC2030" s="104"/>
      <c r="ND2030" s="104"/>
      <c r="NE2030" s="104"/>
      <c r="NF2030" s="104"/>
      <c r="NG2030" s="104"/>
      <c r="NH2030" s="104"/>
      <c r="NI2030" s="104"/>
      <c r="NJ2030" s="104"/>
      <c r="NK2030" s="104"/>
      <c r="NL2030" s="104"/>
      <c r="NM2030" s="104"/>
      <c r="NN2030" s="104"/>
      <c r="NO2030" s="104"/>
      <c r="NP2030" s="104"/>
      <c r="NQ2030" s="104"/>
      <c r="NR2030" s="104"/>
      <c r="NS2030" s="104"/>
      <c r="NT2030" s="104"/>
      <c r="NU2030" s="104"/>
      <c r="NV2030" s="104"/>
      <c r="NW2030" s="104"/>
      <c r="NX2030" s="104"/>
      <c r="NY2030" s="104"/>
      <c r="NZ2030" s="104"/>
      <c r="OA2030" s="104"/>
      <c r="OB2030" s="104"/>
      <c r="OC2030" s="104"/>
      <c r="OD2030" s="104"/>
      <c r="OE2030" s="104"/>
      <c r="OF2030" s="104"/>
      <c r="OG2030" s="104"/>
      <c r="OH2030" s="104"/>
      <c r="OI2030" s="104"/>
      <c r="OJ2030" s="104"/>
      <c r="OK2030" s="104"/>
      <c r="OL2030" s="104"/>
      <c r="OM2030" s="104"/>
      <c r="ON2030" s="104"/>
      <c r="OO2030" s="104"/>
      <c r="OP2030" s="104"/>
      <c r="OQ2030" s="104"/>
      <c r="OR2030" s="104"/>
      <c r="OS2030" s="104"/>
      <c r="OT2030" s="104"/>
      <c r="OU2030" s="104"/>
      <c r="OV2030" s="104"/>
      <c r="OW2030" s="104"/>
      <c r="OX2030" s="104"/>
      <c r="OY2030" s="104"/>
      <c r="OZ2030" s="104"/>
      <c r="PA2030" s="104"/>
      <c r="PB2030" s="104"/>
      <c r="PC2030" s="104"/>
      <c r="PD2030" s="104"/>
      <c r="PE2030" s="104"/>
      <c r="PF2030" s="104"/>
      <c r="PG2030" s="104"/>
      <c r="PH2030" s="104"/>
      <c r="PI2030" s="104"/>
      <c r="PJ2030" s="104"/>
      <c r="PK2030" s="104"/>
      <c r="PL2030" s="104"/>
      <c r="PM2030" s="104"/>
      <c r="PN2030" s="104"/>
      <c r="PO2030" s="104"/>
      <c r="PP2030" s="104"/>
      <c r="PQ2030" s="104"/>
      <c r="PR2030" s="104"/>
      <c r="PS2030" s="104"/>
      <c r="PT2030" s="104"/>
      <c r="PU2030" s="104"/>
      <c r="PV2030" s="104"/>
      <c r="PW2030" s="104"/>
      <c r="PX2030" s="104"/>
      <c r="PY2030" s="104"/>
      <c r="PZ2030" s="104"/>
      <c r="QA2030" s="104"/>
      <c r="QB2030" s="104"/>
      <c r="QC2030" s="104"/>
      <c r="QD2030" s="104"/>
      <c r="QE2030" s="104"/>
      <c r="QF2030" s="104"/>
      <c r="QG2030" s="104"/>
      <c r="QH2030" s="104"/>
      <c r="QI2030" s="104"/>
      <c r="QJ2030" s="104"/>
      <c r="QK2030" s="104"/>
      <c r="QL2030" s="104"/>
      <c r="QM2030" s="104"/>
      <c r="QN2030" s="104"/>
      <c r="QO2030" s="104"/>
      <c r="QP2030" s="104"/>
      <c r="QQ2030" s="104"/>
      <c r="QR2030" s="104"/>
      <c r="QS2030" s="104"/>
      <c r="QT2030" s="104"/>
      <c r="QU2030" s="104"/>
      <c r="QV2030" s="104"/>
      <c r="QW2030" s="104"/>
      <c r="QX2030" s="104"/>
      <c r="QY2030" s="104"/>
      <c r="QZ2030" s="104"/>
      <c r="RA2030" s="104"/>
      <c r="RB2030" s="104"/>
      <c r="RC2030" s="104"/>
      <c r="RD2030" s="104"/>
      <c r="RE2030" s="104"/>
      <c r="RF2030" s="104"/>
    </row>
    <row r="2031" spans="1:474" x14ac:dyDescent="0.25">
      <c r="A2031" s="26"/>
      <c r="B2031" s="48" t="s">
        <v>1913</v>
      </c>
      <c r="C2031" s="23"/>
      <c r="D2031" s="57">
        <v>22</v>
      </c>
      <c r="E2031" s="23"/>
      <c r="F2031" s="50">
        <v>415.58000000000004</v>
      </c>
      <c r="G2031" s="169"/>
      <c r="H2031" s="169"/>
      <c r="I2031" s="169"/>
      <c r="J2031" s="169"/>
      <c r="K2031" s="169"/>
      <c r="L2031" s="169"/>
      <c r="M2031" s="169"/>
      <c r="N2031" s="169"/>
      <c r="O2031" s="169"/>
      <c r="P2031" s="207"/>
      <c r="Q2031" s="169"/>
      <c r="R2031" s="169"/>
      <c r="S2031" s="169"/>
      <c r="T2031" s="169"/>
      <c r="U2031" s="208">
        <v>22</v>
      </c>
      <c r="V2031" s="207">
        <v>415.58000000000004</v>
      </c>
      <c r="W2031" s="169"/>
      <c r="X2031" s="169"/>
      <c r="Y2031" s="169"/>
      <c r="Z2031" s="169"/>
      <c r="AA2031" s="169"/>
      <c r="AB2031" s="169"/>
      <c r="AC2031" s="180"/>
      <c r="AD2031" s="180"/>
      <c r="AE2031" s="207">
        <f>H2031+J2031+L2031+N2031+P2031+R2031+T2031+V2031+X2031+Z2031+AB2031+AD2031</f>
        <v>415.58000000000004</v>
      </c>
    </row>
    <row r="2032" spans="1:474" x14ac:dyDescent="0.25">
      <c r="A2032" s="26"/>
      <c r="B2032" s="48" t="s">
        <v>1914</v>
      </c>
      <c r="C2032" s="23"/>
      <c r="D2032" s="49">
        <v>100</v>
      </c>
      <c r="E2032" s="23"/>
      <c r="F2032" s="50">
        <v>4059.9999999999995</v>
      </c>
      <c r="G2032" s="169"/>
      <c r="H2032" s="169"/>
      <c r="I2032" s="169"/>
      <c r="J2032" s="169"/>
      <c r="K2032" s="169"/>
      <c r="L2032" s="169"/>
      <c r="M2032" s="169"/>
      <c r="N2032" s="169"/>
      <c r="O2032" s="169"/>
      <c r="P2032" s="207"/>
      <c r="Q2032" s="169"/>
      <c r="R2032" s="169"/>
      <c r="S2032" s="169"/>
      <c r="T2032" s="169"/>
      <c r="U2032" s="208">
        <v>100</v>
      </c>
      <c r="V2032" s="207">
        <v>4059.9999999999995</v>
      </c>
      <c r="W2032" s="169"/>
      <c r="X2032" s="169"/>
      <c r="Y2032" s="169"/>
      <c r="Z2032" s="169"/>
      <c r="AA2032" s="169"/>
      <c r="AB2032" s="169"/>
      <c r="AC2032" s="180"/>
      <c r="AD2032" s="180"/>
      <c r="AE2032" s="207">
        <f>H2032+J2032+L2032+N2032+P2032+R2032+T2032+V2032+X2032+Z2032+AB2032+AD2032</f>
        <v>4059.9999999999995</v>
      </c>
    </row>
    <row r="2033" spans="1:474" s="14" customFormat="1" x14ac:dyDescent="0.25">
      <c r="A2033" s="11">
        <v>275</v>
      </c>
      <c r="B2033" s="79" t="s">
        <v>1915</v>
      </c>
      <c r="C2033" s="11"/>
      <c r="D2033" s="11"/>
      <c r="E2033" s="11"/>
      <c r="F2033" s="13">
        <v>131430.10560000001</v>
      </c>
      <c r="G2033" s="171">
        <f>G2034</f>
        <v>0</v>
      </c>
      <c r="H2033" s="171">
        <f t="shared" ref="H2033:AE2033" si="210">H2034</f>
        <v>0</v>
      </c>
      <c r="I2033" s="171">
        <f t="shared" si="210"/>
        <v>0</v>
      </c>
      <c r="J2033" s="171">
        <f t="shared" si="210"/>
        <v>0</v>
      </c>
      <c r="K2033" s="171">
        <f t="shared" si="210"/>
        <v>0</v>
      </c>
      <c r="L2033" s="171">
        <f t="shared" si="210"/>
        <v>0</v>
      </c>
      <c r="M2033" s="171">
        <f t="shared" si="210"/>
        <v>10</v>
      </c>
      <c r="N2033" s="171">
        <f t="shared" si="210"/>
        <v>2100.0100000000002</v>
      </c>
      <c r="O2033" s="171">
        <f t="shared" si="210"/>
        <v>0</v>
      </c>
      <c r="P2033" s="185">
        <f t="shared" si="210"/>
        <v>0</v>
      </c>
      <c r="Q2033" s="171">
        <f t="shared" si="210"/>
        <v>0</v>
      </c>
      <c r="R2033" s="171">
        <f t="shared" si="210"/>
        <v>0</v>
      </c>
      <c r="S2033" s="171">
        <v>0</v>
      </c>
      <c r="T2033" s="171">
        <v>0</v>
      </c>
      <c r="U2033" s="171">
        <v>503</v>
      </c>
      <c r="V2033" s="185">
        <v>129330.09560000002</v>
      </c>
      <c r="W2033" s="171">
        <f t="shared" si="210"/>
        <v>0</v>
      </c>
      <c r="X2033" s="171">
        <f t="shared" si="210"/>
        <v>0</v>
      </c>
      <c r="Y2033" s="171">
        <f t="shared" si="210"/>
        <v>0</v>
      </c>
      <c r="Z2033" s="171">
        <f t="shared" si="210"/>
        <v>0</v>
      </c>
      <c r="AA2033" s="171">
        <f t="shared" si="210"/>
        <v>0</v>
      </c>
      <c r="AB2033" s="171">
        <f t="shared" si="210"/>
        <v>0</v>
      </c>
      <c r="AC2033" s="171">
        <f t="shared" si="210"/>
        <v>0</v>
      </c>
      <c r="AD2033" s="181">
        <f t="shared" si="210"/>
        <v>0</v>
      </c>
      <c r="AE2033" s="185">
        <f t="shared" si="210"/>
        <v>131430.10560000001</v>
      </c>
      <c r="AF2033" s="104"/>
      <c r="AG2033" s="104"/>
      <c r="AH2033" s="104"/>
      <c r="AI2033" s="104"/>
      <c r="AJ2033" s="104"/>
      <c r="AK2033" s="104"/>
      <c r="AL2033" s="104"/>
      <c r="AM2033" s="104"/>
      <c r="AN2033" s="104"/>
      <c r="AO2033" s="104"/>
      <c r="AP2033" s="104"/>
      <c r="AQ2033" s="104"/>
      <c r="AR2033" s="104"/>
      <c r="AS2033" s="104"/>
      <c r="AT2033" s="104"/>
      <c r="AU2033" s="104"/>
      <c r="AV2033" s="104"/>
      <c r="AW2033" s="104"/>
      <c r="AX2033" s="104"/>
      <c r="AY2033" s="104"/>
      <c r="AZ2033" s="104"/>
      <c r="BA2033" s="104"/>
      <c r="BB2033" s="104"/>
      <c r="BC2033" s="104"/>
      <c r="BD2033" s="104"/>
      <c r="BE2033" s="104"/>
      <c r="BF2033" s="104"/>
      <c r="BG2033" s="104"/>
      <c r="BH2033" s="104"/>
      <c r="BI2033" s="104"/>
      <c r="BJ2033" s="104"/>
      <c r="BK2033" s="104"/>
      <c r="BL2033" s="104"/>
      <c r="BM2033" s="104"/>
      <c r="BN2033" s="104"/>
      <c r="BO2033" s="104"/>
      <c r="BP2033" s="104"/>
      <c r="BQ2033" s="104"/>
      <c r="BR2033" s="104"/>
      <c r="GM2033" s="104"/>
      <c r="GN2033" s="104"/>
      <c r="GO2033" s="104"/>
      <c r="GP2033" s="104"/>
      <c r="GQ2033" s="104"/>
      <c r="GR2033" s="104"/>
      <c r="GS2033" s="104"/>
      <c r="GT2033" s="104"/>
      <c r="GU2033" s="104"/>
      <c r="GV2033" s="104"/>
      <c r="GW2033" s="104"/>
      <c r="GX2033" s="104"/>
      <c r="GY2033" s="104"/>
      <c r="GZ2033" s="104"/>
      <c r="HA2033" s="104"/>
      <c r="HB2033" s="104"/>
      <c r="HC2033" s="104"/>
      <c r="HD2033" s="104"/>
      <c r="HE2033" s="104"/>
      <c r="HF2033" s="104"/>
      <c r="HG2033" s="104"/>
      <c r="HH2033" s="104"/>
      <c r="HI2033" s="104"/>
      <c r="HJ2033" s="104"/>
      <c r="HK2033" s="104"/>
      <c r="HL2033" s="104"/>
      <c r="HM2033" s="104"/>
      <c r="HN2033" s="104"/>
      <c r="HO2033" s="104"/>
      <c r="HP2033" s="104"/>
      <c r="HQ2033" s="104"/>
      <c r="HR2033" s="104"/>
      <c r="HS2033" s="104"/>
      <c r="HT2033" s="104"/>
      <c r="HU2033" s="104"/>
      <c r="HV2033" s="104"/>
      <c r="HW2033" s="104"/>
      <c r="HX2033" s="104"/>
      <c r="HY2033" s="104"/>
      <c r="HZ2033" s="104"/>
      <c r="IA2033" s="104"/>
      <c r="IB2033" s="104"/>
      <c r="IC2033" s="104"/>
      <c r="ID2033" s="104"/>
      <c r="IE2033" s="104"/>
      <c r="IF2033" s="104"/>
      <c r="IG2033" s="104"/>
      <c r="IH2033" s="104"/>
      <c r="II2033" s="104"/>
      <c r="IJ2033" s="104"/>
      <c r="IK2033" s="104"/>
      <c r="IL2033" s="104"/>
      <c r="IM2033" s="104"/>
      <c r="IN2033" s="104"/>
      <c r="IO2033" s="104"/>
      <c r="IP2033" s="104"/>
      <c r="IQ2033" s="104"/>
      <c r="IR2033" s="104"/>
      <c r="IS2033" s="104"/>
      <c r="IT2033" s="104"/>
      <c r="IU2033" s="104"/>
      <c r="IV2033" s="104"/>
      <c r="IW2033" s="104"/>
      <c r="IX2033" s="104"/>
      <c r="IY2033" s="104"/>
      <c r="IZ2033" s="104"/>
      <c r="JA2033" s="104"/>
      <c r="JB2033" s="104"/>
      <c r="JC2033" s="104"/>
      <c r="JD2033" s="104"/>
      <c r="JE2033" s="104"/>
      <c r="JF2033" s="104"/>
      <c r="JG2033" s="104"/>
      <c r="JH2033" s="104"/>
      <c r="JI2033" s="104"/>
      <c r="JJ2033" s="104"/>
      <c r="JK2033" s="104"/>
      <c r="JL2033" s="104"/>
      <c r="JM2033" s="104"/>
      <c r="JN2033" s="104"/>
      <c r="JO2033" s="104"/>
      <c r="JP2033" s="104"/>
      <c r="JQ2033" s="104"/>
      <c r="JR2033" s="104"/>
      <c r="JS2033" s="104"/>
      <c r="JT2033" s="104"/>
      <c r="JU2033" s="104"/>
      <c r="JV2033" s="104"/>
      <c r="JW2033" s="104"/>
      <c r="JX2033" s="104"/>
      <c r="JY2033" s="104"/>
      <c r="JZ2033" s="104"/>
      <c r="KA2033" s="104"/>
      <c r="KB2033" s="104"/>
      <c r="KC2033" s="104"/>
      <c r="KD2033" s="104"/>
      <c r="KE2033" s="104"/>
      <c r="KF2033" s="104"/>
      <c r="KG2033" s="104"/>
      <c r="KH2033" s="104"/>
      <c r="KI2033" s="104"/>
      <c r="KJ2033" s="104"/>
      <c r="KK2033" s="104"/>
      <c r="KL2033" s="104"/>
      <c r="KM2033" s="104"/>
      <c r="KN2033" s="104"/>
      <c r="KO2033" s="104"/>
      <c r="KP2033" s="104"/>
      <c r="KQ2033" s="104"/>
      <c r="KR2033" s="104"/>
      <c r="KS2033" s="104"/>
      <c r="KT2033" s="104"/>
      <c r="KU2033" s="104"/>
      <c r="KV2033" s="104"/>
      <c r="KW2033" s="104"/>
      <c r="KX2033" s="104"/>
      <c r="KY2033" s="104"/>
      <c r="KZ2033" s="104"/>
      <c r="LA2033" s="104"/>
      <c r="LB2033" s="104"/>
      <c r="LC2033" s="104"/>
      <c r="LD2033" s="104"/>
      <c r="LE2033" s="104"/>
      <c r="LF2033" s="104"/>
      <c r="LG2033" s="104"/>
      <c r="LH2033" s="104"/>
      <c r="LI2033" s="104"/>
      <c r="LJ2033" s="104"/>
      <c r="LK2033" s="104"/>
      <c r="LL2033" s="104"/>
      <c r="LM2033" s="104"/>
      <c r="LN2033" s="104"/>
      <c r="LO2033" s="104"/>
      <c r="LP2033" s="104"/>
      <c r="LQ2033" s="104"/>
      <c r="LR2033" s="104"/>
      <c r="LS2033" s="104"/>
      <c r="LT2033" s="104"/>
      <c r="LU2033" s="104"/>
      <c r="LV2033" s="104"/>
      <c r="LW2033" s="104"/>
      <c r="LX2033" s="104"/>
      <c r="LY2033" s="104"/>
      <c r="LZ2033" s="104"/>
      <c r="MA2033" s="104"/>
      <c r="MB2033" s="104"/>
      <c r="MC2033" s="104"/>
      <c r="MD2033" s="104"/>
      <c r="ME2033" s="104"/>
      <c r="MF2033" s="104"/>
      <c r="MG2033" s="104"/>
      <c r="MH2033" s="104"/>
      <c r="MI2033" s="104"/>
      <c r="MJ2033" s="104"/>
      <c r="MK2033" s="104"/>
      <c r="ML2033" s="104"/>
      <c r="MM2033" s="104"/>
      <c r="MN2033" s="104"/>
      <c r="MO2033" s="104"/>
      <c r="MP2033" s="104"/>
      <c r="MQ2033" s="104"/>
      <c r="MR2033" s="104"/>
      <c r="MS2033" s="104"/>
      <c r="MT2033" s="104"/>
      <c r="MU2033" s="104"/>
      <c r="MV2033" s="104"/>
      <c r="MW2033" s="104"/>
      <c r="MX2033" s="104"/>
      <c r="MY2033" s="104"/>
      <c r="MZ2033" s="104"/>
      <c r="NA2033" s="104"/>
      <c r="NB2033" s="104"/>
      <c r="NC2033" s="104"/>
      <c r="ND2033" s="104"/>
      <c r="NE2033" s="104"/>
      <c r="NF2033" s="104"/>
      <c r="NG2033" s="104"/>
      <c r="NH2033" s="104"/>
      <c r="NI2033" s="104"/>
      <c r="NJ2033" s="104"/>
      <c r="NK2033" s="104"/>
      <c r="NL2033" s="104"/>
      <c r="NM2033" s="104"/>
      <c r="NN2033" s="104"/>
      <c r="NO2033" s="104"/>
      <c r="NP2033" s="104"/>
      <c r="NQ2033" s="104"/>
      <c r="NR2033" s="104"/>
      <c r="NS2033" s="104"/>
      <c r="NT2033" s="104"/>
      <c r="NU2033" s="104"/>
      <c r="NV2033" s="104"/>
      <c r="NW2033" s="104"/>
      <c r="NX2033" s="104"/>
      <c r="NY2033" s="104"/>
      <c r="NZ2033" s="104"/>
      <c r="OA2033" s="104"/>
      <c r="OB2033" s="104"/>
      <c r="OC2033" s="104"/>
      <c r="OD2033" s="104"/>
      <c r="OE2033" s="104"/>
      <c r="OF2033" s="104"/>
      <c r="OG2033" s="104"/>
      <c r="OH2033" s="104"/>
      <c r="OI2033" s="104"/>
      <c r="OJ2033" s="104"/>
      <c r="OK2033" s="104"/>
      <c r="OL2033" s="104"/>
      <c r="OM2033" s="104"/>
      <c r="ON2033" s="104"/>
      <c r="OO2033" s="104"/>
      <c r="OP2033" s="104"/>
      <c r="OQ2033" s="104"/>
      <c r="OR2033" s="104"/>
      <c r="OS2033" s="104"/>
      <c r="OT2033" s="104"/>
      <c r="OU2033" s="104"/>
      <c r="OV2033" s="104"/>
      <c r="OW2033" s="104"/>
      <c r="OX2033" s="104"/>
      <c r="OY2033" s="104"/>
      <c r="OZ2033" s="104"/>
      <c r="PA2033" s="104"/>
      <c r="PB2033" s="104"/>
      <c r="PC2033" s="104"/>
      <c r="PD2033" s="104"/>
      <c r="PE2033" s="104"/>
      <c r="PF2033" s="104"/>
      <c r="PG2033" s="104"/>
      <c r="PH2033" s="104"/>
      <c r="PI2033" s="104"/>
      <c r="PJ2033" s="104"/>
      <c r="PK2033" s="104"/>
      <c r="PL2033" s="104"/>
      <c r="PM2033" s="104"/>
      <c r="PN2033" s="104"/>
      <c r="PO2033" s="104"/>
      <c r="PP2033" s="104"/>
      <c r="PQ2033" s="104"/>
      <c r="PR2033" s="104"/>
      <c r="PS2033" s="104"/>
      <c r="PT2033" s="104"/>
      <c r="PU2033" s="104"/>
      <c r="PV2033" s="104"/>
      <c r="PW2033" s="104"/>
      <c r="PX2033" s="104"/>
      <c r="PY2033" s="104"/>
      <c r="PZ2033" s="104"/>
      <c r="QA2033" s="104"/>
      <c r="QB2033" s="104"/>
      <c r="QC2033" s="104"/>
      <c r="QD2033" s="104"/>
      <c r="QE2033" s="104"/>
      <c r="QF2033" s="104"/>
      <c r="QG2033" s="104"/>
      <c r="QH2033" s="104"/>
      <c r="QI2033" s="104"/>
      <c r="QJ2033" s="104"/>
      <c r="QK2033" s="104"/>
      <c r="QL2033" s="104"/>
      <c r="QM2033" s="104"/>
      <c r="QN2033" s="104"/>
      <c r="QO2033" s="104"/>
      <c r="QP2033" s="104"/>
      <c r="QQ2033" s="104"/>
      <c r="QR2033" s="104"/>
      <c r="QS2033" s="104"/>
      <c r="QT2033" s="104"/>
      <c r="QU2033" s="104"/>
      <c r="QV2033" s="104"/>
      <c r="QW2033" s="104"/>
      <c r="QX2033" s="104"/>
      <c r="QY2033" s="104"/>
      <c r="QZ2033" s="104"/>
      <c r="RA2033" s="104"/>
      <c r="RB2033" s="104"/>
      <c r="RC2033" s="104"/>
      <c r="RD2033" s="104"/>
      <c r="RE2033" s="104"/>
      <c r="RF2033" s="104"/>
    </row>
    <row r="2034" spans="1:474" s="19" customFormat="1" x14ac:dyDescent="0.25">
      <c r="A2034" s="15">
        <v>27503</v>
      </c>
      <c r="B2034" s="67" t="s">
        <v>1916</v>
      </c>
      <c r="C2034" s="15"/>
      <c r="D2034" s="15"/>
      <c r="E2034" s="15"/>
      <c r="F2034" s="18">
        <v>131430.10560000001</v>
      </c>
      <c r="G2034" s="173">
        <f>SUM(G2035:G2054)</f>
        <v>0</v>
      </c>
      <c r="H2034" s="173">
        <f t="shared" ref="H2034:AE2034" si="211">SUM(H2035:H2054)</f>
        <v>0</v>
      </c>
      <c r="I2034" s="173">
        <f t="shared" si="211"/>
        <v>0</v>
      </c>
      <c r="J2034" s="173">
        <f t="shared" si="211"/>
        <v>0</v>
      </c>
      <c r="K2034" s="173">
        <f t="shared" si="211"/>
        <v>0</v>
      </c>
      <c r="L2034" s="173">
        <f t="shared" si="211"/>
        <v>0</v>
      </c>
      <c r="M2034" s="173">
        <f t="shared" si="211"/>
        <v>10</v>
      </c>
      <c r="N2034" s="173">
        <f t="shared" si="211"/>
        <v>2100.0100000000002</v>
      </c>
      <c r="O2034" s="173">
        <f t="shared" si="211"/>
        <v>0</v>
      </c>
      <c r="P2034" s="184">
        <f t="shared" si="211"/>
        <v>0</v>
      </c>
      <c r="Q2034" s="173">
        <f t="shared" si="211"/>
        <v>0</v>
      </c>
      <c r="R2034" s="173">
        <f t="shared" si="211"/>
        <v>0</v>
      </c>
      <c r="S2034" s="173">
        <v>0</v>
      </c>
      <c r="T2034" s="173">
        <v>0</v>
      </c>
      <c r="U2034" s="173">
        <v>503</v>
      </c>
      <c r="V2034" s="184">
        <v>129330.09560000002</v>
      </c>
      <c r="W2034" s="173">
        <f t="shared" si="211"/>
        <v>0</v>
      </c>
      <c r="X2034" s="173">
        <f t="shared" si="211"/>
        <v>0</v>
      </c>
      <c r="Y2034" s="173">
        <f t="shared" si="211"/>
        <v>0</v>
      </c>
      <c r="Z2034" s="173">
        <f t="shared" si="211"/>
        <v>0</v>
      </c>
      <c r="AA2034" s="173">
        <f t="shared" si="211"/>
        <v>0</v>
      </c>
      <c r="AB2034" s="173">
        <f t="shared" si="211"/>
        <v>0</v>
      </c>
      <c r="AC2034" s="173">
        <f t="shared" si="211"/>
        <v>0</v>
      </c>
      <c r="AD2034" s="179">
        <f t="shared" si="211"/>
        <v>0</v>
      </c>
      <c r="AE2034" s="184">
        <f t="shared" si="211"/>
        <v>131430.10560000001</v>
      </c>
      <c r="AF2034" s="104"/>
      <c r="AG2034" s="104"/>
      <c r="AH2034" s="104"/>
      <c r="AI2034" s="104"/>
      <c r="AJ2034" s="104"/>
      <c r="AK2034" s="104"/>
      <c r="AL2034" s="104"/>
      <c r="AM2034" s="104"/>
      <c r="AN2034" s="104"/>
      <c r="AO2034" s="104"/>
      <c r="AP2034" s="104"/>
      <c r="AQ2034" s="104"/>
      <c r="AR2034" s="104"/>
      <c r="AS2034" s="104"/>
      <c r="AT2034" s="104"/>
      <c r="AU2034" s="104"/>
      <c r="AV2034" s="104"/>
      <c r="AW2034" s="104"/>
      <c r="AX2034" s="104"/>
      <c r="AY2034" s="104"/>
      <c r="AZ2034" s="104"/>
      <c r="BA2034" s="104"/>
      <c r="BB2034" s="104"/>
      <c r="BC2034" s="104"/>
      <c r="BD2034" s="104"/>
      <c r="BE2034" s="104"/>
      <c r="BF2034" s="104"/>
      <c r="BG2034" s="104"/>
      <c r="BH2034" s="104"/>
      <c r="BI2034" s="104"/>
      <c r="BJ2034" s="104"/>
      <c r="BK2034" s="104"/>
      <c r="BL2034" s="104"/>
      <c r="BM2034" s="104"/>
      <c r="BN2034" s="104"/>
      <c r="BO2034" s="104"/>
      <c r="BP2034" s="104"/>
      <c r="BQ2034" s="104"/>
      <c r="BR2034" s="104"/>
      <c r="GM2034" s="104"/>
      <c r="GN2034" s="104"/>
      <c r="GO2034" s="104"/>
      <c r="GP2034" s="104"/>
      <c r="GQ2034" s="104"/>
      <c r="GR2034" s="104"/>
      <c r="GS2034" s="104"/>
      <c r="GT2034" s="104"/>
      <c r="GU2034" s="104"/>
      <c r="GV2034" s="104"/>
      <c r="GW2034" s="104"/>
      <c r="GX2034" s="104"/>
      <c r="GY2034" s="104"/>
      <c r="GZ2034" s="104"/>
      <c r="HA2034" s="104"/>
      <c r="HB2034" s="104"/>
      <c r="HC2034" s="104"/>
      <c r="HD2034" s="104"/>
      <c r="HE2034" s="104"/>
      <c r="HF2034" s="104"/>
      <c r="HG2034" s="104"/>
      <c r="HH2034" s="104"/>
      <c r="HI2034" s="104"/>
      <c r="HJ2034" s="104"/>
      <c r="HK2034" s="104"/>
      <c r="HL2034" s="104"/>
      <c r="HM2034" s="104"/>
      <c r="HN2034" s="104"/>
      <c r="HO2034" s="104"/>
      <c r="HP2034" s="104"/>
      <c r="HQ2034" s="104"/>
      <c r="HR2034" s="104"/>
      <c r="HS2034" s="104"/>
      <c r="HT2034" s="104"/>
      <c r="HU2034" s="104"/>
      <c r="HV2034" s="104"/>
      <c r="HW2034" s="104"/>
      <c r="HX2034" s="104"/>
      <c r="HY2034" s="104"/>
      <c r="HZ2034" s="104"/>
      <c r="IA2034" s="104"/>
      <c r="IB2034" s="104"/>
      <c r="IC2034" s="104"/>
      <c r="ID2034" s="104"/>
      <c r="IE2034" s="104"/>
      <c r="IF2034" s="104"/>
      <c r="IG2034" s="104"/>
      <c r="IH2034" s="104"/>
      <c r="II2034" s="104"/>
      <c r="IJ2034" s="104"/>
      <c r="IK2034" s="104"/>
      <c r="IL2034" s="104"/>
      <c r="IM2034" s="104"/>
      <c r="IN2034" s="104"/>
      <c r="IO2034" s="104"/>
      <c r="IP2034" s="104"/>
      <c r="IQ2034" s="104"/>
      <c r="IR2034" s="104"/>
      <c r="IS2034" s="104"/>
      <c r="IT2034" s="104"/>
      <c r="IU2034" s="104"/>
      <c r="IV2034" s="104"/>
      <c r="IW2034" s="104"/>
      <c r="IX2034" s="104"/>
      <c r="IY2034" s="104"/>
      <c r="IZ2034" s="104"/>
      <c r="JA2034" s="104"/>
      <c r="JB2034" s="104"/>
      <c r="JC2034" s="104"/>
      <c r="JD2034" s="104"/>
      <c r="JE2034" s="104"/>
      <c r="JF2034" s="104"/>
      <c r="JG2034" s="104"/>
      <c r="JH2034" s="104"/>
      <c r="JI2034" s="104"/>
      <c r="JJ2034" s="104"/>
      <c r="JK2034" s="104"/>
      <c r="JL2034" s="104"/>
      <c r="JM2034" s="104"/>
      <c r="JN2034" s="104"/>
      <c r="JO2034" s="104"/>
      <c r="JP2034" s="104"/>
      <c r="JQ2034" s="104"/>
      <c r="JR2034" s="104"/>
      <c r="JS2034" s="104"/>
      <c r="JT2034" s="104"/>
      <c r="JU2034" s="104"/>
      <c r="JV2034" s="104"/>
      <c r="JW2034" s="104"/>
      <c r="JX2034" s="104"/>
      <c r="JY2034" s="104"/>
      <c r="JZ2034" s="104"/>
      <c r="KA2034" s="104"/>
      <c r="KB2034" s="104"/>
      <c r="KC2034" s="104"/>
      <c r="KD2034" s="104"/>
      <c r="KE2034" s="104"/>
      <c r="KF2034" s="104"/>
      <c r="KG2034" s="104"/>
      <c r="KH2034" s="104"/>
      <c r="KI2034" s="104"/>
      <c r="KJ2034" s="104"/>
      <c r="KK2034" s="104"/>
      <c r="KL2034" s="104"/>
      <c r="KM2034" s="104"/>
      <c r="KN2034" s="104"/>
      <c r="KO2034" s="104"/>
      <c r="KP2034" s="104"/>
      <c r="KQ2034" s="104"/>
      <c r="KR2034" s="104"/>
      <c r="KS2034" s="104"/>
      <c r="KT2034" s="104"/>
      <c r="KU2034" s="104"/>
      <c r="KV2034" s="104"/>
      <c r="KW2034" s="104"/>
      <c r="KX2034" s="104"/>
      <c r="KY2034" s="104"/>
      <c r="KZ2034" s="104"/>
      <c r="LA2034" s="104"/>
      <c r="LB2034" s="104"/>
      <c r="LC2034" s="104"/>
      <c r="LD2034" s="104"/>
      <c r="LE2034" s="104"/>
      <c r="LF2034" s="104"/>
      <c r="LG2034" s="104"/>
      <c r="LH2034" s="104"/>
      <c r="LI2034" s="104"/>
      <c r="LJ2034" s="104"/>
      <c r="LK2034" s="104"/>
      <c r="LL2034" s="104"/>
      <c r="LM2034" s="104"/>
      <c r="LN2034" s="104"/>
      <c r="LO2034" s="104"/>
      <c r="LP2034" s="104"/>
      <c r="LQ2034" s="104"/>
      <c r="LR2034" s="104"/>
      <c r="LS2034" s="104"/>
      <c r="LT2034" s="104"/>
      <c r="LU2034" s="104"/>
      <c r="LV2034" s="104"/>
      <c r="LW2034" s="104"/>
      <c r="LX2034" s="104"/>
      <c r="LY2034" s="104"/>
      <c r="LZ2034" s="104"/>
      <c r="MA2034" s="104"/>
      <c r="MB2034" s="104"/>
      <c r="MC2034" s="104"/>
      <c r="MD2034" s="104"/>
      <c r="ME2034" s="104"/>
      <c r="MF2034" s="104"/>
      <c r="MG2034" s="104"/>
      <c r="MH2034" s="104"/>
      <c r="MI2034" s="104"/>
      <c r="MJ2034" s="104"/>
      <c r="MK2034" s="104"/>
      <c r="ML2034" s="104"/>
      <c r="MM2034" s="104"/>
      <c r="MN2034" s="104"/>
      <c r="MO2034" s="104"/>
      <c r="MP2034" s="104"/>
      <c r="MQ2034" s="104"/>
      <c r="MR2034" s="104"/>
      <c r="MS2034" s="104"/>
      <c r="MT2034" s="104"/>
      <c r="MU2034" s="104"/>
      <c r="MV2034" s="104"/>
      <c r="MW2034" s="104"/>
      <c r="MX2034" s="104"/>
      <c r="MY2034" s="104"/>
      <c r="MZ2034" s="104"/>
      <c r="NA2034" s="104"/>
      <c r="NB2034" s="104"/>
      <c r="NC2034" s="104"/>
      <c r="ND2034" s="104"/>
      <c r="NE2034" s="104"/>
      <c r="NF2034" s="104"/>
      <c r="NG2034" s="104"/>
      <c r="NH2034" s="104"/>
      <c r="NI2034" s="104"/>
      <c r="NJ2034" s="104"/>
      <c r="NK2034" s="104"/>
      <c r="NL2034" s="104"/>
      <c r="NM2034" s="104"/>
      <c r="NN2034" s="104"/>
      <c r="NO2034" s="104"/>
      <c r="NP2034" s="104"/>
      <c r="NQ2034" s="104"/>
      <c r="NR2034" s="104"/>
      <c r="NS2034" s="104"/>
      <c r="NT2034" s="104"/>
      <c r="NU2034" s="104"/>
      <c r="NV2034" s="104"/>
      <c r="NW2034" s="104"/>
      <c r="NX2034" s="104"/>
      <c r="NY2034" s="104"/>
      <c r="NZ2034" s="104"/>
      <c r="OA2034" s="104"/>
      <c r="OB2034" s="104"/>
      <c r="OC2034" s="104"/>
      <c r="OD2034" s="104"/>
      <c r="OE2034" s="104"/>
      <c r="OF2034" s="104"/>
      <c r="OG2034" s="104"/>
      <c r="OH2034" s="104"/>
      <c r="OI2034" s="104"/>
      <c r="OJ2034" s="104"/>
      <c r="OK2034" s="104"/>
      <c r="OL2034" s="104"/>
      <c r="OM2034" s="104"/>
      <c r="ON2034" s="104"/>
      <c r="OO2034" s="104"/>
      <c r="OP2034" s="104"/>
      <c r="OQ2034" s="104"/>
      <c r="OR2034" s="104"/>
      <c r="OS2034" s="104"/>
      <c r="OT2034" s="104"/>
      <c r="OU2034" s="104"/>
      <c r="OV2034" s="104"/>
      <c r="OW2034" s="104"/>
      <c r="OX2034" s="104"/>
      <c r="OY2034" s="104"/>
      <c r="OZ2034" s="104"/>
      <c r="PA2034" s="104"/>
      <c r="PB2034" s="104"/>
      <c r="PC2034" s="104"/>
      <c r="PD2034" s="104"/>
      <c r="PE2034" s="104"/>
      <c r="PF2034" s="104"/>
      <c r="PG2034" s="104"/>
      <c r="PH2034" s="104"/>
      <c r="PI2034" s="104"/>
      <c r="PJ2034" s="104"/>
      <c r="PK2034" s="104"/>
      <c r="PL2034" s="104"/>
      <c r="PM2034" s="104"/>
      <c r="PN2034" s="104"/>
      <c r="PO2034" s="104"/>
      <c r="PP2034" s="104"/>
      <c r="PQ2034" s="104"/>
      <c r="PR2034" s="104"/>
      <c r="PS2034" s="104"/>
      <c r="PT2034" s="104"/>
      <c r="PU2034" s="104"/>
      <c r="PV2034" s="104"/>
      <c r="PW2034" s="104"/>
      <c r="PX2034" s="104"/>
      <c r="PY2034" s="104"/>
      <c r="PZ2034" s="104"/>
      <c r="QA2034" s="104"/>
      <c r="QB2034" s="104"/>
      <c r="QC2034" s="104"/>
      <c r="QD2034" s="104"/>
      <c r="QE2034" s="104"/>
      <c r="QF2034" s="104"/>
      <c r="QG2034" s="104"/>
      <c r="QH2034" s="104"/>
      <c r="QI2034" s="104"/>
      <c r="QJ2034" s="104"/>
      <c r="QK2034" s="104"/>
      <c r="QL2034" s="104"/>
      <c r="QM2034" s="104"/>
      <c r="QN2034" s="104"/>
      <c r="QO2034" s="104"/>
      <c r="QP2034" s="104"/>
      <c r="QQ2034" s="104"/>
      <c r="QR2034" s="104"/>
      <c r="QS2034" s="104"/>
      <c r="QT2034" s="104"/>
      <c r="QU2034" s="104"/>
      <c r="QV2034" s="104"/>
      <c r="QW2034" s="104"/>
      <c r="QX2034" s="104"/>
      <c r="QY2034" s="104"/>
      <c r="QZ2034" s="104"/>
      <c r="RA2034" s="104"/>
      <c r="RB2034" s="104"/>
      <c r="RC2034" s="104"/>
      <c r="RD2034" s="104"/>
      <c r="RE2034" s="104"/>
      <c r="RF2034" s="104"/>
    </row>
    <row r="2035" spans="1:474" x14ac:dyDescent="0.25">
      <c r="A2035" s="26"/>
      <c r="B2035" s="48" t="s">
        <v>1917</v>
      </c>
      <c r="C2035" s="23"/>
      <c r="D2035" s="49">
        <v>0</v>
      </c>
      <c r="E2035" s="23"/>
      <c r="F2035" s="50">
        <v>0</v>
      </c>
      <c r="G2035" s="169"/>
      <c r="H2035" s="169"/>
      <c r="I2035" s="169"/>
      <c r="J2035" s="169"/>
      <c r="K2035" s="169"/>
      <c r="L2035" s="169"/>
      <c r="M2035" s="169"/>
      <c r="N2035" s="207">
        <f t="shared" ref="N2035:N2042" si="212">M2035*E2035</f>
        <v>0</v>
      </c>
      <c r="O2035" s="169"/>
      <c r="P2035" s="207"/>
      <c r="Q2035" s="169"/>
      <c r="R2035" s="169"/>
      <c r="S2035" s="169"/>
      <c r="T2035" s="169"/>
      <c r="U2035" s="208">
        <v>0</v>
      </c>
      <c r="V2035" s="207">
        <v>0</v>
      </c>
      <c r="W2035" s="169"/>
      <c r="X2035" s="169"/>
      <c r="Y2035" s="169"/>
      <c r="Z2035" s="169"/>
      <c r="AA2035" s="169"/>
      <c r="AB2035" s="169"/>
      <c r="AC2035" s="180"/>
      <c r="AD2035" s="180"/>
      <c r="AE2035" s="207">
        <f t="shared" ref="AE2035:AE2054" si="213">H2035+J2035+L2035+N2035+P2035+R2035+T2035+V2035+X2035+Z2035+AB2035+AD2035</f>
        <v>0</v>
      </c>
    </row>
    <row r="2036" spans="1:474" x14ac:dyDescent="0.25">
      <c r="A2036" s="26"/>
      <c r="B2036" s="48" t="s">
        <v>1918</v>
      </c>
      <c r="C2036" s="23"/>
      <c r="D2036" s="49">
        <v>2</v>
      </c>
      <c r="E2036" s="23">
        <f t="shared" ref="E2036:E2054" si="214">F2036/D2036</f>
        <v>1094.1584</v>
      </c>
      <c r="F2036" s="50">
        <v>2188.3168000000001</v>
      </c>
      <c r="G2036" s="169"/>
      <c r="H2036" s="169"/>
      <c r="I2036" s="169"/>
      <c r="J2036" s="169"/>
      <c r="K2036" s="169"/>
      <c r="L2036" s="169"/>
      <c r="M2036" s="169"/>
      <c r="N2036" s="207">
        <f t="shared" si="212"/>
        <v>0</v>
      </c>
      <c r="O2036" s="169"/>
      <c r="P2036" s="207"/>
      <c r="Q2036" s="169"/>
      <c r="R2036" s="169"/>
      <c r="S2036" s="169"/>
      <c r="T2036" s="169"/>
      <c r="U2036" s="208">
        <v>2</v>
      </c>
      <c r="V2036" s="207">
        <v>2188.3168000000001</v>
      </c>
      <c r="W2036" s="169"/>
      <c r="X2036" s="169"/>
      <c r="Y2036" s="169"/>
      <c r="Z2036" s="169"/>
      <c r="AA2036" s="169"/>
      <c r="AB2036" s="169"/>
      <c r="AC2036" s="180"/>
      <c r="AD2036" s="180"/>
      <c r="AE2036" s="207">
        <f t="shared" si="213"/>
        <v>2188.3168000000001</v>
      </c>
    </row>
    <row r="2037" spans="1:474" x14ac:dyDescent="0.25">
      <c r="A2037" s="26"/>
      <c r="B2037" s="48" t="s">
        <v>1919</v>
      </c>
      <c r="C2037" s="23"/>
      <c r="D2037" s="49">
        <v>2</v>
      </c>
      <c r="E2037" s="23">
        <f t="shared" si="214"/>
        <v>3317.6</v>
      </c>
      <c r="F2037" s="50">
        <v>6635.2</v>
      </c>
      <c r="G2037" s="169"/>
      <c r="H2037" s="169"/>
      <c r="I2037" s="169"/>
      <c r="J2037" s="169"/>
      <c r="K2037" s="169"/>
      <c r="L2037" s="169"/>
      <c r="M2037" s="169"/>
      <c r="N2037" s="207">
        <f t="shared" si="212"/>
        <v>0</v>
      </c>
      <c r="O2037" s="169"/>
      <c r="P2037" s="207"/>
      <c r="Q2037" s="169"/>
      <c r="R2037" s="169"/>
      <c r="S2037" s="169"/>
      <c r="T2037" s="169"/>
      <c r="U2037" s="208">
        <v>2</v>
      </c>
      <c r="V2037" s="207">
        <v>6635.2</v>
      </c>
      <c r="W2037" s="169"/>
      <c r="X2037" s="169"/>
      <c r="Y2037" s="169"/>
      <c r="Z2037" s="169"/>
      <c r="AA2037" s="169"/>
      <c r="AB2037" s="169"/>
      <c r="AC2037" s="180"/>
      <c r="AD2037" s="180"/>
      <c r="AE2037" s="207">
        <f t="shared" si="213"/>
        <v>6635.2</v>
      </c>
    </row>
    <row r="2038" spans="1:474" x14ac:dyDescent="0.25">
      <c r="A2038" s="26"/>
      <c r="B2038" s="48" t="s">
        <v>1920</v>
      </c>
      <c r="C2038" s="23"/>
      <c r="D2038" s="49">
        <v>3</v>
      </c>
      <c r="E2038" s="23">
        <f t="shared" si="214"/>
        <v>2220.2399999999998</v>
      </c>
      <c r="F2038" s="50">
        <v>6660.7199999999993</v>
      </c>
      <c r="G2038" s="169"/>
      <c r="H2038" s="169"/>
      <c r="I2038" s="169"/>
      <c r="J2038" s="169"/>
      <c r="K2038" s="169"/>
      <c r="L2038" s="169"/>
      <c r="M2038" s="169"/>
      <c r="N2038" s="207">
        <f t="shared" si="212"/>
        <v>0</v>
      </c>
      <c r="O2038" s="169"/>
      <c r="P2038" s="207"/>
      <c r="Q2038" s="169"/>
      <c r="R2038" s="169"/>
      <c r="S2038" s="169"/>
      <c r="T2038" s="169"/>
      <c r="U2038" s="208">
        <v>3</v>
      </c>
      <c r="V2038" s="207">
        <v>6660.7199999999993</v>
      </c>
      <c r="W2038" s="169"/>
      <c r="X2038" s="169"/>
      <c r="Y2038" s="169"/>
      <c r="Z2038" s="169"/>
      <c r="AA2038" s="169"/>
      <c r="AB2038" s="169"/>
      <c r="AC2038" s="180"/>
      <c r="AD2038" s="180"/>
      <c r="AE2038" s="207">
        <f t="shared" si="213"/>
        <v>6660.7199999999993</v>
      </c>
    </row>
    <row r="2039" spans="1:474" x14ac:dyDescent="0.25">
      <c r="A2039" s="26"/>
      <c r="B2039" s="48" t="s">
        <v>1921</v>
      </c>
      <c r="C2039" s="23"/>
      <c r="D2039" s="49">
        <v>2</v>
      </c>
      <c r="E2039" s="23">
        <f t="shared" si="214"/>
        <v>1183.0144</v>
      </c>
      <c r="F2039" s="50">
        <v>2366.0288</v>
      </c>
      <c r="G2039" s="169"/>
      <c r="H2039" s="169"/>
      <c r="I2039" s="169"/>
      <c r="J2039" s="169"/>
      <c r="K2039" s="169"/>
      <c r="L2039" s="169"/>
      <c r="M2039" s="169"/>
      <c r="N2039" s="207">
        <f t="shared" si="212"/>
        <v>0</v>
      </c>
      <c r="O2039" s="169"/>
      <c r="P2039" s="207"/>
      <c r="Q2039" s="169"/>
      <c r="R2039" s="169"/>
      <c r="S2039" s="169"/>
      <c r="T2039" s="169"/>
      <c r="U2039" s="208">
        <v>2</v>
      </c>
      <c r="V2039" s="207">
        <v>2366.0288</v>
      </c>
      <c r="W2039" s="169"/>
      <c r="X2039" s="169"/>
      <c r="Y2039" s="169"/>
      <c r="Z2039" s="169"/>
      <c r="AA2039" s="169"/>
      <c r="AB2039" s="169"/>
      <c r="AC2039" s="180"/>
      <c r="AD2039" s="180"/>
      <c r="AE2039" s="207">
        <f t="shared" si="213"/>
        <v>2366.0288</v>
      </c>
    </row>
    <row r="2040" spans="1:474" x14ac:dyDescent="0.25">
      <c r="A2040" s="26"/>
      <c r="B2040" s="48" t="s">
        <v>1922</v>
      </c>
      <c r="C2040" s="23"/>
      <c r="D2040" s="49">
        <v>4</v>
      </c>
      <c r="E2040" s="23">
        <f t="shared" si="214"/>
        <v>803.88</v>
      </c>
      <c r="F2040" s="50">
        <v>3215.52</v>
      </c>
      <c r="G2040" s="169"/>
      <c r="H2040" s="169"/>
      <c r="I2040" s="169"/>
      <c r="J2040" s="169"/>
      <c r="K2040" s="169"/>
      <c r="L2040" s="169"/>
      <c r="M2040" s="169"/>
      <c r="N2040" s="207">
        <f t="shared" si="212"/>
        <v>0</v>
      </c>
      <c r="O2040" s="169"/>
      <c r="P2040" s="207"/>
      <c r="Q2040" s="169"/>
      <c r="R2040" s="169"/>
      <c r="S2040" s="169"/>
      <c r="T2040" s="169"/>
      <c r="U2040" s="208">
        <v>4</v>
      </c>
      <c r="V2040" s="207">
        <v>3215.52</v>
      </c>
      <c r="W2040" s="169"/>
      <c r="X2040" s="169"/>
      <c r="Y2040" s="169"/>
      <c r="Z2040" s="169"/>
      <c r="AA2040" s="169"/>
      <c r="AB2040" s="169"/>
      <c r="AC2040" s="180"/>
      <c r="AD2040" s="180"/>
      <c r="AE2040" s="207">
        <f t="shared" si="213"/>
        <v>3215.52</v>
      </c>
    </row>
    <row r="2041" spans="1:474" x14ac:dyDescent="0.25">
      <c r="A2041" s="26"/>
      <c r="B2041" s="48" t="s">
        <v>1923</v>
      </c>
      <c r="C2041" s="23"/>
      <c r="D2041" s="57">
        <v>45</v>
      </c>
      <c r="E2041" s="23">
        <f t="shared" si="214"/>
        <v>210</v>
      </c>
      <c r="F2041" s="50">
        <v>9450</v>
      </c>
      <c r="G2041" s="169"/>
      <c r="H2041" s="169"/>
      <c r="I2041" s="169"/>
      <c r="J2041" s="169"/>
      <c r="K2041" s="169"/>
      <c r="L2041" s="169"/>
      <c r="M2041" s="169"/>
      <c r="N2041" s="207">
        <f t="shared" si="212"/>
        <v>0</v>
      </c>
      <c r="O2041" s="169"/>
      <c r="P2041" s="207"/>
      <c r="Q2041" s="169"/>
      <c r="R2041" s="169"/>
      <c r="S2041" s="169"/>
      <c r="T2041" s="169"/>
      <c r="U2041" s="208">
        <v>45</v>
      </c>
      <c r="V2041" s="207">
        <v>9450</v>
      </c>
      <c r="W2041" s="169"/>
      <c r="X2041" s="169"/>
      <c r="Y2041" s="169"/>
      <c r="Z2041" s="169"/>
      <c r="AA2041" s="169"/>
      <c r="AB2041" s="169"/>
      <c r="AC2041" s="180"/>
      <c r="AD2041" s="180"/>
      <c r="AE2041" s="207">
        <f t="shared" si="213"/>
        <v>9450</v>
      </c>
    </row>
    <row r="2042" spans="1:474" x14ac:dyDescent="0.25">
      <c r="A2042" s="26"/>
      <c r="B2042" s="48" t="s">
        <v>1924</v>
      </c>
      <c r="C2042" s="23"/>
      <c r="D2042" s="57">
        <v>45</v>
      </c>
      <c r="E2042" s="23">
        <f t="shared" si="214"/>
        <v>210</v>
      </c>
      <c r="F2042" s="50">
        <v>9450</v>
      </c>
      <c r="G2042" s="169"/>
      <c r="H2042" s="169"/>
      <c r="I2042" s="169"/>
      <c r="J2042" s="169"/>
      <c r="K2042" s="169"/>
      <c r="L2042" s="169"/>
      <c r="M2042" s="169"/>
      <c r="N2042" s="207">
        <f t="shared" si="212"/>
        <v>0</v>
      </c>
      <c r="O2042" s="169"/>
      <c r="P2042" s="207"/>
      <c r="Q2042" s="169"/>
      <c r="R2042" s="169"/>
      <c r="S2042" s="169"/>
      <c r="T2042" s="169"/>
      <c r="U2042" s="208">
        <v>45</v>
      </c>
      <c r="V2042" s="207">
        <v>9450</v>
      </c>
      <c r="W2042" s="169"/>
      <c r="X2042" s="169"/>
      <c r="Y2042" s="169"/>
      <c r="Z2042" s="169"/>
      <c r="AA2042" s="169"/>
      <c r="AB2042" s="169"/>
      <c r="AC2042" s="180"/>
      <c r="AD2042" s="180"/>
      <c r="AE2042" s="207">
        <f t="shared" si="213"/>
        <v>9450</v>
      </c>
    </row>
    <row r="2043" spans="1:474" x14ac:dyDescent="0.25">
      <c r="A2043" s="26"/>
      <c r="B2043" s="48" t="s">
        <v>1925</v>
      </c>
      <c r="C2043" s="23"/>
      <c r="D2043" s="57">
        <v>45</v>
      </c>
      <c r="E2043" s="23">
        <f>F2043/D2043</f>
        <v>210</v>
      </c>
      <c r="F2043" s="50">
        <v>9450</v>
      </c>
      <c r="G2043" s="169"/>
      <c r="H2043" s="169"/>
      <c r="I2043" s="169"/>
      <c r="J2043" s="169"/>
      <c r="K2043" s="169"/>
      <c r="L2043" s="169"/>
      <c r="M2043" s="169">
        <v>5</v>
      </c>
      <c r="N2043" s="207">
        <f>M2043*E2043</f>
        <v>1050</v>
      </c>
      <c r="O2043" s="169"/>
      <c r="P2043" s="207"/>
      <c r="Q2043" s="169"/>
      <c r="R2043" s="169"/>
      <c r="S2043" s="169"/>
      <c r="T2043" s="169"/>
      <c r="U2043" s="208">
        <v>40</v>
      </c>
      <c r="V2043" s="207">
        <v>8400</v>
      </c>
      <c r="W2043" s="169"/>
      <c r="X2043" s="169"/>
      <c r="Y2043" s="169"/>
      <c r="Z2043" s="169"/>
      <c r="AA2043" s="169"/>
      <c r="AB2043" s="169"/>
      <c r="AC2043" s="180"/>
      <c r="AD2043" s="180"/>
      <c r="AE2043" s="207">
        <f t="shared" si="213"/>
        <v>9450</v>
      </c>
    </row>
    <row r="2044" spans="1:474" x14ac:dyDescent="0.25">
      <c r="A2044" s="26"/>
      <c r="B2044" s="48" t="s">
        <v>1926</v>
      </c>
      <c r="C2044" s="23"/>
      <c r="D2044" s="57">
        <v>45</v>
      </c>
      <c r="E2044" s="23">
        <f t="shared" si="214"/>
        <v>210</v>
      </c>
      <c r="F2044" s="50">
        <v>9450</v>
      </c>
      <c r="G2044" s="169"/>
      <c r="H2044" s="169"/>
      <c r="I2044" s="169"/>
      <c r="J2044" s="169"/>
      <c r="K2044" s="169"/>
      <c r="L2044" s="169"/>
      <c r="M2044" s="169"/>
      <c r="N2044" s="207">
        <f t="shared" ref="N2044:N2054" si="215">M2044*E2044</f>
        <v>0</v>
      </c>
      <c r="O2044" s="169"/>
      <c r="P2044" s="207"/>
      <c r="Q2044" s="169"/>
      <c r="R2044" s="169"/>
      <c r="S2044" s="169"/>
      <c r="T2044" s="169"/>
      <c r="U2044" s="208">
        <v>45</v>
      </c>
      <c r="V2044" s="207">
        <v>9450</v>
      </c>
      <c r="W2044" s="169"/>
      <c r="X2044" s="169"/>
      <c r="Y2044" s="169"/>
      <c r="Z2044" s="169"/>
      <c r="AA2044" s="169"/>
      <c r="AB2044" s="169"/>
      <c r="AC2044" s="180"/>
      <c r="AD2044" s="180"/>
      <c r="AE2044" s="207">
        <f t="shared" si="213"/>
        <v>9450</v>
      </c>
    </row>
    <row r="2045" spans="1:474" x14ac:dyDescent="0.25">
      <c r="A2045" s="26"/>
      <c r="B2045" s="48" t="s">
        <v>1927</v>
      </c>
      <c r="C2045" s="23"/>
      <c r="D2045" s="57">
        <v>45</v>
      </c>
      <c r="E2045" s="23">
        <f t="shared" si="214"/>
        <v>210</v>
      </c>
      <c r="F2045" s="50">
        <v>9450</v>
      </c>
      <c r="G2045" s="169"/>
      <c r="H2045" s="169"/>
      <c r="I2045" s="169"/>
      <c r="J2045" s="169"/>
      <c r="K2045" s="169"/>
      <c r="L2045" s="169"/>
      <c r="M2045" s="169"/>
      <c r="N2045" s="207">
        <f t="shared" si="215"/>
        <v>0</v>
      </c>
      <c r="O2045" s="169"/>
      <c r="P2045" s="207"/>
      <c r="Q2045" s="169"/>
      <c r="R2045" s="169"/>
      <c r="S2045" s="169"/>
      <c r="T2045" s="169"/>
      <c r="U2045" s="208">
        <v>45</v>
      </c>
      <c r="V2045" s="207">
        <v>9450</v>
      </c>
      <c r="W2045" s="169"/>
      <c r="X2045" s="169"/>
      <c r="Y2045" s="169"/>
      <c r="Z2045" s="169"/>
      <c r="AA2045" s="169"/>
      <c r="AB2045" s="169"/>
      <c r="AC2045" s="180"/>
      <c r="AD2045" s="180"/>
      <c r="AE2045" s="207">
        <f t="shared" si="213"/>
        <v>9450</v>
      </c>
    </row>
    <row r="2046" spans="1:474" x14ac:dyDescent="0.25">
      <c r="A2046" s="26"/>
      <c r="B2046" s="48" t="s">
        <v>1928</v>
      </c>
      <c r="C2046" s="23"/>
      <c r="D2046" s="57">
        <v>45</v>
      </c>
      <c r="E2046" s="23">
        <f t="shared" si="214"/>
        <v>210</v>
      </c>
      <c r="F2046" s="50">
        <v>9450</v>
      </c>
      <c r="G2046" s="169"/>
      <c r="H2046" s="169"/>
      <c r="I2046" s="169"/>
      <c r="J2046" s="169"/>
      <c r="K2046" s="169"/>
      <c r="L2046" s="169"/>
      <c r="M2046" s="169">
        <v>5</v>
      </c>
      <c r="N2046" s="207">
        <v>1050.01</v>
      </c>
      <c r="O2046" s="169"/>
      <c r="P2046" s="207"/>
      <c r="Q2046" s="169"/>
      <c r="R2046" s="169"/>
      <c r="S2046" s="169"/>
      <c r="T2046" s="169"/>
      <c r="U2046" s="208">
        <v>40</v>
      </c>
      <c r="V2046" s="207">
        <v>8399.99</v>
      </c>
      <c r="W2046" s="169"/>
      <c r="X2046" s="169"/>
      <c r="Y2046" s="169"/>
      <c r="Z2046" s="169"/>
      <c r="AA2046" s="169"/>
      <c r="AB2046" s="169"/>
      <c r="AC2046" s="180"/>
      <c r="AD2046" s="180"/>
      <c r="AE2046" s="207">
        <f t="shared" si="213"/>
        <v>9450</v>
      </c>
    </row>
    <row r="2047" spans="1:474" x14ac:dyDescent="0.25">
      <c r="A2047" s="26"/>
      <c r="B2047" s="48" t="s">
        <v>1929</v>
      </c>
      <c r="C2047" s="23"/>
      <c r="D2047" s="57">
        <v>45</v>
      </c>
      <c r="E2047" s="23">
        <f t="shared" si="214"/>
        <v>210</v>
      </c>
      <c r="F2047" s="50">
        <v>9450</v>
      </c>
      <c r="G2047" s="169"/>
      <c r="H2047" s="169"/>
      <c r="I2047" s="169"/>
      <c r="J2047" s="169"/>
      <c r="K2047" s="169"/>
      <c r="L2047" s="169"/>
      <c r="M2047" s="169"/>
      <c r="N2047" s="207">
        <f t="shared" si="215"/>
        <v>0</v>
      </c>
      <c r="O2047" s="169"/>
      <c r="P2047" s="207"/>
      <c r="Q2047" s="169"/>
      <c r="R2047" s="169"/>
      <c r="S2047" s="169"/>
      <c r="T2047" s="169"/>
      <c r="U2047" s="208">
        <v>45</v>
      </c>
      <c r="V2047" s="207">
        <v>9450</v>
      </c>
      <c r="W2047" s="169"/>
      <c r="X2047" s="169"/>
      <c r="Y2047" s="169"/>
      <c r="Z2047" s="169"/>
      <c r="AA2047" s="169"/>
      <c r="AB2047" s="169"/>
      <c r="AC2047" s="180"/>
      <c r="AD2047" s="180"/>
      <c r="AE2047" s="207">
        <f t="shared" si="213"/>
        <v>9450</v>
      </c>
    </row>
    <row r="2048" spans="1:474" x14ac:dyDescent="0.25">
      <c r="A2048" s="26"/>
      <c r="B2048" s="48" t="s">
        <v>1930</v>
      </c>
      <c r="C2048" s="23"/>
      <c r="D2048" s="57">
        <v>45</v>
      </c>
      <c r="E2048" s="23">
        <f t="shared" si="214"/>
        <v>225</v>
      </c>
      <c r="F2048" s="50">
        <v>10125</v>
      </c>
      <c r="G2048" s="169"/>
      <c r="H2048" s="169"/>
      <c r="I2048" s="169"/>
      <c r="J2048" s="169"/>
      <c r="K2048" s="169"/>
      <c r="L2048" s="169"/>
      <c r="M2048" s="169">
        <v>0</v>
      </c>
      <c r="N2048" s="207">
        <f t="shared" si="215"/>
        <v>0</v>
      </c>
      <c r="O2048" s="169"/>
      <c r="P2048" s="207"/>
      <c r="Q2048" s="169"/>
      <c r="R2048" s="169"/>
      <c r="S2048" s="169"/>
      <c r="T2048" s="169"/>
      <c r="U2048" s="208">
        <v>45</v>
      </c>
      <c r="V2048" s="207">
        <v>10125</v>
      </c>
      <c r="W2048" s="169"/>
      <c r="X2048" s="169"/>
      <c r="Y2048" s="169"/>
      <c r="Z2048" s="169"/>
      <c r="AA2048" s="169"/>
      <c r="AB2048" s="169"/>
      <c r="AC2048" s="180"/>
      <c r="AD2048" s="180"/>
      <c r="AE2048" s="207">
        <f t="shared" si="213"/>
        <v>10125</v>
      </c>
    </row>
    <row r="2049" spans="1:474" x14ac:dyDescent="0.25">
      <c r="A2049" s="26"/>
      <c r="B2049" s="48" t="s">
        <v>1931</v>
      </c>
      <c r="C2049" s="23"/>
      <c r="D2049" s="57">
        <v>45</v>
      </c>
      <c r="E2049" s="23">
        <f t="shared" si="214"/>
        <v>225</v>
      </c>
      <c r="F2049" s="50">
        <v>10125</v>
      </c>
      <c r="G2049" s="169"/>
      <c r="H2049" s="169"/>
      <c r="I2049" s="169"/>
      <c r="J2049" s="169"/>
      <c r="K2049" s="169"/>
      <c r="L2049" s="169"/>
      <c r="M2049" s="169"/>
      <c r="N2049" s="207">
        <f t="shared" si="215"/>
        <v>0</v>
      </c>
      <c r="O2049" s="169"/>
      <c r="P2049" s="207"/>
      <c r="Q2049" s="169"/>
      <c r="R2049" s="169"/>
      <c r="S2049" s="169"/>
      <c r="T2049" s="169"/>
      <c r="U2049" s="208">
        <v>45</v>
      </c>
      <c r="V2049" s="207">
        <v>10125</v>
      </c>
      <c r="W2049" s="169"/>
      <c r="X2049" s="169"/>
      <c r="Y2049" s="169"/>
      <c r="Z2049" s="169"/>
      <c r="AA2049" s="169"/>
      <c r="AB2049" s="169"/>
      <c r="AC2049" s="180"/>
      <c r="AD2049" s="180"/>
      <c r="AE2049" s="207">
        <f t="shared" si="213"/>
        <v>10125</v>
      </c>
    </row>
    <row r="2050" spans="1:474" x14ac:dyDescent="0.25">
      <c r="A2050" s="26"/>
      <c r="B2050" s="48" t="s">
        <v>1932</v>
      </c>
      <c r="C2050" s="23"/>
      <c r="D2050" s="57">
        <v>45</v>
      </c>
      <c r="E2050" s="23">
        <f t="shared" si="214"/>
        <v>225</v>
      </c>
      <c r="F2050" s="50">
        <v>10125</v>
      </c>
      <c r="G2050" s="169"/>
      <c r="H2050" s="169"/>
      <c r="I2050" s="169"/>
      <c r="J2050" s="169"/>
      <c r="K2050" s="169"/>
      <c r="L2050" s="169"/>
      <c r="M2050" s="169"/>
      <c r="N2050" s="207">
        <f t="shared" si="215"/>
        <v>0</v>
      </c>
      <c r="O2050" s="169"/>
      <c r="P2050" s="207"/>
      <c r="Q2050" s="169"/>
      <c r="R2050" s="169"/>
      <c r="S2050" s="169"/>
      <c r="T2050" s="169"/>
      <c r="U2050" s="208">
        <v>45</v>
      </c>
      <c r="V2050" s="207">
        <v>10125</v>
      </c>
      <c r="W2050" s="169"/>
      <c r="X2050" s="169"/>
      <c r="Y2050" s="169"/>
      <c r="Z2050" s="169"/>
      <c r="AA2050" s="169"/>
      <c r="AB2050" s="169"/>
      <c r="AC2050" s="180"/>
      <c r="AD2050" s="180"/>
      <c r="AE2050" s="207">
        <f t="shared" si="213"/>
        <v>10125</v>
      </c>
    </row>
    <row r="2051" spans="1:474" x14ac:dyDescent="0.25">
      <c r="A2051" s="26"/>
      <c r="B2051" s="48" t="s">
        <v>1933</v>
      </c>
      <c r="C2051" s="23"/>
      <c r="D2051" s="57">
        <v>45</v>
      </c>
      <c r="E2051" s="23">
        <f t="shared" si="214"/>
        <v>225</v>
      </c>
      <c r="F2051" s="50">
        <v>10125</v>
      </c>
      <c r="G2051" s="169"/>
      <c r="H2051" s="169"/>
      <c r="I2051" s="169"/>
      <c r="J2051" s="169"/>
      <c r="K2051" s="169"/>
      <c r="L2051" s="169"/>
      <c r="M2051" s="169"/>
      <c r="N2051" s="207">
        <f t="shared" si="215"/>
        <v>0</v>
      </c>
      <c r="O2051" s="169"/>
      <c r="P2051" s="207"/>
      <c r="Q2051" s="169"/>
      <c r="R2051" s="169"/>
      <c r="S2051" s="169"/>
      <c r="T2051" s="169"/>
      <c r="U2051" s="208">
        <v>45</v>
      </c>
      <c r="V2051" s="207">
        <v>10125</v>
      </c>
      <c r="W2051" s="169"/>
      <c r="X2051" s="169"/>
      <c r="Y2051" s="169"/>
      <c r="Z2051" s="169"/>
      <c r="AA2051" s="169"/>
      <c r="AB2051" s="169"/>
      <c r="AC2051" s="180"/>
      <c r="AD2051" s="180"/>
      <c r="AE2051" s="207">
        <f t="shared" si="213"/>
        <v>10125</v>
      </c>
    </row>
    <row r="2052" spans="1:474" x14ac:dyDescent="0.25">
      <c r="A2052" s="26"/>
      <c r="B2052" s="48" t="s">
        <v>1934</v>
      </c>
      <c r="C2052" s="23"/>
      <c r="D2052" s="49">
        <v>0</v>
      </c>
      <c r="E2052" s="23"/>
      <c r="F2052" s="50">
        <v>0</v>
      </c>
      <c r="G2052" s="169"/>
      <c r="H2052" s="169"/>
      <c r="I2052" s="169"/>
      <c r="J2052" s="169"/>
      <c r="K2052" s="169"/>
      <c r="L2052" s="169"/>
      <c r="M2052" s="169"/>
      <c r="N2052" s="207">
        <f t="shared" si="215"/>
        <v>0</v>
      </c>
      <c r="O2052" s="169"/>
      <c r="P2052" s="207"/>
      <c r="Q2052" s="169"/>
      <c r="R2052" s="169"/>
      <c r="S2052" s="169"/>
      <c r="T2052" s="169"/>
      <c r="U2052" s="208">
        <v>0</v>
      </c>
      <c r="V2052" s="207">
        <v>0</v>
      </c>
      <c r="W2052" s="169"/>
      <c r="X2052" s="169"/>
      <c r="Y2052" s="169"/>
      <c r="Z2052" s="169"/>
      <c r="AA2052" s="169"/>
      <c r="AB2052" s="169"/>
      <c r="AC2052" s="180"/>
      <c r="AD2052" s="180"/>
      <c r="AE2052" s="207">
        <f t="shared" si="213"/>
        <v>0</v>
      </c>
    </row>
    <row r="2053" spans="1:474" x14ac:dyDescent="0.25">
      <c r="A2053" s="26"/>
      <c r="B2053" s="48" t="s">
        <v>1935</v>
      </c>
      <c r="C2053" s="23"/>
      <c r="D2053" s="49">
        <v>3</v>
      </c>
      <c r="E2053" s="23">
        <f t="shared" si="214"/>
        <v>765.59999999999991</v>
      </c>
      <c r="F2053" s="50">
        <v>2296.7999999999997</v>
      </c>
      <c r="G2053" s="169"/>
      <c r="H2053" s="169"/>
      <c r="I2053" s="169"/>
      <c r="J2053" s="169"/>
      <c r="K2053" s="169"/>
      <c r="L2053" s="169"/>
      <c r="M2053" s="169"/>
      <c r="N2053" s="207">
        <f t="shared" si="215"/>
        <v>0</v>
      </c>
      <c r="O2053" s="169"/>
      <c r="P2053" s="207"/>
      <c r="Q2053" s="169"/>
      <c r="R2053" s="169"/>
      <c r="S2053" s="169"/>
      <c r="T2053" s="169"/>
      <c r="U2053" s="208">
        <v>3</v>
      </c>
      <c r="V2053" s="207">
        <v>2296.7999999999997</v>
      </c>
      <c r="W2053" s="169"/>
      <c r="X2053" s="169"/>
      <c r="Y2053" s="169"/>
      <c r="Z2053" s="169"/>
      <c r="AA2053" s="169"/>
      <c r="AB2053" s="169"/>
      <c r="AC2053" s="180"/>
      <c r="AD2053" s="180"/>
      <c r="AE2053" s="207">
        <f t="shared" si="213"/>
        <v>2296.7999999999997</v>
      </c>
    </row>
    <row r="2054" spans="1:474" x14ac:dyDescent="0.25">
      <c r="A2054" s="26"/>
      <c r="B2054" s="48" t="s">
        <v>1936</v>
      </c>
      <c r="C2054" s="23"/>
      <c r="D2054" s="49">
        <v>2</v>
      </c>
      <c r="E2054" s="23">
        <f t="shared" si="214"/>
        <v>708.76</v>
      </c>
      <c r="F2054" s="50">
        <v>1417.52</v>
      </c>
      <c r="G2054" s="169"/>
      <c r="H2054" s="169"/>
      <c r="I2054" s="169"/>
      <c r="J2054" s="169"/>
      <c r="K2054" s="169"/>
      <c r="L2054" s="169"/>
      <c r="M2054" s="169"/>
      <c r="N2054" s="207">
        <f t="shared" si="215"/>
        <v>0</v>
      </c>
      <c r="O2054" s="169"/>
      <c r="P2054" s="207"/>
      <c r="Q2054" s="169"/>
      <c r="R2054" s="169"/>
      <c r="S2054" s="169"/>
      <c r="T2054" s="169"/>
      <c r="U2054" s="208">
        <v>2</v>
      </c>
      <c r="V2054" s="207">
        <v>1417.52</v>
      </c>
      <c r="W2054" s="169"/>
      <c r="X2054" s="169"/>
      <c r="Y2054" s="169"/>
      <c r="Z2054" s="169"/>
      <c r="AA2054" s="169"/>
      <c r="AB2054" s="169"/>
      <c r="AC2054" s="180"/>
      <c r="AD2054" s="180"/>
      <c r="AE2054" s="207">
        <f t="shared" si="213"/>
        <v>1417.52</v>
      </c>
    </row>
    <row r="2055" spans="1:474" s="10" customFormat="1" x14ac:dyDescent="0.25">
      <c r="A2055" s="6">
        <v>28000</v>
      </c>
      <c r="B2055" s="90" t="s">
        <v>1937</v>
      </c>
      <c r="C2055" s="6"/>
      <c r="D2055" s="6"/>
      <c r="E2055" s="6"/>
      <c r="F2055" s="9">
        <v>14200</v>
      </c>
      <c r="G2055" s="177">
        <f>G2056</f>
        <v>0</v>
      </c>
      <c r="H2055" s="177">
        <f t="shared" ref="H2055:AE2056" si="216">H2056</f>
        <v>0</v>
      </c>
      <c r="I2055" s="177">
        <f t="shared" si="216"/>
        <v>0</v>
      </c>
      <c r="J2055" s="177">
        <f t="shared" si="216"/>
        <v>0</v>
      </c>
      <c r="K2055" s="177">
        <f t="shared" si="216"/>
        <v>0</v>
      </c>
      <c r="L2055" s="177">
        <f t="shared" si="216"/>
        <v>0</v>
      </c>
      <c r="M2055" s="177">
        <f t="shared" si="216"/>
        <v>0</v>
      </c>
      <c r="N2055" s="177">
        <f t="shared" si="216"/>
        <v>0</v>
      </c>
      <c r="O2055" s="177">
        <f t="shared" si="216"/>
        <v>0</v>
      </c>
      <c r="P2055" s="213">
        <f t="shared" si="216"/>
        <v>0</v>
      </c>
      <c r="Q2055" s="177">
        <f t="shared" si="216"/>
        <v>0</v>
      </c>
      <c r="R2055" s="177">
        <f t="shared" si="216"/>
        <v>0</v>
      </c>
      <c r="S2055" s="177">
        <v>0</v>
      </c>
      <c r="T2055" s="177">
        <v>0</v>
      </c>
      <c r="U2055" s="177">
        <v>10</v>
      </c>
      <c r="V2055" s="213">
        <v>14200</v>
      </c>
      <c r="W2055" s="177">
        <f t="shared" si="216"/>
        <v>0</v>
      </c>
      <c r="X2055" s="177">
        <f t="shared" si="216"/>
        <v>0</v>
      </c>
      <c r="Y2055" s="177">
        <f t="shared" si="216"/>
        <v>0</v>
      </c>
      <c r="Z2055" s="177">
        <f t="shared" si="216"/>
        <v>0</v>
      </c>
      <c r="AA2055" s="177">
        <f t="shared" si="216"/>
        <v>0</v>
      </c>
      <c r="AB2055" s="177">
        <f t="shared" si="216"/>
        <v>0</v>
      </c>
      <c r="AC2055" s="177">
        <f t="shared" si="216"/>
        <v>0</v>
      </c>
      <c r="AD2055" s="182">
        <f t="shared" si="216"/>
        <v>0</v>
      </c>
      <c r="AE2055" s="213">
        <f t="shared" si="216"/>
        <v>14200</v>
      </c>
      <c r="AF2055" s="104"/>
      <c r="AG2055" s="104"/>
      <c r="AH2055" s="104"/>
      <c r="AI2055" s="104"/>
      <c r="AJ2055" s="104"/>
      <c r="AK2055" s="104"/>
      <c r="AL2055" s="104"/>
      <c r="AM2055" s="104"/>
      <c r="AN2055" s="104"/>
      <c r="AO2055" s="104"/>
      <c r="AP2055" s="104"/>
      <c r="AQ2055" s="104"/>
      <c r="AR2055" s="104"/>
      <c r="AS2055" s="104"/>
      <c r="AT2055" s="104"/>
      <c r="AU2055" s="104"/>
      <c r="AV2055" s="104"/>
      <c r="AW2055" s="104"/>
      <c r="AX2055" s="104"/>
      <c r="AY2055" s="104"/>
      <c r="AZ2055" s="104"/>
      <c r="BA2055" s="104"/>
      <c r="BB2055" s="104"/>
      <c r="BC2055" s="104"/>
      <c r="BD2055" s="104"/>
      <c r="BE2055" s="104"/>
      <c r="BF2055" s="104"/>
      <c r="BG2055" s="104"/>
      <c r="BH2055" s="104"/>
      <c r="BI2055" s="104"/>
      <c r="BJ2055" s="104"/>
      <c r="BK2055" s="104"/>
      <c r="BL2055" s="104"/>
      <c r="BM2055" s="104"/>
      <c r="BN2055" s="104"/>
      <c r="BO2055" s="104"/>
      <c r="BP2055" s="104"/>
      <c r="BQ2055" s="104"/>
      <c r="BR2055" s="104"/>
      <c r="GM2055" s="104"/>
      <c r="GN2055" s="104"/>
      <c r="GO2055" s="104"/>
      <c r="GP2055" s="104"/>
      <c r="GQ2055" s="104"/>
      <c r="GR2055" s="104"/>
      <c r="GS2055" s="104"/>
      <c r="GT2055" s="104"/>
      <c r="GU2055" s="104"/>
      <c r="GV2055" s="104"/>
      <c r="GW2055" s="104"/>
      <c r="GX2055" s="104"/>
      <c r="GY2055" s="104"/>
      <c r="GZ2055" s="104"/>
      <c r="HA2055" s="104"/>
      <c r="HB2055" s="104"/>
      <c r="HC2055" s="104"/>
      <c r="HD2055" s="104"/>
      <c r="HE2055" s="104"/>
      <c r="HF2055" s="104"/>
      <c r="HG2055" s="104"/>
      <c r="HH2055" s="104"/>
      <c r="HI2055" s="104"/>
      <c r="HJ2055" s="104"/>
      <c r="HK2055" s="104"/>
      <c r="HL2055" s="104"/>
      <c r="HM2055" s="104"/>
      <c r="HN2055" s="104"/>
      <c r="HO2055" s="104"/>
      <c r="HP2055" s="104"/>
      <c r="HQ2055" s="104"/>
      <c r="HR2055" s="104"/>
      <c r="HS2055" s="104"/>
      <c r="HT2055" s="104"/>
      <c r="HU2055" s="104"/>
      <c r="HV2055" s="104"/>
      <c r="HW2055" s="104"/>
      <c r="HX2055" s="104"/>
      <c r="HY2055" s="104"/>
      <c r="HZ2055" s="104"/>
      <c r="IA2055" s="104"/>
      <c r="IB2055" s="104"/>
      <c r="IC2055" s="104"/>
      <c r="ID2055" s="104"/>
      <c r="IE2055" s="104"/>
      <c r="IF2055" s="104"/>
      <c r="IG2055" s="104"/>
      <c r="IH2055" s="104"/>
      <c r="II2055" s="104"/>
      <c r="IJ2055" s="104"/>
      <c r="IK2055" s="104"/>
      <c r="IL2055" s="104"/>
      <c r="IM2055" s="104"/>
      <c r="IN2055" s="104"/>
      <c r="IO2055" s="104"/>
      <c r="IP2055" s="104"/>
      <c r="IQ2055" s="104"/>
      <c r="IR2055" s="104"/>
      <c r="IS2055" s="104"/>
      <c r="IT2055" s="104"/>
      <c r="IU2055" s="104"/>
      <c r="IV2055" s="104"/>
      <c r="IW2055" s="104"/>
      <c r="IX2055" s="104"/>
      <c r="IY2055" s="104"/>
      <c r="IZ2055" s="104"/>
      <c r="JA2055" s="104"/>
      <c r="JB2055" s="104"/>
      <c r="JC2055" s="104"/>
      <c r="JD2055" s="104"/>
      <c r="JE2055" s="104"/>
      <c r="JF2055" s="104"/>
      <c r="JG2055" s="104"/>
      <c r="JH2055" s="104"/>
      <c r="JI2055" s="104"/>
      <c r="JJ2055" s="104"/>
      <c r="JK2055" s="104"/>
      <c r="JL2055" s="104"/>
      <c r="JM2055" s="104"/>
      <c r="JN2055" s="104"/>
      <c r="JO2055" s="104"/>
      <c r="JP2055" s="104"/>
      <c r="JQ2055" s="104"/>
      <c r="JR2055" s="104"/>
      <c r="JS2055" s="104"/>
      <c r="JT2055" s="104"/>
      <c r="JU2055" s="104"/>
      <c r="JV2055" s="104"/>
      <c r="JW2055" s="104"/>
      <c r="JX2055" s="104"/>
      <c r="JY2055" s="104"/>
      <c r="JZ2055" s="104"/>
      <c r="KA2055" s="104"/>
      <c r="KB2055" s="104"/>
      <c r="KC2055" s="104"/>
      <c r="KD2055" s="104"/>
      <c r="KE2055" s="104"/>
      <c r="KF2055" s="104"/>
      <c r="KG2055" s="104"/>
      <c r="KH2055" s="104"/>
      <c r="KI2055" s="104"/>
      <c r="KJ2055" s="104"/>
      <c r="KK2055" s="104"/>
      <c r="KL2055" s="104"/>
      <c r="KM2055" s="104"/>
      <c r="KN2055" s="104"/>
      <c r="KO2055" s="104"/>
      <c r="KP2055" s="104"/>
      <c r="KQ2055" s="104"/>
      <c r="KR2055" s="104"/>
      <c r="KS2055" s="104"/>
      <c r="KT2055" s="104"/>
      <c r="KU2055" s="104"/>
      <c r="KV2055" s="104"/>
      <c r="KW2055" s="104"/>
      <c r="KX2055" s="104"/>
      <c r="KY2055" s="104"/>
      <c r="KZ2055" s="104"/>
      <c r="LA2055" s="104"/>
      <c r="LB2055" s="104"/>
      <c r="LC2055" s="104"/>
      <c r="LD2055" s="104"/>
      <c r="LE2055" s="104"/>
      <c r="LF2055" s="104"/>
      <c r="LG2055" s="104"/>
      <c r="LH2055" s="104"/>
      <c r="LI2055" s="104"/>
      <c r="LJ2055" s="104"/>
      <c r="LK2055" s="104"/>
      <c r="LL2055" s="104"/>
      <c r="LM2055" s="104"/>
      <c r="LN2055" s="104"/>
      <c r="LO2055" s="104"/>
      <c r="LP2055" s="104"/>
      <c r="LQ2055" s="104"/>
      <c r="LR2055" s="104"/>
      <c r="LS2055" s="104"/>
      <c r="LT2055" s="104"/>
      <c r="LU2055" s="104"/>
      <c r="LV2055" s="104"/>
      <c r="LW2055" s="104"/>
      <c r="LX2055" s="104"/>
      <c r="LY2055" s="104"/>
      <c r="LZ2055" s="104"/>
      <c r="MA2055" s="104"/>
      <c r="MB2055" s="104"/>
      <c r="MC2055" s="104"/>
      <c r="MD2055" s="104"/>
      <c r="ME2055" s="104"/>
      <c r="MF2055" s="104"/>
      <c r="MG2055" s="104"/>
      <c r="MH2055" s="104"/>
      <c r="MI2055" s="104"/>
      <c r="MJ2055" s="104"/>
      <c r="MK2055" s="104"/>
      <c r="ML2055" s="104"/>
      <c r="MM2055" s="104"/>
      <c r="MN2055" s="104"/>
      <c r="MO2055" s="104"/>
      <c r="MP2055" s="104"/>
      <c r="MQ2055" s="104"/>
      <c r="MR2055" s="104"/>
      <c r="MS2055" s="104"/>
      <c r="MT2055" s="104"/>
      <c r="MU2055" s="104"/>
      <c r="MV2055" s="104"/>
      <c r="MW2055" s="104"/>
      <c r="MX2055" s="104"/>
      <c r="MY2055" s="104"/>
      <c r="MZ2055" s="104"/>
      <c r="NA2055" s="104"/>
      <c r="NB2055" s="104"/>
      <c r="NC2055" s="104"/>
      <c r="ND2055" s="104"/>
      <c r="NE2055" s="104"/>
      <c r="NF2055" s="104"/>
      <c r="NG2055" s="104"/>
      <c r="NH2055" s="104"/>
      <c r="NI2055" s="104"/>
      <c r="NJ2055" s="104"/>
      <c r="NK2055" s="104"/>
      <c r="NL2055" s="104"/>
      <c r="NM2055" s="104"/>
      <c r="NN2055" s="104"/>
      <c r="NO2055" s="104"/>
      <c r="NP2055" s="104"/>
      <c r="NQ2055" s="104"/>
      <c r="NR2055" s="104"/>
      <c r="NS2055" s="104"/>
      <c r="NT2055" s="104"/>
      <c r="NU2055" s="104"/>
      <c r="NV2055" s="104"/>
      <c r="NW2055" s="104"/>
      <c r="NX2055" s="104"/>
      <c r="NY2055" s="104"/>
      <c r="NZ2055" s="104"/>
      <c r="OA2055" s="104"/>
      <c r="OB2055" s="104"/>
      <c r="OC2055" s="104"/>
      <c r="OD2055" s="104"/>
      <c r="OE2055" s="104"/>
      <c r="OF2055" s="104"/>
      <c r="OG2055" s="104"/>
      <c r="OH2055" s="104"/>
      <c r="OI2055" s="104"/>
      <c r="OJ2055" s="104"/>
      <c r="OK2055" s="104"/>
      <c r="OL2055" s="104"/>
      <c r="OM2055" s="104"/>
      <c r="ON2055" s="104"/>
      <c r="OO2055" s="104"/>
      <c r="OP2055" s="104"/>
      <c r="OQ2055" s="104"/>
      <c r="OR2055" s="104"/>
      <c r="OS2055" s="104"/>
      <c r="OT2055" s="104"/>
      <c r="OU2055" s="104"/>
      <c r="OV2055" s="104"/>
      <c r="OW2055" s="104"/>
      <c r="OX2055" s="104"/>
      <c r="OY2055" s="104"/>
      <c r="OZ2055" s="104"/>
      <c r="PA2055" s="104"/>
      <c r="PB2055" s="104"/>
      <c r="PC2055" s="104"/>
      <c r="PD2055" s="104"/>
      <c r="PE2055" s="104"/>
      <c r="PF2055" s="104"/>
      <c r="PG2055" s="104"/>
      <c r="PH2055" s="104"/>
      <c r="PI2055" s="104"/>
      <c r="PJ2055" s="104"/>
      <c r="PK2055" s="104"/>
      <c r="PL2055" s="104"/>
      <c r="PM2055" s="104"/>
      <c r="PN2055" s="104"/>
      <c r="PO2055" s="104"/>
      <c r="PP2055" s="104"/>
      <c r="PQ2055" s="104"/>
      <c r="PR2055" s="104"/>
      <c r="PS2055" s="104"/>
      <c r="PT2055" s="104"/>
      <c r="PU2055" s="104"/>
      <c r="PV2055" s="104"/>
      <c r="PW2055" s="104"/>
      <c r="PX2055" s="104"/>
      <c r="PY2055" s="104"/>
      <c r="PZ2055" s="104"/>
      <c r="QA2055" s="104"/>
      <c r="QB2055" s="104"/>
      <c r="QC2055" s="104"/>
      <c r="QD2055" s="104"/>
      <c r="QE2055" s="104"/>
      <c r="QF2055" s="104"/>
      <c r="QG2055" s="104"/>
      <c r="QH2055" s="104"/>
      <c r="QI2055" s="104"/>
      <c r="QJ2055" s="104"/>
      <c r="QK2055" s="104"/>
      <c r="QL2055" s="104"/>
      <c r="QM2055" s="104"/>
      <c r="QN2055" s="104"/>
      <c r="QO2055" s="104"/>
      <c r="QP2055" s="104"/>
      <c r="QQ2055" s="104"/>
      <c r="QR2055" s="104"/>
      <c r="QS2055" s="104"/>
      <c r="QT2055" s="104"/>
      <c r="QU2055" s="104"/>
      <c r="QV2055" s="104"/>
      <c r="QW2055" s="104"/>
      <c r="QX2055" s="104"/>
      <c r="QY2055" s="104"/>
      <c r="QZ2055" s="104"/>
      <c r="RA2055" s="104"/>
      <c r="RB2055" s="104"/>
      <c r="RC2055" s="104"/>
      <c r="RD2055" s="104"/>
      <c r="RE2055" s="104"/>
      <c r="RF2055" s="104"/>
    </row>
    <row r="2056" spans="1:474" s="19" customFormat="1" x14ac:dyDescent="0.25">
      <c r="A2056" s="11">
        <v>282</v>
      </c>
      <c r="B2056" s="79" t="s">
        <v>1938</v>
      </c>
      <c r="C2056" s="11"/>
      <c r="D2056" s="11"/>
      <c r="E2056" s="11"/>
      <c r="F2056" s="13">
        <v>14200</v>
      </c>
      <c r="G2056" s="171">
        <f>G2057</f>
        <v>0</v>
      </c>
      <c r="H2056" s="171">
        <f t="shared" si="216"/>
        <v>0</v>
      </c>
      <c r="I2056" s="171">
        <f t="shared" si="216"/>
        <v>0</v>
      </c>
      <c r="J2056" s="171">
        <f t="shared" si="216"/>
        <v>0</v>
      </c>
      <c r="K2056" s="171">
        <f t="shared" si="216"/>
        <v>0</v>
      </c>
      <c r="L2056" s="171">
        <f t="shared" si="216"/>
        <v>0</v>
      </c>
      <c r="M2056" s="171">
        <f t="shared" si="216"/>
        <v>0</v>
      </c>
      <c r="N2056" s="171">
        <f t="shared" si="216"/>
        <v>0</v>
      </c>
      <c r="O2056" s="171">
        <f t="shared" si="216"/>
        <v>0</v>
      </c>
      <c r="P2056" s="185">
        <f t="shared" si="216"/>
        <v>0</v>
      </c>
      <c r="Q2056" s="171">
        <f t="shared" si="216"/>
        <v>0</v>
      </c>
      <c r="R2056" s="171">
        <f t="shared" si="216"/>
        <v>0</v>
      </c>
      <c r="S2056" s="171">
        <v>0</v>
      </c>
      <c r="T2056" s="171">
        <v>0</v>
      </c>
      <c r="U2056" s="171">
        <v>10</v>
      </c>
      <c r="V2056" s="185">
        <v>14200</v>
      </c>
      <c r="W2056" s="171">
        <f t="shared" si="216"/>
        <v>0</v>
      </c>
      <c r="X2056" s="171">
        <f t="shared" si="216"/>
        <v>0</v>
      </c>
      <c r="Y2056" s="171">
        <f t="shared" si="216"/>
        <v>0</v>
      </c>
      <c r="Z2056" s="171">
        <f t="shared" si="216"/>
        <v>0</v>
      </c>
      <c r="AA2056" s="171">
        <f t="shared" si="216"/>
        <v>0</v>
      </c>
      <c r="AB2056" s="171">
        <f t="shared" si="216"/>
        <v>0</v>
      </c>
      <c r="AC2056" s="171">
        <f t="shared" si="216"/>
        <v>0</v>
      </c>
      <c r="AD2056" s="181">
        <f t="shared" si="216"/>
        <v>0</v>
      </c>
      <c r="AE2056" s="185">
        <f t="shared" si="216"/>
        <v>14200</v>
      </c>
      <c r="AF2056" s="104"/>
      <c r="AG2056" s="104"/>
      <c r="AH2056" s="104"/>
      <c r="AI2056" s="104"/>
      <c r="AJ2056" s="104"/>
      <c r="AK2056" s="104"/>
      <c r="AL2056" s="104"/>
      <c r="AM2056" s="104"/>
      <c r="AN2056" s="104"/>
      <c r="AO2056" s="104"/>
      <c r="AP2056" s="104"/>
      <c r="AQ2056" s="104"/>
      <c r="AR2056" s="104"/>
      <c r="AS2056" s="104"/>
      <c r="AT2056" s="104"/>
      <c r="AU2056" s="104"/>
      <c r="AV2056" s="104"/>
      <c r="AW2056" s="104"/>
      <c r="AX2056" s="104"/>
      <c r="AY2056" s="104"/>
      <c r="AZ2056" s="104"/>
      <c r="BA2056" s="104"/>
      <c r="BB2056" s="104"/>
      <c r="BC2056" s="104"/>
      <c r="BD2056" s="104"/>
      <c r="BE2056" s="104"/>
      <c r="BF2056" s="104"/>
      <c r="BG2056" s="104"/>
      <c r="BH2056" s="104"/>
      <c r="BI2056" s="104"/>
      <c r="BJ2056" s="104"/>
      <c r="BK2056" s="104"/>
      <c r="BL2056" s="104"/>
      <c r="BM2056" s="104"/>
      <c r="BN2056" s="104"/>
      <c r="BO2056" s="104"/>
      <c r="BP2056" s="104"/>
      <c r="BQ2056" s="104"/>
      <c r="BR2056" s="104"/>
      <c r="GM2056" s="104"/>
      <c r="GN2056" s="104"/>
      <c r="GO2056" s="104"/>
      <c r="GP2056" s="104"/>
      <c r="GQ2056" s="104"/>
      <c r="GR2056" s="104"/>
      <c r="GS2056" s="104"/>
      <c r="GT2056" s="104"/>
      <c r="GU2056" s="104"/>
      <c r="GV2056" s="104"/>
      <c r="GW2056" s="104"/>
      <c r="GX2056" s="104"/>
      <c r="GY2056" s="104"/>
      <c r="GZ2056" s="104"/>
      <c r="HA2056" s="104"/>
      <c r="HB2056" s="104"/>
      <c r="HC2056" s="104"/>
      <c r="HD2056" s="104"/>
      <c r="HE2056" s="104"/>
      <c r="HF2056" s="104"/>
      <c r="HG2056" s="104"/>
      <c r="HH2056" s="104"/>
      <c r="HI2056" s="104"/>
      <c r="HJ2056" s="104"/>
      <c r="HK2056" s="104"/>
      <c r="HL2056" s="104"/>
      <c r="HM2056" s="104"/>
      <c r="HN2056" s="104"/>
      <c r="HO2056" s="104"/>
      <c r="HP2056" s="104"/>
      <c r="HQ2056" s="104"/>
      <c r="HR2056" s="104"/>
      <c r="HS2056" s="104"/>
      <c r="HT2056" s="104"/>
      <c r="HU2056" s="104"/>
      <c r="HV2056" s="104"/>
      <c r="HW2056" s="104"/>
      <c r="HX2056" s="104"/>
      <c r="HY2056" s="104"/>
      <c r="HZ2056" s="104"/>
      <c r="IA2056" s="104"/>
      <c r="IB2056" s="104"/>
      <c r="IC2056" s="104"/>
      <c r="ID2056" s="104"/>
      <c r="IE2056" s="104"/>
      <c r="IF2056" s="104"/>
      <c r="IG2056" s="104"/>
      <c r="IH2056" s="104"/>
      <c r="II2056" s="104"/>
      <c r="IJ2056" s="104"/>
      <c r="IK2056" s="104"/>
      <c r="IL2056" s="104"/>
      <c r="IM2056" s="104"/>
      <c r="IN2056" s="104"/>
      <c r="IO2056" s="104"/>
      <c r="IP2056" s="104"/>
      <c r="IQ2056" s="104"/>
      <c r="IR2056" s="104"/>
      <c r="IS2056" s="104"/>
      <c r="IT2056" s="104"/>
      <c r="IU2056" s="104"/>
      <c r="IV2056" s="104"/>
      <c r="IW2056" s="104"/>
      <c r="IX2056" s="104"/>
      <c r="IY2056" s="104"/>
      <c r="IZ2056" s="104"/>
      <c r="JA2056" s="104"/>
      <c r="JB2056" s="104"/>
      <c r="JC2056" s="104"/>
      <c r="JD2056" s="104"/>
      <c r="JE2056" s="104"/>
      <c r="JF2056" s="104"/>
      <c r="JG2056" s="104"/>
      <c r="JH2056" s="104"/>
      <c r="JI2056" s="104"/>
      <c r="JJ2056" s="104"/>
      <c r="JK2056" s="104"/>
      <c r="JL2056" s="104"/>
      <c r="JM2056" s="104"/>
      <c r="JN2056" s="104"/>
      <c r="JO2056" s="104"/>
      <c r="JP2056" s="104"/>
      <c r="JQ2056" s="104"/>
      <c r="JR2056" s="104"/>
      <c r="JS2056" s="104"/>
      <c r="JT2056" s="104"/>
      <c r="JU2056" s="104"/>
      <c r="JV2056" s="104"/>
      <c r="JW2056" s="104"/>
      <c r="JX2056" s="104"/>
      <c r="JY2056" s="104"/>
      <c r="JZ2056" s="104"/>
      <c r="KA2056" s="104"/>
      <c r="KB2056" s="104"/>
      <c r="KC2056" s="104"/>
      <c r="KD2056" s="104"/>
      <c r="KE2056" s="104"/>
      <c r="KF2056" s="104"/>
      <c r="KG2056" s="104"/>
      <c r="KH2056" s="104"/>
      <c r="KI2056" s="104"/>
      <c r="KJ2056" s="104"/>
      <c r="KK2056" s="104"/>
      <c r="KL2056" s="104"/>
      <c r="KM2056" s="104"/>
      <c r="KN2056" s="104"/>
      <c r="KO2056" s="104"/>
      <c r="KP2056" s="104"/>
      <c r="KQ2056" s="104"/>
      <c r="KR2056" s="104"/>
      <c r="KS2056" s="104"/>
      <c r="KT2056" s="104"/>
      <c r="KU2056" s="104"/>
      <c r="KV2056" s="104"/>
      <c r="KW2056" s="104"/>
      <c r="KX2056" s="104"/>
      <c r="KY2056" s="104"/>
      <c r="KZ2056" s="104"/>
      <c r="LA2056" s="104"/>
      <c r="LB2056" s="104"/>
      <c r="LC2056" s="104"/>
      <c r="LD2056" s="104"/>
      <c r="LE2056" s="104"/>
      <c r="LF2056" s="104"/>
      <c r="LG2056" s="104"/>
      <c r="LH2056" s="104"/>
      <c r="LI2056" s="104"/>
      <c r="LJ2056" s="104"/>
      <c r="LK2056" s="104"/>
      <c r="LL2056" s="104"/>
      <c r="LM2056" s="104"/>
      <c r="LN2056" s="104"/>
      <c r="LO2056" s="104"/>
      <c r="LP2056" s="104"/>
      <c r="LQ2056" s="104"/>
      <c r="LR2056" s="104"/>
      <c r="LS2056" s="104"/>
      <c r="LT2056" s="104"/>
      <c r="LU2056" s="104"/>
      <c r="LV2056" s="104"/>
      <c r="LW2056" s="104"/>
      <c r="LX2056" s="104"/>
      <c r="LY2056" s="104"/>
      <c r="LZ2056" s="104"/>
      <c r="MA2056" s="104"/>
      <c r="MB2056" s="104"/>
      <c r="MC2056" s="104"/>
      <c r="MD2056" s="104"/>
      <c r="ME2056" s="104"/>
      <c r="MF2056" s="104"/>
      <c r="MG2056" s="104"/>
      <c r="MH2056" s="104"/>
      <c r="MI2056" s="104"/>
      <c r="MJ2056" s="104"/>
      <c r="MK2056" s="104"/>
      <c r="ML2056" s="104"/>
      <c r="MM2056" s="104"/>
      <c r="MN2056" s="104"/>
      <c r="MO2056" s="104"/>
      <c r="MP2056" s="104"/>
      <c r="MQ2056" s="104"/>
      <c r="MR2056" s="104"/>
      <c r="MS2056" s="104"/>
      <c r="MT2056" s="104"/>
      <c r="MU2056" s="104"/>
      <c r="MV2056" s="104"/>
      <c r="MW2056" s="104"/>
      <c r="MX2056" s="104"/>
      <c r="MY2056" s="104"/>
      <c r="MZ2056" s="104"/>
      <c r="NA2056" s="104"/>
      <c r="NB2056" s="104"/>
      <c r="NC2056" s="104"/>
      <c r="ND2056" s="104"/>
      <c r="NE2056" s="104"/>
      <c r="NF2056" s="104"/>
      <c r="NG2056" s="104"/>
      <c r="NH2056" s="104"/>
      <c r="NI2056" s="104"/>
      <c r="NJ2056" s="104"/>
      <c r="NK2056" s="104"/>
      <c r="NL2056" s="104"/>
      <c r="NM2056" s="104"/>
      <c r="NN2056" s="104"/>
      <c r="NO2056" s="104"/>
      <c r="NP2056" s="104"/>
      <c r="NQ2056" s="104"/>
      <c r="NR2056" s="104"/>
      <c r="NS2056" s="104"/>
      <c r="NT2056" s="104"/>
      <c r="NU2056" s="104"/>
      <c r="NV2056" s="104"/>
      <c r="NW2056" s="104"/>
      <c r="NX2056" s="104"/>
      <c r="NY2056" s="104"/>
      <c r="NZ2056" s="104"/>
      <c r="OA2056" s="104"/>
      <c r="OB2056" s="104"/>
      <c r="OC2056" s="104"/>
      <c r="OD2056" s="104"/>
      <c r="OE2056" s="104"/>
      <c r="OF2056" s="104"/>
      <c r="OG2056" s="104"/>
      <c r="OH2056" s="104"/>
      <c r="OI2056" s="104"/>
      <c r="OJ2056" s="104"/>
      <c r="OK2056" s="104"/>
      <c r="OL2056" s="104"/>
      <c r="OM2056" s="104"/>
      <c r="ON2056" s="104"/>
      <c r="OO2056" s="104"/>
      <c r="OP2056" s="104"/>
      <c r="OQ2056" s="104"/>
      <c r="OR2056" s="104"/>
      <c r="OS2056" s="104"/>
      <c r="OT2056" s="104"/>
      <c r="OU2056" s="104"/>
      <c r="OV2056" s="104"/>
      <c r="OW2056" s="104"/>
      <c r="OX2056" s="104"/>
      <c r="OY2056" s="104"/>
      <c r="OZ2056" s="104"/>
      <c r="PA2056" s="104"/>
      <c r="PB2056" s="104"/>
      <c r="PC2056" s="104"/>
      <c r="PD2056" s="104"/>
      <c r="PE2056" s="104"/>
      <c r="PF2056" s="104"/>
      <c r="PG2056" s="104"/>
      <c r="PH2056" s="104"/>
      <c r="PI2056" s="104"/>
      <c r="PJ2056" s="104"/>
      <c r="PK2056" s="104"/>
      <c r="PL2056" s="104"/>
      <c r="PM2056" s="104"/>
      <c r="PN2056" s="104"/>
      <c r="PO2056" s="104"/>
      <c r="PP2056" s="104"/>
      <c r="PQ2056" s="104"/>
      <c r="PR2056" s="104"/>
      <c r="PS2056" s="104"/>
      <c r="PT2056" s="104"/>
      <c r="PU2056" s="104"/>
      <c r="PV2056" s="104"/>
      <c r="PW2056" s="104"/>
      <c r="PX2056" s="104"/>
      <c r="PY2056" s="104"/>
      <c r="PZ2056" s="104"/>
      <c r="QA2056" s="104"/>
      <c r="QB2056" s="104"/>
      <c r="QC2056" s="104"/>
      <c r="QD2056" s="104"/>
      <c r="QE2056" s="104"/>
      <c r="QF2056" s="104"/>
      <c r="QG2056" s="104"/>
      <c r="QH2056" s="104"/>
      <c r="QI2056" s="104"/>
      <c r="QJ2056" s="104"/>
      <c r="QK2056" s="104"/>
      <c r="QL2056" s="104"/>
      <c r="QM2056" s="104"/>
      <c r="QN2056" s="104"/>
      <c r="QO2056" s="104"/>
      <c r="QP2056" s="104"/>
      <c r="QQ2056" s="104"/>
      <c r="QR2056" s="104"/>
      <c r="QS2056" s="104"/>
      <c r="QT2056" s="104"/>
      <c r="QU2056" s="104"/>
      <c r="QV2056" s="104"/>
      <c r="QW2056" s="104"/>
      <c r="QX2056" s="104"/>
      <c r="QY2056" s="104"/>
      <c r="QZ2056" s="104"/>
      <c r="RA2056" s="104"/>
      <c r="RB2056" s="104"/>
      <c r="RC2056" s="104"/>
      <c r="RD2056" s="104"/>
      <c r="RE2056" s="104"/>
      <c r="RF2056" s="104"/>
    </row>
    <row r="2057" spans="1:474" s="19" customFormat="1" x14ac:dyDescent="0.25">
      <c r="A2057" s="15">
        <v>28202</v>
      </c>
      <c r="B2057" s="67" t="s">
        <v>1939</v>
      </c>
      <c r="C2057" s="15"/>
      <c r="D2057" s="15"/>
      <c r="E2057" s="15"/>
      <c r="F2057" s="18">
        <v>14200</v>
      </c>
      <c r="G2057" s="173">
        <f>SUM(G2058:G2059)</f>
        <v>0</v>
      </c>
      <c r="H2057" s="173">
        <f t="shared" ref="H2057:AE2057" si="217">SUM(H2058:H2059)</f>
        <v>0</v>
      </c>
      <c r="I2057" s="173">
        <f t="shared" si="217"/>
        <v>0</v>
      </c>
      <c r="J2057" s="173">
        <f t="shared" si="217"/>
        <v>0</v>
      </c>
      <c r="K2057" s="173">
        <f t="shared" si="217"/>
        <v>0</v>
      </c>
      <c r="L2057" s="173">
        <f t="shared" si="217"/>
        <v>0</v>
      </c>
      <c r="M2057" s="173">
        <f t="shared" si="217"/>
        <v>0</v>
      </c>
      <c r="N2057" s="173">
        <f t="shared" si="217"/>
        <v>0</v>
      </c>
      <c r="O2057" s="173">
        <f t="shared" si="217"/>
        <v>0</v>
      </c>
      <c r="P2057" s="184">
        <f t="shared" si="217"/>
        <v>0</v>
      </c>
      <c r="Q2057" s="173">
        <f t="shared" si="217"/>
        <v>0</v>
      </c>
      <c r="R2057" s="173">
        <f t="shared" si="217"/>
        <v>0</v>
      </c>
      <c r="S2057" s="173">
        <v>0</v>
      </c>
      <c r="T2057" s="173">
        <v>0</v>
      </c>
      <c r="U2057" s="173">
        <v>10</v>
      </c>
      <c r="V2057" s="184">
        <v>14200</v>
      </c>
      <c r="W2057" s="173">
        <f t="shared" si="217"/>
        <v>0</v>
      </c>
      <c r="X2057" s="173">
        <f t="shared" si="217"/>
        <v>0</v>
      </c>
      <c r="Y2057" s="173">
        <f t="shared" si="217"/>
        <v>0</v>
      </c>
      <c r="Z2057" s="173">
        <f t="shared" si="217"/>
        <v>0</v>
      </c>
      <c r="AA2057" s="173">
        <f t="shared" si="217"/>
        <v>0</v>
      </c>
      <c r="AB2057" s="173">
        <f t="shared" si="217"/>
        <v>0</v>
      </c>
      <c r="AC2057" s="173">
        <f t="shared" si="217"/>
        <v>0</v>
      </c>
      <c r="AD2057" s="179">
        <f t="shared" si="217"/>
        <v>0</v>
      </c>
      <c r="AE2057" s="184">
        <f t="shared" si="217"/>
        <v>14200</v>
      </c>
      <c r="AF2057" s="104"/>
      <c r="AG2057" s="104"/>
      <c r="AH2057" s="104"/>
      <c r="AI2057" s="104"/>
      <c r="AJ2057" s="104"/>
      <c r="AK2057" s="104"/>
      <c r="AL2057" s="104"/>
      <c r="AM2057" s="104"/>
      <c r="AN2057" s="104"/>
      <c r="AO2057" s="104"/>
      <c r="AP2057" s="104"/>
      <c r="AQ2057" s="104"/>
      <c r="AR2057" s="104"/>
      <c r="AS2057" s="104"/>
      <c r="AT2057" s="104"/>
      <c r="AU2057" s="104"/>
      <c r="AV2057" s="104"/>
      <c r="AW2057" s="104"/>
      <c r="AX2057" s="104"/>
      <c r="AY2057" s="104"/>
      <c r="AZ2057" s="104"/>
      <c r="BA2057" s="104"/>
      <c r="BB2057" s="104"/>
      <c r="BC2057" s="104"/>
      <c r="BD2057" s="104"/>
      <c r="BE2057" s="104"/>
      <c r="BF2057" s="104"/>
      <c r="BG2057" s="104"/>
      <c r="BH2057" s="104"/>
      <c r="BI2057" s="104"/>
      <c r="BJ2057" s="104"/>
      <c r="BK2057" s="104"/>
      <c r="BL2057" s="104"/>
      <c r="BM2057" s="104"/>
      <c r="BN2057" s="104"/>
      <c r="BO2057" s="104"/>
      <c r="BP2057" s="104"/>
      <c r="BQ2057" s="104"/>
      <c r="BR2057" s="104"/>
      <c r="GM2057" s="104"/>
      <c r="GN2057" s="104"/>
      <c r="GO2057" s="104"/>
      <c r="GP2057" s="104"/>
      <c r="GQ2057" s="104"/>
      <c r="GR2057" s="104"/>
      <c r="GS2057" s="104"/>
      <c r="GT2057" s="104"/>
      <c r="GU2057" s="104"/>
      <c r="GV2057" s="104"/>
      <c r="GW2057" s="104"/>
      <c r="GX2057" s="104"/>
      <c r="GY2057" s="104"/>
      <c r="GZ2057" s="104"/>
      <c r="HA2057" s="104"/>
      <c r="HB2057" s="104"/>
      <c r="HC2057" s="104"/>
      <c r="HD2057" s="104"/>
      <c r="HE2057" s="104"/>
      <c r="HF2057" s="104"/>
      <c r="HG2057" s="104"/>
      <c r="HH2057" s="104"/>
      <c r="HI2057" s="104"/>
      <c r="HJ2057" s="104"/>
      <c r="HK2057" s="104"/>
      <c r="HL2057" s="104"/>
      <c r="HM2057" s="104"/>
      <c r="HN2057" s="104"/>
      <c r="HO2057" s="104"/>
      <c r="HP2057" s="104"/>
      <c r="HQ2057" s="104"/>
      <c r="HR2057" s="104"/>
      <c r="HS2057" s="104"/>
      <c r="HT2057" s="104"/>
      <c r="HU2057" s="104"/>
      <c r="HV2057" s="104"/>
      <c r="HW2057" s="104"/>
      <c r="HX2057" s="104"/>
      <c r="HY2057" s="104"/>
      <c r="HZ2057" s="104"/>
      <c r="IA2057" s="104"/>
      <c r="IB2057" s="104"/>
      <c r="IC2057" s="104"/>
      <c r="ID2057" s="104"/>
      <c r="IE2057" s="104"/>
      <c r="IF2057" s="104"/>
      <c r="IG2057" s="104"/>
      <c r="IH2057" s="104"/>
      <c r="II2057" s="104"/>
      <c r="IJ2057" s="104"/>
      <c r="IK2057" s="104"/>
      <c r="IL2057" s="104"/>
      <c r="IM2057" s="104"/>
      <c r="IN2057" s="104"/>
      <c r="IO2057" s="104"/>
      <c r="IP2057" s="104"/>
      <c r="IQ2057" s="104"/>
      <c r="IR2057" s="104"/>
      <c r="IS2057" s="104"/>
      <c r="IT2057" s="104"/>
      <c r="IU2057" s="104"/>
      <c r="IV2057" s="104"/>
      <c r="IW2057" s="104"/>
      <c r="IX2057" s="104"/>
      <c r="IY2057" s="104"/>
      <c r="IZ2057" s="104"/>
      <c r="JA2057" s="104"/>
      <c r="JB2057" s="104"/>
      <c r="JC2057" s="104"/>
      <c r="JD2057" s="104"/>
      <c r="JE2057" s="104"/>
      <c r="JF2057" s="104"/>
      <c r="JG2057" s="104"/>
      <c r="JH2057" s="104"/>
      <c r="JI2057" s="104"/>
      <c r="JJ2057" s="104"/>
      <c r="JK2057" s="104"/>
      <c r="JL2057" s="104"/>
      <c r="JM2057" s="104"/>
      <c r="JN2057" s="104"/>
      <c r="JO2057" s="104"/>
      <c r="JP2057" s="104"/>
      <c r="JQ2057" s="104"/>
      <c r="JR2057" s="104"/>
      <c r="JS2057" s="104"/>
      <c r="JT2057" s="104"/>
      <c r="JU2057" s="104"/>
      <c r="JV2057" s="104"/>
      <c r="JW2057" s="104"/>
      <c r="JX2057" s="104"/>
      <c r="JY2057" s="104"/>
      <c r="JZ2057" s="104"/>
      <c r="KA2057" s="104"/>
      <c r="KB2057" s="104"/>
      <c r="KC2057" s="104"/>
      <c r="KD2057" s="104"/>
      <c r="KE2057" s="104"/>
      <c r="KF2057" s="104"/>
      <c r="KG2057" s="104"/>
      <c r="KH2057" s="104"/>
      <c r="KI2057" s="104"/>
      <c r="KJ2057" s="104"/>
      <c r="KK2057" s="104"/>
      <c r="KL2057" s="104"/>
      <c r="KM2057" s="104"/>
      <c r="KN2057" s="104"/>
      <c r="KO2057" s="104"/>
      <c r="KP2057" s="104"/>
      <c r="KQ2057" s="104"/>
      <c r="KR2057" s="104"/>
      <c r="KS2057" s="104"/>
      <c r="KT2057" s="104"/>
      <c r="KU2057" s="104"/>
      <c r="KV2057" s="104"/>
      <c r="KW2057" s="104"/>
      <c r="KX2057" s="104"/>
      <c r="KY2057" s="104"/>
      <c r="KZ2057" s="104"/>
      <c r="LA2057" s="104"/>
      <c r="LB2057" s="104"/>
      <c r="LC2057" s="104"/>
      <c r="LD2057" s="104"/>
      <c r="LE2057" s="104"/>
      <c r="LF2057" s="104"/>
      <c r="LG2057" s="104"/>
      <c r="LH2057" s="104"/>
      <c r="LI2057" s="104"/>
      <c r="LJ2057" s="104"/>
      <c r="LK2057" s="104"/>
      <c r="LL2057" s="104"/>
      <c r="LM2057" s="104"/>
      <c r="LN2057" s="104"/>
      <c r="LO2057" s="104"/>
      <c r="LP2057" s="104"/>
      <c r="LQ2057" s="104"/>
      <c r="LR2057" s="104"/>
      <c r="LS2057" s="104"/>
      <c r="LT2057" s="104"/>
      <c r="LU2057" s="104"/>
      <c r="LV2057" s="104"/>
      <c r="LW2057" s="104"/>
      <c r="LX2057" s="104"/>
      <c r="LY2057" s="104"/>
      <c r="LZ2057" s="104"/>
      <c r="MA2057" s="104"/>
      <c r="MB2057" s="104"/>
      <c r="MC2057" s="104"/>
      <c r="MD2057" s="104"/>
      <c r="ME2057" s="104"/>
      <c r="MF2057" s="104"/>
      <c r="MG2057" s="104"/>
      <c r="MH2057" s="104"/>
      <c r="MI2057" s="104"/>
      <c r="MJ2057" s="104"/>
      <c r="MK2057" s="104"/>
      <c r="ML2057" s="104"/>
      <c r="MM2057" s="104"/>
      <c r="MN2057" s="104"/>
      <c r="MO2057" s="104"/>
      <c r="MP2057" s="104"/>
      <c r="MQ2057" s="104"/>
      <c r="MR2057" s="104"/>
      <c r="MS2057" s="104"/>
      <c r="MT2057" s="104"/>
      <c r="MU2057" s="104"/>
      <c r="MV2057" s="104"/>
      <c r="MW2057" s="104"/>
      <c r="MX2057" s="104"/>
      <c r="MY2057" s="104"/>
      <c r="MZ2057" s="104"/>
      <c r="NA2057" s="104"/>
      <c r="NB2057" s="104"/>
      <c r="NC2057" s="104"/>
      <c r="ND2057" s="104"/>
      <c r="NE2057" s="104"/>
      <c r="NF2057" s="104"/>
      <c r="NG2057" s="104"/>
      <c r="NH2057" s="104"/>
      <c r="NI2057" s="104"/>
      <c r="NJ2057" s="104"/>
      <c r="NK2057" s="104"/>
      <c r="NL2057" s="104"/>
      <c r="NM2057" s="104"/>
      <c r="NN2057" s="104"/>
      <c r="NO2057" s="104"/>
      <c r="NP2057" s="104"/>
      <c r="NQ2057" s="104"/>
      <c r="NR2057" s="104"/>
      <c r="NS2057" s="104"/>
      <c r="NT2057" s="104"/>
      <c r="NU2057" s="104"/>
      <c r="NV2057" s="104"/>
      <c r="NW2057" s="104"/>
      <c r="NX2057" s="104"/>
      <c r="NY2057" s="104"/>
      <c r="NZ2057" s="104"/>
      <c r="OA2057" s="104"/>
      <c r="OB2057" s="104"/>
      <c r="OC2057" s="104"/>
      <c r="OD2057" s="104"/>
      <c r="OE2057" s="104"/>
      <c r="OF2057" s="104"/>
      <c r="OG2057" s="104"/>
      <c r="OH2057" s="104"/>
      <c r="OI2057" s="104"/>
      <c r="OJ2057" s="104"/>
      <c r="OK2057" s="104"/>
      <c r="OL2057" s="104"/>
      <c r="OM2057" s="104"/>
      <c r="ON2057" s="104"/>
      <c r="OO2057" s="104"/>
      <c r="OP2057" s="104"/>
      <c r="OQ2057" s="104"/>
      <c r="OR2057" s="104"/>
      <c r="OS2057" s="104"/>
      <c r="OT2057" s="104"/>
      <c r="OU2057" s="104"/>
      <c r="OV2057" s="104"/>
      <c r="OW2057" s="104"/>
      <c r="OX2057" s="104"/>
      <c r="OY2057" s="104"/>
      <c r="OZ2057" s="104"/>
      <c r="PA2057" s="104"/>
      <c r="PB2057" s="104"/>
      <c r="PC2057" s="104"/>
      <c r="PD2057" s="104"/>
      <c r="PE2057" s="104"/>
      <c r="PF2057" s="104"/>
      <c r="PG2057" s="104"/>
      <c r="PH2057" s="104"/>
      <c r="PI2057" s="104"/>
      <c r="PJ2057" s="104"/>
      <c r="PK2057" s="104"/>
      <c r="PL2057" s="104"/>
      <c r="PM2057" s="104"/>
      <c r="PN2057" s="104"/>
      <c r="PO2057" s="104"/>
      <c r="PP2057" s="104"/>
      <c r="PQ2057" s="104"/>
      <c r="PR2057" s="104"/>
      <c r="PS2057" s="104"/>
      <c r="PT2057" s="104"/>
      <c r="PU2057" s="104"/>
      <c r="PV2057" s="104"/>
      <c r="PW2057" s="104"/>
      <c r="PX2057" s="104"/>
      <c r="PY2057" s="104"/>
      <c r="PZ2057" s="104"/>
      <c r="QA2057" s="104"/>
      <c r="QB2057" s="104"/>
      <c r="QC2057" s="104"/>
      <c r="QD2057" s="104"/>
      <c r="QE2057" s="104"/>
      <c r="QF2057" s="104"/>
      <c r="QG2057" s="104"/>
      <c r="QH2057" s="104"/>
      <c r="QI2057" s="104"/>
      <c r="QJ2057" s="104"/>
      <c r="QK2057" s="104"/>
      <c r="QL2057" s="104"/>
      <c r="QM2057" s="104"/>
      <c r="QN2057" s="104"/>
      <c r="QO2057" s="104"/>
      <c r="QP2057" s="104"/>
      <c r="QQ2057" s="104"/>
      <c r="QR2057" s="104"/>
      <c r="QS2057" s="104"/>
      <c r="QT2057" s="104"/>
      <c r="QU2057" s="104"/>
      <c r="QV2057" s="104"/>
      <c r="QW2057" s="104"/>
      <c r="QX2057" s="104"/>
      <c r="QY2057" s="104"/>
      <c r="QZ2057" s="104"/>
      <c r="RA2057" s="104"/>
      <c r="RB2057" s="104"/>
      <c r="RC2057" s="104"/>
      <c r="RD2057" s="104"/>
      <c r="RE2057" s="104"/>
      <c r="RF2057" s="104"/>
    </row>
    <row r="2058" spans="1:474" x14ac:dyDescent="0.25">
      <c r="A2058" s="119"/>
      <c r="B2058" s="48" t="s">
        <v>1940</v>
      </c>
      <c r="C2058" s="23"/>
      <c r="D2058" s="49">
        <v>6</v>
      </c>
      <c r="E2058" s="23"/>
      <c r="F2058" s="50">
        <v>9000</v>
      </c>
      <c r="G2058" s="169"/>
      <c r="H2058" s="169"/>
      <c r="I2058" s="169"/>
      <c r="J2058" s="169"/>
      <c r="K2058" s="169"/>
      <c r="L2058" s="169"/>
      <c r="M2058" s="169"/>
      <c r="N2058" s="169"/>
      <c r="O2058" s="169"/>
      <c r="P2058" s="207"/>
      <c r="Q2058" s="169"/>
      <c r="R2058" s="169"/>
      <c r="S2058" s="169"/>
      <c r="T2058" s="169"/>
      <c r="U2058" s="208">
        <v>6</v>
      </c>
      <c r="V2058" s="207">
        <v>9000</v>
      </c>
      <c r="W2058" s="169"/>
      <c r="X2058" s="169"/>
      <c r="Y2058" s="169"/>
      <c r="Z2058" s="169"/>
      <c r="AA2058" s="169"/>
      <c r="AB2058" s="169"/>
      <c r="AC2058" s="180"/>
      <c r="AD2058" s="180"/>
      <c r="AE2058" s="207">
        <f>H2058+J2058+L2058+N2058+P2058+R2058+T2058+V2058+X2058+Z2058+AB2058+AD2058</f>
        <v>9000</v>
      </c>
    </row>
    <row r="2059" spans="1:474" x14ac:dyDescent="0.25">
      <c r="A2059" s="119"/>
      <c r="B2059" s="48" t="s">
        <v>1941</v>
      </c>
      <c r="C2059" s="23"/>
      <c r="D2059" s="49">
        <v>4</v>
      </c>
      <c r="E2059" s="23"/>
      <c r="F2059" s="50">
        <v>5200</v>
      </c>
      <c r="G2059" s="169"/>
      <c r="H2059" s="169"/>
      <c r="I2059" s="169"/>
      <c r="J2059" s="169"/>
      <c r="K2059" s="169"/>
      <c r="L2059" s="169"/>
      <c r="M2059" s="169"/>
      <c r="N2059" s="169"/>
      <c r="O2059" s="169"/>
      <c r="P2059" s="207"/>
      <c r="Q2059" s="169"/>
      <c r="R2059" s="169"/>
      <c r="S2059" s="169"/>
      <c r="T2059" s="169"/>
      <c r="U2059" s="208">
        <v>4</v>
      </c>
      <c r="V2059" s="207">
        <v>5200</v>
      </c>
      <c r="W2059" s="169"/>
      <c r="X2059" s="169"/>
      <c r="Y2059" s="169"/>
      <c r="Z2059" s="169"/>
      <c r="AA2059" s="169"/>
      <c r="AB2059" s="169"/>
      <c r="AC2059" s="180"/>
      <c r="AD2059" s="180"/>
      <c r="AE2059" s="207">
        <f>H2059+J2059+L2059+N2059+P2059+R2059+T2059+V2059+X2059+Z2059+AB2059+AD2059</f>
        <v>5200</v>
      </c>
    </row>
    <row r="2060" spans="1:474" s="10" customFormat="1" x14ac:dyDescent="0.25">
      <c r="A2060" s="6">
        <v>29000</v>
      </c>
      <c r="B2060" s="90" t="s">
        <v>1942</v>
      </c>
      <c r="C2060" s="6"/>
      <c r="D2060" s="6"/>
      <c r="E2060" s="6"/>
      <c r="F2060" s="9">
        <v>503196.64702649595</v>
      </c>
      <c r="G2060" s="177">
        <f>G2061+G2137+G2168+G2201+G2234+G2248+G2256</f>
        <v>0</v>
      </c>
      <c r="H2060" s="177">
        <f t="shared" ref="H2060:AE2060" si="218">H2061+H2137+H2168+H2201+H2234+H2248+H2256</f>
        <v>0</v>
      </c>
      <c r="I2060" s="177">
        <f t="shared" si="218"/>
        <v>0</v>
      </c>
      <c r="J2060" s="177">
        <f t="shared" si="218"/>
        <v>0</v>
      </c>
      <c r="K2060" s="177">
        <f t="shared" si="218"/>
        <v>0</v>
      </c>
      <c r="L2060" s="177">
        <f t="shared" si="218"/>
        <v>0</v>
      </c>
      <c r="M2060" s="177">
        <f t="shared" si="218"/>
        <v>152</v>
      </c>
      <c r="N2060" s="213">
        <f t="shared" si="218"/>
        <v>29345.460291428572</v>
      </c>
      <c r="O2060" s="177">
        <f t="shared" si="218"/>
        <v>150</v>
      </c>
      <c r="P2060" s="213">
        <f t="shared" si="218"/>
        <v>10284.459971428572</v>
      </c>
      <c r="Q2060" s="177">
        <f t="shared" si="218"/>
        <v>1</v>
      </c>
      <c r="R2060" s="177">
        <f t="shared" si="218"/>
        <v>2080</v>
      </c>
      <c r="S2060" s="177">
        <v>0</v>
      </c>
      <c r="T2060" s="177">
        <v>0</v>
      </c>
      <c r="U2060" s="177">
        <v>2273</v>
      </c>
      <c r="V2060" s="213">
        <v>461486.72676363884</v>
      </c>
      <c r="W2060" s="177">
        <f t="shared" si="218"/>
        <v>0</v>
      </c>
      <c r="X2060" s="177">
        <f t="shared" si="218"/>
        <v>0</v>
      </c>
      <c r="Y2060" s="177">
        <f t="shared" si="218"/>
        <v>0</v>
      </c>
      <c r="Z2060" s="177">
        <f t="shared" si="218"/>
        <v>0</v>
      </c>
      <c r="AA2060" s="177">
        <f t="shared" si="218"/>
        <v>0</v>
      </c>
      <c r="AB2060" s="177">
        <f t="shared" si="218"/>
        <v>0</v>
      </c>
      <c r="AC2060" s="177">
        <f t="shared" si="218"/>
        <v>0</v>
      </c>
      <c r="AD2060" s="182">
        <f t="shared" si="218"/>
        <v>0</v>
      </c>
      <c r="AE2060" s="213">
        <f t="shared" si="218"/>
        <v>503196.64702649595</v>
      </c>
      <c r="AF2060" s="104"/>
      <c r="AG2060" s="104"/>
      <c r="AH2060" s="104"/>
      <c r="AI2060" s="104"/>
      <c r="AJ2060" s="104"/>
      <c r="AK2060" s="104"/>
      <c r="AL2060" s="104"/>
      <c r="AM2060" s="104"/>
      <c r="AN2060" s="104"/>
      <c r="AO2060" s="104"/>
      <c r="AP2060" s="104"/>
      <c r="AQ2060" s="104"/>
      <c r="AR2060" s="104"/>
      <c r="AS2060" s="104"/>
      <c r="AT2060" s="104"/>
      <c r="AU2060" s="104"/>
      <c r="AV2060" s="104"/>
      <c r="AW2060" s="104"/>
      <c r="AX2060" s="104"/>
      <c r="AY2060" s="104"/>
      <c r="AZ2060" s="104"/>
      <c r="BA2060" s="104"/>
      <c r="BB2060" s="104"/>
      <c r="BC2060" s="104"/>
      <c r="BD2060" s="104"/>
      <c r="BE2060" s="104"/>
      <c r="BF2060" s="104"/>
      <c r="BG2060" s="104"/>
      <c r="BH2060" s="104"/>
      <c r="BI2060" s="104"/>
      <c r="BJ2060" s="104"/>
      <c r="BK2060" s="104"/>
      <c r="BL2060" s="104"/>
      <c r="BM2060" s="104"/>
      <c r="BN2060" s="104"/>
      <c r="BO2060" s="104"/>
      <c r="BP2060" s="104"/>
      <c r="BQ2060" s="104"/>
      <c r="BR2060" s="104"/>
      <c r="GM2060" s="104"/>
      <c r="GN2060" s="104"/>
      <c r="GO2060" s="104"/>
      <c r="GP2060" s="104"/>
      <c r="GQ2060" s="104"/>
      <c r="GR2060" s="104"/>
      <c r="GS2060" s="104"/>
      <c r="GT2060" s="104"/>
      <c r="GU2060" s="104"/>
      <c r="GV2060" s="104"/>
      <c r="GW2060" s="104"/>
      <c r="GX2060" s="104"/>
      <c r="GY2060" s="104"/>
      <c r="GZ2060" s="104"/>
      <c r="HA2060" s="104"/>
      <c r="HB2060" s="104"/>
      <c r="HC2060" s="104"/>
      <c r="HD2060" s="104"/>
      <c r="HE2060" s="104"/>
      <c r="HF2060" s="104"/>
      <c r="HG2060" s="104"/>
      <c r="HH2060" s="104"/>
      <c r="HI2060" s="104"/>
      <c r="HJ2060" s="104"/>
      <c r="HK2060" s="104"/>
      <c r="HL2060" s="104"/>
      <c r="HM2060" s="104"/>
      <c r="HN2060" s="104"/>
      <c r="HO2060" s="104"/>
      <c r="HP2060" s="104"/>
      <c r="HQ2060" s="104"/>
      <c r="HR2060" s="104"/>
      <c r="HS2060" s="104"/>
      <c r="HT2060" s="104"/>
      <c r="HU2060" s="104"/>
      <c r="HV2060" s="104"/>
      <c r="HW2060" s="104"/>
      <c r="HX2060" s="104"/>
      <c r="HY2060" s="104"/>
      <c r="HZ2060" s="104"/>
      <c r="IA2060" s="104"/>
      <c r="IB2060" s="104"/>
      <c r="IC2060" s="104"/>
      <c r="ID2060" s="104"/>
      <c r="IE2060" s="104"/>
      <c r="IF2060" s="104"/>
      <c r="IG2060" s="104"/>
      <c r="IH2060" s="104"/>
      <c r="II2060" s="104"/>
      <c r="IJ2060" s="104"/>
      <c r="IK2060" s="104"/>
      <c r="IL2060" s="104"/>
      <c r="IM2060" s="104"/>
      <c r="IN2060" s="104"/>
      <c r="IO2060" s="104"/>
      <c r="IP2060" s="104"/>
      <c r="IQ2060" s="104"/>
      <c r="IR2060" s="104"/>
      <c r="IS2060" s="104"/>
      <c r="IT2060" s="104"/>
      <c r="IU2060" s="104"/>
      <c r="IV2060" s="104"/>
      <c r="IW2060" s="104"/>
      <c r="IX2060" s="104"/>
      <c r="IY2060" s="104"/>
      <c r="IZ2060" s="104"/>
      <c r="JA2060" s="104"/>
      <c r="JB2060" s="104"/>
      <c r="JC2060" s="104"/>
      <c r="JD2060" s="104"/>
      <c r="JE2060" s="104"/>
      <c r="JF2060" s="104"/>
      <c r="JG2060" s="104"/>
      <c r="JH2060" s="104"/>
      <c r="JI2060" s="104"/>
      <c r="JJ2060" s="104"/>
      <c r="JK2060" s="104"/>
      <c r="JL2060" s="104"/>
      <c r="JM2060" s="104"/>
      <c r="JN2060" s="104"/>
      <c r="JO2060" s="104"/>
      <c r="JP2060" s="104"/>
      <c r="JQ2060" s="104"/>
      <c r="JR2060" s="104"/>
      <c r="JS2060" s="104"/>
      <c r="JT2060" s="104"/>
      <c r="JU2060" s="104"/>
      <c r="JV2060" s="104"/>
      <c r="JW2060" s="104"/>
      <c r="JX2060" s="104"/>
      <c r="JY2060" s="104"/>
      <c r="JZ2060" s="104"/>
      <c r="KA2060" s="104"/>
      <c r="KB2060" s="104"/>
      <c r="KC2060" s="104"/>
      <c r="KD2060" s="104"/>
      <c r="KE2060" s="104"/>
      <c r="KF2060" s="104"/>
      <c r="KG2060" s="104"/>
      <c r="KH2060" s="104"/>
      <c r="KI2060" s="104"/>
      <c r="KJ2060" s="104"/>
      <c r="KK2060" s="104"/>
      <c r="KL2060" s="104"/>
      <c r="KM2060" s="104"/>
      <c r="KN2060" s="104"/>
      <c r="KO2060" s="104"/>
      <c r="KP2060" s="104"/>
      <c r="KQ2060" s="104"/>
      <c r="KR2060" s="104"/>
      <c r="KS2060" s="104"/>
      <c r="KT2060" s="104"/>
      <c r="KU2060" s="104"/>
      <c r="KV2060" s="104"/>
      <c r="KW2060" s="104"/>
      <c r="KX2060" s="104"/>
      <c r="KY2060" s="104"/>
      <c r="KZ2060" s="104"/>
      <c r="LA2060" s="104"/>
      <c r="LB2060" s="104"/>
      <c r="LC2060" s="104"/>
      <c r="LD2060" s="104"/>
      <c r="LE2060" s="104"/>
      <c r="LF2060" s="104"/>
      <c r="LG2060" s="104"/>
      <c r="LH2060" s="104"/>
      <c r="LI2060" s="104"/>
      <c r="LJ2060" s="104"/>
      <c r="LK2060" s="104"/>
      <c r="LL2060" s="104"/>
      <c r="LM2060" s="104"/>
      <c r="LN2060" s="104"/>
      <c r="LO2060" s="104"/>
      <c r="LP2060" s="104"/>
      <c r="LQ2060" s="104"/>
      <c r="LR2060" s="104"/>
      <c r="LS2060" s="104"/>
      <c r="LT2060" s="104"/>
      <c r="LU2060" s="104"/>
      <c r="LV2060" s="104"/>
      <c r="LW2060" s="104"/>
      <c r="LX2060" s="104"/>
      <c r="LY2060" s="104"/>
      <c r="LZ2060" s="104"/>
      <c r="MA2060" s="104"/>
      <c r="MB2060" s="104"/>
      <c r="MC2060" s="104"/>
      <c r="MD2060" s="104"/>
      <c r="ME2060" s="104"/>
      <c r="MF2060" s="104"/>
      <c r="MG2060" s="104"/>
      <c r="MH2060" s="104"/>
      <c r="MI2060" s="104"/>
      <c r="MJ2060" s="104"/>
      <c r="MK2060" s="104"/>
      <c r="ML2060" s="104"/>
      <c r="MM2060" s="104"/>
      <c r="MN2060" s="104"/>
      <c r="MO2060" s="104"/>
      <c r="MP2060" s="104"/>
      <c r="MQ2060" s="104"/>
      <c r="MR2060" s="104"/>
      <c r="MS2060" s="104"/>
      <c r="MT2060" s="104"/>
      <c r="MU2060" s="104"/>
      <c r="MV2060" s="104"/>
      <c r="MW2060" s="104"/>
      <c r="MX2060" s="104"/>
      <c r="MY2060" s="104"/>
      <c r="MZ2060" s="104"/>
      <c r="NA2060" s="104"/>
      <c r="NB2060" s="104"/>
      <c r="NC2060" s="104"/>
      <c r="ND2060" s="104"/>
      <c r="NE2060" s="104"/>
      <c r="NF2060" s="104"/>
      <c r="NG2060" s="104"/>
      <c r="NH2060" s="104"/>
      <c r="NI2060" s="104"/>
      <c r="NJ2060" s="104"/>
      <c r="NK2060" s="104"/>
      <c r="NL2060" s="104"/>
      <c r="NM2060" s="104"/>
      <c r="NN2060" s="104"/>
      <c r="NO2060" s="104"/>
      <c r="NP2060" s="104"/>
      <c r="NQ2060" s="104"/>
      <c r="NR2060" s="104"/>
      <c r="NS2060" s="104"/>
      <c r="NT2060" s="104"/>
      <c r="NU2060" s="104"/>
      <c r="NV2060" s="104"/>
      <c r="NW2060" s="104"/>
      <c r="NX2060" s="104"/>
      <c r="NY2060" s="104"/>
      <c r="NZ2060" s="104"/>
      <c r="OA2060" s="104"/>
      <c r="OB2060" s="104"/>
      <c r="OC2060" s="104"/>
      <c r="OD2060" s="104"/>
      <c r="OE2060" s="104"/>
      <c r="OF2060" s="104"/>
      <c r="OG2060" s="104"/>
      <c r="OH2060" s="104"/>
      <c r="OI2060" s="104"/>
      <c r="OJ2060" s="104"/>
      <c r="OK2060" s="104"/>
      <c r="OL2060" s="104"/>
      <c r="OM2060" s="104"/>
      <c r="ON2060" s="104"/>
      <c r="OO2060" s="104"/>
      <c r="OP2060" s="104"/>
      <c r="OQ2060" s="104"/>
      <c r="OR2060" s="104"/>
      <c r="OS2060" s="104"/>
      <c r="OT2060" s="104"/>
      <c r="OU2060" s="104"/>
      <c r="OV2060" s="104"/>
      <c r="OW2060" s="104"/>
      <c r="OX2060" s="104"/>
      <c r="OY2060" s="104"/>
      <c r="OZ2060" s="104"/>
      <c r="PA2060" s="104"/>
      <c r="PB2060" s="104"/>
      <c r="PC2060" s="104"/>
      <c r="PD2060" s="104"/>
      <c r="PE2060" s="104"/>
      <c r="PF2060" s="104"/>
      <c r="PG2060" s="104"/>
      <c r="PH2060" s="104"/>
      <c r="PI2060" s="104"/>
      <c r="PJ2060" s="104"/>
      <c r="PK2060" s="104"/>
      <c r="PL2060" s="104"/>
      <c r="PM2060" s="104"/>
      <c r="PN2060" s="104"/>
      <c r="PO2060" s="104"/>
      <c r="PP2060" s="104"/>
      <c r="PQ2060" s="104"/>
      <c r="PR2060" s="104"/>
      <c r="PS2060" s="104"/>
      <c r="PT2060" s="104"/>
      <c r="PU2060" s="104"/>
      <c r="PV2060" s="104"/>
      <c r="PW2060" s="104"/>
      <c r="PX2060" s="104"/>
      <c r="PY2060" s="104"/>
      <c r="PZ2060" s="104"/>
      <c r="QA2060" s="104"/>
      <c r="QB2060" s="104"/>
      <c r="QC2060" s="104"/>
      <c r="QD2060" s="104"/>
      <c r="QE2060" s="104"/>
      <c r="QF2060" s="104"/>
      <c r="QG2060" s="104"/>
      <c r="QH2060" s="104"/>
      <c r="QI2060" s="104"/>
      <c r="QJ2060" s="104"/>
      <c r="QK2060" s="104"/>
      <c r="QL2060" s="104"/>
      <c r="QM2060" s="104"/>
      <c r="QN2060" s="104"/>
      <c r="QO2060" s="104"/>
      <c r="QP2060" s="104"/>
      <c r="QQ2060" s="104"/>
      <c r="QR2060" s="104"/>
      <c r="QS2060" s="104"/>
      <c r="QT2060" s="104"/>
      <c r="QU2060" s="104"/>
      <c r="QV2060" s="104"/>
      <c r="QW2060" s="104"/>
      <c r="QX2060" s="104"/>
      <c r="QY2060" s="104"/>
      <c r="QZ2060" s="104"/>
      <c r="RA2060" s="104"/>
      <c r="RB2060" s="104"/>
      <c r="RC2060" s="104"/>
      <c r="RD2060" s="104"/>
      <c r="RE2060" s="104"/>
      <c r="RF2060" s="104"/>
    </row>
    <row r="2061" spans="1:474" s="14" customFormat="1" x14ac:dyDescent="0.25">
      <c r="A2061" s="11">
        <v>291</v>
      </c>
      <c r="B2061" s="79" t="s">
        <v>1943</v>
      </c>
      <c r="C2061" s="11"/>
      <c r="D2061" s="11"/>
      <c r="E2061" s="11"/>
      <c r="F2061" s="13">
        <v>157993.64095999999</v>
      </c>
      <c r="G2061" s="171">
        <f>G2062+G2112+G2131</f>
        <v>0</v>
      </c>
      <c r="H2061" s="171">
        <f t="shared" ref="H2061:AE2061" si="219">H2062+H2112+H2131</f>
        <v>0</v>
      </c>
      <c r="I2061" s="171">
        <f t="shared" si="219"/>
        <v>0</v>
      </c>
      <c r="J2061" s="171">
        <f t="shared" si="219"/>
        <v>0</v>
      </c>
      <c r="K2061" s="171">
        <f t="shared" si="219"/>
        <v>0</v>
      </c>
      <c r="L2061" s="171">
        <f t="shared" si="219"/>
        <v>0</v>
      </c>
      <c r="M2061" s="171">
        <f t="shared" si="219"/>
        <v>150</v>
      </c>
      <c r="N2061" s="185">
        <f t="shared" si="219"/>
        <v>28955.700291428573</v>
      </c>
      <c r="O2061" s="171">
        <f t="shared" si="219"/>
        <v>69</v>
      </c>
      <c r="P2061" s="185">
        <f t="shared" si="219"/>
        <v>5123.5603714285717</v>
      </c>
      <c r="Q2061" s="171">
        <f t="shared" si="219"/>
        <v>0</v>
      </c>
      <c r="R2061" s="171">
        <f t="shared" si="219"/>
        <v>0</v>
      </c>
      <c r="S2061" s="171">
        <v>0</v>
      </c>
      <c r="T2061" s="171">
        <v>0</v>
      </c>
      <c r="U2061" s="171">
        <v>1121</v>
      </c>
      <c r="V2061" s="185">
        <v>123914.38029714287</v>
      </c>
      <c r="W2061" s="171">
        <f t="shared" si="219"/>
        <v>0</v>
      </c>
      <c r="X2061" s="171">
        <f t="shared" si="219"/>
        <v>0</v>
      </c>
      <c r="Y2061" s="171">
        <f t="shared" si="219"/>
        <v>0</v>
      </c>
      <c r="Z2061" s="171">
        <f t="shared" si="219"/>
        <v>0</v>
      </c>
      <c r="AA2061" s="171">
        <f t="shared" si="219"/>
        <v>0</v>
      </c>
      <c r="AB2061" s="171">
        <f t="shared" si="219"/>
        <v>0</v>
      </c>
      <c r="AC2061" s="171">
        <f t="shared" si="219"/>
        <v>0</v>
      </c>
      <c r="AD2061" s="181">
        <f t="shared" si="219"/>
        <v>0</v>
      </c>
      <c r="AE2061" s="185">
        <f t="shared" si="219"/>
        <v>157993.64095999999</v>
      </c>
      <c r="AF2061" s="104"/>
      <c r="AG2061" s="104"/>
      <c r="AH2061" s="104"/>
      <c r="AI2061" s="104"/>
      <c r="AJ2061" s="104"/>
      <c r="AK2061" s="104"/>
      <c r="AL2061" s="104"/>
      <c r="AM2061" s="104"/>
      <c r="AN2061" s="104"/>
      <c r="AO2061" s="104"/>
      <c r="AP2061" s="104"/>
      <c r="AQ2061" s="104"/>
      <c r="AR2061" s="104"/>
      <c r="AS2061" s="104"/>
      <c r="AT2061" s="104"/>
      <c r="AU2061" s="104"/>
      <c r="AV2061" s="104"/>
      <c r="AW2061" s="104"/>
      <c r="AX2061" s="104"/>
      <c r="AY2061" s="104"/>
      <c r="AZ2061" s="104"/>
      <c r="BA2061" s="104"/>
      <c r="BB2061" s="104"/>
      <c r="BC2061" s="104"/>
      <c r="BD2061" s="104"/>
      <c r="BE2061" s="104"/>
      <c r="BF2061" s="104"/>
      <c r="BG2061" s="104"/>
      <c r="BH2061" s="104"/>
      <c r="BI2061" s="104"/>
      <c r="BJ2061" s="104"/>
      <c r="BK2061" s="104"/>
      <c r="BL2061" s="104"/>
      <c r="BM2061" s="104"/>
      <c r="BN2061" s="104"/>
      <c r="BO2061" s="104"/>
      <c r="BP2061" s="104"/>
      <c r="BQ2061" s="104"/>
      <c r="BR2061" s="104"/>
      <c r="GM2061" s="104"/>
      <c r="GN2061" s="104"/>
      <c r="GO2061" s="104"/>
      <c r="GP2061" s="104"/>
      <c r="GQ2061" s="104"/>
      <c r="GR2061" s="104"/>
      <c r="GS2061" s="104"/>
      <c r="GT2061" s="104"/>
      <c r="GU2061" s="104"/>
      <c r="GV2061" s="104"/>
      <c r="GW2061" s="104"/>
      <c r="GX2061" s="104"/>
      <c r="GY2061" s="104"/>
      <c r="GZ2061" s="104"/>
      <c r="HA2061" s="104"/>
      <c r="HB2061" s="104"/>
      <c r="HC2061" s="104"/>
      <c r="HD2061" s="104"/>
      <c r="HE2061" s="104"/>
      <c r="HF2061" s="104"/>
      <c r="HG2061" s="104"/>
      <c r="HH2061" s="104"/>
      <c r="HI2061" s="104"/>
      <c r="HJ2061" s="104"/>
      <c r="HK2061" s="104"/>
      <c r="HL2061" s="104"/>
      <c r="HM2061" s="104"/>
      <c r="HN2061" s="104"/>
      <c r="HO2061" s="104"/>
      <c r="HP2061" s="104"/>
      <c r="HQ2061" s="104"/>
      <c r="HR2061" s="104"/>
      <c r="HS2061" s="104"/>
      <c r="HT2061" s="104"/>
      <c r="HU2061" s="104"/>
      <c r="HV2061" s="104"/>
      <c r="HW2061" s="104"/>
      <c r="HX2061" s="104"/>
      <c r="HY2061" s="104"/>
      <c r="HZ2061" s="104"/>
      <c r="IA2061" s="104"/>
      <c r="IB2061" s="104"/>
      <c r="IC2061" s="104"/>
      <c r="ID2061" s="104"/>
      <c r="IE2061" s="104"/>
      <c r="IF2061" s="104"/>
      <c r="IG2061" s="104"/>
      <c r="IH2061" s="104"/>
      <c r="II2061" s="104"/>
      <c r="IJ2061" s="104"/>
      <c r="IK2061" s="104"/>
      <c r="IL2061" s="104"/>
      <c r="IM2061" s="104"/>
      <c r="IN2061" s="104"/>
      <c r="IO2061" s="104"/>
      <c r="IP2061" s="104"/>
      <c r="IQ2061" s="104"/>
      <c r="IR2061" s="104"/>
      <c r="IS2061" s="104"/>
      <c r="IT2061" s="104"/>
      <c r="IU2061" s="104"/>
      <c r="IV2061" s="104"/>
      <c r="IW2061" s="104"/>
      <c r="IX2061" s="104"/>
      <c r="IY2061" s="104"/>
      <c r="IZ2061" s="104"/>
      <c r="JA2061" s="104"/>
      <c r="JB2061" s="104"/>
      <c r="JC2061" s="104"/>
      <c r="JD2061" s="104"/>
      <c r="JE2061" s="104"/>
      <c r="JF2061" s="104"/>
      <c r="JG2061" s="104"/>
      <c r="JH2061" s="104"/>
      <c r="JI2061" s="104"/>
      <c r="JJ2061" s="104"/>
      <c r="JK2061" s="104"/>
      <c r="JL2061" s="104"/>
      <c r="JM2061" s="104"/>
      <c r="JN2061" s="104"/>
      <c r="JO2061" s="104"/>
      <c r="JP2061" s="104"/>
      <c r="JQ2061" s="104"/>
      <c r="JR2061" s="104"/>
      <c r="JS2061" s="104"/>
      <c r="JT2061" s="104"/>
      <c r="JU2061" s="104"/>
      <c r="JV2061" s="104"/>
      <c r="JW2061" s="104"/>
      <c r="JX2061" s="104"/>
      <c r="JY2061" s="104"/>
      <c r="JZ2061" s="104"/>
      <c r="KA2061" s="104"/>
      <c r="KB2061" s="104"/>
      <c r="KC2061" s="104"/>
      <c r="KD2061" s="104"/>
      <c r="KE2061" s="104"/>
      <c r="KF2061" s="104"/>
      <c r="KG2061" s="104"/>
      <c r="KH2061" s="104"/>
      <c r="KI2061" s="104"/>
      <c r="KJ2061" s="104"/>
      <c r="KK2061" s="104"/>
      <c r="KL2061" s="104"/>
      <c r="KM2061" s="104"/>
      <c r="KN2061" s="104"/>
      <c r="KO2061" s="104"/>
      <c r="KP2061" s="104"/>
      <c r="KQ2061" s="104"/>
      <c r="KR2061" s="104"/>
      <c r="KS2061" s="104"/>
      <c r="KT2061" s="104"/>
      <c r="KU2061" s="104"/>
      <c r="KV2061" s="104"/>
      <c r="KW2061" s="104"/>
      <c r="KX2061" s="104"/>
      <c r="KY2061" s="104"/>
      <c r="KZ2061" s="104"/>
      <c r="LA2061" s="104"/>
      <c r="LB2061" s="104"/>
      <c r="LC2061" s="104"/>
      <c r="LD2061" s="104"/>
      <c r="LE2061" s="104"/>
      <c r="LF2061" s="104"/>
      <c r="LG2061" s="104"/>
      <c r="LH2061" s="104"/>
      <c r="LI2061" s="104"/>
      <c r="LJ2061" s="104"/>
      <c r="LK2061" s="104"/>
      <c r="LL2061" s="104"/>
      <c r="LM2061" s="104"/>
      <c r="LN2061" s="104"/>
      <c r="LO2061" s="104"/>
      <c r="LP2061" s="104"/>
      <c r="LQ2061" s="104"/>
      <c r="LR2061" s="104"/>
      <c r="LS2061" s="104"/>
      <c r="LT2061" s="104"/>
      <c r="LU2061" s="104"/>
      <c r="LV2061" s="104"/>
      <c r="LW2061" s="104"/>
      <c r="LX2061" s="104"/>
      <c r="LY2061" s="104"/>
      <c r="LZ2061" s="104"/>
      <c r="MA2061" s="104"/>
      <c r="MB2061" s="104"/>
      <c r="MC2061" s="104"/>
      <c r="MD2061" s="104"/>
      <c r="ME2061" s="104"/>
      <c r="MF2061" s="104"/>
      <c r="MG2061" s="104"/>
      <c r="MH2061" s="104"/>
      <c r="MI2061" s="104"/>
      <c r="MJ2061" s="104"/>
      <c r="MK2061" s="104"/>
      <c r="ML2061" s="104"/>
      <c r="MM2061" s="104"/>
      <c r="MN2061" s="104"/>
      <c r="MO2061" s="104"/>
      <c r="MP2061" s="104"/>
      <c r="MQ2061" s="104"/>
      <c r="MR2061" s="104"/>
      <c r="MS2061" s="104"/>
      <c r="MT2061" s="104"/>
      <c r="MU2061" s="104"/>
      <c r="MV2061" s="104"/>
      <c r="MW2061" s="104"/>
      <c r="MX2061" s="104"/>
      <c r="MY2061" s="104"/>
      <c r="MZ2061" s="104"/>
      <c r="NA2061" s="104"/>
      <c r="NB2061" s="104"/>
      <c r="NC2061" s="104"/>
      <c r="ND2061" s="104"/>
      <c r="NE2061" s="104"/>
      <c r="NF2061" s="104"/>
      <c r="NG2061" s="104"/>
      <c r="NH2061" s="104"/>
      <c r="NI2061" s="104"/>
      <c r="NJ2061" s="104"/>
      <c r="NK2061" s="104"/>
      <c r="NL2061" s="104"/>
      <c r="NM2061" s="104"/>
      <c r="NN2061" s="104"/>
      <c r="NO2061" s="104"/>
      <c r="NP2061" s="104"/>
      <c r="NQ2061" s="104"/>
      <c r="NR2061" s="104"/>
      <c r="NS2061" s="104"/>
      <c r="NT2061" s="104"/>
      <c r="NU2061" s="104"/>
      <c r="NV2061" s="104"/>
      <c r="NW2061" s="104"/>
      <c r="NX2061" s="104"/>
      <c r="NY2061" s="104"/>
      <c r="NZ2061" s="104"/>
      <c r="OA2061" s="104"/>
      <c r="OB2061" s="104"/>
      <c r="OC2061" s="104"/>
      <c r="OD2061" s="104"/>
      <c r="OE2061" s="104"/>
      <c r="OF2061" s="104"/>
      <c r="OG2061" s="104"/>
      <c r="OH2061" s="104"/>
      <c r="OI2061" s="104"/>
      <c r="OJ2061" s="104"/>
      <c r="OK2061" s="104"/>
      <c r="OL2061" s="104"/>
      <c r="OM2061" s="104"/>
      <c r="ON2061" s="104"/>
      <c r="OO2061" s="104"/>
      <c r="OP2061" s="104"/>
      <c r="OQ2061" s="104"/>
      <c r="OR2061" s="104"/>
      <c r="OS2061" s="104"/>
      <c r="OT2061" s="104"/>
      <c r="OU2061" s="104"/>
      <c r="OV2061" s="104"/>
      <c r="OW2061" s="104"/>
      <c r="OX2061" s="104"/>
      <c r="OY2061" s="104"/>
      <c r="OZ2061" s="104"/>
      <c r="PA2061" s="104"/>
      <c r="PB2061" s="104"/>
      <c r="PC2061" s="104"/>
      <c r="PD2061" s="104"/>
      <c r="PE2061" s="104"/>
      <c r="PF2061" s="104"/>
      <c r="PG2061" s="104"/>
      <c r="PH2061" s="104"/>
      <c r="PI2061" s="104"/>
      <c r="PJ2061" s="104"/>
      <c r="PK2061" s="104"/>
      <c r="PL2061" s="104"/>
      <c r="PM2061" s="104"/>
      <c r="PN2061" s="104"/>
      <c r="PO2061" s="104"/>
      <c r="PP2061" s="104"/>
      <c r="PQ2061" s="104"/>
      <c r="PR2061" s="104"/>
      <c r="PS2061" s="104"/>
      <c r="PT2061" s="104"/>
      <c r="PU2061" s="104"/>
      <c r="PV2061" s="104"/>
      <c r="PW2061" s="104"/>
      <c r="PX2061" s="104"/>
      <c r="PY2061" s="104"/>
      <c r="PZ2061" s="104"/>
      <c r="QA2061" s="104"/>
      <c r="QB2061" s="104"/>
      <c r="QC2061" s="104"/>
      <c r="QD2061" s="104"/>
      <c r="QE2061" s="104"/>
      <c r="QF2061" s="104"/>
      <c r="QG2061" s="104"/>
      <c r="QH2061" s="104"/>
      <c r="QI2061" s="104"/>
      <c r="QJ2061" s="104"/>
      <c r="QK2061" s="104"/>
      <c r="QL2061" s="104"/>
      <c r="QM2061" s="104"/>
      <c r="QN2061" s="104"/>
      <c r="QO2061" s="104"/>
      <c r="QP2061" s="104"/>
      <c r="QQ2061" s="104"/>
      <c r="QR2061" s="104"/>
      <c r="QS2061" s="104"/>
      <c r="QT2061" s="104"/>
      <c r="QU2061" s="104"/>
      <c r="QV2061" s="104"/>
      <c r="QW2061" s="104"/>
      <c r="QX2061" s="104"/>
      <c r="QY2061" s="104"/>
      <c r="QZ2061" s="104"/>
      <c r="RA2061" s="104"/>
      <c r="RB2061" s="104"/>
      <c r="RC2061" s="104"/>
      <c r="RD2061" s="104"/>
      <c r="RE2061" s="104"/>
      <c r="RF2061" s="104"/>
    </row>
    <row r="2062" spans="1:474" s="19" customFormat="1" x14ac:dyDescent="0.25">
      <c r="A2062" s="15">
        <v>29101</v>
      </c>
      <c r="B2062" s="67" t="s">
        <v>1944</v>
      </c>
      <c r="C2062" s="15"/>
      <c r="D2062" s="15"/>
      <c r="E2062" s="15"/>
      <c r="F2062" s="18">
        <v>75882.191359999983</v>
      </c>
      <c r="G2062" s="173">
        <f>SUM(G2063:G2111)</f>
        <v>0</v>
      </c>
      <c r="H2062" s="173">
        <f t="shared" ref="H2062:AE2062" si="220">SUM(H2063:H2111)</f>
        <v>0</v>
      </c>
      <c r="I2062" s="173">
        <f t="shared" si="220"/>
        <v>0</v>
      </c>
      <c r="J2062" s="173">
        <f t="shared" si="220"/>
        <v>0</v>
      </c>
      <c r="K2062" s="173">
        <f t="shared" si="220"/>
        <v>0</v>
      </c>
      <c r="L2062" s="173">
        <f t="shared" si="220"/>
        <v>0</v>
      </c>
      <c r="M2062" s="173">
        <f t="shared" si="220"/>
        <v>26</v>
      </c>
      <c r="N2062" s="184">
        <f>SUM(N2063:N2111)</f>
        <v>20819.450291428573</v>
      </c>
      <c r="O2062" s="173">
        <f t="shared" si="220"/>
        <v>69</v>
      </c>
      <c r="P2062" s="184">
        <f t="shared" si="220"/>
        <v>5123.5603714285717</v>
      </c>
      <c r="Q2062" s="173">
        <f t="shared" si="220"/>
        <v>0</v>
      </c>
      <c r="R2062" s="173">
        <f t="shared" si="220"/>
        <v>0</v>
      </c>
      <c r="S2062" s="173">
        <v>0</v>
      </c>
      <c r="T2062" s="173">
        <v>0</v>
      </c>
      <c r="U2062" s="173">
        <v>225</v>
      </c>
      <c r="V2062" s="184">
        <v>49939.180697142867</v>
      </c>
      <c r="W2062" s="173">
        <f t="shared" si="220"/>
        <v>0</v>
      </c>
      <c r="X2062" s="173">
        <f t="shared" si="220"/>
        <v>0</v>
      </c>
      <c r="Y2062" s="173">
        <f t="shared" si="220"/>
        <v>0</v>
      </c>
      <c r="Z2062" s="173">
        <f t="shared" si="220"/>
        <v>0</v>
      </c>
      <c r="AA2062" s="173">
        <f t="shared" si="220"/>
        <v>0</v>
      </c>
      <c r="AB2062" s="173">
        <f t="shared" si="220"/>
        <v>0</v>
      </c>
      <c r="AC2062" s="173">
        <f t="shared" si="220"/>
        <v>0</v>
      </c>
      <c r="AD2062" s="179">
        <f t="shared" si="220"/>
        <v>0</v>
      </c>
      <c r="AE2062" s="184">
        <f t="shared" si="220"/>
        <v>75882.191360000012</v>
      </c>
      <c r="AF2062" s="104"/>
      <c r="AG2062" s="104"/>
      <c r="AH2062" s="104"/>
      <c r="AI2062" s="104"/>
      <c r="AJ2062" s="104"/>
      <c r="AK2062" s="104"/>
      <c r="AL2062" s="104"/>
      <c r="AM2062" s="104"/>
      <c r="AN2062" s="104"/>
      <c r="AO2062" s="104"/>
      <c r="AP2062" s="104"/>
      <c r="AQ2062" s="104"/>
      <c r="AR2062" s="104"/>
      <c r="AS2062" s="104"/>
      <c r="AT2062" s="104"/>
      <c r="AU2062" s="104"/>
      <c r="AV2062" s="104"/>
      <c r="AW2062" s="104"/>
      <c r="AX2062" s="104"/>
      <c r="AY2062" s="104"/>
      <c r="AZ2062" s="104"/>
      <c r="BA2062" s="104"/>
      <c r="BB2062" s="104"/>
      <c r="BC2062" s="104"/>
      <c r="BD2062" s="104"/>
      <c r="BE2062" s="104"/>
      <c r="BF2062" s="104"/>
      <c r="BG2062" s="104"/>
      <c r="BH2062" s="104"/>
      <c r="BI2062" s="104"/>
      <c r="BJ2062" s="104"/>
      <c r="BK2062" s="104"/>
      <c r="BL2062" s="104"/>
      <c r="BM2062" s="104"/>
      <c r="BN2062" s="104"/>
      <c r="BO2062" s="104"/>
      <c r="BP2062" s="104"/>
      <c r="BQ2062" s="104"/>
      <c r="BR2062" s="104"/>
      <c r="GM2062" s="104"/>
      <c r="GN2062" s="104"/>
      <c r="GO2062" s="104"/>
      <c r="GP2062" s="104"/>
      <c r="GQ2062" s="104"/>
      <c r="GR2062" s="104"/>
      <c r="GS2062" s="104"/>
      <c r="GT2062" s="104"/>
      <c r="GU2062" s="104"/>
      <c r="GV2062" s="104"/>
      <c r="GW2062" s="104"/>
      <c r="GX2062" s="104"/>
      <c r="GY2062" s="104"/>
      <c r="GZ2062" s="104"/>
      <c r="HA2062" s="104"/>
      <c r="HB2062" s="104"/>
      <c r="HC2062" s="104"/>
      <c r="HD2062" s="104"/>
      <c r="HE2062" s="104"/>
      <c r="HF2062" s="104"/>
      <c r="HG2062" s="104"/>
      <c r="HH2062" s="104"/>
      <c r="HI2062" s="104"/>
      <c r="HJ2062" s="104"/>
      <c r="HK2062" s="104"/>
      <c r="HL2062" s="104"/>
      <c r="HM2062" s="104"/>
      <c r="HN2062" s="104"/>
      <c r="HO2062" s="104"/>
      <c r="HP2062" s="104"/>
      <c r="HQ2062" s="104"/>
      <c r="HR2062" s="104"/>
      <c r="HS2062" s="104"/>
      <c r="HT2062" s="104"/>
      <c r="HU2062" s="104"/>
      <c r="HV2062" s="104"/>
      <c r="HW2062" s="104"/>
      <c r="HX2062" s="104"/>
      <c r="HY2062" s="104"/>
      <c r="HZ2062" s="104"/>
      <c r="IA2062" s="104"/>
      <c r="IB2062" s="104"/>
      <c r="IC2062" s="104"/>
      <c r="ID2062" s="104"/>
      <c r="IE2062" s="104"/>
      <c r="IF2062" s="104"/>
      <c r="IG2062" s="104"/>
      <c r="IH2062" s="104"/>
      <c r="II2062" s="104"/>
      <c r="IJ2062" s="104"/>
      <c r="IK2062" s="104"/>
      <c r="IL2062" s="104"/>
      <c r="IM2062" s="104"/>
      <c r="IN2062" s="104"/>
      <c r="IO2062" s="104"/>
      <c r="IP2062" s="104"/>
      <c r="IQ2062" s="104"/>
      <c r="IR2062" s="104"/>
      <c r="IS2062" s="104"/>
      <c r="IT2062" s="104"/>
      <c r="IU2062" s="104"/>
      <c r="IV2062" s="104"/>
      <c r="IW2062" s="104"/>
      <c r="IX2062" s="104"/>
      <c r="IY2062" s="104"/>
      <c r="IZ2062" s="104"/>
      <c r="JA2062" s="104"/>
      <c r="JB2062" s="104"/>
      <c r="JC2062" s="104"/>
      <c r="JD2062" s="104"/>
      <c r="JE2062" s="104"/>
      <c r="JF2062" s="104"/>
      <c r="JG2062" s="104"/>
      <c r="JH2062" s="104"/>
      <c r="JI2062" s="104"/>
      <c r="JJ2062" s="104"/>
      <c r="JK2062" s="104"/>
      <c r="JL2062" s="104"/>
      <c r="JM2062" s="104"/>
      <c r="JN2062" s="104"/>
      <c r="JO2062" s="104"/>
      <c r="JP2062" s="104"/>
      <c r="JQ2062" s="104"/>
      <c r="JR2062" s="104"/>
      <c r="JS2062" s="104"/>
      <c r="JT2062" s="104"/>
      <c r="JU2062" s="104"/>
      <c r="JV2062" s="104"/>
      <c r="JW2062" s="104"/>
      <c r="JX2062" s="104"/>
      <c r="JY2062" s="104"/>
      <c r="JZ2062" s="104"/>
      <c r="KA2062" s="104"/>
      <c r="KB2062" s="104"/>
      <c r="KC2062" s="104"/>
      <c r="KD2062" s="104"/>
      <c r="KE2062" s="104"/>
      <c r="KF2062" s="104"/>
      <c r="KG2062" s="104"/>
      <c r="KH2062" s="104"/>
      <c r="KI2062" s="104"/>
      <c r="KJ2062" s="104"/>
      <c r="KK2062" s="104"/>
      <c r="KL2062" s="104"/>
      <c r="KM2062" s="104"/>
      <c r="KN2062" s="104"/>
      <c r="KO2062" s="104"/>
      <c r="KP2062" s="104"/>
      <c r="KQ2062" s="104"/>
      <c r="KR2062" s="104"/>
      <c r="KS2062" s="104"/>
      <c r="KT2062" s="104"/>
      <c r="KU2062" s="104"/>
      <c r="KV2062" s="104"/>
      <c r="KW2062" s="104"/>
      <c r="KX2062" s="104"/>
      <c r="KY2062" s="104"/>
      <c r="KZ2062" s="104"/>
      <c r="LA2062" s="104"/>
      <c r="LB2062" s="104"/>
      <c r="LC2062" s="104"/>
      <c r="LD2062" s="104"/>
      <c r="LE2062" s="104"/>
      <c r="LF2062" s="104"/>
      <c r="LG2062" s="104"/>
      <c r="LH2062" s="104"/>
      <c r="LI2062" s="104"/>
      <c r="LJ2062" s="104"/>
      <c r="LK2062" s="104"/>
      <c r="LL2062" s="104"/>
      <c r="LM2062" s="104"/>
      <c r="LN2062" s="104"/>
      <c r="LO2062" s="104"/>
      <c r="LP2062" s="104"/>
      <c r="LQ2062" s="104"/>
      <c r="LR2062" s="104"/>
      <c r="LS2062" s="104"/>
      <c r="LT2062" s="104"/>
      <c r="LU2062" s="104"/>
      <c r="LV2062" s="104"/>
      <c r="LW2062" s="104"/>
      <c r="LX2062" s="104"/>
      <c r="LY2062" s="104"/>
      <c r="LZ2062" s="104"/>
      <c r="MA2062" s="104"/>
      <c r="MB2062" s="104"/>
      <c r="MC2062" s="104"/>
      <c r="MD2062" s="104"/>
      <c r="ME2062" s="104"/>
      <c r="MF2062" s="104"/>
      <c r="MG2062" s="104"/>
      <c r="MH2062" s="104"/>
      <c r="MI2062" s="104"/>
      <c r="MJ2062" s="104"/>
      <c r="MK2062" s="104"/>
      <c r="ML2062" s="104"/>
      <c r="MM2062" s="104"/>
      <c r="MN2062" s="104"/>
      <c r="MO2062" s="104"/>
      <c r="MP2062" s="104"/>
      <c r="MQ2062" s="104"/>
      <c r="MR2062" s="104"/>
      <c r="MS2062" s="104"/>
      <c r="MT2062" s="104"/>
      <c r="MU2062" s="104"/>
      <c r="MV2062" s="104"/>
      <c r="MW2062" s="104"/>
      <c r="MX2062" s="104"/>
      <c r="MY2062" s="104"/>
      <c r="MZ2062" s="104"/>
      <c r="NA2062" s="104"/>
      <c r="NB2062" s="104"/>
      <c r="NC2062" s="104"/>
      <c r="ND2062" s="104"/>
      <c r="NE2062" s="104"/>
      <c r="NF2062" s="104"/>
      <c r="NG2062" s="104"/>
      <c r="NH2062" s="104"/>
      <c r="NI2062" s="104"/>
      <c r="NJ2062" s="104"/>
      <c r="NK2062" s="104"/>
      <c r="NL2062" s="104"/>
      <c r="NM2062" s="104"/>
      <c r="NN2062" s="104"/>
      <c r="NO2062" s="104"/>
      <c r="NP2062" s="104"/>
      <c r="NQ2062" s="104"/>
      <c r="NR2062" s="104"/>
      <c r="NS2062" s="104"/>
      <c r="NT2062" s="104"/>
      <c r="NU2062" s="104"/>
      <c r="NV2062" s="104"/>
      <c r="NW2062" s="104"/>
      <c r="NX2062" s="104"/>
      <c r="NY2062" s="104"/>
      <c r="NZ2062" s="104"/>
      <c r="OA2062" s="104"/>
      <c r="OB2062" s="104"/>
      <c r="OC2062" s="104"/>
      <c r="OD2062" s="104"/>
      <c r="OE2062" s="104"/>
      <c r="OF2062" s="104"/>
      <c r="OG2062" s="104"/>
      <c r="OH2062" s="104"/>
      <c r="OI2062" s="104"/>
      <c r="OJ2062" s="104"/>
      <c r="OK2062" s="104"/>
      <c r="OL2062" s="104"/>
      <c r="OM2062" s="104"/>
      <c r="ON2062" s="104"/>
      <c r="OO2062" s="104"/>
      <c r="OP2062" s="104"/>
      <c r="OQ2062" s="104"/>
      <c r="OR2062" s="104"/>
      <c r="OS2062" s="104"/>
      <c r="OT2062" s="104"/>
      <c r="OU2062" s="104"/>
      <c r="OV2062" s="104"/>
      <c r="OW2062" s="104"/>
      <c r="OX2062" s="104"/>
      <c r="OY2062" s="104"/>
      <c r="OZ2062" s="104"/>
      <c r="PA2062" s="104"/>
      <c r="PB2062" s="104"/>
      <c r="PC2062" s="104"/>
      <c r="PD2062" s="104"/>
      <c r="PE2062" s="104"/>
      <c r="PF2062" s="104"/>
      <c r="PG2062" s="104"/>
      <c r="PH2062" s="104"/>
      <c r="PI2062" s="104"/>
      <c r="PJ2062" s="104"/>
      <c r="PK2062" s="104"/>
      <c r="PL2062" s="104"/>
      <c r="PM2062" s="104"/>
      <c r="PN2062" s="104"/>
      <c r="PO2062" s="104"/>
      <c r="PP2062" s="104"/>
      <c r="PQ2062" s="104"/>
      <c r="PR2062" s="104"/>
      <c r="PS2062" s="104"/>
      <c r="PT2062" s="104"/>
      <c r="PU2062" s="104"/>
      <c r="PV2062" s="104"/>
      <c r="PW2062" s="104"/>
      <c r="PX2062" s="104"/>
      <c r="PY2062" s="104"/>
      <c r="PZ2062" s="104"/>
      <c r="QA2062" s="104"/>
      <c r="QB2062" s="104"/>
      <c r="QC2062" s="104"/>
      <c r="QD2062" s="104"/>
      <c r="QE2062" s="104"/>
      <c r="QF2062" s="104"/>
      <c r="QG2062" s="104"/>
      <c r="QH2062" s="104"/>
      <c r="QI2062" s="104"/>
      <c r="QJ2062" s="104"/>
      <c r="QK2062" s="104"/>
      <c r="QL2062" s="104"/>
      <c r="QM2062" s="104"/>
      <c r="QN2062" s="104"/>
      <c r="QO2062" s="104"/>
      <c r="QP2062" s="104"/>
      <c r="QQ2062" s="104"/>
      <c r="QR2062" s="104"/>
      <c r="QS2062" s="104"/>
      <c r="QT2062" s="104"/>
      <c r="QU2062" s="104"/>
      <c r="QV2062" s="104"/>
      <c r="QW2062" s="104"/>
      <c r="QX2062" s="104"/>
      <c r="QY2062" s="104"/>
      <c r="QZ2062" s="104"/>
      <c r="RA2062" s="104"/>
      <c r="RB2062" s="104"/>
      <c r="RC2062" s="104"/>
      <c r="RD2062" s="104"/>
      <c r="RE2062" s="104"/>
      <c r="RF2062" s="104"/>
    </row>
    <row r="2063" spans="1:474" x14ac:dyDescent="0.25">
      <c r="A2063" s="26"/>
      <c r="B2063" s="48" t="s">
        <v>1945</v>
      </c>
      <c r="C2063" s="23"/>
      <c r="D2063" s="49">
        <v>1</v>
      </c>
      <c r="E2063" s="23">
        <f t="shared" ref="E2063:E2076" si="221">F2063/D2063</f>
        <v>440</v>
      </c>
      <c r="F2063" s="50">
        <v>440</v>
      </c>
      <c r="G2063" s="169"/>
      <c r="H2063" s="169"/>
      <c r="I2063" s="169"/>
      <c r="J2063" s="169"/>
      <c r="K2063" s="169"/>
      <c r="L2063" s="169"/>
      <c r="M2063" s="169"/>
      <c r="N2063" s="207">
        <f t="shared" ref="N2063:N2096" si="222">M2063*E2063</f>
        <v>0</v>
      </c>
      <c r="O2063" s="169"/>
      <c r="P2063" s="207">
        <f t="shared" ref="P2063:P2076" si="223">E2063*O2063</f>
        <v>0</v>
      </c>
      <c r="Q2063" s="169"/>
      <c r="R2063" s="169"/>
      <c r="S2063" s="169"/>
      <c r="T2063" s="169"/>
      <c r="U2063" s="208">
        <v>1</v>
      </c>
      <c r="V2063" s="207">
        <v>440</v>
      </c>
      <c r="W2063" s="169"/>
      <c r="X2063" s="169"/>
      <c r="Y2063" s="169"/>
      <c r="Z2063" s="169"/>
      <c r="AA2063" s="169"/>
      <c r="AB2063" s="169"/>
      <c r="AC2063" s="180"/>
      <c r="AD2063" s="180"/>
      <c r="AE2063" s="207">
        <f t="shared" ref="AE2063:AE2094" si="224">H2063+J2063+L2063+N2063+P2063+R2063+T2063+V2063+X2063+Z2063+AB2063+AD2063</f>
        <v>440</v>
      </c>
    </row>
    <row r="2064" spans="1:474" x14ac:dyDescent="0.25">
      <c r="A2064" s="26"/>
      <c r="B2064" s="48" t="s">
        <v>1946</v>
      </c>
      <c r="C2064" s="23"/>
      <c r="D2064" s="49">
        <v>2</v>
      </c>
      <c r="E2064" s="23">
        <f t="shared" si="221"/>
        <v>3024.12</v>
      </c>
      <c r="F2064" s="50">
        <v>6048.24</v>
      </c>
      <c r="G2064" s="169"/>
      <c r="H2064" s="169"/>
      <c r="I2064" s="169"/>
      <c r="J2064" s="169"/>
      <c r="K2064" s="169"/>
      <c r="L2064" s="169"/>
      <c r="M2064" s="169">
        <v>1</v>
      </c>
      <c r="N2064" s="207">
        <f t="shared" si="222"/>
        <v>3024.12</v>
      </c>
      <c r="O2064" s="169"/>
      <c r="P2064" s="207">
        <f t="shared" si="223"/>
        <v>0</v>
      </c>
      <c r="Q2064" s="169"/>
      <c r="R2064" s="169"/>
      <c r="S2064" s="169"/>
      <c r="T2064" s="169"/>
      <c r="U2064" s="208">
        <v>1</v>
      </c>
      <c r="V2064" s="207">
        <v>3024.12</v>
      </c>
      <c r="W2064" s="169"/>
      <c r="X2064" s="169"/>
      <c r="Y2064" s="169"/>
      <c r="Z2064" s="169"/>
      <c r="AA2064" s="169"/>
      <c r="AB2064" s="169"/>
      <c r="AC2064" s="180"/>
      <c r="AD2064" s="180"/>
      <c r="AE2064" s="207">
        <f t="shared" si="224"/>
        <v>6048.24</v>
      </c>
    </row>
    <row r="2065" spans="1:31" x14ac:dyDescent="0.25">
      <c r="A2065" s="26"/>
      <c r="B2065" s="48" t="s">
        <v>1947</v>
      </c>
      <c r="C2065" s="23"/>
      <c r="D2065" s="49">
        <v>1</v>
      </c>
      <c r="E2065" s="23">
        <f t="shared" si="221"/>
        <v>1446.9840000000002</v>
      </c>
      <c r="F2065" s="50">
        <v>1446.9840000000002</v>
      </c>
      <c r="G2065" s="169"/>
      <c r="H2065" s="169"/>
      <c r="I2065" s="169"/>
      <c r="J2065" s="169"/>
      <c r="K2065" s="169"/>
      <c r="L2065" s="169"/>
      <c r="M2065" s="169"/>
      <c r="N2065" s="207">
        <f t="shared" si="222"/>
        <v>0</v>
      </c>
      <c r="O2065" s="169"/>
      <c r="P2065" s="207">
        <f t="shared" si="223"/>
        <v>0</v>
      </c>
      <c r="Q2065" s="169"/>
      <c r="R2065" s="169"/>
      <c r="S2065" s="169"/>
      <c r="T2065" s="169"/>
      <c r="U2065" s="208">
        <v>1</v>
      </c>
      <c r="V2065" s="207">
        <v>1446.9840000000002</v>
      </c>
      <c r="W2065" s="169"/>
      <c r="X2065" s="169"/>
      <c r="Y2065" s="169"/>
      <c r="Z2065" s="169"/>
      <c r="AA2065" s="169"/>
      <c r="AB2065" s="169"/>
      <c r="AC2065" s="180"/>
      <c r="AD2065" s="180"/>
      <c r="AE2065" s="207">
        <f t="shared" si="224"/>
        <v>1446.9840000000002</v>
      </c>
    </row>
    <row r="2066" spans="1:31" x14ac:dyDescent="0.25">
      <c r="A2066" s="26"/>
      <c r="B2066" s="48" t="s">
        <v>1948</v>
      </c>
      <c r="C2066" s="23"/>
      <c r="D2066" s="49">
        <v>2</v>
      </c>
      <c r="E2066" s="23">
        <f t="shared" si="221"/>
        <v>130.91760000000002</v>
      </c>
      <c r="F2066" s="50">
        <v>261.83520000000004</v>
      </c>
      <c r="G2066" s="169"/>
      <c r="H2066" s="169"/>
      <c r="I2066" s="169"/>
      <c r="J2066" s="169"/>
      <c r="K2066" s="169"/>
      <c r="L2066" s="169"/>
      <c r="M2066" s="169"/>
      <c r="N2066" s="207">
        <f t="shared" si="222"/>
        <v>0</v>
      </c>
      <c r="O2066" s="169"/>
      <c r="P2066" s="207">
        <f t="shared" si="223"/>
        <v>0</v>
      </c>
      <c r="Q2066" s="169"/>
      <c r="R2066" s="169"/>
      <c r="S2066" s="169"/>
      <c r="T2066" s="169"/>
      <c r="U2066" s="208">
        <v>2</v>
      </c>
      <c r="V2066" s="207">
        <v>261.83520000000004</v>
      </c>
      <c r="W2066" s="169"/>
      <c r="X2066" s="169"/>
      <c r="Y2066" s="169"/>
      <c r="Z2066" s="169"/>
      <c r="AA2066" s="169"/>
      <c r="AB2066" s="169"/>
      <c r="AC2066" s="180"/>
      <c r="AD2066" s="180"/>
      <c r="AE2066" s="207">
        <f t="shared" si="224"/>
        <v>261.83520000000004</v>
      </c>
    </row>
    <row r="2067" spans="1:31" x14ac:dyDescent="0.25">
      <c r="A2067" s="26"/>
      <c r="B2067" s="48" t="s">
        <v>1949</v>
      </c>
      <c r="C2067" s="23"/>
      <c r="D2067" s="49">
        <v>2</v>
      </c>
      <c r="E2067" s="23">
        <f t="shared" si="221"/>
        <v>130.91760000000002</v>
      </c>
      <c r="F2067" s="50">
        <v>261.83520000000004</v>
      </c>
      <c r="G2067" s="169"/>
      <c r="H2067" s="169"/>
      <c r="I2067" s="169"/>
      <c r="J2067" s="169"/>
      <c r="K2067" s="169"/>
      <c r="L2067" s="169"/>
      <c r="M2067" s="169"/>
      <c r="N2067" s="207">
        <f t="shared" si="222"/>
        <v>0</v>
      </c>
      <c r="O2067" s="169"/>
      <c r="P2067" s="207">
        <f t="shared" si="223"/>
        <v>0</v>
      </c>
      <c r="Q2067" s="169"/>
      <c r="R2067" s="169"/>
      <c r="S2067" s="169"/>
      <c r="T2067" s="169"/>
      <c r="U2067" s="208">
        <v>2</v>
      </c>
      <c r="V2067" s="207">
        <v>261.83520000000004</v>
      </c>
      <c r="W2067" s="169"/>
      <c r="X2067" s="169"/>
      <c r="Y2067" s="169"/>
      <c r="Z2067" s="169"/>
      <c r="AA2067" s="169"/>
      <c r="AB2067" s="169"/>
      <c r="AC2067" s="180"/>
      <c r="AD2067" s="180"/>
      <c r="AE2067" s="207">
        <f t="shared" si="224"/>
        <v>261.83520000000004</v>
      </c>
    </row>
    <row r="2068" spans="1:31" x14ac:dyDescent="0.25">
      <c r="A2068" s="26"/>
      <c r="B2068" s="48" t="s">
        <v>1950</v>
      </c>
      <c r="C2068" s="23"/>
      <c r="D2068" s="49">
        <v>2</v>
      </c>
      <c r="E2068" s="23">
        <f t="shared" si="221"/>
        <v>130.91760000000002</v>
      </c>
      <c r="F2068" s="50">
        <v>261.83520000000004</v>
      </c>
      <c r="G2068" s="169"/>
      <c r="H2068" s="169"/>
      <c r="I2068" s="169"/>
      <c r="J2068" s="169"/>
      <c r="K2068" s="169"/>
      <c r="L2068" s="169"/>
      <c r="M2068" s="169"/>
      <c r="N2068" s="207">
        <f t="shared" si="222"/>
        <v>0</v>
      </c>
      <c r="O2068" s="169"/>
      <c r="P2068" s="207">
        <f t="shared" si="223"/>
        <v>0</v>
      </c>
      <c r="Q2068" s="169"/>
      <c r="R2068" s="169"/>
      <c r="S2068" s="169"/>
      <c r="T2068" s="169"/>
      <c r="U2068" s="208">
        <v>2</v>
      </c>
      <c r="V2068" s="207">
        <v>261.83520000000004</v>
      </c>
      <c r="W2068" s="169"/>
      <c r="X2068" s="169"/>
      <c r="Y2068" s="169"/>
      <c r="Z2068" s="169"/>
      <c r="AA2068" s="169"/>
      <c r="AB2068" s="169"/>
      <c r="AC2068" s="180"/>
      <c r="AD2068" s="180"/>
      <c r="AE2068" s="207">
        <f t="shared" si="224"/>
        <v>261.83520000000004</v>
      </c>
    </row>
    <row r="2069" spans="1:31" x14ac:dyDescent="0.25">
      <c r="A2069" s="26"/>
      <c r="B2069" s="48" t="s">
        <v>1951</v>
      </c>
      <c r="C2069" s="23"/>
      <c r="D2069" s="49">
        <v>2</v>
      </c>
      <c r="E2069" s="23">
        <f t="shared" si="221"/>
        <v>130.91760000000002</v>
      </c>
      <c r="F2069" s="50">
        <v>261.83520000000004</v>
      </c>
      <c r="G2069" s="169"/>
      <c r="H2069" s="169"/>
      <c r="I2069" s="169"/>
      <c r="J2069" s="169"/>
      <c r="K2069" s="169"/>
      <c r="L2069" s="169"/>
      <c r="M2069" s="169"/>
      <c r="N2069" s="207">
        <f t="shared" si="222"/>
        <v>0</v>
      </c>
      <c r="O2069" s="169"/>
      <c r="P2069" s="207">
        <f t="shared" si="223"/>
        <v>0</v>
      </c>
      <c r="Q2069" s="169"/>
      <c r="R2069" s="169"/>
      <c r="S2069" s="169"/>
      <c r="T2069" s="169"/>
      <c r="U2069" s="208">
        <v>2</v>
      </c>
      <c r="V2069" s="207">
        <v>261.83520000000004</v>
      </c>
      <c r="W2069" s="169"/>
      <c r="X2069" s="169"/>
      <c r="Y2069" s="169"/>
      <c r="Z2069" s="169"/>
      <c r="AA2069" s="169"/>
      <c r="AB2069" s="169"/>
      <c r="AC2069" s="180"/>
      <c r="AD2069" s="180"/>
      <c r="AE2069" s="207">
        <f t="shared" si="224"/>
        <v>261.83520000000004</v>
      </c>
    </row>
    <row r="2070" spans="1:31" x14ac:dyDescent="0.25">
      <c r="A2070" s="26"/>
      <c r="B2070" s="48" t="s">
        <v>1952</v>
      </c>
      <c r="C2070" s="23"/>
      <c r="D2070" s="49">
        <v>0</v>
      </c>
      <c r="E2070" s="23"/>
      <c r="F2070" s="50">
        <v>0</v>
      </c>
      <c r="G2070" s="169"/>
      <c r="H2070" s="169"/>
      <c r="I2070" s="169"/>
      <c r="J2070" s="169"/>
      <c r="K2070" s="169"/>
      <c r="L2070" s="169"/>
      <c r="M2070" s="169"/>
      <c r="N2070" s="207">
        <f t="shared" si="222"/>
        <v>0</v>
      </c>
      <c r="O2070" s="169"/>
      <c r="P2070" s="207">
        <f t="shared" si="223"/>
        <v>0</v>
      </c>
      <c r="Q2070" s="169"/>
      <c r="R2070" s="169"/>
      <c r="S2070" s="169"/>
      <c r="T2070" s="169"/>
      <c r="U2070" s="208">
        <v>0</v>
      </c>
      <c r="V2070" s="207">
        <v>0</v>
      </c>
      <c r="W2070" s="169"/>
      <c r="X2070" s="169"/>
      <c r="Y2070" s="169"/>
      <c r="Z2070" s="169"/>
      <c r="AA2070" s="169"/>
      <c r="AB2070" s="169"/>
      <c r="AC2070" s="180"/>
      <c r="AD2070" s="180"/>
      <c r="AE2070" s="207">
        <f t="shared" si="224"/>
        <v>0</v>
      </c>
    </row>
    <row r="2071" spans="1:31" x14ac:dyDescent="0.25">
      <c r="A2071" s="26"/>
      <c r="B2071" s="48" t="s">
        <v>1953</v>
      </c>
      <c r="C2071" s="23"/>
      <c r="D2071" s="49">
        <v>9</v>
      </c>
      <c r="E2071" s="23">
        <f t="shared" si="221"/>
        <v>378.97199999999998</v>
      </c>
      <c r="F2071" s="50">
        <v>3410.7479999999996</v>
      </c>
      <c r="G2071" s="169"/>
      <c r="H2071" s="169"/>
      <c r="I2071" s="169"/>
      <c r="J2071" s="169"/>
      <c r="K2071" s="169"/>
      <c r="L2071" s="169"/>
      <c r="M2071" s="169"/>
      <c r="N2071" s="207">
        <f t="shared" si="222"/>
        <v>0</v>
      </c>
      <c r="O2071" s="169"/>
      <c r="P2071" s="207">
        <f t="shared" si="223"/>
        <v>0</v>
      </c>
      <c r="Q2071" s="169"/>
      <c r="R2071" s="169"/>
      <c r="S2071" s="169"/>
      <c r="T2071" s="169"/>
      <c r="U2071" s="208">
        <v>9</v>
      </c>
      <c r="V2071" s="207">
        <v>3410.7479999999996</v>
      </c>
      <c r="W2071" s="169"/>
      <c r="X2071" s="169"/>
      <c r="Y2071" s="169"/>
      <c r="Z2071" s="169"/>
      <c r="AA2071" s="169"/>
      <c r="AB2071" s="169"/>
      <c r="AC2071" s="180"/>
      <c r="AD2071" s="180"/>
      <c r="AE2071" s="207">
        <f t="shared" si="224"/>
        <v>3410.7479999999996</v>
      </c>
    </row>
    <row r="2072" spans="1:31" x14ac:dyDescent="0.25">
      <c r="A2072" s="26"/>
      <c r="B2072" s="48" t="s">
        <v>1954</v>
      </c>
      <c r="C2072" s="23"/>
      <c r="D2072" s="49">
        <v>1</v>
      </c>
      <c r="E2072" s="23">
        <f t="shared" si="221"/>
        <v>170</v>
      </c>
      <c r="F2072" s="50">
        <v>170</v>
      </c>
      <c r="G2072" s="169"/>
      <c r="H2072" s="169"/>
      <c r="I2072" s="169"/>
      <c r="J2072" s="169"/>
      <c r="K2072" s="169"/>
      <c r="L2072" s="169"/>
      <c r="M2072" s="169"/>
      <c r="N2072" s="207">
        <f t="shared" si="222"/>
        <v>0</v>
      </c>
      <c r="O2072" s="169"/>
      <c r="P2072" s="207">
        <f t="shared" si="223"/>
        <v>0</v>
      </c>
      <c r="Q2072" s="169"/>
      <c r="R2072" s="169"/>
      <c r="S2072" s="169"/>
      <c r="T2072" s="169"/>
      <c r="U2072" s="208">
        <v>1</v>
      </c>
      <c r="V2072" s="207">
        <v>170</v>
      </c>
      <c r="W2072" s="169"/>
      <c r="X2072" s="169"/>
      <c r="Y2072" s="169"/>
      <c r="Z2072" s="169"/>
      <c r="AA2072" s="169"/>
      <c r="AB2072" s="169"/>
      <c r="AC2072" s="180"/>
      <c r="AD2072" s="180"/>
      <c r="AE2072" s="207">
        <f t="shared" si="224"/>
        <v>170</v>
      </c>
    </row>
    <row r="2073" spans="1:31" x14ac:dyDescent="0.25">
      <c r="A2073" s="26"/>
      <c r="B2073" s="48" t="s">
        <v>1955</v>
      </c>
      <c r="C2073" s="23"/>
      <c r="D2073" s="49">
        <v>1</v>
      </c>
      <c r="E2073" s="23">
        <f t="shared" si="221"/>
        <v>170</v>
      </c>
      <c r="F2073" s="50">
        <v>170</v>
      </c>
      <c r="G2073" s="169"/>
      <c r="H2073" s="169"/>
      <c r="I2073" s="169"/>
      <c r="J2073" s="169"/>
      <c r="K2073" s="169"/>
      <c r="L2073" s="169"/>
      <c r="M2073" s="169"/>
      <c r="N2073" s="207">
        <f t="shared" si="222"/>
        <v>0</v>
      </c>
      <c r="O2073" s="169"/>
      <c r="P2073" s="207">
        <f t="shared" si="223"/>
        <v>0</v>
      </c>
      <c r="Q2073" s="169"/>
      <c r="R2073" s="169"/>
      <c r="S2073" s="169"/>
      <c r="T2073" s="169"/>
      <c r="U2073" s="208">
        <v>1</v>
      </c>
      <c r="V2073" s="207">
        <v>170</v>
      </c>
      <c r="W2073" s="169"/>
      <c r="X2073" s="169"/>
      <c r="Y2073" s="169"/>
      <c r="Z2073" s="169"/>
      <c r="AA2073" s="169"/>
      <c r="AB2073" s="169"/>
      <c r="AC2073" s="180"/>
      <c r="AD2073" s="180"/>
      <c r="AE2073" s="207">
        <f t="shared" si="224"/>
        <v>170</v>
      </c>
    </row>
    <row r="2074" spans="1:31" x14ac:dyDescent="0.25">
      <c r="A2074" s="26"/>
      <c r="B2074" s="48" t="s">
        <v>1956</v>
      </c>
      <c r="C2074" s="23"/>
      <c r="D2074" s="49">
        <v>40</v>
      </c>
      <c r="E2074" s="23">
        <f t="shared" si="221"/>
        <v>34.452000000000005</v>
      </c>
      <c r="F2074" s="50">
        <v>1378.0800000000002</v>
      </c>
      <c r="G2074" s="169"/>
      <c r="H2074" s="169"/>
      <c r="I2074" s="169"/>
      <c r="J2074" s="169"/>
      <c r="K2074" s="169"/>
      <c r="L2074" s="169"/>
      <c r="M2074" s="169"/>
      <c r="N2074" s="207">
        <f t="shared" si="222"/>
        <v>0</v>
      </c>
      <c r="O2074" s="169">
        <v>40</v>
      </c>
      <c r="P2074" s="207">
        <f t="shared" si="223"/>
        <v>1378.0800000000002</v>
      </c>
      <c r="Q2074" s="169"/>
      <c r="R2074" s="169"/>
      <c r="S2074" s="169"/>
      <c r="T2074" s="169"/>
      <c r="U2074" s="208">
        <v>0</v>
      </c>
      <c r="V2074" s="207">
        <v>0</v>
      </c>
      <c r="W2074" s="169"/>
      <c r="X2074" s="169"/>
      <c r="Y2074" s="169"/>
      <c r="Z2074" s="169"/>
      <c r="AA2074" s="169"/>
      <c r="AB2074" s="169"/>
      <c r="AC2074" s="180"/>
      <c r="AD2074" s="180"/>
      <c r="AE2074" s="207">
        <f t="shared" si="224"/>
        <v>1378.0800000000002</v>
      </c>
    </row>
    <row r="2075" spans="1:31" x14ac:dyDescent="0.25">
      <c r="A2075" s="26"/>
      <c r="B2075" s="48" t="s">
        <v>1957</v>
      </c>
      <c r="C2075" s="23"/>
      <c r="D2075" s="49">
        <v>24</v>
      </c>
      <c r="E2075" s="23">
        <f t="shared" si="221"/>
        <v>52.199999999999996</v>
      </c>
      <c r="F2075" s="50">
        <v>1252.8</v>
      </c>
      <c r="G2075" s="169"/>
      <c r="H2075" s="169"/>
      <c r="I2075" s="169"/>
      <c r="J2075" s="169"/>
      <c r="K2075" s="169"/>
      <c r="L2075" s="169"/>
      <c r="M2075" s="169"/>
      <c r="N2075" s="207">
        <f t="shared" si="222"/>
        <v>0</v>
      </c>
      <c r="O2075" s="169"/>
      <c r="P2075" s="207">
        <f t="shared" si="223"/>
        <v>0</v>
      </c>
      <c r="Q2075" s="169"/>
      <c r="R2075" s="169"/>
      <c r="S2075" s="169"/>
      <c r="T2075" s="169"/>
      <c r="U2075" s="208">
        <v>24</v>
      </c>
      <c r="V2075" s="207">
        <v>1252.8</v>
      </c>
      <c r="W2075" s="169"/>
      <c r="X2075" s="169"/>
      <c r="Y2075" s="169"/>
      <c r="Z2075" s="169"/>
      <c r="AA2075" s="169"/>
      <c r="AB2075" s="169"/>
      <c r="AC2075" s="180"/>
      <c r="AD2075" s="180"/>
      <c r="AE2075" s="207">
        <f t="shared" si="224"/>
        <v>1252.8</v>
      </c>
    </row>
    <row r="2076" spans="1:31" x14ac:dyDescent="0.25">
      <c r="A2076" s="26"/>
      <c r="B2076" s="48" t="s">
        <v>1958</v>
      </c>
      <c r="C2076" s="23"/>
      <c r="D2076" s="49">
        <v>2</v>
      </c>
      <c r="E2076" s="23">
        <f t="shared" si="221"/>
        <v>241.16400000000004</v>
      </c>
      <c r="F2076" s="50">
        <v>482.32800000000009</v>
      </c>
      <c r="G2076" s="169"/>
      <c r="H2076" s="169"/>
      <c r="I2076" s="169"/>
      <c r="J2076" s="169"/>
      <c r="K2076" s="169"/>
      <c r="L2076" s="169"/>
      <c r="M2076" s="169"/>
      <c r="N2076" s="207">
        <f t="shared" si="222"/>
        <v>0</v>
      </c>
      <c r="O2076" s="169"/>
      <c r="P2076" s="207">
        <f t="shared" si="223"/>
        <v>0</v>
      </c>
      <c r="Q2076" s="169"/>
      <c r="R2076" s="169"/>
      <c r="S2076" s="169"/>
      <c r="T2076" s="169"/>
      <c r="U2076" s="208">
        <v>2</v>
      </c>
      <c r="V2076" s="207">
        <v>482.32800000000009</v>
      </c>
      <c r="W2076" s="169"/>
      <c r="X2076" s="169"/>
      <c r="Y2076" s="169"/>
      <c r="Z2076" s="169"/>
      <c r="AA2076" s="169"/>
      <c r="AB2076" s="169"/>
      <c r="AC2076" s="180"/>
      <c r="AD2076" s="180"/>
      <c r="AE2076" s="207">
        <f t="shared" si="224"/>
        <v>482.32800000000009</v>
      </c>
    </row>
    <row r="2077" spans="1:31" x14ac:dyDescent="0.25">
      <c r="A2077" s="26"/>
      <c r="B2077" s="48" t="s">
        <v>1959</v>
      </c>
      <c r="C2077" s="23"/>
      <c r="D2077" s="49">
        <v>7</v>
      </c>
      <c r="E2077" s="23">
        <f>F2077/D2077</f>
        <v>96.466228571428573</v>
      </c>
      <c r="F2077" s="50">
        <v>675.2636</v>
      </c>
      <c r="G2077" s="169"/>
      <c r="H2077" s="169"/>
      <c r="I2077" s="169"/>
      <c r="J2077" s="169"/>
      <c r="K2077" s="169"/>
      <c r="L2077" s="169"/>
      <c r="M2077" s="169">
        <v>6</v>
      </c>
      <c r="N2077" s="207">
        <f t="shared" si="222"/>
        <v>578.79737142857141</v>
      </c>
      <c r="O2077" s="169">
        <v>6</v>
      </c>
      <c r="P2077" s="207">
        <f>E2077*O2077</f>
        <v>578.79737142857141</v>
      </c>
      <c r="Q2077" s="169"/>
      <c r="R2077" s="169"/>
      <c r="S2077" s="169"/>
      <c r="T2077" s="169"/>
      <c r="U2077" s="208">
        <v>-5</v>
      </c>
      <c r="V2077" s="207">
        <v>-482.33114285714282</v>
      </c>
      <c r="W2077" s="169"/>
      <c r="X2077" s="169"/>
      <c r="Y2077" s="169"/>
      <c r="Z2077" s="169"/>
      <c r="AA2077" s="169"/>
      <c r="AB2077" s="169"/>
      <c r="AC2077" s="180"/>
      <c r="AD2077" s="180"/>
      <c r="AE2077" s="207">
        <f t="shared" si="224"/>
        <v>675.2636</v>
      </c>
    </row>
    <row r="2078" spans="1:31" x14ac:dyDescent="0.25">
      <c r="A2078" s="26"/>
      <c r="B2078" s="48" t="s">
        <v>1960</v>
      </c>
      <c r="C2078" s="23"/>
      <c r="D2078" s="49">
        <v>0</v>
      </c>
      <c r="E2078" s="23"/>
      <c r="F2078" s="50">
        <v>0</v>
      </c>
      <c r="G2078" s="169"/>
      <c r="H2078" s="169"/>
      <c r="I2078" s="169"/>
      <c r="J2078" s="169"/>
      <c r="K2078" s="169"/>
      <c r="L2078" s="169"/>
      <c r="M2078" s="169"/>
      <c r="N2078" s="207">
        <f t="shared" si="222"/>
        <v>0</v>
      </c>
      <c r="O2078" s="169"/>
      <c r="P2078" s="207">
        <f t="shared" ref="P2078:P2110" si="225">E2078*O2078</f>
        <v>0</v>
      </c>
      <c r="Q2078" s="169"/>
      <c r="R2078" s="169"/>
      <c r="S2078" s="169"/>
      <c r="T2078" s="169"/>
      <c r="U2078" s="208">
        <v>0</v>
      </c>
      <c r="V2078" s="207">
        <v>0</v>
      </c>
      <c r="W2078" s="169"/>
      <c r="X2078" s="169"/>
      <c r="Y2078" s="169"/>
      <c r="Z2078" s="169"/>
      <c r="AA2078" s="169"/>
      <c r="AB2078" s="169"/>
      <c r="AC2078" s="180"/>
      <c r="AD2078" s="180"/>
      <c r="AE2078" s="207">
        <f t="shared" si="224"/>
        <v>0</v>
      </c>
    </row>
    <row r="2079" spans="1:31" x14ac:dyDescent="0.25">
      <c r="A2079" s="26"/>
      <c r="B2079" s="48" t="s">
        <v>1961</v>
      </c>
      <c r="C2079" s="23"/>
      <c r="D2079" s="49">
        <v>3</v>
      </c>
      <c r="E2079" s="23">
        <f t="shared" ref="E2079:E2141" si="226">F2079/D2079</f>
        <v>771.72479999999996</v>
      </c>
      <c r="F2079" s="50">
        <v>2315.1743999999999</v>
      </c>
      <c r="G2079" s="169"/>
      <c r="H2079" s="169"/>
      <c r="I2079" s="169"/>
      <c r="J2079" s="169"/>
      <c r="K2079" s="169"/>
      <c r="L2079" s="169"/>
      <c r="M2079" s="169"/>
      <c r="N2079" s="207">
        <f t="shared" si="222"/>
        <v>0</v>
      </c>
      <c r="O2079" s="169"/>
      <c r="P2079" s="207">
        <f t="shared" si="225"/>
        <v>0</v>
      </c>
      <c r="Q2079" s="169"/>
      <c r="R2079" s="169"/>
      <c r="S2079" s="169"/>
      <c r="T2079" s="169"/>
      <c r="U2079" s="208">
        <v>3</v>
      </c>
      <c r="V2079" s="207">
        <v>2315.1743999999999</v>
      </c>
      <c r="W2079" s="169"/>
      <c r="X2079" s="169"/>
      <c r="Y2079" s="169"/>
      <c r="Z2079" s="169"/>
      <c r="AA2079" s="169"/>
      <c r="AB2079" s="169"/>
      <c r="AC2079" s="180"/>
      <c r="AD2079" s="180"/>
      <c r="AE2079" s="207">
        <f t="shared" si="224"/>
        <v>2315.1743999999999</v>
      </c>
    </row>
    <row r="2080" spans="1:31" x14ac:dyDescent="0.25">
      <c r="A2080" s="26"/>
      <c r="B2080" s="48" t="s">
        <v>1962</v>
      </c>
      <c r="C2080" s="23"/>
      <c r="D2080" s="49">
        <v>2</v>
      </c>
      <c r="E2080" s="23">
        <f t="shared" si="226"/>
        <v>3651.9120000000007</v>
      </c>
      <c r="F2080" s="50">
        <v>7303.8240000000014</v>
      </c>
      <c r="G2080" s="169"/>
      <c r="H2080" s="169"/>
      <c r="I2080" s="169"/>
      <c r="J2080" s="169"/>
      <c r="K2080" s="169"/>
      <c r="L2080" s="169"/>
      <c r="M2080" s="169">
        <v>1</v>
      </c>
      <c r="N2080" s="207">
        <f t="shared" si="222"/>
        <v>3651.9120000000007</v>
      </c>
      <c r="O2080" s="169"/>
      <c r="P2080" s="207"/>
      <c r="Q2080" s="169"/>
      <c r="R2080" s="169"/>
      <c r="S2080" s="169"/>
      <c r="T2080" s="169"/>
      <c r="U2080" s="208">
        <v>1</v>
      </c>
      <c r="V2080" s="207">
        <v>3651.9120000000007</v>
      </c>
      <c r="W2080" s="169"/>
      <c r="X2080" s="169"/>
      <c r="Y2080" s="169"/>
      <c r="Z2080" s="169"/>
      <c r="AA2080" s="169"/>
      <c r="AB2080" s="169"/>
      <c r="AC2080" s="180"/>
      <c r="AD2080" s="180"/>
      <c r="AE2080" s="207">
        <f t="shared" si="224"/>
        <v>7303.8240000000014</v>
      </c>
    </row>
    <row r="2081" spans="1:31" x14ac:dyDescent="0.25">
      <c r="A2081" s="26"/>
      <c r="B2081" s="48" t="s">
        <v>1963</v>
      </c>
      <c r="C2081" s="23"/>
      <c r="D2081" s="49">
        <v>2</v>
      </c>
      <c r="E2081" s="23">
        <f t="shared" si="226"/>
        <v>806.17680000000007</v>
      </c>
      <c r="F2081" s="50">
        <v>1612.3536000000001</v>
      </c>
      <c r="G2081" s="169"/>
      <c r="H2081" s="169"/>
      <c r="I2081" s="169"/>
      <c r="J2081" s="169"/>
      <c r="K2081" s="169"/>
      <c r="L2081" s="169"/>
      <c r="M2081" s="169">
        <v>1</v>
      </c>
      <c r="N2081" s="207">
        <v>313.99</v>
      </c>
      <c r="O2081" s="169"/>
      <c r="P2081" s="207">
        <f t="shared" si="225"/>
        <v>0</v>
      </c>
      <c r="Q2081" s="169"/>
      <c r="R2081" s="169"/>
      <c r="S2081" s="169"/>
      <c r="T2081" s="169"/>
      <c r="U2081" s="208">
        <v>1</v>
      </c>
      <c r="V2081" s="207">
        <v>1298.3636000000001</v>
      </c>
      <c r="W2081" s="169"/>
      <c r="X2081" s="169"/>
      <c r="Y2081" s="169"/>
      <c r="Z2081" s="169"/>
      <c r="AA2081" s="169"/>
      <c r="AB2081" s="169"/>
      <c r="AC2081" s="180"/>
      <c r="AD2081" s="180"/>
      <c r="AE2081" s="207">
        <f t="shared" si="224"/>
        <v>1612.3536000000001</v>
      </c>
    </row>
    <row r="2082" spans="1:31" x14ac:dyDescent="0.25">
      <c r="A2082" s="26"/>
      <c r="B2082" s="48" t="s">
        <v>1963</v>
      </c>
      <c r="C2082" s="23"/>
      <c r="D2082" s="49">
        <v>1</v>
      </c>
      <c r="E2082" s="23">
        <f t="shared" si="226"/>
        <v>806.17679999999996</v>
      </c>
      <c r="F2082" s="50">
        <v>806.17679999999996</v>
      </c>
      <c r="G2082" s="169"/>
      <c r="H2082" s="169"/>
      <c r="I2082" s="169"/>
      <c r="J2082" s="169"/>
      <c r="K2082" s="169"/>
      <c r="L2082" s="169"/>
      <c r="M2082" s="169">
        <v>1</v>
      </c>
      <c r="N2082" s="207">
        <f t="shared" si="222"/>
        <v>806.17679999999996</v>
      </c>
      <c r="O2082" s="169"/>
      <c r="P2082" s="207"/>
      <c r="Q2082" s="169"/>
      <c r="R2082" s="169"/>
      <c r="S2082" s="169"/>
      <c r="T2082" s="169"/>
      <c r="U2082" s="208">
        <v>0</v>
      </c>
      <c r="V2082" s="207">
        <v>0</v>
      </c>
      <c r="W2082" s="169"/>
      <c r="X2082" s="169"/>
      <c r="Y2082" s="169"/>
      <c r="Z2082" s="169"/>
      <c r="AA2082" s="169"/>
      <c r="AB2082" s="169"/>
      <c r="AC2082" s="180"/>
      <c r="AD2082" s="180"/>
      <c r="AE2082" s="207">
        <f t="shared" si="224"/>
        <v>806.17679999999996</v>
      </c>
    </row>
    <row r="2083" spans="1:31" x14ac:dyDescent="0.25">
      <c r="A2083" s="26"/>
      <c r="B2083" s="48" t="s">
        <v>1964</v>
      </c>
      <c r="C2083" s="23"/>
      <c r="D2083" s="49">
        <v>5</v>
      </c>
      <c r="E2083" s="23">
        <f t="shared" si="226"/>
        <v>316.95871999999997</v>
      </c>
      <c r="F2083" s="50">
        <v>1584.7936</v>
      </c>
      <c r="G2083" s="169"/>
      <c r="H2083" s="169"/>
      <c r="I2083" s="169"/>
      <c r="J2083" s="169"/>
      <c r="K2083" s="169"/>
      <c r="L2083" s="169"/>
      <c r="M2083" s="169">
        <v>2</v>
      </c>
      <c r="N2083" s="207">
        <f t="shared" si="222"/>
        <v>633.91743999999994</v>
      </c>
      <c r="O2083" s="169"/>
      <c r="P2083" s="207"/>
      <c r="Q2083" s="169"/>
      <c r="R2083" s="169"/>
      <c r="S2083" s="169"/>
      <c r="T2083" s="169"/>
      <c r="U2083" s="208">
        <v>3</v>
      </c>
      <c r="V2083" s="207">
        <v>950.87616000000003</v>
      </c>
      <c r="W2083" s="169"/>
      <c r="X2083" s="169"/>
      <c r="Y2083" s="169"/>
      <c r="Z2083" s="169"/>
      <c r="AA2083" s="169"/>
      <c r="AB2083" s="169"/>
      <c r="AC2083" s="180"/>
      <c r="AD2083" s="180"/>
      <c r="AE2083" s="207">
        <f t="shared" si="224"/>
        <v>1584.7936</v>
      </c>
    </row>
    <row r="2084" spans="1:31" x14ac:dyDescent="0.25">
      <c r="A2084" s="26"/>
      <c r="B2084" s="48" t="s">
        <v>1965</v>
      </c>
      <c r="C2084" s="23"/>
      <c r="D2084" s="49">
        <v>4</v>
      </c>
      <c r="E2084" s="23">
        <f t="shared" si="226"/>
        <v>82.68</v>
      </c>
      <c r="F2084" s="50">
        <v>330.72</v>
      </c>
      <c r="G2084" s="169"/>
      <c r="H2084" s="169"/>
      <c r="I2084" s="169"/>
      <c r="J2084" s="169"/>
      <c r="K2084" s="169"/>
      <c r="L2084" s="169"/>
      <c r="M2084" s="169"/>
      <c r="N2084" s="207">
        <f t="shared" si="222"/>
        <v>0</v>
      </c>
      <c r="O2084" s="169"/>
      <c r="P2084" s="207">
        <f t="shared" si="225"/>
        <v>0</v>
      </c>
      <c r="Q2084" s="169"/>
      <c r="R2084" s="169"/>
      <c r="S2084" s="169"/>
      <c r="T2084" s="169"/>
      <c r="U2084" s="208">
        <v>4</v>
      </c>
      <c r="V2084" s="207">
        <v>330.72</v>
      </c>
      <c r="W2084" s="169"/>
      <c r="X2084" s="169"/>
      <c r="Y2084" s="169"/>
      <c r="Z2084" s="169"/>
      <c r="AA2084" s="169"/>
      <c r="AB2084" s="169"/>
      <c r="AC2084" s="180"/>
      <c r="AD2084" s="180"/>
      <c r="AE2084" s="207">
        <f t="shared" si="224"/>
        <v>330.72</v>
      </c>
    </row>
    <row r="2085" spans="1:31" x14ac:dyDescent="0.25">
      <c r="A2085" s="26"/>
      <c r="B2085" s="48" t="s">
        <v>1966</v>
      </c>
      <c r="C2085" s="23"/>
      <c r="D2085" s="49">
        <v>5</v>
      </c>
      <c r="E2085" s="23">
        <f t="shared" si="226"/>
        <v>337.62959999999998</v>
      </c>
      <c r="F2085" s="50">
        <v>1688.1479999999999</v>
      </c>
      <c r="G2085" s="169"/>
      <c r="H2085" s="169"/>
      <c r="I2085" s="169"/>
      <c r="J2085" s="169"/>
      <c r="K2085" s="169"/>
      <c r="L2085" s="169"/>
      <c r="M2085" s="169"/>
      <c r="N2085" s="207">
        <f t="shared" si="222"/>
        <v>0</v>
      </c>
      <c r="O2085" s="169"/>
      <c r="P2085" s="207">
        <f t="shared" si="225"/>
        <v>0</v>
      </c>
      <c r="Q2085" s="169"/>
      <c r="R2085" s="169"/>
      <c r="S2085" s="169"/>
      <c r="T2085" s="169"/>
      <c r="U2085" s="208">
        <v>5</v>
      </c>
      <c r="V2085" s="207">
        <v>1688.1479999999999</v>
      </c>
      <c r="W2085" s="169"/>
      <c r="X2085" s="169"/>
      <c r="Y2085" s="169"/>
      <c r="Z2085" s="169"/>
      <c r="AA2085" s="169"/>
      <c r="AB2085" s="169"/>
      <c r="AC2085" s="180"/>
      <c r="AD2085" s="180"/>
      <c r="AE2085" s="207">
        <f t="shared" si="224"/>
        <v>1688.1479999999999</v>
      </c>
    </row>
    <row r="2086" spans="1:31" x14ac:dyDescent="0.25">
      <c r="A2086" s="26"/>
      <c r="B2086" s="48" t="s">
        <v>1967</v>
      </c>
      <c r="C2086" s="23"/>
      <c r="D2086" s="49">
        <v>2</v>
      </c>
      <c r="E2086" s="23">
        <f t="shared" si="226"/>
        <v>738.73439999999994</v>
      </c>
      <c r="F2086" s="50">
        <v>1477.4687999999999</v>
      </c>
      <c r="G2086" s="169"/>
      <c r="H2086" s="169"/>
      <c r="I2086" s="169"/>
      <c r="J2086" s="169"/>
      <c r="K2086" s="169"/>
      <c r="L2086" s="169"/>
      <c r="M2086" s="169">
        <v>2</v>
      </c>
      <c r="N2086" s="207">
        <f t="shared" si="222"/>
        <v>1477.4687999999999</v>
      </c>
      <c r="O2086" s="169"/>
      <c r="P2086" s="207">
        <f t="shared" si="225"/>
        <v>0</v>
      </c>
      <c r="Q2086" s="169"/>
      <c r="R2086" s="169"/>
      <c r="S2086" s="169"/>
      <c r="T2086" s="169"/>
      <c r="U2086" s="208">
        <v>0</v>
      </c>
      <c r="V2086" s="207">
        <v>0</v>
      </c>
      <c r="W2086" s="169"/>
      <c r="X2086" s="169"/>
      <c r="Y2086" s="169"/>
      <c r="Z2086" s="169"/>
      <c r="AA2086" s="169"/>
      <c r="AB2086" s="169"/>
      <c r="AC2086" s="180"/>
      <c r="AD2086" s="180"/>
      <c r="AE2086" s="207">
        <f t="shared" si="224"/>
        <v>1477.4687999999999</v>
      </c>
    </row>
    <row r="2087" spans="1:31" x14ac:dyDescent="0.25">
      <c r="A2087" s="26"/>
      <c r="B2087" s="48" t="s">
        <v>1968</v>
      </c>
      <c r="C2087" s="23"/>
      <c r="D2087" s="49">
        <v>1</v>
      </c>
      <c r="E2087" s="23">
        <f t="shared" si="226"/>
        <v>2439.1999999999998</v>
      </c>
      <c r="F2087" s="50">
        <v>2439.1999999999998</v>
      </c>
      <c r="G2087" s="169"/>
      <c r="H2087" s="169"/>
      <c r="I2087" s="169"/>
      <c r="J2087" s="169"/>
      <c r="K2087" s="169"/>
      <c r="L2087" s="169"/>
      <c r="M2087" s="169">
        <v>1</v>
      </c>
      <c r="N2087" s="207">
        <f t="shared" si="222"/>
        <v>2439.1999999999998</v>
      </c>
      <c r="O2087" s="169"/>
      <c r="P2087" s="207"/>
      <c r="Q2087" s="169"/>
      <c r="R2087" s="169"/>
      <c r="S2087" s="169"/>
      <c r="T2087" s="169"/>
      <c r="U2087" s="208">
        <v>0</v>
      </c>
      <c r="V2087" s="207">
        <v>0</v>
      </c>
      <c r="W2087" s="169"/>
      <c r="X2087" s="169"/>
      <c r="Y2087" s="169"/>
      <c r="Z2087" s="169"/>
      <c r="AA2087" s="169"/>
      <c r="AB2087" s="169"/>
      <c r="AC2087" s="180"/>
      <c r="AD2087" s="180"/>
      <c r="AE2087" s="207">
        <f t="shared" si="224"/>
        <v>2439.1999999999998</v>
      </c>
    </row>
    <row r="2088" spans="1:31" x14ac:dyDescent="0.25">
      <c r="A2088" s="26"/>
      <c r="B2088" s="48" t="s">
        <v>1969</v>
      </c>
      <c r="C2088" s="23"/>
      <c r="D2088" s="49">
        <v>3</v>
      </c>
      <c r="E2088" s="23">
        <f t="shared" si="226"/>
        <v>96.465599999999995</v>
      </c>
      <c r="F2088" s="50">
        <v>289.39679999999998</v>
      </c>
      <c r="G2088" s="169"/>
      <c r="H2088" s="169"/>
      <c r="I2088" s="169"/>
      <c r="J2088" s="169"/>
      <c r="K2088" s="169"/>
      <c r="L2088" s="169"/>
      <c r="M2088" s="169"/>
      <c r="N2088" s="207">
        <f t="shared" si="222"/>
        <v>0</v>
      </c>
      <c r="O2088" s="169"/>
      <c r="P2088" s="207">
        <f t="shared" si="225"/>
        <v>0</v>
      </c>
      <c r="Q2088" s="169"/>
      <c r="R2088" s="169"/>
      <c r="S2088" s="169"/>
      <c r="T2088" s="169"/>
      <c r="U2088" s="208">
        <v>3</v>
      </c>
      <c r="V2088" s="207">
        <v>289.39679999999998</v>
      </c>
      <c r="W2088" s="169"/>
      <c r="X2088" s="169"/>
      <c r="Y2088" s="169"/>
      <c r="Z2088" s="169"/>
      <c r="AA2088" s="169"/>
      <c r="AB2088" s="169"/>
      <c r="AC2088" s="180"/>
      <c r="AD2088" s="180"/>
      <c r="AE2088" s="207">
        <f t="shared" si="224"/>
        <v>289.39679999999998</v>
      </c>
    </row>
    <row r="2089" spans="1:31" x14ac:dyDescent="0.25">
      <c r="A2089" s="26"/>
      <c r="B2089" s="48" t="s">
        <v>1970</v>
      </c>
      <c r="C2089" s="23"/>
      <c r="D2089" s="49">
        <v>4</v>
      </c>
      <c r="E2089" s="23">
        <f t="shared" si="226"/>
        <v>68.904000000000011</v>
      </c>
      <c r="F2089" s="50">
        <v>275.61600000000004</v>
      </c>
      <c r="G2089" s="169"/>
      <c r="H2089" s="169"/>
      <c r="I2089" s="169"/>
      <c r="J2089" s="169"/>
      <c r="K2089" s="169"/>
      <c r="L2089" s="169"/>
      <c r="M2089" s="169"/>
      <c r="N2089" s="207">
        <f t="shared" si="222"/>
        <v>0</v>
      </c>
      <c r="O2089" s="169"/>
      <c r="P2089" s="207">
        <f t="shared" si="225"/>
        <v>0</v>
      </c>
      <c r="Q2089" s="169"/>
      <c r="R2089" s="169"/>
      <c r="S2089" s="169"/>
      <c r="T2089" s="169"/>
      <c r="U2089" s="208">
        <v>4</v>
      </c>
      <c r="V2089" s="207">
        <v>275.61600000000004</v>
      </c>
      <c r="W2089" s="169"/>
      <c r="X2089" s="169"/>
      <c r="Y2089" s="169"/>
      <c r="Z2089" s="169"/>
      <c r="AA2089" s="169"/>
      <c r="AB2089" s="169"/>
      <c r="AC2089" s="180"/>
      <c r="AD2089" s="180"/>
      <c r="AE2089" s="207">
        <f t="shared" si="224"/>
        <v>275.61600000000004</v>
      </c>
    </row>
    <row r="2090" spans="1:31" x14ac:dyDescent="0.25">
      <c r="A2090" s="26"/>
      <c r="B2090" s="48" t="s">
        <v>1971</v>
      </c>
      <c r="C2090" s="23"/>
      <c r="D2090" s="49">
        <v>3</v>
      </c>
      <c r="E2090" s="23">
        <f t="shared" si="226"/>
        <v>110.24640000000001</v>
      </c>
      <c r="F2090" s="50">
        <v>330.73920000000004</v>
      </c>
      <c r="G2090" s="169"/>
      <c r="H2090" s="169"/>
      <c r="I2090" s="169"/>
      <c r="J2090" s="169"/>
      <c r="K2090" s="169"/>
      <c r="L2090" s="169"/>
      <c r="M2090" s="169"/>
      <c r="N2090" s="207">
        <f t="shared" si="222"/>
        <v>0</v>
      </c>
      <c r="O2090" s="169"/>
      <c r="P2090" s="207">
        <f t="shared" si="225"/>
        <v>0</v>
      </c>
      <c r="Q2090" s="169"/>
      <c r="R2090" s="169"/>
      <c r="S2090" s="169"/>
      <c r="T2090" s="169"/>
      <c r="U2090" s="208">
        <v>3</v>
      </c>
      <c r="V2090" s="207">
        <v>330.73920000000004</v>
      </c>
      <c r="W2090" s="169"/>
      <c r="X2090" s="169"/>
      <c r="Y2090" s="169"/>
      <c r="Z2090" s="169"/>
      <c r="AA2090" s="169"/>
      <c r="AB2090" s="169"/>
      <c r="AC2090" s="180"/>
      <c r="AD2090" s="180"/>
      <c r="AE2090" s="207">
        <f t="shared" si="224"/>
        <v>330.73920000000004</v>
      </c>
    </row>
    <row r="2091" spans="1:31" x14ac:dyDescent="0.25">
      <c r="A2091" s="26"/>
      <c r="B2091" s="48" t="s">
        <v>1972</v>
      </c>
      <c r="C2091" s="23"/>
      <c r="D2091" s="49">
        <v>1</v>
      </c>
      <c r="E2091" s="23">
        <f t="shared" si="226"/>
        <v>475.43760000000009</v>
      </c>
      <c r="F2091" s="50">
        <v>475.43760000000009</v>
      </c>
      <c r="G2091" s="169"/>
      <c r="H2091" s="169"/>
      <c r="I2091" s="169"/>
      <c r="J2091" s="169"/>
      <c r="K2091" s="169"/>
      <c r="L2091" s="169"/>
      <c r="M2091" s="169"/>
      <c r="N2091" s="207">
        <f t="shared" si="222"/>
        <v>0</v>
      </c>
      <c r="O2091" s="169"/>
      <c r="P2091" s="207">
        <f t="shared" si="225"/>
        <v>0</v>
      </c>
      <c r="Q2091" s="169"/>
      <c r="R2091" s="169"/>
      <c r="S2091" s="169"/>
      <c r="T2091" s="169"/>
      <c r="U2091" s="208">
        <v>1</v>
      </c>
      <c r="V2091" s="207">
        <v>475.43760000000009</v>
      </c>
      <c r="W2091" s="169"/>
      <c r="X2091" s="169"/>
      <c r="Y2091" s="169"/>
      <c r="Z2091" s="169"/>
      <c r="AA2091" s="169"/>
      <c r="AB2091" s="169"/>
      <c r="AC2091" s="180"/>
      <c r="AD2091" s="180"/>
      <c r="AE2091" s="207">
        <f t="shared" si="224"/>
        <v>475.43760000000009</v>
      </c>
    </row>
    <row r="2092" spans="1:31" x14ac:dyDescent="0.25">
      <c r="A2092" s="26"/>
      <c r="B2092" s="48" t="s">
        <v>1973</v>
      </c>
      <c r="C2092" s="23"/>
      <c r="D2092" s="49">
        <v>8</v>
      </c>
      <c r="E2092" s="23">
        <f t="shared" si="226"/>
        <v>921.63085000000001</v>
      </c>
      <c r="F2092" s="50">
        <f>5457.1968+1915.85</f>
        <v>7373.0468000000001</v>
      </c>
      <c r="G2092" s="169"/>
      <c r="H2092" s="169"/>
      <c r="I2092" s="169"/>
      <c r="J2092" s="169"/>
      <c r="K2092" s="169"/>
      <c r="L2092" s="169"/>
      <c r="M2092" s="169">
        <v>8</v>
      </c>
      <c r="N2092" s="207">
        <f t="shared" si="222"/>
        <v>7373.0468000000001</v>
      </c>
      <c r="O2092" s="169"/>
      <c r="P2092" s="207"/>
      <c r="Q2092" s="169"/>
      <c r="R2092" s="169"/>
      <c r="S2092" s="169"/>
      <c r="T2092" s="169"/>
      <c r="U2092" s="208">
        <v>0</v>
      </c>
      <c r="V2092" s="207">
        <v>0</v>
      </c>
      <c r="W2092" s="169"/>
      <c r="X2092" s="169"/>
      <c r="Y2092" s="169"/>
      <c r="Z2092" s="169"/>
      <c r="AA2092" s="169"/>
      <c r="AB2092" s="169"/>
      <c r="AC2092" s="180"/>
      <c r="AD2092" s="180"/>
      <c r="AE2092" s="207">
        <f t="shared" si="224"/>
        <v>7373.0468000000001</v>
      </c>
    </row>
    <row r="2093" spans="1:31" x14ac:dyDescent="0.25">
      <c r="A2093" s="26"/>
      <c r="B2093" s="48" t="s">
        <v>1974</v>
      </c>
      <c r="C2093" s="23"/>
      <c r="D2093" s="49">
        <v>3</v>
      </c>
      <c r="E2093" s="23">
        <f t="shared" si="226"/>
        <v>316.95839999999998</v>
      </c>
      <c r="F2093" s="50">
        <v>950.87519999999995</v>
      </c>
      <c r="G2093" s="169"/>
      <c r="H2093" s="169"/>
      <c r="I2093" s="169"/>
      <c r="J2093" s="169"/>
      <c r="K2093" s="169"/>
      <c r="L2093" s="169"/>
      <c r="M2093" s="169"/>
      <c r="N2093" s="207">
        <f t="shared" si="222"/>
        <v>0</v>
      </c>
      <c r="O2093" s="169"/>
      <c r="P2093" s="207">
        <f t="shared" si="225"/>
        <v>0</v>
      </c>
      <c r="Q2093" s="169"/>
      <c r="R2093" s="169"/>
      <c r="S2093" s="169"/>
      <c r="T2093" s="169"/>
      <c r="U2093" s="208">
        <v>3</v>
      </c>
      <c r="V2093" s="207">
        <v>950.87519999999995</v>
      </c>
      <c r="W2093" s="169"/>
      <c r="X2093" s="169"/>
      <c r="Y2093" s="169"/>
      <c r="Z2093" s="169"/>
      <c r="AA2093" s="169"/>
      <c r="AB2093" s="169"/>
      <c r="AC2093" s="180"/>
      <c r="AD2093" s="180"/>
      <c r="AE2093" s="207">
        <f t="shared" si="224"/>
        <v>950.87519999999995</v>
      </c>
    </row>
    <row r="2094" spans="1:31" x14ac:dyDescent="0.25">
      <c r="A2094" s="26"/>
      <c r="B2094" s="48" t="s">
        <v>1975</v>
      </c>
      <c r="C2094" s="23"/>
      <c r="D2094" s="49">
        <v>23</v>
      </c>
      <c r="E2094" s="23">
        <f t="shared" si="226"/>
        <v>151.58885217391307</v>
      </c>
      <c r="F2094" s="50">
        <v>3486.5436000000004</v>
      </c>
      <c r="G2094" s="169"/>
      <c r="H2094" s="169"/>
      <c r="I2094" s="169"/>
      <c r="J2094" s="169"/>
      <c r="K2094" s="169"/>
      <c r="L2094" s="169"/>
      <c r="M2094" s="169"/>
      <c r="N2094" s="207">
        <f t="shared" si="222"/>
        <v>0</v>
      </c>
      <c r="O2094" s="169"/>
      <c r="P2094" s="207">
        <f t="shared" si="225"/>
        <v>0</v>
      </c>
      <c r="Q2094" s="169"/>
      <c r="R2094" s="169"/>
      <c r="S2094" s="169"/>
      <c r="T2094" s="169"/>
      <c r="U2094" s="208">
        <v>23</v>
      </c>
      <c r="V2094" s="207">
        <v>3486.5436000000004</v>
      </c>
      <c r="W2094" s="169"/>
      <c r="X2094" s="169"/>
      <c r="Y2094" s="169"/>
      <c r="Z2094" s="169"/>
      <c r="AA2094" s="169"/>
      <c r="AB2094" s="169"/>
      <c r="AC2094" s="180"/>
      <c r="AD2094" s="180"/>
      <c r="AE2094" s="207">
        <f t="shared" si="224"/>
        <v>3486.5436000000004</v>
      </c>
    </row>
    <row r="2095" spans="1:31" x14ac:dyDescent="0.25">
      <c r="A2095" s="26"/>
      <c r="B2095" s="48" t="s">
        <v>1976</v>
      </c>
      <c r="C2095" s="23"/>
      <c r="D2095" s="49">
        <v>2</v>
      </c>
      <c r="E2095" s="23">
        <f t="shared" si="226"/>
        <v>1695.0391999999999</v>
      </c>
      <c r="F2095" s="50">
        <v>3390.0783999999999</v>
      </c>
      <c r="G2095" s="169"/>
      <c r="H2095" s="169"/>
      <c r="I2095" s="169"/>
      <c r="J2095" s="169"/>
      <c r="K2095" s="169"/>
      <c r="L2095" s="169"/>
      <c r="M2095" s="169"/>
      <c r="N2095" s="207">
        <f t="shared" si="222"/>
        <v>0</v>
      </c>
      <c r="O2095" s="169"/>
      <c r="P2095" s="207">
        <f t="shared" si="225"/>
        <v>0</v>
      </c>
      <c r="Q2095" s="169"/>
      <c r="R2095" s="169"/>
      <c r="S2095" s="169"/>
      <c r="T2095" s="169"/>
      <c r="U2095" s="208">
        <v>2</v>
      </c>
      <c r="V2095" s="207">
        <v>3390.0783999999999</v>
      </c>
      <c r="W2095" s="169"/>
      <c r="X2095" s="169"/>
      <c r="Y2095" s="169"/>
      <c r="Z2095" s="169"/>
      <c r="AA2095" s="169"/>
      <c r="AB2095" s="169"/>
      <c r="AC2095" s="180"/>
      <c r="AD2095" s="180"/>
      <c r="AE2095" s="207">
        <f t="shared" ref="AE2095:AE2111" si="227">H2095+J2095+L2095+N2095+P2095+R2095+T2095+V2095+X2095+Z2095+AB2095+AD2095</f>
        <v>3390.0783999999999</v>
      </c>
    </row>
    <row r="2096" spans="1:31" x14ac:dyDescent="0.25">
      <c r="A2096" s="26"/>
      <c r="B2096" s="48" t="s">
        <v>1977</v>
      </c>
      <c r="C2096" s="23"/>
      <c r="D2096" s="49">
        <v>1</v>
      </c>
      <c r="E2096" s="23">
        <f t="shared" si="226"/>
        <v>220.39999999999998</v>
      </c>
      <c r="F2096" s="50">
        <v>220.39999999999998</v>
      </c>
      <c r="G2096" s="169"/>
      <c r="H2096" s="169"/>
      <c r="I2096" s="169"/>
      <c r="J2096" s="169"/>
      <c r="K2096" s="169"/>
      <c r="L2096" s="169"/>
      <c r="M2096" s="169">
        <v>1</v>
      </c>
      <c r="N2096" s="207">
        <f t="shared" si="222"/>
        <v>220.39999999999998</v>
      </c>
      <c r="O2096" s="169"/>
      <c r="P2096" s="207">
        <f t="shared" si="225"/>
        <v>0</v>
      </c>
      <c r="Q2096" s="169"/>
      <c r="R2096" s="169"/>
      <c r="S2096" s="169"/>
      <c r="T2096" s="169"/>
      <c r="U2096" s="208">
        <v>0</v>
      </c>
      <c r="V2096" s="207">
        <v>0</v>
      </c>
      <c r="W2096" s="169"/>
      <c r="X2096" s="169"/>
      <c r="Y2096" s="169"/>
      <c r="Z2096" s="169"/>
      <c r="AA2096" s="169"/>
      <c r="AB2096" s="169"/>
      <c r="AC2096" s="180"/>
      <c r="AD2096" s="180"/>
      <c r="AE2096" s="207">
        <f t="shared" si="227"/>
        <v>220.39999999999998</v>
      </c>
    </row>
    <row r="2097" spans="1:474" x14ac:dyDescent="0.25">
      <c r="A2097" s="26"/>
      <c r="B2097" s="48" t="s">
        <v>1978</v>
      </c>
      <c r="C2097" s="23"/>
      <c r="D2097" s="49">
        <v>4</v>
      </c>
      <c r="E2097" s="23">
        <f t="shared" si="226"/>
        <v>150.21054000000004</v>
      </c>
      <c r="F2097" s="50">
        <v>600.84216000000015</v>
      </c>
      <c r="G2097" s="169"/>
      <c r="H2097" s="169"/>
      <c r="I2097" s="169"/>
      <c r="J2097" s="169"/>
      <c r="K2097" s="169"/>
      <c r="L2097" s="169"/>
      <c r="M2097" s="169">
        <v>2</v>
      </c>
      <c r="N2097" s="207">
        <f>M2097*E2097</f>
        <v>300.42108000000007</v>
      </c>
      <c r="O2097" s="169"/>
      <c r="P2097" s="207">
        <f t="shared" si="225"/>
        <v>0</v>
      </c>
      <c r="Q2097" s="169"/>
      <c r="R2097" s="169"/>
      <c r="S2097" s="169"/>
      <c r="T2097" s="169"/>
      <c r="U2097" s="208">
        <v>2</v>
      </c>
      <c r="V2097" s="207">
        <v>300.42108000000007</v>
      </c>
      <c r="W2097" s="169"/>
      <c r="X2097" s="169"/>
      <c r="Y2097" s="169"/>
      <c r="Z2097" s="169"/>
      <c r="AA2097" s="169"/>
      <c r="AB2097" s="169"/>
      <c r="AC2097" s="180"/>
      <c r="AD2097" s="180"/>
      <c r="AE2097" s="207">
        <f t="shared" si="227"/>
        <v>600.84216000000015</v>
      </c>
    </row>
    <row r="2098" spans="1:474" x14ac:dyDescent="0.25">
      <c r="A2098" s="26"/>
      <c r="B2098" s="48" t="s">
        <v>1979</v>
      </c>
      <c r="C2098" s="23"/>
      <c r="D2098" s="49">
        <v>1</v>
      </c>
      <c r="E2098" s="23">
        <f t="shared" si="226"/>
        <v>290</v>
      </c>
      <c r="F2098" s="50">
        <v>290</v>
      </c>
      <c r="G2098" s="169"/>
      <c r="H2098" s="169"/>
      <c r="I2098" s="169"/>
      <c r="J2098" s="169"/>
      <c r="K2098" s="169"/>
      <c r="L2098" s="169"/>
      <c r="M2098" s="169"/>
      <c r="N2098" s="169"/>
      <c r="O2098" s="169"/>
      <c r="P2098" s="207">
        <f t="shared" si="225"/>
        <v>0</v>
      </c>
      <c r="Q2098" s="169"/>
      <c r="R2098" s="169"/>
      <c r="S2098" s="169"/>
      <c r="T2098" s="169"/>
      <c r="U2098" s="208">
        <v>1</v>
      </c>
      <c r="V2098" s="207">
        <v>290</v>
      </c>
      <c r="W2098" s="169"/>
      <c r="X2098" s="169"/>
      <c r="Y2098" s="169"/>
      <c r="Z2098" s="169"/>
      <c r="AA2098" s="169"/>
      <c r="AB2098" s="169"/>
      <c r="AC2098" s="180"/>
      <c r="AD2098" s="180"/>
      <c r="AE2098" s="207">
        <f t="shared" si="227"/>
        <v>290</v>
      </c>
    </row>
    <row r="2099" spans="1:474" x14ac:dyDescent="0.25">
      <c r="A2099" s="26"/>
      <c r="B2099" s="48" t="s">
        <v>1980</v>
      </c>
      <c r="C2099" s="23"/>
      <c r="D2099" s="49">
        <v>0</v>
      </c>
      <c r="E2099" s="23"/>
      <c r="F2099" s="50">
        <v>0</v>
      </c>
      <c r="G2099" s="169"/>
      <c r="H2099" s="169"/>
      <c r="I2099" s="169"/>
      <c r="J2099" s="169"/>
      <c r="K2099" s="169"/>
      <c r="L2099" s="169"/>
      <c r="M2099" s="169"/>
      <c r="N2099" s="169"/>
      <c r="O2099" s="169"/>
      <c r="P2099" s="207">
        <f t="shared" si="225"/>
        <v>0</v>
      </c>
      <c r="Q2099" s="169"/>
      <c r="R2099" s="169"/>
      <c r="S2099" s="169"/>
      <c r="T2099" s="169"/>
      <c r="U2099" s="208">
        <v>0</v>
      </c>
      <c r="V2099" s="207">
        <v>0</v>
      </c>
      <c r="W2099" s="169"/>
      <c r="X2099" s="169"/>
      <c r="Y2099" s="169"/>
      <c r="Z2099" s="169"/>
      <c r="AA2099" s="169"/>
      <c r="AB2099" s="169"/>
      <c r="AC2099" s="180"/>
      <c r="AD2099" s="180"/>
      <c r="AE2099" s="207">
        <f t="shared" si="227"/>
        <v>0</v>
      </c>
    </row>
    <row r="2100" spans="1:474" x14ac:dyDescent="0.25">
      <c r="A2100" s="26"/>
      <c r="B2100" s="48" t="s">
        <v>1981</v>
      </c>
      <c r="C2100" s="23"/>
      <c r="D2100" s="49">
        <v>2</v>
      </c>
      <c r="E2100" s="23">
        <f t="shared" si="226"/>
        <v>268.72560000000004</v>
      </c>
      <c r="F2100" s="50">
        <v>537.45120000000009</v>
      </c>
      <c r="G2100" s="169"/>
      <c r="H2100" s="169"/>
      <c r="I2100" s="169"/>
      <c r="J2100" s="169"/>
      <c r="K2100" s="169"/>
      <c r="L2100" s="169"/>
      <c r="M2100" s="169"/>
      <c r="N2100" s="169"/>
      <c r="O2100" s="169"/>
      <c r="P2100" s="207">
        <f t="shared" si="225"/>
        <v>0</v>
      </c>
      <c r="Q2100" s="169"/>
      <c r="R2100" s="169"/>
      <c r="S2100" s="169"/>
      <c r="T2100" s="169"/>
      <c r="U2100" s="208">
        <v>2</v>
      </c>
      <c r="V2100" s="207">
        <v>537.45120000000009</v>
      </c>
      <c r="W2100" s="169"/>
      <c r="X2100" s="169"/>
      <c r="Y2100" s="169"/>
      <c r="Z2100" s="169"/>
      <c r="AA2100" s="169"/>
      <c r="AB2100" s="169"/>
      <c r="AC2100" s="180"/>
      <c r="AD2100" s="180"/>
      <c r="AE2100" s="207">
        <f t="shared" si="227"/>
        <v>537.45120000000009</v>
      </c>
    </row>
    <row r="2101" spans="1:474" x14ac:dyDescent="0.25">
      <c r="A2101" s="26"/>
      <c r="B2101" s="48" t="s">
        <v>1982</v>
      </c>
      <c r="C2101" s="23"/>
      <c r="D2101" s="49">
        <v>6</v>
      </c>
      <c r="E2101" s="23">
        <f t="shared" si="226"/>
        <v>392.75186666666667</v>
      </c>
      <c r="F2101" s="50">
        <v>2356.5111999999999</v>
      </c>
      <c r="G2101" s="169"/>
      <c r="H2101" s="169"/>
      <c r="I2101" s="169"/>
      <c r="J2101" s="169"/>
      <c r="K2101" s="169"/>
      <c r="L2101" s="169"/>
      <c r="M2101" s="169"/>
      <c r="N2101" s="169"/>
      <c r="O2101" s="169">
        <v>2</v>
      </c>
      <c r="P2101" s="207">
        <v>702.68299999999999</v>
      </c>
      <c r="Q2101" s="169"/>
      <c r="R2101" s="169"/>
      <c r="S2101" s="169"/>
      <c r="T2101" s="169"/>
      <c r="U2101" s="208">
        <v>4</v>
      </c>
      <c r="V2101" s="207">
        <v>1653.8281999999999</v>
      </c>
      <c r="W2101" s="169"/>
      <c r="X2101" s="169"/>
      <c r="Y2101" s="169"/>
      <c r="Z2101" s="169"/>
      <c r="AA2101" s="169"/>
      <c r="AB2101" s="169"/>
      <c r="AC2101" s="180"/>
      <c r="AD2101" s="180"/>
      <c r="AE2101" s="207">
        <f t="shared" si="227"/>
        <v>2356.5111999999999</v>
      </c>
    </row>
    <row r="2102" spans="1:474" x14ac:dyDescent="0.25">
      <c r="A2102" s="26"/>
      <c r="B2102" s="48" t="s">
        <v>1983</v>
      </c>
      <c r="C2102" s="23"/>
      <c r="D2102" s="49">
        <v>3</v>
      </c>
      <c r="E2102" s="23">
        <f t="shared" si="226"/>
        <v>234.27240000000003</v>
      </c>
      <c r="F2102" s="50">
        <v>702.81720000000007</v>
      </c>
      <c r="G2102" s="169"/>
      <c r="H2102" s="169"/>
      <c r="I2102" s="169"/>
      <c r="J2102" s="169"/>
      <c r="K2102" s="169"/>
      <c r="L2102" s="169"/>
      <c r="M2102" s="169"/>
      <c r="N2102" s="169"/>
      <c r="O2102" s="169">
        <v>1</v>
      </c>
      <c r="P2102" s="207">
        <v>303.99</v>
      </c>
      <c r="Q2102" s="169"/>
      <c r="R2102" s="169"/>
      <c r="S2102" s="169"/>
      <c r="T2102" s="169"/>
      <c r="U2102" s="208">
        <v>2</v>
      </c>
      <c r="V2102" s="207">
        <v>398.82720000000006</v>
      </c>
      <c r="W2102" s="169"/>
      <c r="X2102" s="169"/>
      <c r="Y2102" s="169"/>
      <c r="Z2102" s="169"/>
      <c r="AA2102" s="169"/>
      <c r="AB2102" s="169"/>
      <c r="AC2102" s="180"/>
      <c r="AD2102" s="180"/>
      <c r="AE2102" s="207">
        <f t="shared" si="227"/>
        <v>702.81720000000007</v>
      </c>
    </row>
    <row r="2103" spans="1:474" x14ac:dyDescent="0.25">
      <c r="A2103" s="26"/>
      <c r="B2103" s="48" t="s">
        <v>1984</v>
      </c>
      <c r="C2103" s="23"/>
      <c r="D2103" s="49">
        <v>0</v>
      </c>
      <c r="E2103" s="23"/>
      <c r="F2103" s="50">
        <v>0</v>
      </c>
      <c r="G2103" s="169"/>
      <c r="H2103" s="169"/>
      <c r="I2103" s="169"/>
      <c r="J2103" s="169"/>
      <c r="K2103" s="169"/>
      <c r="L2103" s="169"/>
      <c r="M2103" s="169"/>
      <c r="N2103" s="169"/>
      <c r="O2103" s="169"/>
      <c r="P2103" s="207">
        <f t="shared" si="225"/>
        <v>0</v>
      </c>
      <c r="Q2103" s="169"/>
      <c r="R2103" s="169"/>
      <c r="S2103" s="169"/>
      <c r="T2103" s="169"/>
      <c r="U2103" s="208">
        <v>0</v>
      </c>
      <c r="V2103" s="207">
        <v>0</v>
      </c>
      <c r="W2103" s="169"/>
      <c r="X2103" s="169"/>
      <c r="Y2103" s="169"/>
      <c r="Z2103" s="169"/>
      <c r="AA2103" s="169"/>
      <c r="AB2103" s="169"/>
      <c r="AC2103" s="180"/>
      <c r="AD2103" s="180"/>
      <c r="AE2103" s="207">
        <f t="shared" si="227"/>
        <v>0</v>
      </c>
    </row>
    <row r="2104" spans="1:474" x14ac:dyDescent="0.25">
      <c r="A2104" s="26"/>
      <c r="B2104" s="48" t="s">
        <v>1985</v>
      </c>
      <c r="C2104" s="23"/>
      <c r="D2104" s="49">
        <v>1</v>
      </c>
      <c r="E2104" s="23">
        <f t="shared" si="226"/>
        <v>461.65680000000009</v>
      </c>
      <c r="F2104" s="50">
        <v>461.65680000000009</v>
      </c>
      <c r="G2104" s="169"/>
      <c r="H2104" s="169"/>
      <c r="I2104" s="169"/>
      <c r="J2104" s="169"/>
      <c r="K2104" s="169"/>
      <c r="L2104" s="169"/>
      <c r="M2104" s="169"/>
      <c r="N2104" s="169"/>
      <c r="O2104" s="169"/>
      <c r="P2104" s="207">
        <f t="shared" si="225"/>
        <v>0</v>
      </c>
      <c r="Q2104" s="169"/>
      <c r="R2104" s="169"/>
      <c r="S2104" s="169"/>
      <c r="T2104" s="169"/>
      <c r="U2104" s="208">
        <v>1</v>
      </c>
      <c r="V2104" s="207">
        <v>461.65680000000009</v>
      </c>
      <c r="W2104" s="169"/>
      <c r="X2104" s="169"/>
      <c r="Y2104" s="169"/>
      <c r="Z2104" s="169"/>
      <c r="AA2104" s="169"/>
      <c r="AB2104" s="169"/>
      <c r="AC2104" s="180"/>
      <c r="AD2104" s="180"/>
      <c r="AE2104" s="207">
        <f t="shared" si="227"/>
        <v>461.65680000000009</v>
      </c>
    </row>
    <row r="2105" spans="1:474" x14ac:dyDescent="0.25">
      <c r="A2105" s="26"/>
      <c r="B2105" s="48" t="s">
        <v>1986</v>
      </c>
      <c r="C2105" s="23"/>
      <c r="D2105" s="49">
        <v>0</v>
      </c>
      <c r="E2105" s="23"/>
      <c r="F2105" s="50">
        <v>0</v>
      </c>
      <c r="G2105" s="169"/>
      <c r="H2105" s="169"/>
      <c r="I2105" s="169"/>
      <c r="J2105" s="169"/>
      <c r="K2105" s="169"/>
      <c r="L2105" s="169"/>
      <c r="M2105" s="169"/>
      <c r="N2105" s="169"/>
      <c r="O2105" s="169"/>
      <c r="P2105" s="207">
        <f t="shared" si="225"/>
        <v>0</v>
      </c>
      <c r="Q2105" s="169"/>
      <c r="R2105" s="169"/>
      <c r="S2105" s="169"/>
      <c r="T2105" s="169"/>
      <c r="U2105" s="208">
        <v>0</v>
      </c>
      <c r="V2105" s="207">
        <v>0</v>
      </c>
      <c r="W2105" s="169"/>
      <c r="X2105" s="169"/>
      <c r="Y2105" s="169"/>
      <c r="Z2105" s="169"/>
      <c r="AA2105" s="169"/>
      <c r="AB2105" s="169"/>
      <c r="AC2105" s="180"/>
      <c r="AD2105" s="180"/>
      <c r="AE2105" s="207">
        <f t="shared" si="227"/>
        <v>0</v>
      </c>
    </row>
    <row r="2106" spans="1:474" x14ac:dyDescent="0.25">
      <c r="A2106" s="26"/>
      <c r="B2106" s="48" t="s">
        <v>1987</v>
      </c>
      <c r="C2106" s="23"/>
      <c r="D2106" s="49">
        <v>10</v>
      </c>
      <c r="E2106" s="23">
        <f t="shared" si="226"/>
        <v>117.13680000000002</v>
      </c>
      <c r="F2106" s="50">
        <v>1171.3680000000002</v>
      </c>
      <c r="G2106" s="169"/>
      <c r="H2106" s="169"/>
      <c r="I2106" s="169"/>
      <c r="J2106" s="169"/>
      <c r="K2106" s="169"/>
      <c r="L2106" s="169"/>
      <c r="M2106" s="169"/>
      <c r="N2106" s="169"/>
      <c r="O2106" s="169"/>
      <c r="P2106" s="207">
        <f t="shared" si="225"/>
        <v>0</v>
      </c>
      <c r="Q2106" s="169"/>
      <c r="R2106" s="169"/>
      <c r="S2106" s="169"/>
      <c r="T2106" s="169"/>
      <c r="U2106" s="208">
        <v>10</v>
      </c>
      <c r="V2106" s="207">
        <v>1171.3680000000002</v>
      </c>
      <c r="W2106" s="169"/>
      <c r="X2106" s="169"/>
      <c r="Y2106" s="169"/>
      <c r="Z2106" s="169"/>
      <c r="AA2106" s="169"/>
      <c r="AB2106" s="169"/>
      <c r="AC2106" s="180"/>
      <c r="AD2106" s="180"/>
      <c r="AE2106" s="207">
        <f t="shared" si="227"/>
        <v>1171.3680000000002</v>
      </c>
    </row>
    <row r="2107" spans="1:474" x14ac:dyDescent="0.25">
      <c r="A2107" s="26"/>
      <c r="B2107" s="48" t="s">
        <v>1988</v>
      </c>
      <c r="C2107" s="23"/>
      <c r="D2107" s="49">
        <v>101</v>
      </c>
      <c r="E2107" s="23">
        <f t="shared" si="226"/>
        <v>123.8170297029703</v>
      </c>
      <c r="F2107" s="50">
        <v>12505.52</v>
      </c>
      <c r="G2107" s="169"/>
      <c r="H2107" s="169"/>
      <c r="I2107" s="169"/>
      <c r="J2107" s="169"/>
      <c r="K2107" s="169"/>
      <c r="L2107" s="169"/>
      <c r="M2107" s="169"/>
      <c r="N2107" s="169"/>
      <c r="O2107" s="169">
        <v>20</v>
      </c>
      <c r="P2107" s="207">
        <v>2160.0100000000002</v>
      </c>
      <c r="Q2107" s="169"/>
      <c r="R2107" s="169"/>
      <c r="S2107" s="169"/>
      <c r="T2107" s="169"/>
      <c r="U2107" s="208">
        <v>81</v>
      </c>
      <c r="V2107" s="207">
        <v>10345.51</v>
      </c>
      <c r="W2107" s="169"/>
      <c r="X2107" s="169"/>
      <c r="Y2107" s="169"/>
      <c r="Z2107" s="169"/>
      <c r="AA2107" s="169"/>
      <c r="AB2107" s="169"/>
      <c r="AC2107" s="180"/>
      <c r="AD2107" s="180"/>
      <c r="AE2107" s="207">
        <f t="shared" si="227"/>
        <v>12505.52</v>
      </c>
    </row>
    <row r="2108" spans="1:474" x14ac:dyDescent="0.25">
      <c r="A2108" s="26"/>
      <c r="B2108" s="48" t="s">
        <v>1989</v>
      </c>
      <c r="C2108" s="23"/>
      <c r="D2108" s="49">
        <v>20</v>
      </c>
      <c r="E2108" s="23">
        <f t="shared" si="226"/>
        <v>165.36959999999999</v>
      </c>
      <c r="F2108" s="50">
        <v>3307.3919999999998</v>
      </c>
      <c r="G2108" s="169"/>
      <c r="H2108" s="169"/>
      <c r="I2108" s="169"/>
      <c r="J2108" s="169"/>
      <c r="K2108" s="169"/>
      <c r="L2108" s="169"/>
      <c r="M2108" s="169"/>
      <c r="N2108" s="169"/>
      <c r="O2108" s="169"/>
      <c r="P2108" s="207">
        <f t="shared" si="225"/>
        <v>0</v>
      </c>
      <c r="Q2108" s="169"/>
      <c r="R2108" s="169"/>
      <c r="S2108" s="169"/>
      <c r="T2108" s="169"/>
      <c r="U2108" s="208">
        <v>20</v>
      </c>
      <c r="V2108" s="207">
        <v>3307.3919999999998</v>
      </c>
      <c r="W2108" s="169"/>
      <c r="X2108" s="169"/>
      <c r="Y2108" s="169"/>
      <c r="Z2108" s="169"/>
      <c r="AA2108" s="169"/>
      <c r="AB2108" s="169"/>
      <c r="AC2108" s="180"/>
      <c r="AD2108" s="180"/>
      <c r="AE2108" s="207">
        <f t="shared" si="227"/>
        <v>3307.3919999999998</v>
      </c>
    </row>
    <row r="2109" spans="1:474" x14ac:dyDescent="0.25">
      <c r="A2109" s="26"/>
      <c r="B2109" s="48" t="s">
        <v>1990</v>
      </c>
      <c r="C2109" s="23"/>
      <c r="D2109" s="49">
        <v>0</v>
      </c>
      <c r="E2109" s="23"/>
      <c r="F2109" s="50">
        <v>0</v>
      </c>
      <c r="G2109" s="169"/>
      <c r="H2109" s="169"/>
      <c r="I2109" s="169"/>
      <c r="J2109" s="169"/>
      <c r="K2109" s="169"/>
      <c r="L2109" s="169"/>
      <c r="M2109" s="169"/>
      <c r="N2109" s="169"/>
      <c r="O2109" s="169"/>
      <c r="P2109" s="207">
        <f t="shared" si="225"/>
        <v>0</v>
      </c>
      <c r="Q2109" s="169"/>
      <c r="R2109" s="169"/>
      <c r="S2109" s="169"/>
      <c r="T2109" s="169"/>
      <c r="U2109" s="208">
        <v>0</v>
      </c>
      <c r="V2109" s="207">
        <v>0</v>
      </c>
      <c r="W2109" s="169"/>
      <c r="X2109" s="169"/>
      <c r="Y2109" s="169"/>
      <c r="Z2109" s="169"/>
      <c r="AA2109" s="169"/>
      <c r="AB2109" s="169"/>
      <c r="AC2109" s="180"/>
      <c r="AD2109" s="180"/>
      <c r="AE2109" s="207">
        <f t="shared" si="227"/>
        <v>0</v>
      </c>
    </row>
    <row r="2110" spans="1:474" x14ac:dyDescent="0.25">
      <c r="A2110" s="26"/>
      <c r="B2110" s="48" t="s">
        <v>1991</v>
      </c>
      <c r="C2110" s="23"/>
      <c r="D2110" s="49">
        <v>2</v>
      </c>
      <c r="E2110" s="23">
        <f t="shared" si="226"/>
        <v>268.7278</v>
      </c>
      <c r="F2110" s="50">
        <v>537.4556</v>
      </c>
      <c r="G2110" s="169"/>
      <c r="H2110" s="169"/>
      <c r="I2110" s="169"/>
      <c r="J2110" s="169"/>
      <c r="K2110" s="169"/>
      <c r="L2110" s="169"/>
      <c r="M2110" s="169"/>
      <c r="N2110" s="169"/>
      <c r="O2110" s="169"/>
      <c r="P2110" s="207">
        <f t="shared" si="225"/>
        <v>0</v>
      </c>
      <c r="Q2110" s="169"/>
      <c r="R2110" s="169"/>
      <c r="S2110" s="169"/>
      <c r="T2110" s="169"/>
      <c r="U2110" s="208">
        <v>2</v>
      </c>
      <c r="V2110" s="207">
        <v>537.4556</v>
      </c>
      <c r="W2110" s="169"/>
      <c r="X2110" s="169"/>
      <c r="Y2110" s="169"/>
      <c r="Z2110" s="169"/>
      <c r="AA2110" s="169"/>
      <c r="AB2110" s="169"/>
      <c r="AC2110" s="180"/>
      <c r="AD2110" s="180"/>
      <c r="AE2110" s="207">
        <f t="shared" si="227"/>
        <v>537.4556</v>
      </c>
    </row>
    <row r="2111" spans="1:474" x14ac:dyDescent="0.25">
      <c r="A2111" s="26"/>
      <c r="B2111" s="48" t="s">
        <v>1992</v>
      </c>
      <c r="C2111" s="23"/>
      <c r="D2111" s="49">
        <v>1</v>
      </c>
      <c r="E2111" s="23">
        <f t="shared" si="226"/>
        <v>539.4</v>
      </c>
      <c r="F2111" s="50">
        <v>539.4</v>
      </c>
      <c r="G2111" s="169"/>
      <c r="H2111" s="169"/>
      <c r="I2111" s="169"/>
      <c r="J2111" s="169"/>
      <c r="K2111" s="169"/>
      <c r="L2111" s="169"/>
      <c r="M2111" s="169"/>
      <c r="N2111" s="169"/>
      <c r="O2111" s="169"/>
      <c r="P2111" s="207">
        <f>E2111*O2111</f>
        <v>0</v>
      </c>
      <c r="Q2111" s="169"/>
      <c r="R2111" s="169"/>
      <c r="S2111" s="169"/>
      <c r="T2111" s="169"/>
      <c r="U2111" s="208">
        <v>1</v>
      </c>
      <c r="V2111" s="207">
        <v>539.4</v>
      </c>
      <c r="W2111" s="169"/>
      <c r="X2111" s="169"/>
      <c r="Y2111" s="169"/>
      <c r="Z2111" s="169"/>
      <c r="AA2111" s="169"/>
      <c r="AB2111" s="169"/>
      <c r="AC2111" s="180"/>
      <c r="AD2111" s="180"/>
      <c r="AE2111" s="207">
        <f t="shared" si="227"/>
        <v>539.4</v>
      </c>
    </row>
    <row r="2112" spans="1:474" s="19" customFormat="1" x14ac:dyDescent="0.25">
      <c r="A2112" s="15">
        <v>29106</v>
      </c>
      <c r="B2112" s="67" t="s">
        <v>1993</v>
      </c>
      <c r="C2112" s="15"/>
      <c r="D2112" s="15"/>
      <c r="E2112" s="15"/>
      <c r="F2112" s="18">
        <v>64230</v>
      </c>
      <c r="G2112" s="173">
        <f>SUM(G2113:G2130)</f>
        <v>0</v>
      </c>
      <c r="H2112" s="173">
        <f t="shared" ref="H2112:AE2112" si="228">SUM(H2113:H2130)</f>
        <v>0</v>
      </c>
      <c r="I2112" s="173">
        <f t="shared" si="228"/>
        <v>0</v>
      </c>
      <c r="J2112" s="173">
        <f t="shared" si="228"/>
        <v>0</v>
      </c>
      <c r="K2112" s="173">
        <f t="shared" si="228"/>
        <v>0</v>
      </c>
      <c r="L2112" s="173">
        <f t="shared" si="228"/>
        <v>0</v>
      </c>
      <c r="M2112" s="173">
        <f t="shared" si="228"/>
        <v>124</v>
      </c>
      <c r="N2112" s="173">
        <f t="shared" si="228"/>
        <v>8136.25</v>
      </c>
      <c r="O2112" s="173">
        <f t="shared" si="228"/>
        <v>0</v>
      </c>
      <c r="P2112" s="184">
        <f t="shared" si="228"/>
        <v>0</v>
      </c>
      <c r="Q2112" s="173">
        <f t="shared" si="228"/>
        <v>0</v>
      </c>
      <c r="R2112" s="173">
        <f t="shared" si="228"/>
        <v>0</v>
      </c>
      <c r="S2112" s="173">
        <v>0</v>
      </c>
      <c r="T2112" s="173">
        <v>0</v>
      </c>
      <c r="U2112" s="173">
        <v>877</v>
      </c>
      <c r="V2112" s="184">
        <v>56093.75</v>
      </c>
      <c r="W2112" s="173">
        <f t="shared" si="228"/>
        <v>0</v>
      </c>
      <c r="X2112" s="173">
        <f t="shared" si="228"/>
        <v>0</v>
      </c>
      <c r="Y2112" s="173">
        <f t="shared" si="228"/>
        <v>0</v>
      </c>
      <c r="Z2112" s="173">
        <f t="shared" si="228"/>
        <v>0</v>
      </c>
      <c r="AA2112" s="173">
        <f t="shared" si="228"/>
        <v>0</v>
      </c>
      <c r="AB2112" s="173">
        <f t="shared" si="228"/>
        <v>0</v>
      </c>
      <c r="AC2112" s="173">
        <f t="shared" si="228"/>
        <v>0</v>
      </c>
      <c r="AD2112" s="179">
        <f t="shared" si="228"/>
        <v>0</v>
      </c>
      <c r="AE2112" s="184">
        <f t="shared" si="228"/>
        <v>64230</v>
      </c>
      <c r="AF2112" s="104"/>
      <c r="AG2112" s="104"/>
      <c r="AH2112" s="104"/>
      <c r="AI2112" s="104"/>
      <c r="AJ2112" s="104"/>
      <c r="AK2112" s="104"/>
      <c r="AL2112" s="104"/>
      <c r="AM2112" s="104"/>
      <c r="AN2112" s="104"/>
      <c r="AO2112" s="104"/>
      <c r="AP2112" s="104"/>
      <c r="AQ2112" s="104"/>
      <c r="AR2112" s="104"/>
      <c r="AS2112" s="104"/>
      <c r="AT2112" s="104"/>
      <c r="AU2112" s="104"/>
      <c r="AV2112" s="104"/>
      <c r="AW2112" s="104"/>
      <c r="AX2112" s="104"/>
      <c r="AY2112" s="104"/>
      <c r="AZ2112" s="104"/>
      <c r="BA2112" s="104"/>
      <c r="BB2112" s="104"/>
      <c r="BC2112" s="104"/>
      <c r="BD2112" s="104"/>
      <c r="BE2112" s="104"/>
      <c r="BF2112" s="104"/>
      <c r="BG2112" s="104"/>
      <c r="BH2112" s="104"/>
      <c r="BI2112" s="104"/>
      <c r="BJ2112" s="104"/>
      <c r="BK2112" s="104"/>
      <c r="BL2112" s="104"/>
      <c r="BM2112" s="104"/>
      <c r="BN2112" s="104"/>
      <c r="BO2112" s="104"/>
      <c r="BP2112" s="104"/>
      <c r="BQ2112" s="104"/>
      <c r="BR2112" s="104"/>
      <c r="GM2112" s="104"/>
      <c r="GN2112" s="104"/>
      <c r="GO2112" s="104"/>
      <c r="GP2112" s="104"/>
      <c r="GQ2112" s="104"/>
      <c r="GR2112" s="104"/>
      <c r="GS2112" s="104"/>
      <c r="GT2112" s="104"/>
      <c r="GU2112" s="104"/>
      <c r="GV2112" s="104"/>
      <c r="GW2112" s="104"/>
      <c r="GX2112" s="104"/>
      <c r="GY2112" s="104"/>
      <c r="GZ2112" s="104"/>
      <c r="HA2112" s="104"/>
      <c r="HB2112" s="104"/>
      <c r="HC2112" s="104"/>
      <c r="HD2112" s="104"/>
      <c r="HE2112" s="104"/>
      <c r="HF2112" s="104"/>
      <c r="HG2112" s="104"/>
      <c r="HH2112" s="104"/>
      <c r="HI2112" s="104"/>
      <c r="HJ2112" s="104"/>
      <c r="HK2112" s="104"/>
      <c r="HL2112" s="104"/>
      <c r="HM2112" s="104"/>
      <c r="HN2112" s="104"/>
      <c r="HO2112" s="104"/>
      <c r="HP2112" s="104"/>
      <c r="HQ2112" s="104"/>
      <c r="HR2112" s="104"/>
      <c r="HS2112" s="104"/>
      <c r="HT2112" s="104"/>
      <c r="HU2112" s="104"/>
      <c r="HV2112" s="104"/>
      <c r="HW2112" s="104"/>
      <c r="HX2112" s="104"/>
      <c r="HY2112" s="104"/>
      <c r="HZ2112" s="104"/>
      <c r="IA2112" s="104"/>
      <c r="IB2112" s="104"/>
      <c r="IC2112" s="104"/>
      <c r="ID2112" s="104"/>
      <c r="IE2112" s="104"/>
      <c r="IF2112" s="104"/>
      <c r="IG2112" s="104"/>
      <c r="IH2112" s="104"/>
      <c r="II2112" s="104"/>
      <c r="IJ2112" s="104"/>
      <c r="IK2112" s="104"/>
      <c r="IL2112" s="104"/>
      <c r="IM2112" s="104"/>
      <c r="IN2112" s="104"/>
      <c r="IO2112" s="104"/>
      <c r="IP2112" s="104"/>
      <c r="IQ2112" s="104"/>
      <c r="IR2112" s="104"/>
      <c r="IS2112" s="104"/>
      <c r="IT2112" s="104"/>
      <c r="IU2112" s="104"/>
      <c r="IV2112" s="104"/>
      <c r="IW2112" s="104"/>
      <c r="IX2112" s="104"/>
      <c r="IY2112" s="104"/>
      <c r="IZ2112" s="104"/>
      <c r="JA2112" s="104"/>
      <c r="JB2112" s="104"/>
      <c r="JC2112" s="104"/>
      <c r="JD2112" s="104"/>
      <c r="JE2112" s="104"/>
      <c r="JF2112" s="104"/>
      <c r="JG2112" s="104"/>
      <c r="JH2112" s="104"/>
      <c r="JI2112" s="104"/>
      <c r="JJ2112" s="104"/>
      <c r="JK2112" s="104"/>
      <c r="JL2112" s="104"/>
      <c r="JM2112" s="104"/>
      <c r="JN2112" s="104"/>
      <c r="JO2112" s="104"/>
      <c r="JP2112" s="104"/>
      <c r="JQ2112" s="104"/>
      <c r="JR2112" s="104"/>
      <c r="JS2112" s="104"/>
      <c r="JT2112" s="104"/>
      <c r="JU2112" s="104"/>
      <c r="JV2112" s="104"/>
      <c r="JW2112" s="104"/>
      <c r="JX2112" s="104"/>
      <c r="JY2112" s="104"/>
      <c r="JZ2112" s="104"/>
      <c r="KA2112" s="104"/>
      <c r="KB2112" s="104"/>
      <c r="KC2112" s="104"/>
      <c r="KD2112" s="104"/>
      <c r="KE2112" s="104"/>
      <c r="KF2112" s="104"/>
      <c r="KG2112" s="104"/>
      <c r="KH2112" s="104"/>
      <c r="KI2112" s="104"/>
      <c r="KJ2112" s="104"/>
      <c r="KK2112" s="104"/>
      <c r="KL2112" s="104"/>
      <c r="KM2112" s="104"/>
      <c r="KN2112" s="104"/>
      <c r="KO2112" s="104"/>
      <c r="KP2112" s="104"/>
      <c r="KQ2112" s="104"/>
      <c r="KR2112" s="104"/>
      <c r="KS2112" s="104"/>
      <c r="KT2112" s="104"/>
      <c r="KU2112" s="104"/>
      <c r="KV2112" s="104"/>
      <c r="KW2112" s="104"/>
      <c r="KX2112" s="104"/>
      <c r="KY2112" s="104"/>
      <c r="KZ2112" s="104"/>
      <c r="LA2112" s="104"/>
      <c r="LB2112" s="104"/>
      <c r="LC2112" s="104"/>
      <c r="LD2112" s="104"/>
      <c r="LE2112" s="104"/>
      <c r="LF2112" s="104"/>
      <c r="LG2112" s="104"/>
      <c r="LH2112" s="104"/>
      <c r="LI2112" s="104"/>
      <c r="LJ2112" s="104"/>
      <c r="LK2112" s="104"/>
      <c r="LL2112" s="104"/>
      <c r="LM2112" s="104"/>
      <c r="LN2112" s="104"/>
      <c r="LO2112" s="104"/>
      <c r="LP2112" s="104"/>
      <c r="LQ2112" s="104"/>
      <c r="LR2112" s="104"/>
      <c r="LS2112" s="104"/>
      <c r="LT2112" s="104"/>
      <c r="LU2112" s="104"/>
      <c r="LV2112" s="104"/>
      <c r="LW2112" s="104"/>
      <c r="LX2112" s="104"/>
      <c r="LY2112" s="104"/>
      <c r="LZ2112" s="104"/>
      <c r="MA2112" s="104"/>
      <c r="MB2112" s="104"/>
      <c r="MC2112" s="104"/>
      <c r="MD2112" s="104"/>
      <c r="ME2112" s="104"/>
      <c r="MF2112" s="104"/>
      <c r="MG2112" s="104"/>
      <c r="MH2112" s="104"/>
      <c r="MI2112" s="104"/>
      <c r="MJ2112" s="104"/>
      <c r="MK2112" s="104"/>
      <c r="ML2112" s="104"/>
      <c r="MM2112" s="104"/>
      <c r="MN2112" s="104"/>
      <c r="MO2112" s="104"/>
      <c r="MP2112" s="104"/>
      <c r="MQ2112" s="104"/>
      <c r="MR2112" s="104"/>
      <c r="MS2112" s="104"/>
      <c r="MT2112" s="104"/>
      <c r="MU2112" s="104"/>
      <c r="MV2112" s="104"/>
      <c r="MW2112" s="104"/>
      <c r="MX2112" s="104"/>
      <c r="MY2112" s="104"/>
      <c r="MZ2112" s="104"/>
      <c r="NA2112" s="104"/>
      <c r="NB2112" s="104"/>
      <c r="NC2112" s="104"/>
      <c r="ND2112" s="104"/>
      <c r="NE2112" s="104"/>
      <c r="NF2112" s="104"/>
      <c r="NG2112" s="104"/>
      <c r="NH2112" s="104"/>
      <c r="NI2112" s="104"/>
      <c r="NJ2112" s="104"/>
      <c r="NK2112" s="104"/>
      <c r="NL2112" s="104"/>
      <c r="NM2112" s="104"/>
      <c r="NN2112" s="104"/>
      <c r="NO2112" s="104"/>
      <c r="NP2112" s="104"/>
      <c r="NQ2112" s="104"/>
      <c r="NR2112" s="104"/>
      <c r="NS2112" s="104"/>
      <c r="NT2112" s="104"/>
      <c r="NU2112" s="104"/>
      <c r="NV2112" s="104"/>
      <c r="NW2112" s="104"/>
      <c r="NX2112" s="104"/>
      <c r="NY2112" s="104"/>
      <c r="NZ2112" s="104"/>
      <c r="OA2112" s="104"/>
      <c r="OB2112" s="104"/>
      <c r="OC2112" s="104"/>
      <c r="OD2112" s="104"/>
      <c r="OE2112" s="104"/>
      <c r="OF2112" s="104"/>
      <c r="OG2112" s="104"/>
      <c r="OH2112" s="104"/>
      <c r="OI2112" s="104"/>
      <c r="OJ2112" s="104"/>
      <c r="OK2112" s="104"/>
      <c r="OL2112" s="104"/>
      <c r="OM2112" s="104"/>
      <c r="ON2112" s="104"/>
      <c r="OO2112" s="104"/>
      <c r="OP2112" s="104"/>
      <c r="OQ2112" s="104"/>
      <c r="OR2112" s="104"/>
      <c r="OS2112" s="104"/>
      <c r="OT2112" s="104"/>
      <c r="OU2112" s="104"/>
      <c r="OV2112" s="104"/>
      <c r="OW2112" s="104"/>
      <c r="OX2112" s="104"/>
      <c r="OY2112" s="104"/>
      <c r="OZ2112" s="104"/>
      <c r="PA2112" s="104"/>
      <c r="PB2112" s="104"/>
      <c r="PC2112" s="104"/>
      <c r="PD2112" s="104"/>
      <c r="PE2112" s="104"/>
      <c r="PF2112" s="104"/>
      <c r="PG2112" s="104"/>
      <c r="PH2112" s="104"/>
      <c r="PI2112" s="104"/>
      <c r="PJ2112" s="104"/>
      <c r="PK2112" s="104"/>
      <c r="PL2112" s="104"/>
      <c r="PM2112" s="104"/>
      <c r="PN2112" s="104"/>
      <c r="PO2112" s="104"/>
      <c r="PP2112" s="104"/>
      <c r="PQ2112" s="104"/>
      <c r="PR2112" s="104"/>
      <c r="PS2112" s="104"/>
      <c r="PT2112" s="104"/>
      <c r="PU2112" s="104"/>
      <c r="PV2112" s="104"/>
      <c r="PW2112" s="104"/>
      <c r="PX2112" s="104"/>
      <c r="PY2112" s="104"/>
      <c r="PZ2112" s="104"/>
      <c r="QA2112" s="104"/>
      <c r="QB2112" s="104"/>
      <c r="QC2112" s="104"/>
      <c r="QD2112" s="104"/>
      <c r="QE2112" s="104"/>
      <c r="QF2112" s="104"/>
      <c r="QG2112" s="104"/>
      <c r="QH2112" s="104"/>
      <c r="QI2112" s="104"/>
      <c r="QJ2112" s="104"/>
      <c r="QK2112" s="104"/>
      <c r="QL2112" s="104"/>
      <c r="QM2112" s="104"/>
      <c r="QN2112" s="104"/>
      <c r="QO2112" s="104"/>
      <c r="QP2112" s="104"/>
      <c r="QQ2112" s="104"/>
      <c r="QR2112" s="104"/>
      <c r="QS2112" s="104"/>
      <c r="QT2112" s="104"/>
      <c r="QU2112" s="104"/>
      <c r="QV2112" s="104"/>
      <c r="QW2112" s="104"/>
      <c r="QX2112" s="104"/>
      <c r="QY2112" s="104"/>
      <c r="QZ2112" s="104"/>
      <c r="RA2112" s="104"/>
      <c r="RB2112" s="104"/>
      <c r="RC2112" s="104"/>
      <c r="RD2112" s="104"/>
      <c r="RE2112" s="104"/>
      <c r="RF2112" s="104"/>
    </row>
    <row r="2113" spans="1:31" x14ac:dyDescent="0.25">
      <c r="A2113" s="119"/>
      <c r="B2113" s="48" t="s">
        <v>1994</v>
      </c>
      <c r="C2113" s="23"/>
      <c r="D2113" s="57">
        <v>45</v>
      </c>
      <c r="E2113" s="23">
        <f t="shared" si="226"/>
        <v>15</v>
      </c>
      <c r="F2113" s="50">
        <v>675</v>
      </c>
      <c r="G2113" s="169"/>
      <c r="H2113" s="169"/>
      <c r="I2113" s="169"/>
      <c r="J2113" s="169"/>
      <c r="K2113" s="169"/>
      <c r="L2113" s="169"/>
      <c r="M2113" s="169">
        <v>10</v>
      </c>
      <c r="N2113" s="207">
        <f t="shared" ref="N2113:N2129" si="229">E2113*M2113</f>
        <v>150</v>
      </c>
      <c r="O2113" s="169"/>
      <c r="P2113" s="207"/>
      <c r="Q2113" s="169"/>
      <c r="R2113" s="169"/>
      <c r="S2113" s="169"/>
      <c r="T2113" s="169"/>
      <c r="U2113" s="208">
        <v>35</v>
      </c>
      <c r="V2113" s="207">
        <v>525</v>
      </c>
      <c r="W2113" s="169"/>
      <c r="X2113" s="169"/>
      <c r="Y2113" s="169"/>
      <c r="Z2113" s="169"/>
      <c r="AA2113" s="169"/>
      <c r="AB2113" s="169"/>
      <c r="AC2113" s="180"/>
      <c r="AD2113" s="180"/>
      <c r="AE2113" s="207">
        <f t="shared" ref="AE2113:AE2130" si="230">H2113+J2113+L2113+N2113+P2113+R2113+T2113+V2113+X2113+Z2113+AB2113+AD2113</f>
        <v>675</v>
      </c>
    </row>
    <row r="2114" spans="1:31" x14ac:dyDescent="0.25">
      <c r="A2114" s="119"/>
      <c r="B2114" s="48" t="s">
        <v>1995</v>
      </c>
      <c r="C2114" s="23"/>
      <c r="D2114" s="57">
        <v>600</v>
      </c>
      <c r="E2114" s="23">
        <f t="shared" si="226"/>
        <v>60</v>
      </c>
      <c r="F2114" s="50">
        <v>36000</v>
      </c>
      <c r="G2114" s="169"/>
      <c r="H2114" s="169"/>
      <c r="I2114" s="169"/>
      <c r="J2114" s="169"/>
      <c r="K2114" s="169"/>
      <c r="L2114" s="169"/>
      <c r="M2114" s="169"/>
      <c r="N2114" s="207">
        <f t="shared" si="229"/>
        <v>0</v>
      </c>
      <c r="O2114" s="169"/>
      <c r="P2114" s="207"/>
      <c r="Q2114" s="169"/>
      <c r="R2114" s="169"/>
      <c r="S2114" s="169"/>
      <c r="T2114" s="169"/>
      <c r="U2114" s="208">
        <v>600</v>
      </c>
      <c r="V2114" s="207">
        <v>36000</v>
      </c>
      <c r="W2114" s="169"/>
      <c r="X2114" s="169"/>
      <c r="Y2114" s="169"/>
      <c r="Z2114" s="169"/>
      <c r="AA2114" s="169"/>
      <c r="AB2114" s="169"/>
      <c r="AC2114" s="180"/>
      <c r="AD2114" s="180"/>
      <c r="AE2114" s="207">
        <f t="shared" si="230"/>
        <v>36000</v>
      </c>
    </row>
    <row r="2115" spans="1:31" x14ac:dyDescent="0.25">
      <c r="A2115" s="119"/>
      <c r="B2115" s="48" t="s">
        <v>1996</v>
      </c>
      <c r="C2115" s="23"/>
      <c r="D2115" s="57">
        <v>25</v>
      </c>
      <c r="E2115" s="23">
        <f t="shared" si="226"/>
        <v>60</v>
      </c>
      <c r="F2115" s="50">
        <v>1500</v>
      </c>
      <c r="G2115" s="169"/>
      <c r="H2115" s="169"/>
      <c r="I2115" s="169"/>
      <c r="J2115" s="169"/>
      <c r="K2115" s="169"/>
      <c r="L2115" s="169"/>
      <c r="M2115" s="169">
        <v>15</v>
      </c>
      <c r="N2115" s="207">
        <f t="shared" si="229"/>
        <v>900</v>
      </c>
      <c r="O2115" s="169"/>
      <c r="P2115" s="207"/>
      <c r="Q2115" s="169"/>
      <c r="R2115" s="169"/>
      <c r="S2115" s="169"/>
      <c r="T2115" s="169"/>
      <c r="U2115" s="208">
        <v>10</v>
      </c>
      <c r="V2115" s="207">
        <v>600</v>
      </c>
      <c r="W2115" s="169"/>
      <c r="X2115" s="169"/>
      <c r="Y2115" s="169"/>
      <c r="Z2115" s="169"/>
      <c r="AA2115" s="169"/>
      <c r="AB2115" s="169"/>
      <c r="AC2115" s="180"/>
      <c r="AD2115" s="180"/>
      <c r="AE2115" s="207">
        <f t="shared" si="230"/>
        <v>1500</v>
      </c>
    </row>
    <row r="2116" spans="1:31" x14ac:dyDescent="0.25">
      <c r="A2116" s="119"/>
      <c r="B2116" s="48" t="s">
        <v>1997</v>
      </c>
      <c r="C2116" s="23"/>
      <c r="D2116" s="57">
        <v>25</v>
      </c>
      <c r="E2116" s="23">
        <f t="shared" si="226"/>
        <v>60</v>
      </c>
      <c r="F2116" s="50">
        <v>1500</v>
      </c>
      <c r="G2116" s="169"/>
      <c r="H2116" s="169"/>
      <c r="I2116" s="169"/>
      <c r="J2116" s="169"/>
      <c r="K2116" s="169"/>
      <c r="L2116" s="169"/>
      <c r="M2116" s="169">
        <v>15</v>
      </c>
      <c r="N2116" s="207">
        <f t="shared" si="229"/>
        <v>900</v>
      </c>
      <c r="O2116" s="169"/>
      <c r="P2116" s="207"/>
      <c r="Q2116" s="169"/>
      <c r="R2116" s="169"/>
      <c r="S2116" s="169"/>
      <c r="T2116" s="169"/>
      <c r="U2116" s="208">
        <v>10</v>
      </c>
      <c r="V2116" s="207">
        <v>600</v>
      </c>
      <c r="W2116" s="169"/>
      <c r="X2116" s="169"/>
      <c r="Y2116" s="169"/>
      <c r="Z2116" s="169"/>
      <c r="AA2116" s="169"/>
      <c r="AB2116" s="169"/>
      <c r="AC2116" s="180"/>
      <c r="AD2116" s="180"/>
      <c r="AE2116" s="207">
        <f t="shared" si="230"/>
        <v>1500</v>
      </c>
    </row>
    <row r="2117" spans="1:31" x14ac:dyDescent="0.25">
      <c r="A2117" s="119"/>
      <c r="B2117" s="48" t="s">
        <v>1998</v>
      </c>
      <c r="C2117" s="23"/>
      <c r="D2117" s="57">
        <v>25</v>
      </c>
      <c r="E2117" s="23">
        <f t="shared" si="226"/>
        <v>60</v>
      </c>
      <c r="F2117" s="50">
        <v>1500</v>
      </c>
      <c r="G2117" s="169"/>
      <c r="H2117" s="169"/>
      <c r="I2117" s="169"/>
      <c r="J2117" s="169"/>
      <c r="K2117" s="169"/>
      <c r="L2117" s="169"/>
      <c r="M2117" s="169">
        <v>9</v>
      </c>
      <c r="N2117" s="207">
        <v>536.25</v>
      </c>
      <c r="O2117" s="169"/>
      <c r="P2117" s="207"/>
      <c r="Q2117" s="169"/>
      <c r="R2117" s="169"/>
      <c r="S2117" s="169"/>
      <c r="T2117" s="169"/>
      <c r="U2117" s="208">
        <v>16</v>
      </c>
      <c r="V2117" s="207">
        <v>963.75</v>
      </c>
      <c r="W2117" s="169"/>
      <c r="X2117" s="169"/>
      <c r="Y2117" s="169"/>
      <c r="Z2117" s="169"/>
      <c r="AA2117" s="169"/>
      <c r="AB2117" s="169"/>
      <c r="AC2117" s="180"/>
      <c r="AD2117" s="180"/>
      <c r="AE2117" s="207">
        <f t="shared" si="230"/>
        <v>1500</v>
      </c>
    </row>
    <row r="2118" spans="1:31" x14ac:dyDescent="0.25">
      <c r="A2118" s="119"/>
      <c r="B2118" s="48" t="s">
        <v>1999</v>
      </c>
      <c r="C2118" s="23"/>
      <c r="D2118" s="57">
        <v>25</v>
      </c>
      <c r="E2118" s="23">
        <f t="shared" si="226"/>
        <v>60</v>
      </c>
      <c r="F2118" s="50">
        <v>1500</v>
      </c>
      <c r="G2118" s="169"/>
      <c r="H2118" s="169"/>
      <c r="I2118" s="169"/>
      <c r="J2118" s="169"/>
      <c r="K2118" s="169"/>
      <c r="L2118" s="169"/>
      <c r="M2118" s="169"/>
      <c r="N2118" s="207">
        <f t="shared" si="229"/>
        <v>0</v>
      </c>
      <c r="O2118" s="169"/>
      <c r="P2118" s="207"/>
      <c r="Q2118" s="169"/>
      <c r="R2118" s="169"/>
      <c r="S2118" s="169"/>
      <c r="T2118" s="169"/>
      <c r="U2118" s="208">
        <v>25</v>
      </c>
      <c r="V2118" s="207">
        <v>1500</v>
      </c>
      <c r="W2118" s="169"/>
      <c r="X2118" s="169"/>
      <c r="Y2118" s="169"/>
      <c r="Z2118" s="169"/>
      <c r="AA2118" s="169"/>
      <c r="AB2118" s="169"/>
      <c r="AC2118" s="180"/>
      <c r="AD2118" s="180"/>
      <c r="AE2118" s="207">
        <f t="shared" si="230"/>
        <v>1500</v>
      </c>
    </row>
    <row r="2119" spans="1:31" x14ac:dyDescent="0.25">
      <c r="A2119" s="119"/>
      <c r="B2119" s="48" t="s">
        <v>2000</v>
      </c>
      <c r="C2119" s="23"/>
      <c r="D2119" s="57">
        <v>10</v>
      </c>
      <c r="E2119" s="23">
        <f t="shared" si="226"/>
        <v>60</v>
      </c>
      <c r="F2119" s="50">
        <v>600</v>
      </c>
      <c r="G2119" s="169"/>
      <c r="H2119" s="169"/>
      <c r="I2119" s="169"/>
      <c r="J2119" s="169"/>
      <c r="K2119" s="169"/>
      <c r="L2119" s="169"/>
      <c r="M2119" s="169"/>
      <c r="N2119" s="207">
        <f t="shared" si="229"/>
        <v>0</v>
      </c>
      <c r="O2119" s="169"/>
      <c r="P2119" s="207"/>
      <c r="Q2119" s="169"/>
      <c r="R2119" s="169"/>
      <c r="S2119" s="169"/>
      <c r="T2119" s="169"/>
      <c r="U2119" s="208">
        <v>10</v>
      </c>
      <c r="V2119" s="207">
        <v>600</v>
      </c>
      <c r="W2119" s="169"/>
      <c r="X2119" s="169"/>
      <c r="Y2119" s="169"/>
      <c r="Z2119" s="169"/>
      <c r="AA2119" s="169"/>
      <c r="AB2119" s="169"/>
      <c r="AC2119" s="180"/>
      <c r="AD2119" s="180"/>
      <c r="AE2119" s="207">
        <f t="shared" si="230"/>
        <v>600</v>
      </c>
    </row>
    <row r="2120" spans="1:31" x14ac:dyDescent="0.25">
      <c r="A2120" s="119"/>
      <c r="B2120" s="48" t="s">
        <v>2001</v>
      </c>
      <c r="C2120" s="23"/>
      <c r="D2120" s="57">
        <v>5</v>
      </c>
      <c r="E2120" s="23">
        <f t="shared" si="226"/>
        <v>60</v>
      </c>
      <c r="F2120" s="50">
        <v>300</v>
      </c>
      <c r="G2120" s="169"/>
      <c r="H2120" s="169"/>
      <c r="I2120" s="169"/>
      <c r="J2120" s="169"/>
      <c r="K2120" s="169"/>
      <c r="L2120" s="169"/>
      <c r="M2120" s="169"/>
      <c r="N2120" s="207">
        <f t="shared" si="229"/>
        <v>0</v>
      </c>
      <c r="O2120" s="169"/>
      <c r="P2120" s="207"/>
      <c r="Q2120" s="169"/>
      <c r="R2120" s="169"/>
      <c r="S2120" s="169"/>
      <c r="T2120" s="169"/>
      <c r="U2120" s="208">
        <v>5</v>
      </c>
      <c r="V2120" s="207">
        <v>300</v>
      </c>
      <c r="W2120" s="169"/>
      <c r="X2120" s="169"/>
      <c r="Y2120" s="169"/>
      <c r="Z2120" s="169"/>
      <c r="AA2120" s="169"/>
      <c r="AB2120" s="169"/>
      <c r="AC2120" s="180"/>
      <c r="AD2120" s="180"/>
      <c r="AE2120" s="207">
        <f t="shared" si="230"/>
        <v>300</v>
      </c>
    </row>
    <row r="2121" spans="1:31" x14ac:dyDescent="0.25">
      <c r="A2121" s="119"/>
      <c r="B2121" s="48" t="s">
        <v>2002</v>
      </c>
      <c r="C2121" s="23"/>
      <c r="D2121" s="57">
        <v>5</v>
      </c>
      <c r="E2121" s="23">
        <f t="shared" si="226"/>
        <v>60</v>
      </c>
      <c r="F2121" s="50">
        <v>300</v>
      </c>
      <c r="G2121" s="169"/>
      <c r="H2121" s="169"/>
      <c r="I2121" s="169"/>
      <c r="J2121" s="169"/>
      <c r="K2121" s="169"/>
      <c r="L2121" s="169"/>
      <c r="M2121" s="169"/>
      <c r="N2121" s="207">
        <f t="shared" si="229"/>
        <v>0</v>
      </c>
      <c r="O2121" s="169"/>
      <c r="P2121" s="207"/>
      <c r="Q2121" s="169"/>
      <c r="R2121" s="169"/>
      <c r="S2121" s="169"/>
      <c r="T2121" s="169"/>
      <c r="U2121" s="208">
        <v>5</v>
      </c>
      <c r="V2121" s="207">
        <v>300</v>
      </c>
      <c r="W2121" s="169"/>
      <c r="X2121" s="169"/>
      <c r="Y2121" s="169"/>
      <c r="Z2121" s="169"/>
      <c r="AA2121" s="169"/>
      <c r="AB2121" s="169"/>
      <c r="AC2121" s="180"/>
      <c r="AD2121" s="180"/>
      <c r="AE2121" s="207">
        <f t="shared" si="230"/>
        <v>300</v>
      </c>
    </row>
    <row r="2122" spans="1:31" x14ac:dyDescent="0.25">
      <c r="A2122" s="119"/>
      <c r="B2122" s="48" t="s">
        <v>2003</v>
      </c>
      <c r="C2122" s="23"/>
      <c r="D2122" s="57">
        <v>5</v>
      </c>
      <c r="E2122" s="23">
        <f t="shared" si="226"/>
        <v>15</v>
      </c>
      <c r="F2122" s="50">
        <v>75</v>
      </c>
      <c r="G2122" s="169"/>
      <c r="H2122" s="169"/>
      <c r="I2122" s="169"/>
      <c r="J2122" s="169"/>
      <c r="K2122" s="169"/>
      <c r="L2122" s="169"/>
      <c r="M2122" s="169"/>
      <c r="N2122" s="207">
        <f t="shared" si="229"/>
        <v>0</v>
      </c>
      <c r="O2122" s="169"/>
      <c r="P2122" s="207"/>
      <c r="Q2122" s="169"/>
      <c r="R2122" s="169"/>
      <c r="S2122" s="169"/>
      <c r="T2122" s="169"/>
      <c r="U2122" s="208">
        <v>5</v>
      </c>
      <c r="V2122" s="207">
        <v>75</v>
      </c>
      <c r="W2122" s="169"/>
      <c r="X2122" s="169"/>
      <c r="Y2122" s="169"/>
      <c r="Z2122" s="169"/>
      <c r="AA2122" s="169"/>
      <c r="AB2122" s="169"/>
      <c r="AC2122" s="180"/>
      <c r="AD2122" s="180"/>
      <c r="AE2122" s="207">
        <f t="shared" si="230"/>
        <v>75</v>
      </c>
    </row>
    <row r="2123" spans="1:31" x14ac:dyDescent="0.25">
      <c r="A2123" s="119"/>
      <c r="B2123" s="48" t="s">
        <v>2004</v>
      </c>
      <c r="C2123" s="23"/>
      <c r="D2123" s="57">
        <v>45</v>
      </c>
      <c r="E2123" s="23">
        <f t="shared" si="226"/>
        <v>15</v>
      </c>
      <c r="F2123" s="50">
        <v>675</v>
      </c>
      <c r="G2123" s="169"/>
      <c r="H2123" s="169"/>
      <c r="I2123" s="169"/>
      <c r="J2123" s="169"/>
      <c r="K2123" s="169"/>
      <c r="L2123" s="169"/>
      <c r="M2123" s="169">
        <v>20</v>
      </c>
      <c r="N2123" s="207">
        <f t="shared" si="229"/>
        <v>300</v>
      </c>
      <c r="O2123" s="169"/>
      <c r="P2123" s="207"/>
      <c r="Q2123" s="169"/>
      <c r="R2123" s="169"/>
      <c r="S2123" s="169"/>
      <c r="T2123" s="169"/>
      <c r="U2123" s="208">
        <v>25</v>
      </c>
      <c r="V2123" s="207">
        <v>375</v>
      </c>
      <c r="W2123" s="169"/>
      <c r="X2123" s="169"/>
      <c r="Y2123" s="169"/>
      <c r="Z2123" s="169"/>
      <c r="AA2123" s="169"/>
      <c r="AB2123" s="169"/>
      <c r="AC2123" s="180"/>
      <c r="AD2123" s="180"/>
      <c r="AE2123" s="207">
        <f t="shared" si="230"/>
        <v>675</v>
      </c>
    </row>
    <row r="2124" spans="1:31" x14ac:dyDescent="0.25">
      <c r="A2124" s="119"/>
      <c r="B2124" s="48" t="s">
        <v>2005</v>
      </c>
      <c r="C2124" s="23"/>
      <c r="D2124" s="57">
        <v>45</v>
      </c>
      <c r="E2124" s="23">
        <f t="shared" si="226"/>
        <v>150</v>
      </c>
      <c r="F2124" s="50">
        <v>6750</v>
      </c>
      <c r="G2124" s="169"/>
      <c r="H2124" s="169"/>
      <c r="I2124" s="169"/>
      <c r="J2124" s="169"/>
      <c r="K2124" s="169"/>
      <c r="L2124" s="169"/>
      <c r="M2124" s="169"/>
      <c r="N2124" s="207">
        <f t="shared" si="229"/>
        <v>0</v>
      </c>
      <c r="O2124" s="169"/>
      <c r="P2124" s="207"/>
      <c r="Q2124" s="169"/>
      <c r="R2124" s="169"/>
      <c r="S2124" s="169"/>
      <c r="T2124" s="169"/>
      <c r="U2124" s="208">
        <v>45</v>
      </c>
      <c r="V2124" s="207">
        <v>6750</v>
      </c>
      <c r="W2124" s="169"/>
      <c r="X2124" s="169"/>
      <c r="Y2124" s="169"/>
      <c r="Z2124" s="169"/>
      <c r="AA2124" s="169"/>
      <c r="AB2124" s="169"/>
      <c r="AC2124" s="180"/>
      <c r="AD2124" s="180"/>
      <c r="AE2124" s="207">
        <f t="shared" si="230"/>
        <v>6750</v>
      </c>
    </row>
    <row r="2125" spans="1:31" x14ac:dyDescent="0.25">
      <c r="A2125" s="119"/>
      <c r="B2125" s="48" t="s">
        <v>74</v>
      </c>
      <c r="C2125" s="23"/>
      <c r="D2125" s="57">
        <v>24</v>
      </c>
      <c r="E2125" s="23">
        <f t="shared" si="226"/>
        <v>10</v>
      </c>
      <c r="F2125" s="50">
        <v>240</v>
      </c>
      <c r="G2125" s="169"/>
      <c r="H2125" s="169"/>
      <c r="I2125" s="169"/>
      <c r="J2125" s="169"/>
      <c r="K2125" s="169"/>
      <c r="L2125" s="169"/>
      <c r="M2125" s="169">
        <v>20</v>
      </c>
      <c r="N2125" s="207">
        <f t="shared" si="229"/>
        <v>200</v>
      </c>
      <c r="O2125" s="169"/>
      <c r="P2125" s="207"/>
      <c r="Q2125" s="169"/>
      <c r="R2125" s="169"/>
      <c r="S2125" s="169"/>
      <c r="T2125" s="169"/>
      <c r="U2125" s="208">
        <v>4</v>
      </c>
      <c r="V2125" s="207">
        <v>40</v>
      </c>
      <c r="W2125" s="169"/>
      <c r="X2125" s="169"/>
      <c r="Y2125" s="169"/>
      <c r="Z2125" s="169"/>
      <c r="AA2125" s="169"/>
      <c r="AB2125" s="169"/>
      <c r="AC2125" s="180"/>
      <c r="AD2125" s="180"/>
      <c r="AE2125" s="207">
        <f t="shared" si="230"/>
        <v>240</v>
      </c>
    </row>
    <row r="2126" spans="1:31" x14ac:dyDescent="0.25">
      <c r="A2126" s="119"/>
      <c r="B2126" s="48" t="s">
        <v>2006</v>
      </c>
      <c r="C2126" s="23"/>
      <c r="D2126" s="57">
        <v>22</v>
      </c>
      <c r="E2126" s="23">
        <f t="shared" si="226"/>
        <v>10</v>
      </c>
      <c r="F2126" s="50">
        <v>220</v>
      </c>
      <c r="G2126" s="169"/>
      <c r="H2126" s="169"/>
      <c r="I2126" s="169"/>
      <c r="J2126" s="169"/>
      <c r="K2126" s="169"/>
      <c r="L2126" s="169"/>
      <c r="M2126" s="169">
        <v>15</v>
      </c>
      <c r="N2126" s="207">
        <f t="shared" si="229"/>
        <v>150</v>
      </c>
      <c r="O2126" s="169"/>
      <c r="P2126" s="207"/>
      <c r="Q2126" s="169"/>
      <c r="R2126" s="169"/>
      <c r="S2126" s="169"/>
      <c r="T2126" s="169"/>
      <c r="U2126" s="208">
        <v>7</v>
      </c>
      <c r="V2126" s="207">
        <v>70</v>
      </c>
      <c r="W2126" s="169"/>
      <c r="X2126" s="169"/>
      <c r="Y2126" s="169"/>
      <c r="Z2126" s="169"/>
      <c r="AA2126" s="169"/>
      <c r="AB2126" s="169"/>
      <c r="AC2126" s="180"/>
      <c r="AD2126" s="180"/>
      <c r="AE2126" s="207">
        <f t="shared" si="230"/>
        <v>220</v>
      </c>
    </row>
    <row r="2127" spans="1:31" x14ac:dyDescent="0.25">
      <c r="A2127" s="119"/>
      <c r="B2127" s="48" t="s">
        <v>2007</v>
      </c>
      <c r="C2127" s="23"/>
      <c r="D2127" s="57">
        <v>20</v>
      </c>
      <c r="E2127" s="23">
        <f t="shared" si="226"/>
        <v>22</v>
      </c>
      <c r="F2127" s="50">
        <v>440</v>
      </c>
      <c r="G2127" s="169"/>
      <c r="H2127" s="169"/>
      <c r="I2127" s="169"/>
      <c r="J2127" s="169"/>
      <c r="K2127" s="169"/>
      <c r="L2127" s="169"/>
      <c r="M2127" s="169"/>
      <c r="N2127" s="207">
        <f t="shared" si="229"/>
        <v>0</v>
      </c>
      <c r="O2127" s="169"/>
      <c r="P2127" s="207"/>
      <c r="Q2127" s="169"/>
      <c r="R2127" s="169"/>
      <c r="S2127" s="169"/>
      <c r="T2127" s="169"/>
      <c r="U2127" s="208">
        <v>20</v>
      </c>
      <c r="V2127" s="207">
        <v>440</v>
      </c>
      <c r="W2127" s="169"/>
      <c r="X2127" s="169"/>
      <c r="Y2127" s="169"/>
      <c r="Z2127" s="169"/>
      <c r="AA2127" s="169"/>
      <c r="AB2127" s="169"/>
      <c r="AC2127" s="180"/>
      <c r="AD2127" s="180"/>
      <c r="AE2127" s="207">
        <f t="shared" si="230"/>
        <v>440</v>
      </c>
    </row>
    <row r="2128" spans="1:31" x14ac:dyDescent="0.25">
      <c r="A2128" s="119"/>
      <c r="B2128" s="48" t="s">
        <v>2008</v>
      </c>
      <c r="C2128" s="23"/>
      <c r="D2128" s="57">
        <v>15</v>
      </c>
      <c r="E2128" s="23">
        <f t="shared" si="226"/>
        <v>22</v>
      </c>
      <c r="F2128" s="50">
        <v>330</v>
      </c>
      <c r="G2128" s="169"/>
      <c r="H2128" s="169"/>
      <c r="I2128" s="169"/>
      <c r="J2128" s="169"/>
      <c r="K2128" s="169"/>
      <c r="L2128" s="169"/>
      <c r="M2128" s="169"/>
      <c r="N2128" s="207">
        <f t="shared" si="229"/>
        <v>0</v>
      </c>
      <c r="O2128" s="169"/>
      <c r="P2128" s="207"/>
      <c r="Q2128" s="169"/>
      <c r="R2128" s="169"/>
      <c r="S2128" s="169"/>
      <c r="T2128" s="169"/>
      <c r="U2128" s="208">
        <v>15</v>
      </c>
      <c r="V2128" s="207">
        <v>330</v>
      </c>
      <c r="W2128" s="169"/>
      <c r="X2128" s="169"/>
      <c r="Y2128" s="169"/>
      <c r="Z2128" s="169"/>
      <c r="AA2128" s="169"/>
      <c r="AB2128" s="169"/>
      <c r="AC2128" s="180"/>
      <c r="AD2128" s="180"/>
      <c r="AE2128" s="207">
        <f t="shared" si="230"/>
        <v>330</v>
      </c>
    </row>
    <row r="2129" spans="1:474" x14ac:dyDescent="0.25">
      <c r="A2129" s="119"/>
      <c r="B2129" s="48" t="s">
        <v>2009</v>
      </c>
      <c r="C2129" s="23"/>
      <c r="D2129" s="57">
        <v>15</v>
      </c>
      <c r="E2129" s="23">
        <f t="shared" si="226"/>
        <v>25</v>
      </c>
      <c r="F2129" s="50">
        <v>375</v>
      </c>
      <c r="G2129" s="169"/>
      <c r="H2129" s="169"/>
      <c r="I2129" s="169"/>
      <c r="J2129" s="169"/>
      <c r="K2129" s="169"/>
      <c r="L2129" s="169"/>
      <c r="M2129" s="169"/>
      <c r="N2129" s="207">
        <f t="shared" si="229"/>
        <v>0</v>
      </c>
      <c r="O2129" s="169"/>
      <c r="P2129" s="207"/>
      <c r="Q2129" s="169"/>
      <c r="R2129" s="169"/>
      <c r="S2129" s="169"/>
      <c r="T2129" s="169"/>
      <c r="U2129" s="208">
        <v>15</v>
      </c>
      <c r="V2129" s="207">
        <v>375</v>
      </c>
      <c r="W2129" s="169"/>
      <c r="X2129" s="169"/>
      <c r="Y2129" s="169"/>
      <c r="Z2129" s="169"/>
      <c r="AA2129" s="169"/>
      <c r="AB2129" s="169"/>
      <c r="AC2129" s="180"/>
      <c r="AD2129" s="180"/>
      <c r="AE2129" s="207">
        <f t="shared" si="230"/>
        <v>375</v>
      </c>
    </row>
    <row r="2130" spans="1:474" x14ac:dyDescent="0.25">
      <c r="A2130" s="119"/>
      <c r="B2130" s="48" t="s">
        <v>2010</v>
      </c>
      <c r="C2130" s="23"/>
      <c r="D2130" s="57">
        <v>45</v>
      </c>
      <c r="E2130" s="23">
        <f t="shared" si="226"/>
        <v>250</v>
      </c>
      <c r="F2130" s="50">
        <v>11250</v>
      </c>
      <c r="G2130" s="169"/>
      <c r="H2130" s="169"/>
      <c r="I2130" s="169"/>
      <c r="J2130" s="169"/>
      <c r="K2130" s="169"/>
      <c r="L2130" s="169"/>
      <c r="M2130" s="169">
        <v>20</v>
      </c>
      <c r="N2130" s="207">
        <f>E2130*M2130</f>
        <v>5000</v>
      </c>
      <c r="O2130" s="169"/>
      <c r="P2130" s="207"/>
      <c r="Q2130" s="169"/>
      <c r="R2130" s="169"/>
      <c r="S2130" s="169"/>
      <c r="T2130" s="169"/>
      <c r="U2130" s="208">
        <v>25</v>
      </c>
      <c r="V2130" s="207">
        <v>6250</v>
      </c>
      <c r="W2130" s="169"/>
      <c r="X2130" s="169"/>
      <c r="Y2130" s="169"/>
      <c r="Z2130" s="169"/>
      <c r="AA2130" s="169"/>
      <c r="AB2130" s="169"/>
      <c r="AC2130" s="180"/>
      <c r="AD2130" s="180"/>
      <c r="AE2130" s="207">
        <f t="shared" si="230"/>
        <v>11250</v>
      </c>
    </row>
    <row r="2131" spans="1:474" s="19" customFormat="1" x14ac:dyDescent="0.25">
      <c r="A2131" s="15">
        <v>29107</v>
      </c>
      <c r="B2131" s="67" t="s">
        <v>2011</v>
      </c>
      <c r="C2131" s="15"/>
      <c r="D2131" s="15"/>
      <c r="E2131" s="15"/>
      <c r="F2131" s="18">
        <v>17881.4496</v>
      </c>
      <c r="G2131" s="173">
        <f>SUM(G2132:G2136)</f>
        <v>0</v>
      </c>
      <c r="H2131" s="173">
        <f t="shared" ref="H2131:AE2131" si="231">SUM(H2132:H2136)</f>
        <v>0</v>
      </c>
      <c r="I2131" s="173">
        <f t="shared" si="231"/>
        <v>0</v>
      </c>
      <c r="J2131" s="173">
        <f t="shared" si="231"/>
        <v>0</v>
      </c>
      <c r="K2131" s="173">
        <f t="shared" si="231"/>
        <v>0</v>
      </c>
      <c r="L2131" s="173">
        <f t="shared" si="231"/>
        <v>0</v>
      </c>
      <c r="M2131" s="173">
        <f t="shared" si="231"/>
        <v>0</v>
      </c>
      <c r="N2131" s="173">
        <f t="shared" si="231"/>
        <v>0</v>
      </c>
      <c r="O2131" s="173">
        <f t="shared" si="231"/>
        <v>0</v>
      </c>
      <c r="P2131" s="184">
        <f t="shared" si="231"/>
        <v>0</v>
      </c>
      <c r="Q2131" s="173">
        <f t="shared" si="231"/>
        <v>0</v>
      </c>
      <c r="R2131" s="173">
        <f t="shared" si="231"/>
        <v>0</v>
      </c>
      <c r="S2131" s="173">
        <v>0</v>
      </c>
      <c r="T2131" s="173">
        <v>0</v>
      </c>
      <c r="U2131" s="173">
        <v>19</v>
      </c>
      <c r="V2131" s="184">
        <v>17881.4496</v>
      </c>
      <c r="W2131" s="173">
        <f t="shared" si="231"/>
        <v>0</v>
      </c>
      <c r="X2131" s="173">
        <f t="shared" si="231"/>
        <v>0</v>
      </c>
      <c r="Y2131" s="173">
        <f t="shared" si="231"/>
        <v>0</v>
      </c>
      <c r="Z2131" s="173">
        <f t="shared" si="231"/>
        <v>0</v>
      </c>
      <c r="AA2131" s="173">
        <f t="shared" si="231"/>
        <v>0</v>
      </c>
      <c r="AB2131" s="173">
        <f t="shared" si="231"/>
        <v>0</v>
      </c>
      <c r="AC2131" s="173">
        <f t="shared" si="231"/>
        <v>0</v>
      </c>
      <c r="AD2131" s="179">
        <f t="shared" si="231"/>
        <v>0</v>
      </c>
      <c r="AE2131" s="184">
        <f t="shared" si="231"/>
        <v>17881.4496</v>
      </c>
      <c r="AF2131" s="104"/>
      <c r="AG2131" s="104"/>
      <c r="AH2131" s="104"/>
      <c r="AI2131" s="104"/>
      <c r="AJ2131" s="104"/>
      <c r="AK2131" s="104"/>
      <c r="AL2131" s="104"/>
      <c r="AM2131" s="104"/>
      <c r="AN2131" s="104"/>
      <c r="AO2131" s="104"/>
      <c r="AP2131" s="104"/>
      <c r="AQ2131" s="104"/>
      <c r="AR2131" s="104"/>
      <c r="AS2131" s="104"/>
      <c r="AT2131" s="104"/>
      <c r="AU2131" s="104"/>
      <c r="AV2131" s="104"/>
      <c r="AW2131" s="104"/>
      <c r="AX2131" s="104"/>
      <c r="AY2131" s="104"/>
      <c r="AZ2131" s="104"/>
      <c r="BA2131" s="104"/>
      <c r="BB2131" s="104"/>
      <c r="BC2131" s="104"/>
      <c r="BD2131" s="104"/>
      <c r="BE2131" s="104"/>
      <c r="BF2131" s="104"/>
      <c r="BG2131" s="104"/>
      <c r="BH2131" s="104"/>
      <c r="BI2131" s="104"/>
      <c r="BJ2131" s="104"/>
      <c r="BK2131" s="104"/>
      <c r="BL2131" s="104"/>
      <c r="BM2131" s="104"/>
      <c r="BN2131" s="104"/>
      <c r="BO2131" s="104"/>
      <c r="BP2131" s="104"/>
      <c r="BQ2131" s="104"/>
      <c r="BR2131" s="104"/>
      <c r="GM2131" s="104"/>
      <c r="GN2131" s="104"/>
      <c r="GO2131" s="104"/>
      <c r="GP2131" s="104"/>
      <c r="GQ2131" s="104"/>
      <c r="GR2131" s="104"/>
      <c r="GS2131" s="104"/>
      <c r="GT2131" s="104"/>
      <c r="GU2131" s="104"/>
      <c r="GV2131" s="104"/>
      <c r="GW2131" s="104"/>
      <c r="GX2131" s="104"/>
      <c r="GY2131" s="104"/>
      <c r="GZ2131" s="104"/>
      <c r="HA2131" s="104"/>
      <c r="HB2131" s="104"/>
      <c r="HC2131" s="104"/>
      <c r="HD2131" s="104"/>
      <c r="HE2131" s="104"/>
      <c r="HF2131" s="104"/>
      <c r="HG2131" s="104"/>
      <c r="HH2131" s="104"/>
      <c r="HI2131" s="104"/>
      <c r="HJ2131" s="104"/>
      <c r="HK2131" s="104"/>
      <c r="HL2131" s="104"/>
      <c r="HM2131" s="104"/>
      <c r="HN2131" s="104"/>
      <c r="HO2131" s="104"/>
      <c r="HP2131" s="104"/>
      <c r="HQ2131" s="104"/>
      <c r="HR2131" s="104"/>
      <c r="HS2131" s="104"/>
      <c r="HT2131" s="104"/>
      <c r="HU2131" s="104"/>
      <c r="HV2131" s="104"/>
      <c r="HW2131" s="104"/>
      <c r="HX2131" s="104"/>
      <c r="HY2131" s="104"/>
      <c r="HZ2131" s="104"/>
      <c r="IA2131" s="104"/>
      <c r="IB2131" s="104"/>
      <c r="IC2131" s="104"/>
      <c r="ID2131" s="104"/>
      <c r="IE2131" s="104"/>
      <c r="IF2131" s="104"/>
      <c r="IG2131" s="104"/>
      <c r="IH2131" s="104"/>
      <c r="II2131" s="104"/>
      <c r="IJ2131" s="104"/>
      <c r="IK2131" s="104"/>
      <c r="IL2131" s="104"/>
      <c r="IM2131" s="104"/>
      <c r="IN2131" s="104"/>
      <c r="IO2131" s="104"/>
      <c r="IP2131" s="104"/>
      <c r="IQ2131" s="104"/>
      <c r="IR2131" s="104"/>
      <c r="IS2131" s="104"/>
      <c r="IT2131" s="104"/>
      <c r="IU2131" s="104"/>
      <c r="IV2131" s="104"/>
      <c r="IW2131" s="104"/>
      <c r="IX2131" s="104"/>
      <c r="IY2131" s="104"/>
      <c r="IZ2131" s="104"/>
      <c r="JA2131" s="104"/>
      <c r="JB2131" s="104"/>
      <c r="JC2131" s="104"/>
      <c r="JD2131" s="104"/>
      <c r="JE2131" s="104"/>
      <c r="JF2131" s="104"/>
      <c r="JG2131" s="104"/>
      <c r="JH2131" s="104"/>
      <c r="JI2131" s="104"/>
      <c r="JJ2131" s="104"/>
      <c r="JK2131" s="104"/>
      <c r="JL2131" s="104"/>
      <c r="JM2131" s="104"/>
      <c r="JN2131" s="104"/>
      <c r="JO2131" s="104"/>
      <c r="JP2131" s="104"/>
      <c r="JQ2131" s="104"/>
      <c r="JR2131" s="104"/>
      <c r="JS2131" s="104"/>
      <c r="JT2131" s="104"/>
      <c r="JU2131" s="104"/>
      <c r="JV2131" s="104"/>
      <c r="JW2131" s="104"/>
      <c r="JX2131" s="104"/>
      <c r="JY2131" s="104"/>
      <c r="JZ2131" s="104"/>
      <c r="KA2131" s="104"/>
      <c r="KB2131" s="104"/>
      <c r="KC2131" s="104"/>
      <c r="KD2131" s="104"/>
      <c r="KE2131" s="104"/>
      <c r="KF2131" s="104"/>
      <c r="KG2131" s="104"/>
      <c r="KH2131" s="104"/>
      <c r="KI2131" s="104"/>
      <c r="KJ2131" s="104"/>
      <c r="KK2131" s="104"/>
      <c r="KL2131" s="104"/>
      <c r="KM2131" s="104"/>
      <c r="KN2131" s="104"/>
      <c r="KO2131" s="104"/>
      <c r="KP2131" s="104"/>
      <c r="KQ2131" s="104"/>
      <c r="KR2131" s="104"/>
      <c r="KS2131" s="104"/>
      <c r="KT2131" s="104"/>
      <c r="KU2131" s="104"/>
      <c r="KV2131" s="104"/>
      <c r="KW2131" s="104"/>
      <c r="KX2131" s="104"/>
      <c r="KY2131" s="104"/>
      <c r="KZ2131" s="104"/>
      <c r="LA2131" s="104"/>
      <c r="LB2131" s="104"/>
      <c r="LC2131" s="104"/>
      <c r="LD2131" s="104"/>
      <c r="LE2131" s="104"/>
      <c r="LF2131" s="104"/>
      <c r="LG2131" s="104"/>
      <c r="LH2131" s="104"/>
      <c r="LI2131" s="104"/>
      <c r="LJ2131" s="104"/>
      <c r="LK2131" s="104"/>
      <c r="LL2131" s="104"/>
      <c r="LM2131" s="104"/>
      <c r="LN2131" s="104"/>
      <c r="LO2131" s="104"/>
      <c r="LP2131" s="104"/>
      <c r="LQ2131" s="104"/>
      <c r="LR2131" s="104"/>
      <c r="LS2131" s="104"/>
      <c r="LT2131" s="104"/>
      <c r="LU2131" s="104"/>
      <c r="LV2131" s="104"/>
      <c r="LW2131" s="104"/>
      <c r="LX2131" s="104"/>
      <c r="LY2131" s="104"/>
      <c r="LZ2131" s="104"/>
      <c r="MA2131" s="104"/>
      <c r="MB2131" s="104"/>
      <c r="MC2131" s="104"/>
      <c r="MD2131" s="104"/>
      <c r="ME2131" s="104"/>
      <c r="MF2131" s="104"/>
      <c r="MG2131" s="104"/>
      <c r="MH2131" s="104"/>
      <c r="MI2131" s="104"/>
      <c r="MJ2131" s="104"/>
      <c r="MK2131" s="104"/>
      <c r="ML2131" s="104"/>
      <c r="MM2131" s="104"/>
      <c r="MN2131" s="104"/>
      <c r="MO2131" s="104"/>
      <c r="MP2131" s="104"/>
      <c r="MQ2131" s="104"/>
      <c r="MR2131" s="104"/>
      <c r="MS2131" s="104"/>
      <c r="MT2131" s="104"/>
      <c r="MU2131" s="104"/>
      <c r="MV2131" s="104"/>
      <c r="MW2131" s="104"/>
      <c r="MX2131" s="104"/>
      <c r="MY2131" s="104"/>
      <c r="MZ2131" s="104"/>
      <c r="NA2131" s="104"/>
      <c r="NB2131" s="104"/>
      <c r="NC2131" s="104"/>
      <c r="ND2131" s="104"/>
      <c r="NE2131" s="104"/>
      <c r="NF2131" s="104"/>
      <c r="NG2131" s="104"/>
      <c r="NH2131" s="104"/>
      <c r="NI2131" s="104"/>
      <c r="NJ2131" s="104"/>
      <c r="NK2131" s="104"/>
      <c r="NL2131" s="104"/>
      <c r="NM2131" s="104"/>
      <c r="NN2131" s="104"/>
      <c r="NO2131" s="104"/>
      <c r="NP2131" s="104"/>
      <c r="NQ2131" s="104"/>
      <c r="NR2131" s="104"/>
      <c r="NS2131" s="104"/>
      <c r="NT2131" s="104"/>
      <c r="NU2131" s="104"/>
      <c r="NV2131" s="104"/>
      <c r="NW2131" s="104"/>
      <c r="NX2131" s="104"/>
      <c r="NY2131" s="104"/>
      <c r="NZ2131" s="104"/>
      <c r="OA2131" s="104"/>
      <c r="OB2131" s="104"/>
      <c r="OC2131" s="104"/>
      <c r="OD2131" s="104"/>
      <c r="OE2131" s="104"/>
      <c r="OF2131" s="104"/>
      <c r="OG2131" s="104"/>
      <c r="OH2131" s="104"/>
      <c r="OI2131" s="104"/>
      <c r="OJ2131" s="104"/>
      <c r="OK2131" s="104"/>
      <c r="OL2131" s="104"/>
      <c r="OM2131" s="104"/>
      <c r="ON2131" s="104"/>
      <c r="OO2131" s="104"/>
      <c r="OP2131" s="104"/>
      <c r="OQ2131" s="104"/>
      <c r="OR2131" s="104"/>
      <c r="OS2131" s="104"/>
      <c r="OT2131" s="104"/>
      <c r="OU2131" s="104"/>
      <c r="OV2131" s="104"/>
      <c r="OW2131" s="104"/>
      <c r="OX2131" s="104"/>
      <c r="OY2131" s="104"/>
      <c r="OZ2131" s="104"/>
      <c r="PA2131" s="104"/>
      <c r="PB2131" s="104"/>
      <c r="PC2131" s="104"/>
      <c r="PD2131" s="104"/>
      <c r="PE2131" s="104"/>
      <c r="PF2131" s="104"/>
      <c r="PG2131" s="104"/>
      <c r="PH2131" s="104"/>
      <c r="PI2131" s="104"/>
      <c r="PJ2131" s="104"/>
      <c r="PK2131" s="104"/>
      <c r="PL2131" s="104"/>
      <c r="PM2131" s="104"/>
      <c r="PN2131" s="104"/>
      <c r="PO2131" s="104"/>
      <c r="PP2131" s="104"/>
      <c r="PQ2131" s="104"/>
      <c r="PR2131" s="104"/>
      <c r="PS2131" s="104"/>
      <c r="PT2131" s="104"/>
      <c r="PU2131" s="104"/>
      <c r="PV2131" s="104"/>
      <c r="PW2131" s="104"/>
      <c r="PX2131" s="104"/>
      <c r="PY2131" s="104"/>
      <c r="PZ2131" s="104"/>
      <c r="QA2131" s="104"/>
      <c r="QB2131" s="104"/>
      <c r="QC2131" s="104"/>
      <c r="QD2131" s="104"/>
      <c r="QE2131" s="104"/>
      <c r="QF2131" s="104"/>
      <c r="QG2131" s="104"/>
      <c r="QH2131" s="104"/>
      <c r="QI2131" s="104"/>
      <c r="QJ2131" s="104"/>
      <c r="QK2131" s="104"/>
      <c r="QL2131" s="104"/>
      <c r="QM2131" s="104"/>
      <c r="QN2131" s="104"/>
      <c r="QO2131" s="104"/>
      <c r="QP2131" s="104"/>
      <c r="QQ2131" s="104"/>
      <c r="QR2131" s="104"/>
      <c r="QS2131" s="104"/>
      <c r="QT2131" s="104"/>
      <c r="QU2131" s="104"/>
      <c r="QV2131" s="104"/>
      <c r="QW2131" s="104"/>
      <c r="QX2131" s="104"/>
      <c r="QY2131" s="104"/>
      <c r="QZ2131" s="104"/>
      <c r="RA2131" s="104"/>
      <c r="RB2131" s="104"/>
      <c r="RC2131" s="104"/>
      <c r="RD2131" s="104"/>
      <c r="RE2131" s="104"/>
      <c r="RF2131" s="104"/>
    </row>
    <row r="2132" spans="1:474" x14ac:dyDescent="0.25">
      <c r="A2132" s="26"/>
      <c r="B2132" s="48" t="s">
        <v>2012</v>
      </c>
      <c r="C2132" s="23"/>
      <c r="D2132" s="49">
        <v>1</v>
      </c>
      <c r="E2132" s="23">
        <f t="shared" si="226"/>
        <v>1450</v>
      </c>
      <c r="F2132" s="50">
        <v>1450</v>
      </c>
      <c r="G2132" s="169"/>
      <c r="H2132" s="169"/>
      <c r="I2132" s="169"/>
      <c r="J2132" s="169"/>
      <c r="K2132" s="169"/>
      <c r="L2132" s="169"/>
      <c r="M2132" s="169"/>
      <c r="N2132" s="169"/>
      <c r="O2132" s="169"/>
      <c r="P2132" s="207"/>
      <c r="Q2132" s="169"/>
      <c r="R2132" s="169"/>
      <c r="S2132" s="169"/>
      <c r="T2132" s="169"/>
      <c r="U2132" s="208">
        <v>1</v>
      </c>
      <c r="V2132" s="207">
        <v>1450</v>
      </c>
      <c r="W2132" s="169"/>
      <c r="X2132" s="169"/>
      <c r="Y2132" s="169"/>
      <c r="Z2132" s="169"/>
      <c r="AA2132" s="169"/>
      <c r="AB2132" s="169"/>
      <c r="AC2132" s="180"/>
      <c r="AD2132" s="180"/>
      <c r="AE2132" s="207">
        <f>H2132+J2132+L2132+N2132+P2132+R2132+T2132+V2132+X2132+Z2132+AB2132+AD2132</f>
        <v>1450</v>
      </c>
    </row>
    <row r="2133" spans="1:474" x14ac:dyDescent="0.25">
      <c r="A2133" s="26"/>
      <c r="B2133" s="48" t="s">
        <v>2013</v>
      </c>
      <c r="C2133" s="23"/>
      <c r="D2133" s="49">
        <v>4</v>
      </c>
      <c r="E2133" s="23">
        <f t="shared" si="226"/>
        <v>2000</v>
      </c>
      <c r="F2133" s="50">
        <v>8000</v>
      </c>
      <c r="G2133" s="169"/>
      <c r="H2133" s="169"/>
      <c r="I2133" s="169"/>
      <c r="J2133" s="169"/>
      <c r="K2133" s="169"/>
      <c r="L2133" s="169"/>
      <c r="M2133" s="169"/>
      <c r="N2133" s="169"/>
      <c r="O2133" s="169"/>
      <c r="P2133" s="207"/>
      <c r="Q2133" s="169"/>
      <c r="R2133" s="169"/>
      <c r="S2133" s="169"/>
      <c r="T2133" s="169"/>
      <c r="U2133" s="208">
        <v>4</v>
      </c>
      <c r="V2133" s="207">
        <v>8000</v>
      </c>
      <c r="W2133" s="169"/>
      <c r="X2133" s="169"/>
      <c r="Y2133" s="169"/>
      <c r="Z2133" s="169"/>
      <c r="AA2133" s="169"/>
      <c r="AB2133" s="169"/>
      <c r="AC2133" s="180"/>
      <c r="AD2133" s="180"/>
      <c r="AE2133" s="207">
        <f>H2133+J2133+L2133+N2133+P2133+R2133+T2133+V2133+X2133+Z2133+AB2133+AD2133</f>
        <v>8000</v>
      </c>
    </row>
    <row r="2134" spans="1:474" x14ac:dyDescent="0.25">
      <c r="A2134" s="26"/>
      <c r="B2134" s="48" t="s">
        <v>2014</v>
      </c>
      <c r="C2134" s="23"/>
      <c r="D2134" s="49">
        <v>1</v>
      </c>
      <c r="E2134" s="23">
        <f t="shared" si="226"/>
        <v>1542</v>
      </c>
      <c r="F2134" s="50">
        <v>1542</v>
      </c>
      <c r="G2134" s="169"/>
      <c r="H2134" s="169"/>
      <c r="I2134" s="169"/>
      <c r="J2134" s="169"/>
      <c r="K2134" s="169"/>
      <c r="L2134" s="169"/>
      <c r="M2134" s="169"/>
      <c r="N2134" s="169"/>
      <c r="O2134" s="169"/>
      <c r="P2134" s="207"/>
      <c r="Q2134" s="169"/>
      <c r="R2134" s="169"/>
      <c r="S2134" s="169"/>
      <c r="T2134" s="169"/>
      <c r="U2134" s="208">
        <v>1</v>
      </c>
      <c r="V2134" s="207">
        <v>1542</v>
      </c>
      <c r="W2134" s="169"/>
      <c r="X2134" s="169"/>
      <c r="Y2134" s="169"/>
      <c r="Z2134" s="169"/>
      <c r="AA2134" s="169"/>
      <c r="AB2134" s="169"/>
      <c r="AC2134" s="180"/>
      <c r="AD2134" s="180"/>
      <c r="AE2134" s="207">
        <f>H2134+J2134+L2134+N2134+P2134+R2134+T2134+V2134+X2134+Z2134+AB2134+AD2134</f>
        <v>1542</v>
      </c>
    </row>
    <row r="2135" spans="1:474" x14ac:dyDescent="0.25">
      <c r="A2135" s="26"/>
      <c r="B2135" s="48" t="s">
        <v>2015</v>
      </c>
      <c r="C2135" s="23"/>
      <c r="D2135" s="49">
        <v>7</v>
      </c>
      <c r="E2135" s="23">
        <f t="shared" si="226"/>
        <v>631.88022857142846</v>
      </c>
      <c r="F2135" s="50">
        <v>4423.1615999999995</v>
      </c>
      <c r="G2135" s="169"/>
      <c r="H2135" s="169"/>
      <c r="I2135" s="169"/>
      <c r="J2135" s="169"/>
      <c r="K2135" s="169"/>
      <c r="L2135" s="169"/>
      <c r="M2135" s="169"/>
      <c r="N2135" s="169"/>
      <c r="O2135" s="169"/>
      <c r="P2135" s="207"/>
      <c r="Q2135" s="169"/>
      <c r="R2135" s="169"/>
      <c r="S2135" s="169"/>
      <c r="T2135" s="169"/>
      <c r="U2135" s="208">
        <v>7</v>
      </c>
      <c r="V2135" s="207">
        <v>4423.1615999999995</v>
      </c>
      <c r="W2135" s="169"/>
      <c r="X2135" s="169"/>
      <c r="Y2135" s="169"/>
      <c r="Z2135" s="169"/>
      <c r="AA2135" s="169"/>
      <c r="AB2135" s="169"/>
      <c r="AC2135" s="180"/>
      <c r="AD2135" s="180"/>
      <c r="AE2135" s="207">
        <f>H2135+J2135+L2135+N2135+P2135+R2135+T2135+V2135+X2135+Z2135+AB2135+AD2135</f>
        <v>4423.1615999999995</v>
      </c>
    </row>
    <row r="2136" spans="1:474" x14ac:dyDescent="0.25">
      <c r="A2136" s="26"/>
      <c r="B2136" s="48" t="s">
        <v>2016</v>
      </c>
      <c r="C2136" s="23"/>
      <c r="D2136" s="49">
        <v>6</v>
      </c>
      <c r="E2136" s="23">
        <f t="shared" si="226"/>
        <v>411.048</v>
      </c>
      <c r="F2136" s="50">
        <v>2466.288</v>
      </c>
      <c r="G2136" s="169"/>
      <c r="H2136" s="169"/>
      <c r="I2136" s="169"/>
      <c r="J2136" s="169"/>
      <c r="K2136" s="169"/>
      <c r="L2136" s="169"/>
      <c r="M2136" s="169"/>
      <c r="N2136" s="169"/>
      <c r="O2136" s="169"/>
      <c r="P2136" s="207"/>
      <c r="Q2136" s="169"/>
      <c r="R2136" s="169"/>
      <c r="S2136" s="169"/>
      <c r="T2136" s="169"/>
      <c r="U2136" s="208">
        <v>6</v>
      </c>
      <c r="V2136" s="207">
        <v>2466.288</v>
      </c>
      <c r="W2136" s="169"/>
      <c r="X2136" s="169"/>
      <c r="Y2136" s="169"/>
      <c r="Z2136" s="169"/>
      <c r="AA2136" s="169"/>
      <c r="AB2136" s="169"/>
      <c r="AC2136" s="180"/>
      <c r="AD2136" s="180"/>
      <c r="AE2136" s="207">
        <f>H2136+J2136+L2136+N2136+P2136+R2136+T2136+V2136+X2136+Z2136+AB2136+AD2136</f>
        <v>2466.288</v>
      </c>
    </row>
    <row r="2137" spans="1:474" s="14" customFormat="1" x14ac:dyDescent="0.25">
      <c r="A2137" s="11">
        <v>292</v>
      </c>
      <c r="B2137" s="79" t="s">
        <v>2017</v>
      </c>
      <c r="C2137" s="11"/>
      <c r="D2137" s="11"/>
      <c r="E2137" s="11"/>
      <c r="F2137" s="13">
        <v>40200.554400000001</v>
      </c>
      <c r="G2137" s="171">
        <f>G2138+G2140</f>
        <v>0</v>
      </c>
      <c r="H2137" s="171">
        <f t="shared" ref="H2137:AE2137" si="232">H2138+H2140</f>
        <v>0</v>
      </c>
      <c r="I2137" s="171">
        <f t="shared" si="232"/>
        <v>0</v>
      </c>
      <c r="J2137" s="171">
        <f t="shared" si="232"/>
        <v>0</v>
      </c>
      <c r="K2137" s="171">
        <f t="shared" si="232"/>
        <v>0</v>
      </c>
      <c r="L2137" s="171">
        <f t="shared" si="232"/>
        <v>0</v>
      </c>
      <c r="M2137" s="171">
        <f t="shared" si="232"/>
        <v>2</v>
      </c>
      <c r="N2137" s="171">
        <f t="shared" si="232"/>
        <v>389.76</v>
      </c>
      <c r="O2137" s="171">
        <f t="shared" si="232"/>
        <v>9</v>
      </c>
      <c r="P2137" s="185">
        <f t="shared" si="232"/>
        <v>949.33960000000002</v>
      </c>
      <c r="Q2137" s="171">
        <f t="shared" si="232"/>
        <v>0</v>
      </c>
      <c r="R2137" s="171">
        <f t="shared" si="232"/>
        <v>0</v>
      </c>
      <c r="S2137" s="171">
        <v>0</v>
      </c>
      <c r="T2137" s="171">
        <v>0</v>
      </c>
      <c r="U2137" s="171">
        <v>197</v>
      </c>
      <c r="V2137" s="185">
        <v>38861.4548</v>
      </c>
      <c r="W2137" s="171">
        <f t="shared" si="232"/>
        <v>0</v>
      </c>
      <c r="X2137" s="171">
        <f t="shared" si="232"/>
        <v>0</v>
      </c>
      <c r="Y2137" s="171">
        <f t="shared" si="232"/>
        <v>0</v>
      </c>
      <c r="Z2137" s="171">
        <f t="shared" si="232"/>
        <v>0</v>
      </c>
      <c r="AA2137" s="171">
        <f t="shared" si="232"/>
        <v>0</v>
      </c>
      <c r="AB2137" s="171">
        <f t="shared" si="232"/>
        <v>0</v>
      </c>
      <c r="AC2137" s="171">
        <f t="shared" si="232"/>
        <v>0</v>
      </c>
      <c r="AD2137" s="181">
        <f t="shared" si="232"/>
        <v>0</v>
      </c>
      <c r="AE2137" s="185">
        <f t="shared" si="232"/>
        <v>40200.554400000001</v>
      </c>
      <c r="AF2137" s="104"/>
      <c r="AG2137" s="104"/>
      <c r="AH2137" s="104"/>
      <c r="AI2137" s="104"/>
      <c r="AJ2137" s="104"/>
      <c r="AK2137" s="104"/>
      <c r="AL2137" s="104"/>
      <c r="AM2137" s="104"/>
      <c r="AN2137" s="104"/>
      <c r="AO2137" s="104"/>
      <c r="AP2137" s="104"/>
      <c r="AQ2137" s="104"/>
      <c r="AR2137" s="104"/>
      <c r="AS2137" s="104"/>
      <c r="AT2137" s="104"/>
      <c r="AU2137" s="104"/>
      <c r="AV2137" s="104"/>
      <c r="AW2137" s="104"/>
      <c r="AX2137" s="104"/>
      <c r="AY2137" s="104"/>
      <c r="AZ2137" s="104"/>
      <c r="BA2137" s="104"/>
      <c r="BB2137" s="104"/>
      <c r="BC2137" s="104"/>
      <c r="BD2137" s="104"/>
      <c r="BE2137" s="104"/>
      <c r="BF2137" s="104"/>
      <c r="BG2137" s="104"/>
      <c r="BH2137" s="104"/>
      <c r="BI2137" s="104"/>
      <c r="BJ2137" s="104"/>
      <c r="BK2137" s="104"/>
      <c r="BL2137" s="104"/>
      <c r="BM2137" s="104"/>
      <c r="BN2137" s="104"/>
      <c r="BO2137" s="104"/>
      <c r="BP2137" s="104"/>
      <c r="BQ2137" s="104"/>
      <c r="BR2137" s="104"/>
      <c r="GM2137" s="104"/>
      <c r="GN2137" s="104"/>
      <c r="GO2137" s="104"/>
      <c r="GP2137" s="104"/>
      <c r="GQ2137" s="104"/>
      <c r="GR2137" s="104"/>
      <c r="GS2137" s="104"/>
      <c r="GT2137" s="104"/>
      <c r="GU2137" s="104"/>
      <c r="GV2137" s="104"/>
      <c r="GW2137" s="104"/>
      <c r="GX2137" s="104"/>
      <c r="GY2137" s="104"/>
      <c r="GZ2137" s="104"/>
      <c r="HA2137" s="104"/>
      <c r="HB2137" s="104"/>
      <c r="HC2137" s="104"/>
      <c r="HD2137" s="104"/>
      <c r="HE2137" s="104"/>
      <c r="HF2137" s="104"/>
      <c r="HG2137" s="104"/>
      <c r="HH2137" s="104"/>
      <c r="HI2137" s="104"/>
      <c r="HJ2137" s="104"/>
      <c r="HK2137" s="104"/>
      <c r="HL2137" s="104"/>
      <c r="HM2137" s="104"/>
      <c r="HN2137" s="104"/>
      <c r="HO2137" s="104"/>
      <c r="HP2137" s="104"/>
      <c r="HQ2137" s="104"/>
      <c r="HR2137" s="104"/>
      <c r="HS2137" s="104"/>
      <c r="HT2137" s="104"/>
      <c r="HU2137" s="104"/>
      <c r="HV2137" s="104"/>
      <c r="HW2137" s="104"/>
      <c r="HX2137" s="104"/>
      <c r="HY2137" s="104"/>
      <c r="HZ2137" s="104"/>
      <c r="IA2137" s="104"/>
      <c r="IB2137" s="104"/>
      <c r="IC2137" s="104"/>
      <c r="ID2137" s="104"/>
      <c r="IE2137" s="104"/>
      <c r="IF2137" s="104"/>
      <c r="IG2137" s="104"/>
      <c r="IH2137" s="104"/>
      <c r="II2137" s="104"/>
      <c r="IJ2137" s="104"/>
      <c r="IK2137" s="104"/>
      <c r="IL2137" s="104"/>
      <c r="IM2137" s="104"/>
      <c r="IN2137" s="104"/>
      <c r="IO2137" s="104"/>
      <c r="IP2137" s="104"/>
      <c r="IQ2137" s="104"/>
      <c r="IR2137" s="104"/>
      <c r="IS2137" s="104"/>
      <c r="IT2137" s="104"/>
      <c r="IU2137" s="104"/>
      <c r="IV2137" s="104"/>
      <c r="IW2137" s="104"/>
      <c r="IX2137" s="104"/>
      <c r="IY2137" s="104"/>
      <c r="IZ2137" s="104"/>
      <c r="JA2137" s="104"/>
      <c r="JB2137" s="104"/>
      <c r="JC2137" s="104"/>
      <c r="JD2137" s="104"/>
      <c r="JE2137" s="104"/>
      <c r="JF2137" s="104"/>
      <c r="JG2137" s="104"/>
      <c r="JH2137" s="104"/>
      <c r="JI2137" s="104"/>
      <c r="JJ2137" s="104"/>
      <c r="JK2137" s="104"/>
      <c r="JL2137" s="104"/>
      <c r="JM2137" s="104"/>
      <c r="JN2137" s="104"/>
      <c r="JO2137" s="104"/>
      <c r="JP2137" s="104"/>
      <c r="JQ2137" s="104"/>
      <c r="JR2137" s="104"/>
      <c r="JS2137" s="104"/>
      <c r="JT2137" s="104"/>
      <c r="JU2137" s="104"/>
      <c r="JV2137" s="104"/>
      <c r="JW2137" s="104"/>
      <c r="JX2137" s="104"/>
      <c r="JY2137" s="104"/>
      <c r="JZ2137" s="104"/>
      <c r="KA2137" s="104"/>
      <c r="KB2137" s="104"/>
      <c r="KC2137" s="104"/>
      <c r="KD2137" s="104"/>
      <c r="KE2137" s="104"/>
      <c r="KF2137" s="104"/>
      <c r="KG2137" s="104"/>
      <c r="KH2137" s="104"/>
      <c r="KI2137" s="104"/>
      <c r="KJ2137" s="104"/>
      <c r="KK2137" s="104"/>
      <c r="KL2137" s="104"/>
      <c r="KM2137" s="104"/>
      <c r="KN2137" s="104"/>
      <c r="KO2137" s="104"/>
      <c r="KP2137" s="104"/>
      <c r="KQ2137" s="104"/>
      <c r="KR2137" s="104"/>
      <c r="KS2137" s="104"/>
      <c r="KT2137" s="104"/>
      <c r="KU2137" s="104"/>
      <c r="KV2137" s="104"/>
      <c r="KW2137" s="104"/>
      <c r="KX2137" s="104"/>
      <c r="KY2137" s="104"/>
      <c r="KZ2137" s="104"/>
      <c r="LA2137" s="104"/>
      <c r="LB2137" s="104"/>
      <c r="LC2137" s="104"/>
      <c r="LD2137" s="104"/>
      <c r="LE2137" s="104"/>
      <c r="LF2137" s="104"/>
      <c r="LG2137" s="104"/>
      <c r="LH2137" s="104"/>
      <c r="LI2137" s="104"/>
      <c r="LJ2137" s="104"/>
      <c r="LK2137" s="104"/>
      <c r="LL2137" s="104"/>
      <c r="LM2137" s="104"/>
      <c r="LN2137" s="104"/>
      <c r="LO2137" s="104"/>
      <c r="LP2137" s="104"/>
      <c r="LQ2137" s="104"/>
      <c r="LR2137" s="104"/>
      <c r="LS2137" s="104"/>
      <c r="LT2137" s="104"/>
      <c r="LU2137" s="104"/>
      <c r="LV2137" s="104"/>
      <c r="LW2137" s="104"/>
      <c r="LX2137" s="104"/>
      <c r="LY2137" s="104"/>
      <c r="LZ2137" s="104"/>
      <c r="MA2137" s="104"/>
      <c r="MB2137" s="104"/>
      <c r="MC2137" s="104"/>
      <c r="MD2137" s="104"/>
      <c r="ME2137" s="104"/>
      <c r="MF2137" s="104"/>
      <c r="MG2137" s="104"/>
      <c r="MH2137" s="104"/>
      <c r="MI2137" s="104"/>
      <c r="MJ2137" s="104"/>
      <c r="MK2137" s="104"/>
      <c r="ML2137" s="104"/>
      <c r="MM2137" s="104"/>
      <c r="MN2137" s="104"/>
      <c r="MO2137" s="104"/>
      <c r="MP2137" s="104"/>
      <c r="MQ2137" s="104"/>
      <c r="MR2137" s="104"/>
      <c r="MS2137" s="104"/>
      <c r="MT2137" s="104"/>
      <c r="MU2137" s="104"/>
      <c r="MV2137" s="104"/>
      <c r="MW2137" s="104"/>
      <c r="MX2137" s="104"/>
      <c r="MY2137" s="104"/>
      <c r="MZ2137" s="104"/>
      <c r="NA2137" s="104"/>
      <c r="NB2137" s="104"/>
      <c r="NC2137" s="104"/>
      <c r="ND2137" s="104"/>
      <c r="NE2137" s="104"/>
      <c r="NF2137" s="104"/>
      <c r="NG2137" s="104"/>
      <c r="NH2137" s="104"/>
      <c r="NI2137" s="104"/>
      <c r="NJ2137" s="104"/>
      <c r="NK2137" s="104"/>
      <c r="NL2137" s="104"/>
      <c r="NM2137" s="104"/>
      <c r="NN2137" s="104"/>
      <c r="NO2137" s="104"/>
      <c r="NP2137" s="104"/>
      <c r="NQ2137" s="104"/>
      <c r="NR2137" s="104"/>
      <c r="NS2137" s="104"/>
      <c r="NT2137" s="104"/>
      <c r="NU2137" s="104"/>
      <c r="NV2137" s="104"/>
      <c r="NW2137" s="104"/>
      <c r="NX2137" s="104"/>
      <c r="NY2137" s="104"/>
      <c r="NZ2137" s="104"/>
      <c r="OA2137" s="104"/>
      <c r="OB2137" s="104"/>
      <c r="OC2137" s="104"/>
      <c r="OD2137" s="104"/>
      <c r="OE2137" s="104"/>
      <c r="OF2137" s="104"/>
      <c r="OG2137" s="104"/>
      <c r="OH2137" s="104"/>
      <c r="OI2137" s="104"/>
      <c r="OJ2137" s="104"/>
      <c r="OK2137" s="104"/>
      <c r="OL2137" s="104"/>
      <c r="OM2137" s="104"/>
      <c r="ON2137" s="104"/>
      <c r="OO2137" s="104"/>
      <c r="OP2137" s="104"/>
      <c r="OQ2137" s="104"/>
      <c r="OR2137" s="104"/>
      <c r="OS2137" s="104"/>
      <c r="OT2137" s="104"/>
      <c r="OU2137" s="104"/>
      <c r="OV2137" s="104"/>
      <c r="OW2137" s="104"/>
      <c r="OX2137" s="104"/>
      <c r="OY2137" s="104"/>
      <c r="OZ2137" s="104"/>
      <c r="PA2137" s="104"/>
      <c r="PB2137" s="104"/>
      <c r="PC2137" s="104"/>
      <c r="PD2137" s="104"/>
      <c r="PE2137" s="104"/>
      <c r="PF2137" s="104"/>
      <c r="PG2137" s="104"/>
      <c r="PH2137" s="104"/>
      <c r="PI2137" s="104"/>
      <c r="PJ2137" s="104"/>
      <c r="PK2137" s="104"/>
      <c r="PL2137" s="104"/>
      <c r="PM2137" s="104"/>
      <c r="PN2137" s="104"/>
      <c r="PO2137" s="104"/>
      <c r="PP2137" s="104"/>
      <c r="PQ2137" s="104"/>
      <c r="PR2137" s="104"/>
      <c r="PS2137" s="104"/>
      <c r="PT2137" s="104"/>
      <c r="PU2137" s="104"/>
      <c r="PV2137" s="104"/>
      <c r="PW2137" s="104"/>
      <c r="PX2137" s="104"/>
      <c r="PY2137" s="104"/>
      <c r="PZ2137" s="104"/>
      <c r="QA2137" s="104"/>
      <c r="QB2137" s="104"/>
      <c r="QC2137" s="104"/>
      <c r="QD2137" s="104"/>
      <c r="QE2137" s="104"/>
      <c r="QF2137" s="104"/>
      <c r="QG2137" s="104"/>
      <c r="QH2137" s="104"/>
      <c r="QI2137" s="104"/>
      <c r="QJ2137" s="104"/>
      <c r="QK2137" s="104"/>
      <c r="QL2137" s="104"/>
      <c r="QM2137" s="104"/>
      <c r="QN2137" s="104"/>
      <c r="QO2137" s="104"/>
      <c r="QP2137" s="104"/>
      <c r="QQ2137" s="104"/>
      <c r="QR2137" s="104"/>
      <c r="QS2137" s="104"/>
      <c r="QT2137" s="104"/>
      <c r="QU2137" s="104"/>
      <c r="QV2137" s="104"/>
      <c r="QW2137" s="104"/>
      <c r="QX2137" s="104"/>
      <c r="QY2137" s="104"/>
      <c r="QZ2137" s="104"/>
      <c r="RA2137" s="104"/>
      <c r="RB2137" s="104"/>
      <c r="RC2137" s="104"/>
      <c r="RD2137" s="104"/>
      <c r="RE2137" s="104"/>
      <c r="RF2137" s="104"/>
    </row>
    <row r="2138" spans="1:474" s="19" customFormat="1" x14ac:dyDescent="0.25">
      <c r="A2138" s="15">
        <v>29201</v>
      </c>
      <c r="B2138" s="67" t="s">
        <v>2018</v>
      </c>
      <c r="C2138" s="15"/>
      <c r="D2138" s="15"/>
      <c r="E2138" s="15"/>
      <c r="F2138" s="18">
        <v>2000</v>
      </c>
      <c r="G2138" s="173">
        <f>SUM(G2139)</f>
        <v>0</v>
      </c>
      <c r="H2138" s="173">
        <f t="shared" ref="H2138:AE2138" si="233">SUM(H2139)</f>
        <v>0</v>
      </c>
      <c r="I2138" s="173">
        <f t="shared" si="233"/>
        <v>0</v>
      </c>
      <c r="J2138" s="173">
        <f t="shared" si="233"/>
        <v>0</v>
      </c>
      <c r="K2138" s="173">
        <f t="shared" si="233"/>
        <v>0</v>
      </c>
      <c r="L2138" s="173">
        <f t="shared" si="233"/>
        <v>0</v>
      </c>
      <c r="M2138" s="173">
        <f t="shared" si="233"/>
        <v>0</v>
      </c>
      <c r="N2138" s="173">
        <f t="shared" si="233"/>
        <v>0</v>
      </c>
      <c r="O2138" s="173">
        <f t="shared" si="233"/>
        <v>0</v>
      </c>
      <c r="P2138" s="184">
        <f t="shared" si="233"/>
        <v>0</v>
      </c>
      <c r="Q2138" s="173">
        <f t="shared" si="233"/>
        <v>0</v>
      </c>
      <c r="R2138" s="173">
        <f t="shared" si="233"/>
        <v>0</v>
      </c>
      <c r="S2138" s="173">
        <v>0</v>
      </c>
      <c r="T2138" s="173">
        <v>0</v>
      </c>
      <c r="U2138" s="173">
        <v>2</v>
      </c>
      <c r="V2138" s="184">
        <v>2000</v>
      </c>
      <c r="W2138" s="173">
        <f t="shared" si="233"/>
        <v>0</v>
      </c>
      <c r="X2138" s="173">
        <f t="shared" si="233"/>
        <v>0</v>
      </c>
      <c r="Y2138" s="173">
        <f t="shared" si="233"/>
        <v>0</v>
      </c>
      <c r="Z2138" s="173">
        <f t="shared" si="233"/>
        <v>0</v>
      </c>
      <c r="AA2138" s="173">
        <f t="shared" si="233"/>
        <v>0</v>
      </c>
      <c r="AB2138" s="173">
        <f t="shared" si="233"/>
        <v>0</v>
      </c>
      <c r="AC2138" s="173">
        <f t="shared" si="233"/>
        <v>0</v>
      </c>
      <c r="AD2138" s="179">
        <f t="shared" si="233"/>
        <v>0</v>
      </c>
      <c r="AE2138" s="184">
        <f t="shared" si="233"/>
        <v>2000</v>
      </c>
      <c r="AF2138" s="104"/>
      <c r="AG2138" s="104"/>
      <c r="AH2138" s="104"/>
      <c r="AI2138" s="104"/>
      <c r="AJ2138" s="104"/>
      <c r="AK2138" s="104"/>
      <c r="AL2138" s="104"/>
      <c r="AM2138" s="104"/>
      <c r="AN2138" s="104"/>
      <c r="AO2138" s="104"/>
      <c r="AP2138" s="104"/>
      <c r="AQ2138" s="104"/>
      <c r="AR2138" s="104"/>
      <c r="AS2138" s="104"/>
      <c r="AT2138" s="104"/>
      <c r="AU2138" s="104"/>
      <c r="AV2138" s="104"/>
      <c r="AW2138" s="104"/>
      <c r="AX2138" s="104"/>
      <c r="AY2138" s="104"/>
      <c r="AZ2138" s="104"/>
      <c r="BA2138" s="104"/>
      <c r="BB2138" s="104"/>
      <c r="BC2138" s="104"/>
      <c r="BD2138" s="104"/>
      <c r="BE2138" s="104"/>
      <c r="BF2138" s="104"/>
      <c r="BG2138" s="104"/>
      <c r="BH2138" s="104"/>
      <c r="BI2138" s="104"/>
      <c r="BJ2138" s="104"/>
      <c r="BK2138" s="104"/>
      <c r="BL2138" s="104"/>
      <c r="BM2138" s="104"/>
      <c r="BN2138" s="104"/>
      <c r="BO2138" s="104"/>
      <c r="BP2138" s="104"/>
      <c r="BQ2138" s="104"/>
      <c r="BR2138" s="104"/>
      <c r="GM2138" s="104"/>
      <c r="GN2138" s="104"/>
      <c r="GO2138" s="104"/>
      <c r="GP2138" s="104"/>
      <c r="GQ2138" s="104"/>
      <c r="GR2138" s="104"/>
      <c r="GS2138" s="104"/>
      <c r="GT2138" s="104"/>
      <c r="GU2138" s="104"/>
      <c r="GV2138" s="104"/>
      <c r="GW2138" s="104"/>
      <c r="GX2138" s="104"/>
      <c r="GY2138" s="104"/>
      <c r="GZ2138" s="104"/>
      <c r="HA2138" s="104"/>
      <c r="HB2138" s="104"/>
      <c r="HC2138" s="104"/>
      <c r="HD2138" s="104"/>
      <c r="HE2138" s="104"/>
      <c r="HF2138" s="104"/>
      <c r="HG2138" s="104"/>
      <c r="HH2138" s="104"/>
      <c r="HI2138" s="104"/>
      <c r="HJ2138" s="104"/>
      <c r="HK2138" s="104"/>
      <c r="HL2138" s="104"/>
      <c r="HM2138" s="104"/>
      <c r="HN2138" s="104"/>
      <c r="HO2138" s="104"/>
      <c r="HP2138" s="104"/>
      <c r="HQ2138" s="104"/>
      <c r="HR2138" s="104"/>
      <c r="HS2138" s="104"/>
      <c r="HT2138" s="104"/>
      <c r="HU2138" s="104"/>
      <c r="HV2138" s="104"/>
      <c r="HW2138" s="104"/>
      <c r="HX2138" s="104"/>
      <c r="HY2138" s="104"/>
      <c r="HZ2138" s="104"/>
      <c r="IA2138" s="104"/>
      <c r="IB2138" s="104"/>
      <c r="IC2138" s="104"/>
      <c r="ID2138" s="104"/>
      <c r="IE2138" s="104"/>
      <c r="IF2138" s="104"/>
      <c r="IG2138" s="104"/>
      <c r="IH2138" s="104"/>
      <c r="II2138" s="104"/>
      <c r="IJ2138" s="104"/>
      <c r="IK2138" s="104"/>
      <c r="IL2138" s="104"/>
      <c r="IM2138" s="104"/>
      <c r="IN2138" s="104"/>
      <c r="IO2138" s="104"/>
      <c r="IP2138" s="104"/>
      <c r="IQ2138" s="104"/>
      <c r="IR2138" s="104"/>
      <c r="IS2138" s="104"/>
      <c r="IT2138" s="104"/>
      <c r="IU2138" s="104"/>
      <c r="IV2138" s="104"/>
      <c r="IW2138" s="104"/>
      <c r="IX2138" s="104"/>
      <c r="IY2138" s="104"/>
      <c r="IZ2138" s="104"/>
      <c r="JA2138" s="104"/>
      <c r="JB2138" s="104"/>
      <c r="JC2138" s="104"/>
      <c r="JD2138" s="104"/>
      <c r="JE2138" s="104"/>
      <c r="JF2138" s="104"/>
      <c r="JG2138" s="104"/>
      <c r="JH2138" s="104"/>
      <c r="JI2138" s="104"/>
      <c r="JJ2138" s="104"/>
      <c r="JK2138" s="104"/>
      <c r="JL2138" s="104"/>
      <c r="JM2138" s="104"/>
      <c r="JN2138" s="104"/>
      <c r="JO2138" s="104"/>
      <c r="JP2138" s="104"/>
      <c r="JQ2138" s="104"/>
      <c r="JR2138" s="104"/>
      <c r="JS2138" s="104"/>
      <c r="JT2138" s="104"/>
      <c r="JU2138" s="104"/>
      <c r="JV2138" s="104"/>
      <c r="JW2138" s="104"/>
      <c r="JX2138" s="104"/>
      <c r="JY2138" s="104"/>
      <c r="JZ2138" s="104"/>
      <c r="KA2138" s="104"/>
      <c r="KB2138" s="104"/>
      <c r="KC2138" s="104"/>
      <c r="KD2138" s="104"/>
      <c r="KE2138" s="104"/>
      <c r="KF2138" s="104"/>
      <c r="KG2138" s="104"/>
      <c r="KH2138" s="104"/>
      <c r="KI2138" s="104"/>
      <c r="KJ2138" s="104"/>
      <c r="KK2138" s="104"/>
      <c r="KL2138" s="104"/>
      <c r="KM2138" s="104"/>
      <c r="KN2138" s="104"/>
      <c r="KO2138" s="104"/>
      <c r="KP2138" s="104"/>
      <c r="KQ2138" s="104"/>
      <c r="KR2138" s="104"/>
      <c r="KS2138" s="104"/>
      <c r="KT2138" s="104"/>
      <c r="KU2138" s="104"/>
      <c r="KV2138" s="104"/>
      <c r="KW2138" s="104"/>
      <c r="KX2138" s="104"/>
      <c r="KY2138" s="104"/>
      <c r="KZ2138" s="104"/>
      <c r="LA2138" s="104"/>
      <c r="LB2138" s="104"/>
      <c r="LC2138" s="104"/>
      <c r="LD2138" s="104"/>
      <c r="LE2138" s="104"/>
      <c r="LF2138" s="104"/>
      <c r="LG2138" s="104"/>
      <c r="LH2138" s="104"/>
      <c r="LI2138" s="104"/>
      <c r="LJ2138" s="104"/>
      <c r="LK2138" s="104"/>
      <c r="LL2138" s="104"/>
      <c r="LM2138" s="104"/>
      <c r="LN2138" s="104"/>
      <c r="LO2138" s="104"/>
      <c r="LP2138" s="104"/>
      <c r="LQ2138" s="104"/>
      <c r="LR2138" s="104"/>
      <c r="LS2138" s="104"/>
      <c r="LT2138" s="104"/>
      <c r="LU2138" s="104"/>
      <c r="LV2138" s="104"/>
      <c r="LW2138" s="104"/>
      <c r="LX2138" s="104"/>
      <c r="LY2138" s="104"/>
      <c r="LZ2138" s="104"/>
      <c r="MA2138" s="104"/>
      <c r="MB2138" s="104"/>
      <c r="MC2138" s="104"/>
      <c r="MD2138" s="104"/>
      <c r="ME2138" s="104"/>
      <c r="MF2138" s="104"/>
      <c r="MG2138" s="104"/>
      <c r="MH2138" s="104"/>
      <c r="MI2138" s="104"/>
      <c r="MJ2138" s="104"/>
      <c r="MK2138" s="104"/>
      <c r="ML2138" s="104"/>
      <c r="MM2138" s="104"/>
      <c r="MN2138" s="104"/>
      <c r="MO2138" s="104"/>
      <c r="MP2138" s="104"/>
      <c r="MQ2138" s="104"/>
      <c r="MR2138" s="104"/>
      <c r="MS2138" s="104"/>
      <c r="MT2138" s="104"/>
      <c r="MU2138" s="104"/>
      <c r="MV2138" s="104"/>
      <c r="MW2138" s="104"/>
      <c r="MX2138" s="104"/>
      <c r="MY2138" s="104"/>
      <c r="MZ2138" s="104"/>
      <c r="NA2138" s="104"/>
      <c r="NB2138" s="104"/>
      <c r="NC2138" s="104"/>
      <c r="ND2138" s="104"/>
      <c r="NE2138" s="104"/>
      <c r="NF2138" s="104"/>
      <c r="NG2138" s="104"/>
      <c r="NH2138" s="104"/>
      <c r="NI2138" s="104"/>
      <c r="NJ2138" s="104"/>
      <c r="NK2138" s="104"/>
      <c r="NL2138" s="104"/>
      <c r="NM2138" s="104"/>
      <c r="NN2138" s="104"/>
      <c r="NO2138" s="104"/>
      <c r="NP2138" s="104"/>
      <c r="NQ2138" s="104"/>
      <c r="NR2138" s="104"/>
      <c r="NS2138" s="104"/>
      <c r="NT2138" s="104"/>
      <c r="NU2138" s="104"/>
      <c r="NV2138" s="104"/>
      <c r="NW2138" s="104"/>
      <c r="NX2138" s="104"/>
      <c r="NY2138" s="104"/>
      <c r="NZ2138" s="104"/>
      <c r="OA2138" s="104"/>
      <c r="OB2138" s="104"/>
      <c r="OC2138" s="104"/>
      <c r="OD2138" s="104"/>
      <c r="OE2138" s="104"/>
      <c r="OF2138" s="104"/>
      <c r="OG2138" s="104"/>
      <c r="OH2138" s="104"/>
      <c r="OI2138" s="104"/>
      <c r="OJ2138" s="104"/>
      <c r="OK2138" s="104"/>
      <c r="OL2138" s="104"/>
      <c r="OM2138" s="104"/>
      <c r="ON2138" s="104"/>
      <c r="OO2138" s="104"/>
      <c r="OP2138" s="104"/>
      <c r="OQ2138" s="104"/>
      <c r="OR2138" s="104"/>
      <c r="OS2138" s="104"/>
      <c r="OT2138" s="104"/>
      <c r="OU2138" s="104"/>
      <c r="OV2138" s="104"/>
      <c r="OW2138" s="104"/>
      <c r="OX2138" s="104"/>
      <c r="OY2138" s="104"/>
      <c r="OZ2138" s="104"/>
      <c r="PA2138" s="104"/>
      <c r="PB2138" s="104"/>
      <c r="PC2138" s="104"/>
      <c r="PD2138" s="104"/>
      <c r="PE2138" s="104"/>
      <c r="PF2138" s="104"/>
      <c r="PG2138" s="104"/>
      <c r="PH2138" s="104"/>
      <c r="PI2138" s="104"/>
      <c r="PJ2138" s="104"/>
      <c r="PK2138" s="104"/>
      <c r="PL2138" s="104"/>
      <c r="PM2138" s="104"/>
      <c r="PN2138" s="104"/>
      <c r="PO2138" s="104"/>
      <c r="PP2138" s="104"/>
      <c r="PQ2138" s="104"/>
      <c r="PR2138" s="104"/>
      <c r="PS2138" s="104"/>
      <c r="PT2138" s="104"/>
      <c r="PU2138" s="104"/>
      <c r="PV2138" s="104"/>
      <c r="PW2138" s="104"/>
      <c r="PX2138" s="104"/>
      <c r="PY2138" s="104"/>
      <c r="PZ2138" s="104"/>
      <c r="QA2138" s="104"/>
      <c r="QB2138" s="104"/>
      <c r="QC2138" s="104"/>
      <c r="QD2138" s="104"/>
      <c r="QE2138" s="104"/>
      <c r="QF2138" s="104"/>
      <c r="QG2138" s="104"/>
      <c r="QH2138" s="104"/>
      <c r="QI2138" s="104"/>
      <c r="QJ2138" s="104"/>
      <c r="QK2138" s="104"/>
      <c r="QL2138" s="104"/>
      <c r="QM2138" s="104"/>
      <c r="QN2138" s="104"/>
      <c r="QO2138" s="104"/>
      <c r="QP2138" s="104"/>
      <c r="QQ2138" s="104"/>
      <c r="QR2138" s="104"/>
      <c r="QS2138" s="104"/>
      <c r="QT2138" s="104"/>
      <c r="QU2138" s="104"/>
      <c r="QV2138" s="104"/>
      <c r="QW2138" s="104"/>
      <c r="QX2138" s="104"/>
      <c r="QY2138" s="104"/>
      <c r="QZ2138" s="104"/>
      <c r="RA2138" s="104"/>
      <c r="RB2138" s="104"/>
      <c r="RC2138" s="104"/>
      <c r="RD2138" s="104"/>
      <c r="RE2138" s="104"/>
      <c r="RF2138" s="104"/>
    </row>
    <row r="2139" spans="1:474" x14ac:dyDescent="0.25">
      <c r="A2139" s="119"/>
      <c r="B2139" s="48" t="s">
        <v>2019</v>
      </c>
      <c r="C2139" s="23"/>
      <c r="D2139" s="49">
        <v>2</v>
      </c>
      <c r="E2139" s="23">
        <f t="shared" si="226"/>
        <v>1000</v>
      </c>
      <c r="F2139" s="50">
        <v>2000</v>
      </c>
      <c r="G2139" s="169"/>
      <c r="H2139" s="169"/>
      <c r="I2139" s="169"/>
      <c r="J2139" s="169"/>
      <c r="K2139" s="169"/>
      <c r="L2139" s="169"/>
      <c r="M2139" s="169"/>
      <c r="N2139" s="169"/>
      <c r="O2139" s="169"/>
      <c r="P2139" s="207"/>
      <c r="Q2139" s="169"/>
      <c r="R2139" s="169"/>
      <c r="S2139" s="169"/>
      <c r="T2139" s="169"/>
      <c r="U2139" s="208">
        <v>2</v>
      </c>
      <c r="V2139" s="207">
        <v>2000</v>
      </c>
      <c r="W2139" s="169"/>
      <c r="X2139" s="169"/>
      <c r="Y2139" s="169"/>
      <c r="Z2139" s="169"/>
      <c r="AA2139" s="169"/>
      <c r="AB2139" s="169"/>
      <c r="AC2139" s="180"/>
      <c r="AD2139" s="180"/>
      <c r="AE2139" s="207">
        <f>H2139+J2139+L2139+N2139+P2139+R2139+T2139+V2139+X2139+Z2139+AB2139+AD2139</f>
        <v>2000</v>
      </c>
    </row>
    <row r="2140" spans="1:474" s="19" customFormat="1" x14ac:dyDescent="0.25">
      <c r="A2140" s="15">
        <v>29202</v>
      </c>
      <c r="B2140" s="67" t="s">
        <v>2020</v>
      </c>
      <c r="C2140" s="15"/>
      <c r="D2140" s="15"/>
      <c r="E2140" s="15"/>
      <c r="F2140" s="18">
        <v>38200.554400000001</v>
      </c>
      <c r="G2140" s="173">
        <f>SUM(G2141:G2167)</f>
        <v>0</v>
      </c>
      <c r="H2140" s="173">
        <f t="shared" ref="H2140:AE2140" si="234">SUM(H2141:H2167)</f>
        <v>0</v>
      </c>
      <c r="I2140" s="173">
        <f t="shared" si="234"/>
        <v>0</v>
      </c>
      <c r="J2140" s="173">
        <f t="shared" si="234"/>
        <v>0</v>
      </c>
      <c r="K2140" s="173">
        <f t="shared" si="234"/>
        <v>0</v>
      </c>
      <c r="L2140" s="173">
        <f t="shared" si="234"/>
        <v>0</v>
      </c>
      <c r="M2140" s="173">
        <f t="shared" si="234"/>
        <v>2</v>
      </c>
      <c r="N2140" s="173">
        <f t="shared" si="234"/>
        <v>389.76</v>
      </c>
      <c r="O2140" s="173">
        <f t="shared" si="234"/>
        <v>9</v>
      </c>
      <c r="P2140" s="184">
        <f t="shared" si="234"/>
        <v>949.33960000000002</v>
      </c>
      <c r="Q2140" s="173">
        <f t="shared" si="234"/>
        <v>0</v>
      </c>
      <c r="R2140" s="173">
        <f t="shared" si="234"/>
        <v>0</v>
      </c>
      <c r="S2140" s="173">
        <v>0</v>
      </c>
      <c r="T2140" s="173">
        <v>0</v>
      </c>
      <c r="U2140" s="173">
        <v>195</v>
      </c>
      <c r="V2140" s="184">
        <v>36861.4548</v>
      </c>
      <c r="W2140" s="173">
        <f t="shared" si="234"/>
        <v>0</v>
      </c>
      <c r="X2140" s="173">
        <f t="shared" si="234"/>
        <v>0</v>
      </c>
      <c r="Y2140" s="173">
        <f t="shared" si="234"/>
        <v>0</v>
      </c>
      <c r="Z2140" s="173">
        <f t="shared" si="234"/>
        <v>0</v>
      </c>
      <c r="AA2140" s="173">
        <f t="shared" si="234"/>
        <v>0</v>
      </c>
      <c r="AB2140" s="173">
        <f t="shared" si="234"/>
        <v>0</v>
      </c>
      <c r="AC2140" s="173">
        <f t="shared" si="234"/>
        <v>0</v>
      </c>
      <c r="AD2140" s="179">
        <f t="shared" si="234"/>
        <v>0</v>
      </c>
      <c r="AE2140" s="184">
        <f t="shared" si="234"/>
        <v>38200.554400000001</v>
      </c>
      <c r="AF2140" s="104"/>
      <c r="AG2140" s="104"/>
      <c r="AH2140" s="104"/>
      <c r="AI2140" s="104"/>
      <c r="AJ2140" s="104"/>
      <c r="AK2140" s="104"/>
      <c r="AL2140" s="104"/>
      <c r="AM2140" s="104"/>
      <c r="AN2140" s="104"/>
      <c r="AO2140" s="104"/>
      <c r="AP2140" s="104"/>
      <c r="AQ2140" s="104"/>
      <c r="AR2140" s="104"/>
      <c r="AS2140" s="104"/>
      <c r="AT2140" s="104"/>
      <c r="AU2140" s="104"/>
      <c r="AV2140" s="104"/>
      <c r="AW2140" s="104"/>
      <c r="AX2140" s="104"/>
      <c r="AY2140" s="104"/>
      <c r="AZ2140" s="104"/>
      <c r="BA2140" s="104"/>
      <c r="BB2140" s="104"/>
      <c r="BC2140" s="104"/>
      <c r="BD2140" s="104"/>
      <c r="BE2140" s="104"/>
      <c r="BF2140" s="104"/>
      <c r="BG2140" s="104"/>
      <c r="BH2140" s="104"/>
      <c r="BI2140" s="104"/>
      <c r="BJ2140" s="104"/>
      <c r="BK2140" s="104"/>
      <c r="BL2140" s="104"/>
      <c r="BM2140" s="104"/>
      <c r="BN2140" s="104"/>
      <c r="BO2140" s="104"/>
      <c r="BP2140" s="104"/>
      <c r="BQ2140" s="104"/>
      <c r="BR2140" s="104"/>
      <c r="GM2140" s="104"/>
      <c r="GN2140" s="104"/>
      <c r="GO2140" s="104"/>
      <c r="GP2140" s="104"/>
      <c r="GQ2140" s="104"/>
      <c r="GR2140" s="104"/>
      <c r="GS2140" s="104"/>
      <c r="GT2140" s="104"/>
      <c r="GU2140" s="104"/>
      <c r="GV2140" s="104"/>
      <c r="GW2140" s="104"/>
      <c r="GX2140" s="104"/>
      <c r="GY2140" s="104"/>
      <c r="GZ2140" s="104"/>
      <c r="HA2140" s="104"/>
      <c r="HB2140" s="104"/>
      <c r="HC2140" s="104"/>
      <c r="HD2140" s="104"/>
      <c r="HE2140" s="104"/>
      <c r="HF2140" s="104"/>
      <c r="HG2140" s="104"/>
      <c r="HH2140" s="104"/>
      <c r="HI2140" s="104"/>
      <c r="HJ2140" s="104"/>
      <c r="HK2140" s="104"/>
      <c r="HL2140" s="104"/>
      <c r="HM2140" s="104"/>
      <c r="HN2140" s="104"/>
      <c r="HO2140" s="104"/>
      <c r="HP2140" s="104"/>
      <c r="HQ2140" s="104"/>
      <c r="HR2140" s="104"/>
      <c r="HS2140" s="104"/>
      <c r="HT2140" s="104"/>
      <c r="HU2140" s="104"/>
      <c r="HV2140" s="104"/>
      <c r="HW2140" s="104"/>
      <c r="HX2140" s="104"/>
      <c r="HY2140" s="104"/>
      <c r="HZ2140" s="104"/>
      <c r="IA2140" s="104"/>
      <c r="IB2140" s="104"/>
      <c r="IC2140" s="104"/>
      <c r="ID2140" s="104"/>
      <c r="IE2140" s="104"/>
      <c r="IF2140" s="104"/>
      <c r="IG2140" s="104"/>
      <c r="IH2140" s="104"/>
      <c r="II2140" s="104"/>
      <c r="IJ2140" s="104"/>
      <c r="IK2140" s="104"/>
      <c r="IL2140" s="104"/>
      <c r="IM2140" s="104"/>
      <c r="IN2140" s="104"/>
      <c r="IO2140" s="104"/>
      <c r="IP2140" s="104"/>
      <c r="IQ2140" s="104"/>
      <c r="IR2140" s="104"/>
      <c r="IS2140" s="104"/>
      <c r="IT2140" s="104"/>
      <c r="IU2140" s="104"/>
      <c r="IV2140" s="104"/>
      <c r="IW2140" s="104"/>
      <c r="IX2140" s="104"/>
      <c r="IY2140" s="104"/>
      <c r="IZ2140" s="104"/>
      <c r="JA2140" s="104"/>
      <c r="JB2140" s="104"/>
      <c r="JC2140" s="104"/>
      <c r="JD2140" s="104"/>
      <c r="JE2140" s="104"/>
      <c r="JF2140" s="104"/>
      <c r="JG2140" s="104"/>
      <c r="JH2140" s="104"/>
      <c r="JI2140" s="104"/>
      <c r="JJ2140" s="104"/>
      <c r="JK2140" s="104"/>
      <c r="JL2140" s="104"/>
      <c r="JM2140" s="104"/>
      <c r="JN2140" s="104"/>
      <c r="JO2140" s="104"/>
      <c r="JP2140" s="104"/>
      <c r="JQ2140" s="104"/>
      <c r="JR2140" s="104"/>
      <c r="JS2140" s="104"/>
      <c r="JT2140" s="104"/>
      <c r="JU2140" s="104"/>
      <c r="JV2140" s="104"/>
      <c r="JW2140" s="104"/>
      <c r="JX2140" s="104"/>
      <c r="JY2140" s="104"/>
      <c r="JZ2140" s="104"/>
      <c r="KA2140" s="104"/>
      <c r="KB2140" s="104"/>
      <c r="KC2140" s="104"/>
      <c r="KD2140" s="104"/>
      <c r="KE2140" s="104"/>
      <c r="KF2140" s="104"/>
      <c r="KG2140" s="104"/>
      <c r="KH2140" s="104"/>
      <c r="KI2140" s="104"/>
      <c r="KJ2140" s="104"/>
      <c r="KK2140" s="104"/>
      <c r="KL2140" s="104"/>
      <c r="KM2140" s="104"/>
      <c r="KN2140" s="104"/>
      <c r="KO2140" s="104"/>
      <c r="KP2140" s="104"/>
      <c r="KQ2140" s="104"/>
      <c r="KR2140" s="104"/>
      <c r="KS2140" s="104"/>
      <c r="KT2140" s="104"/>
      <c r="KU2140" s="104"/>
      <c r="KV2140" s="104"/>
      <c r="KW2140" s="104"/>
      <c r="KX2140" s="104"/>
      <c r="KY2140" s="104"/>
      <c r="KZ2140" s="104"/>
      <c r="LA2140" s="104"/>
      <c r="LB2140" s="104"/>
      <c r="LC2140" s="104"/>
      <c r="LD2140" s="104"/>
      <c r="LE2140" s="104"/>
      <c r="LF2140" s="104"/>
      <c r="LG2140" s="104"/>
      <c r="LH2140" s="104"/>
      <c r="LI2140" s="104"/>
      <c r="LJ2140" s="104"/>
      <c r="LK2140" s="104"/>
      <c r="LL2140" s="104"/>
      <c r="LM2140" s="104"/>
      <c r="LN2140" s="104"/>
      <c r="LO2140" s="104"/>
      <c r="LP2140" s="104"/>
      <c r="LQ2140" s="104"/>
      <c r="LR2140" s="104"/>
      <c r="LS2140" s="104"/>
      <c r="LT2140" s="104"/>
      <c r="LU2140" s="104"/>
      <c r="LV2140" s="104"/>
      <c r="LW2140" s="104"/>
      <c r="LX2140" s="104"/>
      <c r="LY2140" s="104"/>
      <c r="LZ2140" s="104"/>
      <c r="MA2140" s="104"/>
      <c r="MB2140" s="104"/>
      <c r="MC2140" s="104"/>
      <c r="MD2140" s="104"/>
      <c r="ME2140" s="104"/>
      <c r="MF2140" s="104"/>
      <c r="MG2140" s="104"/>
      <c r="MH2140" s="104"/>
      <c r="MI2140" s="104"/>
      <c r="MJ2140" s="104"/>
      <c r="MK2140" s="104"/>
      <c r="ML2140" s="104"/>
      <c r="MM2140" s="104"/>
      <c r="MN2140" s="104"/>
      <c r="MO2140" s="104"/>
      <c r="MP2140" s="104"/>
      <c r="MQ2140" s="104"/>
      <c r="MR2140" s="104"/>
      <c r="MS2140" s="104"/>
      <c r="MT2140" s="104"/>
      <c r="MU2140" s="104"/>
      <c r="MV2140" s="104"/>
      <c r="MW2140" s="104"/>
      <c r="MX2140" s="104"/>
      <c r="MY2140" s="104"/>
      <c r="MZ2140" s="104"/>
      <c r="NA2140" s="104"/>
      <c r="NB2140" s="104"/>
      <c r="NC2140" s="104"/>
      <c r="ND2140" s="104"/>
      <c r="NE2140" s="104"/>
      <c r="NF2140" s="104"/>
      <c r="NG2140" s="104"/>
      <c r="NH2140" s="104"/>
      <c r="NI2140" s="104"/>
      <c r="NJ2140" s="104"/>
      <c r="NK2140" s="104"/>
      <c r="NL2140" s="104"/>
      <c r="NM2140" s="104"/>
      <c r="NN2140" s="104"/>
      <c r="NO2140" s="104"/>
      <c r="NP2140" s="104"/>
      <c r="NQ2140" s="104"/>
      <c r="NR2140" s="104"/>
      <c r="NS2140" s="104"/>
      <c r="NT2140" s="104"/>
      <c r="NU2140" s="104"/>
      <c r="NV2140" s="104"/>
      <c r="NW2140" s="104"/>
      <c r="NX2140" s="104"/>
      <c r="NY2140" s="104"/>
      <c r="NZ2140" s="104"/>
      <c r="OA2140" s="104"/>
      <c r="OB2140" s="104"/>
      <c r="OC2140" s="104"/>
      <c r="OD2140" s="104"/>
      <c r="OE2140" s="104"/>
      <c r="OF2140" s="104"/>
      <c r="OG2140" s="104"/>
      <c r="OH2140" s="104"/>
      <c r="OI2140" s="104"/>
      <c r="OJ2140" s="104"/>
      <c r="OK2140" s="104"/>
      <c r="OL2140" s="104"/>
      <c r="OM2140" s="104"/>
      <c r="ON2140" s="104"/>
      <c r="OO2140" s="104"/>
      <c r="OP2140" s="104"/>
      <c r="OQ2140" s="104"/>
      <c r="OR2140" s="104"/>
      <c r="OS2140" s="104"/>
      <c r="OT2140" s="104"/>
      <c r="OU2140" s="104"/>
      <c r="OV2140" s="104"/>
      <c r="OW2140" s="104"/>
      <c r="OX2140" s="104"/>
      <c r="OY2140" s="104"/>
      <c r="OZ2140" s="104"/>
      <c r="PA2140" s="104"/>
      <c r="PB2140" s="104"/>
      <c r="PC2140" s="104"/>
      <c r="PD2140" s="104"/>
      <c r="PE2140" s="104"/>
      <c r="PF2140" s="104"/>
      <c r="PG2140" s="104"/>
      <c r="PH2140" s="104"/>
      <c r="PI2140" s="104"/>
      <c r="PJ2140" s="104"/>
      <c r="PK2140" s="104"/>
      <c r="PL2140" s="104"/>
      <c r="PM2140" s="104"/>
      <c r="PN2140" s="104"/>
      <c r="PO2140" s="104"/>
      <c r="PP2140" s="104"/>
      <c r="PQ2140" s="104"/>
      <c r="PR2140" s="104"/>
      <c r="PS2140" s="104"/>
      <c r="PT2140" s="104"/>
      <c r="PU2140" s="104"/>
      <c r="PV2140" s="104"/>
      <c r="PW2140" s="104"/>
      <c r="PX2140" s="104"/>
      <c r="PY2140" s="104"/>
      <c r="PZ2140" s="104"/>
      <c r="QA2140" s="104"/>
      <c r="QB2140" s="104"/>
      <c r="QC2140" s="104"/>
      <c r="QD2140" s="104"/>
      <c r="QE2140" s="104"/>
      <c r="QF2140" s="104"/>
      <c r="QG2140" s="104"/>
      <c r="QH2140" s="104"/>
      <c r="QI2140" s="104"/>
      <c r="QJ2140" s="104"/>
      <c r="QK2140" s="104"/>
      <c r="QL2140" s="104"/>
      <c r="QM2140" s="104"/>
      <c r="QN2140" s="104"/>
      <c r="QO2140" s="104"/>
      <c r="QP2140" s="104"/>
      <c r="QQ2140" s="104"/>
      <c r="QR2140" s="104"/>
      <c r="QS2140" s="104"/>
      <c r="QT2140" s="104"/>
      <c r="QU2140" s="104"/>
      <c r="QV2140" s="104"/>
      <c r="QW2140" s="104"/>
      <c r="QX2140" s="104"/>
      <c r="QY2140" s="104"/>
      <c r="QZ2140" s="104"/>
      <c r="RA2140" s="104"/>
      <c r="RB2140" s="104"/>
      <c r="RC2140" s="104"/>
      <c r="RD2140" s="104"/>
      <c r="RE2140" s="104"/>
      <c r="RF2140" s="104"/>
    </row>
    <row r="2141" spans="1:474" x14ac:dyDescent="0.25">
      <c r="A2141" s="26"/>
      <c r="B2141" s="48" t="s">
        <v>2021</v>
      </c>
      <c r="C2141" s="23"/>
      <c r="D2141" s="49">
        <v>6</v>
      </c>
      <c r="E2141" s="23">
        <f t="shared" si="226"/>
        <v>384</v>
      </c>
      <c r="F2141" s="50">
        <v>2304</v>
      </c>
      <c r="G2141" s="169"/>
      <c r="H2141" s="169"/>
      <c r="I2141" s="169"/>
      <c r="J2141" s="169"/>
      <c r="K2141" s="169"/>
      <c r="L2141" s="169"/>
      <c r="M2141" s="169"/>
      <c r="N2141" s="169"/>
      <c r="O2141" s="169"/>
      <c r="P2141" s="207"/>
      <c r="Q2141" s="169"/>
      <c r="R2141" s="169"/>
      <c r="S2141" s="169"/>
      <c r="T2141" s="169"/>
      <c r="U2141" s="208">
        <v>6</v>
      </c>
      <c r="V2141" s="207">
        <v>2304</v>
      </c>
      <c r="W2141" s="169"/>
      <c r="X2141" s="169"/>
      <c r="Y2141" s="169"/>
      <c r="Z2141" s="169"/>
      <c r="AA2141" s="169"/>
      <c r="AB2141" s="169"/>
      <c r="AC2141" s="180"/>
      <c r="AD2141" s="180"/>
      <c r="AE2141" s="207">
        <f t="shared" ref="AE2141:AE2167" si="235">H2141+J2141+L2141+N2141+P2141+R2141+T2141+V2141+X2141+Z2141+AB2141+AD2141</f>
        <v>2304</v>
      </c>
    </row>
    <row r="2142" spans="1:474" x14ac:dyDescent="0.25">
      <c r="A2142" s="26"/>
      <c r="B2142" s="48" t="s">
        <v>2022</v>
      </c>
      <c r="C2142" s="23"/>
      <c r="D2142" s="49">
        <v>10</v>
      </c>
      <c r="E2142" s="23">
        <f t="shared" ref="E2142:E2199" si="236">F2142/D2142</f>
        <v>16.536960000000001</v>
      </c>
      <c r="F2142" s="50">
        <v>165.36959999999999</v>
      </c>
      <c r="G2142" s="169"/>
      <c r="H2142" s="169"/>
      <c r="I2142" s="169"/>
      <c r="J2142" s="169"/>
      <c r="K2142" s="169"/>
      <c r="L2142" s="169"/>
      <c r="M2142" s="169"/>
      <c r="N2142" s="169"/>
      <c r="O2142" s="169"/>
      <c r="P2142" s="207"/>
      <c r="Q2142" s="169"/>
      <c r="R2142" s="169"/>
      <c r="S2142" s="169"/>
      <c r="T2142" s="169"/>
      <c r="U2142" s="208">
        <v>10</v>
      </c>
      <c r="V2142" s="207">
        <v>165.36959999999999</v>
      </c>
      <c r="W2142" s="169"/>
      <c r="X2142" s="169"/>
      <c r="Y2142" s="169"/>
      <c r="Z2142" s="169"/>
      <c r="AA2142" s="169"/>
      <c r="AB2142" s="169"/>
      <c r="AC2142" s="180"/>
      <c r="AD2142" s="180"/>
      <c r="AE2142" s="207">
        <f t="shared" si="235"/>
        <v>165.36959999999999</v>
      </c>
    </row>
    <row r="2143" spans="1:474" x14ac:dyDescent="0.25">
      <c r="A2143" s="26"/>
      <c r="B2143" s="48" t="s">
        <v>2023</v>
      </c>
      <c r="C2143" s="23"/>
      <c r="D2143" s="49">
        <v>10</v>
      </c>
      <c r="E2143" s="23">
        <f t="shared" si="236"/>
        <v>24.805440000000001</v>
      </c>
      <c r="F2143" s="50">
        <v>248.05440000000002</v>
      </c>
      <c r="G2143" s="169"/>
      <c r="H2143" s="169"/>
      <c r="I2143" s="169"/>
      <c r="J2143" s="169"/>
      <c r="K2143" s="169"/>
      <c r="L2143" s="169"/>
      <c r="M2143" s="169"/>
      <c r="N2143" s="169"/>
      <c r="O2143" s="169"/>
      <c r="P2143" s="207"/>
      <c r="Q2143" s="169"/>
      <c r="R2143" s="169"/>
      <c r="S2143" s="169"/>
      <c r="T2143" s="169"/>
      <c r="U2143" s="208">
        <v>10</v>
      </c>
      <c r="V2143" s="207">
        <v>248.05440000000002</v>
      </c>
      <c r="W2143" s="169"/>
      <c r="X2143" s="169"/>
      <c r="Y2143" s="169"/>
      <c r="Z2143" s="169"/>
      <c r="AA2143" s="169"/>
      <c r="AB2143" s="169"/>
      <c r="AC2143" s="180"/>
      <c r="AD2143" s="180"/>
      <c r="AE2143" s="207">
        <f t="shared" si="235"/>
        <v>248.05440000000002</v>
      </c>
    </row>
    <row r="2144" spans="1:474" x14ac:dyDescent="0.25">
      <c r="A2144" s="26"/>
      <c r="B2144" s="48" t="s">
        <v>2024</v>
      </c>
      <c r="C2144" s="23"/>
      <c r="D2144" s="49">
        <v>20</v>
      </c>
      <c r="E2144" s="23">
        <f t="shared" si="236"/>
        <v>200</v>
      </c>
      <c r="F2144" s="50">
        <v>4000</v>
      </c>
      <c r="G2144" s="169"/>
      <c r="H2144" s="169"/>
      <c r="I2144" s="169"/>
      <c r="J2144" s="169"/>
      <c r="K2144" s="169"/>
      <c r="L2144" s="169"/>
      <c r="M2144" s="169"/>
      <c r="N2144" s="169"/>
      <c r="O2144" s="169"/>
      <c r="P2144" s="207"/>
      <c r="Q2144" s="169"/>
      <c r="R2144" s="169"/>
      <c r="S2144" s="169"/>
      <c r="T2144" s="169"/>
      <c r="U2144" s="208">
        <v>20</v>
      </c>
      <c r="V2144" s="207">
        <v>4000</v>
      </c>
      <c r="W2144" s="169"/>
      <c r="X2144" s="169"/>
      <c r="Y2144" s="169"/>
      <c r="Z2144" s="169"/>
      <c r="AA2144" s="169"/>
      <c r="AB2144" s="169"/>
      <c r="AC2144" s="180"/>
      <c r="AD2144" s="180"/>
      <c r="AE2144" s="207">
        <f t="shared" si="235"/>
        <v>4000</v>
      </c>
    </row>
    <row r="2145" spans="1:31" x14ac:dyDescent="0.25">
      <c r="A2145" s="26"/>
      <c r="B2145" s="48" t="s">
        <v>2025</v>
      </c>
      <c r="C2145" s="23"/>
      <c r="D2145" s="49">
        <v>2</v>
      </c>
      <c r="E2145" s="23">
        <f t="shared" si="236"/>
        <v>338.58</v>
      </c>
      <c r="F2145" s="50">
        <v>677.16</v>
      </c>
      <c r="G2145" s="169"/>
      <c r="H2145" s="169"/>
      <c r="I2145" s="169"/>
      <c r="J2145" s="169"/>
      <c r="K2145" s="169"/>
      <c r="L2145" s="169"/>
      <c r="M2145" s="169"/>
      <c r="N2145" s="169"/>
      <c r="O2145" s="169"/>
      <c r="P2145" s="207"/>
      <c r="Q2145" s="169"/>
      <c r="R2145" s="169"/>
      <c r="S2145" s="169"/>
      <c r="T2145" s="169"/>
      <c r="U2145" s="208">
        <v>2</v>
      </c>
      <c r="V2145" s="207">
        <v>677.16</v>
      </c>
      <c r="W2145" s="169"/>
      <c r="X2145" s="169"/>
      <c r="Y2145" s="169"/>
      <c r="Z2145" s="169"/>
      <c r="AA2145" s="169"/>
      <c r="AB2145" s="169"/>
      <c r="AC2145" s="180"/>
      <c r="AD2145" s="180"/>
      <c r="AE2145" s="207">
        <f t="shared" si="235"/>
        <v>677.16</v>
      </c>
    </row>
    <row r="2146" spans="1:31" x14ac:dyDescent="0.25">
      <c r="A2146" s="26"/>
      <c r="B2146" s="48" t="s">
        <v>2026</v>
      </c>
      <c r="C2146" s="23"/>
      <c r="D2146" s="49">
        <v>4</v>
      </c>
      <c r="E2146" s="23">
        <f t="shared" si="236"/>
        <v>135.0472</v>
      </c>
      <c r="F2146" s="50">
        <v>540.18880000000001</v>
      </c>
      <c r="G2146" s="169"/>
      <c r="H2146" s="169"/>
      <c r="I2146" s="169"/>
      <c r="J2146" s="169"/>
      <c r="K2146" s="169"/>
      <c r="L2146" s="169"/>
      <c r="M2146" s="169"/>
      <c r="N2146" s="169"/>
      <c r="O2146" s="169"/>
      <c r="P2146" s="207"/>
      <c r="Q2146" s="169"/>
      <c r="R2146" s="169"/>
      <c r="S2146" s="169"/>
      <c r="T2146" s="169"/>
      <c r="U2146" s="208">
        <v>4</v>
      </c>
      <c r="V2146" s="207">
        <v>540.18880000000001</v>
      </c>
      <c r="W2146" s="169"/>
      <c r="X2146" s="169"/>
      <c r="Y2146" s="169"/>
      <c r="Z2146" s="169"/>
      <c r="AA2146" s="169"/>
      <c r="AB2146" s="169"/>
      <c r="AC2146" s="180"/>
      <c r="AD2146" s="180"/>
      <c r="AE2146" s="207">
        <f t="shared" si="235"/>
        <v>540.18880000000001</v>
      </c>
    </row>
    <row r="2147" spans="1:31" x14ac:dyDescent="0.25">
      <c r="A2147" s="26"/>
      <c r="B2147" s="48" t="s">
        <v>2027</v>
      </c>
      <c r="C2147" s="23"/>
      <c r="D2147" s="49">
        <v>3</v>
      </c>
      <c r="E2147" s="23">
        <f t="shared" si="236"/>
        <v>319.57</v>
      </c>
      <c r="F2147" s="50">
        <v>958.71</v>
      </c>
      <c r="G2147" s="169"/>
      <c r="H2147" s="169"/>
      <c r="I2147" s="169"/>
      <c r="J2147" s="169"/>
      <c r="K2147" s="169"/>
      <c r="L2147" s="169"/>
      <c r="M2147" s="169"/>
      <c r="N2147" s="169"/>
      <c r="O2147" s="169"/>
      <c r="P2147" s="207"/>
      <c r="Q2147" s="169"/>
      <c r="R2147" s="169"/>
      <c r="S2147" s="169"/>
      <c r="T2147" s="169"/>
      <c r="U2147" s="208">
        <v>3</v>
      </c>
      <c r="V2147" s="207">
        <v>958.71</v>
      </c>
      <c r="W2147" s="169"/>
      <c r="X2147" s="169"/>
      <c r="Y2147" s="169"/>
      <c r="Z2147" s="169"/>
      <c r="AA2147" s="169"/>
      <c r="AB2147" s="169"/>
      <c r="AC2147" s="180"/>
      <c r="AD2147" s="180"/>
      <c r="AE2147" s="207">
        <f t="shared" si="235"/>
        <v>958.71</v>
      </c>
    </row>
    <row r="2148" spans="1:31" x14ac:dyDescent="0.25">
      <c r="A2148" s="26"/>
      <c r="B2148" s="48" t="s">
        <v>2028</v>
      </c>
      <c r="C2148" s="23"/>
      <c r="D2148" s="49">
        <v>3</v>
      </c>
      <c r="E2148" s="23">
        <f t="shared" si="236"/>
        <v>319.57</v>
      </c>
      <c r="F2148" s="50">
        <v>958.71</v>
      </c>
      <c r="G2148" s="169"/>
      <c r="H2148" s="169"/>
      <c r="I2148" s="169"/>
      <c r="J2148" s="169"/>
      <c r="K2148" s="169"/>
      <c r="L2148" s="169"/>
      <c r="M2148" s="169"/>
      <c r="N2148" s="169"/>
      <c r="O2148" s="169"/>
      <c r="P2148" s="207"/>
      <c r="Q2148" s="169"/>
      <c r="R2148" s="169"/>
      <c r="S2148" s="169"/>
      <c r="T2148" s="169"/>
      <c r="U2148" s="208">
        <v>3</v>
      </c>
      <c r="V2148" s="207">
        <v>958.71</v>
      </c>
      <c r="W2148" s="169"/>
      <c r="X2148" s="169"/>
      <c r="Y2148" s="169"/>
      <c r="Z2148" s="169"/>
      <c r="AA2148" s="169"/>
      <c r="AB2148" s="169"/>
      <c r="AC2148" s="180"/>
      <c r="AD2148" s="180"/>
      <c r="AE2148" s="207">
        <f t="shared" si="235"/>
        <v>958.71</v>
      </c>
    </row>
    <row r="2149" spans="1:31" x14ac:dyDescent="0.25">
      <c r="A2149" s="26"/>
      <c r="B2149" s="48" t="s">
        <v>2029</v>
      </c>
      <c r="C2149" s="23"/>
      <c r="D2149" s="49">
        <v>1</v>
      </c>
      <c r="E2149" s="23">
        <f t="shared" si="236"/>
        <v>653.4</v>
      </c>
      <c r="F2149" s="50">
        <v>653.4</v>
      </c>
      <c r="G2149" s="169"/>
      <c r="H2149" s="169"/>
      <c r="I2149" s="169"/>
      <c r="J2149" s="169"/>
      <c r="K2149" s="169"/>
      <c r="L2149" s="169"/>
      <c r="M2149" s="169"/>
      <c r="N2149" s="169"/>
      <c r="O2149" s="169"/>
      <c r="P2149" s="207"/>
      <c r="Q2149" s="169"/>
      <c r="R2149" s="169"/>
      <c r="S2149" s="169"/>
      <c r="T2149" s="169"/>
      <c r="U2149" s="208">
        <v>1</v>
      </c>
      <c r="V2149" s="207">
        <v>653.4</v>
      </c>
      <c r="W2149" s="169"/>
      <c r="X2149" s="169"/>
      <c r="Y2149" s="169"/>
      <c r="Z2149" s="169"/>
      <c r="AA2149" s="169"/>
      <c r="AB2149" s="169"/>
      <c r="AC2149" s="180"/>
      <c r="AD2149" s="180"/>
      <c r="AE2149" s="207">
        <f t="shared" si="235"/>
        <v>653.4</v>
      </c>
    </row>
    <row r="2150" spans="1:31" x14ac:dyDescent="0.25">
      <c r="A2150" s="26"/>
      <c r="B2150" s="48" t="s">
        <v>2030</v>
      </c>
      <c r="C2150" s="23"/>
      <c r="D2150" s="49">
        <v>3</v>
      </c>
      <c r="E2150" s="23">
        <f t="shared" si="236"/>
        <v>324</v>
      </c>
      <c r="F2150" s="50">
        <v>972</v>
      </c>
      <c r="G2150" s="169"/>
      <c r="H2150" s="169"/>
      <c r="I2150" s="169"/>
      <c r="J2150" s="169"/>
      <c r="K2150" s="169"/>
      <c r="L2150" s="169"/>
      <c r="M2150" s="169"/>
      <c r="N2150" s="169"/>
      <c r="O2150" s="169"/>
      <c r="P2150" s="207"/>
      <c r="Q2150" s="169"/>
      <c r="R2150" s="169"/>
      <c r="S2150" s="169"/>
      <c r="T2150" s="169"/>
      <c r="U2150" s="208">
        <v>3</v>
      </c>
      <c r="V2150" s="207">
        <v>972</v>
      </c>
      <c r="W2150" s="169"/>
      <c r="X2150" s="169"/>
      <c r="Y2150" s="169"/>
      <c r="Z2150" s="169"/>
      <c r="AA2150" s="169"/>
      <c r="AB2150" s="169"/>
      <c r="AC2150" s="180"/>
      <c r="AD2150" s="180"/>
      <c r="AE2150" s="207">
        <f t="shared" si="235"/>
        <v>972</v>
      </c>
    </row>
    <row r="2151" spans="1:31" x14ac:dyDescent="0.25">
      <c r="A2151" s="26"/>
      <c r="B2151" s="48" t="s">
        <v>2031</v>
      </c>
      <c r="C2151" s="23"/>
      <c r="D2151" s="49">
        <v>3</v>
      </c>
      <c r="E2151" s="23">
        <f t="shared" si="236"/>
        <v>324</v>
      </c>
      <c r="F2151" s="50">
        <v>972</v>
      </c>
      <c r="G2151" s="169"/>
      <c r="H2151" s="169"/>
      <c r="I2151" s="169"/>
      <c r="J2151" s="169"/>
      <c r="K2151" s="169"/>
      <c r="L2151" s="169"/>
      <c r="M2151" s="169"/>
      <c r="N2151" s="169"/>
      <c r="O2151" s="169"/>
      <c r="P2151" s="207"/>
      <c r="Q2151" s="169"/>
      <c r="R2151" s="169"/>
      <c r="S2151" s="169"/>
      <c r="T2151" s="169"/>
      <c r="U2151" s="208">
        <v>3</v>
      </c>
      <c r="V2151" s="207">
        <v>972</v>
      </c>
      <c r="W2151" s="169"/>
      <c r="X2151" s="169"/>
      <c r="Y2151" s="169"/>
      <c r="Z2151" s="169"/>
      <c r="AA2151" s="169"/>
      <c r="AB2151" s="169"/>
      <c r="AC2151" s="180"/>
      <c r="AD2151" s="180"/>
      <c r="AE2151" s="207">
        <f t="shared" si="235"/>
        <v>972</v>
      </c>
    </row>
    <row r="2152" spans="1:31" x14ac:dyDescent="0.25">
      <c r="A2152" s="26"/>
      <c r="B2152" s="48" t="s">
        <v>2032</v>
      </c>
      <c r="C2152" s="23"/>
      <c r="D2152" s="49">
        <v>2</v>
      </c>
      <c r="E2152" s="23">
        <f t="shared" si="236"/>
        <v>227.38</v>
      </c>
      <c r="F2152" s="50">
        <v>454.76</v>
      </c>
      <c r="G2152" s="169"/>
      <c r="H2152" s="169"/>
      <c r="I2152" s="169"/>
      <c r="J2152" s="169"/>
      <c r="K2152" s="169"/>
      <c r="L2152" s="169"/>
      <c r="M2152" s="169"/>
      <c r="N2152" s="169"/>
      <c r="O2152" s="169"/>
      <c r="P2152" s="207"/>
      <c r="Q2152" s="169"/>
      <c r="R2152" s="169"/>
      <c r="S2152" s="169"/>
      <c r="T2152" s="169"/>
      <c r="U2152" s="208">
        <v>2</v>
      </c>
      <c r="V2152" s="207">
        <v>454.76</v>
      </c>
      <c r="W2152" s="169"/>
      <c r="X2152" s="169"/>
      <c r="Y2152" s="169"/>
      <c r="Z2152" s="169"/>
      <c r="AA2152" s="169"/>
      <c r="AB2152" s="169"/>
      <c r="AC2152" s="180"/>
      <c r="AD2152" s="180"/>
      <c r="AE2152" s="207">
        <f t="shared" si="235"/>
        <v>454.76</v>
      </c>
    </row>
    <row r="2153" spans="1:31" x14ac:dyDescent="0.25">
      <c r="A2153" s="26"/>
      <c r="B2153" s="48" t="s">
        <v>2033</v>
      </c>
      <c r="C2153" s="23"/>
      <c r="D2153" s="49">
        <v>9</v>
      </c>
      <c r="E2153" s="23">
        <f t="shared" si="236"/>
        <v>111.75120000000003</v>
      </c>
      <c r="F2153" s="50">
        <v>1005.7608000000002</v>
      </c>
      <c r="G2153" s="169"/>
      <c r="H2153" s="169"/>
      <c r="I2153" s="169"/>
      <c r="J2153" s="169"/>
      <c r="K2153" s="169"/>
      <c r="L2153" s="169"/>
      <c r="M2153" s="169"/>
      <c r="N2153" s="169"/>
      <c r="O2153" s="169">
        <v>5</v>
      </c>
      <c r="P2153" s="207">
        <v>570.13</v>
      </c>
      <c r="Q2153" s="169"/>
      <c r="R2153" s="169"/>
      <c r="S2153" s="169"/>
      <c r="T2153" s="169"/>
      <c r="U2153" s="208">
        <v>4</v>
      </c>
      <c r="V2153" s="207">
        <v>435.63080000000025</v>
      </c>
      <c r="W2153" s="169"/>
      <c r="X2153" s="169"/>
      <c r="Y2153" s="169"/>
      <c r="Z2153" s="169"/>
      <c r="AA2153" s="169"/>
      <c r="AB2153" s="169"/>
      <c r="AC2153" s="180"/>
      <c r="AD2153" s="180"/>
      <c r="AE2153" s="207">
        <f t="shared" si="235"/>
        <v>1005.7608000000002</v>
      </c>
    </row>
    <row r="2154" spans="1:31" x14ac:dyDescent="0.25">
      <c r="A2154" s="26"/>
      <c r="B2154" s="48" t="s">
        <v>2034</v>
      </c>
      <c r="C2154" s="23"/>
      <c r="D2154" s="49">
        <v>0</v>
      </c>
      <c r="E2154" s="23"/>
      <c r="F2154" s="50">
        <v>0</v>
      </c>
      <c r="G2154" s="169"/>
      <c r="H2154" s="169"/>
      <c r="I2154" s="169"/>
      <c r="J2154" s="169"/>
      <c r="K2154" s="169"/>
      <c r="L2154" s="169"/>
      <c r="M2154" s="169"/>
      <c r="N2154" s="169"/>
      <c r="O2154" s="169"/>
      <c r="P2154" s="207"/>
      <c r="Q2154" s="169"/>
      <c r="R2154" s="169"/>
      <c r="S2154" s="169"/>
      <c r="T2154" s="169"/>
      <c r="U2154" s="208">
        <v>0</v>
      </c>
      <c r="V2154" s="207">
        <v>0</v>
      </c>
      <c r="W2154" s="169"/>
      <c r="X2154" s="169"/>
      <c r="Y2154" s="169"/>
      <c r="Z2154" s="169"/>
      <c r="AA2154" s="169"/>
      <c r="AB2154" s="169"/>
      <c r="AC2154" s="180"/>
      <c r="AD2154" s="180"/>
      <c r="AE2154" s="207">
        <f t="shared" si="235"/>
        <v>0</v>
      </c>
    </row>
    <row r="2155" spans="1:31" x14ac:dyDescent="0.25">
      <c r="A2155" s="26"/>
      <c r="B2155" s="48" t="s">
        <v>2035</v>
      </c>
      <c r="C2155" s="23"/>
      <c r="D2155" s="49">
        <v>2</v>
      </c>
      <c r="E2155" s="23">
        <f t="shared" si="236"/>
        <v>200</v>
      </c>
      <c r="F2155" s="50">
        <v>400</v>
      </c>
      <c r="G2155" s="169"/>
      <c r="H2155" s="169"/>
      <c r="I2155" s="169"/>
      <c r="J2155" s="169"/>
      <c r="K2155" s="169"/>
      <c r="L2155" s="169"/>
      <c r="M2155" s="169"/>
      <c r="N2155" s="169"/>
      <c r="O2155" s="169"/>
      <c r="P2155" s="207"/>
      <c r="Q2155" s="169"/>
      <c r="R2155" s="169"/>
      <c r="S2155" s="169"/>
      <c r="T2155" s="169"/>
      <c r="U2155" s="208">
        <v>2</v>
      </c>
      <c r="V2155" s="207">
        <v>400</v>
      </c>
      <c r="W2155" s="169"/>
      <c r="X2155" s="169"/>
      <c r="Y2155" s="169"/>
      <c r="Z2155" s="169"/>
      <c r="AA2155" s="169"/>
      <c r="AB2155" s="169"/>
      <c r="AC2155" s="180"/>
      <c r="AD2155" s="180"/>
      <c r="AE2155" s="207">
        <f t="shared" si="235"/>
        <v>400</v>
      </c>
    </row>
    <row r="2156" spans="1:31" x14ac:dyDescent="0.25">
      <c r="A2156" s="26"/>
      <c r="B2156" s="48" t="s">
        <v>2036</v>
      </c>
      <c r="C2156" s="23"/>
      <c r="D2156" s="49">
        <v>0</v>
      </c>
      <c r="E2156" s="23"/>
      <c r="F2156" s="50">
        <v>0</v>
      </c>
      <c r="G2156" s="169"/>
      <c r="H2156" s="169"/>
      <c r="I2156" s="169"/>
      <c r="J2156" s="169"/>
      <c r="K2156" s="169"/>
      <c r="L2156" s="169"/>
      <c r="M2156" s="169"/>
      <c r="N2156" s="169"/>
      <c r="O2156" s="169"/>
      <c r="P2156" s="207"/>
      <c r="Q2156" s="169"/>
      <c r="R2156" s="169"/>
      <c r="S2156" s="169"/>
      <c r="T2156" s="169"/>
      <c r="U2156" s="208">
        <v>0</v>
      </c>
      <c r="V2156" s="207">
        <v>0</v>
      </c>
      <c r="W2156" s="169"/>
      <c r="X2156" s="169"/>
      <c r="Y2156" s="169"/>
      <c r="Z2156" s="169"/>
      <c r="AA2156" s="169"/>
      <c r="AB2156" s="169"/>
      <c r="AC2156" s="180"/>
      <c r="AD2156" s="180"/>
      <c r="AE2156" s="207">
        <f t="shared" si="235"/>
        <v>0</v>
      </c>
    </row>
    <row r="2157" spans="1:31" x14ac:dyDescent="0.25">
      <c r="A2157" s="26"/>
      <c r="B2157" s="48" t="s">
        <v>2037</v>
      </c>
      <c r="C2157" s="23"/>
      <c r="D2157" s="49">
        <v>0</v>
      </c>
      <c r="E2157" s="23"/>
      <c r="F2157" s="50">
        <v>0</v>
      </c>
      <c r="G2157" s="169"/>
      <c r="H2157" s="169"/>
      <c r="I2157" s="169"/>
      <c r="J2157" s="169"/>
      <c r="K2157" s="169"/>
      <c r="L2157" s="169"/>
      <c r="M2157" s="169"/>
      <c r="N2157" s="169"/>
      <c r="O2157" s="169"/>
      <c r="P2157" s="207"/>
      <c r="Q2157" s="169"/>
      <c r="R2157" s="169"/>
      <c r="S2157" s="169"/>
      <c r="T2157" s="169"/>
      <c r="U2157" s="208">
        <v>0</v>
      </c>
      <c r="V2157" s="207">
        <v>0</v>
      </c>
      <c r="W2157" s="169"/>
      <c r="X2157" s="169"/>
      <c r="Y2157" s="169"/>
      <c r="Z2157" s="169"/>
      <c r="AA2157" s="169"/>
      <c r="AB2157" s="169"/>
      <c r="AC2157" s="180"/>
      <c r="AD2157" s="180"/>
      <c r="AE2157" s="207">
        <f t="shared" si="235"/>
        <v>0</v>
      </c>
    </row>
    <row r="2158" spans="1:31" x14ac:dyDescent="0.25">
      <c r="A2158" s="26"/>
      <c r="B2158" s="48" t="s">
        <v>2038</v>
      </c>
      <c r="C2158" s="23"/>
      <c r="D2158" s="49">
        <v>3</v>
      </c>
      <c r="E2158" s="23">
        <f t="shared" si="236"/>
        <v>286.2</v>
      </c>
      <c r="F2158" s="50">
        <v>858.59999999999991</v>
      </c>
      <c r="G2158" s="169"/>
      <c r="H2158" s="169"/>
      <c r="I2158" s="169"/>
      <c r="J2158" s="169"/>
      <c r="K2158" s="169"/>
      <c r="L2158" s="169"/>
      <c r="M2158" s="169"/>
      <c r="N2158" s="169"/>
      <c r="O2158" s="169"/>
      <c r="P2158" s="207"/>
      <c r="Q2158" s="169"/>
      <c r="R2158" s="169"/>
      <c r="S2158" s="169"/>
      <c r="T2158" s="169"/>
      <c r="U2158" s="208">
        <v>3</v>
      </c>
      <c r="V2158" s="207">
        <v>858.59999999999991</v>
      </c>
      <c r="W2158" s="169"/>
      <c r="X2158" s="169"/>
      <c r="Y2158" s="169"/>
      <c r="Z2158" s="169"/>
      <c r="AA2158" s="169"/>
      <c r="AB2158" s="169"/>
      <c r="AC2158" s="180"/>
      <c r="AD2158" s="180"/>
      <c r="AE2158" s="207">
        <f t="shared" si="235"/>
        <v>858.59999999999991</v>
      </c>
    </row>
    <row r="2159" spans="1:31" x14ac:dyDescent="0.25">
      <c r="A2159" s="26"/>
      <c r="B2159" s="48" t="s">
        <v>2039</v>
      </c>
      <c r="C2159" s="23"/>
      <c r="D2159" s="49">
        <v>4</v>
      </c>
      <c r="E2159" s="23">
        <f t="shared" si="236"/>
        <v>70.2</v>
      </c>
      <c r="F2159" s="50">
        <v>280.8</v>
      </c>
      <c r="G2159" s="169"/>
      <c r="H2159" s="169"/>
      <c r="I2159" s="169"/>
      <c r="J2159" s="169"/>
      <c r="K2159" s="169"/>
      <c r="L2159" s="169"/>
      <c r="M2159" s="169"/>
      <c r="N2159" s="169"/>
      <c r="O2159" s="169"/>
      <c r="P2159" s="207"/>
      <c r="Q2159" s="169"/>
      <c r="R2159" s="169"/>
      <c r="S2159" s="169"/>
      <c r="T2159" s="169"/>
      <c r="U2159" s="208">
        <v>4</v>
      </c>
      <c r="V2159" s="207">
        <v>280.8</v>
      </c>
      <c r="W2159" s="169"/>
      <c r="X2159" s="169"/>
      <c r="Y2159" s="169"/>
      <c r="Z2159" s="169"/>
      <c r="AA2159" s="169"/>
      <c r="AB2159" s="169"/>
      <c r="AC2159" s="180"/>
      <c r="AD2159" s="180"/>
      <c r="AE2159" s="207">
        <f t="shared" si="235"/>
        <v>280.8</v>
      </c>
    </row>
    <row r="2160" spans="1:31" x14ac:dyDescent="0.25">
      <c r="A2160" s="26"/>
      <c r="B2160" s="48" t="s">
        <v>2040</v>
      </c>
      <c r="C2160" s="23"/>
      <c r="D2160" s="49">
        <v>10</v>
      </c>
      <c r="E2160" s="23">
        <f t="shared" si="236"/>
        <v>94.802400000000006</v>
      </c>
      <c r="F2160" s="50">
        <v>948.024</v>
      </c>
      <c r="G2160" s="169"/>
      <c r="H2160" s="169"/>
      <c r="I2160" s="169"/>
      <c r="J2160" s="169"/>
      <c r="K2160" s="169"/>
      <c r="L2160" s="169"/>
      <c r="M2160" s="169"/>
      <c r="N2160" s="169"/>
      <c r="O2160" s="169">
        <v>4</v>
      </c>
      <c r="P2160" s="207">
        <f>E2160*O2160</f>
        <v>379.20960000000002</v>
      </c>
      <c r="Q2160" s="169"/>
      <c r="R2160" s="169"/>
      <c r="S2160" s="169"/>
      <c r="T2160" s="169"/>
      <c r="U2160" s="208">
        <v>6</v>
      </c>
      <c r="V2160" s="207">
        <v>568.81439999999998</v>
      </c>
      <c r="W2160" s="169"/>
      <c r="X2160" s="169"/>
      <c r="Y2160" s="169"/>
      <c r="Z2160" s="169"/>
      <c r="AA2160" s="169"/>
      <c r="AB2160" s="169"/>
      <c r="AC2160" s="180"/>
      <c r="AD2160" s="180"/>
      <c r="AE2160" s="207">
        <f t="shared" si="235"/>
        <v>948.024</v>
      </c>
    </row>
    <row r="2161" spans="1:474" x14ac:dyDescent="0.25">
      <c r="A2161" s="26"/>
      <c r="B2161" s="48" t="s">
        <v>2041</v>
      </c>
      <c r="C2161" s="23"/>
      <c r="D2161" s="49">
        <v>17</v>
      </c>
      <c r="E2161" s="23">
        <f t="shared" si="236"/>
        <v>676.61510588235296</v>
      </c>
      <c r="F2161" s="50">
        <v>11502.4568</v>
      </c>
      <c r="G2161" s="169"/>
      <c r="H2161" s="169"/>
      <c r="I2161" s="169"/>
      <c r="J2161" s="169"/>
      <c r="K2161" s="169"/>
      <c r="L2161" s="169"/>
      <c r="M2161" s="169"/>
      <c r="N2161" s="169"/>
      <c r="O2161" s="169"/>
      <c r="P2161" s="207"/>
      <c r="Q2161" s="169"/>
      <c r="R2161" s="169"/>
      <c r="S2161" s="169"/>
      <c r="T2161" s="169"/>
      <c r="U2161" s="208">
        <v>17</v>
      </c>
      <c r="V2161" s="207">
        <v>11502.4568</v>
      </c>
      <c r="W2161" s="169"/>
      <c r="X2161" s="169"/>
      <c r="Y2161" s="169"/>
      <c r="Z2161" s="169"/>
      <c r="AA2161" s="169"/>
      <c r="AB2161" s="169"/>
      <c r="AC2161" s="180"/>
      <c r="AD2161" s="180"/>
      <c r="AE2161" s="207">
        <f t="shared" si="235"/>
        <v>11502.4568</v>
      </c>
    </row>
    <row r="2162" spans="1:474" x14ac:dyDescent="0.25">
      <c r="A2162" s="26"/>
      <c r="B2162" s="48" t="s">
        <v>2042</v>
      </c>
      <c r="C2162" s="23"/>
      <c r="D2162" s="49">
        <v>2</v>
      </c>
      <c r="E2162" s="23">
        <f t="shared" si="236"/>
        <v>1000</v>
      </c>
      <c r="F2162" s="50">
        <v>2000</v>
      </c>
      <c r="G2162" s="169"/>
      <c r="H2162" s="169"/>
      <c r="I2162" s="169"/>
      <c r="J2162" s="169"/>
      <c r="K2162" s="169"/>
      <c r="L2162" s="169"/>
      <c r="M2162" s="169"/>
      <c r="N2162" s="169"/>
      <c r="O2162" s="169"/>
      <c r="P2162" s="207"/>
      <c r="Q2162" s="169"/>
      <c r="R2162" s="169"/>
      <c r="S2162" s="169"/>
      <c r="T2162" s="169"/>
      <c r="U2162" s="208">
        <v>2</v>
      </c>
      <c r="V2162" s="207">
        <v>2000</v>
      </c>
      <c r="W2162" s="169"/>
      <c r="X2162" s="169"/>
      <c r="Y2162" s="169"/>
      <c r="Z2162" s="169"/>
      <c r="AA2162" s="169"/>
      <c r="AB2162" s="169"/>
      <c r="AC2162" s="180"/>
      <c r="AD2162" s="180"/>
      <c r="AE2162" s="207">
        <f t="shared" si="235"/>
        <v>2000</v>
      </c>
    </row>
    <row r="2163" spans="1:474" x14ac:dyDescent="0.25">
      <c r="A2163" s="26"/>
      <c r="B2163" s="48" t="s">
        <v>2043</v>
      </c>
      <c r="C2163" s="23"/>
      <c r="D2163" s="49">
        <v>0</v>
      </c>
      <c r="E2163" s="23"/>
      <c r="F2163" s="50">
        <v>0</v>
      </c>
      <c r="G2163" s="169"/>
      <c r="H2163" s="169"/>
      <c r="I2163" s="169"/>
      <c r="J2163" s="169"/>
      <c r="K2163" s="169"/>
      <c r="L2163" s="169"/>
      <c r="M2163" s="169"/>
      <c r="N2163" s="169"/>
      <c r="O2163" s="169"/>
      <c r="P2163" s="207"/>
      <c r="Q2163" s="169"/>
      <c r="R2163" s="169"/>
      <c r="S2163" s="169"/>
      <c r="T2163" s="169"/>
      <c r="U2163" s="208">
        <v>0</v>
      </c>
      <c r="V2163" s="207">
        <v>0</v>
      </c>
      <c r="W2163" s="169"/>
      <c r="X2163" s="169"/>
      <c r="Y2163" s="169"/>
      <c r="Z2163" s="169"/>
      <c r="AA2163" s="169"/>
      <c r="AB2163" s="169"/>
      <c r="AC2163" s="180"/>
      <c r="AD2163" s="180"/>
      <c r="AE2163" s="207">
        <f t="shared" si="235"/>
        <v>0</v>
      </c>
    </row>
    <row r="2164" spans="1:474" x14ac:dyDescent="0.25">
      <c r="A2164" s="119"/>
      <c r="B2164" s="48" t="s">
        <v>2044</v>
      </c>
      <c r="C2164" s="23"/>
      <c r="D2164" s="49">
        <v>30</v>
      </c>
      <c r="E2164" s="23">
        <f t="shared" si="236"/>
        <v>77</v>
      </c>
      <c r="F2164" s="50">
        <v>2310</v>
      </c>
      <c r="G2164" s="169"/>
      <c r="H2164" s="169"/>
      <c r="I2164" s="169"/>
      <c r="J2164" s="169"/>
      <c r="K2164" s="169"/>
      <c r="L2164" s="169"/>
      <c r="M2164" s="169"/>
      <c r="N2164" s="169"/>
      <c r="O2164" s="169"/>
      <c r="P2164" s="207"/>
      <c r="Q2164" s="169"/>
      <c r="R2164" s="169"/>
      <c r="S2164" s="169"/>
      <c r="T2164" s="169"/>
      <c r="U2164" s="208">
        <v>30</v>
      </c>
      <c r="V2164" s="207">
        <v>2310</v>
      </c>
      <c r="W2164" s="169"/>
      <c r="X2164" s="169"/>
      <c r="Y2164" s="169"/>
      <c r="Z2164" s="169"/>
      <c r="AA2164" s="169"/>
      <c r="AB2164" s="169"/>
      <c r="AC2164" s="180"/>
      <c r="AD2164" s="180"/>
      <c r="AE2164" s="207">
        <f t="shared" si="235"/>
        <v>2310</v>
      </c>
    </row>
    <row r="2165" spans="1:474" x14ac:dyDescent="0.25">
      <c r="A2165" s="119"/>
      <c r="B2165" s="48" t="s">
        <v>2045</v>
      </c>
      <c r="C2165" s="23"/>
      <c r="D2165" s="49">
        <v>20</v>
      </c>
      <c r="E2165" s="23">
        <f t="shared" si="236"/>
        <v>81.319999999999993</v>
      </c>
      <c r="F2165" s="50">
        <v>1626.3999999999999</v>
      </c>
      <c r="G2165" s="169"/>
      <c r="H2165" s="169"/>
      <c r="I2165" s="169"/>
      <c r="J2165" s="169"/>
      <c r="K2165" s="169"/>
      <c r="L2165" s="169"/>
      <c r="M2165" s="169"/>
      <c r="N2165" s="169"/>
      <c r="O2165" s="169"/>
      <c r="P2165" s="207"/>
      <c r="Q2165" s="169"/>
      <c r="R2165" s="169"/>
      <c r="S2165" s="169"/>
      <c r="T2165" s="169"/>
      <c r="U2165" s="208">
        <v>20</v>
      </c>
      <c r="V2165" s="207">
        <v>1626.3999999999999</v>
      </c>
      <c r="W2165" s="169"/>
      <c r="X2165" s="169"/>
      <c r="Y2165" s="169"/>
      <c r="Z2165" s="169"/>
      <c r="AA2165" s="169"/>
      <c r="AB2165" s="169"/>
      <c r="AC2165" s="180"/>
      <c r="AD2165" s="180"/>
      <c r="AE2165" s="207">
        <f t="shared" si="235"/>
        <v>1626.3999999999999</v>
      </c>
    </row>
    <row r="2166" spans="1:474" x14ac:dyDescent="0.25">
      <c r="A2166" s="119"/>
      <c r="B2166" s="48" t="s">
        <v>2046</v>
      </c>
      <c r="C2166" s="23"/>
      <c r="D2166" s="49">
        <v>2</v>
      </c>
      <c r="E2166" s="23">
        <f t="shared" si="236"/>
        <v>194.88</v>
      </c>
      <c r="F2166" s="50">
        <v>389.76</v>
      </c>
      <c r="G2166" s="169"/>
      <c r="H2166" s="169"/>
      <c r="I2166" s="169"/>
      <c r="J2166" s="169"/>
      <c r="K2166" s="169"/>
      <c r="L2166" s="169"/>
      <c r="M2166" s="169">
        <v>2</v>
      </c>
      <c r="N2166" s="169">
        <v>389.76</v>
      </c>
      <c r="O2166" s="169"/>
      <c r="P2166" s="207"/>
      <c r="Q2166" s="169"/>
      <c r="R2166" s="169"/>
      <c r="S2166" s="169"/>
      <c r="T2166" s="169"/>
      <c r="U2166" s="208">
        <v>0</v>
      </c>
      <c r="V2166" s="207">
        <v>0</v>
      </c>
      <c r="W2166" s="169"/>
      <c r="X2166" s="169"/>
      <c r="Y2166" s="169"/>
      <c r="Z2166" s="169"/>
      <c r="AA2166" s="169"/>
      <c r="AB2166" s="169"/>
      <c r="AC2166" s="180"/>
      <c r="AD2166" s="180"/>
      <c r="AE2166" s="207">
        <f t="shared" si="235"/>
        <v>389.76</v>
      </c>
    </row>
    <row r="2167" spans="1:474" x14ac:dyDescent="0.25">
      <c r="A2167" s="119"/>
      <c r="B2167" s="48" t="s">
        <v>2047</v>
      </c>
      <c r="C2167" s="23"/>
      <c r="D2167" s="49">
        <v>40</v>
      </c>
      <c r="E2167" s="23">
        <f t="shared" si="236"/>
        <v>99.36</v>
      </c>
      <c r="F2167" s="50">
        <v>3974.4</v>
      </c>
      <c r="G2167" s="169"/>
      <c r="H2167" s="169"/>
      <c r="I2167" s="169"/>
      <c r="J2167" s="169"/>
      <c r="K2167" s="169"/>
      <c r="L2167" s="169"/>
      <c r="M2167" s="169"/>
      <c r="N2167" s="169"/>
      <c r="O2167" s="169"/>
      <c r="P2167" s="207"/>
      <c r="Q2167" s="169"/>
      <c r="R2167" s="169"/>
      <c r="S2167" s="169"/>
      <c r="T2167" s="169"/>
      <c r="U2167" s="208">
        <v>40</v>
      </c>
      <c r="V2167" s="207">
        <v>3974.4</v>
      </c>
      <c r="W2167" s="169"/>
      <c r="X2167" s="169"/>
      <c r="Y2167" s="169"/>
      <c r="Z2167" s="169"/>
      <c r="AA2167" s="169"/>
      <c r="AB2167" s="169"/>
      <c r="AC2167" s="180"/>
      <c r="AD2167" s="180"/>
      <c r="AE2167" s="207">
        <f t="shared" si="235"/>
        <v>3974.4</v>
      </c>
    </row>
    <row r="2168" spans="1:474" s="14" customFormat="1" ht="24.75" x14ac:dyDescent="0.25">
      <c r="A2168" s="11">
        <v>293</v>
      </c>
      <c r="B2168" s="79" t="s">
        <v>2048</v>
      </c>
      <c r="C2168" s="11"/>
      <c r="D2168" s="11"/>
      <c r="E2168" s="11"/>
      <c r="F2168" s="13">
        <v>25025.817199999998</v>
      </c>
      <c r="G2168" s="171">
        <f>G2169</f>
        <v>0</v>
      </c>
      <c r="H2168" s="171">
        <f t="shared" ref="H2168:AE2168" si="237">H2169</f>
        <v>0</v>
      </c>
      <c r="I2168" s="171">
        <f t="shared" si="237"/>
        <v>0</v>
      </c>
      <c r="J2168" s="171">
        <f t="shared" si="237"/>
        <v>0</v>
      </c>
      <c r="K2168" s="171">
        <f t="shared" si="237"/>
        <v>0</v>
      </c>
      <c r="L2168" s="171">
        <f t="shared" si="237"/>
        <v>0</v>
      </c>
      <c r="M2168" s="171">
        <f t="shared" si="237"/>
        <v>0</v>
      </c>
      <c r="N2168" s="171">
        <f t="shared" si="237"/>
        <v>0</v>
      </c>
      <c r="O2168" s="171">
        <f t="shared" si="237"/>
        <v>72</v>
      </c>
      <c r="P2168" s="185">
        <f t="shared" si="237"/>
        <v>4211.5599999999995</v>
      </c>
      <c r="Q2168" s="171">
        <f t="shared" si="237"/>
        <v>0</v>
      </c>
      <c r="R2168" s="171">
        <f t="shared" si="237"/>
        <v>0</v>
      </c>
      <c r="S2168" s="171">
        <v>0</v>
      </c>
      <c r="T2168" s="171">
        <v>0</v>
      </c>
      <c r="U2168" s="171">
        <v>672</v>
      </c>
      <c r="V2168" s="185">
        <v>20814.2572</v>
      </c>
      <c r="W2168" s="171">
        <f t="shared" si="237"/>
        <v>0</v>
      </c>
      <c r="X2168" s="171">
        <f t="shared" si="237"/>
        <v>0</v>
      </c>
      <c r="Y2168" s="171">
        <f t="shared" si="237"/>
        <v>0</v>
      </c>
      <c r="Z2168" s="171">
        <f t="shared" si="237"/>
        <v>0</v>
      </c>
      <c r="AA2168" s="171">
        <f t="shared" si="237"/>
        <v>0</v>
      </c>
      <c r="AB2168" s="171">
        <f t="shared" si="237"/>
        <v>0</v>
      </c>
      <c r="AC2168" s="171">
        <f t="shared" si="237"/>
        <v>0</v>
      </c>
      <c r="AD2168" s="181">
        <f t="shared" si="237"/>
        <v>0</v>
      </c>
      <c r="AE2168" s="185">
        <f t="shared" si="237"/>
        <v>25025.817199999998</v>
      </c>
      <c r="AF2168" s="104"/>
      <c r="AG2168" s="104"/>
      <c r="AH2168" s="104"/>
      <c r="AI2168" s="104"/>
      <c r="AJ2168" s="104"/>
      <c r="AK2168" s="104"/>
      <c r="AL2168" s="104"/>
      <c r="AM2168" s="104"/>
      <c r="AN2168" s="104"/>
      <c r="AO2168" s="104"/>
      <c r="AP2168" s="104"/>
      <c r="AQ2168" s="104"/>
      <c r="AR2168" s="104"/>
      <c r="AS2168" s="104"/>
      <c r="AT2168" s="104"/>
      <c r="AU2168" s="104"/>
      <c r="AV2168" s="104"/>
      <c r="AW2168" s="104"/>
      <c r="AX2168" s="104"/>
      <c r="AY2168" s="104"/>
      <c r="AZ2168" s="104"/>
      <c r="BA2168" s="104"/>
      <c r="BB2168" s="104"/>
      <c r="BC2168" s="104"/>
      <c r="BD2168" s="104"/>
      <c r="BE2168" s="104"/>
      <c r="BF2168" s="104"/>
      <c r="BG2168" s="104"/>
      <c r="BH2168" s="104"/>
      <c r="BI2168" s="104"/>
      <c r="BJ2168" s="104"/>
      <c r="BK2168" s="104"/>
      <c r="BL2168" s="104"/>
      <c r="BM2168" s="104"/>
      <c r="BN2168" s="104"/>
      <c r="BO2168" s="104"/>
      <c r="BP2168" s="104"/>
      <c r="BQ2168" s="104"/>
      <c r="BR2168" s="104"/>
      <c r="GM2168" s="104"/>
      <c r="GN2168" s="104"/>
      <c r="GO2168" s="104"/>
      <c r="GP2168" s="104"/>
      <c r="GQ2168" s="104"/>
      <c r="GR2168" s="104"/>
      <c r="GS2168" s="104"/>
      <c r="GT2168" s="104"/>
      <c r="GU2168" s="104"/>
      <c r="GV2168" s="104"/>
      <c r="GW2168" s="104"/>
      <c r="GX2168" s="104"/>
      <c r="GY2168" s="104"/>
      <c r="GZ2168" s="104"/>
      <c r="HA2168" s="104"/>
      <c r="HB2168" s="104"/>
      <c r="HC2168" s="104"/>
      <c r="HD2168" s="104"/>
      <c r="HE2168" s="104"/>
      <c r="HF2168" s="104"/>
      <c r="HG2168" s="104"/>
      <c r="HH2168" s="104"/>
      <c r="HI2168" s="104"/>
      <c r="HJ2168" s="104"/>
      <c r="HK2168" s="104"/>
      <c r="HL2168" s="104"/>
      <c r="HM2168" s="104"/>
      <c r="HN2168" s="104"/>
      <c r="HO2168" s="104"/>
      <c r="HP2168" s="104"/>
      <c r="HQ2168" s="104"/>
      <c r="HR2168" s="104"/>
      <c r="HS2168" s="104"/>
      <c r="HT2168" s="104"/>
      <c r="HU2168" s="104"/>
      <c r="HV2168" s="104"/>
      <c r="HW2168" s="104"/>
      <c r="HX2168" s="104"/>
      <c r="HY2168" s="104"/>
      <c r="HZ2168" s="104"/>
      <c r="IA2168" s="104"/>
      <c r="IB2168" s="104"/>
      <c r="IC2168" s="104"/>
      <c r="ID2168" s="104"/>
      <c r="IE2168" s="104"/>
      <c r="IF2168" s="104"/>
      <c r="IG2168" s="104"/>
      <c r="IH2168" s="104"/>
      <c r="II2168" s="104"/>
      <c r="IJ2168" s="104"/>
      <c r="IK2168" s="104"/>
      <c r="IL2168" s="104"/>
      <c r="IM2168" s="104"/>
      <c r="IN2168" s="104"/>
      <c r="IO2168" s="104"/>
      <c r="IP2168" s="104"/>
      <c r="IQ2168" s="104"/>
      <c r="IR2168" s="104"/>
      <c r="IS2168" s="104"/>
      <c r="IT2168" s="104"/>
      <c r="IU2168" s="104"/>
      <c r="IV2168" s="104"/>
      <c r="IW2168" s="104"/>
      <c r="IX2168" s="104"/>
      <c r="IY2168" s="104"/>
      <c r="IZ2168" s="104"/>
      <c r="JA2168" s="104"/>
      <c r="JB2168" s="104"/>
      <c r="JC2168" s="104"/>
      <c r="JD2168" s="104"/>
      <c r="JE2168" s="104"/>
      <c r="JF2168" s="104"/>
      <c r="JG2168" s="104"/>
      <c r="JH2168" s="104"/>
      <c r="JI2168" s="104"/>
      <c r="JJ2168" s="104"/>
      <c r="JK2168" s="104"/>
      <c r="JL2168" s="104"/>
      <c r="JM2168" s="104"/>
      <c r="JN2168" s="104"/>
      <c r="JO2168" s="104"/>
      <c r="JP2168" s="104"/>
      <c r="JQ2168" s="104"/>
      <c r="JR2168" s="104"/>
      <c r="JS2168" s="104"/>
      <c r="JT2168" s="104"/>
      <c r="JU2168" s="104"/>
      <c r="JV2168" s="104"/>
      <c r="JW2168" s="104"/>
      <c r="JX2168" s="104"/>
      <c r="JY2168" s="104"/>
      <c r="JZ2168" s="104"/>
      <c r="KA2168" s="104"/>
      <c r="KB2168" s="104"/>
      <c r="KC2168" s="104"/>
      <c r="KD2168" s="104"/>
      <c r="KE2168" s="104"/>
      <c r="KF2168" s="104"/>
      <c r="KG2168" s="104"/>
      <c r="KH2168" s="104"/>
      <c r="KI2168" s="104"/>
      <c r="KJ2168" s="104"/>
      <c r="KK2168" s="104"/>
      <c r="KL2168" s="104"/>
      <c r="KM2168" s="104"/>
      <c r="KN2168" s="104"/>
      <c r="KO2168" s="104"/>
      <c r="KP2168" s="104"/>
      <c r="KQ2168" s="104"/>
      <c r="KR2168" s="104"/>
      <c r="KS2168" s="104"/>
      <c r="KT2168" s="104"/>
      <c r="KU2168" s="104"/>
      <c r="KV2168" s="104"/>
      <c r="KW2168" s="104"/>
      <c r="KX2168" s="104"/>
      <c r="KY2168" s="104"/>
      <c r="KZ2168" s="104"/>
      <c r="LA2168" s="104"/>
      <c r="LB2168" s="104"/>
      <c r="LC2168" s="104"/>
      <c r="LD2168" s="104"/>
      <c r="LE2168" s="104"/>
      <c r="LF2168" s="104"/>
      <c r="LG2168" s="104"/>
      <c r="LH2168" s="104"/>
      <c r="LI2168" s="104"/>
      <c r="LJ2168" s="104"/>
      <c r="LK2168" s="104"/>
      <c r="LL2168" s="104"/>
      <c r="LM2168" s="104"/>
      <c r="LN2168" s="104"/>
      <c r="LO2168" s="104"/>
      <c r="LP2168" s="104"/>
      <c r="LQ2168" s="104"/>
      <c r="LR2168" s="104"/>
      <c r="LS2168" s="104"/>
      <c r="LT2168" s="104"/>
      <c r="LU2168" s="104"/>
      <c r="LV2168" s="104"/>
      <c r="LW2168" s="104"/>
      <c r="LX2168" s="104"/>
      <c r="LY2168" s="104"/>
      <c r="LZ2168" s="104"/>
      <c r="MA2168" s="104"/>
      <c r="MB2168" s="104"/>
      <c r="MC2168" s="104"/>
      <c r="MD2168" s="104"/>
      <c r="ME2168" s="104"/>
      <c r="MF2168" s="104"/>
      <c r="MG2168" s="104"/>
      <c r="MH2168" s="104"/>
      <c r="MI2168" s="104"/>
      <c r="MJ2168" s="104"/>
      <c r="MK2168" s="104"/>
      <c r="ML2168" s="104"/>
      <c r="MM2168" s="104"/>
      <c r="MN2168" s="104"/>
      <c r="MO2168" s="104"/>
      <c r="MP2168" s="104"/>
      <c r="MQ2168" s="104"/>
      <c r="MR2168" s="104"/>
      <c r="MS2168" s="104"/>
      <c r="MT2168" s="104"/>
      <c r="MU2168" s="104"/>
      <c r="MV2168" s="104"/>
      <c r="MW2168" s="104"/>
      <c r="MX2168" s="104"/>
      <c r="MY2168" s="104"/>
      <c r="MZ2168" s="104"/>
      <c r="NA2168" s="104"/>
      <c r="NB2168" s="104"/>
      <c r="NC2168" s="104"/>
      <c r="ND2168" s="104"/>
      <c r="NE2168" s="104"/>
      <c r="NF2168" s="104"/>
      <c r="NG2168" s="104"/>
      <c r="NH2168" s="104"/>
      <c r="NI2168" s="104"/>
      <c r="NJ2168" s="104"/>
      <c r="NK2168" s="104"/>
      <c r="NL2168" s="104"/>
      <c r="NM2168" s="104"/>
      <c r="NN2168" s="104"/>
      <c r="NO2168" s="104"/>
      <c r="NP2168" s="104"/>
      <c r="NQ2168" s="104"/>
      <c r="NR2168" s="104"/>
      <c r="NS2168" s="104"/>
      <c r="NT2168" s="104"/>
      <c r="NU2168" s="104"/>
      <c r="NV2168" s="104"/>
      <c r="NW2168" s="104"/>
      <c r="NX2168" s="104"/>
      <c r="NY2168" s="104"/>
      <c r="NZ2168" s="104"/>
      <c r="OA2168" s="104"/>
      <c r="OB2168" s="104"/>
      <c r="OC2168" s="104"/>
      <c r="OD2168" s="104"/>
      <c r="OE2168" s="104"/>
      <c r="OF2168" s="104"/>
      <c r="OG2168" s="104"/>
      <c r="OH2168" s="104"/>
      <c r="OI2168" s="104"/>
      <c r="OJ2168" s="104"/>
      <c r="OK2168" s="104"/>
      <c r="OL2168" s="104"/>
      <c r="OM2168" s="104"/>
      <c r="ON2168" s="104"/>
      <c r="OO2168" s="104"/>
      <c r="OP2168" s="104"/>
      <c r="OQ2168" s="104"/>
      <c r="OR2168" s="104"/>
      <c r="OS2168" s="104"/>
      <c r="OT2168" s="104"/>
      <c r="OU2168" s="104"/>
      <c r="OV2168" s="104"/>
      <c r="OW2168" s="104"/>
      <c r="OX2168" s="104"/>
      <c r="OY2168" s="104"/>
      <c r="OZ2168" s="104"/>
      <c r="PA2168" s="104"/>
      <c r="PB2168" s="104"/>
      <c r="PC2168" s="104"/>
      <c r="PD2168" s="104"/>
      <c r="PE2168" s="104"/>
      <c r="PF2168" s="104"/>
      <c r="PG2168" s="104"/>
      <c r="PH2168" s="104"/>
      <c r="PI2168" s="104"/>
      <c r="PJ2168" s="104"/>
      <c r="PK2168" s="104"/>
      <c r="PL2168" s="104"/>
      <c r="PM2168" s="104"/>
      <c r="PN2168" s="104"/>
      <c r="PO2168" s="104"/>
      <c r="PP2168" s="104"/>
      <c r="PQ2168" s="104"/>
      <c r="PR2168" s="104"/>
      <c r="PS2168" s="104"/>
      <c r="PT2168" s="104"/>
      <c r="PU2168" s="104"/>
      <c r="PV2168" s="104"/>
      <c r="PW2168" s="104"/>
      <c r="PX2168" s="104"/>
      <c r="PY2168" s="104"/>
      <c r="PZ2168" s="104"/>
      <c r="QA2168" s="104"/>
      <c r="QB2168" s="104"/>
      <c r="QC2168" s="104"/>
      <c r="QD2168" s="104"/>
      <c r="QE2168" s="104"/>
      <c r="QF2168" s="104"/>
      <c r="QG2168" s="104"/>
      <c r="QH2168" s="104"/>
      <c r="QI2168" s="104"/>
      <c r="QJ2168" s="104"/>
      <c r="QK2168" s="104"/>
      <c r="QL2168" s="104"/>
      <c r="QM2168" s="104"/>
      <c r="QN2168" s="104"/>
      <c r="QO2168" s="104"/>
      <c r="QP2168" s="104"/>
      <c r="QQ2168" s="104"/>
      <c r="QR2168" s="104"/>
      <c r="QS2168" s="104"/>
      <c r="QT2168" s="104"/>
      <c r="QU2168" s="104"/>
      <c r="QV2168" s="104"/>
      <c r="QW2168" s="104"/>
      <c r="QX2168" s="104"/>
      <c r="QY2168" s="104"/>
      <c r="QZ2168" s="104"/>
      <c r="RA2168" s="104"/>
      <c r="RB2168" s="104"/>
      <c r="RC2168" s="104"/>
      <c r="RD2168" s="104"/>
      <c r="RE2168" s="104"/>
      <c r="RF2168" s="104"/>
    </row>
    <row r="2169" spans="1:474" s="19" customFormat="1" x14ac:dyDescent="0.25">
      <c r="A2169" s="15">
        <v>29301</v>
      </c>
      <c r="B2169" s="67" t="s">
        <v>2049</v>
      </c>
      <c r="C2169" s="15"/>
      <c r="D2169" s="15"/>
      <c r="E2169" s="15"/>
      <c r="F2169" s="18">
        <v>25025.817199999998</v>
      </c>
      <c r="G2169" s="173">
        <f>SUM(G2170:G2200)</f>
        <v>0</v>
      </c>
      <c r="H2169" s="173">
        <f t="shared" ref="H2169:AE2169" si="238">SUM(H2170:H2200)</f>
        <v>0</v>
      </c>
      <c r="I2169" s="173">
        <f t="shared" si="238"/>
        <v>0</v>
      </c>
      <c r="J2169" s="173">
        <f t="shared" si="238"/>
        <v>0</v>
      </c>
      <c r="K2169" s="173">
        <f t="shared" si="238"/>
        <v>0</v>
      </c>
      <c r="L2169" s="173">
        <f t="shared" si="238"/>
        <v>0</v>
      </c>
      <c r="M2169" s="173">
        <f t="shared" si="238"/>
        <v>0</v>
      </c>
      <c r="N2169" s="173">
        <f t="shared" si="238"/>
        <v>0</v>
      </c>
      <c r="O2169" s="173">
        <f t="shared" si="238"/>
        <v>72</v>
      </c>
      <c r="P2169" s="184">
        <f t="shared" si="238"/>
        <v>4211.5599999999995</v>
      </c>
      <c r="Q2169" s="173">
        <f t="shared" si="238"/>
        <v>0</v>
      </c>
      <c r="R2169" s="173">
        <f t="shared" si="238"/>
        <v>0</v>
      </c>
      <c r="S2169" s="173">
        <v>0</v>
      </c>
      <c r="T2169" s="173">
        <v>0</v>
      </c>
      <c r="U2169" s="173">
        <v>672</v>
      </c>
      <c r="V2169" s="184">
        <v>20814.2572</v>
      </c>
      <c r="W2169" s="173">
        <f t="shared" si="238"/>
        <v>0</v>
      </c>
      <c r="X2169" s="173">
        <f t="shared" si="238"/>
        <v>0</v>
      </c>
      <c r="Y2169" s="173">
        <f t="shared" si="238"/>
        <v>0</v>
      </c>
      <c r="Z2169" s="173">
        <f t="shared" si="238"/>
        <v>0</v>
      </c>
      <c r="AA2169" s="173">
        <f t="shared" si="238"/>
        <v>0</v>
      </c>
      <c r="AB2169" s="173">
        <f t="shared" si="238"/>
        <v>0</v>
      </c>
      <c r="AC2169" s="173">
        <f t="shared" si="238"/>
        <v>0</v>
      </c>
      <c r="AD2169" s="179">
        <f t="shared" si="238"/>
        <v>0</v>
      </c>
      <c r="AE2169" s="184">
        <f t="shared" si="238"/>
        <v>25025.817199999998</v>
      </c>
      <c r="AF2169" s="104"/>
      <c r="AG2169" s="104"/>
      <c r="AH2169" s="104"/>
      <c r="AI2169" s="104"/>
      <c r="AJ2169" s="104"/>
      <c r="AK2169" s="104"/>
      <c r="AL2169" s="104"/>
      <c r="AM2169" s="104"/>
      <c r="AN2169" s="104"/>
      <c r="AO2169" s="104"/>
      <c r="AP2169" s="104"/>
      <c r="AQ2169" s="104"/>
      <c r="AR2169" s="104"/>
      <c r="AS2169" s="104"/>
      <c r="AT2169" s="104"/>
      <c r="AU2169" s="104"/>
      <c r="AV2169" s="104"/>
      <c r="AW2169" s="104"/>
      <c r="AX2169" s="104"/>
      <c r="AY2169" s="104"/>
      <c r="AZ2169" s="104"/>
      <c r="BA2169" s="104"/>
      <c r="BB2169" s="104"/>
      <c r="BC2169" s="104"/>
      <c r="BD2169" s="104"/>
      <c r="BE2169" s="104"/>
      <c r="BF2169" s="104"/>
      <c r="BG2169" s="104"/>
      <c r="BH2169" s="104"/>
      <c r="BI2169" s="104"/>
      <c r="BJ2169" s="104"/>
      <c r="BK2169" s="104"/>
      <c r="BL2169" s="104"/>
      <c r="BM2169" s="104"/>
      <c r="BN2169" s="104"/>
      <c r="BO2169" s="104"/>
      <c r="BP2169" s="104"/>
      <c r="BQ2169" s="104"/>
      <c r="BR2169" s="104"/>
      <c r="GM2169" s="104"/>
      <c r="GN2169" s="104"/>
      <c r="GO2169" s="104"/>
      <c r="GP2169" s="104"/>
      <c r="GQ2169" s="104"/>
      <c r="GR2169" s="104"/>
      <c r="GS2169" s="104"/>
      <c r="GT2169" s="104"/>
      <c r="GU2169" s="104"/>
      <c r="GV2169" s="104"/>
      <c r="GW2169" s="104"/>
      <c r="GX2169" s="104"/>
      <c r="GY2169" s="104"/>
      <c r="GZ2169" s="104"/>
      <c r="HA2169" s="104"/>
      <c r="HB2169" s="104"/>
      <c r="HC2169" s="104"/>
      <c r="HD2169" s="104"/>
      <c r="HE2169" s="104"/>
      <c r="HF2169" s="104"/>
      <c r="HG2169" s="104"/>
      <c r="HH2169" s="104"/>
      <c r="HI2169" s="104"/>
      <c r="HJ2169" s="104"/>
      <c r="HK2169" s="104"/>
      <c r="HL2169" s="104"/>
      <c r="HM2169" s="104"/>
      <c r="HN2169" s="104"/>
      <c r="HO2169" s="104"/>
      <c r="HP2169" s="104"/>
      <c r="HQ2169" s="104"/>
      <c r="HR2169" s="104"/>
      <c r="HS2169" s="104"/>
      <c r="HT2169" s="104"/>
      <c r="HU2169" s="104"/>
      <c r="HV2169" s="104"/>
      <c r="HW2169" s="104"/>
      <c r="HX2169" s="104"/>
      <c r="HY2169" s="104"/>
      <c r="HZ2169" s="104"/>
      <c r="IA2169" s="104"/>
      <c r="IB2169" s="104"/>
      <c r="IC2169" s="104"/>
      <c r="ID2169" s="104"/>
      <c r="IE2169" s="104"/>
      <c r="IF2169" s="104"/>
      <c r="IG2169" s="104"/>
      <c r="IH2169" s="104"/>
      <c r="II2169" s="104"/>
      <c r="IJ2169" s="104"/>
      <c r="IK2169" s="104"/>
      <c r="IL2169" s="104"/>
      <c r="IM2169" s="104"/>
      <c r="IN2169" s="104"/>
      <c r="IO2169" s="104"/>
      <c r="IP2169" s="104"/>
      <c r="IQ2169" s="104"/>
      <c r="IR2169" s="104"/>
      <c r="IS2169" s="104"/>
      <c r="IT2169" s="104"/>
      <c r="IU2169" s="104"/>
      <c r="IV2169" s="104"/>
      <c r="IW2169" s="104"/>
      <c r="IX2169" s="104"/>
      <c r="IY2169" s="104"/>
      <c r="IZ2169" s="104"/>
      <c r="JA2169" s="104"/>
      <c r="JB2169" s="104"/>
      <c r="JC2169" s="104"/>
      <c r="JD2169" s="104"/>
      <c r="JE2169" s="104"/>
      <c r="JF2169" s="104"/>
      <c r="JG2169" s="104"/>
      <c r="JH2169" s="104"/>
      <c r="JI2169" s="104"/>
      <c r="JJ2169" s="104"/>
      <c r="JK2169" s="104"/>
      <c r="JL2169" s="104"/>
      <c r="JM2169" s="104"/>
      <c r="JN2169" s="104"/>
      <c r="JO2169" s="104"/>
      <c r="JP2169" s="104"/>
      <c r="JQ2169" s="104"/>
      <c r="JR2169" s="104"/>
      <c r="JS2169" s="104"/>
      <c r="JT2169" s="104"/>
      <c r="JU2169" s="104"/>
      <c r="JV2169" s="104"/>
      <c r="JW2169" s="104"/>
      <c r="JX2169" s="104"/>
      <c r="JY2169" s="104"/>
      <c r="JZ2169" s="104"/>
      <c r="KA2169" s="104"/>
      <c r="KB2169" s="104"/>
      <c r="KC2169" s="104"/>
      <c r="KD2169" s="104"/>
      <c r="KE2169" s="104"/>
      <c r="KF2169" s="104"/>
      <c r="KG2169" s="104"/>
      <c r="KH2169" s="104"/>
      <c r="KI2169" s="104"/>
      <c r="KJ2169" s="104"/>
      <c r="KK2169" s="104"/>
      <c r="KL2169" s="104"/>
      <c r="KM2169" s="104"/>
      <c r="KN2169" s="104"/>
      <c r="KO2169" s="104"/>
      <c r="KP2169" s="104"/>
      <c r="KQ2169" s="104"/>
      <c r="KR2169" s="104"/>
      <c r="KS2169" s="104"/>
      <c r="KT2169" s="104"/>
      <c r="KU2169" s="104"/>
      <c r="KV2169" s="104"/>
      <c r="KW2169" s="104"/>
      <c r="KX2169" s="104"/>
      <c r="KY2169" s="104"/>
      <c r="KZ2169" s="104"/>
      <c r="LA2169" s="104"/>
      <c r="LB2169" s="104"/>
      <c r="LC2169" s="104"/>
      <c r="LD2169" s="104"/>
      <c r="LE2169" s="104"/>
      <c r="LF2169" s="104"/>
      <c r="LG2169" s="104"/>
      <c r="LH2169" s="104"/>
      <c r="LI2169" s="104"/>
      <c r="LJ2169" s="104"/>
      <c r="LK2169" s="104"/>
      <c r="LL2169" s="104"/>
      <c r="LM2169" s="104"/>
      <c r="LN2169" s="104"/>
      <c r="LO2169" s="104"/>
      <c r="LP2169" s="104"/>
      <c r="LQ2169" s="104"/>
      <c r="LR2169" s="104"/>
      <c r="LS2169" s="104"/>
      <c r="LT2169" s="104"/>
      <c r="LU2169" s="104"/>
      <c r="LV2169" s="104"/>
      <c r="LW2169" s="104"/>
      <c r="LX2169" s="104"/>
      <c r="LY2169" s="104"/>
      <c r="LZ2169" s="104"/>
      <c r="MA2169" s="104"/>
      <c r="MB2169" s="104"/>
      <c r="MC2169" s="104"/>
      <c r="MD2169" s="104"/>
      <c r="ME2169" s="104"/>
      <c r="MF2169" s="104"/>
      <c r="MG2169" s="104"/>
      <c r="MH2169" s="104"/>
      <c r="MI2169" s="104"/>
      <c r="MJ2169" s="104"/>
      <c r="MK2169" s="104"/>
      <c r="ML2169" s="104"/>
      <c r="MM2169" s="104"/>
      <c r="MN2169" s="104"/>
      <c r="MO2169" s="104"/>
      <c r="MP2169" s="104"/>
      <c r="MQ2169" s="104"/>
      <c r="MR2169" s="104"/>
      <c r="MS2169" s="104"/>
      <c r="MT2169" s="104"/>
      <c r="MU2169" s="104"/>
      <c r="MV2169" s="104"/>
      <c r="MW2169" s="104"/>
      <c r="MX2169" s="104"/>
      <c r="MY2169" s="104"/>
      <c r="MZ2169" s="104"/>
      <c r="NA2169" s="104"/>
      <c r="NB2169" s="104"/>
      <c r="NC2169" s="104"/>
      <c r="ND2169" s="104"/>
      <c r="NE2169" s="104"/>
      <c r="NF2169" s="104"/>
      <c r="NG2169" s="104"/>
      <c r="NH2169" s="104"/>
      <c r="NI2169" s="104"/>
      <c r="NJ2169" s="104"/>
      <c r="NK2169" s="104"/>
      <c r="NL2169" s="104"/>
      <c r="NM2169" s="104"/>
      <c r="NN2169" s="104"/>
      <c r="NO2169" s="104"/>
      <c r="NP2169" s="104"/>
      <c r="NQ2169" s="104"/>
      <c r="NR2169" s="104"/>
      <c r="NS2169" s="104"/>
      <c r="NT2169" s="104"/>
      <c r="NU2169" s="104"/>
      <c r="NV2169" s="104"/>
      <c r="NW2169" s="104"/>
      <c r="NX2169" s="104"/>
      <c r="NY2169" s="104"/>
      <c r="NZ2169" s="104"/>
      <c r="OA2169" s="104"/>
      <c r="OB2169" s="104"/>
      <c r="OC2169" s="104"/>
      <c r="OD2169" s="104"/>
      <c r="OE2169" s="104"/>
      <c r="OF2169" s="104"/>
      <c r="OG2169" s="104"/>
      <c r="OH2169" s="104"/>
      <c r="OI2169" s="104"/>
      <c r="OJ2169" s="104"/>
      <c r="OK2169" s="104"/>
      <c r="OL2169" s="104"/>
      <c r="OM2169" s="104"/>
      <c r="ON2169" s="104"/>
      <c r="OO2169" s="104"/>
      <c r="OP2169" s="104"/>
      <c r="OQ2169" s="104"/>
      <c r="OR2169" s="104"/>
      <c r="OS2169" s="104"/>
      <c r="OT2169" s="104"/>
      <c r="OU2169" s="104"/>
      <c r="OV2169" s="104"/>
      <c r="OW2169" s="104"/>
      <c r="OX2169" s="104"/>
      <c r="OY2169" s="104"/>
      <c r="OZ2169" s="104"/>
      <c r="PA2169" s="104"/>
      <c r="PB2169" s="104"/>
      <c r="PC2169" s="104"/>
      <c r="PD2169" s="104"/>
      <c r="PE2169" s="104"/>
      <c r="PF2169" s="104"/>
      <c r="PG2169" s="104"/>
      <c r="PH2169" s="104"/>
      <c r="PI2169" s="104"/>
      <c r="PJ2169" s="104"/>
      <c r="PK2169" s="104"/>
      <c r="PL2169" s="104"/>
      <c r="PM2169" s="104"/>
      <c r="PN2169" s="104"/>
      <c r="PO2169" s="104"/>
      <c r="PP2169" s="104"/>
      <c r="PQ2169" s="104"/>
      <c r="PR2169" s="104"/>
      <c r="PS2169" s="104"/>
      <c r="PT2169" s="104"/>
      <c r="PU2169" s="104"/>
      <c r="PV2169" s="104"/>
      <c r="PW2169" s="104"/>
      <c r="PX2169" s="104"/>
      <c r="PY2169" s="104"/>
      <c r="PZ2169" s="104"/>
      <c r="QA2169" s="104"/>
      <c r="QB2169" s="104"/>
      <c r="QC2169" s="104"/>
      <c r="QD2169" s="104"/>
      <c r="QE2169" s="104"/>
      <c r="QF2169" s="104"/>
      <c r="QG2169" s="104"/>
      <c r="QH2169" s="104"/>
      <c r="QI2169" s="104"/>
      <c r="QJ2169" s="104"/>
      <c r="QK2169" s="104"/>
      <c r="QL2169" s="104"/>
      <c r="QM2169" s="104"/>
      <c r="QN2169" s="104"/>
      <c r="QO2169" s="104"/>
      <c r="QP2169" s="104"/>
      <c r="QQ2169" s="104"/>
      <c r="QR2169" s="104"/>
      <c r="QS2169" s="104"/>
      <c r="QT2169" s="104"/>
      <c r="QU2169" s="104"/>
      <c r="QV2169" s="104"/>
      <c r="QW2169" s="104"/>
      <c r="QX2169" s="104"/>
      <c r="QY2169" s="104"/>
      <c r="QZ2169" s="104"/>
      <c r="RA2169" s="104"/>
      <c r="RB2169" s="104"/>
      <c r="RC2169" s="104"/>
      <c r="RD2169" s="104"/>
      <c r="RE2169" s="104"/>
      <c r="RF2169" s="104"/>
    </row>
    <row r="2170" spans="1:474" x14ac:dyDescent="0.25">
      <c r="A2170" s="26"/>
      <c r="B2170" s="48" t="s">
        <v>2050</v>
      </c>
      <c r="C2170" s="23"/>
      <c r="D2170" s="49">
        <v>0</v>
      </c>
      <c r="E2170" s="23"/>
      <c r="F2170" s="50">
        <v>0</v>
      </c>
      <c r="G2170" s="169"/>
      <c r="H2170" s="169"/>
      <c r="I2170" s="169"/>
      <c r="J2170" s="169"/>
      <c r="K2170" s="169"/>
      <c r="L2170" s="169"/>
      <c r="M2170" s="169"/>
      <c r="N2170" s="169"/>
      <c r="O2170" s="169"/>
      <c r="P2170" s="207"/>
      <c r="Q2170" s="169"/>
      <c r="R2170" s="169"/>
      <c r="S2170" s="169"/>
      <c r="T2170" s="169"/>
      <c r="U2170" s="208">
        <v>0</v>
      </c>
      <c r="V2170" s="207">
        <v>0</v>
      </c>
      <c r="W2170" s="169"/>
      <c r="X2170" s="169"/>
      <c r="Y2170" s="169"/>
      <c r="Z2170" s="169"/>
      <c r="AA2170" s="169"/>
      <c r="AB2170" s="169"/>
      <c r="AC2170" s="180"/>
      <c r="AD2170" s="180"/>
      <c r="AE2170" s="207">
        <f t="shared" ref="AE2170:AE2200" si="239">H2170+J2170+L2170+N2170+P2170+R2170+T2170+V2170+X2170+Z2170+AB2170+AD2170</f>
        <v>0</v>
      </c>
    </row>
    <row r="2171" spans="1:474" x14ac:dyDescent="0.25">
      <c r="A2171" s="26"/>
      <c r="B2171" s="48" t="s">
        <v>2051</v>
      </c>
      <c r="C2171" s="23"/>
      <c r="D2171" s="49">
        <v>0</v>
      </c>
      <c r="E2171" s="23"/>
      <c r="F2171" s="50">
        <v>0</v>
      </c>
      <c r="G2171" s="169"/>
      <c r="H2171" s="169"/>
      <c r="I2171" s="169"/>
      <c r="J2171" s="169"/>
      <c r="K2171" s="169"/>
      <c r="L2171" s="169"/>
      <c r="M2171" s="169"/>
      <c r="N2171" s="169"/>
      <c r="O2171" s="169"/>
      <c r="P2171" s="207"/>
      <c r="Q2171" s="169"/>
      <c r="R2171" s="169"/>
      <c r="S2171" s="169"/>
      <c r="T2171" s="169"/>
      <c r="U2171" s="208">
        <v>0</v>
      </c>
      <c r="V2171" s="207">
        <v>0</v>
      </c>
      <c r="W2171" s="169"/>
      <c r="X2171" s="169"/>
      <c r="Y2171" s="169"/>
      <c r="Z2171" s="169"/>
      <c r="AA2171" s="169"/>
      <c r="AB2171" s="169"/>
      <c r="AC2171" s="180"/>
      <c r="AD2171" s="180"/>
      <c r="AE2171" s="207">
        <f t="shared" si="239"/>
        <v>0</v>
      </c>
    </row>
    <row r="2172" spans="1:474" x14ac:dyDescent="0.25">
      <c r="A2172" s="26"/>
      <c r="B2172" s="48" t="s">
        <v>2052</v>
      </c>
      <c r="C2172" s="23"/>
      <c r="D2172" s="49">
        <v>6</v>
      </c>
      <c r="E2172" s="23">
        <f t="shared" si="236"/>
        <v>34.450000000000003</v>
      </c>
      <c r="F2172" s="50">
        <v>206.70000000000002</v>
      </c>
      <c r="G2172" s="169"/>
      <c r="H2172" s="169"/>
      <c r="I2172" s="169"/>
      <c r="J2172" s="169"/>
      <c r="K2172" s="169"/>
      <c r="L2172" s="169"/>
      <c r="M2172" s="169"/>
      <c r="N2172" s="169"/>
      <c r="O2172" s="169">
        <v>6</v>
      </c>
      <c r="P2172" s="207">
        <v>206.7</v>
      </c>
      <c r="Q2172" s="169"/>
      <c r="R2172" s="169"/>
      <c r="S2172" s="169"/>
      <c r="T2172" s="169"/>
      <c r="U2172" s="208">
        <v>0</v>
      </c>
      <c r="V2172" s="207">
        <v>0</v>
      </c>
      <c r="W2172" s="169"/>
      <c r="X2172" s="169"/>
      <c r="Y2172" s="169"/>
      <c r="Z2172" s="169"/>
      <c r="AA2172" s="169"/>
      <c r="AB2172" s="169"/>
      <c r="AC2172" s="180"/>
      <c r="AD2172" s="180"/>
      <c r="AE2172" s="207">
        <f t="shared" si="239"/>
        <v>206.7</v>
      </c>
    </row>
    <row r="2173" spans="1:474" x14ac:dyDescent="0.25">
      <c r="A2173" s="26"/>
      <c r="B2173" s="48" t="s">
        <v>2053</v>
      </c>
      <c r="C2173" s="23"/>
      <c r="D2173" s="49">
        <v>6</v>
      </c>
      <c r="E2173" s="23">
        <f t="shared" si="236"/>
        <v>48.23</v>
      </c>
      <c r="F2173" s="50">
        <v>289.38</v>
      </c>
      <c r="G2173" s="169"/>
      <c r="H2173" s="169"/>
      <c r="I2173" s="169"/>
      <c r="J2173" s="169"/>
      <c r="K2173" s="169"/>
      <c r="L2173" s="169"/>
      <c r="M2173" s="169"/>
      <c r="N2173" s="169"/>
      <c r="O2173" s="169">
        <v>6</v>
      </c>
      <c r="P2173" s="207">
        <v>289.38</v>
      </c>
      <c r="Q2173" s="169"/>
      <c r="R2173" s="169"/>
      <c r="S2173" s="169"/>
      <c r="T2173" s="169"/>
      <c r="U2173" s="208">
        <v>0</v>
      </c>
      <c r="V2173" s="207">
        <v>0</v>
      </c>
      <c r="W2173" s="169"/>
      <c r="X2173" s="169"/>
      <c r="Y2173" s="169"/>
      <c r="Z2173" s="169"/>
      <c r="AA2173" s="169"/>
      <c r="AB2173" s="169"/>
      <c r="AC2173" s="180"/>
      <c r="AD2173" s="180"/>
      <c r="AE2173" s="207">
        <f t="shared" si="239"/>
        <v>289.38</v>
      </c>
    </row>
    <row r="2174" spans="1:474" x14ac:dyDescent="0.25">
      <c r="A2174" s="26"/>
      <c r="B2174" s="48" t="s">
        <v>2054</v>
      </c>
      <c r="C2174" s="23"/>
      <c r="D2174" s="49">
        <v>0</v>
      </c>
      <c r="E2174" s="23"/>
      <c r="F2174" s="50">
        <v>0</v>
      </c>
      <c r="G2174" s="169"/>
      <c r="H2174" s="169"/>
      <c r="I2174" s="169"/>
      <c r="J2174" s="169"/>
      <c r="K2174" s="169"/>
      <c r="L2174" s="169"/>
      <c r="M2174" s="169"/>
      <c r="N2174" s="169"/>
      <c r="O2174" s="169"/>
      <c r="P2174" s="207"/>
      <c r="Q2174" s="169"/>
      <c r="R2174" s="169"/>
      <c r="S2174" s="169"/>
      <c r="T2174" s="169"/>
      <c r="U2174" s="208">
        <v>0</v>
      </c>
      <c r="V2174" s="207">
        <v>0</v>
      </c>
      <c r="W2174" s="169"/>
      <c r="X2174" s="169"/>
      <c r="Y2174" s="169"/>
      <c r="Z2174" s="169"/>
      <c r="AA2174" s="169"/>
      <c r="AB2174" s="169"/>
      <c r="AC2174" s="180"/>
      <c r="AD2174" s="180"/>
      <c r="AE2174" s="207">
        <f t="shared" si="239"/>
        <v>0</v>
      </c>
    </row>
    <row r="2175" spans="1:474" x14ac:dyDescent="0.25">
      <c r="A2175" s="26"/>
      <c r="B2175" s="48" t="s">
        <v>2055</v>
      </c>
      <c r="C2175" s="23"/>
      <c r="D2175" s="49">
        <v>4</v>
      </c>
      <c r="E2175" s="23">
        <f t="shared" si="236"/>
        <v>82.68</v>
      </c>
      <c r="F2175" s="50">
        <v>330.72</v>
      </c>
      <c r="G2175" s="169"/>
      <c r="H2175" s="169"/>
      <c r="I2175" s="169"/>
      <c r="J2175" s="169"/>
      <c r="K2175" s="169"/>
      <c r="L2175" s="169"/>
      <c r="M2175" s="169"/>
      <c r="N2175" s="169"/>
      <c r="O2175" s="169">
        <v>4</v>
      </c>
      <c r="P2175" s="207">
        <v>330.72</v>
      </c>
      <c r="Q2175" s="169"/>
      <c r="R2175" s="169"/>
      <c r="S2175" s="169"/>
      <c r="T2175" s="169"/>
      <c r="U2175" s="208">
        <v>0</v>
      </c>
      <c r="V2175" s="207">
        <v>0</v>
      </c>
      <c r="W2175" s="169"/>
      <c r="X2175" s="169"/>
      <c r="Y2175" s="169"/>
      <c r="Z2175" s="169"/>
      <c r="AA2175" s="169"/>
      <c r="AB2175" s="169"/>
      <c r="AC2175" s="180"/>
      <c r="AD2175" s="180"/>
      <c r="AE2175" s="207">
        <f t="shared" si="239"/>
        <v>330.72</v>
      </c>
    </row>
    <row r="2176" spans="1:474" x14ac:dyDescent="0.25">
      <c r="A2176" s="26"/>
      <c r="B2176" s="48" t="s">
        <v>2056</v>
      </c>
      <c r="C2176" s="23"/>
      <c r="D2176" s="49">
        <v>20</v>
      </c>
      <c r="E2176" s="23">
        <f t="shared" si="236"/>
        <v>34.452000000000005</v>
      </c>
      <c r="F2176" s="50">
        <v>689.04000000000008</v>
      </c>
      <c r="G2176" s="169"/>
      <c r="H2176" s="169"/>
      <c r="I2176" s="169"/>
      <c r="J2176" s="169"/>
      <c r="K2176" s="169"/>
      <c r="L2176" s="169"/>
      <c r="M2176" s="169"/>
      <c r="N2176" s="169"/>
      <c r="O2176" s="169">
        <v>10</v>
      </c>
      <c r="P2176" s="207">
        <v>332.98</v>
      </c>
      <c r="Q2176" s="169"/>
      <c r="R2176" s="169"/>
      <c r="S2176" s="169"/>
      <c r="T2176" s="169"/>
      <c r="U2176" s="208">
        <v>10</v>
      </c>
      <c r="V2176" s="207">
        <v>356.06000000000006</v>
      </c>
      <c r="W2176" s="169"/>
      <c r="X2176" s="169"/>
      <c r="Y2176" s="169"/>
      <c r="Z2176" s="169"/>
      <c r="AA2176" s="169"/>
      <c r="AB2176" s="169"/>
      <c r="AC2176" s="180"/>
      <c r="AD2176" s="180"/>
      <c r="AE2176" s="207">
        <f t="shared" si="239"/>
        <v>689.04000000000008</v>
      </c>
    </row>
    <row r="2177" spans="1:31" x14ac:dyDescent="0.25">
      <c r="A2177" s="26"/>
      <c r="B2177" s="48" t="s">
        <v>2057</v>
      </c>
      <c r="C2177" s="23"/>
      <c r="D2177" s="49">
        <v>32</v>
      </c>
      <c r="E2177" s="23">
        <f t="shared" si="236"/>
        <v>48.232624999999999</v>
      </c>
      <c r="F2177" s="50">
        <v>1543.444</v>
      </c>
      <c r="G2177" s="169"/>
      <c r="H2177" s="169"/>
      <c r="I2177" s="169"/>
      <c r="J2177" s="169"/>
      <c r="K2177" s="169"/>
      <c r="L2177" s="169"/>
      <c r="M2177" s="169"/>
      <c r="N2177" s="169"/>
      <c r="O2177" s="169">
        <v>6</v>
      </c>
      <c r="P2177" s="207">
        <v>113.76</v>
      </c>
      <c r="Q2177" s="169"/>
      <c r="R2177" s="169"/>
      <c r="S2177" s="169"/>
      <c r="T2177" s="169"/>
      <c r="U2177" s="208">
        <v>26</v>
      </c>
      <c r="V2177" s="207">
        <v>1429.684</v>
      </c>
      <c r="W2177" s="169"/>
      <c r="X2177" s="169"/>
      <c r="Y2177" s="169"/>
      <c r="Z2177" s="169"/>
      <c r="AA2177" s="169"/>
      <c r="AB2177" s="169"/>
      <c r="AC2177" s="180"/>
      <c r="AD2177" s="180"/>
      <c r="AE2177" s="207">
        <f t="shared" si="239"/>
        <v>1543.444</v>
      </c>
    </row>
    <row r="2178" spans="1:31" x14ac:dyDescent="0.25">
      <c r="A2178" s="26"/>
      <c r="B2178" s="48" t="s">
        <v>2058</v>
      </c>
      <c r="C2178" s="23"/>
      <c r="D2178" s="49">
        <v>22</v>
      </c>
      <c r="E2178" s="23">
        <f t="shared" si="236"/>
        <v>82.684363636363642</v>
      </c>
      <c r="F2178" s="50">
        <v>1819.056</v>
      </c>
      <c r="G2178" s="169"/>
      <c r="H2178" s="169"/>
      <c r="I2178" s="169"/>
      <c r="J2178" s="169"/>
      <c r="K2178" s="169"/>
      <c r="L2178" s="169"/>
      <c r="M2178" s="169"/>
      <c r="N2178" s="169"/>
      <c r="O2178" s="169">
        <v>10</v>
      </c>
      <c r="P2178" s="207">
        <v>663.7</v>
      </c>
      <c r="Q2178" s="169"/>
      <c r="R2178" s="169"/>
      <c r="S2178" s="169"/>
      <c r="T2178" s="169"/>
      <c r="U2178" s="208">
        <v>12</v>
      </c>
      <c r="V2178" s="207">
        <v>1155.356</v>
      </c>
      <c r="W2178" s="169"/>
      <c r="X2178" s="169"/>
      <c r="Y2178" s="169"/>
      <c r="Z2178" s="169"/>
      <c r="AA2178" s="169"/>
      <c r="AB2178" s="169"/>
      <c r="AC2178" s="180"/>
      <c r="AD2178" s="180"/>
      <c r="AE2178" s="207">
        <f t="shared" si="239"/>
        <v>1819.056</v>
      </c>
    </row>
    <row r="2179" spans="1:31" x14ac:dyDescent="0.25">
      <c r="A2179" s="26"/>
      <c r="B2179" s="48" t="s">
        <v>2059</v>
      </c>
      <c r="C2179" s="23"/>
      <c r="D2179" s="49">
        <v>10</v>
      </c>
      <c r="E2179" s="23">
        <f t="shared" si="236"/>
        <v>183.28</v>
      </c>
      <c r="F2179" s="50">
        <v>1832.8</v>
      </c>
      <c r="G2179" s="169"/>
      <c r="H2179" s="169"/>
      <c r="I2179" s="169"/>
      <c r="J2179" s="169"/>
      <c r="K2179" s="169"/>
      <c r="L2179" s="169"/>
      <c r="M2179" s="169"/>
      <c r="N2179" s="169"/>
      <c r="O2179" s="169"/>
      <c r="P2179" s="207"/>
      <c r="Q2179" s="169"/>
      <c r="R2179" s="169"/>
      <c r="S2179" s="169"/>
      <c r="T2179" s="169"/>
      <c r="U2179" s="208">
        <v>10</v>
      </c>
      <c r="V2179" s="207">
        <v>1832.8</v>
      </c>
      <c r="W2179" s="169"/>
      <c r="X2179" s="169"/>
      <c r="Y2179" s="169"/>
      <c r="Z2179" s="169"/>
      <c r="AA2179" s="169"/>
      <c r="AB2179" s="169"/>
      <c r="AC2179" s="180"/>
      <c r="AD2179" s="180"/>
      <c r="AE2179" s="207">
        <f t="shared" si="239"/>
        <v>1832.8</v>
      </c>
    </row>
    <row r="2180" spans="1:31" x14ac:dyDescent="0.25">
      <c r="A2180" s="26"/>
      <c r="B2180" s="48" t="s">
        <v>2060</v>
      </c>
      <c r="C2180" s="23"/>
      <c r="D2180" s="49">
        <v>10</v>
      </c>
      <c r="E2180" s="23">
        <f t="shared" si="236"/>
        <v>90</v>
      </c>
      <c r="F2180" s="50">
        <v>900</v>
      </c>
      <c r="G2180" s="169"/>
      <c r="H2180" s="169"/>
      <c r="I2180" s="169"/>
      <c r="J2180" s="169"/>
      <c r="K2180" s="169"/>
      <c r="L2180" s="169"/>
      <c r="M2180" s="169"/>
      <c r="N2180" s="169"/>
      <c r="O2180" s="169"/>
      <c r="P2180" s="207"/>
      <c r="Q2180" s="169"/>
      <c r="R2180" s="169"/>
      <c r="S2180" s="169"/>
      <c r="T2180" s="169"/>
      <c r="U2180" s="208">
        <v>10</v>
      </c>
      <c r="V2180" s="207">
        <v>900</v>
      </c>
      <c r="W2180" s="169"/>
      <c r="X2180" s="169"/>
      <c r="Y2180" s="169"/>
      <c r="Z2180" s="169"/>
      <c r="AA2180" s="169"/>
      <c r="AB2180" s="169"/>
      <c r="AC2180" s="180"/>
      <c r="AD2180" s="180"/>
      <c r="AE2180" s="207">
        <f t="shared" si="239"/>
        <v>900</v>
      </c>
    </row>
    <row r="2181" spans="1:31" x14ac:dyDescent="0.25">
      <c r="A2181" s="26"/>
      <c r="B2181" s="48" t="s">
        <v>2061</v>
      </c>
      <c r="C2181" s="23"/>
      <c r="D2181" s="49">
        <v>200</v>
      </c>
      <c r="E2181" s="23">
        <f t="shared" si="236"/>
        <v>2</v>
      </c>
      <c r="F2181" s="50">
        <v>400</v>
      </c>
      <c r="G2181" s="169"/>
      <c r="H2181" s="169"/>
      <c r="I2181" s="169"/>
      <c r="J2181" s="169"/>
      <c r="K2181" s="169"/>
      <c r="L2181" s="169"/>
      <c r="M2181" s="169"/>
      <c r="N2181" s="169"/>
      <c r="O2181" s="169"/>
      <c r="P2181" s="207"/>
      <c r="Q2181" s="169"/>
      <c r="R2181" s="169"/>
      <c r="S2181" s="169"/>
      <c r="T2181" s="169"/>
      <c r="U2181" s="208">
        <v>200</v>
      </c>
      <c r="V2181" s="207">
        <v>400</v>
      </c>
      <c r="W2181" s="169"/>
      <c r="X2181" s="169"/>
      <c r="Y2181" s="169"/>
      <c r="Z2181" s="169"/>
      <c r="AA2181" s="169"/>
      <c r="AB2181" s="169"/>
      <c r="AC2181" s="180"/>
      <c r="AD2181" s="180"/>
      <c r="AE2181" s="207">
        <f t="shared" si="239"/>
        <v>400</v>
      </c>
    </row>
    <row r="2182" spans="1:31" x14ac:dyDescent="0.25">
      <c r="A2182" s="26"/>
      <c r="B2182" s="48" t="s">
        <v>2062</v>
      </c>
      <c r="C2182" s="23"/>
      <c r="D2182" s="49">
        <v>2</v>
      </c>
      <c r="E2182" s="23">
        <f t="shared" si="236"/>
        <v>179.15039999999999</v>
      </c>
      <c r="F2182" s="50">
        <v>358.30079999999998</v>
      </c>
      <c r="G2182" s="169"/>
      <c r="H2182" s="169"/>
      <c r="I2182" s="169"/>
      <c r="J2182" s="169"/>
      <c r="K2182" s="169"/>
      <c r="L2182" s="169"/>
      <c r="M2182" s="169"/>
      <c r="N2182" s="169"/>
      <c r="O2182" s="169"/>
      <c r="P2182" s="207"/>
      <c r="Q2182" s="169"/>
      <c r="R2182" s="169"/>
      <c r="S2182" s="169"/>
      <c r="T2182" s="169"/>
      <c r="U2182" s="208">
        <v>2</v>
      </c>
      <c r="V2182" s="207">
        <v>358.30079999999998</v>
      </c>
      <c r="W2182" s="169"/>
      <c r="X2182" s="169"/>
      <c r="Y2182" s="169"/>
      <c r="Z2182" s="169"/>
      <c r="AA2182" s="169"/>
      <c r="AB2182" s="169"/>
      <c r="AC2182" s="180"/>
      <c r="AD2182" s="180"/>
      <c r="AE2182" s="207">
        <f t="shared" si="239"/>
        <v>358.30079999999998</v>
      </c>
    </row>
    <row r="2183" spans="1:31" x14ac:dyDescent="0.25">
      <c r="A2183" s="26"/>
      <c r="B2183" s="48" t="s">
        <v>2063</v>
      </c>
      <c r="C2183" s="23"/>
      <c r="D2183" s="49">
        <v>0</v>
      </c>
      <c r="E2183" s="23"/>
      <c r="F2183" s="50">
        <v>0</v>
      </c>
      <c r="G2183" s="169"/>
      <c r="H2183" s="169"/>
      <c r="I2183" s="169"/>
      <c r="J2183" s="169"/>
      <c r="K2183" s="169"/>
      <c r="L2183" s="169"/>
      <c r="M2183" s="169"/>
      <c r="N2183" s="169"/>
      <c r="O2183" s="169"/>
      <c r="P2183" s="207"/>
      <c r="Q2183" s="169"/>
      <c r="R2183" s="169"/>
      <c r="S2183" s="169"/>
      <c r="T2183" s="169"/>
      <c r="U2183" s="208">
        <v>0</v>
      </c>
      <c r="V2183" s="207">
        <v>0</v>
      </c>
      <c r="W2183" s="169"/>
      <c r="X2183" s="169"/>
      <c r="Y2183" s="169"/>
      <c r="Z2183" s="169"/>
      <c r="AA2183" s="169"/>
      <c r="AB2183" s="169"/>
      <c r="AC2183" s="180"/>
      <c r="AD2183" s="180"/>
      <c r="AE2183" s="207">
        <f t="shared" si="239"/>
        <v>0</v>
      </c>
    </row>
    <row r="2184" spans="1:31" x14ac:dyDescent="0.25">
      <c r="A2184" s="26"/>
      <c r="B2184" s="48" t="s">
        <v>2064</v>
      </c>
      <c r="C2184" s="23"/>
      <c r="D2184" s="49">
        <v>4</v>
      </c>
      <c r="E2184" s="23">
        <f t="shared" si="236"/>
        <v>29</v>
      </c>
      <c r="F2184" s="50">
        <v>116</v>
      </c>
      <c r="G2184" s="169"/>
      <c r="H2184" s="169"/>
      <c r="I2184" s="169"/>
      <c r="J2184" s="169"/>
      <c r="K2184" s="169"/>
      <c r="L2184" s="169"/>
      <c r="M2184" s="169"/>
      <c r="N2184" s="169"/>
      <c r="O2184" s="169">
        <v>2</v>
      </c>
      <c r="P2184" s="207">
        <v>129.24</v>
      </c>
      <c r="Q2184" s="169"/>
      <c r="R2184" s="169"/>
      <c r="S2184" s="169"/>
      <c r="T2184" s="169"/>
      <c r="U2184" s="208">
        <v>2</v>
      </c>
      <c r="V2184" s="207">
        <v>-13.240000000000009</v>
      </c>
      <c r="W2184" s="169"/>
      <c r="X2184" s="169"/>
      <c r="Y2184" s="169"/>
      <c r="Z2184" s="169"/>
      <c r="AA2184" s="169"/>
      <c r="AB2184" s="169"/>
      <c r="AC2184" s="180"/>
      <c r="AD2184" s="180"/>
      <c r="AE2184" s="207">
        <f t="shared" si="239"/>
        <v>116</v>
      </c>
    </row>
    <row r="2185" spans="1:31" x14ac:dyDescent="0.25">
      <c r="A2185" s="26"/>
      <c r="B2185" s="48" t="s">
        <v>2065</v>
      </c>
      <c r="C2185" s="23"/>
      <c r="D2185" s="49">
        <v>4</v>
      </c>
      <c r="E2185" s="23">
        <f t="shared" si="236"/>
        <v>30</v>
      </c>
      <c r="F2185" s="50">
        <v>120</v>
      </c>
      <c r="G2185" s="169"/>
      <c r="H2185" s="169"/>
      <c r="I2185" s="169"/>
      <c r="J2185" s="169"/>
      <c r="K2185" s="169"/>
      <c r="L2185" s="169"/>
      <c r="M2185" s="169"/>
      <c r="N2185" s="169"/>
      <c r="O2185" s="169"/>
      <c r="P2185" s="207"/>
      <c r="Q2185" s="169"/>
      <c r="R2185" s="169"/>
      <c r="S2185" s="169"/>
      <c r="T2185" s="169"/>
      <c r="U2185" s="208">
        <v>4</v>
      </c>
      <c r="V2185" s="207">
        <v>120</v>
      </c>
      <c r="W2185" s="169"/>
      <c r="X2185" s="169"/>
      <c r="Y2185" s="169"/>
      <c r="Z2185" s="169"/>
      <c r="AA2185" s="169"/>
      <c r="AB2185" s="169"/>
      <c r="AC2185" s="180"/>
      <c r="AD2185" s="180"/>
      <c r="AE2185" s="207">
        <f t="shared" si="239"/>
        <v>120</v>
      </c>
    </row>
    <row r="2186" spans="1:31" x14ac:dyDescent="0.25">
      <c r="A2186" s="26"/>
      <c r="B2186" s="108" t="s">
        <v>2066</v>
      </c>
      <c r="C2186" s="23"/>
      <c r="D2186" s="49">
        <v>1</v>
      </c>
      <c r="E2186" s="23">
        <f t="shared" si="236"/>
        <v>450</v>
      </c>
      <c r="F2186" s="50">
        <v>450</v>
      </c>
      <c r="G2186" s="169"/>
      <c r="H2186" s="169"/>
      <c r="I2186" s="169"/>
      <c r="J2186" s="169"/>
      <c r="K2186" s="169"/>
      <c r="L2186" s="169"/>
      <c r="M2186" s="169"/>
      <c r="N2186" s="169"/>
      <c r="O2186" s="169"/>
      <c r="P2186" s="207"/>
      <c r="Q2186" s="169"/>
      <c r="R2186" s="169"/>
      <c r="S2186" s="169"/>
      <c r="T2186" s="169"/>
      <c r="U2186" s="208">
        <v>1</v>
      </c>
      <c r="V2186" s="207">
        <v>450</v>
      </c>
      <c r="W2186" s="169"/>
      <c r="X2186" s="169"/>
      <c r="Y2186" s="169"/>
      <c r="Z2186" s="169"/>
      <c r="AA2186" s="169"/>
      <c r="AB2186" s="169"/>
      <c r="AC2186" s="180"/>
      <c r="AD2186" s="180"/>
      <c r="AE2186" s="207">
        <f t="shared" si="239"/>
        <v>450</v>
      </c>
    </row>
    <row r="2187" spans="1:31" x14ac:dyDescent="0.25">
      <c r="A2187" s="26"/>
      <c r="B2187" s="48" t="s">
        <v>2067</v>
      </c>
      <c r="C2187" s="23"/>
      <c r="D2187" s="49">
        <v>150</v>
      </c>
      <c r="E2187" s="23">
        <f t="shared" si="236"/>
        <v>2.0675039999999996</v>
      </c>
      <c r="F2187" s="50">
        <v>310.12559999999996</v>
      </c>
      <c r="G2187" s="169"/>
      <c r="H2187" s="169"/>
      <c r="I2187" s="169"/>
      <c r="J2187" s="169"/>
      <c r="K2187" s="169"/>
      <c r="L2187" s="169"/>
      <c r="M2187" s="169"/>
      <c r="N2187" s="169"/>
      <c r="O2187" s="169"/>
      <c r="P2187" s="207"/>
      <c r="Q2187" s="169"/>
      <c r="R2187" s="169"/>
      <c r="S2187" s="169"/>
      <c r="T2187" s="169"/>
      <c r="U2187" s="208">
        <v>150</v>
      </c>
      <c r="V2187" s="207">
        <v>310.12559999999996</v>
      </c>
      <c r="W2187" s="169"/>
      <c r="X2187" s="169"/>
      <c r="Y2187" s="169"/>
      <c r="Z2187" s="169"/>
      <c r="AA2187" s="169"/>
      <c r="AB2187" s="169"/>
      <c r="AC2187" s="180"/>
      <c r="AD2187" s="180"/>
      <c r="AE2187" s="207">
        <f t="shared" si="239"/>
        <v>310.12559999999996</v>
      </c>
    </row>
    <row r="2188" spans="1:31" x14ac:dyDescent="0.25">
      <c r="A2188" s="119"/>
      <c r="B2188" s="48" t="s">
        <v>2068</v>
      </c>
      <c r="C2188" s="23"/>
      <c r="D2188" s="49">
        <v>1</v>
      </c>
      <c r="E2188" s="23">
        <f t="shared" si="236"/>
        <v>110.24639999999999</v>
      </c>
      <c r="F2188" s="50">
        <v>110.24639999999999</v>
      </c>
      <c r="G2188" s="169"/>
      <c r="H2188" s="169"/>
      <c r="I2188" s="169"/>
      <c r="J2188" s="169"/>
      <c r="K2188" s="169"/>
      <c r="L2188" s="169"/>
      <c r="M2188" s="169"/>
      <c r="N2188" s="169"/>
      <c r="O2188" s="169"/>
      <c r="P2188" s="207"/>
      <c r="Q2188" s="169"/>
      <c r="R2188" s="169"/>
      <c r="S2188" s="169"/>
      <c r="T2188" s="169"/>
      <c r="U2188" s="208">
        <v>1</v>
      </c>
      <c r="V2188" s="207">
        <v>110.24639999999999</v>
      </c>
      <c r="W2188" s="169"/>
      <c r="X2188" s="169"/>
      <c r="Y2188" s="169"/>
      <c r="Z2188" s="169"/>
      <c r="AA2188" s="169"/>
      <c r="AB2188" s="169"/>
      <c r="AC2188" s="180"/>
      <c r="AD2188" s="180"/>
      <c r="AE2188" s="207">
        <f t="shared" si="239"/>
        <v>110.24639999999999</v>
      </c>
    </row>
    <row r="2189" spans="1:31" x14ac:dyDescent="0.25">
      <c r="A2189" s="119"/>
      <c r="B2189" s="48" t="s">
        <v>2069</v>
      </c>
      <c r="C2189" s="23"/>
      <c r="D2189" s="49">
        <v>100</v>
      </c>
      <c r="E2189" s="23">
        <f t="shared" si="236"/>
        <v>96.465599999999995</v>
      </c>
      <c r="F2189" s="50">
        <v>9646.56</v>
      </c>
      <c r="G2189" s="169"/>
      <c r="H2189" s="169"/>
      <c r="I2189" s="169"/>
      <c r="J2189" s="169"/>
      <c r="K2189" s="169"/>
      <c r="L2189" s="169"/>
      <c r="M2189" s="169"/>
      <c r="N2189" s="169"/>
      <c r="O2189" s="207">
        <v>7</v>
      </c>
      <c r="P2189" s="207">
        <v>642.41</v>
      </c>
      <c r="Q2189" s="169"/>
      <c r="R2189" s="169"/>
      <c r="S2189" s="169"/>
      <c r="T2189" s="169"/>
      <c r="U2189" s="208">
        <v>93</v>
      </c>
      <c r="V2189" s="207">
        <v>9004.15</v>
      </c>
      <c r="W2189" s="169"/>
      <c r="X2189" s="169"/>
      <c r="Y2189" s="169"/>
      <c r="Z2189" s="169"/>
      <c r="AA2189" s="169"/>
      <c r="AB2189" s="169"/>
      <c r="AC2189" s="180"/>
      <c r="AD2189" s="180"/>
      <c r="AE2189" s="207">
        <f t="shared" si="239"/>
        <v>9646.56</v>
      </c>
    </row>
    <row r="2190" spans="1:31" x14ac:dyDescent="0.25">
      <c r="A2190" s="119"/>
      <c r="B2190" s="48" t="s">
        <v>2070</v>
      </c>
      <c r="C2190" s="23"/>
      <c r="D2190" s="49">
        <v>2</v>
      </c>
      <c r="E2190" s="23">
        <f t="shared" si="236"/>
        <v>34.452000000000005</v>
      </c>
      <c r="F2190" s="50">
        <v>68.904000000000011</v>
      </c>
      <c r="G2190" s="169"/>
      <c r="H2190" s="169"/>
      <c r="I2190" s="169"/>
      <c r="J2190" s="169"/>
      <c r="K2190" s="169"/>
      <c r="L2190" s="169"/>
      <c r="M2190" s="169"/>
      <c r="N2190" s="169"/>
      <c r="O2190" s="169"/>
      <c r="P2190" s="207"/>
      <c r="Q2190" s="169"/>
      <c r="R2190" s="169"/>
      <c r="S2190" s="169"/>
      <c r="T2190" s="169"/>
      <c r="U2190" s="208">
        <v>2</v>
      </c>
      <c r="V2190" s="207">
        <v>68.904000000000011</v>
      </c>
      <c r="W2190" s="169"/>
      <c r="X2190" s="169"/>
      <c r="Y2190" s="169"/>
      <c r="Z2190" s="169"/>
      <c r="AA2190" s="169"/>
      <c r="AB2190" s="169"/>
      <c r="AC2190" s="180"/>
      <c r="AD2190" s="180"/>
      <c r="AE2190" s="207">
        <f t="shared" si="239"/>
        <v>68.904000000000011</v>
      </c>
    </row>
    <row r="2191" spans="1:31" x14ac:dyDescent="0.25">
      <c r="A2191" s="119"/>
      <c r="B2191" s="48" t="s">
        <v>2071</v>
      </c>
      <c r="C2191" s="23"/>
      <c r="D2191" s="49">
        <v>10</v>
      </c>
      <c r="E2191" s="23">
        <f t="shared" si="236"/>
        <v>59.739999999999995</v>
      </c>
      <c r="F2191" s="50">
        <v>597.4</v>
      </c>
      <c r="G2191" s="169"/>
      <c r="H2191" s="169"/>
      <c r="I2191" s="169"/>
      <c r="J2191" s="169"/>
      <c r="K2191" s="169"/>
      <c r="L2191" s="169"/>
      <c r="M2191" s="169"/>
      <c r="N2191" s="169"/>
      <c r="O2191" s="169"/>
      <c r="P2191" s="207"/>
      <c r="Q2191" s="169"/>
      <c r="R2191" s="169"/>
      <c r="S2191" s="169"/>
      <c r="T2191" s="169"/>
      <c r="U2191" s="208">
        <v>10</v>
      </c>
      <c r="V2191" s="207">
        <v>597.4</v>
      </c>
      <c r="W2191" s="169"/>
      <c r="X2191" s="169"/>
      <c r="Y2191" s="169"/>
      <c r="Z2191" s="169"/>
      <c r="AA2191" s="169"/>
      <c r="AB2191" s="169"/>
      <c r="AC2191" s="180"/>
      <c r="AD2191" s="180"/>
      <c r="AE2191" s="207">
        <f t="shared" si="239"/>
        <v>597.4</v>
      </c>
    </row>
    <row r="2192" spans="1:31" x14ac:dyDescent="0.25">
      <c r="A2192" s="119"/>
      <c r="B2192" s="48" t="s">
        <v>2072</v>
      </c>
      <c r="C2192" s="23"/>
      <c r="D2192" s="49">
        <v>3</v>
      </c>
      <c r="E2192" s="23">
        <f t="shared" si="236"/>
        <v>41.342399999999998</v>
      </c>
      <c r="F2192" s="50">
        <v>124.02719999999999</v>
      </c>
      <c r="G2192" s="169"/>
      <c r="H2192" s="169"/>
      <c r="I2192" s="169"/>
      <c r="J2192" s="169"/>
      <c r="K2192" s="169"/>
      <c r="L2192" s="169"/>
      <c r="M2192" s="169"/>
      <c r="N2192" s="169"/>
      <c r="O2192" s="169"/>
      <c r="P2192" s="207"/>
      <c r="Q2192" s="169"/>
      <c r="R2192" s="169"/>
      <c r="S2192" s="169"/>
      <c r="T2192" s="169"/>
      <c r="U2192" s="208">
        <v>3</v>
      </c>
      <c r="V2192" s="207">
        <v>124.02719999999999</v>
      </c>
      <c r="W2192" s="169"/>
      <c r="X2192" s="169"/>
      <c r="Y2192" s="169"/>
      <c r="Z2192" s="169"/>
      <c r="AA2192" s="169"/>
      <c r="AB2192" s="169"/>
      <c r="AC2192" s="180"/>
      <c r="AD2192" s="180"/>
      <c r="AE2192" s="207">
        <f t="shared" si="239"/>
        <v>124.02719999999999</v>
      </c>
    </row>
    <row r="2193" spans="1:474" x14ac:dyDescent="0.25">
      <c r="A2193" s="119"/>
      <c r="B2193" s="48" t="s">
        <v>2073</v>
      </c>
      <c r="C2193" s="23"/>
      <c r="D2193" s="49">
        <v>20</v>
      </c>
      <c r="E2193" s="23">
        <f t="shared" si="236"/>
        <v>124.02720000000002</v>
      </c>
      <c r="F2193" s="50">
        <v>2480.5440000000003</v>
      </c>
      <c r="G2193" s="169"/>
      <c r="H2193" s="169"/>
      <c r="I2193" s="169"/>
      <c r="J2193" s="169"/>
      <c r="K2193" s="169"/>
      <c r="L2193" s="169"/>
      <c r="M2193" s="169"/>
      <c r="N2193" s="169"/>
      <c r="O2193" s="169">
        <v>20</v>
      </c>
      <c r="P2193" s="207">
        <v>1462.6</v>
      </c>
      <c r="Q2193" s="169"/>
      <c r="R2193" s="169"/>
      <c r="S2193" s="169"/>
      <c r="T2193" s="169"/>
      <c r="U2193" s="208">
        <v>0</v>
      </c>
      <c r="V2193" s="207">
        <v>1017.9440000000004</v>
      </c>
      <c r="W2193" s="169"/>
      <c r="X2193" s="169"/>
      <c r="Y2193" s="169"/>
      <c r="Z2193" s="169"/>
      <c r="AA2193" s="169"/>
      <c r="AB2193" s="169"/>
      <c r="AC2193" s="180"/>
      <c r="AD2193" s="180"/>
      <c r="AE2193" s="207">
        <f t="shared" si="239"/>
        <v>2480.5440000000003</v>
      </c>
    </row>
    <row r="2194" spans="1:474" x14ac:dyDescent="0.25">
      <c r="A2194" s="119"/>
      <c r="B2194" s="48" t="s">
        <v>2074</v>
      </c>
      <c r="C2194" s="23"/>
      <c r="D2194" s="49">
        <v>20</v>
      </c>
      <c r="E2194" s="23">
        <f t="shared" si="236"/>
        <v>96.279999999999987</v>
      </c>
      <c r="F2194" s="50">
        <v>1925.5999999999997</v>
      </c>
      <c r="G2194" s="169"/>
      <c r="H2194" s="169"/>
      <c r="I2194" s="169"/>
      <c r="J2194" s="169"/>
      <c r="K2194" s="169"/>
      <c r="L2194" s="169"/>
      <c r="M2194" s="169"/>
      <c r="N2194" s="169"/>
      <c r="O2194" s="169"/>
      <c r="P2194" s="207"/>
      <c r="Q2194" s="169"/>
      <c r="R2194" s="169"/>
      <c r="S2194" s="169"/>
      <c r="T2194" s="169"/>
      <c r="U2194" s="208">
        <v>20</v>
      </c>
      <c r="V2194" s="207">
        <v>1925.5999999999997</v>
      </c>
      <c r="W2194" s="169"/>
      <c r="X2194" s="169"/>
      <c r="Y2194" s="169"/>
      <c r="Z2194" s="169"/>
      <c r="AA2194" s="169"/>
      <c r="AB2194" s="169"/>
      <c r="AC2194" s="180"/>
      <c r="AD2194" s="180"/>
      <c r="AE2194" s="207">
        <f t="shared" si="239"/>
        <v>1925.5999999999997</v>
      </c>
    </row>
    <row r="2195" spans="1:474" x14ac:dyDescent="0.25">
      <c r="A2195" s="119"/>
      <c r="B2195" s="48" t="s">
        <v>2075</v>
      </c>
      <c r="C2195" s="23"/>
      <c r="D2195" s="49">
        <v>105</v>
      </c>
      <c r="E2195" s="23">
        <f t="shared" si="236"/>
        <v>1.6535199999999999</v>
      </c>
      <c r="F2195" s="50">
        <v>173.61959999999999</v>
      </c>
      <c r="G2195" s="169"/>
      <c r="H2195" s="169"/>
      <c r="I2195" s="169"/>
      <c r="J2195" s="169"/>
      <c r="K2195" s="169"/>
      <c r="L2195" s="169"/>
      <c r="M2195" s="169"/>
      <c r="N2195" s="169"/>
      <c r="O2195" s="169"/>
      <c r="P2195" s="207"/>
      <c r="Q2195" s="169"/>
      <c r="R2195" s="169"/>
      <c r="S2195" s="169"/>
      <c r="T2195" s="169"/>
      <c r="U2195" s="208">
        <v>105</v>
      </c>
      <c r="V2195" s="207">
        <v>173.61959999999999</v>
      </c>
      <c r="W2195" s="169"/>
      <c r="X2195" s="169"/>
      <c r="Y2195" s="169"/>
      <c r="Z2195" s="169"/>
      <c r="AA2195" s="169"/>
      <c r="AB2195" s="169"/>
      <c r="AC2195" s="180"/>
      <c r="AD2195" s="180"/>
      <c r="AE2195" s="207">
        <f t="shared" si="239"/>
        <v>173.61959999999999</v>
      </c>
    </row>
    <row r="2196" spans="1:474" x14ac:dyDescent="0.25">
      <c r="A2196" s="119"/>
      <c r="B2196" s="48" t="s">
        <v>2076</v>
      </c>
      <c r="C2196" s="23"/>
      <c r="D2196" s="49">
        <v>0</v>
      </c>
      <c r="E2196" s="23"/>
      <c r="F2196" s="50">
        <v>0</v>
      </c>
      <c r="G2196" s="169"/>
      <c r="H2196" s="169"/>
      <c r="I2196" s="169"/>
      <c r="J2196" s="169"/>
      <c r="K2196" s="169"/>
      <c r="L2196" s="169"/>
      <c r="M2196" s="169"/>
      <c r="N2196" s="169"/>
      <c r="O2196" s="169"/>
      <c r="P2196" s="207"/>
      <c r="Q2196" s="169"/>
      <c r="R2196" s="169"/>
      <c r="S2196" s="169"/>
      <c r="T2196" s="169"/>
      <c r="U2196" s="208">
        <v>0</v>
      </c>
      <c r="V2196" s="207">
        <v>0</v>
      </c>
      <c r="W2196" s="169"/>
      <c r="X2196" s="169"/>
      <c r="Y2196" s="169"/>
      <c r="Z2196" s="169"/>
      <c r="AA2196" s="169"/>
      <c r="AB2196" s="169"/>
      <c r="AC2196" s="180"/>
      <c r="AD2196" s="180"/>
      <c r="AE2196" s="207">
        <f t="shared" si="239"/>
        <v>0</v>
      </c>
    </row>
    <row r="2197" spans="1:474" x14ac:dyDescent="0.25">
      <c r="A2197" s="119"/>
      <c r="B2197" s="48" t="s">
        <v>2077</v>
      </c>
      <c r="C2197" s="23"/>
      <c r="D2197" s="49">
        <v>9</v>
      </c>
      <c r="E2197" s="23">
        <f t="shared" si="236"/>
        <v>40.074399999999997</v>
      </c>
      <c r="F2197" s="50">
        <v>360.6696</v>
      </c>
      <c r="G2197" s="169"/>
      <c r="H2197" s="169"/>
      <c r="I2197" s="169"/>
      <c r="J2197" s="169"/>
      <c r="K2197" s="169"/>
      <c r="L2197" s="169"/>
      <c r="M2197" s="169"/>
      <c r="N2197" s="169"/>
      <c r="O2197" s="169">
        <v>1</v>
      </c>
      <c r="P2197" s="207">
        <v>40.07</v>
      </c>
      <c r="Q2197" s="169"/>
      <c r="R2197" s="169"/>
      <c r="S2197" s="169"/>
      <c r="T2197" s="169"/>
      <c r="U2197" s="208">
        <v>8</v>
      </c>
      <c r="V2197" s="207">
        <v>320.59960000000001</v>
      </c>
      <c r="W2197" s="169"/>
      <c r="X2197" s="169"/>
      <c r="Y2197" s="169"/>
      <c r="Z2197" s="169"/>
      <c r="AA2197" s="169"/>
      <c r="AB2197" s="169"/>
      <c r="AC2197" s="180"/>
      <c r="AD2197" s="180"/>
      <c r="AE2197" s="207">
        <f t="shared" si="239"/>
        <v>360.6696</v>
      </c>
    </row>
    <row r="2198" spans="1:474" x14ac:dyDescent="0.25">
      <c r="A2198" s="119"/>
      <c r="B2198" s="87" t="s">
        <v>2078</v>
      </c>
      <c r="C2198" s="23"/>
      <c r="D2198" s="49">
        <v>2</v>
      </c>
      <c r="E2198" s="23">
        <f t="shared" si="236"/>
        <v>41.34</v>
      </c>
      <c r="F2198" s="50">
        <v>82.68</v>
      </c>
      <c r="G2198" s="169"/>
      <c r="H2198" s="169"/>
      <c r="I2198" s="169"/>
      <c r="J2198" s="169"/>
      <c r="K2198" s="169"/>
      <c r="L2198" s="169"/>
      <c r="M2198" s="169"/>
      <c r="N2198" s="169"/>
      <c r="O2198" s="169"/>
      <c r="P2198" s="207"/>
      <c r="Q2198" s="169"/>
      <c r="R2198" s="169"/>
      <c r="S2198" s="169"/>
      <c r="T2198" s="169"/>
      <c r="U2198" s="208">
        <v>2</v>
      </c>
      <c r="V2198" s="207">
        <v>82.68</v>
      </c>
      <c r="W2198" s="169"/>
      <c r="X2198" s="169"/>
      <c r="Y2198" s="169"/>
      <c r="Z2198" s="169"/>
      <c r="AA2198" s="169"/>
      <c r="AB2198" s="169"/>
      <c r="AC2198" s="180"/>
      <c r="AD2198" s="180"/>
      <c r="AE2198" s="207">
        <f t="shared" si="239"/>
        <v>82.68</v>
      </c>
    </row>
    <row r="2199" spans="1:474" x14ac:dyDescent="0.25">
      <c r="A2199" s="119"/>
      <c r="B2199" s="48" t="s">
        <v>2079</v>
      </c>
      <c r="C2199" s="23"/>
      <c r="D2199" s="49">
        <v>1</v>
      </c>
      <c r="E2199" s="23">
        <f t="shared" si="236"/>
        <v>90</v>
      </c>
      <c r="F2199" s="50">
        <v>90</v>
      </c>
      <c r="G2199" s="169"/>
      <c r="H2199" s="169"/>
      <c r="I2199" s="169"/>
      <c r="J2199" s="169"/>
      <c r="K2199" s="169"/>
      <c r="L2199" s="169"/>
      <c r="M2199" s="169"/>
      <c r="N2199" s="169"/>
      <c r="O2199" s="169"/>
      <c r="P2199" s="207"/>
      <c r="Q2199" s="169"/>
      <c r="R2199" s="169"/>
      <c r="S2199" s="169"/>
      <c r="T2199" s="169"/>
      <c r="U2199" s="208">
        <v>1</v>
      </c>
      <c r="V2199" s="207">
        <v>90</v>
      </c>
      <c r="W2199" s="169"/>
      <c r="X2199" s="169"/>
      <c r="Y2199" s="169"/>
      <c r="Z2199" s="169"/>
      <c r="AA2199" s="169"/>
      <c r="AB2199" s="169"/>
      <c r="AC2199" s="180"/>
      <c r="AD2199" s="180"/>
      <c r="AE2199" s="207">
        <f t="shared" si="239"/>
        <v>90</v>
      </c>
    </row>
    <row r="2200" spans="1:474" x14ac:dyDescent="0.25">
      <c r="A2200" s="119"/>
      <c r="B2200" s="48" t="s">
        <v>2080</v>
      </c>
      <c r="C2200" s="23"/>
      <c r="D2200" s="49">
        <v>0</v>
      </c>
      <c r="E2200" s="23"/>
      <c r="F2200" s="50">
        <v>0</v>
      </c>
      <c r="G2200" s="169"/>
      <c r="H2200" s="169"/>
      <c r="I2200" s="169"/>
      <c r="J2200" s="169"/>
      <c r="K2200" s="169"/>
      <c r="L2200" s="169"/>
      <c r="M2200" s="169"/>
      <c r="N2200" s="169"/>
      <c r="O2200" s="169"/>
      <c r="P2200" s="207"/>
      <c r="Q2200" s="169"/>
      <c r="R2200" s="169"/>
      <c r="S2200" s="169"/>
      <c r="T2200" s="169"/>
      <c r="U2200" s="208">
        <v>0</v>
      </c>
      <c r="V2200" s="207">
        <v>0</v>
      </c>
      <c r="W2200" s="169"/>
      <c r="X2200" s="169"/>
      <c r="Y2200" s="169"/>
      <c r="Z2200" s="169"/>
      <c r="AA2200" s="169"/>
      <c r="AB2200" s="169"/>
      <c r="AC2200" s="180"/>
      <c r="AD2200" s="180"/>
      <c r="AE2200" s="207">
        <f t="shared" si="239"/>
        <v>0</v>
      </c>
    </row>
    <row r="2201" spans="1:474" s="14" customFormat="1" ht="24.75" x14ac:dyDescent="0.25">
      <c r="A2201" s="11">
        <v>294</v>
      </c>
      <c r="B2201" s="79" t="s">
        <v>2081</v>
      </c>
      <c r="C2201" s="11"/>
      <c r="D2201" s="11"/>
      <c r="E2201" s="11"/>
      <c r="F2201" s="13">
        <v>202101.03046649598</v>
      </c>
      <c r="G2201" s="171">
        <f>G2202</f>
        <v>0</v>
      </c>
      <c r="H2201" s="171">
        <f t="shared" ref="H2201:AE2201" si="240">H2202</f>
        <v>0</v>
      </c>
      <c r="I2201" s="171">
        <f t="shared" si="240"/>
        <v>0</v>
      </c>
      <c r="J2201" s="171">
        <f t="shared" si="240"/>
        <v>0</v>
      </c>
      <c r="K2201" s="171">
        <f t="shared" si="240"/>
        <v>0</v>
      </c>
      <c r="L2201" s="171">
        <f t="shared" si="240"/>
        <v>0</v>
      </c>
      <c r="M2201" s="171">
        <f t="shared" si="240"/>
        <v>0</v>
      </c>
      <c r="N2201" s="171">
        <f t="shared" si="240"/>
        <v>0</v>
      </c>
      <c r="O2201" s="171">
        <f t="shared" si="240"/>
        <v>0</v>
      </c>
      <c r="P2201" s="185">
        <f t="shared" si="240"/>
        <v>0</v>
      </c>
      <c r="Q2201" s="171">
        <f t="shared" si="240"/>
        <v>0</v>
      </c>
      <c r="R2201" s="171">
        <f t="shared" si="240"/>
        <v>0</v>
      </c>
      <c r="S2201" s="171">
        <v>0</v>
      </c>
      <c r="T2201" s="171">
        <v>0</v>
      </c>
      <c r="U2201" s="171">
        <v>116</v>
      </c>
      <c r="V2201" s="185">
        <v>202101.03046649598</v>
      </c>
      <c r="W2201" s="171">
        <f t="shared" si="240"/>
        <v>0</v>
      </c>
      <c r="X2201" s="171">
        <f t="shared" si="240"/>
        <v>0</v>
      </c>
      <c r="Y2201" s="171">
        <f t="shared" si="240"/>
        <v>0</v>
      </c>
      <c r="Z2201" s="171">
        <f t="shared" si="240"/>
        <v>0</v>
      </c>
      <c r="AA2201" s="171">
        <f t="shared" si="240"/>
        <v>0</v>
      </c>
      <c r="AB2201" s="171">
        <f t="shared" si="240"/>
        <v>0</v>
      </c>
      <c r="AC2201" s="171">
        <f t="shared" si="240"/>
        <v>0</v>
      </c>
      <c r="AD2201" s="181">
        <f t="shared" si="240"/>
        <v>0</v>
      </c>
      <c r="AE2201" s="185">
        <f t="shared" si="240"/>
        <v>202101.03046649598</v>
      </c>
      <c r="AF2201" s="104"/>
      <c r="AG2201" s="104"/>
      <c r="AH2201" s="104"/>
      <c r="AI2201" s="104"/>
      <c r="AJ2201" s="104"/>
      <c r="AK2201" s="104"/>
      <c r="AL2201" s="104"/>
      <c r="AM2201" s="104"/>
      <c r="AN2201" s="104"/>
      <c r="AO2201" s="104"/>
      <c r="AP2201" s="104"/>
      <c r="AQ2201" s="104"/>
      <c r="AR2201" s="104"/>
      <c r="AS2201" s="104"/>
      <c r="AT2201" s="104"/>
      <c r="AU2201" s="104"/>
      <c r="AV2201" s="104"/>
      <c r="AW2201" s="104"/>
      <c r="AX2201" s="104"/>
      <c r="AY2201" s="104"/>
      <c r="AZ2201" s="104"/>
      <c r="BA2201" s="104"/>
      <c r="BB2201" s="104"/>
      <c r="BC2201" s="104"/>
      <c r="BD2201" s="104"/>
      <c r="BE2201" s="104"/>
      <c r="BF2201" s="104"/>
      <c r="BG2201" s="104"/>
      <c r="BH2201" s="104"/>
      <c r="BI2201" s="104"/>
      <c r="BJ2201" s="104"/>
      <c r="BK2201" s="104"/>
      <c r="BL2201" s="104"/>
      <c r="BM2201" s="104"/>
      <c r="BN2201" s="104"/>
      <c r="BO2201" s="104"/>
      <c r="BP2201" s="104"/>
      <c r="BQ2201" s="104"/>
      <c r="BR2201" s="104"/>
      <c r="GM2201" s="104"/>
      <c r="GN2201" s="104"/>
      <c r="GO2201" s="104"/>
      <c r="GP2201" s="104"/>
      <c r="GQ2201" s="104"/>
      <c r="GR2201" s="104"/>
      <c r="GS2201" s="104"/>
      <c r="GT2201" s="104"/>
      <c r="GU2201" s="104"/>
      <c r="GV2201" s="104"/>
      <c r="GW2201" s="104"/>
      <c r="GX2201" s="104"/>
      <c r="GY2201" s="104"/>
      <c r="GZ2201" s="104"/>
      <c r="HA2201" s="104"/>
      <c r="HB2201" s="104"/>
      <c r="HC2201" s="104"/>
      <c r="HD2201" s="104"/>
      <c r="HE2201" s="104"/>
      <c r="HF2201" s="104"/>
      <c r="HG2201" s="104"/>
      <c r="HH2201" s="104"/>
      <c r="HI2201" s="104"/>
      <c r="HJ2201" s="104"/>
      <c r="HK2201" s="104"/>
      <c r="HL2201" s="104"/>
      <c r="HM2201" s="104"/>
      <c r="HN2201" s="104"/>
      <c r="HO2201" s="104"/>
      <c r="HP2201" s="104"/>
      <c r="HQ2201" s="104"/>
      <c r="HR2201" s="104"/>
      <c r="HS2201" s="104"/>
      <c r="HT2201" s="104"/>
      <c r="HU2201" s="104"/>
      <c r="HV2201" s="104"/>
      <c r="HW2201" s="104"/>
      <c r="HX2201" s="104"/>
      <c r="HY2201" s="104"/>
      <c r="HZ2201" s="104"/>
      <c r="IA2201" s="104"/>
      <c r="IB2201" s="104"/>
      <c r="IC2201" s="104"/>
      <c r="ID2201" s="104"/>
      <c r="IE2201" s="104"/>
      <c r="IF2201" s="104"/>
      <c r="IG2201" s="104"/>
      <c r="IH2201" s="104"/>
      <c r="II2201" s="104"/>
      <c r="IJ2201" s="104"/>
      <c r="IK2201" s="104"/>
      <c r="IL2201" s="104"/>
      <c r="IM2201" s="104"/>
      <c r="IN2201" s="104"/>
      <c r="IO2201" s="104"/>
      <c r="IP2201" s="104"/>
      <c r="IQ2201" s="104"/>
      <c r="IR2201" s="104"/>
      <c r="IS2201" s="104"/>
      <c r="IT2201" s="104"/>
      <c r="IU2201" s="104"/>
      <c r="IV2201" s="104"/>
      <c r="IW2201" s="104"/>
      <c r="IX2201" s="104"/>
      <c r="IY2201" s="104"/>
      <c r="IZ2201" s="104"/>
      <c r="JA2201" s="104"/>
      <c r="JB2201" s="104"/>
      <c r="JC2201" s="104"/>
      <c r="JD2201" s="104"/>
      <c r="JE2201" s="104"/>
      <c r="JF2201" s="104"/>
      <c r="JG2201" s="104"/>
      <c r="JH2201" s="104"/>
      <c r="JI2201" s="104"/>
      <c r="JJ2201" s="104"/>
      <c r="JK2201" s="104"/>
      <c r="JL2201" s="104"/>
      <c r="JM2201" s="104"/>
      <c r="JN2201" s="104"/>
      <c r="JO2201" s="104"/>
      <c r="JP2201" s="104"/>
      <c r="JQ2201" s="104"/>
      <c r="JR2201" s="104"/>
      <c r="JS2201" s="104"/>
      <c r="JT2201" s="104"/>
      <c r="JU2201" s="104"/>
      <c r="JV2201" s="104"/>
      <c r="JW2201" s="104"/>
      <c r="JX2201" s="104"/>
      <c r="JY2201" s="104"/>
      <c r="JZ2201" s="104"/>
      <c r="KA2201" s="104"/>
      <c r="KB2201" s="104"/>
      <c r="KC2201" s="104"/>
      <c r="KD2201" s="104"/>
      <c r="KE2201" s="104"/>
      <c r="KF2201" s="104"/>
      <c r="KG2201" s="104"/>
      <c r="KH2201" s="104"/>
      <c r="KI2201" s="104"/>
      <c r="KJ2201" s="104"/>
      <c r="KK2201" s="104"/>
      <c r="KL2201" s="104"/>
      <c r="KM2201" s="104"/>
      <c r="KN2201" s="104"/>
      <c r="KO2201" s="104"/>
      <c r="KP2201" s="104"/>
      <c r="KQ2201" s="104"/>
      <c r="KR2201" s="104"/>
      <c r="KS2201" s="104"/>
      <c r="KT2201" s="104"/>
      <c r="KU2201" s="104"/>
      <c r="KV2201" s="104"/>
      <c r="KW2201" s="104"/>
      <c r="KX2201" s="104"/>
      <c r="KY2201" s="104"/>
      <c r="KZ2201" s="104"/>
      <c r="LA2201" s="104"/>
      <c r="LB2201" s="104"/>
      <c r="LC2201" s="104"/>
      <c r="LD2201" s="104"/>
      <c r="LE2201" s="104"/>
      <c r="LF2201" s="104"/>
      <c r="LG2201" s="104"/>
      <c r="LH2201" s="104"/>
      <c r="LI2201" s="104"/>
      <c r="LJ2201" s="104"/>
      <c r="LK2201" s="104"/>
      <c r="LL2201" s="104"/>
      <c r="LM2201" s="104"/>
      <c r="LN2201" s="104"/>
      <c r="LO2201" s="104"/>
      <c r="LP2201" s="104"/>
      <c r="LQ2201" s="104"/>
      <c r="LR2201" s="104"/>
      <c r="LS2201" s="104"/>
      <c r="LT2201" s="104"/>
      <c r="LU2201" s="104"/>
      <c r="LV2201" s="104"/>
      <c r="LW2201" s="104"/>
      <c r="LX2201" s="104"/>
      <c r="LY2201" s="104"/>
      <c r="LZ2201" s="104"/>
      <c r="MA2201" s="104"/>
      <c r="MB2201" s="104"/>
      <c r="MC2201" s="104"/>
      <c r="MD2201" s="104"/>
      <c r="ME2201" s="104"/>
      <c r="MF2201" s="104"/>
      <c r="MG2201" s="104"/>
      <c r="MH2201" s="104"/>
      <c r="MI2201" s="104"/>
      <c r="MJ2201" s="104"/>
      <c r="MK2201" s="104"/>
      <c r="ML2201" s="104"/>
      <c r="MM2201" s="104"/>
      <c r="MN2201" s="104"/>
      <c r="MO2201" s="104"/>
      <c r="MP2201" s="104"/>
      <c r="MQ2201" s="104"/>
      <c r="MR2201" s="104"/>
      <c r="MS2201" s="104"/>
      <c r="MT2201" s="104"/>
      <c r="MU2201" s="104"/>
      <c r="MV2201" s="104"/>
      <c r="MW2201" s="104"/>
      <c r="MX2201" s="104"/>
      <c r="MY2201" s="104"/>
      <c r="MZ2201" s="104"/>
      <c r="NA2201" s="104"/>
      <c r="NB2201" s="104"/>
      <c r="NC2201" s="104"/>
      <c r="ND2201" s="104"/>
      <c r="NE2201" s="104"/>
      <c r="NF2201" s="104"/>
      <c r="NG2201" s="104"/>
      <c r="NH2201" s="104"/>
      <c r="NI2201" s="104"/>
      <c r="NJ2201" s="104"/>
      <c r="NK2201" s="104"/>
      <c r="NL2201" s="104"/>
      <c r="NM2201" s="104"/>
      <c r="NN2201" s="104"/>
      <c r="NO2201" s="104"/>
      <c r="NP2201" s="104"/>
      <c r="NQ2201" s="104"/>
      <c r="NR2201" s="104"/>
      <c r="NS2201" s="104"/>
      <c r="NT2201" s="104"/>
      <c r="NU2201" s="104"/>
      <c r="NV2201" s="104"/>
      <c r="NW2201" s="104"/>
      <c r="NX2201" s="104"/>
      <c r="NY2201" s="104"/>
      <c r="NZ2201" s="104"/>
      <c r="OA2201" s="104"/>
      <c r="OB2201" s="104"/>
      <c r="OC2201" s="104"/>
      <c r="OD2201" s="104"/>
      <c r="OE2201" s="104"/>
      <c r="OF2201" s="104"/>
      <c r="OG2201" s="104"/>
      <c r="OH2201" s="104"/>
      <c r="OI2201" s="104"/>
      <c r="OJ2201" s="104"/>
      <c r="OK2201" s="104"/>
      <c r="OL2201" s="104"/>
      <c r="OM2201" s="104"/>
      <c r="ON2201" s="104"/>
      <c r="OO2201" s="104"/>
      <c r="OP2201" s="104"/>
      <c r="OQ2201" s="104"/>
      <c r="OR2201" s="104"/>
      <c r="OS2201" s="104"/>
      <c r="OT2201" s="104"/>
      <c r="OU2201" s="104"/>
      <c r="OV2201" s="104"/>
      <c r="OW2201" s="104"/>
      <c r="OX2201" s="104"/>
      <c r="OY2201" s="104"/>
      <c r="OZ2201" s="104"/>
      <c r="PA2201" s="104"/>
      <c r="PB2201" s="104"/>
      <c r="PC2201" s="104"/>
      <c r="PD2201" s="104"/>
      <c r="PE2201" s="104"/>
      <c r="PF2201" s="104"/>
      <c r="PG2201" s="104"/>
      <c r="PH2201" s="104"/>
      <c r="PI2201" s="104"/>
      <c r="PJ2201" s="104"/>
      <c r="PK2201" s="104"/>
      <c r="PL2201" s="104"/>
      <c r="PM2201" s="104"/>
      <c r="PN2201" s="104"/>
      <c r="PO2201" s="104"/>
      <c r="PP2201" s="104"/>
      <c r="PQ2201" s="104"/>
      <c r="PR2201" s="104"/>
      <c r="PS2201" s="104"/>
      <c r="PT2201" s="104"/>
      <c r="PU2201" s="104"/>
      <c r="PV2201" s="104"/>
      <c r="PW2201" s="104"/>
      <c r="PX2201" s="104"/>
      <c r="PY2201" s="104"/>
      <c r="PZ2201" s="104"/>
      <c r="QA2201" s="104"/>
      <c r="QB2201" s="104"/>
      <c r="QC2201" s="104"/>
      <c r="QD2201" s="104"/>
      <c r="QE2201" s="104"/>
      <c r="QF2201" s="104"/>
      <c r="QG2201" s="104"/>
      <c r="QH2201" s="104"/>
      <c r="QI2201" s="104"/>
      <c r="QJ2201" s="104"/>
      <c r="QK2201" s="104"/>
      <c r="QL2201" s="104"/>
      <c r="QM2201" s="104"/>
      <c r="QN2201" s="104"/>
      <c r="QO2201" s="104"/>
      <c r="QP2201" s="104"/>
      <c r="QQ2201" s="104"/>
      <c r="QR2201" s="104"/>
      <c r="QS2201" s="104"/>
      <c r="QT2201" s="104"/>
      <c r="QU2201" s="104"/>
      <c r="QV2201" s="104"/>
      <c r="QW2201" s="104"/>
      <c r="QX2201" s="104"/>
      <c r="QY2201" s="104"/>
      <c r="QZ2201" s="104"/>
      <c r="RA2201" s="104"/>
      <c r="RB2201" s="104"/>
      <c r="RC2201" s="104"/>
      <c r="RD2201" s="104"/>
      <c r="RE2201" s="104"/>
      <c r="RF2201" s="104"/>
    </row>
    <row r="2202" spans="1:474" s="19" customFormat="1" x14ac:dyDescent="0.25">
      <c r="A2202" s="15">
        <v>29403</v>
      </c>
      <c r="B2202" s="67" t="s">
        <v>2082</v>
      </c>
      <c r="C2202" s="15"/>
      <c r="D2202" s="15"/>
      <c r="E2202" s="15"/>
      <c r="F2202" s="18">
        <v>202101.03046649598</v>
      </c>
      <c r="G2202" s="173">
        <f>SUM(G2203:G2233)</f>
        <v>0</v>
      </c>
      <c r="H2202" s="173">
        <f t="shared" ref="H2202:AE2202" si="241">SUM(H2203:H2233)</f>
        <v>0</v>
      </c>
      <c r="I2202" s="173">
        <f t="shared" si="241"/>
        <v>0</v>
      </c>
      <c r="J2202" s="173">
        <f t="shared" si="241"/>
        <v>0</v>
      </c>
      <c r="K2202" s="173">
        <f t="shared" si="241"/>
        <v>0</v>
      </c>
      <c r="L2202" s="173">
        <f t="shared" si="241"/>
        <v>0</v>
      </c>
      <c r="M2202" s="173">
        <f t="shared" si="241"/>
        <v>0</v>
      </c>
      <c r="N2202" s="173">
        <f t="shared" si="241"/>
        <v>0</v>
      </c>
      <c r="O2202" s="173">
        <f t="shared" si="241"/>
        <v>0</v>
      </c>
      <c r="P2202" s="184">
        <f t="shared" si="241"/>
        <v>0</v>
      </c>
      <c r="Q2202" s="173">
        <f t="shared" si="241"/>
        <v>0</v>
      </c>
      <c r="R2202" s="173">
        <f t="shared" si="241"/>
        <v>0</v>
      </c>
      <c r="S2202" s="173">
        <v>0</v>
      </c>
      <c r="T2202" s="173">
        <v>0</v>
      </c>
      <c r="U2202" s="173">
        <v>116</v>
      </c>
      <c r="V2202" s="184">
        <v>202101.03046649598</v>
      </c>
      <c r="W2202" s="173">
        <f t="shared" si="241"/>
        <v>0</v>
      </c>
      <c r="X2202" s="173">
        <f t="shared" si="241"/>
        <v>0</v>
      </c>
      <c r="Y2202" s="173">
        <f t="shared" si="241"/>
        <v>0</v>
      </c>
      <c r="Z2202" s="173">
        <f t="shared" si="241"/>
        <v>0</v>
      </c>
      <c r="AA2202" s="173">
        <f t="shared" si="241"/>
        <v>0</v>
      </c>
      <c r="AB2202" s="173">
        <f t="shared" si="241"/>
        <v>0</v>
      </c>
      <c r="AC2202" s="173">
        <f t="shared" si="241"/>
        <v>0</v>
      </c>
      <c r="AD2202" s="179">
        <f t="shared" si="241"/>
        <v>0</v>
      </c>
      <c r="AE2202" s="184">
        <f t="shared" si="241"/>
        <v>202101.03046649598</v>
      </c>
      <c r="AF2202" s="104"/>
      <c r="AG2202" s="104"/>
      <c r="AH2202" s="104"/>
      <c r="AI2202" s="104"/>
      <c r="AJ2202" s="104"/>
      <c r="AK2202" s="104"/>
      <c r="AL2202" s="104"/>
      <c r="AM2202" s="104"/>
      <c r="AN2202" s="104"/>
      <c r="AO2202" s="104"/>
      <c r="AP2202" s="104"/>
      <c r="AQ2202" s="104"/>
      <c r="AR2202" s="104"/>
      <c r="AS2202" s="104"/>
      <c r="AT2202" s="104"/>
      <c r="AU2202" s="104"/>
      <c r="AV2202" s="104"/>
      <c r="AW2202" s="104"/>
      <c r="AX2202" s="104"/>
      <c r="AY2202" s="104"/>
      <c r="AZ2202" s="104"/>
      <c r="BA2202" s="104"/>
      <c r="BB2202" s="104"/>
      <c r="BC2202" s="104"/>
      <c r="BD2202" s="104"/>
      <c r="BE2202" s="104"/>
      <c r="BF2202" s="104"/>
      <c r="BG2202" s="104"/>
      <c r="BH2202" s="104"/>
      <c r="BI2202" s="104"/>
      <c r="BJ2202" s="104"/>
      <c r="BK2202" s="104"/>
      <c r="BL2202" s="104"/>
      <c r="BM2202" s="104"/>
      <c r="BN2202" s="104"/>
      <c r="BO2202" s="104"/>
      <c r="BP2202" s="104"/>
      <c r="BQ2202" s="104"/>
      <c r="BR2202" s="104"/>
      <c r="GM2202" s="104"/>
      <c r="GN2202" s="104"/>
      <c r="GO2202" s="104"/>
      <c r="GP2202" s="104"/>
      <c r="GQ2202" s="104"/>
      <c r="GR2202" s="104"/>
      <c r="GS2202" s="104"/>
      <c r="GT2202" s="104"/>
      <c r="GU2202" s="104"/>
      <c r="GV2202" s="104"/>
      <c r="GW2202" s="104"/>
      <c r="GX2202" s="104"/>
      <c r="GY2202" s="104"/>
      <c r="GZ2202" s="104"/>
      <c r="HA2202" s="104"/>
      <c r="HB2202" s="104"/>
      <c r="HC2202" s="104"/>
      <c r="HD2202" s="104"/>
      <c r="HE2202" s="104"/>
      <c r="HF2202" s="104"/>
      <c r="HG2202" s="104"/>
      <c r="HH2202" s="104"/>
      <c r="HI2202" s="104"/>
      <c r="HJ2202" s="104"/>
      <c r="HK2202" s="104"/>
      <c r="HL2202" s="104"/>
      <c r="HM2202" s="104"/>
      <c r="HN2202" s="104"/>
      <c r="HO2202" s="104"/>
      <c r="HP2202" s="104"/>
      <c r="HQ2202" s="104"/>
      <c r="HR2202" s="104"/>
      <c r="HS2202" s="104"/>
      <c r="HT2202" s="104"/>
      <c r="HU2202" s="104"/>
      <c r="HV2202" s="104"/>
      <c r="HW2202" s="104"/>
      <c r="HX2202" s="104"/>
      <c r="HY2202" s="104"/>
      <c r="HZ2202" s="104"/>
      <c r="IA2202" s="104"/>
      <c r="IB2202" s="104"/>
      <c r="IC2202" s="104"/>
      <c r="ID2202" s="104"/>
      <c r="IE2202" s="104"/>
      <c r="IF2202" s="104"/>
      <c r="IG2202" s="104"/>
      <c r="IH2202" s="104"/>
      <c r="II2202" s="104"/>
      <c r="IJ2202" s="104"/>
      <c r="IK2202" s="104"/>
      <c r="IL2202" s="104"/>
      <c r="IM2202" s="104"/>
      <c r="IN2202" s="104"/>
      <c r="IO2202" s="104"/>
      <c r="IP2202" s="104"/>
      <c r="IQ2202" s="104"/>
      <c r="IR2202" s="104"/>
      <c r="IS2202" s="104"/>
      <c r="IT2202" s="104"/>
      <c r="IU2202" s="104"/>
      <c r="IV2202" s="104"/>
      <c r="IW2202" s="104"/>
      <c r="IX2202" s="104"/>
      <c r="IY2202" s="104"/>
      <c r="IZ2202" s="104"/>
      <c r="JA2202" s="104"/>
      <c r="JB2202" s="104"/>
      <c r="JC2202" s="104"/>
      <c r="JD2202" s="104"/>
      <c r="JE2202" s="104"/>
      <c r="JF2202" s="104"/>
      <c r="JG2202" s="104"/>
      <c r="JH2202" s="104"/>
      <c r="JI2202" s="104"/>
      <c r="JJ2202" s="104"/>
      <c r="JK2202" s="104"/>
      <c r="JL2202" s="104"/>
      <c r="JM2202" s="104"/>
      <c r="JN2202" s="104"/>
      <c r="JO2202" s="104"/>
      <c r="JP2202" s="104"/>
      <c r="JQ2202" s="104"/>
      <c r="JR2202" s="104"/>
      <c r="JS2202" s="104"/>
      <c r="JT2202" s="104"/>
      <c r="JU2202" s="104"/>
      <c r="JV2202" s="104"/>
      <c r="JW2202" s="104"/>
      <c r="JX2202" s="104"/>
      <c r="JY2202" s="104"/>
      <c r="JZ2202" s="104"/>
      <c r="KA2202" s="104"/>
      <c r="KB2202" s="104"/>
      <c r="KC2202" s="104"/>
      <c r="KD2202" s="104"/>
      <c r="KE2202" s="104"/>
      <c r="KF2202" s="104"/>
      <c r="KG2202" s="104"/>
      <c r="KH2202" s="104"/>
      <c r="KI2202" s="104"/>
      <c r="KJ2202" s="104"/>
      <c r="KK2202" s="104"/>
      <c r="KL2202" s="104"/>
      <c r="KM2202" s="104"/>
      <c r="KN2202" s="104"/>
      <c r="KO2202" s="104"/>
      <c r="KP2202" s="104"/>
      <c r="KQ2202" s="104"/>
      <c r="KR2202" s="104"/>
      <c r="KS2202" s="104"/>
      <c r="KT2202" s="104"/>
      <c r="KU2202" s="104"/>
      <c r="KV2202" s="104"/>
      <c r="KW2202" s="104"/>
      <c r="KX2202" s="104"/>
      <c r="KY2202" s="104"/>
      <c r="KZ2202" s="104"/>
      <c r="LA2202" s="104"/>
      <c r="LB2202" s="104"/>
      <c r="LC2202" s="104"/>
      <c r="LD2202" s="104"/>
      <c r="LE2202" s="104"/>
      <c r="LF2202" s="104"/>
      <c r="LG2202" s="104"/>
      <c r="LH2202" s="104"/>
      <c r="LI2202" s="104"/>
      <c r="LJ2202" s="104"/>
      <c r="LK2202" s="104"/>
      <c r="LL2202" s="104"/>
      <c r="LM2202" s="104"/>
      <c r="LN2202" s="104"/>
      <c r="LO2202" s="104"/>
      <c r="LP2202" s="104"/>
      <c r="LQ2202" s="104"/>
      <c r="LR2202" s="104"/>
      <c r="LS2202" s="104"/>
      <c r="LT2202" s="104"/>
      <c r="LU2202" s="104"/>
      <c r="LV2202" s="104"/>
      <c r="LW2202" s="104"/>
      <c r="LX2202" s="104"/>
      <c r="LY2202" s="104"/>
      <c r="LZ2202" s="104"/>
      <c r="MA2202" s="104"/>
      <c r="MB2202" s="104"/>
      <c r="MC2202" s="104"/>
      <c r="MD2202" s="104"/>
      <c r="ME2202" s="104"/>
      <c r="MF2202" s="104"/>
      <c r="MG2202" s="104"/>
      <c r="MH2202" s="104"/>
      <c r="MI2202" s="104"/>
      <c r="MJ2202" s="104"/>
      <c r="MK2202" s="104"/>
      <c r="ML2202" s="104"/>
      <c r="MM2202" s="104"/>
      <c r="MN2202" s="104"/>
      <c r="MO2202" s="104"/>
      <c r="MP2202" s="104"/>
      <c r="MQ2202" s="104"/>
      <c r="MR2202" s="104"/>
      <c r="MS2202" s="104"/>
      <c r="MT2202" s="104"/>
      <c r="MU2202" s="104"/>
      <c r="MV2202" s="104"/>
      <c r="MW2202" s="104"/>
      <c r="MX2202" s="104"/>
      <c r="MY2202" s="104"/>
      <c r="MZ2202" s="104"/>
      <c r="NA2202" s="104"/>
      <c r="NB2202" s="104"/>
      <c r="NC2202" s="104"/>
      <c r="ND2202" s="104"/>
      <c r="NE2202" s="104"/>
      <c r="NF2202" s="104"/>
      <c r="NG2202" s="104"/>
      <c r="NH2202" s="104"/>
      <c r="NI2202" s="104"/>
      <c r="NJ2202" s="104"/>
      <c r="NK2202" s="104"/>
      <c r="NL2202" s="104"/>
      <c r="NM2202" s="104"/>
      <c r="NN2202" s="104"/>
      <c r="NO2202" s="104"/>
      <c r="NP2202" s="104"/>
      <c r="NQ2202" s="104"/>
      <c r="NR2202" s="104"/>
      <c r="NS2202" s="104"/>
      <c r="NT2202" s="104"/>
      <c r="NU2202" s="104"/>
      <c r="NV2202" s="104"/>
      <c r="NW2202" s="104"/>
      <c r="NX2202" s="104"/>
      <c r="NY2202" s="104"/>
      <c r="NZ2202" s="104"/>
      <c r="OA2202" s="104"/>
      <c r="OB2202" s="104"/>
      <c r="OC2202" s="104"/>
      <c r="OD2202" s="104"/>
      <c r="OE2202" s="104"/>
      <c r="OF2202" s="104"/>
      <c r="OG2202" s="104"/>
      <c r="OH2202" s="104"/>
      <c r="OI2202" s="104"/>
      <c r="OJ2202" s="104"/>
      <c r="OK2202" s="104"/>
      <c r="OL2202" s="104"/>
      <c r="OM2202" s="104"/>
      <c r="ON2202" s="104"/>
      <c r="OO2202" s="104"/>
      <c r="OP2202" s="104"/>
      <c r="OQ2202" s="104"/>
      <c r="OR2202" s="104"/>
      <c r="OS2202" s="104"/>
      <c r="OT2202" s="104"/>
      <c r="OU2202" s="104"/>
      <c r="OV2202" s="104"/>
      <c r="OW2202" s="104"/>
      <c r="OX2202" s="104"/>
      <c r="OY2202" s="104"/>
      <c r="OZ2202" s="104"/>
      <c r="PA2202" s="104"/>
      <c r="PB2202" s="104"/>
      <c r="PC2202" s="104"/>
      <c r="PD2202" s="104"/>
      <c r="PE2202" s="104"/>
      <c r="PF2202" s="104"/>
      <c r="PG2202" s="104"/>
      <c r="PH2202" s="104"/>
      <c r="PI2202" s="104"/>
      <c r="PJ2202" s="104"/>
      <c r="PK2202" s="104"/>
      <c r="PL2202" s="104"/>
      <c r="PM2202" s="104"/>
      <c r="PN2202" s="104"/>
      <c r="PO2202" s="104"/>
      <c r="PP2202" s="104"/>
      <c r="PQ2202" s="104"/>
      <c r="PR2202" s="104"/>
      <c r="PS2202" s="104"/>
      <c r="PT2202" s="104"/>
      <c r="PU2202" s="104"/>
      <c r="PV2202" s="104"/>
      <c r="PW2202" s="104"/>
      <c r="PX2202" s="104"/>
      <c r="PY2202" s="104"/>
      <c r="PZ2202" s="104"/>
      <c r="QA2202" s="104"/>
      <c r="QB2202" s="104"/>
      <c r="QC2202" s="104"/>
      <c r="QD2202" s="104"/>
      <c r="QE2202" s="104"/>
      <c r="QF2202" s="104"/>
      <c r="QG2202" s="104"/>
      <c r="QH2202" s="104"/>
      <c r="QI2202" s="104"/>
      <c r="QJ2202" s="104"/>
      <c r="QK2202" s="104"/>
      <c r="QL2202" s="104"/>
      <c r="QM2202" s="104"/>
      <c r="QN2202" s="104"/>
      <c r="QO2202" s="104"/>
      <c r="QP2202" s="104"/>
      <c r="QQ2202" s="104"/>
      <c r="QR2202" s="104"/>
      <c r="QS2202" s="104"/>
      <c r="QT2202" s="104"/>
      <c r="QU2202" s="104"/>
      <c r="QV2202" s="104"/>
      <c r="QW2202" s="104"/>
      <c r="QX2202" s="104"/>
      <c r="QY2202" s="104"/>
      <c r="QZ2202" s="104"/>
      <c r="RA2202" s="104"/>
      <c r="RB2202" s="104"/>
      <c r="RC2202" s="104"/>
      <c r="RD2202" s="104"/>
      <c r="RE2202" s="104"/>
      <c r="RF2202" s="104"/>
    </row>
    <row r="2203" spans="1:474" x14ac:dyDescent="0.25">
      <c r="A2203" s="26"/>
      <c r="B2203" s="48" t="s">
        <v>2083</v>
      </c>
      <c r="C2203" s="23"/>
      <c r="D2203" s="49">
        <v>1</v>
      </c>
      <c r="E2203" s="23"/>
      <c r="F2203" s="50">
        <v>1018.4027736960001</v>
      </c>
      <c r="G2203" s="169"/>
      <c r="H2203" s="169"/>
      <c r="I2203" s="169"/>
      <c r="J2203" s="169"/>
      <c r="K2203" s="169"/>
      <c r="L2203" s="169"/>
      <c r="M2203" s="169"/>
      <c r="N2203" s="169"/>
      <c r="O2203" s="169"/>
      <c r="P2203" s="207"/>
      <c r="Q2203" s="169"/>
      <c r="R2203" s="169"/>
      <c r="S2203" s="169"/>
      <c r="T2203" s="169"/>
      <c r="U2203" s="208">
        <v>1</v>
      </c>
      <c r="V2203" s="207">
        <v>1018.4027736960001</v>
      </c>
      <c r="W2203" s="169"/>
      <c r="X2203" s="169"/>
      <c r="Y2203" s="169"/>
      <c r="Z2203" s="169"/>
      <c r="AA2203" s="169"/>
      <c r="AB2203" s="169"/>
      <c r="AC2203" s="180"/>
      <c r="AD2203" s="180"/>
      <c r="AE2203" s="207">
        <f t="shared" ref="AE2203:AE2233" si="242">H2203+J2203+L2203+N2203+P2203+R2203+T2203+V2203+X2203+Z2203+AB2203+AD2203</f>
        <v>1018.4027736960001</v>
      </c>
    </row>
    <row r="2204" spans="1:474" x14ac:dyDescent="0.25">
      <c r="A2204" s="26"/>
      <c r="B2204" s="48" t="s">
        <v>2084</v>
      </c>
      <c r="C2204" s="23"/>
      <c r="D2204" s="49">
        <v>1</v>
      </c>
      <c r="E2204" s="23"/>
      <c r="F2204" s="50">
        <v>1760.3</v>
      </c>
      <c r="G2204" s="169"/>
      <c r="H2204" s="169"/>
      <c r="I2204" s="169"/>
      <c r="J2204" s="169"/>
      <c r="K2204" s="169"/>
      <c r="L2204" s="169"/>
      <c r="M2204" s="169"/>
      <c r="N2204" s="169"/>
      <c r="O2204" s="169"/>
      <c r="P2204" s="207"/>
      <c r="Q2204" s="169"/>
      <c r="R2204" s="169"/>
      <c r="S2204" s="169"/>
      <c r="T2204" s="169"/>
      <c r="U2204" s="208">
        <v>1</v>
      </c>
      <c r="V2204" s="207">
        <v>1760.3</v>
      </c>
      <c r="W2204" s="169"/>
      <c r="X2204" s="169"/>
      <c r="Y2204" s="169"/>
      <c r="Z2204" s="169"/>
      <c r="AA2204" s="169"/>
      <c r="AB2204" s="169"/>
      <c r="AC2204" s="180"/>
      <c r="AD2204" s="180"/>
      <c r="AE2204" s="207">
        <f t="shared" si="242"/>
        <v>1760.3</v>
      </c>
    </row>
    <row r="2205" spans="1:474" x14ac:dyDescent="0.25">
      <c r="A2205" s="26"/>
      <c r="B2205" s="48" t="s">
        <v>2085</v>
      </c>
      <c r="C2205" s="23"/>
      <c r="D2205" s="49">
        <v>6</v>
      </c>
      <c r="E2205" s="23"/>
      <c r="F2205" s="50">
        <v>9756.42</v>
      </c>
      <c r="G2205" s="169"/>
      <c r="H2205" s="169"/>
      <c r="I2205" s="169"/>
      <c r="J2205" s="169"/>
      <c r="K2205" s="169"/>
      <c r="L2205" s="169"/>
      <c r="M2205" s="169"/>
      <c r="N2205" s="169"/>
      <c r="O2205" s="169"/>
      <c r="P2205" s="207"/>
      <c r="Q2205" s="169"/>
      <c r="R2205" s="169"/>
      <c r="S2205" s="169"/>
      <c r="T2205" s="169"/>
      <c r="U2205" s="208">
        <v>6</v>
      </c>
      <c r="V2205" s="207">
        <v>9756.42</v>
      </c>
      <c r="W2205" s="169"/>
      <c r="X2205" s="169"/>
      <c r="Y2205" s="169"/>
      <c r="Z2205" s="169"/>
      <c r="AA2205" s="169"/>
      <c r="AB2205" s="169"/>
      <c r="AC2205" s="180"/>
      <c r="AD2205" s="180"/>
      <c r="AE2205" s="207">
        <f t="shared" si="242"/>
        <v>9756.42</v>
      </c>
    </row>
    <row r="2206" spans="1:474" x14ac:dyDescent="0.25">
      <c r="A2206" s="26"/>
      <c r="B2206" s="48" t="s">
        <v>2086</v>
      </c>
      <c r="C2206" s="23"/>
      <c r="D2206" s="49">
        <v>2</v>
      </c>
      <c r="E2206" s="23"/>
      <c r="F2206" s="50">
        <v>947.75</v>
      </c>
      <c r="G2206" s="169"/>
      <c r="H2206" s="169"/>
      <c r="I2206" s="169"/>
      <c r="J2206" s="169"/>
      <c r="K2206" s="169"/>
      <c r="L2206" s="169"/>
      <c r="M2206" s="169"/>
      <c r="N2206" s="169"/>
      <c r="O2206" s="169"/>
      <c r="P2206" s="207"/>
      <c r="Q2206" s="169"/>
      <c r="R2206" s="169"/>
      <c r="S2206" s="169"/>
      <c r="T2206" s="169"/>
      <c r="U2206" s="208">
        <v>2</v>
      </c>
      <c r="V2206" s="207">
        <v>947.75</v>
      </c>
      <c r="W2206" s="169"/>
      <c r="X2206" s="169"/>
      <c r="Y2206" s="169"/>
      <c r="Z2206" s="169"/>
      <c r="AA2206" s="169"/>
      <c r="AB2206" s="169"/>
      <c r="AC2206" s="180"/>
      <c r="AD2206" s="180"/>
      <c r="AE2206" s="207">
        <f t="shared" si="242"/>
        <v>947.75</v>
      </c>
    </row>
    <row r="2207" spans="1:474" x14ac:dyDescent="0.25">
      <c r="A2207" s="26"/>
      <c r="B2207" s="48" t="s">
        <v>2087</v>
      </c>
      <c r="C2207" s="23"/>
      <c r="D2207" s="49">
        <v>10</v>
      </c>
      <c r="E2207" s="23"/>
      <c r="F2207" s="50">
        <v>41850.635904000002</v>
      </c>
      <c r="G2207" s="169"/>
      <c r="H2207" s="169"/>
      <c r="I2207" s="169"/>
      <c r="J2207" s="169"/>
      <c r="K2207" s="169"/>
      <c r="L2207" s="169"/>
      <c r="M2207" s="169"/>
      <c r="N2207" s="169"/>
      <c r="O2207" s="169"/>
      <c r="P2207" s="207"/>
      <c r="Q2207" s="169"/>
      <c r="R2207" s="169"/>
      <c r="S2207" s="169"/>
      <c r="T2207" s="169"/>
      <c r="U2207" s="208">
        <v>10</v>
      </c>
      <c r="V2207" s="207">
        <v>41850.635904000002</v>
      </c>
      <c r="W2207" s="169"/>
      <c r="X2207" s="169"/>
      <c r="Y2207" s="169"/>
      <c r="Z2207" s="169"/>
      <c r="AA2207" s="169"/>
      <c r="AB2207" s="169"/>
      <c r="AC2207" s="180"/>
      <c r="AD2207" s="180"/>
      <c r="AE2207" s="207">
        <f t="shared" si="242"/>
        <v>41850.635904000002</v>
      </c>
    </row>
    <row r="2208" spans="1:474" x14ac:dyDescent="0.25">
      <c r="A2208" s="26"/>
      <c r="B2208" s="48" t="s">
        <v>2088</v>
      </c>
      <c r="C2208" s="23"/>
      <c r="D2208" s="57">
        <v>1</v>
      </c>
      <c r="E2208" s="23"/>
      <c r="F2208" s="50">
        <v>60</v>
      </c>
      <c r="G2208" s="169"/>
      <c r="H2208" s="169"/>
      <c r="I2208" s="169"/>
      <c r="J2208" s="169"/>
      <c r="K2208" s="169"/>
      <c r="L2208" s="169"/>
      <c r="M2208" s="169"/>
      <c r="N2208" s="169"/>
      <c r="O2208" s="169"/>
      <c r="P2208" s="207"/>
      <c r="Q2208" s="169"/>
      <c r="R2208" s="169"/>
      <c r="S2208" s="169"/>
      <c r="T2208" s="169"/>
      <c r="U2208" s="208">
        <v>1</v>
      </c>
      <c r="V2208" s="207">
        <v>60</v>
      </c>
      <c r="W2208" s="169"/>
      <c r="X2208" s="169"/>
      <c r="Y2208" s="169"/>
      <c r="Z2208" s="169"/>
      <c r="AA2208" s="169"/>
      <c r="AB2208" s="169"/>
      <c r="AC2208" s="180"/>
      <c r="AD2208" s="180"/>
      <c r="AE2208" s="207">
        <f t="shared" si="242"/>
        <v>60</v>
      </c>
    </row>
    <row r="2209" spans="1:31" x14ac:dyDescent="0.25">
      <c r="A2209" s="26"/>
      <c r="B2209" s="48" t="s">
        <v>2089</v>
      </c>
      <c r="C2209" s="23"/>
      <c r="D2209" s="49">
        <v>1</v>
      </c>
      <c r="E2209" s="23"/>
      <c r="F2209" s="50">
        <v>536.07000000000005</v>
      </c>
      <c r="G2209" s="169"/>
      <c r="H2209" s="169"/>
      <c r="I2209" s="169"/>
      <c r="J2209" s="169"/>
      <c r="K2209" s="169"/>
      <c r="L2209" s="169"/>
      <c r="M2209" s="169"/>
      <c r="N2209" s="169"/>
      <c r="O2209" s="169"/>
      <c r="P2209" s="207"/>
      <c r="Q2209" s="169"/>
      <c r="R2209" s="169"/>
      <c r="S2209" s="169"/>
      <c r="T2209" s="169"/>
      <c r="U2209" s="208">
        <v>1</v>
      </c>
      <c r="V2209" s="207">
        <v>536.07000000000005</v>
      </c>
      <c r="W2209" s="169"/>
      <c r="X2209" s="169"/>
      <c r="Y2209" s="169"/>
      <c r="Z2209" s="169"/>
      <c r="AA2209" s="169"/>
      <c r="AB2209" s="169"/>
      <c r="AC2209" s="180"/>
      <c r="AD2209" s="180"/>
      <c r="AE2209" s="207">
        <f t="shared" si="242"/>
        <v>536.07000000000005</v>
      </c>
    </row>
    <row r="2210" spans="1:31" x14ac:dyDescent="0.25">
      <c r="A2210" s="26"/>
      <c r="B2210" s="48" t="s">
        <v>2090</v>
      </c>
      <c r="C2210" s="23"/>
      <c r="D2210" s="49">
        <v>1</v>
      </c>
      <c r="E2210" s="23"/>
      <c r="F2210" s="50">
        <v>1564.92</v>
      </c>
      <c r="G2210" s="169"/>
      <c r="H2210" s="169"/>
      <c r="I2210" s="169"/>
      <c r="J2210" s="169"/>
      <c r="K2210" s="169"/>
      <c r="L2210" s="169"/>
      <c r="M2210" s="169"/>
      <c r="N2210" s="169"/>
      <c r="O2210" s="169"/>
      <c r="P2210" s="207"/>
      <c r="Q2210" s="169"/>
      <c r="R2210" s="169"/>
      <c r="S2210" s="169"/>
      <c r="T2210" s="169"/>
      <c r="U2210" s="208">
        <v>1</v>
      </c>
      <c r="V2210" s="207">
        <v>1564.92</v>
      </c>
      <c r="W2210" s="169"/>
      <c r="X2210" s="169"/>
      <c r="Y2210" s="169"/>
      <c r="Z2210" s="169"/>
      <c r="AA2210" s="169"/>
      <c r="AB2210" s="169"/>
      <c r="AC2210" s="180"/>
      <c r="AD2210" s="180"/>
      <c r="AE2210" s="207">
        <f t="shared" si="242"/>
        <v>1564.92</v>
      </c>
    </row>
    <row r="2211" spans="1:31" x14ac:dyDescent="0.25">
      <c r="A2211" s="26"/>
      <c r="B2211" s="48" t="s">
        <v>2091</v>
      </c>
      <c r="C2211" s="23"/>
      <c r="D2211" s="49">
        <v>1</v>
      </c>
      <c r="E2211" s="23"/>
      <c r="F2211" s="50">
        <v>457.51</v>
      </c>
      <c r="G2211" s="169"/>
      <c r="H2211" s="169"/>
      <c r="I2211" s="169"/>
      <c r="J2211" s="169"/>
      <c r="K2211" s="169"/>
      <c r="L2211" s="169"/>
      <c r="M2211" s="169"/>
      <c r="N2211" s="169"/>
      <c r="O2211" s="169"/>
      <c r="P2211" s="207"/>
      <c r="Q2211" s="169"/>
      <c r="R2211" s="169"/>
      <c r="S2211" s="169"/>
      <c r="T2211" s="169"/>
      <c r="U2211" s="208">
        <v>1</v>
      </c>
      <c r="V2211" s="207">
        <v>457.51</v>
      </c>
      <c r="W2211" s="169"/>
      <c r="X2211" s="169"/>
      <c r="Y2211" s="169"/>
      <c r="Z2211" s="169"/>
      <c r="AA2211" s="169"/>
      <c r="AB2211" s="169"/>
      <c r="AC2211" s="180"/>
      <c r="AD2211" s="180"/>
      <c r="AE2211" s="207">
        <f t="shared" si="242"/>
        <v>457.51</v>
      </c>
    </row>
    <row r="2212" spans="1:31" x14ac:dyDescent="0.25">
      <c r="A2212" s="26"/>
      <c r="B2212" s="48" t="s">
        <v>2092</v>
      </c>
      <c r="C2212" s="23"/>
      <c r="D2212" s="49">
        <v>4</v>
      </c>
      <c r="E2212" s="23"/>
      <c r="F2212" s="50">
        <v>6802.24</v>
      </c>
      <c r="G2212" s="169"/>
      <c r="H2212" s="169"/>
      <c r="I2212" s="169"/>
      <c r="J2212" s="169"/>
      <c r="K2212" s="169"/>
      <c r="L2212" s="169"/>
      <c r="M2212" s="169"/>
      <c r="N2212" s="169"/>
      <c r="O2212" s="169"/>
      <c r="P2212" s="207"/>
      <c r="Q2212" s="169"/>
      <c r="R2212" s="169"/>
      <c r="S2212" s="169"/>
      <c r="T2212" s="169"/>
      <c r="U2212" s="208">
        <v>4</v>
      </c>
      <c r="V2212" s="207">
        <v>6802.24</v>
      </c>
      <c r="W2212" s="169"/>
      <c r="X2212" s="169"/>
      <c r="Y2212" s="169"/>
      <c r="Z2212" s="169"/>
      <c r="AA2212" s="169"/>
      <c r="AB2212" s="169"/>
      <c r="AC2212" s="180"/>
      <c r="AD2212" s="180"/>
      <c r="AE2212" s="207">
        <f t="shared" si="242"/>
        <v>6802.24</v>
      </c>
    </row>
    <row r="2213" spans="1:31" x14ac:dyDescent="0.25">
      <c r="A2213" s="26"/>
      <c r="B2213" s="48" t="s">
        <v>2093</v>
      </c>
      <c r="C2213" s="23"/>
      <c r="D2213" s="57">
        <v>4</v>
      </c>
      <c r="E2213" s="23"/>
      <c r="F2213" s="50">
        <v>361.7</v>
      </c>
      <c r="G2213" s="169"/>
      <c r="H2213" s="169"/>
      <c r="I2213" s="169"/>
      <c r="J2213" s="169"/>
      <c r="K2213" s="169"/>
      <c r="L2213" s="169"/>
      <c r="M2213" s="169"/>
      <c r="N2213" s="169"/>
      <c r="O2213" s="169"/>
      <c r="P2213" s="207"/>
      <c r="Q2213" s="169"/>
      <c r="R2213" s="169"/>
      <c r="S2213" s="169"/>
      <c r="T2213" s="169"/>
      <c r="U2213" s="208">
        <v>4</v>
      </c>
      <c r="V2213" s="207">
        <v>361.7</v>
      </c>
      <c r="W2213" s="169"/>
      <c r="X2213" s="169"/>
      <c r="Y2213" s="169"/>
      <c r="Z2213" s="169"/>
      <c r="AA2213" s="169"/>
      <c r="AB2213" s="169"/>
      <c r="AC2213" s="180"/>
      <c r="AD2213" s="180"/>
      <c r="AE2213" s="207">
        <f t="shared" si="242"/>
        <v>361.7</v>
      </c>
    </row>
    <row r="2214" spans="1:31" x14ac:dyDescent="0.25">
      <c r="A2214" s="51"/>
      <c r="B2214" s="48" t="s">
        <v>2094</v>
      </c>
      <c r="C2214" s="23"/>
      <c r="D2214" s="49">
        <v>5</v>
      </c>
      <c r="E2214" s="23"/>
      <c r="F2214" s="50">
        <v>4107.25</v>
      </c>
      <c r="G2214" s="169"/>
      <c r="H2214" s="169"/>
      <c r="I2214" s="169"/>
      <c r="J2214" s="169"/>
      <c r="K2214" s="169"/>
      <c r="L2214" s="169"/>
      <c r="M2214" s="169"/>
      <c r="N2214" s="169"/>
      <c r="O2214" s="169"/>
      <c r="P2214" s="207"/>
      <c r="Q2214" s="169"/>
      <c r="R2214" s="169"/>
      <c r="S2214" s="169"/>
      <c r="T2214" s="169"/>
      <c r="U2214" s="208">
        <v>5</v>
      </c>
      <c r="V2214" s="207">
        <v>4107.25</v>
      </c>
      <c r="W2214" s="169"/>
      <c r="X2214" s="169"/>
      <c r="Y2214" s="169"/>
      <c r="Z2214" s="169"/>
      <c r="AA2214" s="169"/>
      <c r="AB2214" s="169"/>
      <c r="AC2214" s="180"/>
      <c r="AD2214" s="180"/>
      <c r="AE2214" s="207">
        <f t="shared" si="242"/>
        <v>4107.25</v>
      </c>
    </row>
    <row r="2215" spans="1:31" x14ac:dyDescent="0.25">
      <c r="A2215" s="51"/>
      <c r="B2215" s="48" t="s">
        <v>2095</v>
      </c>
      <c r="C2215" s="23"/>
      <c r="D2215" s="49">
        <v>5</v>
      </c>
      <c r="E2215" s="23"/>
      <c r="F2215" s="50">
        <v>1225.48</v>
      </c>
      <c r="G2215" s="169"/>
      <c r="H2215" s="169"/>
      <c r="I2215" s="169"/>
      <c r="J2215" s="169"/>
      <c r="K2215" s="169"/>
      <c r="L2215" s="169"/>
      <c r="M2215" s="169"/>
      <c r="N2215" s="169"/>
      <c r="O2215" s="169"/>
      <c r="P2215" s="207"/>
      <c r="Q2215" s="169"/>
      <c r="R2215" s="169"/>
      <c r="S2215" s="169"/>
      <c r="T2215" s="169"/>
      <c r="U2215" s="208">
        <v>5</v>
      </c>
      <c r="V2215" s="207">
        <v>1225.48</v>
      </c>
      <c r="W2215" s="169"/>
      <c r="X2215" s="169"/>
      <c r="Y2215" s="169"/>
      <c r="Z2215" s="169"/>
      <c r="AA2215" s="169"/>
      <c r="AB2215" s="169"/>
      <c r="AC2215" s="180"/>
      <c r="AD2215" s="180"/>
      <c r="AE2215" s="207">
        <f t="shared" si="242"/>
        <v>1225.48</v>
      </c>
    </row>
    <row r="2216" spans="1:31" x14ac:dyDescent="0.25">
      <c r="A2216" s="26"/>
      <c r="B2216" s="48" t="s">
        <v>2096</v>
      </c>
      <c r="C2216" s="23"/>
      <c r="D2216" s="49">
        <v>0</v>
      </c>
      <c r="E2216" s="23"/>
      <c r="F2216" s="50">
        <v>0</v>
      </c>
      <c r="G2216" s="169"/>
      <c r="H2216" s="169"/>
      <c r="I2216" s="169"/>
      <c r="J2216" s="169"/>
      <c r="K2216" s="169"/>
      <c r="L2216" s="169"/>
      <c r="M2216" s="169"/>
      <c r="N2216" s="169"/>
      <c r="O2216" s="169"/>
      <c r="P2216" s="207"/>
      <c r="Q2216" s="169"/>
      <c r="R2216" s="169"/>
      <c r="S2216" s="169"/>
      <c r="T2216" s="169"/>
      <c r="U2216" s="208">
        <v>0</v>
      </c>
      <c r="V2216" s="207">
        <v>0</v>
      </c>
      <c r="W2216" s="169"/>
      <c r="X2216" s="169"/>
      <c r="Y2216" s="169"/>
      <c r="Z2216" s="169"/>
      <c r="AA2216" s="169"/>
      <c r="AB2216" s="169"/>
      <c r="AC2216" s="180"/>
      <c r="AD2216" s="180"/>
      <c r="AE2216" s="207">
        <f t="shared" si="242"/>
        <v>0</v>
      </c>
    </row>
    <row r="2217" spans="1:31" x14ac:dyDescent="0.25">
      <c r="A2217" s="26"/>
      <c r="B2217" s="48" t="s">
        <v>2097</v>
      </c>
      <c r="C2217" s="23"/>
      <c r="D2217" s="57">
        <v>17</v>
      </c>
      <c r="E2217" s="23"/>
      <c r="F2217" s="50">
        <v>20693.699999999997</v>
      </c>
      <c r="G2217" s="169"/>
      <c r="H2217" s="169"/>
      <c r="I2217" s="169"/>
      <c r="J2217" s="169"/>
      <c r="K2217" s="169"/>
      <c r="L2217" s="169"/>
      <c r="M2217" s="169"/>
      <c r="N2217" s="169"/>
      <c r="O2217" s="169"/>
      <c r="P2217" s="207"/>
      <c r="Q2217" s="169"/>
      <c r="R2217" s="169"/>
      <c r="S2217" s="169"/>
      <c r="T2217" s="169"/>
      <c r="U2217" s="208">
        <v>17</v>
      </c>
      <c r="V2217" s="207">
        <v>20693.699999999997</v>
      </c>
      <c r="W2217" s="169"/>
      <c r="X2217" s="169"/>
      <c r="Y2217" s="169"/>
      <c r="Z2217" s="169"/>
      <c r="AA2217" s="169"/>
      <c r="AB2217" s="169"/>
      <c r="AC2217" s="180"/>
      <c r="AD2217" s="180"/>
      <c r="AE2217" s="207">
        <f t="shared" si="242"/>
        <v>20693.699999999997</v>
      </c>
    </row>
    <row r="2218" spans="1:31" x14ac:dyDescent="0.25">
      <c r="A2218" s="26"/>
      <c r="B2218" s="48" t="s">
        <v>2098</v>
      </c>
      <c r="C2218" s="23"/>
      <c r="D2218" s="49">
        <v>3</v>
      </c>
      <c r="E2218" s="23"/>
      <c r="F2218" s="50">
        <v>868.2947999999999</v>
      </c>
      <c r="G2218" s="169"/>
      <c r="H2218" s="169"/>
      <c r="I2218" s="169"/>
      <c r="J2218" s="169"/>
      <c r="K2218" s="169"/>
      <c r="L2218" s="169"/>
      <c r="M2218" s="169"/>
      <c r="N2218" s="169"/>
      <c r="O2218" s="169"/>
      <c r="P2218" s="207"/>
      <c r="Q2218" s="169"/>
      <c r="R2218" s="169"/>
      <c r="S2218" s="169"/>
      <c r="T2218" s="169"/>
      <c r="U2218" s="208">
        <v>3</v>
      </c>
      <c r="V2218" s="207">
        <v>868.2947999999999</v>
      </c>
      <c r="W2218" s="169"/>
      <c r="X2218" s="169"/>
      <c r="Y2218" s="169"/>
      <c r="Z2218" s="169"/>
      <c r="AA2218" s="169"/>
      <c r="AB2218" s="169"/>
      <c r="AC2218" s="180"/>
      <c r="AD2218" s="180"/>
      <c r="AE2218" s="207">
        <f t="shared" si="242"/>
        <v>868.2947999999999</v>
      </c>
    </row>
    <row r="2219" spans="1:31" x14ac:dyDescent="0.25">
      <c r="A2219" s="26"/>
      <c r="B2219" s="48" t="s">
        <v>2099</v>
      </c>
      <c r="C2219" s="23"/>
      <c r="D2219" s="49">
        <v>6</v>
      </c>
      <c r="E2219" s="23"/>
      <c r="F2219" s="50">
        <v>13648.4</v>
      </c>
      <c r="G2219" s="169"/>
      <c r="H2219" s="169"/>
      <c r="I2219" s="169"/>
      <c r="J2219" s="169"/>
      <c r="K2219" s="169"/>
      <c r="L2219" s="169"/>
      <c r="M2219" s="169"/>
      <c r="N2219" s="169"/>
      <c r="O2219" s="169"/>
      <c r="P2219" s="207"/>
      <c r="Q2219" s="169"/>
      <c r="R2219" s="169"/>
      <c r="S2219" s="169"/>
      <c r="T2219" s="169"/>
      <c r="U2219" s="208">
        <v>6</v>
      </c>
      <c r="V2219" s="207">
        <v>13648.4</v>
      </c>
      <c r="W2219" s="169"/>
      <c r="X2219" s="169"/>
      <c r="Y2219" s="169"/>
      <c r="Z2219" s="169"/>
      <c r="AA2219" s="169"/>
      <c r="AB2219" s="169"/>
      <c r="AC2219" s="180"/>
      <c r="AD2219" s="180"/>
      <c r="AE2219" s="207">
        <f t="shared" si="242"/>
        <v>13648.4</v>
      </c>
    </row>
    <row r="2220" spans="1:31" x14ac:dyDescent="0.25">
      <c r="A2220" s="26"/>
      <c r="B2220" s="48" t="s">
        <v>2100</v>
      </c>
      <c r="C2220" s="23"/>
      <c r="D2220" s="49">
        <v>1</v>
      </c>
      <c r="E2220" s="23"/>
      <c r="F2220" s="50">
        <v>1454.71</v>
      </c>
      <c r="G2220" s="169"/>
      <c r="H2220" s="169"/>
      <c r="I2220" s="169"/>
      <c r="J2220" s="169"/>
      <c r="K2220" s="169"/>
      <c r="L2220" s="169"/>
      <c r="M2220" s="169"/>
      <c r="N2220" s="169"/>
      <c r="O2220" s="169"/>
      <c r="P2220" s="207"/>
      <c r="Q2220" s="169"/>
      <c r="R2220" s="169"/>
      <c r="S2220" s="169"/>
      <c r="T2220" s="169"/>
      <c r="U2220" s="208">
        <v>1</v>
      </c>
      <c r="V2220" s="207">
        <v>1454.71</v>
      </c>
      <c r="W2220" s="169"/>
      <c r="X2220" s="169"/>
      <c r="Y2220" s="169"/>
      <c r="Z2220" s="169"/>
      <c r="AA2220" s="169"/>
      <c r="AB2220" s="169"/>
      <c r="AC2220" s="180"/>
      <c r="AD2220" s="180"/>
      <c r="AE2220" s="207">
        <f t="shared" si="242"/>
        <v>1454.71</v>
      </c>
    </row>
    <row r="2221" spans="1:31" x14ac:dyDescent="0.25">
      <c r="A2221" s="51"/>
      <c r="B2221" s="48" t="s">
        <v>2101</v>
      </c>
      <c r="C2221" s="23"/>
      <c r="D2221" s="49">
        <v>0</v>
      </c>
      <c r="E2221" s="23"/>
      <c r="F2221" s="50">
        <v>0</v>
      </c>
      <c r="G2221" s="169"/>
      <c r="H2221" s="169"/>
      <c r="I2221" s="169"/>
      <c r="J2221" s="169"/>
      <c r="K2221" s="169"/>
      <c r="L2221" s="169"/>
      <c r="M2221" s="169"/>
      <c r="N2221" s="169"/>
      <c r="O2221" s="169"/>
      <c r="P2221" s="207"/>
      <c r="Q2221" s="169"/>
      <c r="R2221" s="169"/>
      <c r="S2221" s="169"/>
      <c r="T2221" s="169"/>
      <c r="U2221" s="208">
        <v>0</v>
      </c>
      <c r="V2221" s="207">
        <v>0</v>
      </c>
      <c r="W2221" s="169"/>
      <c r="X2221" s="169"/>
      <c r="Y2221" s="169"/>
      <c r="Z2221" s="169"/>
      <c r="AA2221" s="169"/>
      <c r="AB2221" s="169"/>
      <c r="AC2221" s="180"/>
      <c r="AD2221" s="180"/>
      <c r="AE2221" s="207">
        <f t="shared" si="242"/>
        <v>0</v>
      </c>
    </row>
    <row r="2222" spans="1:31" x14ac:dyDescent="0.25">
      <c r="A2222" s="51"/>
      <c r="B2222" s="48" t="s">
        <v>2102</v>
      </c>
      <c r="C2222" s="23"/>
      <c r="D2222" s="49">
        <v>1</v>
      </c>
      <c r="E2222" s="23"/>
      <c r="F2222" s="50">
        <v>193.97</v>
      </c>
      <c r="G2222" s="169"/>
      <c r="H2222" s="169"/>
      <c r="I2222" s="169"/>
      <c r="J2222" s="169"/>
      <c r="K2222" s="169"/>
      <c r="L2222" s="169"/>
      <c r="M2222" s="169"/>
      <c r="N2222" s="169"/>
      <c r="O2222" s="169"/>
      <c r="P2222" s="207"/>
      <c r="Q2222" s="169"/>
      <c r="R2222" s="169"/>
      <c r="S2222" s="169"/>
      <c r="T2222" s="169"/>
      <c r="U2222" s="208">
        <v>1</v>
      </c>
      <c r="V2222" s="207">
        <v>193.97</v>
      </c>
      <c r="W2222" s="169"/>
      <c r="X2222" s="169"/>
      <c r="Y2222" s="169"/>
      <c r="Z2222" s="169"/>
      <c r="AA2222" s="169"/>
      <c r="AB2222" s="169"/>
      <c r="AC2222" s="180"/>
      <c r="AD2222" s="180"/>
      <c r="AE2222" s="207">
        <f t="shared" si="242"/>
        <v>193.97</v>
      </c>
    </row>
    <row r="2223" spans="1:31" x14ac:dyDescent="0.25">
      <c r="A2223" s="51"/>
      <c r="B2223" s="48" t="s">
        <v>2103</v>
      </c>
      <c r="C2223" s="23"/>
      <c r="D2223" s="49">
        <v>12</v>
      </c>
      <c r="E2223" s="23"/>
      <c r="F2223" s="50">
        <v>18099</v>
      </c>
      <c r="G2223" s="169"/>
      <c r="H2223" s="169"/>
      <c r="I2223" s="169"/>
      <c r="J2223" s="169"/>
      <c r="K2223" s="169"/>
      <c r="L2223" s="169"/>
      <c r="M2223" s="169"/>
      <c r="N2223" s="169"/>
      <c r="O2223" s="169"/>
      <c r="P2223" s="207"/>
      <c r="Q2223" s="169"/>
      <c r="R2223" s="169"/>
      <c r="S2223" s="169"/>
      <c r="T2223" s="169"/>
      <c r="U2223" s="208">
        <v>12</v>
      </c>
      <c r="V2223" s="207">
        <v>18099</v>
      </c>
      <c r="W2223" s="169"/>
      <c r="X2223" s="169"/>
      <c r="Y2223" s="169"/>
      <c r="Z2223" s="169"/>
      <c r="AA2223" s="169"/>
      <c r="AB2223" s="169"/>
      <c r="AC2223" s="180"/>
      <c r="AD2223" s="180"/>
      <c r="AE2223" s="207">
        <f t="shared" si="242"/>
        <v>18099</v>
      </c>
    </row>
    <row r="2224" spans="1:31" x14ac:dyDescent="0.25">
      <c r="A2224" s="51"/>
      <c r="B2224" s="48" t="s">
        <v>2104</v>
      </c>
      <c r="C2224" s="23"/>
      <c r="D2224" s="49">
        <v>2</v>
      </c>
      <c r="E2224" s="23"/>
      <c r="F2224" s="50">
        <v>7299.0834048000006</v>
      </c>
      <c r="G2224" s="169"/>
      <c r="H2224" s="169"/>
      <c r="I2224" s="169"/>
      <c r="J2224" s="169"/>
      <c r="K2224" s="169"/>
      <c r="L2224" s="169"/>
      <c r="M2224" s="169"/>
      <c r="N2224" s="169"/>
      <c r="O2224" s="169"/>
      <c r="P2224" s="207"/>
      <c r="Q2224" s="169"/>
      <c r="R2224" s="169"/>
      <c r="S2224" s="169"/>
      <c r="T2224" s="169"/>
      <c r="U2224" s="208">
        <v>2</v>
      </c>
      <c r="V2224" s="207">
        <v>7299.0834048000006</v>
      </c>
      <c r="W2224" s="169"/>
      <c r="X2224" s="169"/>
      <c r="Y2224" s="169"/>
      <c r="Z2224" s="169"/>
      <c r="AA2224" s="169"/>
      <c r="AB2224" s="169"/>
      <c r="AC2224" s="180"/>
      <c r="AD2224" s="180"/>
      <c r="AE2224" s="207">
        <f t="shared" si="242"/>
        <v>7299.0834048000006</v>
      </c>
    </row>
    <row r="2225" spans="1:474" x14ac:dyDescent="0.25">
      <c r="A2225" s="51"/>
      <c r="B2225" s="48" t="s">
        <v>2105</v>
      </c>
      <c r="C2225" s="23"/>
      <c r="D2225" s="49">
        <v>4</v>
      </c>
      <c r="E2225" s="23"/>
      <c r="F2225" s="50">
        <v>26071.046399999999</v>
      </c>
      <c r="G2225" s="169"/>
      <c r="H2225" s="169"/>
      <c r="I2225" s="169"/>
      <c r="J2225" s="169"/>
      <c r="K2225" s="169"/>
      <c r="L2225" s="169"/>
      <c r="M2225" s="169"/>
      <c r="N2225" s="169"/>
      <c r="O2225" s="169"/>
      <c r="P2225" s="207"/>
      <c r="Q2225" s="169"/>
      <c r="R2225" s="169"/>
      <c r="S2225" s="169"/>
      <c r="T2225" s="169"/>
      <c r="U2225" s="208">
        <v>4</v>
      </c>
      <c r="V2225" s="207">
        <v>26071.046399999999</v>
      </c>
      <c r="W2225" s="169"/>
      <c r="X2225" s="169"/>
      <c r="Y2225" s="169"/>
      <c r="Z2225" s="169"/>
      <c r="AA2225" s="169"/>
      <c r="AB2225" s="169"/>
      <c r="AC2225" s="180"/>
      <c r="AD2225" s="180"/>
      <c r="AE2225" s="207">
        <f t="shared" si="242"/>
        <v>26071.046399999999</v>
      </c>
    </row>
    <row r="2226" spans="1:474" x14ac:dyDescent="0.25">
      <c r="A2226" s="51"/>
      <c r="B2226" s="48" t="s">
        <v>2106</v>
      </c>
      <c r="C2226" s="23"/>
      <c r="D2226" s="49">
        <v>6</v>
      </c>
      <c r="E2226" s="23"/>
      <c r="F2226" s="50">
        <v>9049.5171840000003</v>
      </c>
      <c r="G2226" s="169"/>
      <c r="H2226" s="169"/>
      <c r="I2226" s="169"/>
      <c r="J2226" s="169"/>
      <c r="K2226" s="169"/>
      <c r="L2226" s="169"/>
      <c r="M2226" s="169"/>
      <c r="N2226" s="169"/>
      <c r="O2226" s="169"/>
      <c r="P2226" s="207"/>
      <c r="Q2226" s="169"/>
      <c r="R2226" s="169"/>
      <c r="S2226" s="169"/>
      <c r="T2226" s="169"/>
      <c r="U2226" s="208">
        <v>6</v>
      </c>
      <c r="V2226" s="207">
        <v>9049.5171840000003</v>
      </c>
      <c r="W2226" s="169"/>
      <c r="X2226" s="169"/>
      <c r="Y2226" s="169"/>
      <c r="Z2226" s="169"/>
      <c r="AA2226" s="169"/>
      <c r="AB2226" s="169"/>
      <c r="AC2226" s="180"/>
      <c r="AD2226" s="180"/>
      <c r="AE2226" s="207">
        <f t="shared" si="242"/>
        <v>9049.5171840000003</v>
      </c>
    </row>
    <row r="2227" spans="1:474" x14ac:dyDescent="0.25">
      <c r="A2227" s="51"/>
      <c r="B2227" s="48" t="s">
        <v>2107</v>
      </c>
      <c r="C2227" s="23"/>
      <c r="D2227" s="49">
        <v>4</v>
      </c>
      <c r="E2227" s="23"/>
      <c r="F2227" s="50">
        <v>6225.8700000000008</v>
      </c>
      <c r="G2227" s="169"/>
      <c r="H2227" s="169"/>
      <c r="I2227" s="169"/>
      <c r="J2227" s="169"/>
      <c r="K2227" s="169"/>
      <c r="L2227" s="169"/>
      <c r="M2227" s="169"/>
      <c r="N2227" s="169"/>
      <c r="O2227" s="169"/>
      <c r="P2227" s="207"/>
      <c r="Q2227" s="169"/>
      <c r="R2227" s="169"/>
      <c r="S2227" s="169"/>
      <c r="T2227" s="169"/>
      <c r="U2227" s="208">
        <v>4</v>
      </c>
      <c r="V2227" s="207">
        <v>6225.8700000000008</v>
      </c>
      <c r="W2227" s="169"/>
      <c r="X2227" s="169"/>
      <c r="Y2227" s="169"/>
      <c r="Z2227" s="169"/>
      <c r="AA2227" s="169"/>
      <c r="AB2227" s="169"/>
      <c r="AC2227" s="180"/>
      <c r="AD2227" s="180"/>
      <c r="AE2227" s="207">
        <f t="shared" si="242"/>
        <v>6225.8700000000008</v>
      </c>
    </row>
    <row r="2228" spans="1:474" x14ac:dyDescent="0.25">
      <c r="A2228" s="51"/>
      <c r="B2228" s="48" t="s">
        <v>2108</v>
      </c>
      <c r="C2228" s="23"/>
      <c r="D2228" s="49">
        <v>0</v>
      </c>
      <c r="E2228" s="23"/>
      <c r="F2228" s="50">
        <v>0</v>
      </c>
      <c r="G2228" s="169"/>
      <c r="H2228" s="169"/>
      <c r="I2228" s="169"/>
      <c r="J2228" s="169"/>
      <c r="K2228" s="169"/>
      <c r="L2228" s="169"/>
      <c r="M2228" s="169"/>
      <c r="N2228" s="169"/>
      <c r="O2228" s="169"/>
      <c r="P2228" s="207"/>
      <c r="Q2228" s="169"/>
      <c r="R2228" s="169"/>
      <c r="S2228" s="169"/>
      <c r="T2228" s="169"/>
      <c r="U2228" s="208">
        <v>0</v>
      </c>
      <c r="V2228" s="207">
        <v>0</v>
      </c>
      <c r="W2228" s="169"/>
      <c r="X2228" s="169"/>
      <c r="Y2228" s="169"/>
      <c r="Z2228" s="169"/>
      <c r="AA2228" s="169"/>
      <c r="AB2228" s="169"/>
      <c r="AC2228" s="180"/>
      <c r="AD2228" s="180"/>
      <c r="AE2228" s="207">
        <f t="shared" si="242"/>
        <v>0</v>
      </c>
    </row>
    <row r="2229" spans="1:474" x14ac:dyDescent="0.25">
      <c r="A2229" s="51"/>
      <c r="B2229" s="48" t="s">
        <v>2109</v>
      </c>
      <c r="C2229" s="23"/>
      <c r="D2229" s="49">
        <v>1</v>
      </c>
      <c r="E2229" s="23"/>
      <c r="F2229" s="50">
        <v>1148.3999999999999</v>
      </c>
      <c r="G2229" s="169"/>
      <c r="H2229" s="169"/>
      <c r="I2229" s="169"/>
      <c r="J2229" s="169"/>
      <c r="K2229" s="169"/>
      <c r="L2229" s="169"/>
      <c r="M2229" s="169"/>
      <c r="N2229" s="169"/>
      <c r="O2229" s="169"/>
      <c r="P2229" s="207"/>
      <c r="Q2229" s="169"/>
      <c r="R2229" s="169"/>
      <c r="S2229" s="169"/>
      <c r="T2229" s="169"/>
      <c r="U2229" s="208">
        <v>1</v>
      </c>
      <c r="V2229" s="207">
        <v>1148.3999999999999</v>
      </c>
      <c r="W2229" s="169"/>
      <c r="X2229" s="169"/>
      <c r="Y2229" s="169"/>
      <c r="Z2229" s="169"/>
      <c r="AA2229" s="169"/>
      <c r="AB2229" s="169"/>
      <c r="AC2229" s="180"/>
      <c r="AD2229" s="180"/>
      <c r="AE2229" s="207">
        <f t="shared" si="242"/>
        <v>1148.3999999999999</v>
      </c>
    </row>
    <row r="2230" spans="1:474" x14ac:dyDescent="0.25">
      <c r="A2230" s="51"/>
      <c r="B2230" s="48" t="s">
        <v>2110</v>
      </c>
      <c r="C2230" s="23"/>
      <c r="D2230" s="49">
        <v>1</v>
      </c>
      <c r="E2230" s="23"/>
      <c r="F2230" s="50">
        <v>939.16</v>
      </c>
      <c r="G2230" s="169"/>
      <c r="H2230" s="169"/>
      <c r="I2230" s="169"/>
      <c r="J2230" s="169"/>
      <c r="K2230" s="169"/>
      <c r="L2230" s="169"/>
      <c r="M2230" s="169"/>
      <c r="N2230" s="169"/>
      <c r="O2230" s="169"/>
      <c r="P2230" s="207"/>
      <c r="Q2230" s="169"/>
      <c r="R2230" s="169"/>
      <c r="S2230" s="169"/>
      <c r="T2230" s="169"/>
      <c r="U2230" s="208">
        <v>1</v>
      </c>
      <c r="V2230" s="207">
        <v>939.16</v>
      </c>
      <c r="W2230" s="169"/>
      <c r="X2230" s="169"/>
      <c r="Y2230" s="169"/>
      <c r="Z2230" s="169"/>
      <c r="AA2230" s="169"/>
      <c r="AB2230" s="169"/>
      <c r="AC2230" s="180"/>
      <c r="AD2230" s="180"/>
      <c r="AE2230" s="207">
        <f t="shared" si="242"/>
        <v>939.16</v>
      </c>
    </row>
    <row r="2231" spans="1:474" x14ac:dyDescent="0.25">
      <c r="A2231" s="51"/>
      <c r="B2231" s="48" t="s">
        <v>2111</v>
      </c>
      <c r="C2231" s="23"/>
      <c r="D2231" s="57">
        <v>2</v>
      </c>
      <c r="E2231" s="23"/>
      <c r="F2231" s="50">
        <v>403.22</v>
      </c>
      <c r="G2231" s="169"/>
      <c r="H2231" s="169"/>
      <c r="I2231" s="169"/>
      <c r="J2231" s="169"/>
      <c r="K2231" s="169"/>
      <c r="L2231" s="169"/>
      <c r="M2231" s="169"/>
      <c r="N2231" s="169"/>
      <c r="O2231" s="169"/>
      <c r="P2231" s="207"/>
      <c r="Q2231" s="169"/>
      <c r="R2231" s="169"/>
      <c r="S2231" s="169"/>
      <c r="T2231" s="169"/>
      <c r="U2231" s="208">
        <v>2</v>
      </c>
      <c r="V2231" s="207">
        <v>403.22</v>
      </c>
      <c r="W2231" s="169"/>
      <c r="X2231" s="169"/>
      <c r="Y2231" s="169"/>
      <c r="Z2231" s="169"/>
      <c r="AA2231" s="169"/>
      <c r="AB2231" s="169"/>
      <c r="AC2231" s="180"/>
      <c r="AD2231" s="180"/>
      <c r="AE2231" s="207">
        <f t="shared" si="242"/>
        <v>403.22</v>
      </c>
    </row>
    <row r="2232" spans="1:474" x14ac:dyDescent="0.25">
      <c r="A2232" s="51"/>
      <c r="B2232" s="48" t="s">
        <v>2112</v>
      </c>
      <c r="C2232" s="23"/>
      <c r="D2232" s="49">
        <v>14</v>
      </c>
      <c r="E2232" s="23"/>
      <c r="F2232" s="50">
        <v>25557.98</v>
      </c>
      <c r="G2232" s="169"/>
      <c r="H2232" s="169"/>
      <c r="I2232" s="169"/>
      <c r="J2232" s="169"/>
      <c r="K2232" s="169"/>
      <c r="L2232" s="169"/>
      <c r="M2232" s="169"/>
      <c r="N2232" s="169"/>
      <c r="O2232" s="169"/>
      <c r="P2232" s="207"/>
      <c r="Q2232" s="169"/>
      <c r="R2232" s="169"/>
      <c r="S2232" s="169"/>
      <c r="T2232" s="169"/>
      <c r="U2232" s="208">
        <v>14</v>
      </c>
      <c r="V2232" s="207">
        <v>25557.98</v>
      </c>
      <c r="W2232" s="169"/>
      <c r="X2232" s="169"/>
      <c r="Y2232" s="169"/>
      <c r="Z2232" s="169"/>
      <c r="AA2232" s="169"/>
      <c r="AB2232" s="169"/>
      <c r="AC2232" s="180"/>
      <c r="AD2232" s="180"/>
      <c r="AE2232" s="207">
        <f t="shared" si="242"/>
        <v>25557.98</v>
      </c>
    </row>
    <row r="2233" spans="1:474" ht="30" x14ac:dyDescent="0.25">
      <c r="A2233" s="51"/>
      <c r="B2233" s="62" t="s">
        <v>2113</v>
      </c>
      <c r="C2233" s="23"/>
      <c r="D2233" s="49">
        <v>0</v>
      </c>
      <c r="E2233" s="23"/>
      <c r="F2233" s="50">
        <v>0</v>
      </c>
      <c r="G2233" s="169"/>
      <c r="H2233" s="169"/>
      <c r="I2233" s="169"/>
      <c r="J2233" s="169"/>
      <c r="K2233" s="169"/>
      <c r="L2233" s="169"/>
      <c r="M2233" s="169"/>
      <c r="N2233" s="169"/>
      <c r="O2233" s="169"/>
      <c r="P2233" s="207"/>
      <c r="Q2233" s="169"/>
      <c r="R2233" s="169"/>
      <c r="S2233" s="169"/>
      <c r="T2233" s="169"/>
      <c r="U2233" s="208">
        <v>0</v>
      </c>
      <c r="V2233" s="207">
        <v>0</v>
      </c>
      <c r="W2233" s="169"/>
      <c r="X2233" s="169"/>
      <c r="Y2233" s="169"/>
      <c r="Z2233" s="169"/>
      <c r="AA2233" s="169"/>
      <c r="AB2233" s="169"/>
      <c r="AC2233" s="180"/>
      <c r="AD2233" s="180"/>
      <c r="AE2233" s="207">
        <f t="shared" si="242"/>
        <v>0</v>
      </c>
    </row>
    <row r="2234" spans="1:474" s="14" customFormat="1" x14ac:dyDescent="0.25">
      <c r="A2234" s="11">
        <v>296</v>
      </c>
      <c r="B2234" s="79" t="s">
        <v>2114</v>
      </c>
      <c r="C2234" s="11"/>
      <c r="D2234" s="11"/>
      <c r="E2234" s="11"/>
      <c r="F2234" s="13">
        <v>24251.724000000002</v>
      </c>
      <c r="G2234" s="171">
        <f>G2235+G2238+G2240+G2243</f>
        <v>0</v>
      </c>
      <c r="H2234" s="171">
        <f t="shared" ref="H2234:AE2234" si="243">H2235+H2238+H2240+H2243</f>
        <v>0</v>
      </c>
      <c r="I2234" s="171">
        <f t="shared" si="243"/>
        <v>0</v>
      </c>
      <c r="J2234" s="171">
        <f t="shared" si="243"/>
        <v>0</v>
      </c>
      <c r="K2234" s="171">
        <f t="shared" si="243"/>
        <v>0</v>
      </c>
      <c r="L2234" s="171">
        <f t="shared" si="243"/>
        <v>0</v>
      </c>
      <c r="M2234" s="171">
        <f t="shared" si="243"/>
        <v>0</v>
      </c>
      <c r="N2234" s="171">
        <f t="shared" si="243"/>
        <v>0</v>
      </c>
      <c r="O2234" s="171">
        <f t="shared" si="243"/>
        <v>0</v>
      </c>
      <c r="P2234" s="185">
        <f t="shared" si="243"/>
        <v>0</v>
      </c>
      <c r="Q2234" s="171">
        <f t="shared" si="243"/>
        <v>0</v>
      </c>
      <c r="R2234" s="171">
        <f t="shared" si="243"/>
        <v>0</v>
      </c>
      <c r="S2234" s="171">
        <v>0</v>
      </c>
      <c r="T2234" s="171">
        <v>0</v>
      </c>
      <c r="U2234" s="171">
        <v>61</v>
      </c>
      <c r="V2234" s="185">
        <v>24251.724000000002</v>
      </c>
      <c r="W2234" s="171">
        <f t="shared" si="243"/>
        <v>0</v>
      </c>
      <c r="X2234" s="171">
        <f t="shared" si="243"/>
        <v>0</v>
      </c>
      <c r="Y2234" s="171">
        <f t="shared" si="243"/>
        <v>0</v>
      </c>
      <c r="Z2234" s="171">
        <f t="shared" si="243"/>
        <v>0</v>
      </c>
      <c r="AA2234" s="171">
        <f t="shared" si="243"/>
        <v>0</v>
      </c>
      <c r="AB2234" s="171">
        <f t="shared" si="243"/>
        <v>0</v>
      </c>
      <c r="AC2234" s="171">
        <f t="shared" si="243"/>
        <v>0</v>
      </c>
      <c r="AD2234" s="181">
        <f t="shared" si="243"/>
        <v>0</v>
      </c>
      <c r="AE2234" s="185">
        <f t="shared" si="243"/>
        <v>24251.724000000002</v>
      </c>
      <c r="AF2234" s="104"/>
      <c r="AG2234" s="104"/>
      <c r="AH2234" s="104"/>
      <c r="AI2234" s="104"/>
      <c r="AJ2234" s="104"/>
      <c r="AK2234" s="104"/>
      <c r="AL2234" s="104"/>
      <c r="AM2234" s="104"/>
      <c r="AN2234" s="104"/>
      <c r="AO2234" s="104"/>
      <c r="AP2234" s="104"/>
      <c r="AQ2234" s="104"/>
      <c r="AR2234" s="104"/>
      <c r="AS2234" s="104"/>
      <c r="AT2234" s="104"/>
      <c r="AU2234" s="104"/>
      <c r="AV2234" s="104"/>
      <c r="AW2234" s="104"/>
      <c r="AX2234" s="104"/>
      <c r="AY2234" s="104"/>
      <c r="AZ2234" s="104"/>
      <c r="BA2234" s="104"/>
      <c r="BB2234" s="104"/>
      <c r="BC2234" s="104"/>
      <c r="BD2234" s="104"/>
      <c r="BE2234" s="104"/>
      <c r="BF2234" s="104"/>
      <c r="BG2234" s="104"/>
      <c r="BH2234" s="104"/>
      <c r="BI2234" s="104"/>
      <c r="BJ2234" s="104"/>
      <c r="BK2234" s="104"/>
      <c r="BL2234" s="104"/>
      <c r="BM2234" s="104"/>
      <c r="BN2234" s="104"/>
      <c r="BO2234" s="104"/>
      <c r="BP2234" s="104"/>
      <c r="BQ2234" s="104"/>
      <c r="BR2234" s="104"/>
      <c r="GM2234" s="104"/>
      <c r="GN2234" s="104"/>
      <c r="GO2234" s="104"/>
      <c r="GP2234" s="104"/>
      <c r="GQ2234" s="104"/>
      <c r="GR2234" s="104"/>
      <c r="GS2234" s="104"/>
      <c r="GT2234" s="104"/>
      <c r="GU2234" s="104"/>
      <c r="GV2234" s="104"/>
      <c r="GW2234" s="104"/>
      <c r="GX2234" s="104"/>
      <c r="GY2234" s="104"/>
      <c r="GZ2234" s="104"/>
      <c r="HA2234" s="104"/>
      <c r="HB2234" s="104"/>
      <c r="HC2234" s="104"/>
      <c r="HD2234" s="104"/>
      <c r="HE2234" s="104"/>
      <c r="HF2234" s="104"/>
      <c r="HG2234" s="104"/>
      <c r="HH2234" s="104"/>
      <c r="HI2234" s="104"/>
      <c r="HJ2234" s="104"/>
      <c r="HK2234" s="104"/>
      <c r="HL2234" s="104"/>
      <c r="HM2234" s="104"/>
      <c r="HN2234" s="104"/>
      <c r="HO2234" s="104"/>
      <c r="HP2234" s="104"/>
      <c r="HQ2234" s="104"/>
      <c r="HR2234" s="104"/>
      <c r="HS2234" s="104"/>
      <c r="HT2234" s="104"/>
      <c r="HU2234" s="104"/>
      <c r="HV2234" s="104"/>
      <c r="HW2234" s="104"/>
      <c r="HX2234" s="104"/>
      <c r="HY2234" s="104"/>
      <c r="HZ2234" s="104"/>
      <c r="IA2234" s="104"/>
      <c r="IB2234" s="104"/>
      <c r="IC2234" s="104"/>
      <c r="ID2234" s="104"/>
      <c r="IE2234" s="104"/>
      <c r="IF2234" s="104"/>
      <c r="IG2234" s="104"/>
      <c r="IH2234" s="104"/>
      <c r="II2234" s="104"/>
      <c r="IJ2234" s="104"/>
      <c r="IK2234" s="104"/>
      <c r="IL2234" s="104"/>
      <c r="IM2234" s="104"/>
      <c r="IN2234" s="104"/>
      <c r="IO2234" s="104"/>
      <c r="IP2234" s="104"/>
      <c r="IQ2234" s="104"/>
      <c r="IR2234" s="104"/>
      <c r="IS2234" s="104"/>
      <c r="IT2234" s="104"/>
      <c r="IU2234" s="104"/>
      <c r="IV2234" s="104"/>
      <c r="IW2234" s="104"/>
      <c r="IX2234" s="104"/>
      <c r="IY2234" s="104"/>
      <c r="IZ2234" s="104"/>
      <c r="JA2234" s="104"/>
      <c r="JB2234" s="104"/>
      <c r="JC2234" s="104"/>
      <c r="JD2234" s="104"/>
      <c r="JE2234" s="104"/>
      <c r="JF2234" s="104"/>
      <c r="JG2234" s="104"/>
      <c r="JH2234" s="104"/>
      <c r="JI2234" s="104"/>
      <c r="JJ2234" s="104"/>
      <c r="JK2234" s="104"/>
      <c r="JL2234" s="104"/>
      <c r="JM2234" s="104"/>
      <c r="JN2234" s="104"/>
      <c r="JO2234" s="104"/>
      <c r="JP2234" s="104"/>
      <c r="JQ2234" s="104"/>
      <c r="JR2234" s="104"/>
      <c r="JS2234" s="104"/>
      <c r="JT2234" s="104"/>
      <c r="JU2234" s="104"/>
      <c r="JV2234" s="104"/>
      <c r="JW2234" s="104"/>
      <c r="JX2234" s="104"/>
      <c r="JY2234" s="104"/>
      <c r="JZ2234" s="104"/>
      <c r="KA2234" s="104"/>
      <c r="KB2234" s="104"/>
      <c r="KC2234" s="104"/>
      <c r="KD2234" s="104"/>
      <c r="KE2234" s="104"/>
      <c r="KF2234" s="104"/>
      <c r="KG2234" s="104"/>
      <c r="KH2234" s="104"/>
      <c r="KI2234" s="104"/>
      <c r="KJ2234" s="104"/>
      <c r="KK2234" s="104"/>
      <c r="KL2234" s="104"/>
      <c r="KM2234" s="104"/>
      <c r="KN2234" s="104"/>
      <c r="KO2234" s="104"/>
      <c r="KP2234" s="104"/>
      <c r="KQ2234" s="104"/>
      <c r="KR2234" s="104"/>
      <c r="KS2234" s="104"/>
      <c r="KT2234" s="104"/>
      <c r="KU2234" s="104"/>
      <c r="KV2234" s="104"/>
      <c r="KW2234" s="104"/>
      <c r="KX2234" s="104"/>
      <c r="KY2234" s="104"/>
      <c r="KZ2234" s="104"/>
      <c r="LA2234" s="104"/>
      <c r="LB2234" s="104"/>
      <c r="LC2234" s="104"/>
      <c r="LD2234" s="104"/>
      <c r="LE2234" s="104"/>
      <c r="LF2234" s="104"/>
      <c r="LG2234" s="104"/>
      <c r="LH2234" s="104"/>
      <c r="LI2234" s="104"/>
      <c r="LJ2234" s="104"/>
      <c r="LK2234" s="104"/>
      <c r="LL2234" s="104"/>
      <c r="LM2234" s="104"/>
      <c r="LN2234" s="104"/>
      <c r="LO2234" s="104"/>
      <c r="LP2234" s="104"/>
      <c r="LQ2234" s="104"/>
      <c r="LR2234" s="104"/>
      <c r="LS2234" s="104"/>
      <c r="LT2234" s="104"/>
      <c r="LU2234" s="104"/>
      <c r="LV2234" s="104"/>
      <c r="LW2234" s="104"/>
      <c r="LX2234" s="104"/>
      <c r="LY2234" s="104"/>
      <c r="LZ2234" s="104"/>
      <c r="MA2234" s="104"/>
      <c r="MB2234" s="104"/>
      <c r="MC2234" s="104"/>
      <c r="MD2234" s="104"/>
      <c r="ME2234" s="104"/>
      <c r="MF2234" s="104"/>
      <c r="MG2234" s="104"/>
      <c r="MH2234" s="104"/>
      <c r="MI2234" s="104"/>
      <c r="MJ2234" s="104"/>
      <c r="MK2234" s="104"/>
      <c r="ML2234" s="104"/>
      <c r="MM2234" s="104"/>
      <c r="MN2234" s="104"/>
      <c r="MO2234" s="104"/>
      <c r="MP2234" s="104"/>
      <c r="MQ2234" s="104"/>
      <c r="MR2234" s="104"/>
      <c r="MS2234" s="104"/>
      <c r="MT2234" s="104"/>
      <c r="MU2234" s="104"/>
      <c r="MV2234" s="104"/>
      <c r="MW2234" s="104"/>
      <c r="MX2234" s="104"/>
      <c r="MY2234" s="104"/>
      <c r="MZ2234" s="104"/>
      <c r="NA2234" s="104"/>
      <c r="NB2234" s="104"/>
      <c r="NC2234" s="104"/>
      <c r="ND2234" s="104"/>
      <c r="NE2234" s="104"/>
      <c r="NF2234" s="104"/>
      <c r="NG2234" s="104"/>
      <c r="NH2234" s="104"/>
      <c r="NI2234" s="104"/>
      <c r="NJ2234" s="104"/>
      <c r="NK2234" s="104"/>
      <c r="NL2234" s="104"/>
      <c r="NM2234" s="104"/>
      <c r="NN2234" s="104"/>
      <c r="NO2234" s="104"/>
      <c r="NP2234" s="104"/>
      <c r="NQ2234" s="104"/>
      <c r="NR2234" s="104"/>
      <c r="NS2234" s="104"/>
      <c r="NT2234" s="104"/>
      <c r="NU2234" s="104"/>
      <c r="NV2234" s="104"/>
      <c r="NW2234" s="104"/>
      <c r="NX2234" s="104"/>
      <c r="NY2234" s="104"/>
      <c r="NZ2234" s="104"/>
      <c r="OA2234" s="104"/>
      <c r="OB2234" s="104"/>
      <c r="OC2234" s="104"/>
      <c r="OD2234" s="104"/>
      <c r="OE2234" s="104"/>
      <c r="OF2234" s="104"/>
      <c r="OG2234" s="104"/>
      <c r="OH2234" s="104"/>
      <c r="OI2234" s="104"/>
      <c r="OJ2234" s="104"/>
      <c r="OK2234" s="104"/>
      <c r="OL2234" s="104"/>
      <c r="OM2234" s="104"/>
      <c r="ON2234" s="104"/>
      <c r="OO2234" s="104"/>
      <c r="OP2234" s="104"/>
      <c r="OQ2234" s="104"/>
      <c r="OR2234" s="104"/>
      <c r="OS2234" s="104"/>
      <c r="OT2234" s="104"/>
      <c r="OU2234" s="104"/>
      <c r="OV2234" s="104"/>
      <c r="OW2234" s="104"/>
      <c r="OX2234" s="104"/>
      <c r="OY2234" s="104"/>
      <c r="OZ2234" s="104"/>
      <c r="PA2234" s="104"/>
      <c r="PB2234" s="104"/>
      <c r="PC2234" s="104"/>
      <c r="PD2234" s="104"/>
      <c r="PE2234" s="104"/>
      <c r="PF2234" s="104"/>
      <c r="PG2234" s="104"/>
      <c r="PH2234" s="104"/>
      <c r="PI2234" s="104"/>
      <c r="PJ2234" s="104"/>
      <c r="PK2234" s="104"/>
      <c r="PL2234" s="104"/>
      <c r="PM2234" s="104"/>
      <c r="PN2234" s="104"/>
      <c r="PO2234" s="104"/>
      <c r="PP2234" s="104"/>
      <c r="PQ2234" s="104"/>
      <c r="PR2234" s="104"/>
      <c r="PS2234" s="104"/>
      <c r="PT2234" s="104"/>
      <c r="PU2234" s="104"/>
      <c r="PV2234" s="104"/>
      <c r="PW2234" s="104"/>
      <c r="PX2234" s="104"/>
      <c r="PY2234" s="104"/>
      <c r="PZ2234" s="104"/>
      <c r="QA2234" s="104"/>
      <c r="QB2234" s="104"/>
      <c r="QC2234" s="104"/>
      <c r="QD2234" s="104"/>
      <c r="QE2234" s="104"/>
      <c r="QF2234" s="104"/>
      <c r="QG2234" s="104"/>
      <c r="QH2234" s="104"/>
      <c r="QI2234" s="104"/>
      <c r="QJ2234" s="104"/>
      <c r="QK2234" s="104"/>
      <c r="QL2234" s="104"/>
      <c r="QM2234" s="104"/>
      <c r="QN2234" s="104"/>
      <c r="QO2234" s="104"/>
      <c r="QP2234" s="104"/>
      <c r="QQ2234" s="104"/>
      <c r="QR2234" s="104"/>
      <c r="QS2234" s="104"/>
      <c r="QT2234" s="104"/>
      <c r="QU2234" s="104"/>
      <c r="QV2234" s="104"/>
      <c r="QW2234" s="104"/>
      <c r="QX2234" s="104"/>
      <c r="QY2234" s="104"/>
      <c r="QZ2234" s="104"/>
      <c r="RA2234" s="104"/>
      <c r="RB2234" s="104"/>
      <c r="RC2234" s="104"/>
      <c r="RD2234" s="104"/>
      <c r="RE2234" s="104"/>
      <c r="RF2234" s="104"/>
    </row>
    <row r="2235" spans="1:474" s="19" customFormat="1" x14ac:dyDescent="0.25">
      <c r="A2235" s="15">
        <v>29601</v>
      </c>
      <c r="B2235" s="67" t="s">
        <v>2115</v>
      </c>
      <c r="C2235" s="15"/>
      <c r="D2235" s="15"/>
      <c r="E2235" s="15"/>
      <c r="F2235" s="18">
        <v>9900</v>
      </c>
      <c r="G2235" s="173">
        <f>SUM(G2236:G2237)</f>
        <v>0</v>
      </c>
      <c r="H2235" s="173">
        <f t="shared" ref="H2235:AE2235" si="244">SUM(H2236:H2237)</f>
        <v>0</v>
      </c>
      <c r="I2235" s="173">
        <f t="shared" si="244"/>
        <v>0</v>
      </c>
      <c r="J2235" s="173">
        <f t="shared" si="244"/>
        <v>0</v>
      </c>
      <c r="K2235" s="173">
        <f t="shared" si="244"/>
        <v>0</v>
      </c>
      <c r="L2235" s="173">
        <f t="shared" si="244"/>
        <v>0</v>
      </c>
      <c r="M2235" s="173">
        <f t="shared" si="244"/>
        <v>0</v>
      </c>
      <c r="N2235" s="173">
        <f t="shared" si="244"/>
        <v>0</v>
      </c>
      <c r="O2235" s="173">
        <f t="shared" si="244"/>
        <v>0</v>
      </c>
      <c r="P2235" s="184">
        <f t="shared" si="244"/>
        <v>0</v>
      </c>
      <c r="Q2235" s="173">
        <f t="shared" si="244"/>
        <v>0</v>
      </c>
      <c r="R2235" s="173">
        <f t="shared" si="244"/>
        <v>0</v>
      </c>
      <c r="S2235" s="173">
        <v>0</v>
      </c>
      <c r="T2235" s="173">
        <v>0</v>
      </c>
      <c r="U2235" s="173">
        <v>15</v>
      </c>
      <c r="V2235" s="184">
        <v>9900</v>
      </c>
      <c r="W2235" s="173">
        <f t="shared" si="244"/>
        <v>0</v>
      </c>
      <c r="X2235" s="173">
        <f t="shared" si="244"/>
        <v>0</v>
      </c>
      <c r="Y2235" s="173">
        <f t="shared" si="244"/>
        <v>0</v>
      </c>
      <c r="Z2235" s="173">
        <f t="shared" si="244"/>
        <v>0</v>
      </c>
      <c r="AA2235" s="173">
        <f t="shared" si="244"/>
        <v>0</v>
      </c>
      <c r="AB2235" s="173">
        <f t="shared" si="244"/>
        <v>0</v>
      </c>
      <c r="AC2235" s="173">
        <f t="shared" si="244"/>
        <v>0</v>
      </c>
      <c r="AD2235" s="179">
        <f t="shared" si="244"/>
        <v>0</v>
      </c>
      <c r="AE2235" s="184">
        <f t="shared" si="244"/>
        <v>9900</v>
      </c>
      <c r="AF2235" s="104"/>
      <c r="AG2235" s="104"/>
      <c r="AH2235" s="104"/>
      <c r="AI2235" s="104"/>
      <c r="AJ2235" s="104"/>
      <c r="AK2235" s="104"/>
      <c r="AL2235" s="104"/>
      <c r="AM2235" s="104"/>
      <c r="AN2235" s="104"/>
      <c r="AO2235" s="104"/>
      <c r="AP2235" s="104"/>
      <c r="AQ2235" s="104"/>
      <c r="AR2235" s="104"/>
      <c r="AS2235" s="104"/>
      <c r="AT2235" s="104"/>
      <c r="AU2235" s="104"/>
      <c r="AV2235" s="104"/>
      <c r="AW2235" s="104"/>
      <c r="AX2235" s="104"/>
      <c r="AY2235" s="104"/>
      <c r="AZ2235" s="104"/>
      <c r="BA2235" s="104"/>
      <c r="BB2235" s="104"/>
      <c r="BC2235" s="104"/>
      <c r="BD2235" s="104"/>
      <c r="BE2235" s="104"/>
      <c r="BF2235" s="104"/>
      <c r="BG2235" s="104"/>
      <c r="BH2235" s="104"/>
      <c r="BI2235" s="104"/>
      <c r="BJ2235" s="104"/>
      <c r="BK2235" s="104"/>
      <c r="BL2235" s="104"/>
      <c r="BM2235" s="104"/>
      <c r="BN2235" s="104"/>
      <c r="BO2235" s="104"/>
      <c r="BP2235" s="104"/>
      <c r="BQ2235" s="104"/>
      <c r="BR2235" s="104"/>
      <c r="GM2235" s="104"/>
      <c r="GN2235" s="104"/>
      <c r="GO2235" s="104"/>
      <c r="GP2235" s="104"/>
      <c r="GQ2235" s="104"/>
      <c r="GR2235" s="104"/>
      <c r="GS2235" s="104"/>
      <c r="GT2235" s="104"/>
      <c r="GU2235" s="104"/>
      <c r="GV2235" s="104"/>
      <c r="GW2235" s="104"/>
      <c r="GX2235" s="104"/>
      <c r="GY2235" s="104"/>
      <c r="GZ2235" s="104"/>
      <c r="HA2235" s="104"/>
      <c r="HB2235" s="104"/>
      <c r="HC2235" s="104"/>
      <c r="HD2235" s="104"/>
      <c r="HE2235" s="104"/>
      <c r="HF2235" s="104"/>
      <c r="HG2235" s="104"/>
      <c r="HH2235" s="104"/>
      <c r="HI2235" s="104"/>
      <c r="HJ2235" s="104"/>
      <c r="HK2235" s="104"/>
      <c r="HL2235" s="104"/>
      <c r="HM2235" s="104"/>
      <c r="HN2235" s="104"/>
      <c r="HO2235" s="104"/>
      <c r="HP2235" s="104"/>
      <c r="HQ2235" s="104"/>
      <c r="HR2235" s="104"/>
      <c r="HS2235" s="104"/>
      <c r="HT2235" s="104"/>
      <c r="HU2235" s="104"/>
      <c r="HV2235" s="104"/>
      <c r="HW2235" s="104"/>
      <c r="HX2235" s="104"/>
      <c r="HY2235" s="104"/>
      <c r="HZ2235" s="104"/>
      <c r="IA2235" s="104"/>
      <c r="IB2235" s="104"/>
      <c r="IC2235" s="104"/>
      <c r="ID2235" s="104"/>
      <c r="IE2235" s="104"/>
      <c r="IF2235" s="104"/>
      <c r="IG2235" s="104"/>
      <c r="IH2235" s="104"/>
      <c r="II2235" s="104"/>
      <c r="IJ2235" s="104"/>
      <c r="IK2235" s="104"/>
      <c r="IL2235" s="104"/>
      <c r="IM2235" s="104"/>
      <c r="IN2235" s="104"/>
      <c r="IO2235" s="104"/>
      <c r="IP2235" s="104"/>
      <c r="IQ2235" s="104"/>
      <c r="IR2235" s="104"/>
      <c r="IS2235" s="104"/>
      <c r="IT2235" s="104"/>
      <c r="IU2235" s="104"/>
      <c r="IV2235" s="104"/>
      <c r="IW2235" s="104"/>
      <c r="IX2235" s="104"/>
      <c r="IY2235" s="104"/>
      <c r="IZ2235" s="104"/>
      <c r="JA2235" s="104"/>
      <c r="JB2235" s="104"/>
      <c r="JC2235" s="104"/>
      <c r="JD2235" s="104"/>
      <c r="JE2235" s="104"/>
      <c r="JF2235" s="104"/>
      <c r="JG2235" s="104"/>
      <c r="JH2235" s="104"/>
      <c r="JI2235" s="104"/>
      <c r="JJ2235" s="104"/>
      <c r="JK2235" s="104"/>
      <c r="JL2235" s="104"/>
      <c r="JM2235" s="104"/>
      <c r="JN2235" s="104"/>
      <c r="JO2235" s="104"/>
      <c r="JP2235" s="104"/>
      <c r="JQ2235" s="104"/>
      <c r="JR2235" s="104"/>
      <c r="JS2235" s="104"/>
      <c r="JT2235" s="104"/>
      <c r="JU2235" s="104"/>
      <c r="JV2235" s="104"/>
      <c r="JW2235" s="104"/>
      <c r="JX2235" s="104"/>
      <c r="JY2235" s="104"/>
      <c r="JZ2235" s="104"/>
      <c r="KA2235" s="104"/>
      <c r="KB2235" s="104"/>
      <c r="KC2235" s="104"/>
      <c r="KD2235" s="104"/>
      <c r="KE2235" s="104"/>
      <c r="KF2235" s="104"/>
      <c r="KG2235" s="104"/>
      <c r="KH2235" s="104"/>
      <c r="KI2235" s="104"/>
      <c r="KJ2235" s="104"/>
      <c r="KK2235" s="104"/>
      <c r="KL2235" s="104"/>
      <c r="KM2235" s="104"/>
      <c r="KN2235" s="104"/>
      <c r="KO2235" s="104"/>
      <c r="KP2235" s="104"/>
      <c r="KQ2235" s="104"/>
      <c r="KR2235" s="104"/>
      <c r="KS2235" s="104"/>
      <c r="KT2235" s="104"/>
      <c r="KU2235" s="104"/>
      <c r="KV2235" s="104"/>
      <c r="KW2235" s="104"/>
      <c r="KX2235" s="104"/>
      <c r="KY2235" s="104"/>
      <c r="KZ2235" s="104"/>
      <c r="LA2235" s="104"/>
      <c r="LB2235" s="104"/>
      <c r="LC2235" s="104"/>
      <c r="LD2235" s="104"/>
      <c r="LE2235" s="104"/>
      <c r="LF2235" s="104"/>
      <c r="LG2235" s="104"/>
      <c r="LH2235" s="104"/>
      <c r="LI2235" s="104"/>
      <c r="LJ2235" s="104"/>
      <c r="LK2235" s="104"/>
      <c r="LL2235" s="104"/>
      <c r="LM2235" s="104"/>
      <c r="LN2235" s="104"/>
      <c r="LO2235" s="104"/>
      <c r="LP2235" s="104"/>
      <c r="LQ2235" s="104"/>
      <c r="LR2235" s="104"/>
      <c r="LS2235" s="104"/>
      <c r="LT2235" s="104"/>
      <c r="LU2235" s="104"/>
      <c r="LV2235" s="104"/>
      <c r="LW2235" s="104"/>
      <c r="LX2235" s="104"/>
      <c r="LY2235" s="104"/>
      <c r="LZ2235" s="104"/>
      <c r="MA2235" s="104"/>
      <c r="MB2235" s="104"/>
      <c r="MC2235" s="104"/>
      <c r="MD2235" s="104"/>
      <c r="ME2235" s="104"/>
      <c r="MF2235" s="104"/>
      <c r="MG2235" s="104"/>
      <c r="MH2235" s="104"/>
      <c r="MI2235" s="104"/>
      <c r="MJ2235" s="104"/>
      <c r="MK2235" s="104"/>
      <c r="ML2235" s="104"/>
      <c r="MM2235" s="104"/>
      <c r="MN2235" s="104"/>
      <c r="MO2235" s="104"/>
      <c r="MP2235" s="104"/>
      <c r="MQ2235" s="104"/>
      <c r="MR2235" s="104"/>
      <c r="MS2235" s="104"/>
      <c r="MT2235" s="104"/>
      <c r="MU2235" s="104"/>
      <c r="MV2235" s="104"/>
      <c r="MW2235" s="104"/>
      <c r="MX2235" s="104"/>
      <c r="MY2235" s="104"/>
      <c r="MZ2235" s="104"/>
      <c r="NA2235" s="104"/>
      <c r="NB2235" s="104"/>
      <c r="NC2235" s="104"/>
      <c r="ND2235" s="104"/>
      <c r="NE2235" s="104"/>
      <c r="NF2235" s="104"/>
      <c r="NG2235" s="104"/>
      <c r="NH2235" s="104"/>
      <c r="NI2235" s="104"/>
      <c r="NJ2235" s="104"/>
      <c r="NK2235" s="104"/>
      <c r="NL2235" s="104"/>
      <c r="NM2235" s="104"/>
      <c r="NN2235" s="104"/>
      <c r="NO2235" s="104"/>
      <c r="NP2235" s="104"/>
      <c r="NQ2235" s="104"/>
      <c r="NR2235" s="104"/>
      <c r="NS2235" s="104"/>
      <c r="NT2235" s="104"/>
      <c r="NU2235" s="104"/>
      <c r="NV2235" s="104"/>
      <c r="NW2235" s="104"/>
      <c r="NX2235" s="104"/>
      <c r="NY2235" s="104"/>
      <c r="NZ2235" s="104"/>
      <c r="OA2235" s="104"/>
      <c r="OB2235" s="104"/>
      <c r="OC2235" s="104"/>
      <c r="OD2235" s="104"/>
      <c r="OE2235" s="104"/>
      <c r="OF2235" s="104"/>
      <c r="OG2235" s="104"/>
      <c r="OH2235" s="104"/>
      <c r="OI2235" s="104"/>
      <c r="OJ2235" s="104"/>
      <c r="OK2235" s="104"/>
      <c r="OL2235" s="104"/>
      <c r="OM2235" s="104"/>
      <c r="ON2235" s="104"/>
      <c r="OO2235" s="104"/>
      <c r="OP2235" s="104"/>
      <c r="OQ2235" s="104"/>
      <c r="OR2235" s="104"/>
      <c r="OS2235" s="104"/>
      <c r="OT2235" s="104"/>
      <c r="OU2235" s="104"/>
      <c r="OV2235" s="104"/>
      <c r="OW2235" s="104"/>
      <c r="OX2235" s="104"/>
      <c r="OY2235" s="104"/>
      <c r="OZ2235" s="104"/>
      <c r="PA2235" s="104"/>
      <c r="PB2235" s="104"/>
      <c r="PC2235" s="104"/>
      <c r="PD2235" s="104"/>
      <c r="PE2235" s="104"/>
      <c r="PF2235" s="104"/>
      <c r="PG2235" s="104"/>
      <c r="PH2235" s="104"/>
      <c r="PI2235" s="104"/>
      <c r="PJ2235" s="104"/>
      <c r="PK2235" s="104"/>
      <c r="PL2235" s="104"/>
      <c r="PM2235" s="104"/>
      <c r="PN2235" s="104"/>
      <c r="PO2235" s="104"/>
      <c r="PP2235" s="104"/>
      <c r="PQ2235" s="104"/>
      <c r="PR2235" s="104"/>
      <c r="PS2235" s="104"/>
      <c r="PT2235" s="104"/>
      <c r="PU2235" s="104"/>
      <c r="PV2235" s="104"/>
      <c r="PW2235" s="104"/>
      <c r="PX2235" s="104"/>
      <c r="PY2235" s="104"/>
      <c r="PZ2235" s="104"/>
      <c r="QA2235" s="104"/>
      <c r="QB2235" s="104"/>
      <c r="QC2235" s="104"/>
      <c r="QD2235" s="104"/>
      <c r="QE2235" s="104"/>
      <c r="QF2235" s="104"/>
      <c r="QG2235" s="104"/>
      <c r="QH2235" s="104"/>
      <c r="QI2235" s="104"/>
      <c r="QJ2235" s="104"/>
      <c r="QK2235" s="104"/>
      <c r="QL2235" s="104"/>
      <c r="QM2235" s="104"/>
      <c r="QN2235" s="104"/>
      <c r="QO2235" s="104"/>
      <c r="QP2235" s="104"/>
      <c r="QQ2235" s="104"/>
      <c r="QR2235" s="104"/>
      <c r="QS2235" s="104"/>
      <c r="QT2235" s="104"/>
      <c r="QU2235" s="104"/>
      <c r="QV2235" s="104"/>
      <c r="QW2235" s="104"/>
      <c r="QX2235" s="104"/>
      <c r="QY2235" s="104"/>
      <c r="QZ2235" s="104"/>
      <c r="RA2235" s="104"/>
      <c r="RB2235" s="104"/>
      <c r="RC2235" s="104"/>
      <c r="RD2235" s="104"/>
      <c r="RE2235" s="104"/>
      <c r="RF2235" s="104"/>
    </row>
    <row r="2236" spans="1:474" x14ac:dyDescent="0.25">
      <c r="A2236" s="119"/>
      <c r="B2236" s="48" t="s">
        <v>2116</v>
      </c>
      <c r="C2236" s="23"/>
      <c r="D2236" s="49">
        <v>9</v>
      </c>
      <c r="E2236" s="23"/>
      <c r="F2236" s="50">
        <v>8100</v>
      </c>
      <c r="G2236" s="169"/>
      <c r="H2236" s="169"/>
      <c r="I2236" s="169"/>
      <c r="J2236" s="169"/>
      <c r="K2236" s="169"/>
      <c r="L2236" s="169"/>
      <c r="M2236" s="169"/>
      <c r="N2236" s="169"/>
      <c r="O2236" s="169"/>
      <c r="P2236" s="207"/>
      <c r="Q2236" s="169"/>
      <c r="R2236" s="169"/>
      <c r="S2236" s="169"/>
      <c r="T2236" s="169"/>
      <c r="U2236" s="208">
        <v>9</v>
      </c>
      <c r="V2236" s="207">
        <v>8100</v>
      </c>
      <c r="W2236" s="169"/>
      <c r="X2236" s="169"/>
      <c r="Y2236" s="169"/>
      <c r="Z2236" s="169"/>
      <c r="AA2236" s="169"/>
      <c r="AB2236" s="169"/>
      <c r="AC2236" s="180"/>
      <c r="AD2236" s="180"/>
      <c r="AE2236" s="207">
        <f>H2236+J2236+L2236+N2236+P2236+R2236+T2236+V2236+X2236+Z2236+AB2236+AD2236</f>
        <v>8100</v>
      </c>
    </row>
    <row r="2237" spans="1:474" x14ac:dyDescent="0.25">
      <c r="A2237" s="119"/>
      <c r="B2237" s="48" t="s">
        <v>2117</v>
      </c>
      <c r="C2237" s="23"/>
      <c r="D2237" s="49">
        <v>6</v>
      </c>
      <c r="E2237" s="23"/>
      <c r="F2237" s="50">
        <v>1800</v>
      </c>
      <c r="G2237" s="169"/>
      <c r="H2237" s="169"/>
      <c r="I2237" s="169"/>
      <c r="J2237" s="169"/>
      <c r="K2237" s="169"/>
      <c r="L2237" s="169"/>
      <c r="M2237" s="169"/>
      <c r="N2237" s="169"/>
      <c r="O2237" s="169"/>
      <c r="P2237" s="207"/>
      <c r="Q2237" s="169"/>
      <c r="R2237" s="169"/>
      <c r="S2237" s="169"/>
      <c r="T2237" s="169"/>
      <c r="U2237" s="208">
        <v>6</v>
      </c>
      <c r="V2237" s="207">
        <v>1800</v>
      </c>
      <c r="W2237" s="169"/>
      <c r="X2237" s="169"/>
      <c r="Y2237" s="169"/>
      <c r="Z2237" s="169"/>
      <c r="AA2237" s="169"/>
      <c r="AB2237" s="169"/>
      <c r="AC2237" s="180"/>
      <c r="AD2237" s="180"/>
      <c r="AE2237" s="207">
        <f>H2237+J2237+L2237+N2237+P2237+R2237+T2237+V2237+X2237+Z2237+AB2237+AD2237</f>
        <v>1800</v>
      </c>
    </row>
    <row r="2238" spans="1:474" s="19" customFormat="1" ht="24.75" x14ac:dyDescent="0.25">
      <c r="A2238" s="15">
        <v>29605</v>
      </c>
      <c r="B2238" s="67" t="s">
        <v>2118</v>
      </c>
      <c r="C2238" s="15"/>
      <c r="D2238" s="15"/>
      <c r="E2238" s="15"/>
      <c r="F2238" s="18"/>
      <c r="G2238" s="173">
        <f>G22367</f>
        <v>0</v>
      </c>
      <c r="H2238" s="173">
        <f t="shared" ref="H2238:AE2238" si="245">H22367</f>
        <v>0</v>
      </c>
      <c r="I2238" s="173">
        <f t="shared" si="245"/>
        <v>0</v>
      </c>
      <c r="J2238" s="173">
        <f t="shared" si="245"/>
        <v>0</v>
      </c>
      <c r="K2238" s="173">
        <f t="shared" si="245"/>
        <v>0</v>
      </c>
      <c r="L2238" s="173">
        <f t="shared" si="245"/>
        <v>0</v>
      </c>
      <c r="M2238" s="173">
        <f t="shared" si="245"/>
        <v>0</v>
      </c>
      <c r="N2238" s="173">
        <f t="shared" si="245"/>
        <v>0</v>
      </c>
      <c r="O2238" s="173">
        <f t="shared" si="245"/>
        <v>0</v>
      </c>
      <c r="P2238" s="184">
        <f t="shared" si="245"/>
        <v>0</v>
      </c>
      <c r="Q2238" s="173">
        <f t="shared" si="245"/>
        <v>0</v>
      </c>
      <c r="R2238" s="173">
        <f t="shared" si="245"/>
        <v>0</v>
      </c>
      <c r="S2238" s="173">
        <v>0</v>
      </c>
      <c r="T2238" s="173">
        <v>0</v>
      </c>
      <c r="U2238" s="173">
        <v>0</v>
      </c>
      <c r="V2238" s="184">
        <v>0</v>
      </c>
      <c r="W2238" s="173">
        <f t="shared" si="245"/>
        <v>0</v>
      </c>
      <c r="X2238" s="173">
        <f t="shared" si="245"/>
        <v>0</v>
      </c>
      <c r="Y2238" s="173">
        <f t="shared" si="245"/>
        <v>0</v>
      </c>
      <c r="Z2238" s="173">
        <f t="shared" si="245"/>
        <v>0</v>
      </c>
      <c r="AA2238" s="173">
        <f t="shared" si="245"/>
        <v>0</v>
      </c>
      <c r="AB2238" s="173">
        <f t="shared" si="245"/>
        <v>0</v>
      </c>
      <c r="AC2238" s="173">
        <f t="shared" si="245"/>
        <v>0</v>
      </c>
      <c r="AD2238" s="179">
        <f t="shared" si="245"/>
        <v>0</v>
      </c>
      <c r="AE2238" s="184">
        <f t="shared" si="245"/>
        <v>0</v>
      </c>
      <c r="AF2238" s="104"/>
      <c r="AG2238" s="104"/>
      <c r="AH2238" s="104"/>
      <c r="AI2238" s="104"/>
      <c r="AJ2238" s="104"/>
      <c r="AK2238" s="104"/>
      <c r="AL2238" s="104"/>
      <c r="AM2238" s="104"/>
      <c r="AN2238" s="104"/>
      <c r="AO2238" s="104"/>
      <c r="AP2238" s="104"/>
      <c r="AQ2238" s="104"/>
      <c r="AR2238" s="104"/>
      <c r="AS2238" s="104"/>
      <c r="AT2238" s="104"/>
      <c r="AU2238" s="104"/>
      <c r="AV2238" s="104"/>
      <c r="AW2238" s="104"/>
      <c r="AX2238" s="104"/>
      <c r="AY2238" s="104"/>
      <c r="AZ2238" s="104"/>
      <c r="BA2238" s="104"/>
      <c r="BB2238" s="104"/>
      <c r="BC2238" s="104"/>
      <c r="BD2238" s="104"/>
      <c r="BE2238" s="104"/>
      <c r="BF2238" s="104"/>
      <c r="BG2238" s="104"/>
      <c r="BH2238" s="104"/>
      <c r="BI2238" s="104"/>
      <c r="BJ2238" s="104"/>
      <c r="BK2238" s="104"/>
      <c r="BL2238" s="104"/>
      <c r="BM2238" s="104"/>
      <c r="BN2238" s="104"/>
      <c r="BO2238" s="104"/>
      <c r="BP2238" s="104"/>
      <c r="BQ2238" s="104"/>
      <c r="BR2238" s="104"/>
      <c r="GM2238" s="104"/>
      <c r="GN2238" s="104"/>
      <c r="GO2238" s="104"/>
      <c r="GP2238" s="104"/>
      <c r="GQ2238" s="104"/>
      <c r="GR2238" s="104"/>
      <c r="GS2238" s="104"/>
      <c r="GT2238" s="104"/>
      <c r="GU2238" s="104"/>
      <c r="GV2238" s="104"/>
      <c r="GW2238" s="104"/>
      <c r="GX2238" s="104"/>
      <c r="GY2238" s="104"/>
      <c r="GZ2238" s="104"/>
      <c r="HA2238" s="104"/>
      <c r="HB2238" s="104"/>
      <c r="HC2238" s="104"/>
      <c r="HD2238" s="104"/>
      <c r="HE2238" s="104"/>
      <c r="HF2238" s="104"/>
      <c r="HG2238" s="104"/>
      <c r="HH2238" s="104"/>
      <c r="HI2238" s="104"/>
      <c r="HJ2238" s="104"/>
      <c r="HK2238" s="104"/>
      <c r="HL2238" s="104"/>
      <c r="HM2238" s="104"/>
      <c r="HN2238" s="104"/>
      <c r="HO2238" s="104"/>
      <c r="HP2238" s="104"/>
      <c r="HQ2238" s="104"/>
      <c r="HR2238" s="104"/>
      <c r="HS2238" s="104"/>
      <c r="HT2238" s="104"/>
      <c r="HU2238" s="104"/>
      <c r="HV2238" s="104"/>
      <c r="HW2238" s="104"/>
      <c r="HX2238" s="104"/>
      <c r="HY2238" s="104"/>
      <c r="HZ2238" s="104"/>
      <c r="IA2238" s="104"/>
      <c r="IB2238" s="104"/>
      <c r="IC2238" s="104"/>
      <c r="ID2238" s="104"/>
      <c r="IE2238" s="104"/>
      <c r="IF2238" s="104"/>
      <c r="IG2238" s="104"/>
      <c r="IH2238" s="104"/>
      <c r="II2238" s="104"/>
      <c r="IJ2238" s="104"/>
      <c r="IK2238" s="104"/>
      <c r="IL2238" s="104"/>
      <c r="IM2238" s="104"/>
      <c r="IN2238" s="104"/>
      <c r="IO2238" s="104"/>
      <c r="IP2238" s="104"/>
      <c r="IQ2238" s="104"/>
      <c r="IR2238" s="104"/>
      <c r="IS2238" s="104"/>
      <c r="IT2238" s="104"/>
      <c r="IU2238" s="104"/>
      <c r="IV2238" s="104"/>
      <c r="IW2238" s="104"/>
      <c r="IX2238" s="104"/>
      <c r="IY2238" s="104"/>
      <c r="IZ2238" s="104"/>
      <c r="JA2238" s="104"/>
      <c r="JB2238" s="104"/>
      <c r="JC2238" s="104"/>
      <c r="JD2238" s="104"/>
      <c r="JE2238" s="104"/>
      <c r="JF2238" s="104"/>
      <c r="JG2238" s="104"/>
      <c r="JH2238" s="104"/>
      <c r="JI2238" s="104"/>
      <c r="JJ2238" s="104"/>
      <c r="JK2238" s="104"/>
      <c r="JL2238" s="104"/>
      <c r="JM2238" s="104"/>
      <c r="JN2238" s="104"/>
      <c r="JO2238" s="104"/>
      <c r="JP2238" s="104"/>
      <c r="JQ2238" s="104"/>
      <c r="JR2238" s="104"/>
      <c r="JS2238" s="104"/>
      <c r="JT2238" s="104"/>
      <c r="JU2238" s="104"/>
      <c r="JV2238" s="104"/>
      <c r="JW2238" s="104"/>
      <c r="JX2238" s="104"/>
      <c r="JY2238" s="104"/>
      <c r="JZ2238" s="104"/>
      <c r="KA2238" s="104"/>
      <c r="KB2238" s="104"/>
      <c r="KC2238" s="104"/>
      <c r="KD2238" s="104"/>
      <c r="KE2238" s="104"/>
      <c r="KF2238" s="104"/>
      <c r="KG2238" s="104"/>
      <c r="KH2238" s="104"/>
      <c r="KI2238" s="104"/>
      <c r="KJ2238" s="104"/>
      <c r="KK2238" s="104"/>
      <c r="KL2238" s="104"/>
      <c r="KM2238" s="104"/>
      <c r="KN2238" s="104"/>
      <c r="KO2238" s="104"/>
      <c r="KP2238" s="104"/>
      <c r="KQ2238" s="104"/>
      <c r="KR2238" s="104"/>
      <c r="KS2238" s="104"/>
      <c r="KT2238" s="104"/>
      <c r="KU2238" s="104"/>
      <c r="KV2238" s="104"/>
      <c r="KW2238" s="104"/>
      <c r="KX2238" s="104"/>
      <c r="KY2238" s="104"/>
      <c r="KZ2238" s="104"/>
      <c r="LA2238" s="104"/>
      <c r="LB2238" s="104"/>
      <c r="LC2238" s="104"/>
      <c r="LD2238" s="104"/>
      <c r="LE2238" s="104"/>
      <c r="LF2238" s="104"/>
      <c r="LG2238" s="104"/>
      <c r="LH2238" s="104"/>
      <c r="LI2238" s="104"/>
      <c r="LJ2238" s="104"/>
      <c r="LK2238" s="104"/>
      <c r="LL2238" s="104"/>
      <c r="LM2238" s="104"/>
      <c r="LN2238" s="104"/>
      <c r="LO2238" s="104"/>
      <c r="LP2238" s="104"/>
      <c r="LQ2238" s="104"/>
      <c r="LR2238" s="104"/>
      <c r="LS2238" s="104"/>
      <c r="LT2238" s="104"/>
      <c r="LU2238" s="104"/>
      <c r="LV2238" s="104"/>
      <c r="LW2238" s="104"/>
      <c r="LX2238" s="104"/>
      <c r="LY2238" s="104"/>
      <c r="LZ2238" s="104"/>
      <c r="MA2238" s="104"/>
      <c r="MB2238" s="104"/>
      <c r="MC2238" s="104"/>
      <c r="MD2238" s="104"/>
      <c r="ME2238" s="104"/>
      <c r="MF2238" s="104"/>
      <c r="MG2238" s="104"/>
      <c r="MH2238" s="104"/>
      <c r="MI2238" s="104"/>
      <c r="MJ2238" s="104"/>
      <c r="MK2238" s="104"/>
      <c r="ML2238" s="104"/>
      <c r="MM2238" s="104"/>
      <c r="MN2238" s="104"/>
      <c r="MO2238" s="104"/>
      <c r="MP2238" s="104"/>
      <c r="MQ2238" s="104"/>
      <c r="MR2238" s="104"/>
      <c r="MS2238" s="104"/>
      <c r="MT2238" s="104"/>
      <c r="MU2238" s="104"/>
      <c r="MV2238" s="104"/>
      <c r="MW2238" s="104"/>
      <c r="MX2238" s="104"/>
      <c r="MY2238" s="104"/>
      <c r="MZ2238" s="104"/>
      <c r="NA2238" s="104"/>
      <c r="NB2238" s="104"/>
      <c r="NC2238" s="104"/>
      <c r="ND2238" s="104"/>
      <c r="NE2238" s="104"/>
      <c r="NF2238" s="104"/>
      <c r="NG2238" s="104"/>
      <c r="NH2238" s="104"/>
      <c r="NI2238" s="104"/>
      <c r="NJ2238" s="104"/>
      <c r="NK2238" s="104"/>
      <c r="NL2238" s="104"/>
      <c r="NM2238" s="104"/>
      <c r="NN2238" s="104"/>
      <c r="NO2238" s="104"/>
      <c r="NP2238" s="104"/>
      <c r="NQ2238" s="104"/>
      <c r="NR2238" s="104"/>
      <c r="NS2238" s="104"/>
      <c r="NT2238" s="104"/>
      <c r="NU2238" s="104"/>
      <c r="NV2238" s="104"/>
      <c r="NW2238" s="104"/>
      <c r="NX2238" s="104"/>
      <c r="NY2238" s="104"/>
      <c r="NZ2238" s="104"/>
      <c r="OA2238" s="104"/>
      <c r="OB2238" s="104"/>
      <c r="OC2238" s="104"/>
      <c r="OD2238" s="104"/>
      <c r="OE2238" s="104"/>
      <c r="OF2238" s="104"/>
      <c r="OG2238" s="104"/>
      <c r="OH2238" s="104"/>
      <c r="OI2238" s="104"/>
      <c r="OJ2238" s="104"/>
      <c r="OK2238" s="104"/>
      <c r="OL2238" s="104"/>
      <c r="OM2238" s="104"/>
      <c r="ON2238" s="104"/>
      <c r="OO2238" s="104"/>
      <c r="OP2238" s="104"/>
      <c r="OQ2238" s="104"/>
      <c r="OR2238" s="104"/>
      <c r="OS2238" s="104"/>
      <c r="OT2238" s="104"/>
      <c r="OU2238" s="104"/>
      <c r="OV2238" s="104"/>
      <c r="OW2238" s="104"/>
      <c r="OX2238" s="104"/>
      <c r="OY2238" s="104"/>
      <c r="OZ2238" s="104"/>
      <c r="PA2238" s="104"/>
      <c r="PB2238" s="104"/>
      <c r="PC2238" s="104"/>
      <c r="PD2238" s="104"/>
      <c r="PE2238" s="104"/>
      <c r="PF2238" s="104"/>
      <c r="PG2238" s="104"/>
      <c r="PH2238" s="104"/>
      <c r="PI2238" s="104"/>
      <c r="PJ2238" s="104"/>
      <c r="PK2238" s="104"/>
      <c r="PL2238" s="104"/>
      <c r="PM2238" s="104"/>
      <c r="PN2238" s="104"/>
      <c r="PO2238" s="104"/>
      <c r="PP2238" s="104"/>
      <c r="PQ2238" s="104"/>
      <c r="PR2238" s="104"/>
      <c r="PS2238" s="104"/>
      <c r="PT2238" s="104"/>
      <c r="PU2238" s="104"/>
      <c r="PV2238" s="104"/>
      <c r="PW2238" s="104"/>
      <c r="PX2238" s="104"/>
      <c r="PY2238" s="104"/>
      <c r="PZ2238" s="104"/>
      <c r="QA2238" s="104"/>
      <c r="QB2238" s="104"/>
      <c r="QC2238" s="104"/>
      <c r="QD2238" s="104"/>
      <c r="QE2238" s="104"/>
      <c r="QF2238" s="104"/>
      <c r="QG2238" s="104"/>
      <c r="QH2238" s="104"/>
      <c r="QI2238" s="104"/>
      <c r="QJ2238" s="104"/>
      <c r="QK2238" s="104"/>
      <c r="QL2238" s="104"/>
      <c r="QM2238" s="104"/>
      <c r="QN2238" s="104"/>
      <c r="QO2238" s="104"/>
      <c r="QP2238" s="104"/>
      <c r="QQ2238" s="104"/>
      <c r="QR2238" s="104"/>
      <c r="QS2238" s="104"/>
      <c r="QT2238" s="104"/>
      <c r="QU2238" s="104"/>
      <c r="QV2238" s="104"/>
      <c r="QW2238" s="104"/>
      <c r="QX2238" s="104"/>
      <c r="QY2238" s="104"/>
      <c r="QZ2238" s="104"/>
      <c r="RA2238" s="104"/>
      <c r="RB2238" s="104"/>
      <c r="RC2238" s="104"/>
      <c r="RD2238" s="104"/>
      <c r="RE2238" s="104"/>
      <c r="RF2238" s="104"/>
    </row>
    <row r="2239" spans="1:474" x14ac:dyDescent="0.25">
      <c r="A2239" s="120"/>
      <c r="B2239" s="48" t="s">
        <v>2119</v>
      </c>
      <c r="C2239" s="23"/>
      <c r="D2239" s="49">
        <v>0</v>
      </c>
      <c r="E2239" s="23"/>
      <c r="F2239" s="50">
        <v>0</v>
      </c>
      <c r="G2239" s="169"/>
      <c r="H2239" s="169"/>
      <c r="I2239" s="169"/>
      <c r="J2239" s="169"/>
      <c r="K2239" s="169"/>
      <c r="L2239" s="169"/>
      <c r="M2239" s="169"/>
      <c r="N2239" s="169"/>
      <c r="O2239" s="169"/>
      <c r="P2239" s="207"/>
      <c r="Q2239" s="169"/>
      <c r="R2239" s="169"/>
      <c r="S2239" s="169"/>
      <c r="T2239" s="169"/>
      <c r="U2239" s="208">
        <v>0</v>
      </c>
      <c r="V2239" s="207">
        <v>0</v>
      </c>
      <c r="W2239" s="169"/>
      <c r="X2239" s="169"/>
      <c r="Y2239" s="169"/>
      <c r="Z2239" s="169"/>
      <c r="AA2239" s="169"/>
      <c r="AB2239" s="169"/>
      <c r="AC2239" s="180"/>
      <c r="AD2239" s="180"/>
      <c r="AE2239" s="207">
        <f>H2239+J2239+L2239+N2239+P2239+R2239+T2239+V2239+X2239+Z2239+AB2239+AD2239</f>
        <v>0</v>
      </c>
    </row>
    <row r="2240" spans="1:474" s="19" customFormat="1" x14ac:dyDescent="0.25">
      <c r="A2240" s="15">
        <v>29607</v>
      </c>
      <c r="B2240" s="67" t="s">
        <v>2120</v>
      </c>
      <c r="C2240" s="15"/>
      <c r="D2240" s="15"/>
      <c r="E2240" s="15"/>
      <c r="F2240" s="18">
        <v>4421.5200000000004</v>
      </c>
      <c r="G2240" s="173">
        <f>SUM(G2241:G2242)</f>
        <v>0</v>
      </c>
      <c r="H2240" s="173">
        <f t="shared" ref="H2240:AE2240" si="246">SUM(H2241:H2242)</f>
        <v>0</v>
      </c>
      <c r="I2240" s="173">
        <f t="shared" si="246"/>
        <v>0</v>
      </c>
      <c r="J2240" s="173">
        <f t="shared" si="246"/>
        <v>0</v>
      </c>
      <c r="K2240" s="173">
        <f t="shared" si="246"/>
        <v>0</v>
      </c>
      <c r="L2240" s="173">
        <f t="shared" si="246"/>
        <v>0</v>
      </c>
      <c r="M2240" s="173">
        <f t="shared" si="246"/>
        <v>0</v>
      </c>
      <c r="N2240" s="173">
        <f t="shared" si="246"/>
        <v>0</v>
      </c>
      <c r="O2240" s="173">
        <f t="shared" si="246"/>
        <v>0</v>
      </c>
      <c r="P2240" s="184">
        <f t="shared" si="246"/>
        <v>0</v>
      </c>
      <c r="Q2240" s="173">
        <f t="shared" si="246"/>
        <v>0</v>
      </c>
      <c r="R2240" s="173">
        <f t="shared" si="246"/>
        <v>0</v>
      </c>
      <c r="S2240" s="173">
        <v>0</v>
      </c>
      <c r="T2240" s="173">
        <v>0</v>
      </c>
      <c r="U2240" s="173">
        <v>5</v>
      </c>
      <c r="V2240" s="184">
        <v>4421.5200000000004</v>
      </c>
      <c r="W2240" s="173">
        <f t="shared" si="246"/>
        <v>0</v>
      </c>
      <c r="X2240" s="173">
        <f t="shared" si="246"/>
        <v>0</v>
      </c>
      <c r="Y2240" s="173">
        <f t="shared" si="246"/>
        <v>0</v>
      </c>
      <c r="Z2240" s="173">
        <f t="shared" si="246"/>
        <v>0</v>
      </c>
      <c r="AA2240" s="173">
        <f t="shared" si="246"/>
        <v>0</v>
      </c>
      <c r="AB2240" s="173">
        <f t="shared" si="246"/>
        <v>0</v>
      </c>
      <c r="AC2240" s="173">
        <f t="shared" si="246"/>
        <v>0</v>
      </c>
      <c r="AD2240" s="179">
        <f t="shared" si="246"/>
        <v>0</v>
      </c>
      <c r="AE2240" s="184">
        <f t="shared" si="246"/>
        <v>4421.5200000000004</v>
      </c>
      <c r="AF2240" s="104"/>
      <c r="AG2240" s="104"/>
      <c r="AH2240" s="104"/>
      <c r="AI2240" s="104"/>
      <c r="AJ2240" s="104"/>
      <c r="AK2240" s="104"/>
      <c r="AL2240" s="104"/>
      <c r="AM2240" s="104"/>
      <c r="AN2240" s="104"/>
      <c r="AO2240" s="104"/>
      <c r="AP2240" s="104"/>
      <c r="AQ2240" s="104"/>
      <c r="AR2240" s="104"/>
      <c r="AS2240" s="104"/>
      <c r="AT2240" s="104"/>
      <c r="AU2240" s="104"/>
      <c r="AV2240" s="104"/>
      <c r="AW2240" s="104"/>
      <c r="AX2240" s="104"/>
      <c r="AY2240" s="104"/>
      <c r="AZ2240" s="104"/>
      <c r="BA2240" s="104"/>
      <c r="BB2240" s="104"/>
      <c r="BC2240" s="104"/>
      <c r="BD2240" s="104"/>
      <c r="BE2240" s="104"/>
      <c r="BF2240" s="104"/>
      <c r="BG2240" s="104"/>
      <c r="BH2240" s="104"/>
      <c r="BI2240" s="104"/>
      <c r="BJ2240" s="104"/>
      <c r="BK2240" s="104"/>
      <c r="BL2240" s="104"/>
      <c r="BM2240" s="104"/>
      <c r="BN2240" s="104"/>
      <c r="BO2240" s="104"/>
      <c r="BP2240" s="104"/>
      <c r="BQ2240" s="104"/>
      <c r="BR2240" s="104"/>
      <c r="GM2240" s="104"/>
      <c r="GN2240" s="104"/>
      <c r="GO2240" s="104"/>
      <c r="GP2240" s="104"/>
      <c r="GQ2240" s="104"/>
      <c r="GR2240" s="104"/>
      <c r="GS2240" s="104"/>
      <c r="GT2240" s="104"/>
      <c r="GU2240" s="104"/>
      <c r="GV2240" s="104"/>
      <c r="GW2240" s="104"/>
      <c r="GX2240" s="104"/>
      <c r="GY2240" s="104"/>
      <c r="GZ2240" s="104"/>
      <c r="HA2240" s="104"/>
      <c r="HB2240" s="104"/>
      <c r="HC2240" s="104"/>
      <c r="HD2240" s="104"/>
      <c r="HE2240" s="104"/>
      <c r="HF2240" s="104"/>
      <c r="HG2240" s="104"/>
      <c r="HH2240" s="104"/>
      <c r="HI2240" s="104"/>
      <c r="HJ2240" s="104"/>
      <c r="HK2240" s="104"/>
      <c r="HL2240" s="104"/>
      <c r="HM2240" s="104"/>
      <c r="HN2240" s="104"/>
      <c r="HO2240" s="104"/>
      <c r="HP2240" s="104"/>
      <c r="HQ2240" s="104"/>
      <c r="HR2240" s="104"/>
      <c r="HS2240" s="104"/>
      <c r="HT2240" s="104"/>
      <c r="HU2240" s="104"/>
      <c r="HV2240" s="104"/>
      <c r="HW2240" s="104"/>
      <c r="HX2240" s="104"/>
      <c r="HY2240" s="104"/>
      <c r="HZ2240" s="104"/>
      <c r="IA2240" s="104"/>
      <c r="IB2240" s="104"/>
      <c r="IC2240" s="104"/>
      <c r="ID2240" s="104"/>
      <c r="IE2240" s="104"/>
      <c r="IF2240" s="104"/>
      <c r="IG2240" s="104"/>
      <c r="IH2240" s="104"/>
      <c r="II2240" s="104"/>
      <c r="IJ2240" s="104"/>
      <c r="IK2240" s="104"/>
      <c r="IL2240" s="104"/>
      <c r="IM2240" s="104"/>
      <c r="IN2240" s="104"/>
      <c r="IO2240" s="104"/>
      <c r="IP2240" s="104"/>
      <c r="IQ2240" s="104"/>
      <c r="IR2240" s="104"/>
      <c r="IS2240" s="104"/>
      <c r="IT2240" s="104"/>
      <c r="IU2240" s="104"/>
      <c r="IV2240" s="104"/>
      <c r="IW2240" s="104"/>
      <c r="IX2240" s="104"/>
      <c r="IY2240" s="104"/>
      <c r="IZ2240" s="104"/>
      <c r="JA2240" s="104"/>
      <c r="JB2240" s="104"/>
      <c r="JC2240" s="104"/>
      <c r="JD2240" s="104"/>
      <c r="JE2240" s="104"/>
      <c r="JF2240" s="104"/>
      <c r="JG2240" s="104"/>
      <c r="JH2240" s="104"/>
      <c r="JI2240" s="104"/>
      <c r="JJ2240" s="104"/>
      <c r="JK2240" s="104"/>
      <c r="JL2240" s="104"/>
      <c r="JM2240" s="104"/>
      <c r="JN2240" s="104"/>
      <c r="JO2240" s="104"/>
      <c r="JP2240" s="104"/>
      <c r="JQ2240" s="104"/>
      <c r="JR2240" s="104"/>
      <c r="JS2240" s="104"/>
      <c r="JT2240" s="104"/>
      <c r="JU2240" s="104"/>
      <c r="JV2240" s="104"/>
      <c r="JW2240" s="104"/>
      <c r="JX2240" s="104"/>
      <c r="JY2240" s="104"/>
      <c r="JZ2240" s="104"/>
      <c r="KA2240" s="104"/>
      <c r="KB2240" s="104"/>
      <c r="KC2240" s="104"/>
      <c r="KD2240" s="104"/>
      <c r="KE2240" s="104"/>
      <c r="KF2240" s="104"/>
      <c r="KG2240" s="104"/>
      <c r="KH2240" s="104"/>
      <c r="KI2240" s="104"/>
      <c r="KJ2240" s="104"/>
      <c r="KK2240" s="104"/>
      <c r="KL2240" s="104"/>
      <c r="KM2240" s="104"/>
      <c r="KN2240" s="104"/>
      <c r="KO2240" s="104"/>
      <c r="KP2240" s="104"/>
      <c r="KQ2240" s="104"/>
      <c r="KR2240" s="104"/>
      <c r="KS2240" s="104"/>
      <c r="KT2240" s="104"/>
      <c r="KU2240" s="104"/>
      <c r="KV2240" s="104"/>
      <c r="KW2240" s="104"/>
      <c r="KX2240" s="104"/>
      <c r="KY2240" s="104"/>
      <c r="KZ2240" s="104"/>
      <c r="LA2240" s="104"/>
      <c r="LB2240" s="104"/>
      <c r="LC2240" s="104"/>
      <c r="LD2240" s="104"/>
      <c r="LE2240" s="104"/>
      <c r="LF2240" s="104"/>
      <c r="LG2240" s="104"/>
      <c r="LH2240" s="104"/>
      <c r="LI2240" s="104"/>
      <c r="LJ2240" s="104"/>
      <c r="LK2240" s="104"/>
      <c r="LL2240" s="104"/>
      <c r="LM2240" s="104"/>
      <c r="LN2240" s="104"/>
      <c r="LO2240" s="104"/>
      <c r="LP2240" s="104"/>
      <c r="LQ2240" s="104"/>
      <c r="LR2240" s="104"/>
      <c r="LS2240" s="104"/>
      <c r="LT2240" s="104"/>
      <c r="LU2240" s="104"/>
      <c r="LV2240" s="104"/>
      <c r="LW2240" s="104"/>
      <c r="LX2240" s="104"/>
      <c r="LY2240" s="104"/>
      <c r="LZ2240" s="104"/>
      <c r="MA2240" s="104"/>
      <c r="MB2240" s="104"/>
      <c r="MC2240" s="104"/>
      <c r="MD2240" s="104"/>
      <c r="ME2240" s="104"/>
      <c r="MF2240" s="104"/>
      <c r="MG2240" s="104"/>
      <c r="MH2240" s="104"/>
      <c r="MI2240" s="104"/>
      <c r="MJ2240" s="104"/>
      <c r="MK2240" s="104"/>
      <c r="ML2240" s="104"/>
      <c r="MM2240" s="104"/>
      <c r="MN2240" s="104"/>
      <c r="MO2240" s="104"/>
      <c r="MP2240" s="104"/>
      <c r="MQ2240" s="104"/>
      <c r="MR2240" s="104"/>
      <c r="MS2240" s="104"/>
      <c r="MT2240" s="104"/>
      <c r="MU2240" s="104"/>
      <c r="MV2240" s="104"/>
      <c r="MW2240" s="104"/>
      <c r="MX2240" s="104"/>
      <c r="MY2240" s="104"/>
      <c r="MZ2240" s="104"/>
      <c r="NA2240" s="104"/>
      <c r="NB2240" s="104"/>
      <c r="NC2240" s="104"/>
      <c r="ND2240" s="104"/>
      <c r="NE2240" s="104"/>
      <c r="NF2240" s="104"/>
      <c r="NG2240" s="104"/>
      <c r="NH2240" s="104"/>
      <c r="NI2240" s="104"/>
      <c r="NJ2240" s="104"/>
      <c r="NK2240" s="104"/>
      <c r="NL2240" s="104"/>
      <c r="NM2240" s="104"/>
      <c r="NN2240" s="104"/>
      <c r="NO2240" s="104"/>
      <c r="NP2240" s="104"/>
      <c r="NQ2240" s="104"/>
      <c r="NR2240" s="104"/>
      <c r="NS2240" s="104"/>
      <c r="NT2240" s="104"/>
      <c r="NU2240" s="104"/>
      <c r="NV2240" s="104"/>
      <c r="NW2240" s="104"/>
      <c r="NX2240" s="104"/>
      <c r="NY2240" s="104"/>
      <c r="NZ2240" s="104"/>
      <c r="OA2240" s="104"/>
      <c r="OB2240" s="104"/>
      <c r="OC2240" s="104"/>
      <c r="OD2240" s="104"/>
      <c r="OE2240" s="104"/>
      <c r="OF2240" s="104"/>
      <c r="OG2240" s="104"/>
      <c r="OH2240" s="104"/>
      <c r="OI2240" s="104"/>
      <c r="OJ2240" s="104"/>
      <c r="OK2240" s="104"/>
      <c r="OL2240" s="104"/>
      <c r="OM2240" s="104"/>
      <c r="ON2240" s="104"/>
      <c r="OO2240" s="104"/>
      <c r="OP2240" s="104"/>
      <c r="OQ2240" s="104"/>
      <c r="OR2240" s="104"/>
      <c r="OS2240" s="104"/>
      <c r="OT2240" s="104"/>
      <c r="OU2240" s="104"/>
      <c r="OV2240" s="104"/>
      <c r="OW2240" s="104"/>
      <c r="OX2240" s="104"/>
      <c r="OY2240" s="104"/>
      <c r="OZ2240" s="104"/>
      <c r="PA2240" s="104"/>
      <c r="PB2240" s="104"/>
      <c r="PC2240" s="104"/>
      <c r="PD2240" s="104"/>
      <c r="PE2240" s="104"/>
      <c r="PF2240" s="104"/>
      <c r="PG2240" s="104"/>
      <c r="PH2240" s="104"/>
      <c r="PI2240" s="104"/>
      <c r="PJ2240" s="104"/>
      <c r="PK2240" s="104"/>
      <c r="PL2240" s="104"/>
      <c r="PM2240" s="104"/>
      <c r="PN2240" s="104"/>
      <c r="PO2240" s="104"/>
      <c r="PP2240" s="104"/>
      <c r="PQ2240" s="104"/>
      <c r="PR2240" s="104"/>
      <c r="PS2240" s="104"/>
      <c r="PT2240" s="104"/>
      <c r="PU2240" s="104"/>
      <c r="PV2240" s="104"/>
      <c r="PW2240" s="104"/>
      <c r="PX2240" s="104"/>
      <c r="PY2240" s="104"/>
      <c r="PZ2240" s="104"/>
      <c r="QA2240" s="104"/>
      <c r="QB2240" s="104"/>
      <c r="QC2240" s="104"/>
      <c r="QD2240" s="104"/>
      <c r="QE2240" s="104"/>
      <c r="QF2240" s="104"/>
      <c r="QG2240" s="104"/>
      <c r="QH2240" s="104"/>
      <c r="QI2240" s="104"/>
      <c r="QJ2240" s="104"/>
      <c r="QK2240" s="104"/>
      <c r="QL2240" s="104"/>
      <c r="QM2240" s="104"/>
      <c r="QN2240" s="104"/>
      <c r="QO2240" s="104"/>
      <c r="QP2240" s="104"/>
      <c r="QQ2240" s="104"/>
      <c r="QR2240" s="104"/>
      <c r="QS2240" s="104"/>
      <c r="QT2240" s="104"/>
      <c r="QU2240" s="104"/>
      <c r="QV2240" s="104"/>
      <c r="QW2240" s="104"/>
      <c r="QX2240" s="104"/>
      <c r="QY2240" s="104"/>
      <c r="QZ2240" s="104"/>
      <c r="RA2240" s="104"/>
      <c r="RB2240" s="104"/>
      <c r="RC2240" s="104"/>
      <c r="RD2240" s="104"/>
      <c r="RE2240" s="104"/>
      <c r="RF2240" s="104"/>
    </row>
    <row r="2241" spans="1:474" x14ac:dyDescent="0.25">
      <c r="A2241" s="119"/>
      <c r="B2241" s="48" t="s">
        <v>2121</v>
      </c>
      <c r="C2241" s="23"/>
      <c r="D2241" s="49">
        <v>1</v>
      </c>
      <c r="E2241" s="23"/>
      <c r="F2241" s="50">
        <v>1500</v>
      </c>
      <c r="G2241" s="169"/>
      <c r="H2241" s="169"/>
      <c r="I2241" s="169"/>
      <c r="J2241" s="169"/>
      <c r="K2241" s="169"/>
      <c r="L2241" s="169"/>
      <c r="M2241" s="169"/>
      <c r="N2241" s="169"/>
      <c r="O2241" s="169"/>
      <c r="P2241" s="207"/>
      <c r="Q2241" s="169"/>
      <c r="R2241" s="169"/>
      <c r="S2241" s="169"/>
      <c r="T2241" s="169"/>
      <c r="U2241" s="208">
        <v>1</v>
      </c>
      <c r="V2241" s="207">
        <v>1500</v>
      </c>
      <c r="W2241" s="169"/>
      <c r="X2241" s="169"/>
      <c r="Y2241" s="169"/>
      <c r="Z2241" s="169"/>
      <c r="AA2241" s="169"/>
      <c r="AB2241" s="169"/>
      <c r="AC2241" s="180"/>
      <c r="AD2241" s="180"/>
      <c r="AE2241" s="207">
        <f>H2241+J2241+L2241+N2241+P2241+R2241+T2241+V2241+X2241+Z2241+AB2241+AD2241</f>
        <v>1500</v>
      </c>
    </row>
    <row r="2242" spans="1:474" x14ac:dyDescent="0.25">
      <c r="A2242" s="119"/>
      <c r="B2242" s="48" t="s">
        <v>2122</v>
      </c>
      <c r="C2242" s="23"/>
      <c r="D2242" s="49">
        <v>4</v>
      </c>
      <c r="E2242" s="23"/>
      <c r="F2242" s="50">
        <v>2921.52</v>
      </c>
      <c r="G2242" s="169"/>
      <c r="H2242" s="169"/>
      <c r="I2242" s="169"/>
      <c r="J2242" s="169"/>
      <c r="K2242" s="169"/>
      <c r="L2242" s="169"/>
      <c r="M2242" s="169"/>
      <c r="N2242" s="169"/>
      <c r="O2242" s="169"/>
      <c r="P2242" s="207"/>
      <c r="Q2242" s="169"/>
      <c r="R2242" s="169"/>
      <c r="S2242" s="169"/>
      <c r="T2242" s="169"/>
      <c r="U2242" s="208">
        <v>4</v>
      </c>
      <c r="V2242" s="207">
        <v>2921.52</v>
      </c>
      <c r="W2242" s="169"/>
      <c r="X2242" s="169"/>
      <c r="Y2242" s="169"/>
      <c r="Z2242" s="169"/>
      <c r="AA2242" s="169"/>
      <c r="AB2242" s="169"/>
      <c r="AC2242" s="180"/>
      <c r="AD2242" s="180"/>
      <c r="AE2242" s="207">
        <f>H2242+J2242+L2242+N2242+P2242+R2242+T2242+V2242+X2242+Z2242+AB2242+AD2242</f>
        <v>2921.52</v>
      </c>
    </row>
    <row r="2243" spans="1:474" s="19" customFormat="1" x14ac:dyDescent="0.25">
      <c r="A2243" s="15">
        <v>29609</v>
      </c>
      <c r="B2243" s="67" t="s">
        <v>2123</v>
      </c>
      <c r="C2243" s="15"/>
      <c r="D2243" s="15"/>
      <c r="E2243" s="15"/>
      <c r="F2243" s="18">
        <v>9930.2039999999997</v>
      </c>
      <c r="G2243" s="173">
        <f>SUM(G2244:G2247)</f>
        <v>0</v>
      </c>
      <c r="H2243" s="173">
        <f t="shared" ref="H2243:AE2243" si="247">SUM(H2244:H2247)</f>
        <v>0</v>
      </c>
      <c r="I2243" s="173">
        <f t="shared" si="247"/>
        <v>0</v>
      </c>
      <c r="J2243" s="173">
        <f t="shared" si="247"/>
        <v>0</v>
      </c>
      <c r="K2243" s="173">
        <f t="shared" si="247"/>
        <v>0</v>
      </c>
      <c r="L2243" s="173">
        <f t="shared" si="247"/>
        <v>0</v>
      </c>
      <c r="M2243" s="173">
        <f t="shared" si="247"/>
        <v>0</v>
      </c>
      <c r="N2243" s="173">
        <f t="shared" si="247"/>
        <v>0</v>
      </c>
      <c r="O2243" s="173">
        <f t="shared" si="247"/>
        <v>0</v>
      </c>
      <c r="P2243" s="184">
        <f t="shared" si="247"/>
        <v>0</v>
      </c>
      <c r="Q2243" s="173">
        <f t="shared" si="247"/>
        <v>0</v>
      </c>
      <c r="R2243" s="173">
        <f t="shared" si="247"/>
        <v>0</v>
      </c>
      <c r="S2243" s="173">
        <v>0</v>
      </c>
      <c r="T2243" s="173">
        <v>0</v>
      </c>
      <c r="U2243" s="173">
        <v>41</v>
      </c>
      <c r="V2243" s="184">
        <v>9930.2039999999997</v>
      </c>
      <c r="W2243" s="173">
        <f t="shared" si="247"/>
        <v>0</v>
      </c>
      <c r="X2243" s="173">
        <f t="shared" si="247"/>
        <v>0</v>
      </c>
      <c r="Y2243" s="173">
        <f t="shared" si="247"/>
        <v>0</v>
      </c>
      <c r="Z2243" s="173">
        <f t="shared" si="247"/>
        <v>0</v>
      </c>
      <c r="AA2243" s="173">
        <f t="shared" si="247"/>
        <v>0</v>
      </c>
      <c r="AB2243" s="173">
        <f t="shared" si="247"/>
        <v>0</v>
      </c>
      <c r="AC2243" s="173">
        <f t="shared" si="247"/>
        <v>0</v>
      </c>
      <c r="AD2243" s="179">
        <f t="shared" si="247"/>
        <v>0</v>
      </c>
      <c r="AE2243" s="184">
        <f t="shared" si="247"/>
        <v>9930.2039999999997</v>
      </c>
      <c r="AF2243" s="104"/>
      <c r="AG2243" s="104"/>
      <c r="AH2243" s="104"/>
      <c r="AI2243" s="104"/>
      <c r="AJ2243" s="104"/>
      <c r="AK2243" s="104"/>
      <c r="AL2243" s="104"/>
      <c r="AM2243" s="104"/>
      <c r="AN2243" s="104"/>
      <c r="AO2243" s="104"/>
      <c r="AP2243" s="104"/>
      <c r="AQ2243" s="104"/>
      <c r="AR2243" s="104"/>
      <c r="AS2243" s="104"/>
      <c r="AT2243" s="104"/>
      <c r="AU2243" s="104"/>
      <c r="AV2243" s="104"/>
      <c r="AW2243" s="104"/>
      <c r="AX2243" s="104"/>
      <c r="AY2243" s="104"/>
      <c r="AZ2243" s="104"/>
      <c r="BA2243" s="104"/>
      <c r="BB2243" s="104"/>
      <c r="BC2243" s="104"/>
      <c r="BD2243" s="104"/>
      <c r="BE2243" s="104"/>
      <c r="BF2243" s="104"/>
      <c r="BG2243" s="104"/>
      <c r="BH2243" s="104"/>
      <c r="BI2243" s="104"/>
      <c r="BJ2243" s="104"/>
      <c r="BK2243" s="104"/>
      <c r="BL2243" s="104"/>
      <c r="BM2243" s="104"/>
      <c r="BN2243" s="104"/>
      <c r="BO2243" s="104"/>
      <c r="BP2243" s="104"/>
      <c r="BQ2243" s="104"/>
      <c r="BR2243" s="104"/>
      <c r="GM2243" s="104"/>
      <c r="GN2243" s="104"/>
      <c r="GO2243" s="104"/>
      <c r="GP2243" s="104"/>
      <c r="GQ2243" s="104"/>
      <c r="GR2243" s="104"/>
      <c r="GS2243" s="104"/>
      <c r="GT2243" s="104"/>
      <c r="GU2243" s="104"/>
      <c r="GV2243" s="104"/>
      <c r="GW2243" s="104"/>
      <c r="GX2243" s="104"/>
      <c r="GY2243" s="104"/>
      <c r="GZ2243" s="104"/>
      <c r="HA2243" s="104"/>
      <c r="HB2243" s="104"/>
      <c r="HC2243" s="104"/>
      <c r="HD2243" s="104"/>
      <c r="HE2243" s="104"/>
      <c r="HF2243" s="104"/>
      <c r="HG2243" s="104"/>
      <c r="HH2243" s="104"/>
      <c r="HI2243" s="104"/>
      <c r="HJ2243" s="104"/>
      <c r="HK2243" s="104"/>
      <c r="HL2243" s="104"/>
      <c r="HM2243" s="104"/>
      <c r="HN2243" s="104"/>
      <c r="HO2243" s="104"/>
      <c r="HP2243" s="104"/>
      <c r="HQ2243" s="104"/>
      <c r="HR2243" s="104"/>
      <c r="HS2243" s="104"/>
      <c r="HT2243" s="104"/>
      <c r="HU2243" s="104"/>
      <c r="HV2243" s="104"/>
      <c r="HW2243" s="104"/>
      <c r="HX2243" s="104"/>
      <c r="HY2243" s="104"/>
      <c r="HZ2243" s="104"/>
      <c r="IA2243" s="104"/>
      <c r="IB2243" s="104"/>
      <c r="IC2243" s="104"/>
      <c r="ID2243" s="104"/>
      <c r="IE2243" s="104"/>
      <c r="IF2243" s="104"/>
      <c r="IG2243" s="104"/>
      <c r="IH2243" s="104"/>
      <c r="II2243" s="104"/>
      <c r="IJ2243" s="104"/>
      <c r="IK2243" s="104"/>
      <c r="IL2243" s="104"/>
      <c r="IM2243" s="104"/>
      <c r="IN2243" s="104"/>
      <c r="IO2243" s="104"/>
      <c r="IP2243" s="104"/>
      <c r="IQ2243" s="104"/>
      <c r="IR2243" s="104"/>
      <c r="IS2243" s="104"/>
      <c r="IT2243" s="104"/>
      <c r="IU2243" s="104"/>
      <c r="IV2243" s="104"/>
      <c r="IW2243" s="104"/>
      <c r="IX2243" s="104"/>
      <c r="IY2243" s="104"/>
      <c r="IZ2243" s="104"/>
      <c r="JA2243" s="104"/>
      <c r="JB2243" s="104"/>
      <c r="JC2243" s="104"/>
      <c r="JD2243" s="104"/>
      <c r="JE2243" s="104"/>
      <c r="JF2243" s="104"/>
      <c r="JG2243" s="104"/>
      <c r="JH2243" s="104"/>
      <c r="JI2243" s="104"/>
      <c r="JJ2243" s="104"/>
      <c r="JK2243" s="104"/>
      <c r="JL2243" s="104"/>
      <c r="JM2243" s="104"/>
      <c r="JN2243" s="104"/>
      <c r="JO2243" s="104"/>
      <c r="JP2243" s="104"/>
      <c r="JQ2243" s="104"/>
      <c r="JR2243" s="104"/>
      <c r="JS2243" s="104"/>
      <c r="JT2243" s="104"/>
      <c r="JU2243" s="104"/>
      <c r="JV2243" s="104"/>
      <c r="JW2243" s="104"/>
      <c r="JX2243" s="104"/>
      <c r="JY2243" s="104"/>
      <c r="JZ2243" s="104"/>
      <c r="KA2243" s="104"/>
      <c r="KB2243" s="104"/>
      <c r="KC2243" s="104"/>
      <c r="KD2243" s="104"/>
      <c r="KE2243" s="104"/>
      <c r="KF2243" s="104"/>
      <c r="KG2243" s="104"/>
      <c r="KH2243" s="104"/>
      <c r="KI2243" s="104"/>
      <c r="KJ2243" s="104"/>
      <c r="KK2243" s="104"/>
      <c r="KL2243" s="104"/>
      <c r="KM2243" s="104"/>
      <c r="KN2243" s="104"/>
      <c r="KO2243" s="104"/>
      <c r="KP2243" s="104"/>
      <c r="KQ2243" s="104"/>
      <c r="KR2243" s="104"/>
      <c r="KS2243" s="104"/>
      <c r="KT2243" s="104"/>
      <c r="KU2243" s="104"/>
      <c r="KV2243" s="104"/>
      <c r="KW2243" s="104"/>
      <c r="KX2243" s="104"/>
      <c r="KY2243" s="104"/>
      <c r="KZ2243" s="104"/>
      <c r="LA2243" s="104"/>
      <c r="LB2243" s="104"/>
      <c r="LC2243" s="104"/>
      <c r="LD2243" s="104"/>
      <c r="LE2243" s="104"/>
      <c r="LF2243" s="104"/>
      <c r="LG2243" s="104"/>
      <c r="LH2243" s="104"/>
      <c r="LI2243" s="104"/>
      <c r="LJ2243" s="104"/>
      <c r="LK2243" s="104"/>
      <c r="LL2243" s="104"/>
      <c r="LM2243" s="104"/>
      <c r="LN2243" s="104"/>
      <c r="LO2243" s="104"/>
      <c r="LP2243" s="104"/>
      <c r="LQ2243" s="104"/>
      <c r="LR2243" s="104"/>
      <c r="LS2243" s="104"/>
      <c r="LT2243" s="104"/>
      <c r="LU2243" s="104"/>
      <c r="LV2243" s="104"/>
      <c r="LW2243" s="104"/>
      <c r="LX2243" s="104"/>
      <c r="LY2243" s="104"/>
      <c r="LZ2243" s="104"/>
      <c r="MA2243" s="104"/>
      <c r="MB2243" s="104"/>
      <c r="MC2243" s="104"/>
      <c r="MD2243" s="104"/>
      <c r="ME2243" s="104"/>
      <c r="MF2243" s="104"/>
      <c r="MG2243" s="104"/>
      <c r="MH2243" s="104"/>
      <c r="MI2243" s="104"/>
      <c r="MJ2243" s="104"/>
      <c r="MK2243" s="104"/>
      <c r="ML2243" s="104"/>
      <c r="MM2243" s="104"/>
      <c r="MN2243" s="104"/>
      <c r="MO2243" s="104"/>
      <c r="MP2243" s="104"/>
      <c r="MQ2243" s="104"/>
      <c r="MR2243" s="104"/>
      <c r="MS2243" s="104"/>
      <c r="MT2243" s="104"/>
      <c r="MU2243" s="104"/>
      <c r="MV2243" s="104"/>
      <c r="MW2243" s="104"/>
      <c r="MX2243" s="104"/>
      <c r="MY2243" s="104"/>
      <c r="MZ2243" s="104"/>
      <c r="NA2243" s="104"/>
      <c r="NB2243" s="104"/>
      <c r="NC2243" s="104"/>
      <c r="ND2243" s="104"/>
      <c r="NE2243" s="104"/>
      <c r="NF2243" s="104"/>
      <c r="NG2243" s="104"/>
      <c r="NH2243" s="104"/>
      <c r="NI2243" s="104"/>
      <c r="NJ2243" s="104"/>
      <c r="NK2243" s="104"/>
      <c r="NL2243" s="104"/>
      <c r="NM2243" s="104"/>
      <c r="NN2243" s="104"/>
      <c r="NO2243" s="104"/>
      <c r="NP2243" s="104"/>
      <c r="NQ2243" s="104"/>
      <c r="NR2243" s="104"/>
      <c r="NS2243" s="104"/>
      <c r="NT2243" s="104"/>
      <c r="NU2243" s="104"/>
      <c r="NV2243" s="104"/>
      <c r="NW2243" s="104"/>
      <c r="NX2243" s="104"/>
      <c r="NY2243" s="104"/>
      <c r="NZ2243" s="104"/>
      <c r="OA2243" s="104"/>
      <c r="OB2243" s="104"/>
      <c r="OC2243" s="104"/>
      <c r="OD2243" s="104"/>
      <c r="OE2243" s="104"/>
      <c r="OF2243" s="104"/>
      <c r="OG2243" s="104"/>
      <c r="OH2243" s="104"/>
      <c r="OI2243" s="104"/>
      <c r="OJ2243" s="104"/>
      <c r="OK2243" s="104"/>
      <c r="OL2243" s="104"/>
      <c r="OM2243" s="104"/>
      <c r="ON2243" s="104"/>
      <c r="OO2243" s="104"/>
      <c r="OP2243" s="104"/>
      <c r="OQ2243" s="104"/>
      <c r="OR2243" s="104"/>
      <c r="OS2243" s="104"/>
      <c r="OT2243" s="104"/>
      <c r="OU2243" s="104"/>
      <c r="OV2243" s="104"/>
      <c r="OW2243" s="104"/>
      <c r="OX2243" s="104"/>
      <c r="OY2243" s="104"/>
      <c r="OZ2243" s="104"/>
      <c r="PA2243" s="104"/>
      <c r="PB2243" s="104"/>
      <c r="PC2243" s="104"/>
      <c r="PD2243" s="104"/>
      <c r="PE2243" s="104"/>
      <c r="PF2243" s="104"/>
      <c r="PG2243" s="104"/>
      <c r="PH2243" s="104"/>
      <c r="PI2243" s="104"/>
      <c r="PJ2243" s="104"/>
      <c r="PK2243" s="104"/>
      <c r="PL2243" s="104"/>
      <c r="PM2243" s="104"/>
      <c r="PN2243" s="104"/>
      <c r="PO2243" s="104"/>
      <c r="PP2243" s="104"/>
      <c r="PQ2243" s="104"/>
      <c r="PR2243" s="104"/>
      <c r="PS2243" s="104"/>
      <c r="PT2243" s="104"/>
      <c r="PU2243" s="104"/>
      <c r="PV2243" s="104"/>
      <c r="PW2243" s="104"/>
      <c r="PX2243" s="104"/>
      <c r="PY2243" s="104"/>
      <c r="PZ2243" s="104"/>
      <c r="QA2243" s="104"/>
      <c r="QB2243" s="104"/>
      <c r="QC2243" s="104"/>
      <c r="QD2243" s="104"/>
      <c r="QE2243" s="104"/>
      <c r="QF2243" s="104"/>
      <c r="QG2243" s="104"/>
      <c r="QH2243" s="104"/>
      <c r="QI2243" s="104"/>
      <c r="QJ2243" s="104"/>
      <c r="QK2243" s="104"/>
      <c r="QL2243" s="104"/>
      <c r="QM2243" s="104"/>
      <c r="QN2243" s="104"/>
      <c r="QO2243" s="104"/>
      <c r="QP2243" s="104"/>
      <c r="QQ2243" s="104"/>
      <c r="QR2243" s="104"/>
      <c r="QS2243" s="104"/>
      <c r="QT2243" s="104"/>
      <c r="QU2243" s="104"/>
      <c r="QV2243" s="104"/>
      <c r="QW2243" s="104"/>
      <c r="QX2243" s="104"/>
      <c r="QY2243" s="104"/>
      <c r="QZ2243" s="104"/>
      <c r="RA2243" s="104"/>
      <c r="RB2243" s="104"/>
      <c r="RC2243" s="104"/>
      <c r="RD2243" s="104"/>
      <c r="RE2243" s="104"/>
      <c r="RF2243" s="104"/>
    </row>
    <row r="2244" spans="1:474" x14ac:dyDescent="0.25">
      <c r="A2244" s="119"/>
      <c r="B2244" s="48" t="s">
        <v>2124</v>
      </c>
      <c r="C2244" s="23"/>
      <c r="D2244" s="49">
        <v>3</v>
      </c>
      <c r="E2244" s="23"/>
      <c r="F2244" s="50">
        <v>723.49200000000019</v>
      </c>
      <c r="G2244" s="169"/>
      <c r="H2244" s="169"/>
      <c r="I2244" s="169"/>
      <c r="J2244" s="169"/>
      <c r="K2244" s="169"/>
      <c r="L2244" s="169"/>
      <c r="M2244" s="169"/>
      <c r="N2244" s="169"/>
      <c r="O2244" s="169"/>
      <c r="P2244" s="207"/>
      <c r="Q2244" s="169"/>
      <c r="R2244" s="169"/>
      <c r="S2244" s="169"/>
      <c r="T2244" s="169"/>
      <c r="U2244" s="208">
        <v>3</v>
      </c>
      <c r="V2244" s="207">
        <v>723.49200000000019</v>
      </c>
      <c r="W2244" s="169"/>
      <c r="X2244" s="169"/>
      <c r="Y2244" s="169"/>
      <c r="Z2244" s="169"/>
      <c r="AA2244" s="169"/>
      <c r="AB2244" s="169"/>
      <c r="AC2244" s="180"/>
      <c r="AD2244" s="180"/>
      <c r="AE2244" s="207">
        <f>H2244+J2244+L2244+N2244+P2244+R2244+T2244+V2244+X2244+Z2244+AB2244+AD2244</f>
        <v>723.49200000000019</v>
      </c>
    </row>
    <row r="2245" spans="1:474" x14ac:dyDescent="0.25">
      <c r="A2245" s="119"/>
      <c r="B2245" s="48" t="s">
        <v>2125</v>
      </c>
      <c r="C2245" s="23"/>
      <c r="D2245" s="49">
        <v>15</v>
      </c>
      <c r="E2245" s="23"/>
      <c r="F2245" s="50">
        <v>6000</v>
      </c>
      <c r="G2245" s="169"/>
      <c r="H2245" s="169"/>
      <c r="I2245" s="169"/>
      <c r="J2245" s="169"/>
      <c r="K2245" s="169"/>
      <c r="L2245" s="169"/>
      <c r="M2245" s="169"/>
      <c r="N2245" s="169"/>
      <c r="O2245" s="169"/>
      <c r="P2245" s="207"/>
      <c r="Q2245" s="169"/>
      <c r="R2245" s="169"/>
      <c r="S2245" s="169"/>
      <c r="T2245" s="169"/>
      <c r="U2245" s="208">
        <v>15</v>
      </c>
      <c r="V2245" s="207">
        <v>6000</v>
      </c>
      <c r="W2245" s="169"/>
      <c r="X2245" s="169"/>
      <c r="Y2245" s="169"/>
      <c r="Z2245" s="169"/>
      <c r="AA2245" s="169"/>
      <c r="AB2245" s="169"/>
      <c r="AC2245" s="180"/>
      <c r="AD2245" s="180"/>
      <c r="AE2245" s="207">
        <f>H2245+J2245+L2245+N2245+P2245+R2245+T2245+V2245+X2245+Z2245+AB2245+AD2245</f>
        <v>6000</v>
      </c>
    </row>
    <row r="2246" spans="1:474" x14ac:dyDescent="0.25">
      <c r="A2246" s="119"/>
      <c r="B2246" s="48" t="s">
        <v>2126</v>
      </c>
      <c r="C2246" s="23"/>
      <c r="D2246" s="49">
        <v>20</v>
      </c>
      <c r="E2246" s="23"/>
      <c r="F2246" s="50">
        <v>3000</v>
      </c>
      <c r="G2246" s="169"/>
      <c r="H2246" s="169"/>
      <c r="I2246" s="169"/>
      <c r="J2246" s="169"/>
      <c r="K2246" s="169"/>
      <c r="L2246" s="169"/>
      <c r="M2246" s="169"/>
      <c r="N2246" s="169"/>
      <c r="O2246" s="169"/>
      <c r="P2246" s="207"/>
      <c r="Q2246" s="169"/>
      <c r="R2246" s="169"/>
      <c r="S2246" s="169"/>
      <c r="T2246" s="169"/>
      <c r="U2246" s="208">
        <v>20</v>
      </c>
      <c r="V2246" s="207">
        <v>3000</v>
      </c>
      <c r="W2246" s="169"/>
      <c r="X2246" s="169"/>
      <c r="Y2246" s="169"/>
      <c r="Z2246" s="169"/>
      <c r="AA2246" s="169"/>
      <c r="AB2246" s="169"/>
      <c r="AC2246" s="180"/>
      <c r="AD2246" s="180"/>
      <c r="AE2246" s="207">
        <f>H2246+J2246+L2246+N2246+P2246+R2246+T2246+V2246+X2246+Z2246+AB2246+AD2246</f>
        <v>3000</v>
      </c>
    </row>
    <row r="2247" spans="1:474" x14ac:dyDescent="0.25">
      <c r="A2247" s="119"/>
      <c r="B2247" s="48" t="s">
        <v>2127</v>
      </c>
      <c r="C2247" s="23"/>
      <c r="D2247" s="49">
        <v>3</v>
      </c>
      <c r="E2247" s="23"/>
      <c r="F2247" s="50">
        <v>206.71200000000005</v>
      </c>
      <c r="G2247" s="169"/>
      <c r="H2247" s="169"/>
      <c r="I2247" s="169"/>
      <c r="J2247" s="169"/>
      <c r="K2247" s="169"/>
      <c r="L2247" s="169"/>
      <c r="M2247" s="169"/>
      <c r="N2247" s="169"/>
      <c r="O2247" s="169"/>
      <c r="P2247" s="207"/>
      <c r="Q2247" s="169"/>
      <c r="R2247" s="169"/>
      <c r="S2247" s="169"/>
      <c r="T2247" s="169"/>
      <c r="U2247" s="208">
        <v>3</v>
      </c>
      <c r="V2247" s="207">
        <v>206.71200000000005</v>
      </c>
      <c r="W2247" s="169"/>
      <c r="X2247" s="169"/>
      <c r="Y2247" s="169"/>
      <c r="Z2247" s="169"/>
      <c r="AA2247" s="169"/>
      <c r="AB2247" s="169"/>
      <c r="AC2247" s="180"/>
      <c r="AD2247" s="180"/>
      <c r="AE2247" s="207">
        <f>H2247+J2247+L2247+N2247+P2247+R2247+T2247+V2247+X2247+Z2247+AB2247+AD2247</f>
        <v>206.71200000000005</v>
      </c>
    </row>
    <row r="2248" spans="1:474" s="14" customFormat="1" x14ac:dyDescent="0.25">
      <c r="A2248" s="11">
        <v>298</v>
      </c>
      <c r="B2248" s="79" t="s">
        <v>2128</v>
      </c>
      <c r="C2248" s="11"/>
      <c r="D2248" s="11"/>
      <c r="E2248" s="11"/>
      <c r="F2248" s="13">
        <v>5907.46</v>
      </c>
      <c r="G2248" s="171">
        <f>G2249+G2253</f>
        <v>0</v>
      </c>
      <c r="H2248" s="171">
        <f t="shared" ref="H2248:AE2248" si="248">H2249+H2253</f>
        <v>0</v>
      </c>
      <c r="I2248" s="171">
        <f t="shared" si="248"/>
        <v>0</v>
      </c>
      <c r="J2248" s="171">
        <f t="shared" si="248"/>
        <v>0</v>
      </c>
      <c r="K2248" s="171">
        <f t="shared" si="248"/>
        <v>0</v>
      </c>
      <c r="L2248" s="171">
        <f t="shared" si="248"/>
        <v>0</v>
      </c>
      <c r="M2248" s="171">
        <f t="shared" si="248"/>
        <v>0</v>
      </c>
      <c r="N2248" s="171">
        <f t="shared" si="248"/>
        <v>0</v>
      </c>
      <c r="O2248" s="171">
        <f t="shared" si="248"/>
        <v>0</v>
      </c>
      <c r="P2248" s="185">
        <f t="shared" si="248"/>
        <v>0</v>
      </c>
      <c r="Q2248" s="171">
        <f t="shared" si="248"/>
        <v>1</v>
      </c>
      <c r="R2248" s="171">
        <f t="shared" si="248"/>
        <v>2080</v>
      </c>
      <c r="S2248" s="171">
        <v>0</v>
      </c>
      <c r="T2248" s="171">
        <v>0</v>
      </c>
      <c r="U2248" s="171">
        <v>72</v>
      </c>
      <c r="V2248" s="185">
        <v>3827.46</v>
      </c>
      <c r="W2248" s="171">
        <f t="shared" si="248"/>
        <v>0</v>
      </c>
      <c r="X2248" s="171">
        <f t="shared" si="248"/>
        <v>0</v>
      </c>
      <c r="Y2248" s="171">
        <f t="shared" si="248"/>
        <v>0</v>
      </c>
      <c r="Z2248" s="171">
        <f t="shared" si="248"/>
        <v>0</v>
      </c>
      <c r="AA2248" s="171">
        <f t="shared" si="248"/>
        <v>0</v>
      </c>
      <c r="AB2248" s="171">
        <f t="shared" si="248"/>
        <v>0</v>
      </c>
      <c r="AC2248" s="171">
        <f t="shared" si="248"/>
        <v>0</v>
      </c>
      <c r="AD2248" s="181">
        <f t="shared" si="248"/>
        <v>0</v>
      </c>
      <c r="AE2248" s="185">
        <f t="shared" si="248"/>
        <v>5907.46</v>
      </c>
      <c r="AF2248" s="104"/>
      <c r="AG2248" s="104"/>
      <c r="AH2248" s="104"/>
      <c r="AI2248" s="104"/>
      <c r="AJ2248" s="104"/>
      <c r="AK2248" s="104"/>
      <c r="AL2248" s="104"/>
      <c r="AM2248" s="104"/>
      <c r="AN2248" s="104"/>
      <c r="AO2248" s="104"/>
      <c r="AP2248" s="104"/>
      <c r="AQ2248" s="104"/>
      <c r="AR2248" s="104"/>
      <c r="AS2248" s="104"/>
      <c r="AT2248" s="104"/>
      <c r="AU2248" s="104"/>
      <c r="AV2248" s="104"/>
      <c r="AW2248" s="104"/>
      <c r="AX2248" s="104"/>
      <c r="AY2248" s="104"/>
      <c r="AZ2248" s="104"/>
      <c r="BA2248" s="104"/>
      <c r="BB2248" s="104"/>
      <c r="BC2248" s="104"/>
      <c r="BD2248" s="104"/>
      <c r="BE2248" s="104"/>
      <c r="BF2248" s="104"/>
      <c r="BG2248" s="104"/>
      <c r="BH2248" s="104"/>
      <c r="BI2248" s="104"/>
      <c r="BJ2248" s="104"/>
      <c r="BK2248" s="104"/>
      <c r="BL2248" s="104"/>
      <c r="BM2248" s="104"/>
      <c r="BN2248" s="104"/>
      <c r="BO2248" s="104"/>
      <c r="BP2248" s="104"/>
      <c r="BQ2248" s="104"/>
      <c r="BR2248" s="104"/>
      <c r="GM2248" s="104"/>
      <c r="GN2248" s="104"/>
      <c r="GO2248" s="104"/>
      <c r="GP2248" s="104"/>
      <c r="GQ2248" s="104"/>
      <c r="GR2248" s="104"/>
      <c r="GS2248" s="104"/>
      <c r="GT2248" s="104"/>
      <c r="GU2248" s="104"/>
      <c r="GV2248" s="104"/>
      <c r="GW2248" s="104"/>
      <c r="GX2248" s="104"/>
      <c r="GY2248" s="104"/>
      <c r="GZ2248" s="104"/>
      <c r="HA2248" s="104"/>
      <c r="HB2248" s="104"/>
      <c r="HC2248" s="104"/>
      <c r="HD2248" s="104"/>
      <c r="HE2248" s="104"/>
      <c r="HF2248" s="104"/>
      <c r="HG2248" s="104"/>
      <c r="HH2248" s="104"/>
      <c r="HI2248" s="104"/>
      <c r="HJ2248" s="104"/>
      <c r="HK2248" s="104"/>
      <c r="HL2248" s="104"/>
      <c r="HM2248" s="104"/>
      <c r="HN2248" s="104"/>
      <c r="HO2248" s="104"/>
      <c r="HP2248" s="104"/>
      <c r="HQ2248" s="104"/>
      <c r="HR2248" s="104"/>
      <c r="HS2248" s="104"/>
      <c r="HT2248" s="104"/>
      <c r="HU2248" s="104"/>
      <c r="HV2248" s="104"/>
      <c r="HW2248" s="104"/>
      <c r="HX2248" s="104"/>
      <c r="HY2248" s="104"/>
      <c r="HZ2248" s="104"/>
      <c r="IA2248" s="104"/>
      <c r="IB2248" s="104"/>
      <c r="IC2248" s="104"/>
      <c r="ID2248" s="104"/>
      <c r="IE2248" s="104"/>
      <c r="IF2248" s="104"/>
      <c r="IG2248" s="104"/>
      <c r="IH2248" s="104"/>
      <c r="II2248" s="104"/>
      <c r="IJ2248" s="104"/>
      <c r="IK2248" s="104"/>
      <c r="IL2248" s="104"/>
      <c r="IM2248" s="104"/>
      <c r="IN2248" s="104"/>
      <c r="IO2248" s="104"/>
      <c r="IP2248" s="104"/>
      <c r="IQ2248" s="104"/>
      <c r="IR2248" s="104"/>
      <c r="IS2248" s="104"/>
      <c r="IT2248" s="104"/>
      <c r="IU2248" s="104"/>
      <c r="IV2248" s="104"/>
      <c r="IW2248" s="104"/>
      <c r="IX2248" s="104"/>
      <c r="IY2248" s="104"/>
      <c r="IZ2248" s="104"/>
      <c r="JA2248" s="104"/>
      <c r="JB2248" s="104"/>
      <c r="JC2248" s="104"/>
      <c r="JD2248" s="104"/>
      <c r="JE2248" s="104"/>
      <c r="JF2248" s="104"/>
      <c r="JG2248" s="104"/>
      <c r="JH2248" s="104"/>
      <c r="JI2248" s="104"/>
      <c r="JJ2248" s="104"/>
      <c r="JK2248" s="104"/>
      <c r="JL2248" s="104"/>
      <c r="JM2248" s="104"/>
      <c r="JN2248" s="104"/>
      <c r="JO2248" s="104"/>
      <c r="JP2248" s="104"/>
      <c r="JQ2248" s="104"/>
      <c r="JR2248" s="104"/>
      <c r="JS2248" s="104"/>
      <c r="JT2248" s="104"/>
      <c r="JU2248" s="104"/>
      <c r="JV2248" s="104"/>
      <c r="JW2248" s="104"/>
      <c r="JX2248" s="104"/>
      <c r="JY2248" s="104"/>
      <c r="JZ2248" s="104"/>
      <c r="KA2248" s="104"/>
      <c r="KB2248" s="104"/>
      <c r="KC2248" s="104"/>
      <c r="KD2248" s="104"/>
      <c r="KE2248" s="104"/>
      <c r="KF2248" s="104"/>
      <c r="KG2248" s="104"/>
      <c r="KH2248" s="104"/>
      <c r="KI2248" s="104"/>
      <c r="KJ2248" s="104"/>
      <c r="KK2248" s="104"/>
      <c r="KL2248" s="104"/>
      <c r="KM2248" s="104"/>
      <c r="KN2248" s="104"/>
      <c r="KO2248" s="104"/>
      <c r="KP2248" s="104"/>
      <c r="KQ2248" s="104"/>
      <c r="KR2248" s="104"/>
      <c r="KS2248" s="104"/>
      <c r="KT2248" s="104"/>
      <c r="KU2248" s="104"/>
      <c r="KV2248" s="104"/>
      <c r="KW2248" s="104"/>
      <c r="KX2248" s="104"/>
      <c r="KY2248" s="104"/>
      <c r="KZ2248" s="104"/>
      <c r="LA2248" s="104"/>
      <c r="LB2248" s="104"/>
      <c r="LC2248" s="104"/>
      <c r="LD2248" s="104"/>
      <c r="LE2248" s="104"/>
      <c r="LF2248" s="104"/>
      <c r="LG2248" s="104"/>
      <c r="LH2248" s="104"/>
      <c r="LI2248" s="104"/>
      <c r="LJ2248" s="104"/>
      <c r="LK2248" s="104"/>
      <c r="LL2248" s="104"/>
      <c r="LM2248" s="104"/>
      <c r="LN2248" s="104"/>
      <c r="LO2248" s="104"/>
      <c r="LP2248" s="104"/>
      <c r="LQ2248" s="104"/>
      <c r="LR2248" s="104"/>
      <c r="LS2248" s="104"/>
      <c r="LT2248" s="104"/>
      <c r="LU2248" s="104"/>
      <c r="LV2248" s="104"/>
      <c r="LW2248" s="104"/>
      <c r="LX2248" s="104"/>
      <c r="LY2248" s="104"/>
      <c r="LZ2248" s="104"/>
      <c r="MA2248" s="104"/>
      <c r="MB2248" s="104"/>
      <c r="MC2248" s="104"/>
      <c r="MD2248" s="104"/>
      <c r="ME2248" s="104"/>
      <c r="MF2248" s="104"/>
      <c r="MG2248" s="104"/>
      <c r="MH2248" s="104"/>
      <c r="MI2248" s="104"/>
      <c r="MJ2248" s="104"/>
      <c r="MK2248" s="104"/>
      <c r="ML2248" s="104"/>
      <c r="MM2248" s="104"/>
      <c r="MN2248" s="104"/>
      <c r="MO2248" s="104"/>
      <c r="MP2248" s="104"/>
      <c r="MQ2248" s="104"/>
      <c r="MR2248" s="104"/>
      <c r="MS2248" s="104"/>
      <c r="MT2248" s="104"/>
      <c r="MU2248" s="104"/>
      <c r="MV2248" s="104"/>
      <c r="MW2248" s="104"/>
      <c r="MX2248" s="104"/>
      <c r="MY2248" s="104"/>
      <c r="MZ2248" s="104"/>
      <c r="NA2248" s="104"/>
      <c r="NB2248" s="104"/>
      <c r="NC2248" s="104"/>
      <c r="ND2248" s="104"/>
      <c r="NE2248" s="104"/>
      <c r="NF2248" s="104"/>
      <c r="NG2248" s="104"/>
      <c r="NH2248" s="104"/>
      <c r="NI2248" s="104"/>
      <c r="NJ2248" s="104"/>
      <c r="NK2248" s="104"/>
      <c r="NL2248" s="104"/>
      <c r="NM2248" s="104"/>
      <c r="NN2248" s="104"/>
      <c r="NO2248" s="104"/>
      <c r="NP2248" s="104"/>
      <c r="NQ2248" s="104"/>
      <c r="NR2248" s="104"/>
      <c r="NS2248" s="104"/>
      <c r="NT2248" s="104"/>
      <c r="NU2248" s="104"/>
      <c r="NV2248" s="104"/>
      <c r="NW2248" s="104"/>
      <c r="NX2248" s="104"/>
      <c r="NY2248" s="104"/>
      <c r="NZ2248" s="104"/>
      <c r="OA2248" s="104"/>
      <c r="OB2248" s="104"/>
      <c r="OC2248" s="104"/>
      <c r="OD2248" s="104"/>
      <c r="OE2248" s="104"/>
      <c r="OF2248" s="104"/>
      <c r="OG2248" s="104"/>
      <c r="OH2248" s="104"/>
      <c r="OI2248" s="104"/>
      <c r="OJ2248" s="104"/>
      <c r="OK2248" s="104"/>
      <c r="OL2248" s="104"/>
      <c r="OM2248" s="104"/>
      <c r="ON2248" s="104"/>
      <c r="OO2248" s="104"/>
      <c r="OP2248" s="104"/>
      <c r="OQ2248" s="104"/>
      <c r="OR2248" s="104"/>
      <c r="OS2248" s="104"/>
      <c r="OT2248" s="104"/>
      <c r="OU2248" s="104"/>
      <c r="OV2248" s="104"/>
      <c r="OW2248" s="104"/>
      <c r="OX2248" s="104"/>
      <c r="OY2248" s="104"/>
      <c r="OZ2248" s="104"/>
      <c r="PA2248" s="104"/>
      <c r="PB2248" s="104"/>
      <c r="PC2248" s="104"/>
      <c r="PD2248" s="104"/>
      <c r="PE2248" s="104"/>
      <c r="PF2248" s="104"/>
      <c r="PG2248" s="104"/>
      <c r="PH2248" s="104"/>
      <c r="PI2248" s="104"/>
      <c r="PJ2248" s="104"/>
      <c r="PK2248" s="104"/>
      <c r="PL2248" s="104"/>
      <c r="PM2248" s="104"/>
      <c r="PN2248" s="104"/>
      <c r="PO2248" s="104"/>
      <c r="PP2248" s="104"/>
      <c r="PQ2248" s="104"/>
      <c r="PR2248" s="104"/>
      <c r="PS2248" s="104"/>
      <c r="PT2248" s="104"/>
      <c r="PU2248" s="104"/>
      <c r="PV2248" s="104"/>
      <c r="PW2248" s="104"/>
      <c r="PX2248" s="104"/>
      <c r="PY2248" s="104"/>
      <c r="PZ2248" s="104"/>
      <c r="QA2248" s="104"/>
      <c r="QB2248" s="104"/>
      <c r="QC2248" s="104"/>
      <c r="QD2248" s="104"/>
      <c r="QE2248" s="104"/>
      <c r="QF2248" s="104"/>
      <c r="QG2248" s="104"/>
      <c r="QH2248" s="104"/>
      <c r="QI2248" s="104"/>
      <c r="QJ2248" s="104"/>
      <c r="QK2248" s="104"/>
      <c r="QL2248" s="104"/>
      <c r="QM2248" s="104"/>
      <c r="QN2248" s="104"/>
      <c r="QO2248" s="104"/>
      <c r="QP2248" s="104"/>
      <c r="QQ2248" s="104"/>
      <c r="QR2248" s="104"/>
      <c r="QS2248" s="104"/>
      <c r="QT2248" s="104"/>
      <c r="QU2248" s="104"/>
      <c r="QV2248" s="104"/>
      <c r="QW2248" s="104"/>
      <c r="QX2248" s="104"/>
      <c r="QY2248" s="104"/>
      <c r="QZ2248" s="104"/>
      <c r="RA2248" s="104"/>
      <c r="RB2248" s="104"/>
      <c r="RC2248" s="104"/>
      <c r="RD2248" s="104"/>
      <c r="RE2248" s="104"/>
      <c r="RF2248" s="104"/>
    </row>
    <row r="2249" spans="1:474" s="19" customFormat="1" ht="24.75" x14ac:dyDescent="0.25">
      <c r="A2249" s="15">
        <v>29801</v>
      </c>
      <c r="B2249" s="67" t="s">
        <v>2129</v>
      </c>
      <c r="C2249" s="15"/>
      <c r="D2249" s="15"/>
      <c r="E2249" s="15"/>
      <c r="F2249" s="18">
        <v>537.46</v>
      </c>
      <c r="G2249" s="173">
        <f>SUM(G2250:G2252)</f>
        <v>0</v>
      </c>
      <c r="H2249" s="173">
        <f t="shared" ref="H2249:AE2249" si="249">SUM(H2250:H2252)</f>
        <v>0</v>
      </c>
      <c r="I2249" s="173">
        <f t="shared" si="249"/>
        <v>0</v>
      </c>
      <c r="J2249" s="173">
        <f t="shared" si="249"/>
        <v>0</v>
      </c>
      <c r="K2249" s="173">
        <f t="shared" si="249"/>
        <v>0</v>
      </c>
      <c r="L2249" s="173">
        <f t="shared" si="249"/>
        <v>0</v>
      </c>
      <c r="M2249" s="173">
        <f t="shared" si="249"/>
        <v>0</v>
      </c>
      <c r="N2249" s="173">
        <f t="shared" si="249"/>
        <v>0</v>
      </c>
      <c r="O2249" s="173">
        <f t="shared" si="249"/>
        <v>0</v>
      </c>
      <c r="P2249" s="184">
        <f t="shared" si="249"/>
        <v>0</v>
      </c>
      <c r="Q2249" s="173">
        <f t="shared" si="249"/>
        <v>0</v>
      </c>
      <c r="R2249" s="173">
        <f t="shared" si="249"/>
        <v>0</v>
      </c>
      <c r="S2249" s="173">
        <v>0</v>
      </c>
      <c r="T2249" s="173">
        <v>0</v>
      </c>
      <c r="U2249" s="173">
        <v>2</v>
      </c>
      <c r="V2249" s="184">
        <v>537.46</v>
      </c>
      <c r="W2249" s="173">
        <f t="shared" si="249"/>
        <v>0</v>
      </c>
      <c r="X2249" s="173">
        <f t="shared" si="249"/>
        <v>0</v>
      </c>
      <c r="Y2249" s="173">
        <f t="shared" si="249"/>
        <v>0</v>
      </c>
      <c r="Z2249" s="173">
        <f t="shared" si="249"/>
        <v>0</v>
      </c>
      <c r="AA2249" s="173">
        <f t="shared" si="249"/>
        <v>0</v>
      </c>
      <c r="AB2249" s="173">
        <f t="shared" si="249"/>
        <v>0</v>
      </c>
      <c r="AC2249" s="173">
        <f t="shared" si="249"/>
        <v>0</v>
      </c>
      <c r="AD2249" s="179">
        <f t="shared" si="249"/>
        <v>0</v>
      </c>
      <c r="AE2249" s="184">
        <f t="shared" si="249"/>
        <v>537.46</v>
      </c>
      <c r="AF2249" s="104"/>
      <c r="AG2249" s="104"/>
      <c r="AH2249" s="104"/>
      <c r="AI2249" s="104"/>
      <c r="AJ2249" s="104"/>
      <c r="AK2249" s="104"/>
      <c r="AL2249" s="104"/>
      <c r="AM2249" s="104"/>
      <c r="AN2249" s="104"/>
      <c r="AO2249" s="104"/>
      <c r="AP2249" s="104"/>
      <c r="AQ2249" s="104"/>
      <c r="AR2249" s="104"/>
      <c r="AS2249" s="104"/>
      <c r="AT2249" s="104"/>
      <c r="AU2249" s="104"/>
      <c r="AV2249" s="104"/>
      <c r="AW2249" s="104"/>
      <c r="AX2249" s="104"/>
      <c r="AY2249" s="104"/>
      <c r="AZ2249" s="104"/>
      <c r="BA2249" s="104"/>
      <c r="BB2249" s="104"/>
      <c r="BC2249" s="104"/>
      <c r="BD2249" s="104"/>
      <c r="BE2249" s="104"/>
      <c r="BF2249" s="104"/>
      <c r="BG2249" s="104"/>
      <c r="BH2249" s="104"/>
      <c r="BI2249" s="104"/>
      <c r="BJ2249" s="104"/>
      <c r="BK2249" s="104"/>
      <c r="BL2249" s="104"/>
      <c r="BM2249" s="104"/>
      <c r="BN2249" s="104"/>
      <c r="BO2249" s="104"/>
      <c r="BP2249" s="104"/>
      <c r="BQ2249" s="104"/>
      <c r="BR2249" s="104"/>
      <c r="GM2249" s="104"/>
      <c r="GN2249" s="104"/>
      <c r="GO2249" s="104"/>
      <c r="GP2249" s="104"/>
      <c r="GQ2249" s="104"/>
      <c r="GR2249" s="104"/>
      <c r="GS2249" s="104"/>
      <c r="GT2249" s="104"/>
      <c r="GU2249" s="104"/>
      <c r="GV2249" s="104"/>
      <c r="GW2249" s="104"/>
      <c r="GX2249" s="104"/>
      <c r="GY2249" s="104"/>
      <c r="GZ2249" s="104"/>
      <c r="HA2249" s="104"/>
      <c r="HB2249" s="104"/>
      <c r="HC2249" s="104"/>
      <c r="HD2249" s="104"/>
      <c r="HE2249" s="104"/>
      <c r="HF2249" s="104"/>
      <c r="HG2249" s="104"/>
      <c r="HH2249" s="104"/>
      <c r="HI2249" s="104"/>
      <c r="HJ2249" s="104"/>
      <c r="HK2249" s="104"/>
      <c r="HL2249" s="104"/>
      <c r="HM2249" s="104"/>
      <c r="HN2249" s="104"/>
      <c r="HO2249" s="104"/>
      <c r="HP2249" s="104"/>
      <c r="HQ2249" s="104"/>
      <c r="HR2249" s="104"/>
      <c r="HS2249" s="104"/>
      <c r="HT2249" s="104"/>
      <c r="HU2249" s="104"/>
      <c r="HV2249" s="104"/>
      <c r="HW2249" s="104"/>
      <c r="HX2249" s="104"/>
      <c r="HY2249" s="104"/>
      <c r="HZ2249" s="104"/>
      <c r="IA2249" s="104"/>
      <c r="IB2249" s="104"/>
      <c r="IC2249" s="104"/>
      <c r="ID2249" s="104"/>
      <c r="IE2249" s="104"/>
      <c r="IF2249" s="104"/>
      <c r="IG2249" s="104"/>
      <c r="IH2249" s="104"/>
      <c r="II2249" s="104"/>
      <c r="IJ2249" s="104"/>
      <c r="IK2249" s="104"/>
      <c r="IL2249" s="104"/>
      <c r="IM2249" s="104"/>
      <c r="IN2249" s="104"/>
      <c r="IO2249" s="104"/>
      <c r="IP2249" s="104"/>
      <c r="IQ2249" s="104"/>
      <c r="IR2249" s="104"/>
      <c r="IS2249" s="104"/>
      <c r="IT2249" s="104"/>
      <c r="IU2249" s="104"/>
      <c r="IV2249" s="104"/>
      <c r="IW2249" s="104"/>
      <c r="IX2249" s="104"/>
      <c r="IY2249" s="104"/>
      <c r="IZ2249" s="104"/>
      <c r="JA2249" s="104"/>
      <c r="JB2249" s="104"/>
      <c r="JC2249" s="104"/>
      <c r="JD2249" s="104"/>
      <c r="JE2249" s="104"/>
      <c r="JF2249" s="104"/>
      <c r="JG2249" s="104"/>
      <c r="JH2249" s="104"/>
      <c r="JI2249" s="104"/>
      <c r="JJ2249" s="104"/>
      <c r="JK2249" s="104"/>
      <c r="JL2249" s="104"/>
      <c r="JM2249" s="104"/>
      <c r="JN2249" s="104"/>
      <c r="JO2249" s="104"/>
      <c r="JP2249" s="104"/>
      <c r="JQ2249" s="104"/>
      <c r="JR2249" s="104"/>
      <c r="JS2249" s="104"/>
      <c r="JT2249" s="104"/>
      <c r="JU2249" s="104"/>
      <c r="JV2249" s="104"/>
      <c r="JW2249" s="104"/>
      <c r="JX2249" s="104"/>
      <c r="JY2249" s="104"/>
      <c r="JZ2249" s="104"/>
      <c r="KA2249" s="104"/>
      <c r="KB2249" s="104"/>
      <c r="KC2249" s="104"/>
      <c r="KD2249" s="104"/>
      <c r="KE2249" s="104"/>
      <c r="KF2249" s="104"/>
      <c r="KG2249" s="104"/>
      <c r="KH2249" s="104"/>
      <c r="KI2249" s="104"/>
      <c r="KJ2249" s="104"/>
      <c r="KK2249" s="104"/>
      <c r="KL2249" s="104"/>
      <c r="KM2249" s="104"/>
      <c r="KN2249" s="104"/>
      <c r="KO2249" s="104"/>
      <c r="KP2249" s="104"/>
      <c r="KQ2249" s="104"/>
      <c r="KR2249" s="104"/>
      <c r="KS2249" s="104"/>
      <c r="KT2249" s="104"/>
      <c r="KU2249" s="104"/>
      <c r="KV2249" s="104"/>
      <c r="KW2249" s="104"/>
      <c r="KX2249" s="104"/>
      <c r="KY2249" s="104"/>
      <c r="KZ2249" s="104"/>
      <c r="LA2249" s="104"/>
      <c r="LB2249" s="104"/>
      <c r="LC2249" s="104"/>
      <c r="LD2249" s="104"/>
      <c r="LE2249" s="104"/>
      <c r="LF2249" s="104"/>
      <c r="LG2249" s="104"/>
      <c r="LH2249" s="104"/>
      <c r="LI2249" s="104"/>
      <c r="LJ2249" s="104"/>
      <c r="LK2249" s="104"/>
      <c r="LL2249" s="104"/>
      <c r="LM2249" s="104"/>
      <c r="LN2249" s="104"/>
      <c r="LO2249" s="104"/>
      <c r="LP2249" s="104"/>
      <c r="LQ2249" s="104"/>
      <c r="LR2249" s="104"/>
      <c r="LS2249" s="104"/>
      <c r="LT2249" s="104"/>
      <c r="LU2249" s="104"/>
      <c r="LV2249" s="104"/>
      <c r="LW2249" s="104"/>
      <c r="LX2249" s="104"/>
      <c r="LY2249" s="104"/>
      <c r="LZ2249" s="104"/>
      <c r="MA2249" s="104"/>
      <c r="MB2249" s="104"/>
      <c r="MC2249" s="104"/>
      <c r="MD2249" s="104"/>
      <c r="ME2249" s="104"/>
      <c r="MF2249" s="104"/>
      <c r="MG2249" s="104"/>
      <c r="MH2249" s="104"/>
      <c r="MI2249" s="104"/>
      <c r="MJ2249" s="104"/>
      <c r="MK2249" s="104"/>
      <c r="ML2249" s="104"/>
      <c r="MM2249" s="104"/>
      <c r="MN2249" s="104"/>
      <c r="MO2249" s="104"/>
      <c r="MP2249" s="104"/>
      <c r="MQ2249" s="104"/>
      <c r="MR2249" s="104"/>
      <c r="MS2249" s="104"/>
      <c r="MT2249" s="104"/>
      <c r="MU2249" s="104"/>
      <c r="MV2249" s="104"/>
      <c r="MW2249" s="104"/>
      <c r="MX2249" s="104"/>
      <c r="MY2249" s="104"/>
      <c r="MZ2249" s="104"/>
      <c r="NA2249" s="104"/>
      <c r="NB2249" s="104"/>
      <c r="NC2249" s="104"/>
      <c r="ND2249" s="104"/>
      <c r="NE2249" s="104"/>
      <c r="NF2249" s="104"/>
      <c r="NG2249" s="104"/>
      <c r="NH2249" s="104"/>
      <c r="NI2249" s="104"/>
      <c r="NJ2249" s="104"/>
      <c r="NK2249" s="104"/>
      <c r="NL2249" s="104"/>
      <c r="NM2249" s="104"/>
      <c r="NN2249" s="104"/>
      <c r="NO2249" s="104"/>
      <c r="NP2249" s="104"/>
      <c r="NQ2249" s="104"/>
      <c r="NR2249" s="104"/>
      <c r="NS2249" s="104"/>
      <c r="NT2249" s="104"/>
      <c r="NU2249" s="104"/>
      <c r="NV2249" s="104"/>
      <c r="NW2249" s="104"/>
      <c r="NX2249" s="104"/>
      <c r="NY2249" s="104"/>
      <c r="NZ2249" s="104"/>
      <c r="OA2249" s="104"/>
      <c r="OB2249" s="104"/>
      <c r="OC2249" s="104"/>
      <c r="OD2249" s="104"/>
      <c r="OE2249" s="104"/>
      <c r="OF2249" s="104"/>
      <c r="OG2249" s="104"/>
      <c r="OH2249" s="104"/>
      <c r="OI2249" s="104"/>
      <c r="OJ2249" s="104"/>
      <c r="OK2249" s="104"/>
      <c r="OL2249" s="104"/>
      <c r="OM2249" s="104"/>
      <c r="ON2249" s="104"/>
      <c r="OO2249" s="104"/>
      <c r="OP2249" s="104"/>
      <c r="OQ2249" s="104"/>
      <c r="OR2249" s="104"/>
      <c r="OS2249" s="104"/>
      <c r="OT2249" s="104"/>
      <c r="OU2249" s="104"/>
      <c r="OV2249" s="104"/>
      <c r="OW2249" s="104"/>
      <c r="OX2249" s="104"/>
      <c r="OY2249" s="104"/>
      <c r="OZ2249" s="104"/>
      <c r="PA2249" s="104"/>
      <c r="PB2249" s="104"/>
      <c r="PC2249" s="104"/>
      <c r="PD2249" s="104"/>
      <c r="PE2249" s="104"/>
      <c r="PF2249" s="104"/>
      <c r="PG2249" s="104"/>
      <c r="PH2249" s="104"/>
      <c r="PI2249" s="104"/>
      <c r="PJ2249" s="104"/>
      <c r="PK2249" s="104"/>
      <c r="PL2249" s="104"/>
      <c r="PM2249" s="104"/>
      <c r="PN2249" s="104"/>
      <c r="PO2249" s="104"/>
      <c r="PP2249" s="104"/>
      <c r="PQ2249" s="104"/>
      <c r="PR2249" s="104"/>
      <c r="PS2249" s="104"/>
      <c r="PT2249" s="104"/>
      <c r="PU2249" s="104"/>
      <c r="PV2249" s="104"/>
      <c r="PW2249" s="104"/>
      <c r="PX2249" s="104"/>
      <c r="PY2249" s="104"/>
      <c r="PZ2249" s="104"/>
      <c r="QA2249" s="104"/>
      <c r="QB2249" s="104"/>
      <c r="QC2249" s="104"/>
      <c r="QD2249" s="104"/>
      <c r="QE2249" s="104"/>
      <c r="QF2249" s="104"/>
      <c r="QG2249" s="104"/>
      <c r="QH2249" s="104"/>
      <c r="QI2249" s="104"/>
      <c r="QJ2249" s="104"/>
      <c r="QK2249" s="104"/>
      <c r="QL2249" s="104"/>
      <c r="QM2249" s="104"/>
      <c r="QN2249" s="104"/>
      <c r="QO2249" s="104"/>
      <c r="QP2249" s="104"/>
      <c r="QQ2249" s="104"/>
      <c r="QR2249" s="104"/>
      <c r="QS2249" s="104"/>
      <c r="QT2249" s="104"/>
      <c r="QU2249" s="104"/>
      <c r="QV2249" s="104"/>
      <c r="QW2249" s="104"/>
      <c r="QX2249" s="104"/>
      <c r="QY2249" s="104"/>
      <c r="QZ2249" s="104"/>
      <c r="RA2249" s="104"/>
      <c r="RB2249" s="104"/>
      <c r="RC2249" s="104"/>
      <c r="RD2249" s="104"/>
      <c r="RE2249" s="104"/>
      <c r="RF2249" s="104"/>
    </row>
    <row r="2250" spans="1:474" x14ac:dyDescent="0.25">
      <c r="A2250" s="26"/>
      <c r="B2250" s="48" t="s">
        <v>2130</v>
      </c>
      <c r="C2250" s="23"/>
      <c r="D2250" s="49">
        <v>0</v>
      </c>
      <c r="E2250" s="23"/>
      <c r="F2250" s="50">
        <v>0</v>
      </c>
      <c r="G2250" s="169"/>
      <c r="H2250" s="169"/>
      <c r="I2250" s="169"/>
      <c r="J2250" s="169"/>
      <c r="K2250" s="169"/>
      <c r="L2250" s="169"/>
      <c r="M2250" s="169"/>
      <c r="N2250" s="169"/>
      <c r="O2250" s="169"/>
      <c r="P2250" s="207"/>
      <c r="Q2250" s="169"/>
      <c r="R2250" s="169"/>
      <c r="S2250" s="169"/>
      <c r="T2250" s="169"/>
      <c r="U2250" s="208">
        <v>0</v>
      </c>
      <c r="V2250" s="207">
        <v>0</v>
      </c>
      <c r="W2250" s="169"/>
      <c r="X2250" s="169"/>
      <c r="Y2250" s="169"/>
      <c r="Z2250" s="169"/>
      <c r="AA2250" s="169"/>
      <c r="AB2250" s="169"/>
      <c r="AC2250" s="180"/>
      <c r="AD2250" s="180"/>
      <c r="AE2250" s="207">
        <f>H2250+J2250+L2250+N2250+P2250+R2250+T2250+V2250+X2250+Z2250+AB2250+AD2250</f>
        <v>0</v>
      </c>
    </row>
    <row r="2251" spans="1:474" x14ac:dyDescent="0.25">
      <c r="A2251" s="26"/>
      <c r="B2251" s="48" t="s">
        <v>2131</v>
      </c>
      <c r="C2251" s="23"/>
      <c r="D2251" s="49">
        <v>0</v>
      </c>
      <c r="E2251" s="23"/>
      <c r="F2251" s="50">
        <v>0</v>
      </c>
      <c r="G2251" s="169"/>
      <c r="H2251" s="169"/>
      <c r="I2251" s="169"/>
      <c r="J2251" s="169"/>
      <c r="K2251" s="169"/>
      <c r="L2251" s="169"/>
      <c r="M2251" s="169"/>
      <c r="N2251" s="169"/>
      <c r="O2251" s="169"/>
      <c r="P2251" s="207"/>
      <c r="Q2251" s="169"/>
      <c r="R2251" s="169"/>
      <c r="S2251" s="169"/>
      <c r="T2251" s="169"/>
      <c r="U2251" s="208">
        <v>0</v>
      </c>
      <c r="V2251" s="207">
        <v>0</v>
      </c>
      <c r="W2251" s="169"/>
      <c r="X2251" s="169"/>
      <c r="Y2251" s="169"/>
      <c r="Z2251" s="169"/>
      <c r="AA2251" s="169"/>
      <c r="AB2251" s="169"/>
      <c r="AC2251" s="180"/>
      <c r="AD2251" s="180"/>
      <c r="AE2251" s="207">
        <f>H2251+J2251+L2251+N2251+P2251+R2251+T2251+V2251+X2251+Z2251+AB2251+AD2251</f>
        <v>0</v>
      </c>
    </row>
    <row r="2252" spans="1:474" x14ac:dyDescent="0.25">
      <c r="A2252" s="26"/>
      <c r="B2252" s="48" t="s">
        <v>2132</v>
      </c>
      <c r="C2252" s="23"/>
      <c r="D2252" s="49">
        <v>2</v>
      </c>
      <c r="E2252" s="23"/>
      <c r="F2252" s="50">
        <v>537.46</v>
      </c>
      <c r="G2252" s="169"/>
      <c r="H2252" s="169"/>
      <c r="I2252" s="169"/>
      <c r="J2252" s="169"/>
      <c r="K2252" s="169"/>
      <c r="L2252" s="169"/>
      <c r="M2252" s="169"/>
      <c r="N2252" s="169"/>
      <c r="O2252" s="169"/>
      <c r="P2252" s="207"/>
      <c r="Q2252" s="169"/>
      <c r="R2252" s="169"/>
      <c r="S2252" s="169"/>
      <c r="T2252" s="169"/>
      <c r="U2252" s="208">
        <v>2</v>
      </c>
      <c r="V2252" s="207">
        <v>537.46</v>
      </c>
      <c r="W2252" s="169"/>
      <c r="X2252" s="169"/>
      <c r="Y2252" s="169"/>
      <c r="Z2252" s="169"/>
      <c r="AA2252" s="169"/>
      <c r="AB2252" s="169"/>
      <c r="AC2252" s="180"/>
      <c r="AD2252" s="180"/>
      <c r="AE2252" s="207">
        <f>H2252+J2252+L2252+N2252+P2252+R2252+T2252+V2252+X2252+Z2252+AB2252+AD2252</f>
        <v>537.46</v>
      </c>
    </row>
    <row r="2253" spans="1:474" s="19" customFormat="1" x14ac:dyDescent="0.25">
      <c r="A2253" s="15">
        <v>29803</v>
      </c>
      <c r="B2253" s="67" t="s">
        <v>2133</v>
      </c>
      <c r="C2253" s="15"/>
      <c r="D2253" s="15"/>
      <c r="E2253" s="15"/>
      <c r="F2253" s="18">
        <v>5370</v>
      </c>
      <c r="G2253" s="173">
        <f>SUM(G2254:G2255)</f>
        <v>0</v>
      </c>
      <c r="H2253" s="173">
        <f t="shared" ref="H2253:AE2253" si="250">SUM(H2254:H2255)</f>
        <v>0</v>
      </c>
      <c r="I2253" s="173">
        <f t="shared" si="250"/>
        <v>0</v>
      </c>
      <c r="J2253" s="173">
        <f t="shared" si="250"/>
        <v>0</v>
      </c>
      <c r="K2253" s="173">
        <f t="shared" si="250"/>
        <v>0</v>
      </c>
      <c r="L2253" s="173">
        <f t="shared" si="250"/>
        <v>0</v>
      </c>
      <c r="M2253" s="173">
        <f t="shared" si="250"/>
        <v>0</v>
      </c>
      <c r="N2253" s="173">
        <f t="shared" si="250"/>
        <v>0</v>
      </c>
      <c r="O2253" s="173">
        <f t="shared" si="250"/>
        <v>0</v>
      </c>
      <c r="P2253" s="184">
        <f t="shared" si="250"/>
        <v>0</v>
      </c>
      <c r="Q2253" s="173">
        <f t="shared" si="250"/>
        <v>1</v>
      </c>
      <c r="R2253" s="173">
        <f t="shared" si="250"/>
        <v>2080</v>
      </c>
      <c r="S2253" s="173">
        <v>0</v>
      </c>
      <c r="T2253" s="173">
        <v>0</v>
      </c>
      <c r="U2253" s="173">
        <v>70</v>
      </c>
      <c r="V2253" s="184">
        <v>3290</v>
      </c>
      <c r="W2253" s="173">
        <f t="shared" si="250"/>
        <v>0</v>
      </c>
      <c r="X2253" s="173">
        <f t="shared" si="250"/>
        <v>0</v>
      </c>
      <c r="Y2253" s="173">
        <f t="shared" si="250"/>
        <v>0</v>
      </c>
      <c r="Z2253" s="173">
        <f t="shared" si="250"/>
        <v>0</v>
      </c>
      <c r="AA2253" s="173">
        <f t="shared" si="250"/>
        <v>0</v>
      </c>
      <c r="AB2253" s="173">
        <f t="shared" si="250"/>
        <v>0</v>
      </c>
      <c r="AC2253" s="173">
        <f t="shared" si="250"/>
        <v>0</v>
      </c>
      <c r="AD2253" s="179">
        <f t="shared" si="250"/>
        <v>0</v>
      </c>
      <c r="AE2253" s="184">
        <f t="shared" si="250"/>
        <v>5370</v>
      </c>
      <c r="AF2253" s="104"/>
      <c r="AG2253" s="104"/>
      <c r="AH2253" s="104"/>
      <c r="AI2253" s="104"/>
      <c r="AJ2253" s="104"/>
      <c r="AK2253" s="104"/>
      <c r="AL2253" s="104"/>
      <c r="AM2253" s="104"/>
      <c r="AN2253" s="104"/>
      <c r="AO2253" s="104"/>
      <c r="AP2253" s="104"/>
      <c r="AQ2253" s="104"/>
      <c r="AR2253" s="104"/>
      <c r="AS2253" s="104"/>
      <c r="AT2253" s="104"/>
      <c r="AU2253" s="104"/>
      <c r="AV2253" s="104"/>
      <c r="AW2253" s="104"/>
      <c r="AX2253" s="104"/>
      <c r="AY2253" s="104"/>
      <c r="AZ2253" s="104"/>
      <c r="BA2253" s="104"/>
      <c r="BB2253" s="104"/>
      <c r="BC2253" s="104"/>
      <c r="BD2253" s="104"/>
      <c r="BE2253" s="104"/>
      <c r="BF2253" s="104"/>
      <c r="BG2253" s="104"/>
      <c r="BH2253" s="104"/>
      <c r="BI2253" s="104"/>
      <c r="BJ2253" s="104"/>
      <c r="BK2253" s="104"/>
      <c r="BL2253" s="104"/>
      <c r="BM2253" s="104"/>
      <c r="BN2253" s="104"/>
      <c r="BO2253" s="104"/>
      <c r="BP2253" s="104"/>
      <c r="BQ2253" s="104"/>
      <c r="BR2253" s="104"/>
      <c r="GM2253" s="104"/>
      <c r="GN2253" s="104"/>
      <c r="GO2253" s="104"/>
      <c r="GP2253" s="104"/>
      <c r="GQ2253" s="104"/>
      <c r="GR2253" s="104"/>
      <c r="GS2253" s="104"/>
      <c r="GT2253" s="104"/>
      <c r="GU2253" s="104"/>
      <c r="GV2253" s="104"/>
      <c r="GW2253" s="104"/>
      <c r="GX2253" s="104"/>
      <c r="GY2253" s="104"/>
      <c r="GZ2253" s="104"/>
      <c r="HA2253" s="104"/>
      <c r="HB2253" s="104"/>
      <c r="HC2253" s="104"/>
      <c r="HD2253" s="104"/>
      <c r="HE2253" s="104"/>
      <c r="HF2253" s="104"/>
      <c r="HG2253" s="104"/>
      <c r="HH2253" s="104"/>
      <c r="HI2253" s="104"/>
      <c r="HJ2253" s="104"/>
      <c r="HK2253" s="104"/>
      <c r="HL2253" s="104"/>
      <c r="HM2253" s="104"/>
      <c r="HN2253" s="104"/>
      <c r="HO2253" s="104"/>
      <c r="HP2253" s="104"/>
      <c r="HQ2253" s="104"/>
      <c r="HR2253" s="104"/>
      <c r="HS2253" s="104"/>
      <c r="HT2253" s="104"/>
      <c r="HU2253" s="104"/>
      <c r="HV2253" s="104"/>
      <c r="HW2253" s="104"/>
      <c r="HX2253" s="104"/>
      <c r="HY2253" s="104"/>
      <c r="HZ2253" s="104"/>
      <c r="IA2253" s="104"/>
      <c r="IB2253" s="104"/>
      <c r="IC2253" s="104"/>
      <c r="ID2253" s="104"/>
      <c r="IE2253" s="104"/>
      <c r="IF2253" s="104"/>
      <c r="IG2253" s="104"/>
      <c r="IH2253" s="104"/>
      <c r="II2253" s="104"/>
      <c r="IJ2253" s="104"/>
      <c r="IK2253" s="104"/>
      <c r="IL2253" s="104"/>
      <c r="IM2253" s="104"/>
      <c r="IN2253" s="104"/>
      <c r="IO2253" s="104"/>
      <c r="IP2253" s="104"/>
      <c r="IQ2253" s="104"/>
      <c r="IR2253" s="104"/>
      <c r="IS2253" s="104"/>
      <c r="IT2253" s="104"/>
      <c r="IU2253" s="104"/>
      <c r="IV2253" s="104"/>
      <c r="IW2253" s="104"/>
      <c r="IX2253" s="104"/>
      <c r="IY2253" s="104"/>
      <c r="IZ2253" s="104"/>
      <c r="JA2253" s="104"/>
      <c r="JB2253" s="104"/>
      <c r="JC2253" s="104"/>
      <c r="JD2253" s="104"/>
      <c r="JE2253" s="104"/>
      <c r="JF2253" s="104"/>
      <c r="JG2253" s="104"/>
      <c r="JH2253" s="104"/>
      <c r="JI2253" s="104"/>
      <c r="JJ2253" s="104"/>
      <c r="JK2253" s="104"/>
      <c r="JL2253" s="104"/>
      <c r="JM2253" s="104"/>
      <c r="JN2253" s="104"/>
      <c r="JO2253" s="104"/>
      <c r="JP2253" s="104"/>
      <c r="JQ2253" s="104"/>
      <c r="JR2253" s="104"/>
      <c r="JS2253" s="104"/>
      <c r="JT2253" s="104"/>
      <c r="JU2253" s="104"/>
      <c r="JV2253" s="104"/>
      <c r="JW2253" s="104"/>
      <c r="JX2253" s="104"/>
      <c r="JY2253" s="104"/>
      <c r="JZ2253" s="104"/>
      <c r="KA2253" s="104"/>
      <c r="KB2253" s="104"/>
      <c r="KC2253" s="104"/>
      <c r="KD2253" s="104"/>
      <c r="KE2253" s="104"/>
      <c r="KF2253" s="104"/>
      <c r="KG2253" s="104"/>
      <c r="KH2253" s="104"/>
      <c r="KI2253" s="104"/>
      <c r="KJ2253" s="104"/>
      <c r="KK2253" s="104"/>
      <c r="KL2253" s="104"/>
      <c r="KM2253" s="104"/>
      <c r="KN2253" s="104"/>
      <c r="KO2253" s="104"/>
      <c r="KP2253" s="104"/>
      <c r="KQ2253" s="104"/>
      <c r="KR2253" s="104"/>
      <c r="KS2253" s="104"/>
      <c r="KT2253" s="104"/>
      <c r="KU2253" s="104"/>
      <c r="KV2253" s="104"/>
      <c r="KW2253" s="104"/>
      <c r="KX2253" s="104"/>
      <c r="KY2253" s="104"/>
      <c r="KZ2253" s="104"/>
      <c r="LA2253" s="104"/>
      <c r="LB2253" s="104"/>
      <c r="LC2253" s="104"/>
      <c r="LD2253" s="104"/>
      <c r="LE2253" s="104"/>
      <c r="LF2253" s="104"/>
      <c r="LG2253" s="104"/>
      <c r="LH2253" s="104"/>
      <c r="LI2253" s="104"/>
      <c r="LJ2253" s="104"/>
      <c r="LK2253" s="104"/>
      <c r="LL2253" s="104"/>
      <c r="LM2253" s="104"/>
      <c r="LN2253" s="104"/>
      <c r="LO2253" s="104"/>
      <c r="LP2253" s="104"/>
      <c r="LQ2253" s="104"/>
      <c r="LR2253" s="104"/>
      <c r="LS2253" s="104"/>
      <c r="LT2253" s="104"/>
      <c r="LU2253" s="104"/>
      <c r="LV2253" s="104"/>
      <c r="LW2253" s="104"/>
      <c r="LX2253" s="104"/>
      <c r="LY2253" s="104"/>
      <c r="LZ2253" s="104"/>
      <c r="MA2253" s="104"/>
      <c r="MB2253" s="104"/>
      <c r="MC2253" s="104"/>
      <c r="MD2253" s="104"/>
      <c r="ME2253" s="104"/>
      <c r="MF2253" s="104"/>
      <c r="MG2253" s="104"/>
      <c r="MH2253" s="104"/>
      <c r="MI2253" s="104"/>
      <c r="MJ2253" s="104"/>
      <c r="MK2253" s="104"/>
      <c r="ML2253" s="104"/>
      <c r="MM2253" s="104"/>
      <c r="MN2253" s="104"/>
      <c r="MO2253" s="104"/>
      <c r="MP2253" s="104"/>
      <c r="MQ2253" s="104"/>
      <c r="MR2253" s="104"/>
      <c r="MS2253" s="104"/>
      <c r="MT2253" s="104"/>
      <c r="MU2253" s="104"/>
      <c r="MV2253" s="104"/>
      <c r="MW2253" s="104"/>
      <c r="MX2253" s="104"/>
      <c r="MY2253" s="104"/>
      <c r="MZ2253" s="104"/>
      <c r="NA2253" s="104"/>
      <c r="NB2253" s="104"/>
      <c r="NC2253" s="104"/>
      <c r="ND2253" s="104"/>
      <c r="NE2253" s="104"/>
      <c r="NF2253" s="104"/>
      <c r="NG2253" s="104"/>
      <c r="NH2253" s="104"/>
      <c r="NI2253" s="104"/>
      <c r="NJ2253" s="104"/>
      <c r="NK2253" s="104"/>
      <c r="NL2253" s="104"/>
      <c r="NM2253" s="104"/>
      <c r="NN2253" s="104"/>
      <c r="NO2253" s="104"/>
      <c r="NP2253" s="104"/>
      <c r="NQ2253" s="104"/>
      <c r="NR2253" s="104"/>
      <c r="NS2253" s="104"/>
      <c r="NT2253" s="104"/>
      <c r="NU2253" s="104"/>
      <c r="NV2253" s="104"/>
      <c r="NW2253" s="104"/>
      <c r="NX2253" s="104"/>
      <c r="NY2253" s="104"/>
      <c r="NZ2253" s="104"/>
      <c r="OA2253" s="104"/>
      <c r="OB2253" s="104"/>
      <c r="OC2253" s="104"/>
      <c r="OD2253" s="104"/>
      <c r="OE2253" s="104"/>
      <c r="OF2253" s="104"/>
      <c r="OG2253" s="104"/>
      <c r="OH2253" s="104"/>
      <c r="OI2253" s="104"/>
      <c r="OJ2253" s="104"/>
      <c r="OK2253" s="104"/>
      <c r="OL2253" s="104"/>
      <c r="OM2253" s="104"/>
      <c r="ON2253" s="104"/>
      <c r="OO2253" s="104"/>
      <c r="OP2253" s="104"/>
      <c r="OQ2253" s="104"/>
      <c r="OR2253" s="104"/>
      <c r="OS2253" s="104"/>
      <c r="OT2253" s="104"/>
      <c r="OU2253" s="104"/>
      <c r="OV2253" s="104"/>
      <c r="OW2253" s="104"/>
      <c r="OX2253" s="104"/>
      <c r="OY2253" s="104"/>
      <c r="OZ2253" s="104"/>
      <c r="PA2253" s="104"/>
      <c r="PB2253" s="104"/>
      <c r="PC2253" s="104"/>
      <c r="PD2253" s="104"/>
      <c r="PE2253" s="104"/>
      <c r="PF2253" s="104"/>
      <c r="PG2253" s="104"/>
      <c r="PH2253" s="104"/>
      <c r="PI2253" s="104"/>
      <c r="PJ2253" s="104"/>
      <c r="PK2253" s="104"/>
      <c r="PL2253" s="104"/>
      <c r="PM2253" s="104"/>
      <c r="PN2253" s="104"/>
      <c r="PO2253" s="104"/>
      <c r="PP2253" s="104"/>
      <c r="PQ2253" s="104"/>
      <c r="PR2253" s="104"/>
      <c r="PS2253" s="104"/>
      <c r="PT2253" s="104"/>
      <c r="PU2253" s="104"/>
      <c r="PV2253" s="104"/>
      <c r="PW2253" s="104"/>
      <c r="PX2253" s="104"/>
      <c r="PY2253" s="104"/>
      <c r="PZ2253" s="104"/>
      <c r="QA2253" s="104"/>
      <c r="QB2253" s="104"/>
      <c r="QC2253" s="104"/>
      <c r="QD2253" s="104"/>
      <c r="QE2253" s="104"/>
      <c r="QF2253" s="104"/>
      <c r="QG2253" s="104"/>
      <c r="QH2253" s="104"/>
      <c r="QI2253" s="104"/>
      <c r="QJ2253" s="104"/>
      <c r="QK2253" s="104"/>
      <c r="QL2253" s="104"/>
      <c r="QM2253" s="104"/>
      <c r="QN2253" s="104"/>
      <c r="QO2253" s="104"/>
      <c r="QP2253" s="104"/>
      <c r="QQ2253" s="104"/>
      <c r="QR2253" s="104"/>
      <c r="QS2253" s="104"/>
      <c r="QT2253" s="104"/>
      <c r="QU2253" s="104"/>
      <c r="QV2253" s="104"/>
      <c r="QW2253" s="104"/>
      <c r="QX2253" s="104"/>
      <c r="QY2253" s="104"/>
      <c r="QZ2253" s="104"/>
      <c r="RA2253" s="104"/>
      <c r="RB2253" s="104"/>
      <c r="RC2253" s="104"/>
      <c r="RD2253" s="104"/>
      <c r="RE2253" s="104"/>
      <c r="RF2253" s="104"/>
    </row>
    <row r="2254" spans="1:474" x14ac:dyDescent="0.25">
      <c r="A2254" s="119"/>
      <c r="B2254" s="48" t="s">
        <v>2134</v>
      </c>
      <c r="C2254" s="23"/>
      <c r="D2254" s="49">
        <v>45</v>
      </c>
      <c r="E2254" s="23"/>
      <c r="F2254" s="50">
        <v>2250</v>
      </c>
      <c r="G2254" s="169"/>
      <c r="H2254" s="169"/>
      <c r="I2254" s="169"/>
      <c r="J2254" s="169"/>
      <c r="K2254" s="169"/>
      <c r="L2254" s="169"/>
      <c r="M2254" s="169"/>
      <c r="N2254" s="169"/>
      <c r="O2254" s="169"/>
      <c r="P2254" s="207"/>
      <c r="Q2254" s="169"/>
      <c r="R2254" s="169"/>
      <c r="S2254" s="169"/>
      <c r="T2254" s="169"/>
      <c r="U2254" s="208">
        <v>45</v>
      </c>
      <c r="V2254" s="207">
        <v>2250</v>
      </c>
      <c r="W2254" s="169"/>
      <c r="X2254" s="169"/>
      <c r="Y2254" s="169"/>
      <c r="Z2254" s="169"/>
      <c r="AA2254" s="169"/>
      <c r="AB2254" s="169"/>
      <c r="AC2254" s="180"/>
      <c r="AD2254" s="180"/>
      <c r="AE2254" s="207">
        <f>H2254+J2254+L2254+N2254+P2254+R2254+T2254+V2254+X2254+Z2254+AB2254+AD2254</f>
        <v>2250</v>
      </c>
    </row>
    <row r="2255" spans="1:474" x14ac:dyDescent="0.25">
      <c r="A2255" s="119"/>
      <c r="B2255" s="48" t="s">
        <v>2135</v>
      </c>
      <c r="C2255" s="23"/>
      <c r="D2255" s="49">
        <v>26</v>
      </c>
      <c r="E2255" s="23"/>
      <c r="F2255" s="50">
        <v>3120</v>
      </c>
      <c r="G2255" s="169"/>
      <c r="H2255" s="169"/>
      <c r="I2255" s="169"/>
      <c r="J2255" s="169"/>
      <c r="K2255" s="169"/>
      <c r="L2255" s="169"/>
      <c r="M2255" s="169"/>
      <c r="N2255" s="169"/>
      <c r="O2255" s="169"/>
      <c r="P2255" s="207"/>
      <c r="Q2255" s="169">
        <v>1</v>
      </c>
      <c r="R2255" s="169">
        <v>2080</v>
      </c>
      <c r="S2255" s="169"/>
      <c r="T2255" s="169"/>
      <c r="U2255" s="208">
        <v>25</v>
      </c>
      <c r="V2255" s="207">
        <v>1040</v>
      </c>
      <c r="W2255" s="169"/>
      <c r="X2255" s="169"/>
      <c r="Y2255" s="169"/>
      <c r="Z2255" s="169"/>
      <c r="AA2255" s="169"/>
      <c r="AB2255" s="169"/>
      <c r="AC2255" s="180"/>
      <c r="AD2255" s="180"/>
      <c r="AE2255" s="207">
        <f>H2255+J2255+L2255+N2255+P2255+R2255+T2255+V2255+X2255+Z2255+AB2255+AD2255</f>
        <v>3120</v>
      </c>
    </row>
    <row r="2256" spans="1:474" s="14" customFormat="1" x14ac:dyDescent="0.25">
      <c r="A2256" s="11">
        <v>299</v>
      </c>
      <c r="B2256" s="79" t="s">
        <v>2136</v>
      </c>
      <c r="C2256" s="11"/>
      <c r="D2256" s="11"/>
      <c r="E2256" s="11"/>
      <c r="F2256" s="13">
        <v>47716.42</v>
      </c>
      <c r="G2256" s="171">
        <f>G2257+G2262</f>
        <v>0</v>
      </c>
      <c r="H2256" s="171">
        <f t="shared" ref="H2256:AE2256" si="251">H2257+H2262</f>
        <v>0</v>
      </c>
      <c r="I2256" s="171">
        <f t="shared" si="251"/>
        <v>0</v>
      </c>
      <c r="J2256" s="171">
        <f t="shared" si="251"/>
        <v>0</v>
      </c>
      <c r="K2256" s="171">
        <f t="shared" si="251"/>
        <v>0</v>
      </c>
      <c r="L2256" s="171">
        <f t="shared" si="251"/>
        <v>0</v>
      </c>
      <c r="M2256" s="171">
        <f t="shared" si="251"/>
        <v>0</v>
      </c>
      <c r="N2256" s="171">
        <f t="shared" si="251"/>
        <v>0</v>
      </c>
      <c r="O2256" s="171">
        <f t="shared" si="251"/>
        <v>0</v>
      </c>
      <c r="P2256" s="185">
        <f t="shared" si="251"/>
        <v>0</v>
      </c>
      <c r="Q2256" s="171">
        <f t="shared" si="251"/>
        <v>0</v>
      </c>
      <c r="R2256" s="171">
        <f t="shared" si="251"/>
        <v>0</v>
      </c>
      <c r="S2256" s="171">
        <v>0</v>
      </c>
      <c r="T2256" s="171">
        <v>0</v>
      </c>
      <c r="U2256" s="171">
        <v>34</v>
      </c>
      <c r="V2256" s="185">
        <v>47716.42</v>
      </c>
      <c r="W2256" s="171">
        <f t="shared" si="251"/>
        <v>0</v>
      </c>
      <c r="X2256" s="171">
        <f t="shared" si="251"/>
        <v>0</v>
      </c>
      <c r="Y2256" s="171">
        <f t="shared" si="251"/>
        <v>0</v>
      </c>
      <c r="Z2256" s="171">
        <f t="shared" si="251"/>
        <v>0</v>
      </c>
      <c r="AA2256" s="171">
        <f t="shared" si="251"/>
        <v>0</v>
      </c>
      <c r="AB2256" s="171">
        <f t="shared" si="251"/>
        <v>0</v>
      </c>
      <c r="AC2256" s="171">
        <f t="shared" si="251"/>
        <v>0</v>
      </c>
      <c r="AD2256" s="181">
        <f t="shared" si="251"/>
        <v>0</v>
      </c>
      <c r="AE2256" s="185">
        <f t="shared" si="251"/>
        <v>47716.42</v>
      </c>
      <c r="AF2256" s="104"/>
      <c r="AG2256" s="104"/>
      <c r="AH2256" s="104"/>
      <c r="AI2256" s="104"/>
      <c r="AJ2256" s="104"/>
      <c r="AK2256" s="104"/>
      <c r="AL2256" s="104"/>
      <c r="AM2256" s="104"/>
      <c r="AN2256" s="104"/>
      <c r="AO2256" s="104"/>
      <c r="AP2256" s="104"/>
      <c r="AQ2256" s="104"/>
      <c r="AR2256" s="104"/>
      <c r="AS2256" s="104"/>
      <c r="AT2256" s="104"/>
      <c r="AU2256" s="104"/>
      <c r="AV2256" s="104"/>
      <c r="AW2256" s="104"/>
      <c r="AX2256" s="104"/>
      <c r="AY2256" s="104"/>
      <c r="AZ2256" s="104"/>
      <c r="BA2256" s="104"/>
      <c r="BB2256" s="104"/>
      <c r="BC2256" s="104"/>
      <c r="BD2256" s="104"/>
      <c r="BE2256" s="104"/>
      <c r="BF2256" s="104"/>
      <c r="BG2256" s="104"/>
      <c r="BH2256" s="104"/>
      <c r="BI2256" s="104"/>
      <c r="BJ2256" s="104"/>
      <c r="BK2256" s="104"/>
      <c r="BL2256" s="104"/>
      <c r="BM2256" s="104"/>
      <c r="BN2256" s="104"/>
      <c r="BO2256" s="104"/>
      <c r="BP2256" s="104"/>
      <c r="BQ2256" s="104"/>
      <c r="BR2256" s="104"/>
      <c r="GM2256" s="104"/>
      <c r="GN2256" s="104"/>
      <c r="GO2256" s="104"/>
      <c r="GP2256" s="104"/>
      <c r="GQ2256" s="104"/>
      <c r="GR2256" s="104"/>
      <c r="GS2256" s="104"/>
      <c r="GT2256" s="104"/>
      <c r="GU2256" s="104"/>
      <c r="GV2256" s="104"/>
      <c r="GW2256" s="104"/>
      <c r="GX2256" s="104"/>
      <c r="GY2256" s="104"/>
      <c r="GZ2256" s="104"/>
      <c r="HA2256" s="104"/>
      <c r="HB2256" s="104"/>
      <c r="HC2256" s="104"/>
      <c r="HD2256" s="104"/>
      <c r="HE2256" s="104"/>
      <c r="HF2256" s="104"/>
      <c r="HG2256" s="104"/>
      <c r="HH2256" s="104"/>
      <c r="HI2256" s="104"/>
      <c r="HJ2256" s="104"/>
      <c r="HK2256" s="104"/>
      <c r="HL2256" s="104"/>
      <c r="HM2256" s="104"/>
      <c r="HN2256" s="104"/>
      <c r="HO2256" s="104"/>
      <c r="HP2256" s="104"/>
      <c r="HQ2256" s="104"/>
      <c r="HR2256" s="104"/>
      <c r="HS2256" s="104"/>
      <c r="HT2256" s="104"/>
      <c r="HU2256" s="104"/>
      <c r="HV2256" s="104"/>
      <c r="HW2256" s="104"/>
      <c r="HX2256" s="104"/>
      <c r="HY2256" s="104"/>
      <c r="HZ2256" s="104"/>
      <c r="IA2256" s="104"/>
      <c r="IB2256" s="104"/>
      <c r="IC2256" s="104"/>
      <c r="ID2256" s="104"/>
      <c r="IE2256" s="104"/>
      <c r="IF2256" s="104"/>
      <c r="IG2256" s="104"/>
      <c r="IH2256" s="104"/>
      <c r="II2256" s="104"/>
      <c r="IJ2256" s="104"/>
      <c r="IK2256" s="104"/>
      <c r="IL2256" s="104"/>
      <c r="IM2256" s="104"/>
      <c r="IN2256" s="104"/>
      <c r="IO2256" s="104"/>
      <c r="IP2256" s="104"/>
      <c r="IQ2256" s="104"/>
      <c r="IR2256" s="104"/>
      <c r="IS2256" s="104"/>
      <c r="IT2256" s="104"/>
      <c r="IU2256" s="104"/>
      <c r="IV2256" s="104"/>
      <c r="IW2256" s="104"/>
      <c r="IX2256" s="104"/>
      <c r="IY2256" s="104"/>
      <c r="IZ2256" s="104"/>
      <c r="JA2256" s="104"/>
      <c r="JB2256" s="104"/>
      <c r="JC2256" s="104"/>
      <c r="JD2256" s="104"/>
      <c r="JE2256" s="104"/>
      <c r="JF2256" s="104"/>
      <c r="JG2256" s="104"/>
      <c r="JH2256" s="104"/>
      <c r="JI2256" s="104"/>
      <c r="JJ2256" s="104"/>
      <c r="JK2256" s="104"/>
      <c r="JL2256" s="104"/>
      <c r="JM2256" s="104"/>
      <c r="JN2256" s="104"/>
      <c r="JO2256" s="104"/>
      <c r="JP2256" s="104"/>
      <c r="JQ2256" s="104"/>
      <c r="JR2256" s="104"/>
      <c r="JS2256" s="104"/>
      <c r="JT2256" s="104"/>
      <c r="JU2256" s="104"/>
      <c r="JV2256" s="104"/>
      <c r="JW2256" s="104"/>
      <c r="JX2256" s="104"/>
      <c r="JY2256" s="104"/>
      <c r="JZ2256" s="104"/>
      <c r="KA2256" s="104"/>
      <c r="KB2256" s="104"/>
      <c r="KC2256" s="104"/>
      <c r="KD2256" s="104"/>
      <c r="KE2256" s="104"/>
      <c r="KF2256" s="104"/>
      <c r="KG2256" s="104"/>
      <c r="KH2256" s="104"/>
      <c r="KI2256" s="104"/>
      <c r="KJ2256" s="104"/>
      <c r="KK2256" s="104"/>
      <c r="KL2256" s="104"/>
      <c r="KM2256" s="104"/>
      <c r="KN2256" s="104"/>
      <c r="KO2256" s="104"/>
      <c r="KP2256" s="104"/>
      <c r="KQ2256" s="104"/>
      <c r="KR2256" s="104"/>
      <c r="KS2256" s="104"/>
      <c r="KT2256" s="104"/>
      <c r="KU2256" s="104"/>
      <c r="KV2256" s="104"/>
      <c r="KW2256" s="104"/>
      <c r="KX2256" s="104"/>
      <c r="KY2256" s="104"/>
      <c r="KZ2256" s="104"/>
      <c r="LA2256" s="104"/>
      <c r="LB2256" s="104"/>
      <c r="LC2256" s="104"/>
      <c r="LD2256" s="104"/>
      <c r="LE2256" s="104"/>
      <c r="LF2256" s="104"/>
      <c r="LG2256" s="104"/>
      <c r="LH2256" s="104"/>
      <c r="LI2256" s="104"/>
      <c r="LJ2256" s="104"/>
      <c r="LK2256" s="104"/>
      <c r="LL2256" s="104"/>
      <c r="LM2256" s="104"/>
      <c r="LN2256" s="104"/>
      <c r="LO2256" s="104"/>
      <c r="LP2256" s="104"/>
      <c r="LQ2256" s="104"/>
      <c r="LR2256" s="104"/>
      <c r="LS2256" s="104"/>
      <c r="LT2256" s="104"/>
      <c r="LU2256" s="104"/>
      <c r="LV2256" s="104"/>
      <c r="LW2256" s="104"/>
      <c r="LX2256" s="104"/>
      <c r="LY2256" s="104"/>
      <c r="LZ2256" s="104"/>
      <c r="MA2256" s="104"/>
      <c r="MB2256" s="104"/>
      <c r="MC2256" s="104"/>
      <c r="MD2256" s="104"/>
      <c r="ME2256" s="104"/>
      <c r="MF2256" s="104"/>
      <c r="MG2256" s="104"/>
      <c r="MH2256" s="104"/>
      <c r="MI2256" s="104"/>
      <c r="MJ2256" s="104"/>
      <c r="MK2256" s="104"/>
      <c r="ML2256" s="104"/>
      <c r="MM2256" s="104"/>
      <c r="MN2256" s="104"/>
      <c r="MO2256" s="104"/>
      <c r="MP2256" s="104"/>
      <c r="MQ2256" s="104"/>
      <c r="MR2256" s="104"/>
      <c r="MS2256" s="104"/>
      <c r="MT2256" s="104"/>
      <c r="MU2256" s="104"/>
      <c r="MV2256" s="104"/>
      <c r="MW2256" s="104"/>
      <c r="MX2256" s="104"/>
      <c r="MY2256" s="104"/>
      <c r="MZ2256" s="104"/>
      <c r="NA2256" s="104"/>
      <c r="NB2256" s="104"/>
      <c r="NC2256" s="104"/>
      <c r="ND2256" s="104"/>
      <c r="NE2256" s="104"/>
      <c r="NF2256" s="104"/>
      <c r="NG2256" s="104"/>
      <c r="NH2256" s="104"/>
      <c r="NI2256" s="104"/>
      <c r="NJ2256" s="104"/>
      <c r="NK2256" s="104"/>
      <c r="NL2256" s="104"/>
      <c r="NM2256" s="104"/>
      <c r="NN2256" s="104"/>
      <c r="NO2256" s="104"/>
      <c r="NP2256" s="104"/>
      <c r="NQ2256" s="104"/>
      <c r="NR2256" s="104"/>
      <c r="NS2256" s="104"/>
      <c r="NT2256" s="104"/>
      <c r="NU2256" s="104"/>
      <c r="NV2256" s="104"/>
      <c r="NW2256" s="104"/>
      <c r="NX2256" s="104"/>
      <c r="NY2256" s="104"/>
      <c r="NZ2256" s="104"/>
      <c r="OA2256" s="104"/>
      <c r="OB2256" s="104"/>
      <c r="OC2256" s="104"/>
      <c r="OD2256" s="104"/>
      <c r="OE2256" s="104"/>
      <c r="OF2256" s="104"/>
      <c r="OG2256" s="104"/>
      <c r="OH2256" s="104"/>
      <c r="OI2256" s="104"/>
      <c r="OJ2256" s="104"/>
      <c r="OK2256" s="104"/>
      <c r="OL2256" s="104"/>
      <c r="OM2256" s="104"/>
      <c r="ON2256" s="104"/>
      <c r="OO2256" s="104"/>
      <c r="OP2256" s="104"/>
      <c r="OQ2256" s="104"/>
      <c r="OR2256" s="104"/>
      <c r="OS2256" s="104"/>
      <c r="OT2256" s="104"/>
      <c r="OU2256" s="104"/>
      <c r="OV2256" s="104"/>
      <c r="OW2256" s="104"/>
      <c r="OX2256" s="104"/>
      <c r="OY2256" s="104"/>
      <c r="OZ2256" s="104"/>
      <c r="PA2256" s="104"/>
      <c r="PB2256" s="104"/>
      <c r="PC2256" s="104"/>
      <c r="PD2256" s="104"/>
      <c r="PE2256" s="104"/>
      <c r="PF2256" s="104"/>
      <c r="PG2256" s="104"/>
      <c r="PH2256" s="104"/>
      <c r="PI2256" s="104"/>
      <c r="PJ2256" s="104"/>
      <c r="PK2256" s="104"/>
      <c r="PL2256" s="104"/>
      <c r="PM2256" s="104"/>
      <c r="PN2256" s="104"/>
      <c r="PO2256" s="104"/>
      <c r="PP2256" s="104"/>
      <c r="PQ2256" s="104"/>
      <c r="PR2256" s="104"/>
      <c r="PS2256" s="104"/>
      <c r="PT2256" s="104"/>
      <c r="PU2256" s="104"/>
      <c r="PV2256" s="104"/>
      <c r="PW2256" s="104"/>
      <c r="PX2256" s="104"/>
      <c r="PY2256" s="104"/>
      <c r="PZ2256" s="104"/>
      <c r="QA2256" s="104"/>
      <c r="QB2256" s="104"/>
      <c r="QC2256" s="104"/>
      <c r="QD2256" s="104"/>
      <c r="QE2256" s="104"/>
      <c r="QF2256" s="104"/>
      <c r="QG2256" s="104"/>
      <c r="QH2256" s="104"/>
      <c r="QI2256" s="104"/>
      <c r="QJ2256" s="104"/>
      <c r="QK2256" s="104"/>
      <c r="QL2256" s="104"/>
      <c r="QM2256" s="104"/>
      <c r="QN2256" s="104"/>
      <c r="QO2256" s="104"/>
      <c r="QP2256" s="104"/>
      <c r="QQ2256" s="104"/>
      <c r="QR2256" s="104"/>
      <c r="QS2256" s="104"/>
      <c r="QT2256" s="104"/>
      <c r="QU2256" s="104"/>
      <c r="QV2256" s="104"/>
      <c r="QW2256" s="104"/>
      <c r="QX2256" s="104"/>
      <c r="QY2256" s="104"/>
      <c r="QZ2256" s="104"/>
      <c r="RA2256" s="104"/>
      <c r="RB2256" s="104"/>
      <c r="RC2256" s="104"/>
      <c r="RD2256" s="104"/>
      <c r="RE2256" s="104"/>
      <c r="RF2256" s="104"/>
    </row>
    <row r="2257" spans="1:474" s="19" customFormat="1" x14ac:dyDescent="0.25">
      <c r="A2257" s="15">
        <v>29902</v>
      </c>
      <c r="B2257" s="67" t="s">
        <v>2137</v>
      </c>
      <c r="C2257" s="15"/>
      <c r="D2257" s="15"/>
      <c r="E2257" s="15"/>
      <c r="F2257" s="18">
        <f>SUM(F2258:F2261)</f>
        <v>36940.9</v>
      </c>
      <c r="G2257" s="173">
        <f>SUM(G2258:G2261)</f>
        <v>0</v>
      </c>
      <c r="H2257" s="173">
        <f t="shared" ref="H2257:AE2257" si="252">SUM(H2258:H2261)</f>
        <v>0</v>
      </c>
      <c r="I2257" s="173">
        <f t="shared" si="252"/>
        <v>0</v>
      </c>
      <c r="J2257" s="173">
        <f t="shared" si="252"/>
        <v>0</v>
      </c>
      <c r="K2257" s="173">
        <f t="shared" si="252"/>
        <v>0</v>
      </c>
      <c r="L2257" s="173">
        <f t="shared" si="252"/>
        <v>0</v>
      </c>
      <c r="M2257" s="173">
        <f t="shared" si="252"/>
        <v>0</v>
      </c>
      <c r="N2257" s="173">
        <f t="shared" si="252"/>
        <v>0</v>
      </c>
      <c r="O2257" s="173">
        <f t="shared" si="252"/>
        <v>0</v>
      </c>
      <c r="P2257" s="184">
        <f t="shared" si="252"/>
        <v>0</v>
      </c>
      <c r="Q2257" s="173">
        <f t="shared" si="252"/>
        <v>0</v>
      </c>
      <c r="R2257" s="173">
        <f t="shared" si="252"/>
        <v>0</v>
      </c>
      <c r="S2257" s="173">
        <v>0</v>
      </c>
      <c r="T2257" s="173">
        <v>0</v>
      </c>
      <c r="U2257" s="173">
        <v>22</v>
      </c>
      <c r="V2257" s="184">
        <v>36940.9</v>
      </c>
      <c r="W2257" s="173">
        <f t="shared" si="252"/>
        <v>0</v>
      </c>
      <c r="X2257" s="173">
        <f t="shared" si="252"/>
        <v>0</v>
      </c>
      <c r="Y2257" s="173">
        <f t="shared" si="252"/>
        <v>0</v>
      </c>
      <c r="Z2257" s="173">
        <f t="shared" si="252"/>
        <v>0</v>
      </c>
      <c r="AA2257" s="173">
        <f t="shared" si="252"/>
        <v>0</v>
      </c>
      <c r="AB2257" s="173">
        <f t="shared" si="252"/>
        <v>0</v>
      </c>
      <c r="AC2257" s="173">
        <f t="shared" si="252"/>
        <v>0</v>
      </c>
      <c r="AD2257" s="179">
        <f t="shared" si="252"/>
        <v>0</v>
      </c>
      <c r="AE2257" s="184">
        <f t="shared" si="252"/>
        <v>36940.9</v>
      </c>
      <c r="AF2257" s="104"/>
      <c r="AG2257" s="104"/>
      <c r="AH2257" s="104"/>
      <c r="AI2257" s="104"/>
      <c r="AJ2257" s="104"/>
      <c r="AK2257" s="104"/>
      <c r="AL2257" s="104"/>
      <c r="AM2257" s="104"/>
      <c r="AN2257" s="104"/>
      <c r="AO2257" s="104"/>
      <c r="AP2257" s="104"/>
      <c r="AQ2257" s="104"/>
      <c r="AR2257" s="104"/>
      <c r="AS2257" s="104"/>
      <c r="AT2257" s="104"/>
      <c r="AU2257" s="104"/>
      <c r="AV2257" s="104"/>
      <c r="AW2257" s="104"/>
      <c r="AX2257" s="104"/>
      <c r="AY2257" s="104"/>
      <c r="AZ2257" s="104"/>
      <c r="BA2257" s="104"/>
      <c r="BB2257" s="104"/>
      <c r="BC2257" s="104"/>
      <c r="BD2257" s="104"/>
      <c r="BE2257" s="104"/>
      <c r="BF2257" s="104"/>
      <c r="BG2257" s="104"/>
      <c r="BH2257" s="104"/>
      <c r="BI2257" s="104"/>
      <c r="BJ2257" s="104"/>
      <c r="BK2257" s="104"/>
      <c r="BL2257" s="104"/>
      <c r="BM2257" s="104"/>
      <c r="BN2257" s="104"/>
      <c r="BO2257" s="104"/>
      <c r="BP2257" s="104"/>
      <c r="BQ2257" s="104"/>
      <c r="BR2257" s="104"/>
      <c r="GM2257" s="104"/>
      <c r="GN2257" s="104"/>
      <c r="GO2257" s="104"/>
      <c r="GP2257" s="104"/>
      <c r="GQ2257" s="104"/>
      <c r="GR2257" s="104"/>
      <c r="GS2257" s="104"/>
      <c r="GT2257" s="104"/>
      <c r="GU2257" s="104"/>
      <c r="GV2257" s="104"/>
      <c r="GW2257" s="104"/>
      <c r="GX2257" s="104"/>
      <c r="GY2257" s="104"/>
      <c r="GZ2257" s="104"/>
      <c r="HA2257" s="104"/>
      <c r="HB2257" s="104"/>
      <c r="HC2257" s="104"/>
      <c r="HD2257" s="104"/>
      <c r="HE2257" s="104"/>
      <c r="HF2257" s="104"/>
      <c r="HG2257" s="104"/>
      <c r="HH2257" s="104"/>
      <c r="HI2257" s="104"/>
      <c r="HJ2257" s="104"/>
      <c r="HK2257" s="104"/>
      <c r="HL2257" s="104"/>
      <c r="HM2257" s="104"/>
      <c r="HN2257" s="104"/>
      <c r="HO2257" s="104"/>
      <c r="HP2257" s="104"/>
      <c r="HQ2257" s="104"/>
      <c r="HR2257" s="104"/>
      <c r="HS2257" s="104"/>
      <c r="HT2257" s="104"/>
      <c r="HU2257" s="104"/>
      <c r="HV2257" s="104"/>
      <c r="HW2257" s="104"/>
      <c r="HX2257" s="104"/>
      <c r="HY2257" s="104"/>
      <c r="HZ2257" s="104"/>
      <c r="IA2257" s="104"/>
      <c r="IB2257" s="104"/>
      <c r="IC2257" s="104"/>
      <c r="ID2257" s="104"/>
      <c r="IE2257" s="104"/>
      <c r="IF2257" s="104"/>
      <c r="IG2257" s="104"/>
      <c r="IH2257" s="104"/>
      <c r="II2257" s="104"/>
      <c r="IJ2257" s="104"/>
      <c r="IK2257" s="104"/>
      <c r="IL2257" s="104"/>
      <c r="IM2257" s="104"/>
      <c r="IN2257" s="104"/>
      <c r="IO2257" s="104"/>
      <c r="IP2257" s="104"/>
      <c r="IQ2257" s="104"/>
      <c r="IR2257" s="104"/>
      <c r="IS2257" s="104"/>
      <c r="IT2257" s="104"/>
      <c r="IU2257" s="104"/>
      <c r="IV2257" s="104"/>
      <c r="IW2257" s="104"/>
      <c r="IX2257" s="104"/>
      <c r="IY2257" s="104"/>
      <c r="IZ2257" s="104"/>
      <c r="JA2257" s="104"/>
      <c r="JB2257" s="104"/>
      <c r="JC2257" s="104"/>
      <c r="JD2257" s="104"/>
      <c r="JE2257" s="104"/>
      <c r="JF2257" s="104"/>
      <c r="JG2257" s="104"/>
      <c r="JH2257" s="104"/>
      <c r="JI2257" s="104"/>
      <c r="JJ2257" s="104"/>
      <c r="JK2257" s="104"/>
      <c r="JL2257" s="104"/>
      <c r="JM2257" s="104"/>
      <c r="JN2257" s="104"/>
      <c r="JO2257" s="104"/>
      <c r="JP2257" s="104"/>
      <c r="JQ2257" s="104"/>
      <c r="JR2257" s="104"/>
      <c r="JS2257" s="104"/>
      <c r="JT2257" s="104"/>
      <c r="JU2257" s="104"/>
      <c r="JV2257" s="104"/>
      <c r="JW2257" s="104"/>
      <c r="JX2257" s="104"/>
      <c r="JY2257" s="104"/>
      <c r="JZ2257" s="104"/>
      <c r="KA2257" s="104"/>
      <c r="KB2257" s="104"/>
      <c r="KC2257" s="104"/>
      <c r="KD2257" s="104"/>
      <c r="KE2257" s="104"/>
      <c r="KF2257" s="104"/>
      <c r="KG2257" s="104"/>
      <c r="KH2257" s="104"/>
      <c r="KI2257" s="104"/>
      <c r="KJ2257" s="104"/>
      <c r="KK2257" s="104"/>
      <c r="KL2257" s="104"/>
      <c r="KM2257" s="104"/>
      <c r="KN2257" s="104"/>
      <c r="KO2257" s="104"/>
      <c r="KP2257" s="104"/>
      <c r="KQ2257" s="104"/>
      <c r="KR2257" s="104"/>
      <c r="KS2257" s="104"/>
      <c r="KT2257" s="104"/>
      <c r="KU2257" s="104"/>
      <c r="KV2257" s="104"/>
      <c r="KW2257" s="104"/>
      <c r="KX2257" s="104"/>
      <c r="KY2257" s="104"/>
      <c r="KZ2257" s="104"/>
      <c r="LA2257" s="104"/>
      <c r="LB2257" s="104"/>
      <c r="LC2257" s="104"/>
      <c r="LD2257" s="104"/>
      <c r="LE2257" s="104"/>
      <c r="LF2257" s="104"/>
      <c r="LG2257" s="104"/>
      <c r="LH2257" s="104"/>
      <c r="LI2257" s="104"/>
      <c r="LJ2257" s="104"/>
      <c r="LK2257" s="104"/>
      <c r="LL2257" s="104"/>
      <c r="LM2257" s="104"/>
      <c r="LN2257" s="104"/>
      <c r="LO2257" s="104"/>
      <c r="LP2257" s="104"/>
      <c r="LQ2257" s="104"/>
      <c r="LR2257" s="104"/>
      <c r="LS2257" s="104"/>
      <c r="LT2257" s="104"/>
      <c r="LU2257" s="104"/>
      <c r="LV2257" s="104"/>
      <c r="LW2257" s="104"/>
      <c r="LX2257" s="104"/>
      <c r="LY2257" s="104"/>
      <c r="LZ2257" s="104"/>
      <c r="MA2257" s="104"/>
      <c r="MB2257" s="104"/>
      <c r="MC2257" s="104"/>
      <c r="MD2257" s="104"/>
      <c r="ME2257" s="104"/>
      <c r="MF2257" s="104"/>
      <c r="MG2257" s="104"/>
      <c r="MH2257" s="104"/>
      <c r="MI2257" s="104"/>
      <c r="MJ2257" s="104"/>
      <c r="MK2257" s="104"/>
      <c r="ML2257" s="104"/>
      <c r="MM2257" s="104"/>
      <c r="MN2257" s="104"/>
      <c r="MO2257" s="104"/>
      <c r="MP2257" s="104"/>
      <c r="MQ2257" s="104"/>
      <c r="MR2257" s="104"/>
      <c r="MS2257" s="104"/>
      <c r="MT2257" s="104"/>
      <c r="MU2257" s="104"/>
      <c r="MV2257" s="104"/>
      <c r="MW2257" s="104"/>
      <c r="MX2257" s="104"/>
      <c r="MY2257" s="104"/>
      <c r="MZ2257" s="104"/>
      <c r="NA2257" s="104"/>
      <c r="NB2257" s="104"/>
      <c r="NC2257" s="104"/>
      <c r="ND2257" s="104"/>
      <c r="NE2257" s="104"/>
      <c r="NF2257" s="104"/>
      <c r="NG2257" s="104"/>
      <c r="NH2257" s="104"/>
      <c r="NI2257" s="104"/>
      <c r="NJ2257" s="104"/>
      <c r="NK2257" s="104"/>
      <c r="NL2257" s="104"/>
      <c r="NM2257" s="104"/>
      <c r="NN2257" s="104"/>
      <c r="NO2257" s="104"/>
      <c r="NP2257" s="104"/>
      <c r="NQ2257" s="104"/>
      <c r="NR2257" s="104"/>
      <c r="NS2257" s="104"/>
      <c r="NT2257" s="104"/>
      <c r="NU2257" s="104"/>
      <c r="NV2257" s="104"/>
      <c r="NW2257" s="104"/>
      <c r="NX2257" s="104"/>
      <c r="NY2257" s="104"/>
      <c r="NZ2257" s="104"/>
      <c r="OA2257" s="104"/>
      <c r="OB2257" s="104"/>
      <c r="OC2257" s="104"/>
      <c r="OD2257" s="104"/>
      <c r="OE2257" s="104"/>
      <c r="OF2257" s="104"/>
      <c r="OG2257" s="104"/>
      <c r="OH2257" s="104"/>
      <c r="OI2257" s="104"/>
      <c r="OJ2257" s="104"/>
      <c r="OK2257" s="104"/>
      <c r="OL2257" s="104"/>
      <c r="OM2257" s="104"/>
      <c r="ON2257" s="104"/>
      <c r="OO2257" s="104"/>
      <c r="OP2257" s="104"/>
      <c r="OQ2257" s="104"/>
      <c r="OR2257" s="104"/>
      <c r="OS2257" s="104"/>
      <c r="OT2257" s="104"/>
      <c r="OU2257" s="104"/>
      <c r="OV2257" s="104"/>
      <c r="OW2257" s="104"/>
      <c r="OX2257" s="104"/>
      <c r="OY2257" s="104"/>
      <c r="OZ2257" s="104"/>
      <c r="PA2257" s="104"/>
      <c r="PB2257" s="104"/>
      <c r="PC2257" s="104"/>
      <c r="PD2257" s="104"/>
      <c r="PE2257" s="104"/>
      <c r="PF2257" s="104"/>
      <c r="PG2257" s="104"/>
      <c r="PH2257" s="104"/>
      <c r="PI2257" s="104"/>
      <c r="PJ2257" s="104"/>
      <c r="PK2257" s="104"/>
      <c r="PL2257" s="104"/>
      <c r="PM2257" s="104"/>
      <c r="PN2257" s="104"/>
      <c r="PO2257" s="104"/>
      <c r="PP2257" s="104"/>
      <c r="PQ2257" s="104"/>
      <c r="PR2257" s="104"/>
      <c r="PS2257" s="104"/>
      <c r="PT2257" s="104"/>
      <c r="PU2257" s="104"/>
      <c r="PV2257" s="104"/>
      <c r="PW2257" s="104"/>
      <c r="PX2257" s="104"/>
      <c r="PY2257" s="104"/>
      <c r="PZ2257" s="104"/>
      <c r="QA2257" s="104"/>
      <c r="QB2257" s="104"/>
      <c r="QC2257" s="104"/>
      <c r="QD2257" s="104"/>
      <c r="QE2257" s="104"/>
      <c r="QF2257" s="104"/>
      <c r="QG2257" s="104"/>
      <c r="QH2257" s="104"/>
      <c r="QI2257" s="104"/>
      <c r="QJ2257" s="104"/>
      <c r="QK2257" s="104"/>
      <c r="QL2257" s="104"/>
      <c r="QM2257" s="104"/>
      <c r="QN2257" s="104"/>
      <c r="QO2257" s="104"/>
      <c r="QP2257" s="104"/>
      <c r="QQ2257" s="104"/>
      <c r="QR2257" s="104"/>
      <c r="QS2257" s="104"/>
      <c r="QT2257" s="104"/>
      <c r="QU2257" s="104"/>
      <c r="QV2257" s="104"/>
      <c r="QW2257" s="104"/>
      <c r="QX2257" s="104"/>
      <c r="QY2257" s="104"/>
      <c r="QZ2257" s="104"/>
      <c r="RA2257" s="104"/>
      <c r="RB2257" s="104"/>
      <c r="RC2257" s="104"/>
      <c r="RD2257" s="104"/>
      <c r="RE2257" s="104"/>
      <c r="RF2257" s="104"/>
    </row>
    <row r="2258" spans="1:474" x14ac:dyDescent="0.25">
      <c r="A2258" s="119"/>
      <c r="B2258" s="48" t="s">
        <v>2138</v>
      </c>
      <c r="C2258" s="23"/>
      <c r="D2258" s="49">
        <v>2</v>
      </c>
      <c r="E2258" s="23"/>
      <c r="F2258" s="50">
        <v>1600</v>
      </c>
      <c r="G2258" s="169"/>
      <c r="H2258" s="169"/>
      <c r="I2258" s="169"/>
      <c r="J2258" s="169"/>
      <c r="K2258" s="169"/>
      <c r="L2258" s="169"/>
      <c r="M2258" s="169"/>
      <c r="N2258" s="169"/>
      <c r="O2258" s="169"/>
      <c r="P2258" s="207"/>
      <c r="Q2258" s="169"/>
      <c r="R2258" s="169"/>
      <c r="S2258" s="169"/>
      <c r="T2258" s="169"/>
      <c r="U2258" s="208">
        <v>2</v>
      </c>
      <c r="V2258" s="207">
        <v>1600</v>
      </c>
      <c r="W2258" s="169"/>
      <c r="X2258" s="169"/>
      <c r="Y2258" s="169"/>
      <c r="Z2258" s="169"/>
      <c r="AA2258" s="169"/>
      <c r="AB2258" s="169"/>
      <c r="AC2258" s="180"/>
      <c r="AD2258" s="180"/>
      <c r="AE2258" s="207">
        <f>H2258+J2258+L2258+N2258+P2258+R2258+T2258+V2258+X2258+Z2258+AB2258+AD2258</f>
        <v>1600</v>
      </c>
    </row>
    <row r="2259" spans="1:474" x14ac:dyDescent="0.25">
      <c r="A2259" s="119"/>
      <c r="B2259" s="48" t="s">
        <v>2139</v>
      </c>
      <c r="C2259" s="23"/>
      <c r="D2259" s="49">
        <v>0</v>
      </c>
      <c r="E2259" s="23"/>
      <c r="F2259" s="50">
        <v>0</v>
      </c>
      <c r="G2259" s="169"/>
      <c r="H2259" s="169"/>
      <c r="I2259" s="169"/>
      <c r="J2259" s="169"/>
      <c r="K2259" s="169"/>
      <c r="L2259" s="169"/>
      <c r="M2259" s="169"/>
      <c r="N2259" s="169"/>
      <c r="O2259" s="169"/>
      <c r="P2259" s="207"/>
      <c r="Q2259" s="169"/>
      <c r="R2259" s="169"/>
      <c r="S2259" s="169"/>
      <c r="T2259" s="169"/>
      <c r="U2259" s="208">
        <v>0</v>
      </c>
      <c r="V2259" s="207">
        <v>0</v>
      </c>
      <c r="W2259" s="169"/>
      <c r="X2259" s="169"/>
      <c r="Y2259" s="169"/>
      <c r="Z2259" s="169"/>
      <c r="AA2259" s="169"/>
      <c r="AB2259" s="169"/>
      <c r="AC2259" s="180"/>
      <c r="AD2259" s="180"/>
      <c r="AE2259" s="207">
        <f>H2259+J2259+L2259+N2259+P2259+R2259+T2259+V2259+X2259+Z2259+AB2259+AD2259</f>
        <v>0</v>
      </c>
    </row>
    <row r="2260" spans="1:474" x14ac:dyDescent="0.25">
      <c r="A2260" s="26"/>
      <c r="B2260" s="48" t="s">
        <v>2140</v>
      </c>
      <c r="C2260" s="23"/>
      <c r="D2260" s="49">
        <v>0</v>
      </c>
      <c r="E2260" s="23"/>
      <c r="F2260" s="50">
        <v>30340.9</v>
      </c>
      <c r="G2260" s="169"/>
      <c r="H2260" s="169"/>
      <c r="I2260" s="169"/>
      <c r="J2260" s="169"/>
      <c r="K2260" s="169"/>
      <c r="L2260" s="169"/>
      <c r="M2260" s="169"/>
      <c r="N2260" s="169"/>
      <c r="O2260" s="169"/>
      <c r="P2260" s="207"/>
      <c r="Q2260" s="169"/>
      <c r="R2260" s="169"/>
      <c r="S2260" s="169"/>
      <c r="T2260" s="169"/>
      <c r="U2260" s="208">
        <v>0</v>
      </c>
      <c r="V2260" s="207">
        <v>30340.9</v>
      </c>
      <c r="W2260" s="169"/>
      <c r="X2260" s="169"/>
      <c r="Y2260" s="169"/>
      <c r="Z2260" s="169"/>
      <c r="AA2260" s="169"/>
      <c r="AB2260" s="169"/>
      <c r="AC2260" s="180"/>
      <c r="AD2260" s="180"/>
      <c r="AE2260" s="207">
        <f>H2260+J2260+L2260+N2260+P2260+R2260+T2260+V2260+X2260+Z2260+AB2260+AD2260</f>
        <v>30340.9</v>
      </c>
    </row>
    <row r="2261" spans="1:474" x14ac:dyDescent="0.25">
      <c r="A2261" s="26"/>
      <c r="B2261" s="48" t="s">
        <v>2141</v>
      </c>
      <c r="C2261" s="23"/>
      <c r="D2261" s="49">
        <v>20</v>
      </c>
      <c r="E2261" s="23"/>
      <c r="F2261" s="50">
        <v>5000</v>
      </c>
      <c r="G2261" s="169"/>
      <c r="H2261" s="169"/>
      <c r="I2261" s="169"/>
      <c r="J2261" s="169"/>
      <c r="K2261" s="169"/>
      <c r="L2261" s="169"/>
      <c r="M2261" s="169"/>
      <c r="N2261" s="169"/>
      <c r="O2261" s="169"/>
      <c r="P2261" s="207"/>
      <c r="Q2261" s="169"/>
      <c r="R2261" s="169"/>
      <c r="S2261" s="169"/>
      <c r="T2261" s="169"/>
      <c r="U2261" s="208">
        <v>20</v>
      </c>
      <c r="V2261" s="207">
        <v>5000</v>
      </c>
      <c r="W2261" s="169"/>
      <c r="X2261" s="169"/>
      <c r="Y2261" s="169"/>
      <c r="Z2261" s="169"/>
      <c r="AA2261" s="169"/>
      <c r="AB2261" s="169"/>
      <c r="AC2261" s="180"/>
      <c r="AD2261" s="180"/>
      <c r="AE2261" s="207">
        <f>H2261+J2261+L2261+N2261+P2261+R2261+T2261+V2261+X2261+Z2261+AB2261+AD2261</f>
        <v>5000</v>
      </c>
    </row>
    <row r="2262" spans="1:474" s="19" customFormat="1" x14ac:dyDescent="0.25">
      <c r="A2262" s="15">
        <v>29908</v>
      </c>
      <c r="B2262" s="99" t="s">
        <v>2142</v>
      </c>
      <c r="C2262" s="55"/>
      <c r="D2262" s="54"/>
      <c r="E2262" s="55"/>
      <c r="F2262" s="56">
        <v>10775.519999999999</v>
      </c>
      <c r="G2262" s="173"/>
      <c r="H2262" s="173"/>
      <c r="I2262" s="173"/>
      <c r="J2262" s="173"/>
      <c r="K2262" s="173"/>
      <c r="L2262" s="173"/>
      <c r="M2262" s="173"/>
      <c r="N2262" s="173"/>
      <c r="O2262" s="173"/>
      <c r="P2262" s="184"/>
      <c r="Q2262" s="173"/>
      <c r="R2262" s="173"/>
      <c r="S2262" s="173"/>
      <c r="T2262" s="173"/>
      <c r="U2262" s="221">
        <v>12</v>
      </c>
      <c r="V2262" s="184">
        <v>10775.519999999999</v>
      </c>
      <c r="W2262" s="173"/>
      <c r="X2262" s="173"/>
      <c r="Y2262" s="173"/>
      <c r="Z2262" s="173"/>
      <c r="AA2262" s="173"/>
      <c r="AB2262" s="173"/>
      <c r="AC2262" s="179"/>
      <c r="AD2262" s="179"/>
      <c r="AE2262" s="184">
        <f>SUM(AE2263:AE2264)</f>
        <v>10775.519999999999</v>
      </c>
      <c r="AF2262" s="104"/>
      <c r="AG2262" s="104"/>
      <c r="AH2262" s="104"/>
      <c r="AI2262" s="104"/>
      <c r="AJ2262" s="104"/>
      <c r="AK2262" s="104"/>
      <c r="AL2262" s="104"/>
      <c r="AM2262" s="104"/>
      <c r="AN2262" s="104"/>
      <c r="AO2262" s="104"/>
      <c r="AP2262" s="104"/>
      <c r="AQ2262" s="104"/>
      <c r="AR2262" s="104"/>
      <c r="AS2262" s="104"/>
      <c r="AT2262" s="104"/>
      <c r="AU2262" s="104"/>
      <c r="AV2262" s="104"/>
      <c r="AW2262" s="104"/>
      <c r="AX2262" s="104"/>
      <c r="AY2262" s="104"/>
      <c r="AZ2262" s="104"/>
      <c r="BA2262" s="104"/>
      <c r="BB2262" s="104"/>
      <c r="BC2262" s="104"/>
      <c r="BD2262" s="104"/>
      <c r="BE2262" s="104"/>
      <c r="BF2262" s="104"/>
      <c r="BG2262" s="104"/>
      <c r="BH2262" s="104"/>
      <c r="BI2262" s="104"/>
      <c r="BJ2262" s="104"/>
      <c r="BK2262" s="104"/>
      <c r="BL2262" s="104"/>
      <c r="BM2262" s="104"/>
      <c r="BN2262" s="104"/>
      <c r="BO2262" s="104"/>
      <c r="BP2262" s="104"/>
      <c r="BQ2262" s="104"/>
      <c r="BR2262" s="104"/>
      <c r="GM2262" s="104"/>
      <c r="GN2262" s="104"/>
      <c r="GO2262" s="104"/>
      <c r="GP2262" s="104"/>
      <c r="GQ2262" s="104"/>
      <c r="GR2262" s="104"/>
      <c r="GS2262" s="104"/>
      <c r="GT2262" s="104"/>
      <c r="GU2262" s="104"/>
      <c r="GV2262" s="104"/>
      <c r="GW2262" s="104"/>
      <c r="GX2262" s="104"/>
      <c r="GY2262" s="104"/>
      <c r="GZ2262" s="104"/>
      <c r="HA2262" s="104"/>
      <c r="HB2262" s="104"/>
      <c r="HC2262" s="104"/>
      <c r="HD2262" s="104"/>
      <c r="HE2262" s="104"/>
      <c r="HF2262" s="104"/>
      <c r="HG2262" s="104"/>
      <c r="HH2262" s="104"/>
      <c r="HI2262" s="104"/>
      <c r="HJ2262" s="104"/>
      <c r="HK2262" s="104"/>
      <c r="HL2262" s="104"/>
      <c r="HM2262" s="104"/>
      <c r="HN2262" s="104"/>
      <c r="HO2262" s="104"/>
      <c r="HP2262" s="104"/>
      <c r="HQ2262" s="104"/>
      <c r="HR2262" s="104"/>
      <c r="HS2262" s="104"/>
      <c r="HT2262" s="104"/>
      <c r="HU2262" s="104"/>
      <c r="HV2262" s="104"/>
      <c r="HW2262" s="104"/>
      <c r="HX2262" s="104"/>
      <c r="HY2262" s="104"/>
      <c r="HZ2262" s="104"/>
      <c r="IA2262" s="104"/>
      <c r="IB2262" s="104"/>
      <c r="IC2262" s="104"/>
      <c r="ID2262" s="104"/>
      <c r="IE2262" s="104"/>
      <c r="IF2262" s="104"/>
      <c r="IG2262" s="104"/>
      <c r="IH2262" s="104"/>
      <c r="II2262" s="104"/>
      <c r="IJ2262" s="104"/>
      <c r="IK2262" s="104"/>
      <c r="IL2262" s="104"/>
      <c r="IM2262" s="104"/>
      <c r="IN2262" s="104"/>
      <c r="IO2262" s="104"/>
      <c r="IP2262" s="104"/>
      <c r="IQ2262" s="104"/>
      <c r="IR2262" s="104"/>
      <c r="IS2262" s="104"/>
      <c r="IT2262" s="104"/>
      <c r="IU2262" s="104"/>
      <c r="IV2262" s="104"/>
      <c r="IW2262" s="104"/>
      <c r="IX2262" s="104"/>
      <c r="IY2262" s="104"/>
      <c r="IZ2262" s="104"/>
      <c r="JA2262" s="104"/>
      <c r="JB2262" s="104"/>
      <c r="JC2262" s="104"/>
      <c r="JD2262" s="104"/>
      <c r="JE2262" s="104"/>
      <c r="JF2262" s="104"/>
      <c r="JG2262" s="104"/>
      <c r="JH2262" s="104"/>
      <c r="JI2262" s="104"/>
      <c r="JJ2262" s="104"/>
      <c r="JK2262" s="104"/>
      <c r="JL2262" s="104"/>
      <c r="JM2262" s="104"/>
      <c r="JN2262" s="104"/>
      <c r="JO2262" s="104"/>
      <c r="JP2262" s="104"/>
      <c r="JQ2262" s="104"/>
      <c r="JR2262" s="104"/>
      <c r="JS2262" s="104"/>
      <c r="JT2262" s="104"/>
      <c r="JU2262" s="104"/>
      <c r="JV2262" s="104"/>
      <c r="JW2262" s="104"/>
      <c r="JX2262" s="104"/>
      <c r="JY2262" s="104"/>
      <c r="JZ2262" s="104"/>
      <c r="KA2262" s="104"/>
      <c r="KB2262" s="104"/>
      <c r="KC2262" s="104"/>
      <c r="KD2262" s="104"/>
      <c r="KE2262" s="104"/>
      <c r="KF2262" s="104"/>
      <c r="KG2262" s="104"/>
      <c r="KH2262" s="104"/>
      <c r="KI2262" s="104"/>
      <c r="KJ2262" s="104"/>
      <c r="KK2262" s="104"/>
      <c r="KL2262" s="104"/>
      <c r="KM2262" s="104"/>
      <c r="KN2262" s="104"/>
      <c r="KO2262" s="104"/>
      <c r="KP2262" s="104"/>
      <c r="KQ2262" s="104"/>
      <c r="KR2262" s="104"/>
      <c r="KS2262" s="104"/>
      <c r="KT2262" s="104"/>
      <c r="KU2262" s="104"/>
      <c r="KV2262" s="104"/>
      <c r="KW2262" s="104"/>
      <c r="KX2262" s="104"/>
      <c r="KY2262" s="104"/>
      <c r="KZ2262" s="104"/>
      <c r="LA2262" s="104"/>
      <c r="LB2262" s="104"/>
      <c r="LC2262" s="104"/>
      <c r="LD2262" s="104"/>
      <c r="LE2262" s="104"/>
      <c r="LF2262" s="104"/>
      <c r="LG2262" s="104"/>
      <c r="LH2262" s="104"/>
      <c r="LI2262" s="104"/>
      <c r="LJ2262" s="104"/>
      <c r="LK2262" s="104"/>
      <c r="LL2262" s="104"/>
      <c r="LM2262" s="104"/>
      <c r="LN2262" s="104"/>
      <c r="LO2262" s="104"/>
      <c r="LP2262" s="104"/>
      <c r="LQ2262" s="104"/>
      <c r="LR2262" s="104"/>
      <c r="LS2262" s="104"/>
      <c r="LT2262" s="104"/>
      <c r="LU2262" s="104"/>
      <c r="LV2262" s="104"/>
      <c r="LW2262" s="104"/>
      <c r="LX2262" s="104"/>
      <c r="LY2262" s="104"/>
      <c r="LZ2262" s="104"/>
      <c r="MA2262" s="104"/>
      <c r="MB2262" s="104"/>
      <c r="MC2262" s="104"/>
      <c r="MD2262" s="104"/>
      <c r="ME2262" s="104"/>
      <c r="MF2262" s="104"/>
      <c r="MG2262" s="104"/>
      <c r="MH2262" s="104"/>
      <c r="MI2262" s="104"/>
      <c r="MJ2262" s="104"/>
      <c r="MK2262" s="104"/>
      <c r="ML2262" s="104"/>
      <c r="MM2262" s="104"/>
      <c r="MN2262" s="104"/>
      <c r="MO2262" s="104"/>
      <c r="MP2262" s="104"/>
      <c r="MQ2262" s="104"/>
      <c r="MR2262" s="104"/>
      <c r="MS2262" s="104"/>
      <c r="MT2262" s="104"/>
      <c r="MU2262" s="104"/>
      <c r="MV2262" s="104"/>
      <c r="MW2262" s="104"/>
      <c r="MX2262" s="104"/>
      <c r="MY2262" s="104"/>
      <c r="MZ2262" s="104"/>
      <c r="NA2262" s="104"/>
      <c r="NB2262" s="104"/>
      <c r="NC2262" s="104"/>
      <c r="ND2262" s="104"/>
      <c r="NE2262" s="104"/>
      <c r="NF2262" s="104"/>
      <c r="NG2262" s="104"/>
      <c r="NH2262" s="104"/>
      <c r="NI2262" s="104"/>
      <c r="NJ2262" s="104"/>
      <c r="NK2262" s="104"/>
      <c r="NL2262" s="104"/>
      <c r="NM2262" s="104"/>
      <c r="NN2262" s="104"/>
      <c r="NO2262" s="104"/>
      <c r="NP2262" s="104"/>
      <c r="NQ2262" s="104"/>
      <c r="NR2262" s="104"/>
      <c r="NS2262" s="104"/>
      <c r="NT2262" s="104"/>
      <c r="NU2262" s="104"/>
      <c r="NV2262" s="104"/>
      <c r="NW2262" s="104"/>
      <c r="NX2262" s="104"/>
      <c r="NY2262" s="104"/>
      <c r="NZ2262" s="104"/>
      <c r="OA2262" s="104"/>
      <c r="OB2262" s="104"/>
      <c r="OC2262" s="104"/>
      <c r="OD2262" s="104"/>
      <c r="OE2262" s="104"/>
      <c r="OF2262" s="104"/>
      <c r="OG2262" s="104"/>
      <c r="OH2262" s="104"/>
      <c r="OI2262" s="104"/>
      <c r="OJ2262" s="104"/>
      <c r="OK2262" s="104"/>
      <c r="OL2262" s="104"/>
      <c r="OM2262" s="104"/>
      <c r="ON2262" s="104"/>
      <c r="OO2262" s="104"/>
      <c r="OP2262" s="104"/>
      <c r="OQ2262" s="104"/>
      <c r="OR2262" s="104"/>
      <c r="OS2262" s="104"/>
      <c r="OT2262" s="104"/>
      <c r="OU2262" s="104"/>
      <c r="OV2262" s="104"/>
      <c r="OW2262" s="104"/>
      <c r="OX2262" s="104"/>
      <c r="OY2262" s="104"/>
      <c r="OZ2262" s="104"/>
      <c r="PA2262" s="104"/>
      <c r="PB2262" s="104"/>
      <c r="PC2262" s="104"/>
      <c r="PD2262" s="104"/>
      <c r="PE2262" s="104"/>
      <c r="PF2262" s="104"/>
      <c r="PG2262" s="104"/>
      <c r="PH2262" s="104"/>
      <c r="PI2262" s="104"/>
      <c r="PJ2262" s="104"/>
      <c r="PK2262" s="104"/>
      <c r="PL2262" s="104"/>
      <c r="PM2262" s="104"/>
      <c r="PN2262" s="104"/>
      <c r="PO2262" s="104"/>
      <c r="PP2262" s="104"/>
      <c r="PQ2262" s="104"/>
      <c r="PR2262" s="104"/>
      <c r="PS2262" s="104"/>
      <c r="PT2262" s="104"/>
      <c r="PU2262" s="104"/>
      <c r="PV2262" s="104"/>
      <c r="PW2262" s="104"/>
      <c r="PX2262" s="104"/>
      <c r="PY2262" s="104"/>
      <c r="PZ2262" s="104"/>
      <c r="QA2262" s="104"/>
      <c r="QB2262" s="104"/>
      <c r="QC2262" s="104"/>
      <c r="QD2262" s="104"/>
      <c r="QE2262" s="104"/>
      <c r="QF2262" s="104"/>
      <c r="QG2262" s="104"/>
      <c r="QH2262" s="104"/>
      <c r="QI2262" s="104"/>
      <c r="QJ2262" s="104"/>
      <c r="QK2262" s="104"/>
      <c r="QL2262" s="104"/>
      <c r="QM2262" s="104"/>
      <c r="QN2262" s="104"/>
      <c r="QO2262" s="104"/>
      <c r="QP2262" s="104"/>
      <c r="QQ2262" s="104"/>
      <c r="QR2262" s="104"/>
      <c r="QS2262" s="104"/>
      <c r="QT2262" s="104"/>
      <c r="QU2262" s="104"/>
      <c r="QV2262" s="104"/>
      <c r="QW2262" s="104"/>
      <c r="QX2262" s="104"/>
      <c r="QY2262" s="104"/>
      <c r="QZ2262" s="104"/>
      <c r="RA2262" s="104"/>
      <c r="RB2262" s="104"/>
      <c r="RC2262" s="104"/>
      <c r="RD2262" s="104"/>
      <c r="RE2262" s="104"/>
      <c r="RF2262" s="104"/>
    </row>
    <row r="2263" spans="1:474" x14ac:dyDescent="0.25">
      <c r="A2263" s="26"/>
      <c r="B2263" s="87" t="s">
        <v>2139</v>
      </c>
      <c r="C2263" s="23"/>
      <c r="D2263" s="57">
        <v>6</v>
      </c>
      <c r="E2263" s="23"/>
      <c r="F2263" s="50">
        <v>600</v>
      </c>
      <c r="G2263" s="169"/>
      <c r="H2263" s="169"/>
      <c r="I2263" s="169"/>
      <c r="J2263" s="169"/>
      <c r="K2263" s="169"/>
      <c r="L2263" s="169"/>
      <c r="M2263" s="169"/>
      <c r="N2263" s="169"/>
      <c r="O2263" s="169"/>
      <c r="P2263" s="207"/>
      <c r="Q2263" s="169"/>
      <c r="R2263" s="169"/>
      <c r="S2263" s="169"/>
      <c r="T2263" s="169"/>
      <c r="U2263" s="208">
        <v>6</v>
      </c>
      <c r="V2263" s="207">
        <v>600</v>
      </c>
      <c r="W2263" s="169"/>
      <c r="X2263" s="169"/>
      <c r="Y2263" s="169"/>
      <c r="Z2263" s="169"/>
      <c r="AA2263" s="169"/>
      <c r="AB2263" s="169"/>
      <c r="AC2263" s="180"/>
      <c r="AD2263" s="180"/>
      <c r="AE2263" s="207">
        <f>H2263+J2263+L2263+N2263+P2263+R2263+T2263+V2263+X2263+Z2263+AB2263+AD2263</f>
        <v>600</v>
      </c>
    </row>
    <row r="2264" spans="1:474" x14ac:dyDescent="0.25">
      <c r="A2264" s="26"/>
      <c r="B2264" s="48" t="s">
        <v>2140</v>
      </c>
      <c r="C2264" s="23"/>
      <c r="D2264" s="49">
        <v>6</v>
      </c>
      <c r="E2264" s="23"/>
      <c r="F2264" s="50">
        <v>10175.519999999999</v>
      </c>
      <c r="G2264" s="169"/>
      <c r="H2264" s="169"/>
      <c r="I2264" s="169"/>
      <c r="J2264" s="169"/>
      <c r="K2264" s="169"/>
      <c r="L2264" s="169"/>
      <c r="M2264" s="169"/>
      <c r="N2264" s="169"/>
      <c r="O2264" s="169"/>
      <c r="P2264" s="207"/>
      <c r="Q2264" s="169"/>
      <c r="R2264" s="169"/>
      <c r="S2264" s="169"/>
      <c r="T2264" s="169"/>
      <c r="U2264" s="208">
        <v>6</v>
      </c>
      <c r="V2264" s="207">
        <v>10175.519999999999</v>
      </c>
      <c r="W2264" s="169"/>
      <c r="X2264" s="169"/>
      <c r="Y2264" s="169"/>
      <c r="Z2264" s="169"/>
      <c r="AA2264" s="169"/>
      <c r="AB2264" s="169"/>
      <c r="AC2264" s="180"/>
      <c r="AD2264" s="180"/>
      <c r="AE2264" s="207">
        <f>H2264+J2264+L2264+N2264+P2264+R2264+T2264+V2264+X2264+Z2264+AB2264+AD2264</f>
        <v>10175.519999999999</v>
      </c>
    </row>
    <row r="2265" spans="1:474" s="236" customFormat="1" x14ac:dyDescent="0.25">
      <c r="A2265" s="230">
        <v>3000</v>
      </c>
      <c r="B2265" s="237" t="s">
        <v>2143</v>
      </c>
      <c r="C2265" s="230"/>
      <c r="D2265" s="230"/>
      <c r="E2265" s="230"/>
      <c r="F2265" s="238">
        <f t="shared" ref="F2265" si="253">F2266+F2300+F2318+F2349+F2365+F2417+F2434+F2452+F2472</f>
        <v>2292758.1804</v>
      </c>
      <c r="G2265" s="238">
        <f t="shared" ref="G2265" si="254">G2266+G2300+G2318+G2349+G2365+G2417+G2434+G2452+G2472</f>
        <v>0</v>
      </c>
      <c r="H2265" s="238">
        <f t="shared" ref="H2265" si="255">H2266+H2300+H2318+H2349+H2365+H2417+H2434+H2452+H2472</f>
        <v>0</v>
      </c>
      <c r="I2265" s="238">
        <f t="shared" ref="I2265" si="256">I2266+I2300+I2318+I2349+I2365+I2417+I2434+I2452+I2472</f>
        <v>52</v>
      </c>
      <c r="J2265" s="238">
        <f t="shared" ref="J2265" si="257">J2266+J2300+J2318+J2349+J2365+J2417+J2434+J2452+J2472</f>
        <v>24840.32</v>
      </c>
      <c r="K2265" s="238">
        <f t="shared" ref="K2265" si="258">K2266+K2300+K2318+K2349+K2365+K2417+K2434+K2452+K2472</f>
        <v>0</v>
      </c>
      <c r="L2265" s="238">
        <f t="shared" ref="L2265" si="259">L2266+L2300+L2318+L2349+L2365+L2417+L2434+L2452+L2472</f>
        <v>0</v>
      </c>
      <c r="M2265" s="238">
        <f t="shared" ref="M2265" si="260">M2266+M2300+M2318+M2349+M2365+M2417+M2434+M2452+M2472</f>
        <v>0</v>
      </c>
      <c r="N2265" s="238">
        <f t="shared" ref="N2265" si="261">N2266+N2300+N2318+N2349+N2365+N2417+N2434+N2452+N2472</f>
        <v>0</v>
      </c>
      <c r="O2265" s="238">
        <f t="shared" ref="O2265" si="262">O2266+O2300+O2318+O2349+O2365+O2417+O2434+O2452+O2472</f>
        <v>18</v>
      </c>
      <c r="P2265" s="238">
        <f t="shared" ref="P2265" si="263">P2266+P2300+P2318+P2349+P2365+P2417+P2434+P2452+P2472</f>
        <v>270948.45</v>
      </c>
      <c r="Q2265" s="238">
        <f t="shared" ref="Q2265" si="264">Q2266+Q2300+Q2318+Q2349+Q2365+Q2417+Q2434+Q2452+Q2472</f>
        <v>4</v>
      </c>
      <c r="R2265" s="238">
        <f t="shared" ref="R2265" si="265">R2266+R2300+R2318+R2349+R2365+R2417+R2434+R2452+R2472</f>
        <v>9210</v>
      </c>
      <c r="S2265" s="238">
        <f t="shared" ref="S2265" si="266">S2266+S2300+S2318+S2349+S2365+S2417+S2434+S2452+S2472</f>
        <v>0</v>
      </c>
      <c r="T2265" s="238">
        <f t="shared" ref="T2265" si="267">T2266+T2300+T2318+T2349+T2365+T2417+T2434+T2452+T2472</f>
        <v>0</v>
      </c>
      <c r="U2265" s="238">
        <f t="shared" ref="U2265" si="268">U2266+U2300+U2318+U2349+U2365+U2417+U2434+U2452+U2472</f>
        <v>27738</v>
      </c>
      <c r="V2265" s="238">
        <f t="shared" ref="V2265" si="269">V2266+V2300+V2318+V2349+V2365+V2417+V2434+V2452+V2472</f>
        <v>2162460.3804000001</v>
      </c>
      <c r="W2265" s="238">
        <f t="shared" ref="W2265" si="270">W2266+W2300+W2318+W2349+W2365+W2417+W2434+W2452+W2472</f>
        <v>0</v>
      </c>
      <c r="X2265" s="238">
        <f t="shared" ref="X2265" si="271">X2266+X2300+X2318+X2349+X2365+X2417+X2434+X2452+X2472</f>
        <v>0</v>
      </c>
      <c r="Y2265" s="238">
        <f t="shared" ref="Y2265" si="272">Y2266+Y2300+Y2318+Y2349+Y2365+Y2417+Y2434+Y2452+Y2472</f>
        <v>0</v>
      </c>
      <c r="Z2265" s="238">
        <f t="shared" ref="Z2265" si="273">Z2266+Z2300+Z2318+Z2349+Z2365+Z2417+Z2434+Z2452+Z2472</f>
        <v>0</v>
      </c>
      <c r="AA2265" s="238">
        <f t="shared" ref="AA2265" si="274">AA2266+AA2300+AA2318+AA2349+AA2365+AA2417+AA2434+AA2452+AA2472</f>
        <v>0</v>
      </c>
      <c r="AB2265" s="238">
        <f t="shared" ref="AB2265" si="275">AB2266+AB2300+AB2318+AB2349+AB2365+AB2417+AB2434+AB2452+AB2472</f>
        <v>0</v>
      </c>
      <c r="AC2265" s="238">
        <f t="shared" ref="AC2265" si="276">AC2266+AC2300+AC2318+AC2349+AC2365+AC2417+AC2434+AC2452+AC2472</f>
        <v>0</v>
      </c>
      <c r="AD2265" s="238">
        <f t="shared" ref="AD2265" si="277">AD2266+AD2300+AD2318+AD2349+AD2365+AD2417+AD2434+AD2452+AD2472</f>
        <v>0</v>
      </c>
      <c r="AE2265" s="238">
        <f t="shared" ref="AE2265" si="278">AE2266+AE2300+AE2318+AE2349+AE2365+AE2417+AE2434+AE2452+AE2472</f>
        <v>2292758.1804</v>
      </c>
      <c r="AF2265" s="239"/>
      <c r="GM2265" s="104"/>
      <c r="GN2265" s="104"/>
      <c r="GO2265" s="104"/>
      <c r="GP2265" s="104"/>
      <c r="GQ2265" s="104"/>
      <c r="GR2265" s="104"/>
      <c r="GS2265" s="104"/>
      <c r="GT2265" s="104"/>
      <c r="GU2265" s="104"/>
      <c r="GV2265" s="104"/>
      <c r="GW2265" s="104"/>
      <c r="GX2265" s="104"/>
      <c r="GY2265" s="104"/>
      <c r="GZ2265" s="104"/>
      <c r="HA2265" s="104"/>
      <c r="HB2265" s="104"/>
      <c r="HC2265" s="104"/>
      <c r="HD2265" s="104"/>
      <c r="HE2265" s="104"/>
      <c r="HF2265" s="104"/>
      <c r="HG2265" s="104"/>
      <c r="HH2265" s="104"/>
      <c r="HI2265" s="104"/>
      <c r="HJ2265" s="104"/>
      <c r="HK2265" s="104"/>
      <c r="HL2265" s="104"/>
      <c r="HM2265" s="104"/>
      <c r="HN2265" s="104"/>
      <c r="HO2265" s="104"/>
      <c r="HP2265" s="104"/>
      <c r="HQ2265" s="104"/>
      <c r="HR2265" s="104"/>
      <c r="HS2265" s="104"/>
      <c r="HT2265" s="104"/>
      <c r="HU2265" s="104"/>
      <c r="HV2265" s="104"/>
      <c r="HW2265" s="104"/>
      <c r="HX2265" s="104"/>
      <c r="HY2265" s="104"/>
      <c r="HZ2265" s="104"/>
      <c r="IA2265" s="104"/>
      <c r="IB2265" s="104"/>
      <c r="IC2265" s="104"/>
      <c r="ID2265" s="104"/>
      <c r="IE2265" s="104"/>
      <c r="IF2265" s="104"/>
      <c r="IG2265" s="104"/>
      <c r="IH2265" s="104"/>
      <c r="II2265" s="104"/>
      <c r="IJ2265" s="104"/>
      <c r="IK2265" s="104"/>
      <c r="IL2265" s="104"/>
      <c r="IM2265" s="104"/>
      <c r="IN2265" s="104"/>
      <c r="IO2265" s="104"/>
      <c r="IP2265" s="104"/>
      <c r="IQ2265" s="104"/>
      <c r="IR2265" s="104"/>
      <c r="IS2265" s="104"/>
      <c r="IT2265" s="104"/>
      <c r="IU2265" s="104"/>
      <c r="IV2265" s="104"/>
      <c r="IW2265" s="104"/>
      <c r="IX2265" s="104"/>
      <c r="IY2265" s="104"/>
      <c r="IZ2265" s="104"/>
      <c r="JA2265" s="104"/>
      <c r="JB2265" s="104"/>
      <c r="JC2265" s="104"/>
      <c r="JD2265" s="104"/>
      <c r="JE2265" s="104"/>
      <c r="JF2265" s="104"/>
      <c r="JG2265" s="104"/>
      <c r="JH2265" s="104"/>
      <c r="JI2265" s="104"/>
      <c r="JJ2265" s="104"/>
      <c r="JK2265" s="104"/>
      <c r="JL2265" s="104"/>
      <c r="JM2265" s="104"/>
      <c r="JN2265" s="104"/>
      <c r="JO2265" s="104"/>
      <c r="JP2265" s="104"/>
      <c r="JQ2265" s="104"/>
      <c r="JR2265" s="104"/>
      <c r="JS2265" s="104"/>
      <c r="JT2265" s="104"/>
      <c r="JU2265" s="104"/>
      <c r="JV2265" s="104"/>
      <c r="JW2265" s="104"/>
      <c r="JX2265" s="104"/>
      <c r="JY2265" s="104"/>
      <c r="JZ2265" s="104"/>
      <c r="KA2265" s="104"/>
      <c r="KB2265" s="104"/>
      <c r="KC2265" s="104"/>
      <c r="KD2265" s="104"/>
      <c r="KE2265" s="104"/>
      <c r="KF2265" s="104"/>
      <c r="KG2265" s="104"/>
      <c r="KH2265" s="104"/>
      <c r="KI2265" s="104"/>
      <c r="KJ2265" s="104"/>
      <c r="KK2265" s="104"/>
      <c r="KL2265" s="104"/>
      <c r="KM2265" s="104"/>
      <c r="KN2265" s="104"/>
      <c r="KO2265" s="104"/>
      <c r="KP2265" s="104"/>
      <c r="KQ2265" s="104"/>
      <c r="KR2265" s="104"/>
      <c r="KS2265" s="104"/>
      <c r="KT2265" s="104"/>
      <c r="KU2265" s="104"/>
      <c r="KV2265" s="104"/>
      <c r="KW2265" s="104"/>
      <c r="KX2265" s="104"/>
      <c r="KY2265" s="104"/>
      <c r="KZ2265" s="104"/>
      <c r="LA2265" s="104"/>
      <c r="LB2265" s="104"/>
      <c r="LC2265" s="104"/>
      <c r="LD2265" s="104"/>
      <c r="LE2265" s="104"/>
      <c r="LF2265" s="104"/>
      <c r="LG2265" s="104"/>
      <c r="LH2265" s="104"/>
      <c r="LI2265" s="104"/>
      <c r="LJ2265" s="104"/>
      <c r="LK2265" s="104"/>
      <c r="LL2265" s="104"/>
      <c r="LM2265" s="104"/>
      <c r="LN2265" s="104"/>
      <c r="LO2265" s="104"/>
      <c r="LP2265" s="104"/>
      <c r="LQ2265" s="104"/>
      <c r="LR2265" s="104"/>
      <c r="LS2265" s="104"/>
      <c r="LT2265" s="104"/>
      <c r="LU2265" s="104"/>
      <c r="LV2265" s="104"/>
      <c r="LW2265" s="104"/>
      <c r="LX2265" s="104"/>
      <c r="LY2265" s="104"/>
      <c r="LZ2265" s="104"/>
      <c r="MA2265" s="104"/>
      <c r="MB2265" s="104"/>
      <c r="MC2265" s="104"/>
      <c r="MD2265" s="104"/>
      <c r="ME2265" s="104"/>
      <c r="MF2265" s="104"/>
      <c r="MG2265" s="104"/>
      <c r="MH2265" s="104"/>
      <c r="MI2265" s="104"/>
      <c r="MJ2265" s="104"/>
      <c r="MK2265" s="104"/>
      <c r="ML2265" s="104"/>
      <c r="MM2265" s="104"/>
      <c r="MN2265" s="104"/>
      <c r="MO2265" s="104"/>
      <c r="MP2265" s="104"/>
      <c r="MQ2265" s="104"/>
      <c r="MR2265" s="104"/>
      <c r="MS2265" s="104"/>
      <c r="MT2265" s="104"/>
      <c r="MU2265" s="104"/>
      <c r="MV2265" s="104"/>
      <c r="MW2265" s="104"/>
      <c r="MX2265" s="104"/>
      <c r="MY2265" s="104"/>
      <c r="MZ2265" s="104"/>
      <c r="NA2265" s="104"/>
      <c r="NB2265" s="104"/>
      <c r="NC2265" s="104"/>
      <c r="ND2265" s="104"/>
      <c r="NE2265" s="104"/>
      <c r="NF2265" s="104"/>
      <c r="NG2265" s="104"/>
      <c r="NH2265" s="104"/>
      <c r="NI2265" s="104"/>
      <c r="NJ2265" s="104"/>
      <c r="NK2265" s="104"/>
      <c r="NL2265" s="104"/>
      <c r="NM2265" s="104"/>
      <c r="NN2265" s="104"/>
      <c r="NO2265" s="104"/>
      <c r="NP2265" s="104"/>
      <c r="NQ2265" s="104"/>
      <c r="NR2265" s="104"/>
      <c r="NS2265" s="104"/>
      <c r="NT2265" s="104"/>
      <c r="NU2265" s="104"/>
      <c r="NV2265" s="104"/>
      <c r="NW2265" s="104"/>
      <c r="NX2265" s="104"/>
      <c r="NY2265" s="104"/>
      <c r="NZ2265" s="104"/>
      <c r="OA2265" s="104"/>
      <c r="OB2265" s="104"/>
      <c r="OC2265" s="104"/>
      <c r="OD2265" s="104"/>
      <c r="OE2265" s="104"/>
      <c r="OF2265" s="104"/>
      <c r="OG2265" s="104"/>
      <c r="OH2265" s="104"/>
      <c r="OI2265" s="104"/>
      <c r="OJ2265" s="104"/>
      <c r="OK2265" s="104"/>
      <c r="OL2265" s="104"/>
      <c r="OM2265" s="104"/>
      <c r="ON2265" s="104"/>
      <c r="OO2265" s="104"/>
      <c r="OP2265" s="104"/>
      <c r="OQ2265" s="104"/>
      <c r="OR2265" s="104"/>
      <c r="OS2265" s="104"/>
      <c r="OT2265" s="104"/>
      <c r="OU2265" s="104"/>
      <c r="OV2265" s="104"/>
      <c r="OW2265" s="104"/>
      <c r="OX2265" s="104"/>
      <c r="OY2265" s="104"/>
      <c r="OZ2265" s="104"/>
      <c r="PA2265" s="104"/>
      <c r="PB2265" s="104"/>
      <c r="PC2265" s="104"/>
      <c r="PD2265" s="104"/>
      <c r="PE2265" s="104"/>
      <c r="PF2265" s="104"/>
      <c r="PG2265" s="104"/>
      <c r="PH2265" s="104"/>
      <c r="PI2265" s="104"/>
      <c r="PJ2265" s="104"/>
      <c r="PK2265" s="104"/>
      <c r="PL2265" s="104"/>
      <c r="PM2265" s="104"/>
      <c r="PN2265" s="104"/>
      <c r="PO2265" s="104"/>
      <c r="PP2265" s="104"/>
      <c r="PQ2265" s="104"/>
      <c r="PR2265" s="104"/>
      <c r="PS2265" s="104"/>
      <c r="PT2265" s="104"/>
      <c r="PU2265" s="104"/>
      <c r="PV2265" s="104"/>
      <c r="PW2265" s="104"/>
      <c r="PX2265" s="104"/>
      <c r="PY2265" s="104"/>
      <c r="PZ2265" s="104"/>
      <c r="QA2265" s="104"/>
      <c r="QB2265" s="104"/>
      <c r="QC2265" s="104"/>
      <c r="QD2265" s="104"/>
      <c r="QE2265" s="104"/>
      <c r="QF2265" s="104"/>
      <c r="QG2265" s="104"/>
      <c r="QH2265" s="104"/>
      <c r="QI2265" s="104"/>
      <c r="QJ2265" s="104"/>
      <c r="QK2265" s="104"/>
      <c r="QL2265" s="104"/>
      <c r="QM2265" s="104"/>
      <c r="QN2265" s="104"/>
      <c r="QO2265" s="104"/>
      <c r="QP2265" s="104"/>
      <c r="QQ2265" s="104"/>
      <c r="QR2265" s="104"/>
      <c r="QS2265" s="104"/>
      <c r="QT2265" s="104"/>
      <c r="QU2265" s="104"/>
      <c r="QV2265" s="104"/>
      <c r="QW2265" s="104"/>
      <c r="QX2265" s="104"/>
      <c r="QY2265" s="104"/>
      <c r="QZ2265" s="104"/>
      <c r="RA2265" s="104"/>
      <c r="RB2265" s="104"/>
      <c r="RC2265" s="104"/>
      <c r="RD2265" s="104"/>
      <c r="RE2265" s="104"/>
      <c r="RF2265" s="104"/>
    </row>
    <row r="2266" spans="1:474" s="10" customFormat="1" x14ac:dyDescent="0.25">
      <c r="A2266" s="6">
        <v>3100</v>
      </c>
      <c r="B2266" s="90" t="s">
        <v>2144</v>
      </c>
      <c r="C2266" s="6"/>
      <c r="D2266" s="6"/>
      <c r="E2266" s="6"/>
      <c r="F2266" s="213">
        <f t="shared" ref="F2266" si="279">F2267+F2271+F2277+F2284+F2288+F2295</f>
        <v>21522.39</v>
      </c>
      <c r="G2266" s="213">
        <f t="shared" ref="G2266" si="280">G2267+G2271+G2277+G2284+G2288+G2295</f>
        <v>0</v>
      </c>
      <c r="H2266" s="213">
        <f t="shared" ref="H2266" si="281">H2267+H2271+H2277+H2284+H2288+H2295</f>
        <v>0</v>
      </c>
      <c r="I2266" s="213">
        <f t="shared" ref="I2266" si="282">I2267+I2271+I2277+I2284+I2288+I2295</f>
        <v>0</v>
      </c>
      <c r="J2266" s="213">
        <f t="shared" ref="J2266" si="283">J2267+J2271+J2277+J2284+J2288+J2295</f>
        <v>0</v>
      </c>
      <c r="K2266" s="213">
        <f t="shared" ref="K2266" si="284">K2267+K2271+K2277+K2284+K2288+K2295</f>
        <v>0</v>
      </c>
      <c r="L2266" s="213">
        <f t="shared" ref="L2266" si="285">L2267+L2271+L2277+L2284+L2288+L2295</f>
        <v>0</v>
      </c>
      <c r="M2266" s="213">
        <f t="shared" ref="M2266" si="286">M2267+M2271+M2277+M2284+M2288+M2295</f>
        <v>0</v>
      </c>
      <c r="N2266" s="213">
        <f t="shared" ref="N2266" si="287">N2267+N2271+N2277+N2284+N2288+N2295</f>
        <v>0</v>
      </c>
      <c r="O2266" s="213">
        <f t="shared" ref="O2266" si="288">O2267+O2271+O2277+O2284+O2288+O2295</f>
        <v>0</v>
      </c>
      <c r="P2266" s="213">
        <f t="shared" ref="P2266" si="289">P2267+P2271+P2277+P2284+P2288+P2295</f>
        <v>0</v>
      </c>
      <c r="Q2266" s="213">
        <f t="shared" ref="Q2266" si="290">Q2267+Q2271+Q2277+Q2284+Q2288+Q2295</f>
        <v>0</v>
      </c>
      <c r="R2266" s="213">
        <f t="shared" ref="R2266" si="291">R2267+R2271+R2277+R2284+R2288+R2295</f>
        <v>0</v>
      </c>
      <c r="S2266" s="213">
        <f t="shared" ref="S2266" si="292">S2267+S2271+S2277+S2284+S2288+S2295</f>
        <v>0</v>
      </c>
      <c r="T2266" s="213">
        <f t="shared" ref="T2266" si="293">T2267+T2271+T2277+T2284+T2288+T2295</f>
        <v>0</v>
      </c>
      <c r="U2266" s="213">
        <f t="shared" ref="U2266" si="294">U2267+U2271+U2277+U2284+U2288+U2295</f>
        <v>189</v>
      </c>
      <c r="V2266" s="213">
        <f t="shared" ref="V2266" si="295">V2267+V2271+V2277+V2284+V2288+V2295</f>
        <v>159683.35999999999</v>
      </c>
      <c r="W2266" s="213">
        <f t="shared" ref="W2266" si="296">W2267+W2271+W2277+W2284+W2288+W2295</f>
        <v>0</v>
      </c>
      <c r="X2266" s="213">
        <f t="shared" ref="X2266" si="297">X2267+X2271+X2277+X2284+X2288+X2295</f>
        <v>0</v>
      </c>
      <c r="Y2266" s="213">
        <f t="shared" ref="Y2266" si="298">Y2267+Y2271+Y2277+Y2284+Y2288+Y2295</f>
        <v>0</v>
      </c>
      <c r="Z2266" s="213">
        <f t="shared" ref="Z2266" si="299">Z2267+Z2271+Z2277+Z2284+Z2288+Z2295</f>
        <v>0</v>
      </c>
      <c r="AA2266" s="213">
        <f t="shared" ref="AA2266" si="300">AA2267+AA2271+AA2277+AA2284+AA2288+AA2295</f>
        <v>0</v>
      </c>
      <c r="AB2266" s="213">
        <f t="shared" ref="AB2266" si="301">AB2267+AB2271+AB2277+AB2284+AB2288+AB2295</f>
        <v>0</v>
      </c>
      <c r="AC2266" s="213">
        <f t="shared" ref="AC2266" si="302">AC2267+AC2271+AC2277+AC2284+AC2288+AC2295</f>
        <v>0</v>
      </c>
      <c r="AD2266" s="213">
        <f t="shared" ref="AD2266" si="303">AD2267+AD2271+AD2277+AD2284+AD2288+AD2295</f>
        <v>0</v>
      </c>
      <c r="AE2266" s="213">
        <f>AE2267+AE2271+AE2277+AE2284+AE2288+AE2295</f>
        <v>21522.39</v>
      </c>
      <c r="AF2266" s="104"/>
      <c r="AG2266" s="104"/>
      <c r="AH2266" s="104"/>
      <c r="AI2266" s="104"/>
      <c r="AJ2266" s="104"/>
      <c r="AK2266" s="104"/>
      <c r="AL2266" s="104"/>
      <c r="AM2266" s="104"/>
      <c r="AN2266" s="104"/>
      <c r="AO2266" s="104"/>
      <c r="AP2266" s="104"/>
      <c r="AQ2266" s="104"/>
      <c r="AR2266" s="104"/>
      <c r="AS2266" s="104"/>
      <c r="AT2266" s="104"/>
      <c r="AU2266" s="104"/>
      <c r="AV2266" s="104"/>
      <c r="AW2266" s="104"/>
      <c r="AX2266" s="104"/>
      <c r="AY2266" s="104"/>
      <c r="AZ2266" s="104"/>
      <c r="BA2266" s="104"/>
      <c r="BB2266" s="104"/>
      <c r="BC2266" s="104"/>
      <c r="BD2266" s="104"/>
      <c r="BE2266" s="104"/>
      <c r="BF2266" s="104"/>
      <c r="BG2266" s="104"/>
      <c r="BH2266" s="104"/>
      <c r="BI2266" s="104"/>
      <c r="BJ2266" s="104"/>
      <c r="BK2266" s="104"/>
      <c r="BL2266" s="104"/>
      <c r="BM2266" s="104"/>
      <c r="BN2266" s="104"/>
      <c r="BO2266" s="104"/>
      <c r="BP2266" s="104"/>
      <c r="BQ2266" s="104"/>
      <c r="BR2266" s="104"/>
      <c r="GM2266" s="104"/>
      <c r="GN2266" s="104"/>
      <c r="GO2266" s="104"/>
      <c r="GP2266" s="104"/>
      <c r="GQ2266" s="104"/>
      <c r="GR2266" s="104"/>
      <c r="GS2266" s="104"/>
      <c r="GT2266" s="104"/>
      <c r="GU2266" s="104"/>
      <c r="GV2266" s="104"/>
      <c r="GW2266" s="104"/>
      <c r="GX2266" s="104"/>
      <c r="GY2266" s="104"/>
      <c r="GZ2266" s="104"/>
      <c r="HA2266" s="104"/>
      <c r="HB2266" s="104"/>
      <c r="HC2266" s="104"/>
      <c r="HD2266" s="104"/>
      <c r="HE2266" s="104"/>
      <c r="HF2266" s="104"/>
      <c r="HG2266" s="104"/>
      <c r="HH2266" s="104"/>
      <c r="HI2266" s="104"/>
      <c r="HJ2266" s="104"/>
      <c r="HK2266" s="104"/>
      <c r="HL2266" s="104"/>
      <c r="HM2266" s="104"/>
      <c r="HN2266" s="104"/>
      <c r="HO2266" s="104"/>
      <c r="HP2266" s="104"/>
      <c r="HQ2266" s="104"/>
      <c r="HR2266" s="104"/>
      <c r="HS2266" s="104"/>
      <c r="HT2266" s="104"/>
      <c r="HU2266" s="104"/>
      <c r="HV2266" s="104"/>
      <c r="HW2266" s="104"/>
      <c r="HX2266" s="104"/>
      <c r="HY2266" s="104"/>
      <c r="HZ2266" s="104"/>
      <c r="IA2266" s="104"/>
      <c r="IB2266" s="104"/>
      <c r="IC2266" s="104"/>
      <c r="ID2266" s="104"/>
      <c r="IE2266" s="104"/>
      <c r="IF2266" s="104"/>
      <c r="IG2266" s="104"/>
      <c r="IH2266" s="104"/>
      <c r="II2266" s="104"/>
      <c r="IJ2266" s="104"/>
      <c r="IK2266" s="104"/>
      <c r="IL2266" s="104"/>
      <c r="IM2266" s="104"/>
      <c r="IN2266" s="104"/>
      <c r="IO2266" s="104"/>
      <c r="IP2266" s="104"/>
      <c r="IQ2266" s="104"/>
      <c r="IR2266" s="104"/>
      <c r="IS2266" s="104"/>
      <c r="IT2266" s="104"/>
      <c r="IU2266" s="104"/>
      <c r="IV2266" s="104"/>
      <c r="IW2266" s="104"/>
      <c r="IX2266" s="104"/>
      <c r="IY2266" s="104"/>
      <c r="IZ2266" s="104"/>
      <c r="JA2266" s="104"/>
      <c r="JB2266" s="104"/>
      <c r="JC2266" s="104"/>
      <c r="JD2266" s="104"/>
      <c r="JE2266" s="104"/>
      <c r="JF2266" s="104"/>
      <c r="JG2266" s="104"/>
      <c r="JH2266" s="104"/>
      <c r="JI2266" s="104"/>
      <c r="JJ2266" s="104"/>
      <c r="JK2266" s="104"/>
      <c r="JL2266" s="104"/>
      <c r="JM2266" s="104"/>
      <c r="JN2266" s="104"/>
      <c r="JO2266" s="104"/>
      <c r="JP2266" s="104"/>
      <c r="JQ2266" s="104"/>
      <c r="JR2266" s="104"/>
      <c r="JS2266" s="104"/>
      <c r="JT2266" s="104"/>
      <c r="JU2266" s="104"/>
      <c r="JV2266" s="104"/>
      <c r="JW2266" s="104"/>
      <c r="JX2266" s="104"/>
      <c r="JY2266" s="104"/>
      <c r="JZ2266" s="104"/>
      <c r="KA2266" s="104"/>
      <c r="KB2266" s="104"/>
      <c r="KC2266" s="104"/>
      <c r="KD2266" s="104"/>
      <c r="KE2266" s="104"/>
      <c r="KF2266" s="104"/>
      <c r="KG2266" s="104"/>
      <c r="KH2266" s="104"/>
      <c r="KI2266" s="104"/>
      <c r="KJ2266" s="104"/>
      <c r="KK2266" s="104"/>
      <c r="KL2266" s="104"/>
      <c r="KM2266" s="104"/>
      <c r="KN2266" s="104"/>
      <c r="KO2266" s="104"/>
      <c r="KP2266" s="104"/>
      <c r="KQ2266" s="104"/>
      <c r="KR2266" s="104"/>
      <c r="KS2266" s="104"/>
      <c r="KT2266" s="104"/>
      <c r="KU2266" s="104"/>
      <c r="KV2266" s="104"/>
      <c r="KW2266" s="104"/>
      <c r="KX2266" s="104"/>
      <c r="KY2266" s="104"/>
      <c r="KZ2266" s="104"/>
      <c r="LA2266" s="104"/>
      <c r="LB2266" s="104"/>
      <c r="LC2266" s="104"/>
      <c r="LD2266" s="104"/>
      <c r="LE2266" s="104"/>
      <c r="LF2266" s="104"/>
      <c r="LG2266" s="104"/>
      <c r="LH2266" s="104"/>
      <c r="LI2266" s="104"/>
      <c r="LJ2266" s="104"/>
      <c r="LK2266" s="104"/>
      <c r="LL2266" s="104"/>
      <c r="LM2266" s="104"/>
      <c r="LN2266" s="104"/>
      <c r="LO2266" s="104"/>
      <c r="LP2266" s="104"/>
      <c r="LQ2266" s="104"/>
      <c r="LR2266" s="104"/>
      <c r="LS2266" s="104"/>
      <c r="LT2266" s="104"/>
      <c r="LU2266" s="104"/>
      <c r="LV2266" s="104"/>
      <c r="LW2266" s="104"/>
      <c r="LX2266" s="104"/>
      <c r="LY2266" s="104"/>
      <c r="LZ2266" s="104"/>
      <c r="MA2266" s="104"/>
      <c r="MB2266" s="104"/>
      <c r="MC2266" s="104"/>
      <c r="MD2266" s="104"/>
      <c r="ME2266" s="104"/>
      <c r="MF2266" s="104"/>
      <c r="MG2266" s="104"/>
      <c r="MH2266" s="104"/>
      <c r="MI2266" s="104"/>
      <c r="MJ2266" s="104"/>
      <c r="MK2266" s="104"/>
      <c r="ML2266" s="104"/>
      <c r="MM2266" s="104"/>
      <c r="MN2266" s="104"/>
      <c r="MO2266" s="104"/>
      <c r="MP2266" s="104"/>
      <c r="MQ2266" s="104"/>
      <c r="MR2266" s="104"/>
      <c r="MS2266" s="104"/>
      <c r="MT2266" s="104"/>
      <c r="MU2266" s="104"/>
      <c r="MV2266" s="104"/>
      <c r="MW2266" s="104"/>
      <c r="MX2266" s="104"/>
      <c r="MY2266" s="104"/>
      <c r="MZ2266" s="104"/>
      <c r="NA2266" s="104"/>
      <c r="NB2266" s="104"/>
      <c r="NC2266" s="104"/>
      <c r="ND2266" s="104"/>
      <c r="NE2266" s="104"/>
      <c r="NF2266" s="104"/>
      <c r="NG2266" s="104"/>
      <c r="NH2266" s="104"/>
      <c r="NI2266" s="104"/>
      <c r="NJ2266" s="104"/>
      <c r="NK2266" s="104"/>
      <c r="NL2266" s="104"/>
      <c r="NM2266" s="104"/>
      <c r="NN2266" s="104"/>
      <c r="NO2266" s="104"/>
      <c r="NP2266" s="104"/>
      <c r="NQ2266" s="104"/>
      <c r="NR2266" s="104"/>
      <c r="NS2266" s="104"/>
      <c r="NT2266" s="104"/>
      <c r="NU2266" s="104"/>
      <c r="NV2266" s="104"/>
      <c r="NW2266" s="104"/>
      <c r="NX2266" s="104"/>
      <c r="NY2266" s="104"/>
      <c r="NZ2266" s="104"/>
      <c r="OA2266" s="104"/>
      <c r="OB2266" s="104"/>
      <c r="OC2266" s="104"/>
      <c r="OD2266" s="104"/>
      <c r="OE2266" s="104"/>
      <c r="OF2266" s="104"/>
      <c r="OG2266" s="104"/>
      <c r="OH2266" s="104"/>
      <c r="OI2266" s="104"/>
      <c r="OJ2266" s="104"/>
      <c r="OK2266" s="104"/>
      <c r="OL2266" s="104"/>
      <c r="OM2266" s="104"/>
      <c r="ON2266" s="104"/>
      <c r="OO2266" s="104"/>
      <c r="OP2266" s="104"/>
      <c r="OQ2266" s="104"/>
      <c r="OR2266" s="104"/>
      <c r="OS2266" s="104"/>
      <c r="OT2266" s="104"/>
      <c r="OU2266" s="104"/>
      <c r="OV2266" s="104"/>
      <c r="OW2266" s="104"/>
      <c r="OX2266" s="104"/>
      <c r="OY2266" s="104"/>
      <c r="OZ2266" s="104"/>
      <c r="PA2266" s="104"/>
      <c r="PB2266" s="104"/>
      <c r="PC2266" s="104"/>
      <c r="PD2266" s="104"/>
      <c r="PE2266" s="104"/>
      <c r="PF2266" s="104"/>
      <c r="PG2266" s="104"/>
      <c r="PH2266" s="104"/>
      <c r="PI2266" s="104"/>
      <c r="PJ2266" s="104"/>
      <c r="PK2266" s="104"/>
      <c r="PL2266" s="104"/>
      <c r="PM2266" s="104"/>
      <c r="PN2266" s="104"/>
      <c r="PO2266" s="104"/>
      <c r="PP2266" s="104"/>
      <c r="PQ2266" s="104"/>
      <c r="PR2266" s="104"/>
      <c r="PS2266" s="104"/>
      <c r="PT2266" s="104"/>
      <c r="PU2266" s="104"/>
      <c r="PV2266" s="104"/>
      <c r="PW2266" s="104"/>
      <c r="PX2266" s="104"/>
      <c r="PY2266" s="104"/>
      <c r="PZ2266" s="104"/>
      <c r="QA2266" s="104"/>
      <c r="QB2266" s="104"/>
      <c r="QC2266" s="104"/>
      <c r="QD2266" s="104"/>
      <c r="QE2266" s="104"/>
      <c r="QF2266" s="104"/>
      <c r="QG2266" s="104"/>
      <c r="QH2266" s="104"/>
      <c r="QI2266" s="104"/>
      <c r="QJ2266" s="104"/>
      <c r="QK2266" s="104"/>
      <c r="QL2266" s="104"/>
      <c r="QM2266" s="104"/>
      <c r="QN2266" s="104"/>
      <c r="QO2266" s="104"/>
      <c r="QP2266" s="104"/>
      <c r="QQ2266" s="104"/>
      <c r="QR2266" s="104"/>
      <c r="QS2266" s="104"/>
      <c r="QT2266" s="104"/>
      <c r="QU2266" s="104"/>
      <c r="QV2266" s="104"/>
      <c r="QW2266" s="104"/>
      <c r="QX2266" s="104"/>
      <c r="QY2266" s="104"/>
      <c r="QZ2266" s="104"/>
      <c r="RA2266" s="104"/>
      <c r="RB2266" s="104"/>
      <c r="RC2266" s="104"/>
      <c r="RD2266" s="104"/>
      <c r="RE2266" s="104"/>
      <c r="RF2266" s="104"/>
    </row>
    <row r="2267" spans="1:474" s="14" customFormat="1" x14ac:dyDescent="0.25">
      <c r="A2267" s="11">
        <v>311</v>
      </c>
      <c r="B2267" s="79" t="s">
        <v>2145</v>
      </c>
      <c r="C2267" s="11"/>
      <c r="D2267" s="11"/>
      <c r="E2267" s="11"/>
      <c r="F2267" s="185">
        <f t="shared" ref="F2267:U2267" si="304">F2268</f>
        <v>0</v>
      </c>
      <c r="G2267" s="185">
        <f t="shared" si="304"/>
        <v>0</v>
      </c>
      <c r="H2267" s="185">
        <f t="shared" si="304"/>
        <v>0</v>
      </c>
      <c r="I2267" s="185">
        <f t="shared" si="304"/>
        <v>0</v>
      </c>
      <c r="J2267" s="185">
        <f t="shared" si="304"/>
        <v>0</v>
      </c>
      <c r="K2267" s="185">
        <f t="shared" si="304"/>
        <v>0</v>
      </c>
      <c r="L2267" s="185">
        <f t="shared" si="304"/>
        <v>0</v>
      </c>
      <c r="M2267" s="185">
        <f t="shared" si="304"/>
        <v>0</v>
      </c>
      <c r="N2267" s="185">
        <f t="shared" si="304"/>
        <v>0</v>
      </c>
      <c r="O2267" s="185">
        <f t="shared" si="304"/>
        <v>0</v>
      </c>
      <c r="P2267" s="185">
        <f t="shared" si="304"/>
        <v>0</v>
      </c>
      <c r="Q2267" s="185">
        <f t="shared" si="304"/>
        <v>0</v>
      </c>
      <c r="R2267" s="185">
        <f t="shared" si="304"/>
        <v>0</v>
      </c>
      <c r="S2267" s="185">
        <f t="shared" si="304"/>
        <v>0</v>
      </c>
      <c r="T2267" s="185">
        <f t="shared" si="304"/>
        <v>0</v>
      </c>
      <c r="U2267" s="185">
        <f t="shared" si="304"/>
        <v>0</v>
      </c>
      <c r="V2267" s="185">
        <f>V2268</f>
        <v>0</v>
      </c>
      <c r="W2267" s="185">
        <f t="shared" ref="W2267:AE2267" si="305">W2268</f>
        <v>0</v>
      </c>
      <c r="X2267" s="185">
        <f t="shared" si="305"/>
        <v>0</v>
      </c>
      <c r="Y2267" s="185">
        <f t="shared" si="305"/>
        <v>0</v>
      </c>
      <c r="Z2267" s="185">
        <f t="shared" si="305"/>
        <v>0</v>
      </c>
      <c r="AA2267" s="185">
        <f t="shared" si="305"/>
        <v>0</v>
      </c>
      <c r="AB2267" s="185">
        <f t="shared" si="305"/>
        <v>0</v>
      </c>
      <c r="AC2267" s="185">
        <f t="shared" si="305"/>
        <v>0</v>
      </c>
      <c r="AD2267" s="185">
        <f t="shared" si="305"/>
        <v>0</v>
      </c>
      <c r="AE2267" s="185">
        <f t="shared" si="305"/>
        <v>0</v>
      </c>
      <c r="AF2267" s="104"/>
      <c r="AG2267" s="104"/>
      <c r="AH2267" s="104"/>
      <c r="AI2267" s="104"/>
      <c r="AJ2267" s="104"/>
      <c r="AK2267" s="104"/>
      <c r="AL2267" s="104"/>
      <c r="AM2267" s="104"/>
      <c r="AN2267" s="104"/>
      <c r="AO2267" s="104"/>
      <c r="AP2267" s="104"/>
      <c r="AQ2267" s="104"/>
      <c r="AR2267" s="104"/>
      <c r="AS2267" s="104"/>
      <c r="AT2267" s="104"/>
      <c r="AU2267" s="104"/>
      <c r="AV2267" s="104"/>
      <c r="AW2267" s="104"/>
      <c r="AX2267" s="104"/>
      <c r="AY2267" s="104"/>
      <c r="AZ2267" s="104"/>
      <c r="BA2267" s="104"/>
      <c r="BB2267" s="104"/>
      <c r="BC2267" s="104"/>
      <c r="BD2267" s="104"/>
      <c r="BE2267" s="104"/>
      <c r="BF2267" s="104"/>
      <c r="BG2267" s="104"/>
      <c r="BH2267" s="104"/>
      <c r="BI2267" s="104"/>
      <c r="BJ2267" s="104"/>
      <c r="BK2267" s="104"/>
      <c r="BL2267" s="104"/>
      <c r="BM2267" s="104"/>
      <c r="BN2267" s="104"/>
      <c r="BO2267" s="104"/>
      <c r="BP2267" s="104"/>
      <c r="BQ2267" s="104"/>
      <c r="BR2267" s="104"/>
      <c r="GM2267" s="104"/>
      <c r="GN2267" s="104"/>
      <c r="GO2267" s="104"/>
      <c r="GP2267" s="104"/>
      <c r="GQ2267" s="104"/>
      <c r="GR2267" s="104"/>
      <c r="GS2267" s="104"/>
      <c r="GT2267" s="104"/>
      <c r="GU2267" s="104"/>
      <c r="GV2267" s="104"/>
      <c r="GW2267" s="104"/>
      <c r="GX2267" s="104"/>
      <c r="GY2267" s="104"/>
      <c r="GZ2267" s="104"/>
      <c r="HA2267" s="104"/>
      <c r="HB2267" s="104"/>
      <c r="HC2267" s="104"/>
      <c r="HD2267" s="104"/>
      <c r="HE2267" s="104"/>
      <c r="HF2267" s="104"/>
      <c r="HG2267" s="104"/>
      <c r="HH2267" s="104"/>
      <c r="HI2267" s="104"/>
      <c r="HJ2267" s="104"/>
      <c r="HK2267" s="104"/>
      <c r="HL2267" s="104"/>
      <c r="HM2267" s="104"/>
      <c r="HN2267" s="104"/>
      <c r="HO2267" s="104"/>
      <c r="HP2267" s="104"/>
      <c r="HQ2267" s="104"/>
      <c r="HR2267" s="104"/>
      <c r="HS2267" s="104"/>
      <c r="HT2267" s="104"/>
      <c r="HU2267" s="104"/>
      <c r="HV2267" s="104"/>
      <c r="HW2267" s="104"/>
      <c r="HX2267" s="104"/>
      <c r="HY2267" s="104"/>
      <c r="HZ2267" s="104"/>
      <c r="IA2267" s="104"/>
      <c r="IB2267" s="104"/>
      <c r="IC2267" s="104"/>
      <c r="ID2267" s="104"/>
      <c r="IE2267" s="104"/>
      <c r="IF2267" s="104"/>
      <c r="IG2267" s="104"/>
      <c r="IH2267" s="104"/>
      <c r="II2267" s="104"/>
      <c r="IJ2267" s="104"/>
      <c r="IK2267" s="104"/>
      <c r="IL2267" s="104"/>
      <c r="IM2267" s="104"/>
      <c r="IN2267" s="104"/>
      <c r="IO2267" s="104"/>
      <c r="IP2267" s="104"/>
      <c r="IQ2267" s="104"/>
      <c r="IR2267" s="104"/>
      <c r="IS2267" s="104"/>
      <c r="IT2267" s="104"/>
      <c r="IU2267" s="104"/>
      <c r="IV2267" s="104"/>
      <c r="IW2267" s="104"/>
      <c r="IX2267" s="104"/>
      <c r="IY2267" s="104"/>
      <c r="IZ2267" s="104"/>
      <c r="JA2267" s="104"/>
      <c r="JB2267" s="104"/>
      <c r="JC2267" s="104"/>
      <c r="JD2267" s="104"/>
      <c r="JE2267" s="104"/>
      <c r="JF2267" s="104"/>
      <c r="JG2267" s="104"/>
      <c r="JH2267" s="104"/>
      <c r="JI2267" s="104"/>
      <c r="JJ2267" s="104"/>
      <c r="JK2267" s="104"/>
      <c r="JL2267" s="104"/>
      <c r="JM2267" s="104"/>
      <c r="JN2267" s="104"/>
      <c r="JO2267" s="104"/>
      <c r="JP2267" s="104"/>
      <c r="JQ2267" s="104"/>
      <c r="JR2267" s="104"/>
      <c r="JS2267" s="104"/>
      <c r="JT2267" s="104"/>
      <c r="JU2267" s="104"/>
      <c r="JV2267" s="104"/>
      <c r="JW2267" s="104"/>
      <c r="JX2267" s="104"/>
      <c r="JY2267" s="104"/>
      <c r="JZ2267" s="104"/>
      <c r="KA2267" s="104"/>
      <c r="KB2267" s="104"/>
      <c r="KC2267" s="104"/>
      <c r="KD2267" s="104"/>
      <c r="KE2267" s="104"/>
      <c r="KF2267" s="104"/>
      <c r="KG2267" s="104"/>
      <c r="KH2267" s="104"/>
      <c r="KI2267" s="104"/>
      <c r="KJ2267" s="104"/>
      <c r="KK2267" s="104"/>
      <c r="KL2267" s="104"/>
      <c r="KM2267" s="104"/>
      <c r="KN2267" s="104"/>
      <c r="KO2267" s="104"/>
      <c r="KP2267" s="104"/>
      <c r="KQ2267" s="104"/>
      <c r="KR2267" s="104"/>
      <c r="KS2267" s="104"/>
      <c r="KT2267" s="104"/>
      <c r="KU2267" s="104"/>
      <c r="KV2267" s="104"/>
      <c r="KW2267" s="104"/>
      <c r="KX2267" s="104"/>
      <c r="KY2267" s="104"/>
      <c r="KZ2267" s="104"/>
      <c r="LA2267" s="104"/>
      <c r="LB2267" s="104"/>
      <c r="LC2267" s="104"/>
      <c r="LD2267" s="104"/>
      <c r="LE2267" s="104"/>
      <c r="LF2267" s="104"/>
      <c r="LG2267" s="104"/>
      <c r="LH2267" s="104"/>
      <c r="LI2267" s="104"/>
      <c r="LJ2267" s="104"/>
      <c r="LK2267" s="104"/>
      <c r="LL2267" s="104"/>
      <c r="LM2267" s="104"/>
      <c r="LN2267" s="104"/>
      <c r="LO2267" s="104"/>
      <c r="LP2267" s="104"/>
      <c r="LQ2267" s="104"/>
      <c r="LR2267" s="104"/>
      <c r="LS2267" s="104"/>
      <c r="LT2267" s="104"/>
      <c r="LU2267" s="104"/>
      <c r="LV2267" s="104"/>
      <c r="LW2267" s="104"/>
      <c r="LX2267" s="104"/>
      <c r="LY2267" s="104"/>
      <c r="LZ2267" s="104"/>
      <c r="MA2267" s="104"/>
      <c r="MB2267" s="104"/>
      <c r="MC2267" s="104"/>
      <c r="MD2267" s="104"/>
      <c r="ME2267" s="104"/>
      <c r="MF2267" s="104"/>
      <c r="MG2267" s="104"/>
      <c r="MH2267" s="104"/>
      <c r="MI2267" s="104"/>
      <c r="MJ2267" s="104"/>
      <c r="MK2267" s="104"/>
      <c r="ML2267" s="104"/>
      <c r="MM2267" s="104"/>
      <c r="MN2267" s="104"/>
      <c r="MO2267" s="104"/>
      <c r="MP2267" s="104"/>
      <c r="MQ2267" s="104"/>
      <c r="MR2267" s="104"/>
      <c r="MS2267" s="104"/>
      <c r="MT2267" s="104"/>
      <c r="MU2267" s="104"/>
      <c r="MV2267" s="104"/>
      <c r="MW2267" s="104"/>
      <c r="MX2267" s="104"/>
      <c r="MY2267" s="104"/>
      <c r="MZ2267" s="104"/>
      <c r="NA2267" s="104"/>
      <c r="NB2267" s="104"/>
      <c r="NC2267" s="104"/>
      <c r="ND2267" s="104"/>
      <c r="NE2267" s="104"/>
      <c r="NF2267" s="104"/>
      <c r="NG2267" s="104"/>
      <c r="NH2267" s="104"/>
      <c r="NI2267" s="104"/>
      <c r="NJ2267" s="104"/>
      <c r="NK2267" s="104"/>
      <c r="NL2267" s="104"/>
      <c r="NM2267" s="104"/>
      <c r="NN2267" s="104"/>
      <c r="NO2267" s="104"/>
      <c r="NP2267" s="104"/>
      <c r="NQ2267" s="104"/>
      <c r="NR2267" s="104"/>
      <c r="NS2267" s="104"/>
      <c r="NT2267" s="104"/>
      <c r="NU2267" s="104"/>
      <c r="NV2267" s="104"/>
      <c r="NW2267" s="104"/>
      <c r="NX2267" s="104"/>
      <c r="NY2267" s="104"/>
      <c r="NZ2267" s="104"/>
      <c r="OA2267" s="104"/>
      <c r="OB2267" s="104"/>
      <c r="OC2267" s="104"/>
      <c r="OD2267" s="104"/>
      <c r="OE2267" s="104"/>
      <c r="OF2267" s="104"/>
      <c r="OG2267" s="104"/>
      <c r="OH2267" s="104"/>
      <c r="OI2267" s="104"/>
      <c r="OJ2267" s="104"/>
      <c r="OK2267" s="104"/>
      <c r="OL2267" s="104"/>
      <c r="OM2267" s="104"/>
      <c r="ON2267" s="104"/>
      <c r="OO2267" s="104"/>
      <c r="OP2267" s="104"/>
      <c r="OQ2267" s="104"/>
      <c r="OR2267" s="104"/>
      <c r="OS2267" s="104"/>
      <c r="OT2267" s="104"/>
      <c r="OU2267" s="104"/>
      <c r="OV2267" s="104"/>
      <c r="OW2267" s="104"/>
      <c r="OX2267" s="104"/>
      <c r="OY2267" s="104"/>
      <c r="OZ2267" s="104"/>
      <c r="PA2267" s="104"/>
      <c r="PB2267" s="104"/>
      <c r="PC2267" s="104"/>
      <c r="PD2267" s="104"/>
      <c r="PE2267" s="104"/>
      <c r="PF2267" s="104"/>
      <c r="PG2267" s="104"/>
      <c r="PH2267" s="104"/>
      <c r="PI2267" s="104"/>
      <c r="PJ2267" s="104"/>
      <c r="PK2267" s="104"/>
      <c r="PL2267" s="104"/>
      <c r="PM2267" s="104"/>
      <c r="PN2267" s="104"/>
      <c r="PO2267" s="104"/>
      <c r="PP2267" s="104"/>
      <c r="PQ2267" s="104"/>
      <c r="PR2267" s="104"/>
      <c r="PS2267" s="104"/>
      <c r="PT2267" s="104"/>
      <c r="PU2267" s="104"/>
      <c r="PV2267" s="104"/>
      <c r="PW2267" s="104"/>
      <c r="PX2267" s="104"/>
      <c r="PY2267" s="104"/>
      <c r="PZ2267" s="104"/>
      <c r="QA2267" s="104"/>
      <c r="QB2267" s="104"/>
      <c r="QC2267" s="104"/>
      <c r="QD2267" s="104"/>
      <c r="QE2267" s="104"/>
      <c r="QF2267" s="104"/>
      <c r="QG2267" s="104"/>
      <c r="QH2267" s="104"/>
      <c r="QI2267" s="104"/>
      <c r="QJ2267" s="104"/>
      <c r="QK2267" s="104"/>
      <c r="QL2267" s="104"/>
      <c r="QM2267" s="104"/>
      <c r="QN2267" s="104"/>
      <c r="QO2267" s="104"/>
      <c r="QP2267" s="104"/>
      <c r="QQ2267" s="104"/>
      <c r="QR2267" s="104"/>
      <c r="QS2267" s="104"/>
      <c r="QT2267" s="104"/>
      <c r="QU2267" s="104"/>
      <c r="QV2267" s="104"/>
      <c r="QW2267" s="104"/>
      <c r="QX2267" s="104"/>
      <c r="QY2267" s="104"/>
      <c r="QZ2267" s="104"/>
      <c r="RA2267" s="104"/>
      <c r="RB2267" s="104"/>
      <c r="RC2267" s="104"/>
      <c r="RD2267" s="104"/>
      <c r="RE2267" s="104"/>
      <c r="RF2267" s="104"/>
    </row>
    <row r="2268" spans="1:474" s="19" customFormat="1" x14ac:dyDescent="0.25">
      <c r="A2268" s="15">
        <v>31101</v>
      </c>
      <c r="B2268" s="67" t="s">
        <v>2145</v>
      </c>
      <c r="C2268" s="15"/>
      <c r="D2268" s="15"/>
      <c r="E2268" s="15"/>
      <c r="F2268" s="184">
        <f t="shared" ref="F2268:U2268" si="306">SUM(F2269:F2270)</f>
        <v>0</v>
      </c>
      <c r="G2268" s="184">
        <f t="shared" si="306"/>
        <v>0</v>
      </c>
      <c r="H2268" s="184">
        <f t="shared" si="306"/>
        <v>0</v>
      </c>
      <c r="I2268" s="184">
        <f t="shared" si="306"/>
        <v>0</v>
      </c>
      <c r="J2268" s="184">
        <f t="shared" si="306"/>
        <v>0</v>
      </c>
      <c r="K2268" s="184">
        <f t="shared" si="306"/>
        <v>0</v>
      </c>
      <c r="L2268" s="184">
        <f t="shared" si="306"/>
        <v>0</v>
      </c>
      <c r="M2268" s="184">
        <f t="shared" si="306"/>
        <v>0</v>
      </c>
      <c r="N2268" s="184">
        <f t="shared" si="306"/>
        <v>0</v>
      </c>
      <c r="O2268" s="184">
        <f t="shared" si="306"/>
        <v>0</v>
      </c>
      <c r="P2268" s="184">
        <f t="shared" si="306"/>
        <v>0</v>
      </c>
      <c r="Q2268" s="184">
        <f t="shared" si="306"/>
        <v>0</v>
      </c>
      <c r="R2268" s="184">
        <f t="shared" si="306"/>
        <v>0</v>
      </c>
      <c r="S2268" s="184">
        <f t="shared" si="306"/>
        <v>0</v>
      </c>
      <c r="T2268" s="184">
        <f t="shared" si="306"/>
        <v>0</v>
      </c>
      <c r="U2268" s="184">
        <f t="shared" si="306"/>
        <v>0</v>
      </c>
      <c r="V2268" s="184">
        <f>SUM(V2269:V2270)</f>
        <v>0</v>
      </c>
      <c r="W2268" s="184">
        <f t="shared" ref="W2268:AE2268" si="307">SUM(W2269:W2270)</f>
        <v>0</v>
      </c>
      <c r="X2268" s="184">
        <f t="shared" si="307"/>
        <v>0</v>
      </c>
      <c r="Y2268" s="184">
        <f t="shared" si="307"/>
        <v>0</v>
      </c>
      <c r="Z2268" s="184">
        <f t="shared" si="307"/>
        <v>0</v>
      </c>
      <c r="AA2268" s="184">
        <f t="shared" si="307"/>
        <v>0</v>
      </c>
      <c r="AB2268" s="184">
        <f t="shared" si="307"/>
        <v>0</v>
      </c>
      <c r="AC2268" s="184">
        <f t="shared" si="307"/>
        <v>0</v>
      </c>
      <c r="AD2268" s="184">
        <f t="shared" si="307"/>
        <v>0</v>
      </c>
      <c r="AE2268" s="184">
        <f t="shared" si="307"/>
        <v>0</v>
      </c>
      <c r="AF2268" s="104"/>
      <c r="AG2268" s="104"/>
      <c r="AH2268" s="104"/>
      <c r="AI2268" s="104"/>
      <c r="AJ2268" s="104"/>
      <c r="AK2268" s="104"/>
      <c r="AL2268" s="104"/>
      <c r="AM2268" s="104"/>
      <c r="AN2268" s="104"/>
      <c r="AO2268" s="104"/>
      <c r="AP2268" s="104"/>
      <c r="AQ2268" s="104"/>
      <c r="AR2268" s="104"/>
      <c r="AS2268" s="104"/>
      <c r="AT2268" s="104"/>
      <c r="AU2268" s="104"/>
      <c r="AV2268" s="104"/>
      <c r="AW2268" s="104"/>
      <c r="AX2268" s="104"/>
      <c r="AY2268" s="104"/>
      <c r="AZ2268" s="104"/>
      <c r="BA2268" s="104"/>
      <c r="BB2268" s="104"/>
      <c r="BC2268" s="104"/>
      <c r="BD2268" s="104"/>
      <c r="BE2268" s="104"/>
      <c r="BF2268" s="104"/>
      <c r="BG2268" s="104"/>
      <c r="BH2268" s="104"/>
      <c r="BI2268" s="104"/>
      <c r="BJ2268" s="104"/>
      <c r="BK2268" s="104"/>
      <c r="BL2268" s="104"/>
      <c r="BM2268" s="104"/>
      <c r="BN2268" s="104"/>
      <c r="BO2268" s="104"/>
      <c r="BP2268" s="104"/>
      <c r="BQ2268" s="104"/>
      <c r="BR2268" s="104"/>
      <c r="GM2268" s="104"/>
      <c r="GN2268" s="104"/>
      <c r="GO2268" s="104"/>
      <c r="GP2268" s="104"/>
      <c r="GQ2268" s="104"/>
      <c r="GR2268" s="104"/>
      <c r="GS2268" s="104"/>
      <c r="GT2268" s="104"/>
      <c r="GU2268" s="104"/>
      <c r="GV2268" s="104"/>
      <c r="GW2268" s="104"/>
      <c r="GX2268" s="104"/>
      <c r="GY2268" s="104"/>
      <c r="GZ2268" s="104"/>
      <c r="HA2268" s="104"/>
      <c r="HB2268" s="104"/>
      <c r="HC2268" s="104"/>
      <c r="HD2268" s="104"/>
      <c r="HE2268" s="104"/>
      <c r="HF2268" s="104"/>
      <c r="HG2268" s="104"/>
      <c r="HH2268" s="104"/>
      <c r="HI2268" s="104"/>
      <c r="HJ2268" s="104"/>
      <c r="HK2268" s="104"/>
      <c r="HL2268" s="104"/>
      <c r="HM2268" s="104"/>
      <c r="HN2268" s="104"/>
      <c r="HO2268" s="104"/>
      <c r="HP2268" s="104"/>
      <c r="HQ2268" s="104"/>
      <c r="HR2268" s="104"/>
      <c r="HS2268" s="104"/>
      <c r="HT2268" s="104"/>
      <c r="HU2268" s="104"/>
      <c r="HV2268" s="104"/>
      <c r="HW2268" s="104"/>
      <c r="HX2268" s="104"/>
      <c r="HY2268" s="104"/>
      <c r="HZ2268" s="104"/>
      <c r="IA2268" s="104"/>
      <c r="IB2268" s="104"/>
      <c r="IC2268" s="104"/>
      <c r="ID2268" s="104"/>
      <c r="IE2268" s="104"/>
      <c r="IF2268" s="104"/>
      <c r="IG2268" s="104"/>
      <c r="IH2268" s="104"/>
      <c r="II2268" s="104"/>
      <c r="IJ2268" s="104"/>
      <c r="IK2268" s="104"/>
      <c r="IL2268" s="104"/>
      <c r="IM2268" s="104"/>
      <c r="IN2268" s="104"/>
      <c r="IO2268" s="104"/>
      <c r="IP2268" s="104"/>
      <c r="IQ2268" s="104"/>
      <c r="IR2268" s="104"/>
      <c r="IS2268" s="104"/>
      <c r="IT2268" s="104"/>
      <c r="IU2268" s="104"/>
      <c r="IV2268" s="104"/>
      <c r="IW2268" s="104"/>
      <c r="IX2268" s="104"/>
      <c r="IY2268" s="104"/>
      <c r="IZ2268" s="104"/>
      <c r="JA2268" s="104"/>
      <c r="JB2268" s="104"/>
      <c r="JC2268" s="104"/>
      <c r="JD2268" s="104"/>
      <c r="JE2268" s="104"/>
      <c r="JF2268" s="104"/>
      <c r="JG2268" s="104"/>
      <c r="JH2268" s="104"/>
      <c r="JI2268" s="104"/>
      <c r="JJ2268" s="104"/>
      <c r="JK2268" s="104"/>
      <c r="JL2268" s="104"/>
      <c r="JM2268" s="104"/>
      <c r="JN2268" s="104"/>
      <c r="JO2268" s="104"/>
      <c r="JP2268" s="104"/>
      <c r="JQ2268" s="104"/>
      <c r="JR2268" s="104"/>
      <c r="JS2268" s="104"/>
      <c r="JT2268" s="104"/>
      <c r="JU2268" s="104"/>
      <c r="JV2268" s="104"/>
      <c r="JW2268" s="104"/>
      <c r="JX2268" s="104"/>
      <c r="JY2268" s="104"/>
      <c r="JZ2268" s="104"/>
      <c r="KA2268" s="104"/>
      <c r="KB2268" s="104"/>
      <c r="KC2268" s="104"/>
      <c r="KD2268" s="104"/>
      <c r="KE2268" s="104"/>
      <c r="KF2268" s="104"/>
      <c r="KG2268" s="104"/>
      <c r="KH2268" s="104"/>
      <c r="KI2268" s="104"/>
      <c r="KJ2268" s="104"/>
      <c r="KK2268" s="104"/>
      <c r="KL2268" s="104"/>
      <c r="KM2268" s="104"/>
      <c r="KN2268" s="104"/>
      <c r="KO2268" s="104"/>
      <c r="KP2268" s="104"/>
      <c r="KQ2268" s="104"/>
      <c r="KR2268" s="104"/>
      <c r="KS2268" s="104"/>
      <c r="KT2268" s="104"/>
      <c r="KU2268" s="104"/>
      <c r="KV2268" s="104"/>
      <c r="KW2268" s="104"/>
      <c r="KX2268" s="104"/>
      <c r="KY2268" s="104"/>
      <c r="KZ2268" s="104"/>
      <c r="LA2268" s="104"/>
      <c r="LB2268" s="104"/>
      <c r="LC2268" s="104"/>
      <c r="LD2268" s="104"/>
      <c r="LE2268" s="104"/>
      <c r="LF2268" s="104"/>
      <c r="LG2268" s="104"/>
      <c r="LH2268" s="104"/>
      <c r="LI2268" s="104"/>
      <c r="LJ2268" s="104"/>
      <c r="LK2268" s="104"/>
      <c r="LL2268" s="104"/>
      <c r="LM2268" s="104"/>
      <c r="LN2268" s="104"/>
      <c r="LO2268" s="104"/>
      <c r="LP2268" s="104"/>
      <c r="LQ2268" s="104"/>
      <c r="LR2268" s="104"/>
      <c r="LS2268" s="104"/>
      <c r="LT2268" s="104"/>
      <c r="LU2268" s="104"/>
      <c r="LV2268" s="104"/>
      <c r="LW2268" s="104"/>
      <c r="LX2268" s="104"/>
      <c r="LY2268" s="104"/>
      <c r="LZ2268" s="104"/>
      <c r="MA2268" s="104"/>
      <c r="MB2268" s="104"/>
      <c r="MC2268" s="104"/>
      <c r="MD2268" s="104"/>
      <c r="ME2268" s="104"/>
      <c r="MF2268" s="104"/>
      <c r="MG2268" s="104"/>
      <c r="MH2268" s="104"/>
      <c r="MI2268" s="104"/>
      <c r="MJ2268" s="104"/>
      <c r="MK2268" s="104"/>
      <c r="ML2268" s="104"/>
      <c r="MM2268" s="104"/>
      <c r="MN2268" s="104"/>
      <c r="MO2268" s="104"/>
      <c r="MP2268" s="104"/>
      <c r="MQ2268" s="104"/>
      <c r="MR2268" s="104"/>
      <c r="MS2268" s="104"/>
      <c r="MT2268" s="104"/>
      <c r="MU2268" s="104"/>
      <c r="MV2268" s="104"/>
      <c r="MW2268" s="104"/>
      <c r="MX2268" s="104"/>
      <c r="MY2268" s="104"/>
      <c r="MZ2268" s="104"/>
      <c r="NA2268" s="104"/>
      <c r="NB2268" s="104"/>
      <c r="NC2268" s="104"/>
      <c r="ND2268" s="104"/>
      <c r="NE2268" s="104"/>
      <c r="NF2268" s="104"/>
      <c r="NG2268" s="104"/>
      <c r="NH2268" s="104"/>
      <c r="NI2268" s="104"/>
      <c r="NJ2268" s="104"/>
      <c r="NK2268" s="104"/>
      <c r="NL2268" s="104"/>
      <c r="NM2268" s="104"/>
      <c r="NN2268" s="104"/>
      <c r="NO2268" s="104"/>
      <c r="NP2268" s="104"/>
      <c r="NQ2268" s="104"/>
      <c r="NR2268" s="104"/>
      <c r="NS2268" s="104"/>
      <c r="NT2268" s="104"/>
      <c r="NU2268" s="104"/>
      <c r="NV2268" s="104"/>
      <c r="NW2268" s="104"/>
      <c r="NX2268" s="104"/>
      <c r="NY2268" s="104"/>
      <c r="NZ2268" s="104"/>
      <c r="OA2268" s="104"/>
      <c r="OB2268" s="104"/>
      <c r="OC2268" s="104"/>
      <c r="OD2268" s="104"/>
      <c r="OE2268" s="104"/>
      <c r="OF2268" s="104"/>
      <c r="OG2268" s="104"/>
      <c r="OH2268" s="104"/>
      <c r="OI2268" s="104"/>
      <c r="OJ2268" s="104"/>
      <c r="OK2268" s="104"/>
      <c r="OL2268" s="104"/>
      <c r="OM2268" s="104"/>
      <c r="ON2268" s="104"/>
      <c r="OO2268" s="104"/>
      <c r="OP2268" s="104"/>
      <c r="OQ2268" s="104"/>
      <c r="OR2268" s="104"/>
      <c r="OS2268" s="104"/>
      <c r="OT2268" s="104"/>
      <c r="OU2268" s="104"/>
      <c r="OV2268" s="104"/>
      <c r="OW2268" s="104"/>
      <c r="OX2268" s="104"/>
      <c r="OY2268" s="104"/>
      <c r="OZ2268" s="104"/>
      <c r="PA2268" s="104"/>
      <c r="PB2268" s="104"/>
      <c r="PC2268" s="104"/>
      <c r="PD2268" s="104"/>
      <c r="PE2268" s="104"/>
      <c r="PF2268" s="104"/>
      <c r="PG2268" s="104"/>
      <c r="PH2268" s="104"/>
      <c r="PI2268" s="104"/>
      <c r="PJ2268" s="104"/>
      <c r="PK2268" s="104"/>
      <c r="PL2268" s="104"/>
      <c r="PM2268" s="104"/>
      <c r="PN2268" s="104"/>
      <c r="PO2268" s="104"/>
      <c r="PP2268" s="104"/>
      <c r="PQ2268" s="104"/>
      <c r="PR2268" s="104"/>
      <c r="PS2268" s="104"/>
      <c r="PT2268" s="104"/>
      <c r="PU2268" s="104"/>
      <c r="PV2268" s="104"/>
      <c r="PW2268" s="104"/>
      <c r="PX2268" s="104"/>
      <c r="PY2268" s="104"/>
      <c r="PZ2268" s="104"/>
      <c r="QA2268" s="104"/>
      <c r="QB2268" s="104"/>
      <c r="QC2268" s="104"/>
      <c r="QD2268" s="104"/>
      <c r="QE2268" s="104"/>
      <c r="QF2268" s="104"/>
      <c r="QG2268" s="104"/>
      <c r="QH2268" s="104"/>
      <c r="QI2268" s="104"/>
      <c r="QJ2268" s="104"/>
      <c r="QK2268" s="104"/>
      <c r="QL2268" s="104"/>
      <c r="QM2268" s="104"/>
      <c r="QN2268" s="104"/>
      <c r="QO2268" s="104"/>
      <c r="QP2268" s="104"/>
      <c r="QQ2268" s="104"/>
      <c r="QR2268" s="104"/>
      <c r="QS2268" s="104"/>
      <c r="QT2268" s="104"/>
      <c r="QU2268" s="104"/>
      <c r="QV2268" s="104"/>
      <c r="QW2268" s="104"/>
      <c r="QX2268" s="104"/>
      <c r="QY2268" s="104"/>
      <c r="QZ2268" s="104"/>
      <c r="RA2268" s="104"/>
      <c r="RB2268" s="104"/>
      <c r="RC2268" s="104"/>
      <c r="RD2268" s="104"/>
      <c r="RE2268" s="104"/>
      <c r="RF2268" s="104"/>
    </row>
    <row r="2269" spans="1:474" x14ac:dyDescent="0.25">
      <c r="A2269" s="26"/>
      <c r="B2269" s="48" t="s">
        <v>2146</v>
      </c>
      <c r="C2269" s="23"/>
      <c r="D2269" s="49">
        <v>0</v>
      </c>
      <c r="E2269" s="23"/>
      <c r="F2269" s="50">
        <v>0</v>
      </c>
      <c r="G2269" s="169"/>
      <c r="H2269" s="169"/>
      <c r="I2269" s="169"/>
      <c r="J2269" s="169"/>
      <c r="K2269" s="169"/>
      <c r="L2269" s="169"/>
      <c r="M2269" s="169"/>
      <c r="N2269" s="169"/>
      <c r="O2269" s="169"/>
      <c r="P2269" s="207"/>
      <c r="Q2269" s="169"/>
      <c r="R2269" s="169"/>
      <c r="S2269" s="169"/>
      <c r="T2269" s="169"/>
      <c r="U2269" s="208">
        <v>0</v>
      </c>
      <c r="V2269" s="207">
        <v>0</v>
      </c>
      <c r="W2269" s="169"/>
      <c r="X2269" s="169"/>
      <c r="Y2269" s="169"/>
      <c r="Z2269" s="169"/>
      <c r="AA2269" s="169"/>
      <c r="AB2269" s="169"/>
      <c r="AC2269" s="180"/>
      <c r="AD2269" s="180"/>
      <c r="AE2269" s="207">
        <f>H2269+J2269+L2269+N2269+P2269+R2269+T2269+V2269+X2269+Z2269+AB2269+AD2269</f>
        <v>0</v>
      </c>
    </row>
    <row r="2270" spans="1:474" x14ac:dyDescent="0.25">
      <c r="A2270" s="119"/>
      <c r="B2270" s="48" t="s">
        <v>2147</v>
      </c>
      <c r="C2270" s="23"/>
      <c r="D2270" s="57">
        <v>0</v>
      </c>
      <c r="E2270" s="23"/>
      <c r="F2270" s="50">
        <v>0</v>
      </c>
      <c r="G2270" s="169"/>
      <c r="H2270" s="169"/>
      <c r="I2270" s="169"/>
      <c r="J2270" s="169"/>
      <c r="K2270" s="169"/>
      <c r="L2270" s="169"/>
      <c r="M2270" s="169"/>
      <c r="N2270" s="169"/>
      <c r="O2270" s="169"/>
      <c r="P2270" s="207"/>
      <c r="Q2270" s="169"/>
      <c r="R2270" s="169"/>
      <c r="S2270" s="169"/>
      <c r="T2270" s="169"/>
      <c r="U2270" s="208"/>
      <c r="V2270" s="207"/>
      <c r="W2270" s="169"/>
      <c r="X2270" s="169"/>
      <c r="Y2270" s="169"/>
      <c r="Z2270" s="169"/>
      <c r="AA2270" s="169"/>
      <c r="AB2270" s="169"/>
      <c r="AC2270" s="180"/>
      <c r="AD2270" s="180"/>
      <c r="AE2270" s="207">
        <f>H2270+J2270+L2270+N2270+P2270+R2270+T2270+V2270+X2270+Z2270+AB2270+AD2270</f>
        <v>0</v>
      </c>
    </row>
    <row r="2271" spans="1:474" s="14" customFormat="1" x14ac:dyDescent="0.25">
      <c r="A2271" s="11">
        <v>312</v>
      </c>
      <c r="B2271" s="79" t="s">
        <v>2148</v>
      </c>
      <c r="C2271" s="11"/>
      <c r="D2271" s="11"/>
      <c r="E2271" s="11"/>
      <c r="F2271" s="13"/>
      <c r="G2271" s="171">
        <f>G2272</f>
        <v>0</v>
      </c>
      <c r="H2271" s="171">
        <f t="shared" ref="H2271:AE2271" si="308">H2272</f>
        <v>0</v>
      </c>
      <c r="I2271" s="171">
        <f t="shared" si="308"/>
        <v>0</v>
      </c>
      <c r="J2271" s="171">
        <f t="shared" si="308"/>
        <v>0</v>
      </c>
      <c r="K2271" s="171">
        <f t="shared" si="308"/>
        <v>0</v>
      </c>
      <c r="L2271" s="171">
        <f t="shared" si="308"/>
        <v>0</v>
      </c>
      <c r="M2271" s="171">
        <f t="shared" si="308"/>
        <v>0</v>
      </c>
      <c r="N2271" s="171">
        <f t="shared" si="308"/>
        <v>0</v>
      </c>
      <c r="O2271" s="171">
        <f t="shared" si="308"/>
        <v>0</v>
      </c>
      <c r="P2271" s="185">
        <f t="shared" si="308"/>
        <v>0</v>
      </c>
      <c r="Q2271" s="171">
        <f t="shared" si="308"/>
        <v>0</v>
      </c>
      <c r="R2271" s="171">
        <f t="shared" si="308"/>
        <v>0</v>
      </c>
      <c r="S2271" s="171">
        <v>0</v>
      </c>
      <c r="T2271" s="171">
        <v>0</v>
      </c>
      <c r="U2271" s="171">
        <v>28</v>
      </c>
      <c r="V2271" s="185">
        <f>V2272</f>
        <v>0</v>
      </c>
      <c r="W2271" s="171">
        <f t="shared" si="308"/>
        <v>0</v>
      </c>
      <c r="X2271" s="171">
        <f t="shared" si="308"/>
        <v>0</v>
      </c>
      <c r="Y2271" s="171">
        <f t="shared" si="308"/>
        <v>0</v>
      </c>
      <c r="Z2271" s="171">
        <f t="shared" si="308"/>
        <v>0</v>
      </c>
      <c r="AA2271" s="171">
        <f t="shared" si="308"/>
        <v>0</v>
      </c>
      <c r="AB2271" s="171">
        <f t="shared" si="308"/>
        <v>0</v>
      </c>
      <c r="AC2271" s="171">
        <f t="shared" si="308"/>
        <v>0</v>
      </c>
      <c r="AD2271" s="181">
        <f t="shared" si="308"/>
        <v>0</v>
      </c>
      <c r="AE2271" s="185">
        <f t="shared" si="308"/>
        <v>0</v>
      </c>
      <c r="AF2271" s="104"/>
      <c r="AG2271" s="104"/>
      <c r="AH2271" s="104"/>
      <c r="AI2271" s="104"/>
      <c r="AJ2271" s="104"/>
      <c r="AK2271" s="104"/>
      <c r="AL2271" s="104"/>
      <c r="AM2271" s="104"/>
      <c r="AN2271" s="104"/>
      <c r="AO2271" s="104"/>
      <c r="AP2271" s="104"/>
      <c r="AQ2271" s="104"/>
      <c r="AR2271" s="104"/>
      <c r="AS2271" s="104"/>
      <c r="AT2271" s="104"/>
      <c r="AU2271" s="104"/>
      <c r="AV2271" s="104"/>
      <c r="AW2271" s="104"/>
      <c r="AX2271" s="104"/>
      <c r="AY2271" s="104"/>
      <c r="AZ2271" s="104"/>
      <c r="BA2271" s="104"/>
      <c r="BB2271" s="104"/>
      <c r="BC2271" s="104"/>
      <c r="BD2271" s="104"/>
      <c r="BE2271" s="104"/>
      <c r="BF2271" s="104"/>
      <c r="BG2271" s="104"/>
      <c r="BH2271" s="104"/>
      <c r="BI2271" s="104"/>
      <c r="BJ2271" s="104"/>
      <c r="BK2271" s="104"/>
      <c r="BL2271" s="104"/>
      <c r="BM2271" s="104"/>
      <c r="BN2271" s="104"/>
      <c r="BO2271" s="104"/>
      <c r="BP2271" s="104"/>
      <c r="BQ2271" s="104"/>
      <c r="BR2271" s="104"/>
      <c r="GM2271" s="104"/>
      <c r="GN2271" s="104"/>
      <c r="GO2271" s="104"/>
      <c r="GP2271" s="104"/>
      <c r="GQ2271" s="104"/>
      <c r="GR2271" s="104"/>
      <c r="GS2271" s="104"/>
      <c r="GT2271" s="104"/>
      <c r="GU2271" s="104"/>
      <c r="GV2271" s="104"/>
      <c r="GW2271" s="104"/>
      <c r="GX2271" s="104"/>
      <c r="GY2271" s="104"/>
      <c r="GZ2271" s="104"/>
      <c r="HA2271" s="104"/>
      <c r="HB2271" s="104"/>
      <c r="HC2271" s="104"/>
      <c r="HD2271" s="104"/>
      <c r="HE2271" s="104"/>
      <c r="HF2271" s="104"/>
      <c r="HG2271" s="104"/>
      <c r="HH2271" s="104"/>
      <c r="HI2271" s="104"/>
      <c r="HJ2271" s="104"/>
      <c r="HK2271" s="104"/>
      <c r="HL2271" s="104"/>
      <c r="HM2271" s="104"/>
      <c r="HN2271" s="104"/>
      <c r="HO2271" s="104"/>
      <c r="HP2271" s="104"/>
      <c r="HQ2271" s="104"/>
      <c r="HR2271" s="104"/>
      <c r="HS2271" s="104"/>
      <c r="HT2271" s="104"/>
      <c r="HU2271" s="104"/>
      <c r="HV2271" s="104"/>
      <c r="HW2271" s="104"/>
      <c r="HX2271" s="104"/>
      <c r="HY2271" s="104"/>
      <c r="HZ2271" s="104"/>
      <c r="IA2271" s="104"/>
      <c r="IB2271" s="104"/>
      <c r="IC2271" s="104"/>
      <c r="ID2271" s="104"/>
      <c r="IE2271" s="104"/>
      <c r="IF2271" s="104"/>
      <c r="IG2271" s="104"/>
      <c r="IH2271" s="104"/>
      <c r="II2271" s="104"/>
      <c r="IJ2271" s="104"/>
      <c r="IK2271" s="104"/>
      <c r="IL2271" s="104"/>
      <c r="IM2271" s="104"/>
      <c r="IN2271" s="104"/>
      <c r="IO2271" s="104"/>
      <c r="IP2271" s="104"/>
      <c r="IQ2271" s="104"/>
      <c r="IR2271" s="104"/>
      <c r="IS2271" s="104"/>
      <c r="IT2271" s="104"/>
      <c r="IU2271" s="104"/>
      <c r="IV2271" s="104"/>
      <c r="IW2271" s="104"/>
      <c r="IX2271" s="104"/>
      <c r="IY2271" s="104"/>
      <c r="IZ2271" s="104"/>
      <c r="JA2271" s="104"/>
      <c r="JB2271" s="104"/>
      <c r="JC2271" s="104"/>
      <c r="JD2271" s="104"/>
      <c r="JE2271" s="104"/>
      <c r="JF2271" s="104"/>
      <c r="JG2271" s="104"/>
      <c r="JH2271" s="104"/>
      <c r="JI2271" s="104"/>
      <c r="JJ2271" s="104"/>
      <c r="JK2271" s="104"/>
      <c r="JL2271" s="104"/>
      <c r="JM2271" s="104"/>
      <c r="JN2271" s="104"/>
      <c r="JO2271" s="104"/>
      <c r="JP2271" s="104"/>
      <c r="JQ2271" s="104"/>
      <c r="JR2271" s="104"/>
      <c r="JS2271" s="104"/>
      <c r="JT2271" s="104"/>
      <c r="JU2271" s="104"/>
      <c r="JV2271" s="104"/>
      <c r="JW2271" s="104"/>
      <c r="JX2271" s="104"/>
      <c r="JY2271" s="104"/>
      <c r="JZ2271" s="104"/>
      <c r="KA2271" s="104"/>
      <c r="KB2271" s="104"/>
      <c r="KC2271" s="104"/>
      <c r="KD2271" s="104"/>
      <c r="KE2271" s="104"/>
      <c r="KF2271" s="104"/>
      <c r="KG2271" s="104"/>
      <c r="KH2271" s="104"/>
      <c r="KI2271" s="104"/>
      <c r="KJ2271" s="104"/>
      <c r="KK2271" s="104"/>
      <c r="KL2271" s="104"/>
      <c r="KM2271" s="104"/>
      <c r="KN2271" s="104"/>
      <c r="KO2271" s="104"/>
      <c r="KP2271" s="104"/>
      <c r="KQ2271" s="104"/>
      <c r="KR2271" s="104"/>
      <c r="KS2271" s="104"/>
      <c r="KT2271" s="104"/>
      <c r="KU2271" s="104"/>
      <c r="KV2271" s="104"/>
      <c r="KW2271" s="104"/>
      <c r="KX2271" s="104"/>
      <c r="KY2271" s="104"/>
      <c r="KZ2271" s="104"/>
      <c r="LA2271" s="104"/>
      <c r="LB2271" s="104"/>
      <c r="LC2271" s="104"/>
      <c r="LD2271" s="104"/>
      <c r="LE2271" s="104"/>
      <c r="LF2271" s="104"/>
      <c r="LG2271" s="104"/>
      <c r="LH2271" s="104"/>
      <c r="LI2271" s="104"/>
      <c r="LJ2271" s="104"/>
      <c r="LK2271" s="104"/>
      <c r="LL2271" s="104"/>
      <c r="LM2271" s="104"/>
      <c r="LN2271" s="104"/>
      <c r="LO2271" s="104"/>
      <c r="LP2271" s="104"/>
      <c r="LQ2271" s="104"/>
      <c r="LR2271" s="104"/>
      <c r="LS2271" s="104"/>
      <c r="LT2271" s="104"/>
      <c r="LU2271" s="104"/>
      <c r="LV2271" s="104"/>
      <c r="LW2271" s="104"/>
      <c r="LX2271" s="104"/>
      <c r="LY2271" s="104"/>
      <c r="LZ2271" s="104"/>
      <c r="MA2271" s="104"/>
      <c r="MB2271" s="104"/>
      <c r="MC2271" s="104"/>
      <c r="MD2271" s="104"/>
      <c r="ME2271" s="104"/>
      <c r="MF2271" s="104"/>
      <c r="MG2271" s="104"/>
      <c r="MH2271" s="104"/>
      <c r="MI2271" s="104"/>
      <c r="MJ2271" s="104"/>
      <c r="MK2271" s="104"/>
      <c r="ML2271" s="104"/>
      <c r="MM2271" s="104"/>
      <c r="MN2271" s="104"/>
      <c r="MO2271" s="104"/>
      <c r="MP2271" s="104"/>
      <c r="MQ2271" s="104"/>
      <c r="MR2271" s="104"/>
      <c r="MS2271" s="104"/>
      <c r="MT2271" s="104"/>
      <c r="MU2271" s="104"/>
      <c r="MV2271" s="104"/>
      <c r="MW2271" s="104"/>
      <c r="MX2271" s="104"/>
      <c r="MY2271" s="104"/>
      <c r="MZ2271" s="104"/>
      <c r="NA2271" s="104"/>
      <c r="NB2271" s="104"/>
      <c r="NC2271" s="104"/>
      <c r="ND2271" s="104"/>
      <c r="NE2271" s="104"/>
      <c r="NF2271" s="104"/>
      <c r="NG2271" s="104"/>
      <c r="NH2271" s="104"/>
      <c r="NI2271" s="104"/>
      <c r="NJ2271" s="104"/>
      <c r="NK2271" s="104"/>
      <c r="NL2271" s="104"/>
      <c r="NM2271" s="104"/>
      <c r="NN2271" s="104"/>
      <c r="NO2271" s="104"/>
      <c r="NP2271" s="104"/>
      <c r="NQ2271" s="104"/>
      <c r="NR2271" s="104"/>
      <c r="NS2271" s="104"/>
      <c r="NT2271" s="104"/>
      <c r="NU2271" s="104"/>
      <c r="NV2271" s="104"/>
      <c r="NW2271" s="104"/>
      <c r="NX2271" s="104"/>
      <c r="NY2271" s="104"/>
      <c r="NZ2271" s="104"/>
      <c r="OA2271" s="104"/>
      <c r="OB2271" s="104"/>
      <c r="OC2271" s="104"/>
      <c r="OD2271" s="104"/>
      <c r="OE2271" s="104"/>
      <c r="OF2271" s="104"/>
      <c r="OG2271" s="104"/>
      <c r="OH2271" s="104"/>
      <c r="OI2271" s="104"/>
      <c r="OJ2271" s="104"/>
      <c r="OK2271" s="104"/>
      <c r="OL2271" s="104"/>
      <c r="OM2271" s="104"/>
      <c r="ON2271" s="104"/>
      <c r="OO2271" s="104"/>
      <c r="OP2271" s="104"/>
      <c r="OQ2271" s="104"/>
      <c r="OR2271" s="104"/>
      <c r="OS2271" s="104"/>
      <c r="OT2271" s="104"/>
      <c r="OU2271" s="104"/>
      <c r="OV2271" s="104"/>
      <c r="OW2271" s="104"/>
      <c r="OX2271" s="104"/>
      <c r="OY2271" s="104"/>
      <c r="OZ2271" s="104"/>
      <c r="PA2271" s="104"/>
      <c r="PB2271" s="104"/>
      <c r="PC2271" s="104"/>
      <c r="PD2271" s="104"/>
      <c r="PE2271" s="104"/>
      <c r="PF2271" s="104"/>
      <c r="PG2271" s="104"/>
      <c r="PH2271" s="104"/>
      <c r="PI2271" s="104"/>
      <c r="PJ2271" s="104"/>
      <c r="PK2271" s="104"/>
      <c r="PL2271" s="104"/>
      <c r="PM2271" s="104"/>
      <c r="PN2271" s="104"/>
      <c r="PO2271" s="104"/>
      <c r="PP2271" s="104"/>
      <c r="PQ2271" s="104"/>
      <c r="PR2271" s="104"/>
      <c r="PS2271" s="104"/>
      <c r="PT2271" s="104"/>
      <c r="PU2271" s="104"/>
      <c r="PV2271" s="104"/>
      <c r="PW2271" s="104"/>
      <c r="PX2271" s="104"/>
      <c r="PY2271" s="104"/>
      <c r="PZ2271" s="104"/>
      <c r="QA2271" s="104"/>
      <c r="QB2271" s="104"/>
      <c r="QC2271" s="104"/>
      <c r="QD2271" s="104"/>
      <c r="QE2271" s="104"/>
      <c r="QF2271" s="104"/>
      <c r="QG2271" s="104"/>
      <c r="QH2271" s="104"/>
      <c r="QI2271" s="104"/>
      <c r="QJ2271" s="104"/>
      <c r="QK2271" s="104"/>
      <c r="QL2271" s="104"/>
      <c r="QM2271" s="104"/>
      <c r="QN2271" s="104"/>
      <c r="QO2271" s="104"/>
      <c r="QP2271" s="104"/>
      <c r="QQ2271" s="104"/>
      <c r="QR2271" s="104"/>
      <c r="QS2271" s="104"/>
      <c r="QT2271" s="104"/>
      <c r="QU2271" s="104"/>
      <c r="QV2271" s="104"/>
      <c r="QW2271" s="104"/>
      <c r="QX2271" s="104"/>
      <c r="QY2271" s="104"/>
      <c r="QZ2271" s="104"/>
      <c r="RA2271" s="104"/>
      <c r="RB2271" s="104"/>
      <c r="RC2271" s="104"/>
      <c r="RD2271" s="104"/>
      <c r="RE2271" s="104"/>
      <c r="RF2271" s="104"/>
    </row>
    <row r="2272" spans="1:474" s="19" customFormat="1" x14ac:dyDescent="0.25">
      <c r="A2272" s="15">
        <v>31201</v>
      </c>
      <c r="B2272" s="67" t="s">
        <v>2148</v>
      </c>
      <c r="C2272" s="15"/>
      <c r="D2272" s="15">
        <v>0</v>
      </c>
      <c r="E2272" s="15"/>
      <c r="F2272" s="18"/>
      <c r="G2272" s="173">
        <f>SUM(G2273:G2276)</f>
        <v>0</v>
      </c>
      <c r="H2272" s="173">
        <f t="shared" ref="H2272:AE2272" si="309">SUM(H2273:H2276)</f>
        <v>0</v>
      </c>
      <c r="I2272" s="173">
        <f t="shared" si="309"/>
        <v>0</v>
      </c>
      <c r="J2272" s="173">
        <f t="shared" si="309"/>
        <v>0</v>
      </c>
      <c r="K2272" s="173">
        <f t="shared" si="309"/>
        <v>0</v>
      </c>
      <c r="L2272" s="173">
        <f t="shared" si="309"/>
        <v>0</v>
      </c>
      <c r="M2272" s="173">
        <f t="shared" si="309"/>
        <v>0</v>
      </c>
      <c r="N2272" s="173">
        <f t="shared" si="309"/>
        <v>0</v>
      </c>
      <c r="O2272" s="173">
        <f t="shared" si="309"/>
        <v>0</v>
      </c>
      <c r="P2272" s="184">
        <f t="shared" si="309"/>
        <v>0</v>
      </c>
      <c r="Q2272" s="173">
        <f t="shared" si="309"/>
        <v>0</v>
      </c>
      <c r="R2272" s="173">
        <f t="shared" si="309"/>
        <v>0</v>
      </c>
      <c r="S2272" s="173">
        <v>0</v>
      </c>
      <c r="T2272" s="173">
        <v>0</v>
      </c>
      <c r="U2272" s="173">
        <v>28</v>
      </c>
      <c r="V2272" s="184">
        <f>SUM(V2273:V2276)</f>
        <v>0</v>
      </c>
      <c r="W2272" s="173">
        <f t="shared" si="309"/>
        <v>0</v>
      </c>
      <c r="X2272" s="173">
        <f t="shared" si="309"/>
        <v>0</v>
      </c>
      <c r="Y2272" s="173">
        <f t="shared" si="309"/>
        <v>0</v>
      </c>
      <c r="Z2272" s="173">
        <f t="shared" si="309"/>
        <v>0</v>
      </c>
      <c r="AA2272" s="173">
        <f t="shared" si="309"/>
        <v>0</v>
      </c>
      <c r="AB2272" s="173">
        <f t="shared" si="309"/>
        <v>0</v>
      </c>
      <c r="AC2272" s="173">
        <f t="shared" si="309"/>
        <v>0</v>
      </c>
      <c r="AD2272" s="179">
        <f t="shared" si="309"/>
        <v>0</v>
      </c>
      <c r="AE2272" s="184">
        <f t="shared" si="309"/>
        <v>0</v>
      </c>
      <c r="AF2272" s="104"/>
      <c r="AG2272" s="104"/>
      <c r="AH2272" s="104"/>
      <c r="AI2272" s="104"/>
      <c r="AJ2272" s="104"/>
      <c r="AK2272" s="104"/>
      <c r="AL2272" s="104"/>
      <c r="AM2272" s="104"/>
      <c r="AN2272" s="104"/>
      <c r="AO2272" s="104"/>
      <c r="AP2272" s="104"/>
      <c r="AQ2272" s="104"/>
      <c r="AR2272" s="104"/>
      <c r="AS2272" s="104"/>
      <c r="AT2272" s="104"/>
      <c r="AU2272" s="104"/>
      <c r="AV2272" s="104"/>
      <c r="AW2272" s="104"/>
      <c r="AX2272" s="104"/>
      <c r="AY2272" s="104"/>
      <c r="AZ2272" s="104"/>
      <c r="BA2272" s="104"/>
      <c r="BB2272" s="104"/>
      <c r="BC2272" s="104"/>
      <c r="BD2272" s="104"/>
      <c r="BE2272" s="104"/>
      <c r="BF2272" s="104"/>
      <c r="BG2272" s="104"/>
      <c r="BH2272" s="104"/>
      <c r="BI2272" s="104"/>
      <c r="BJ2272" s="104"/>
      <c r="BK2272" s="104"/>
      <c r="BL2272" s="104"/>
      <c r="BM2272" s="104"/>
      <c r="BN2272" s="104"/>
      <c r="BO2272" s="104"/>
      <c r="BP2272" s="104"/>
      <c r="BQ2272" s="104"/>
      <c r="BR2272" s="104"/>
      <c r="GM2272" s="104"/>
      <c r="GN2272" s="104"/>
      <c r="GO2272" s="104"/>
      <c r="GP2272" s="104"/>
      <c r="GQ2272" s="104"/>
      <c r="GR2272" s="104"/>
      <c r="GS2272" s="104"/>
      <c r="GT2272" s="104"/>
      <c r="GU2272" s="104"/>
      <c r="GV2272" s="104"/>
      <c r="GW2272" s="104"/>
      <c r="GX2272" s="104"/>
      <c r="GY2272" s="104"/>
      <c r="GZ2272" s="104"/>
      <c r="HA2272" s="104"/>
      <c r="HB2272" s="104"/>
      <c r="HC2272" s="104"/>
      <c r="HD2272" s="104"/>
      <c r="HE2272" s="104"/>
      <c r="HF2272" s="104"/>
      <c r="HG2272" s="104"/>
      <c r="HH2272" s="104"/>
      <c r="HI2272" s="104"/>
      <c r="HJ2272" s="104"/>
      <c r="HK2272" s="104"/>
      <c r="HL2272" s="104"/>
      <c r="HM2272" s="104"/>
      <c r="HN2272" s="104"/>
      <c r="HO2272" s="104"/>
      <c r="HP2272" s="104"/>
      <c r="HQ2272" s="104"/>
      <c r="HR2272" s="104"/>
      <c r="HS2272" s="104"/>
      <c r="HT2272" s="104"/>
      <c r="HU2272" s="104"/>
      <c r="HV2272" s="104"/>
      <c r="HW2272" s="104"/>
      <c r="HX2272" s="104"/>
      <c r="HY2272" s="104"/>
      <c r="HZ2272" s="104"/>
      <c r="IA2272" s="104"/>
      <c r="IB2272" s="104"/>
      <c r="IC2272" s="104"/>
      <c r="ID2272" s="104"/>
      <c r="IE2272" s="104"/>
      <c r="IF2272" s="104"/>
      <c r="IG2272" s="104"/>
      <c r="IH2272" s="104"/>
      <c r="II2272" s="104"/>
      <c r="IJ2272" s="104"/>
      <c r="IK2272" s="104"/>
      <c r="IL2272" s="104"/>
      <c r="IM2272" s="104"/>
      <c r="IN2272" s="104"/>
      <c r="IO2272" s="104"/>
      <c r="IP2272" s="104"/>
      <c r="IQ2272" s="104"/>
      <c r="IR2272" s="104"/>
      <c r="IS2272" s="104"/>
      <c r="IT2272" s="104"/>
      <c r="IU2272" s="104"/>
      <c r="IV2272" s="104"/>
      <c r="IW2272" s="104"/>
      <c r="IX2272" s="104"/>
      <c r="IY2272" s="104"/>
      <c r="IZ2272" s="104"/>
      <c r="JA2272" s="104"/>
      <c r="JB2272" s="104"/>
      <c r="JC2272" s="104"/>
      <c r="JD2272" s="104"/>
      <c r="JE2272" s="104"/>
      <c r="JF2272" s="104"/>
      <c r="JG2272" s="104"/>
      <c r="JH2272" s="104"/>
      <c r="JI2272" s="104"/>
      <c r="JJ2272" s="104"/>
      <c r="JK2272" s="104"/>
      <c r="JL2272" s="104"/>
      <c r="JM2272" s="104"/>
      <c r="JN2272" s="104"/>
      <c r="JO2272" s="104"/>
      <c r="JP2272" s="104"/>
      <c r="JQ2272" s="104"/>
      <c r="JR2272" s="104"/>
      <c r="JS2272" s="104"/>
      <c r="JT2272" s="104"/>
      <c r="JU2272" s="104"/>
      <c r="JV2272" s="104"/>
      <c r="JW2272" s="104"/>
      <c r="JX2272" s="104"/>
      <c r="JY2272" s="104"/>
      <c r="JZ2272" s="104"/>
      <c r="KA2272" s="104"/>
      <c r="KB2272" s="104"/>
      <c r="KC2272" s="104"/>
      <c r="KD2272" s="104"/>
      <c r="KE2272" s="104"/>
      <c r="KF2272" s="104"/>
      <c r="KG2272" s="104"/>
      <c r="KH2272" s="104"/>
      <c r="KI2272" s="104"/>
      <c r="KJ2272" s="104"/>
      <c r="KK2272" s="104"/>
      <c r="KL2272" s="104"/>
      <c r="KM2272" s="104"/>
      <c r="KN2272" s="104"/>
      <c r="KO2272" s="104"/>
      <c r="KP2272" s="104"/>
      <c r="KQ2272" s="104"/>
      <c r="KR2272" s="104"/>
      <c r="KS2272" s="104"/>
      <c r="KT2272" s="104"/>
      <c r="KU2272" s="104"/>
      <c r="KV2272" s="104"/>
      <c r="KW2272" s="104"/>
      <c r="KX2272" s="104"/>
      <c r="KY2272" s="104"/>
      <c r="KZ2272" s="104"/>
      <c r="LA2272" s="104"/>
      <c r="LB2272" s="104"/>
      <c r="LC2272" s="104"/>
      <c r="LD2272" s="104"/>
      <c r="LE2272" s="104"/>
      <c r="LF2272" s="104"/>
      <c r="LG2272" s="104"/>
      <c r="LH2272" s="104"/>
      <c r="LI2272" s="104"/>
      <c r="LJ2272" s="104"/>
      <c r="LK2272" s="104"/>
      <c r="LL2272" s="104"/>
      <c r="LM2272" s="104"/>
      <c r="LN2272" s="104"/>
      <c r="LO2272" s="104"/>
      <c r="LP2272" s="104"/>
      <c r="LQ2272" s="104"/>
      <c r="LR2272" s="104"/>
      <c r="LS2272" s="104"/>
      <c r="LT2272" s="104"/>
      <c r="LU2272" s="104"/>
      <c r="LV2272" s="104"/>
      <c r="LW2272" s="104"/>
      <c r="LX2272" s="104"/>
      <c r="LY2272" s="104"/>
      <c r="LZ2272" s="104"/>
      <c r="MA2272" s="104"/>
      <c r="MB2272" s="104"/>
      <c r="MC2272" s="104"/>
      <c r="MD2272" s="104"/>
      <c r="ME2272" s="104"/>
      <c r="MF2272" s="104"/>
      <c r="MG2272" s="104"/>
      <c r="MH2272" s="104"/>
      <c r="MI2272" s="104"/>
      <c r="MJ2272" s="104"/>
      <c r="MK2272" s="104"/>
      <c r="ML2272" s="104"/>
      <c r="MM2272" s="104"/>
      <c r="MN2272" s="104"/>
      <c r="MO2272" s="104"/>
      <c r="MP2272" s="104"/>
      <c r="MQ2272" s="104"/>
      <c r="MR2272" s="104"/>
      <c r="MS2272" s="104"/>
      <c r="MT2272" s="104"/>
      <c r="MU2272" s="104"/>
      <c r="MV2272" s="104"/>
      <c r="MW2272" s="104"/>
      <c r="MX2272" s="104"/>
      <c r="MY2272" s="104"/>
      <c r="MZ2272" s="104"/>
      <c r="NA2272" s="104"/>
      <c r="NB2272" s="104"/>
      <c r="NC2272" s="104"/>
      <c r="ND2272" s="104"/>
      <c r="NE2272" s="104"/>
      <c r="NF2272" s="104"/>
      <c r="NG2272" s="104"/>
      <c r="NH2272" s="104"/>
      <c r="NI2272" s="104"/>
      <c r="NJ2272" s="104"/>
      <c r="NK2272" s="104"/>
      <c r="NL2272" s="104"/>
      <c r="NM2272" s="104"/>
      <c r="NN2272" s="104"/>
      <c r="NO2272" s="104"/>
      <c r="NP2272" s="104"/>
      <c r="NQ2272" s="104"/>
      <c r="NR2272" s="104"/>
      <c r="NS2272" s="104"/>
      <c r="NT2272" s="104"/>
      <c r="NU2272" s="104"/>
      <c r="NV2272" s="104"/>
      <c r="NW2272" s="104"/>
      <c r="NX2272" s="104"/>
      <c r="NY2272" s="104"/>
      <c r="NZ2272" s="104"/>
      <c r="OA2272" s="104"/>
      <c r="OB2272" s="104"/>
      <c r="OC2272" s="104"/>
      <c r="OD2272" s="104"/>
      <c r="OE2272" s="104"/>
      <c r="OF2272" s="104"/>
      <c r="OG2272" s="104"/>
      <c r="OH2272" s="104"/>
      <c r="OI2272" s="104"/>
      <c r="OJ2272" s="104"/>
      <c r="OK2272" s="104"/>
      <c r="OL2272" s="104"/>
      <c r="OM2272" s="104"/>
      <c r="ON2272" s="104"/>
      <c r="OO2272" s="104"/>
      <c r="OP2272" s="104"/>
      <c r="OQ2272" s="104"/>
      <c r="OR2272" s="104"/>
      <c r="OS2272" s="104"/>
      <c r="OT2272" s="104"/>
      <c r="OU2272" s="104"/>
      <c r="OV2272" s="104"/>
      <c r="OW2272" s="104"/>
      <c r="OX2272" s="104"/>
      <c r="OY2272" s="104"/>
      <c r="OZ2272" s="104"/>
      <c r="PA2272" s="104"/>
      <c r="PB2272" s="104"/>
      <c r="PC2272" s="104"/>
      <c r="PD2272" s="104"/>
      <c r="PE2272" s="104"/>
      <c r="PF2272" s="104"/>
      <c r="PG2272" s="104"/>
      <c r="PH2272" s="104"/>
      <c r="PI2272" s="104"/>
      <c r="PJ2272" s="104"/>
      <c r="PK2272" s="104"/>
      <c r="PL2272" s="104"/>
      <c r="PM2272" s="104"/>
      <c r="PN2272" s="104"/>
      <c r="PO2272" s="104"/>
      <c r="PP2272" s="104"/>
      <c r="PQ2272" s="104"/>
      <c r="PR2272" s="104"/>
      <c r="PS2272" s="104"/>
      <c r="PT2272" s="104"/>
      <c r="PU2272" s="104"/>
      <c r="PV2272" s="104"/>
      <c r="PW2272" s="104"/>
      <c r="PX2272" s="104"/>
      <c r="PY2272" s="104"/>
      <c r="PZ2272" s="104"/>
      <c r="QA2272" s="104"/>
      <c r="QB2272" s="104"/>
      <c r="QC2272" s="104"/>
      <c r="QD2272" s="104"/>
      <c r="QE2272" s="104"/>
      <c r="QF2272" s="104"/>
      <c r="QG2272" s="104"/>
      <c r="QH2272" s="104"/>
      <c r="QI2272" s="104"/>
      <c r="QJ2272" s="104"/>
      <c r="QK2272" s="104"/>
      <c r="QL2272" s="104"/>
      <c r="QM2272" s="104"/>
      <c r="QN2272" s="104"/>
      <c r="QO2272" s="104"/>
      <c r="QP2272" s="104"/>
      <c r="QQ2272" s="104"/>
      <c r="QR2272" s="104"/>
      <c r="QS2272" s="104"/>
      <c r="QT2272" s="104"/>
      <c r="QU2272" s="104"/>
      <c r="QV2272" s="104"/>
      <c r="QW2272" s="104"/>
      <c r="QX2272" s="104"/>
      <c r="QY2272" s="104"/>
      <c r="QZ2272" s="104"/>
      <c r="RA2272" s="104"/>
      <c r="RB2272" s="104"/>
      <c r="RC2272" s="104"/>
      <c r="RD2272" s="104"/>
      <c r="RE2272" s="104"/>
      <c r="RF2272" s="104"/>
    </row>
    <row r="2273" spans="1:474" x14ac:dyDescent="0.25">
      <c r="A2273" s="26"/>
      <c r="B2273" s="48" t="s">
        <v>2148</v>
      </c>
      <c r="C2273" s="23"/>
      <c r="D2273" s="57">
        <v>0</v>
      </c>
      <c r="E2273" s="23"/>
      <c r="F2273" s="50"/>
      <c r="G2273" s="169"/>
      <c r="H2273" s="169"/>
      <c r="I2273" s="169"/>
      <c r="J2273" s="169"/>
      <c r="K2273" s="169"/>
      <c r="L2273" s="169"/>
      <c r="M2273" s="169"/>
      <c r="N2273" s="169"/>
      <c r="O2273" s="169"/>
      <c r="P2273" s="207"/>
      <c r="Q2273" s="169"/>
      <c r="R2273" s="169"/>
      <c r="S2273" s="169"/>
      <c r="T2273" s="169"/>
      <c r="U2273" s="208">
        <v>0</v>
      </c>
      <c r="V2273" s="207">
        <v>0</v>
      </c>
      <c r="W2273" s="169"/>
      <c r="X2273" s="169"/>
      <c r="Y2273" s="169"/>
      <c r="Z2273" s="169"/>
      <c r="AA2273" s="169"/>
      <c r="AB2273" s="169"/>
      <c r="AC2273" s="180"/>
      <c r="AD2273" s="180"/>
      <c r="AE2273" s="207">
        <f>H2273+J2273+L2273+N2273+P2273+R2273+T2273+V2273+X2273+Z2273+AB2273+AD2273</f>
        <v>0</v>
      </c>
    </row>
    <row r="2274" spans="1:474" x14ac:dyDescent="0.25">
      <c r="A2274" s="26"/>
      <c r="B2274" s="48" t="s">
        <v>2148</v>
      </c>
      <c r="C2274" s="23"/>
      <c r="D2274" s="49">
        <v>0</v>
      </c>
      <c r="E2274" s="23"/>
      <c r="F2274" s="50"/>
      <c r="G2274" s="169"/>
      <c r="H2274" s="169"/>
      <c r="I2274" s="169"/>
      <c r="J2274" s="169"/>
      <c r="K2274" s="169"/>
      <c r="L2274" s="169"/>
      <c r="M2274" s="169"/>
      <c r="N2274" s="169"/>
      <c r="O2274" s="169"/>
      <c r="P2274" s="207"/>
      <c r="Q2274" s="169"/>
      <c r="R2274" s="169"/>
      <c r="S2274" s="169"/>
      <c r="T2274" s="169"/>
      <c r="U2274" s="208">
        <v>0</v>
      </c>
      <c r="V2274" s="207">
        <v>0</v>
      </c>
      <c r="W2274" s="169"/>
      <c r="X2274" s="169"/>
      <c r="Y2274" s="169"/>
      <c r="Z2274" s="169"/>
      <c r="AA2274" s="169"/>
      <c r="AB2274" s="169"/>
      <c r="AC2274" s="180"/>
      <c r="AD2274" s="180"/>
      <c r="AE2274" s="207">
        <f>H2274+J2274+L2274+N2274+P2274+R2274+T2274+V2274+X2274+Z2274+AB2274+AD2274</f>
        <v>0</v>
      </c>
    </row>
    <row r="2275" spans="1:474" x14ac:dyDescent="0.25">
      <c r="A2275" s="119"/>
      <c r="B2275" s="48" t="s">
        <v>2149</v>
      </c>
      <c r="C2275" s="23"/>
      <c r="D2275" s="49">
        <v>0</v>
      </c>
      <c r="E2275" s="23"/>
      <c r="F2275" s="50"/>
      <c r="G2275" s="169"/>
      <c r="H2275" s="169"/>
      <c r="I2275" s="169"/>
      <c r="J2275" s="169"/>
      <c r="K2275" s="169"/>
      <c r="L2275" s="169"/>
      <c r="M2275" s="169"/>
      <c r="N2275" s="169"/>
      <c r="O2275" s="169"/>
      <c r="P2275" s="207"/>
      <c r="Q2275" s="169"/>
      <c r="R2275" s="169"/>
      <c r="S2275" s="169"/>
      <c r="T2275" s="169"/>
      <c r="U2275" s="208">
        <v>0</v>
      </c>
      <c r="V2275" s="207">
        <v>0</v>
      </c>
      <c r="W2275" s="169"/>
      <c r="X2275" s="169"/>
      <c r="Y2275" s="169"/>
      <c r="Z2275" s="169"/>
      <c r="AA2275" s="169"/>
      <c r="AB2275" s="169"/>
      <c r="AC2275" s="180"/>
      <c r="AD2275" s="180"/>
      <c r="AE2275" s="207">
        <f>H2275+J2275+L2275+N2275+P2275+R2275+T2275+V2275+X2275+Z2275+AB2275+AD2275</f>
        <v>0</v>
      </c>
    </row>
    <row r="2276" spans="1:474" x14ac:dyDescent="0.25">
      <c r="A2276" s="119"/>
      <c r="B2276" s="48" t="s">
        <v>2150</v>
      </c>
      <c r="C2276" s="23"/>
      <c r="D2276" s="49">
        <v>0</v>
      </c>
      <c r="E2276" s="23"/>
      <c r="F2276" s="50"/>
      <c r="G2276" s="169"/>
      <c r="H2276" s="169"/>
      <c r="I2276" s="169"/>
      <c r="J2276" s="169"/>
      <c r="K2276" s="169"/>
      <c r="L2276" s="169"/>
      <c r="M2276" s="169"/>
      <c r="N2276" s="169"/>
      <c r="O2276" s="169"/>
      <c r="P2276" s="207"/>
      <c r="Q2276" s="169"/>
      <c r="R2276" s="169"/>
      <c r="S2276" s="169"/>
      <c r="T2276" s="169"/>
      <c r="U2276" s="208">
        <v>0</v>
      </c>
      <c r="V2276" s="207">
        <v>0</v>
      </c>
      <c r="W2276" s="169"/>
      <c r="X2276" s="169"/>
      <c r="Y2276" s="169"/>
      <c r="Z2276" s="169"/>
      <c r="AA2276" s="169"/>
      <c r="AB2276" s="169"/>
      <c r="AC2276" s="180"/>
      <c r="AD2276" s="180"/>
      <c r="AE2276" s="207">
        <f>H2276+J2276+L2276+N2276+P2276+R2276+T2276+V2276+X2276+Z2276+AB2276+AD2276</f>
        <v>0</v>
      </c>
    </row>
    <row r="2277" spans="1:474" s="14" customFormat="1" x14ac:dyDescent="0.25">
      <c r="A2277" s="11">
        <v>313</v>
      </c>
      <c r="B2277" s="79" t="s">
        <v>2151</v>
      </c>
      <c r="C2277" s="11"/>
      <c r="D2277" s="11"/>
      <c r="E2277" s="11"/>
      <c r="F2277" s="13">
        <v>0</v>
      </c>
      <c r="G2277" s="171">
        <f>G2278</f>
        <v>0</v>
      </c>
      <c r="H2277" s="171">
        <f t="shared" ref="H2277:AE2277" si="310">H2278</f>
        <v>0</v>
      </c>
      <c r="I2277" s="171">
        <f t="shared" si="310"/>
        <v>0</v>
      </c>
      <c r="J2277" s="171">
        <f t="shared" si="310"/>
        <v>0</v>
      </c>
      <c r="K2277" s="171">
        <f t="shared" si="310"/>
        <v>0</v>
      </c>
      <c r="L2277" s="171">
        <f t="shared" si="310"/>
        <v>0</v>
      </c>
      <c r="M2277" s="171">
        <f t="shared" si="310"/>
        <v>0</v>
      </c>
      <c r="N2277" s="171">
        <f t="shared" si="310"/>
        <v>0</v>
      </c>
      <c r="O2277" s="171">
        <f t="shared" si="310"/>
        <v>0</v>
      </c>
      <c r="P2277" s="185">
        <f t="shared" si="310"/>
        <v>0</v>
      </c>
      <c r="Q2277" s="171">
        <f t="shared" si="310"/>
        <v>0</v>
      </c>
      <c r="R2277" s="171">
        <f t="shared" si="310"/>
        <v>0</v>
      </c>
      <c r="S2277" s="171">
        <v>0</v>
      </c>
      <c r="T2277" s="171">
        <v>0</v>
      </c>
      <c r="U2277" s="171">
        <v>33</v>
      </c>
      <c r="V2277" s="185">
        <v>61200.36</v>
      </c>
      <c r="W2277" s="171">
        <f t="shared" si="310"/>
        <v>0</v>
      </c>
      <c r="X2277" s="171">
        <f t="shared" si="310"/>
        <v>0</v>
      </c>
      <c r="Y2277" s="171">
        <f t="shared" si="310"/>
        <v>0</v>
      </c>
      <c r="Z2277" s="171">
        <f t="shared" si="310"/>
        <v>0</v>
      </c>
      <c r="AA2277" s="171">
        <f t="shared" si="310"/>
        <v>0</v>
      </c>
      <c r="AB2277" s="171">
        <f t="shared" si="310"/>
        <v>0</v>
      </c>
      <c r="AC2277" s="171">
        <f t="shared" si="310"/>
        <v>0</v>
      </c>
      <c r="AD2277" s="181">
        <f t="shared" si="310"/>
        <v>0</v>
      </c>
      <c r="AE2277" s="185">
        <f t="shared" si="310"/>
        <v>0</v>
      </c>
      <c r="AF2277" s="104"/>
      <c r="AG2277" s="104"/>
      <c r="AH2277" s="104"/>
      <c r="AI2277" s="104"/>
      <c r="AJ2277" s="104"/>
      <c r="AK2277" s="104"/>
      <c r="AL2277" s="104"/>
      <c r="AM2277" s="104"/>
      <c r="AN2277" s="104"/>
      <c r="AO2277" s="104"/>
      <c r="AP2277" s="104"/>
      <c r="AQ2277" s="104"/>
      <c r="AR2277" s="104"/>
      <c r="AS2277" s="104"/>
      <c r="AT2277" s="104"/>
      <c r="AU2277" s="104"/>
      <c r="AV2277" s="104"/>
      <c r="AW2277" s="104"/>
      <c r="AX2277" s="104"/>
      <c r="AY2277" s="104"/>
      <c r="AZ2277" s="104"/>
      <c r="BA2277" s="104"/>
      <c r="BB2277" s="104"/>
      <c r="BC2277" s="104"/>
      <c r="BD2277" s="104"/>
      <c r="BE2277" s="104"/>
      <c r="BF2277" s="104"/>
      <c r="BG2277" s="104"/>
      <c r="BH2277" s="104"/>
      <c r="BI2277" s="104"/>
      <c r="BJ2277" s="104"/>
      <c r="BK2277" s="104"/>
      <c r="BL2277" s="104"/>
      <c r="BM2277" s="104"/>
      <c r="BN2277" s="104"/>
      <c r="BO2277" s="104"/>
      <c r="BP2277" s="104"/>
      <c r="BQ2277" s="104"/>
      <c r="BR2277" s="104"/>
      <c r="GM2277" s="104"/>
      <c r="GN2277" s="104"/>
      <c r="GO2277" s="104"/>
      <c r="GP2277" s="104"/>
      <c r="GQ2277" s="104"/>
      <c r="GR2277" s="104"/>
      <c r="GS2277" s="104"/>
      <c r="GT2277" s="104"/>
      <c r="GU2277" s="104"/>
      <c r="GV2277" s="104"/>
      <c r="GW2277" s="104"/>
      <c r="GX2277" s="104"/>
      <c r="GY2277" s="104"/>
      <c r="GZ2277" s="104"/>
      <c r="HA2277" s="104"/>
      <c r="HB2277" s="104"/>
      <c r="HC2277" s="104"/>
      <c r="HD2277" s="104"/>
      <c r="HE2277" s="104"/>
      <c r="HF2277" s="104"/>
      <c r="HG2277" s="104"/>
      <c r="HH2277" s="104"/>
      <c r="HI2277" s="104"/>
      <c r="HJ2277" s="104"/>
      <c r="HK2277" s="104"/>
      <c r="HL2277" s="104"/>
      <c r="HM2277" s="104"/>
      <c r="HN2277" s="104"/>
      <c r="HO2277" s="104"/>
      <c r="HP2277" s="104"/>
      <c r="HQ2277" s="104"/>
      <c r="HR2277" s="104"/>
      <c r="HS2277" s="104"/>
      <c r="HT2277" s="104"/>
      <c r="HU2277" s="104"/>
      <c r="HV2277" s="104"/>
      <c r="HW2277" s="104"/>
      <c r="HX2277" s="104"/>
      <c r="HY2277" s="104"/>
      <c r="HZ2277" s="104"/>
      <c r="IA2277" s="104"/>
      <c r="IB2277" s="104"/>
      <c r="IC2277" s="104"/>
      <c r="ID2277" s="104"/>
      <c r="IE2277" s="104"/>
      <c r="IF2277" s="104"/>
      <c r="IG2277" s="104"/>
      <c r="IH2277" s="104"/>
      <c r="II2277" s="104"/>
      <c r="IJ2277" s="104"/>
      <c r="IK2277" s="104"/>
      <c r="IL2277" s="104"/>
      <c r="IM2277" s="104"/>
      <c r="IN2277" s="104"/>
      <c r="IO2277" s="104"/>
      <c r="IP2277" s="104"/>
      <c r="IQ2277" s="104"/>
      <c r="IR2277" s="104"/>
      <c r="IS2277" s="104"/>
      <c r="IT2277" s="104"/>
      <c r="IU2277" s="104"/>
      <c r="IV2277" s="104"/>
      <c r="IW2277" s="104"/>
      <c r="IX2277" s="104"/>
      <c r="IY2277" s="104"/>
      <c r="IZ2277" s="104"/>
      <c r="JA2277" s="104"/>
      <c r="JB2277" s="104"/>
      <c r="JC2277" s="104"/>
      <c r="JD2277" s="104"/>
      <c r="JE2277" s="104"/>
      <c r="JF2277" s="104"/>
      <c r="JG2277" s="104"/>
      <c r="JH2277" s="104"/>
      <c r="JI2277" s="104"/>
      <c r="JJ2277" s="104"/>
      <c r="JK2277" s="104"/>
      <c r="JL2277" s="104"/>
      <c r="JM2277" s="104"/>
      <c r="JN2277" s="104"/>
      <c r="JO2277" s="104"/>
      <c r="JP2277" s="104"/>
      <c r="JQ2277" s="104"/>
      <c r="JR2277" s="104"/>
      <c r="JS2277" s="104"/>
      <c r="JT2277" s="104"/>
      <c r="JU2277" s="104"/>
      <c r="JV2277" s="104"/>
      <c r="JW2277" s="104"/>
      <c r="JX2277" s="104"/>
      <c r="JY2277" s="104"/>
      <c r="JZ2277" s="104"/>
      <c r="KA2277" s="104"/>
      <c r="KB2277" s="104"/>
      <c r="KC2277" s="104"/>
      <c r="KD2277" s="104"/>
      <c r="KE2277" s="104"/>
      <c r="KF2277" s="104"/>
      <c r="KG2277" s="104"/>
      <c r="KH2277" s="104"/>
      <c r="KI2277" s="104"/>
      <c r="KJ2277" s="104"/>
      <c r="KK2277" s="104"/>
      <c r="KL2277" s="104"/>
      <c r="KM2277" s="104"/>
      <c r="KN2277" s="104"/>
      <c r="KO2277" s="104"/>
      <c r="KP2277" s="104"/>
      <c r="KQ2277" s="104"/>
      <c r="KR2277" s="104"/>
      <c r="KS2277" s="104"/>
      <c r="KT2277" s="104"/>
      <c r="KU2277" s="104"/>
      <c r="KV2277" s="104"/>
      <c r="KW2277" s="104"/>
      <c r="KX2277" s="104"/>
      <c r="KY2277" s="104"/>
      <c r="KZ2277" s="104"/>
      <c r="LA2277" s="104"/>
      <c r="LB2277" s="104"/>
      <c r="LC2277" s="104"/>
      <c r="LD2277" s="104"/>
      <c r="LE2277" s="104"/>
      <c r="LF2277" s="104"/>
      <c r="LG2277" s="104"/>
      <c r="LH2277" s="104"/>
      <c r="LI2277" s="104"/>
      <c r="LJ2277" s="104"/>
      <c r="LK2277" s="104"/>
      <c r="LL2277" s="104"/>
      <c r="LM2277" s="104"/>
      <c r="LN2277" s="104"/>
      <c r="LO2277" s="104"/>
      <c r="LP2277" s="104"/>
      <c r="LQ2277" s="104"/>
      <c r="LR2277" s="104"/>
      <c r="LS2277" s="104"/>
      <c r="LT2277" s="104"/>
      <c r="LU2277" s="104"/>
      <c r="LV2277" s="104"/>
      <c r="LW2277" s="104"/>
      <c r="LX2277" s="104"/>
      <c r="LY2277" s="104"/>
      <c r="LZ2277" s="104"/>
      <c r="MA2277" s="104"/>
      <c r="MB2277" s="104"/>
      <c r="MC2277" s="104"/>
      <c r="MD2277" s="104"/>
      <c r="ME2277" s="104"/>
      <c r="MF2277" s="104"/>
      <c r="MG2277" s="104"/>
      <c r="MH2277" s="104"/>
      <c r="MI2277" s="104"/>
      <c r="MJ2277" s="104"/>
      <c r="MK2277" s="104"/>
      <c r="ML2277" s="104"/>
      <c r="MM2277" s="104"/>
      <c r="MN2277" s="104"/>
      <c r="MO2277" s="104"/>
      <c r="MP2277" s="104"/>
      <c r="MQ2277" s="104"/>
      <c r="MR2277" s="104"/>
      <c r="MS2277" s="104"/>
      <c r="MT2277" s="104"/>
      <c r="MU2277" s="104"/>
      <c r="MV2277" s="104"/>
      <c r="MW2277" s="104"/>
      <c r="MX2277" s="104"/>
      <c r="MY2277" s="104"/>
      <c r="MZ2277" s="104"/>
      <c r="NA2277" s="104"/>
      <c r="NB2277" s="104"/>
      <c r="NC2277" s="104"/>
      <c r="ND2277" s="104"/>
      <c r="NE2277" s="104"/>
      <c r="NF2277" s="104"/>
      <c r="NG2277" s="104"/>
      <c r="NH2277" s="104"/>
      <c r="NI2277" s="104"/>
      <c r="NJ2277" s="104"/>
      <c r="NK2277" s="104"/>
      <c r="NL2277" s="104"/>
      <c r="NM2277" s="104"/>
      <c r="NN2277" s="104"/>
      <c r="NO2277" s="104"/>
      <c r="NP2277" s="104"/>
      <c r="NQ2277" s="104"/>
      <c r="NR2277" s="104"/>
      <c r="NS2277" s="104"/>
      <c r="NT2277" s="104"/>
      <c r="NU2277" s="104"/>
      <c r="NV2277" s="104"/>
      <c r="NW2277" s="104"/>
      <c r="NX2277" s="104"/>
      <c r="NY2277" s="104"/>
      <c r="NZ2277" s="104"/>
      <c r="OA2277" s="104"/>
      <c r="OB2277" s="104"/>
      <c r="OC2277" s="104"/>
      <c r="OD2277" s="104"/>
      <c r="OE2277" s="104"/>
      <c r="OF2277" s="104"/>
      <c r="OG2277" s="104"/>
      <c r="OH2277" s="104"/>
      <c r="OI2277" s="104"/>
      <c r="OJ2277" s="104"/>
      <c r="OK2277" s="104"/>
      <c r="OL2277" s="104"/>
      <c r="OM2277" s="104"/>
      <c r="ON2277" s="104"/>
      <c r="OO2277" s="104"/>
      <c r="OP2277" s="104"/>
      <c r="OQ2277" s="104"/>
      <c r="OR2277" s="104"/>
      <c r="OS2277" s="104"/>
      <c r="OT2277" s="104"/>
      <c r="OU2277" s="104"/>
      <c r="OV2277" s="104"/>
      <c r="OW2277" s="104"/>
      <c r="OX2277" s="104"/>
      <c r="OY2277" s="104"/>
      <c r="OZ2277" s="104"/>
      <c r="PA2277" s="104"/>
      <c r="PB2277" s="104"/>
      <c r="PC2277" s="104"/>
      <c r="PD2277" s="104"/>
      <c r="PE2277" s="104"/>
      <c r="PF2277" s="104"/>
      <c r="PG2277" s="104"/>
      <c r="PH2277" s="104"/>
      <c r="PI2277" s="104"/>
      <c r="PJ2277" s="104"/>
      <c r="PK2277" s="104"/>
      <c r="PL2277" s="104"/>
      <c r="PM2277" s="104"/>
      <c r="PN2277" s="104"/>
      <c r="PO2277" s="104"/>
      <c r="PP2277" s="104"/>
      <c r="PQ2277" s="104"/>
      <c r="PR2277" s="104"/>
      <c r="PS2277" s="104"/>
      <c r="PT2277" s="104"/>
      <c r="PU2277" s="104"/>
      <c r="PV2277" s="104"/>
      <c r="PW2277" s="104"/>
      <c r="PX2277" s="104"/>
      <c r="PY2277" s="104"/>
      <c r="PZ2277" s="104"/>
      <c r="QA2277" s="104"/>
      <c r="QB2277" s="104"/>
      <c r="QC2277" s="104"/>
      <c r="QD2277" s="104"/>
      <c r="QE2277" s="104"/>
      <c r="QF2277" s="104"/>
      <c r="QG2277" s="104"/>
      <c r="QH2277" s="104"/>
      <c r="QI2277" s="104"/>
      <c r="QJ2277" s="104"/>
      <c r="QK2277" s="104"/>
      <c r="QL2277" s="104"/>
      <c r="QM2277" s="104"/>
      <c r="QN2277" s="104"/>
      <c r="QO2277" s="104"/>
      <c r="QP2277" s="104"/>
      <c r="QQ2277" s="104"/>
      <c r="QR2277" s="104"/>
      <c r="QS2277" s="104"/>
      <c r="QT2277" s="104"/>
      <c r="QU2277" s="104"/>
      <c r="QV2277" s="104"/>
      <c r="QW2277" s="104"/>
      <c r="QX2277" s="104"/>
      <c r="QY2277" s="104"/>
      <c r="QZ2277" s="104"/>
      <c r="RA2277" s="104"/>
      <c r="RB2277" s="104"/>
      <c r="RC2277" s="104"/>
      <c r="RD2277" s="104"/>
      <c r="RE2277" s="104"/>
      <c r="RF2277" s="104"/>
    </row>
    <row r="2278" spans="1:474" s="19" customFormat="1" x14ac:dyDescent="0.25">
      <c r="A2278" s="15">
        <v>31301</v>
      </c>
      <c r="B2278" s="67" t="s">
        <v>2151</v>
      </c>
      <c r="C2278" s="15"/>
      <c r="D2278" s="15"/>
      <c r="E2278" s="15"/>
      <c r="F2278" s="18">
        <v>0</v>
      </c>
      <c r="G2278" s="173">
        <f>SUM(G2279:G2283)</f>
        <v>0</v>
      </c>
      <c r="H2278" s="173">
        <f t="shared" ref="H2278:AE2278" si="311">SUM(H2279:H2283)</f>
        <v>0</v>
      </c>
      <c r="I2278" s="173">
        <f t="shared" si="311"/>
        <v>0</v>
      </c>
      <c r="J2278" s="173">
        <f t="shared" si="311"/>
        <v>0</v>
      </c>
      <c r="K2278" s="173">
        <f t="shared" si="311"/>
        <v>0</v>
      </c>
      <c r="L2278" s="173">
        <f t="shared" si="311"/>
        <v>0</v>
      </c>
      <c r="M2278" s="173">
        <f t="shared" si="311"/>
        <v>0</v>
      </c>
      <c r="N2278" s="173">
        <f t="shared" si="311"/>
        <v>0</v>
      </c>
      <c r="O2278" s="173">
        <f t="shared" si="311"/>
        <v>0</v>
      </c>
      <c r="P2278" s="184">
        <f t="shared" si="311"/>
        <v>0</v>
      </c>
      <c r="Q2278" s="173">
        <f t="shared" si="311"/>
        <v>0</v>
      </c>
      <c r="R2278" s="173">
        <f t="shared" si="311"/>
        <v>0</v>
      </c>
      <c r="S2278" s="173">
        <v>0</v>
      </c>
      <c r="T2278" s="173">
        <v>0</v>
      </c>
      <c r="U2278" s="173">
        <v>33</v>
      </c>
      <c r="V2278" s="184">
        <v>61200.36</v>
      </c>
      <c r="W2278" s="173">
        <f t="shared" si="311"/>
        <v>0</v>
      </c>
      <c r="X2278" s="173">
        <f t="shared" si="311"/>
        <v>0</v>
      </c>
      <c r="Y2278" s="173">
        <f t="shared" si="311"/>
        <v>0</v>
      </c>
      <c r="Z2278" s="173">
        <f t="shared" si="311"/>
        <v>0</v>
      </c>
      <c r="AA2278" s="173">
        <f t="shared" si="311"/>
        <v>0</v>
      </c>
      <c r="AB2278" s="173">
        <f t="shared" si="311"/>
        <v>0</v>
      </c>
      <c r="AC2278" s="173">
        <f t="shared" si="311"/>
        <v>0</v>
      </c>
      <c r="AD2278" s="179">
        <f t="shared" si="311"/>
        <v>0</v>
      </c>
      <c r="AE2278" s="184">
        <f t="shared" si="311"/>
        <v>0</v>
      </c>
      <c r="AF2278" s="104"/>
      <c r="AG2278" s="104"/>
      <c r="AH2278" s="104"/>
      <c r="AI2278" s="104"/>
      <c r="AJ2278" s="104"/>
      <c r="AK2278" s="104"/>
      <c r="AL2278" s="104"/>
      <c r="AM2278" s="104"/>
      <c r="AN2278" s="104"/>
      <c r="AO2278" s="104"/>
      <c r="AP2278" s="104"/>
      <c r="AQ2278" s="104"/>
      <c r="AR2278" s="104"/>
      <c r="AS2278" s="104"/>
      <c r="AT2278" s="104"/>
      <c r="AU2278" s="104"/>
      <c r="AV2278" s="104"/>
      <c r="AW2278" s="104"/>
      <c r="AX2278" s="104"/>
      <c r="AY2278" s="104"/>
      <c r="AZ2278" s="104"/>
      <c r="BA2278" s="104"/>
      <c r="BB2278" s="104"/>
      <c r="BC2278" s="104"/>
      <c r="BD2278" s="104"/>
      <c r="BE2278" s="104"/>
      <c r="BF2278" s="104"/>
      <c r="BG2278" s="104"/>
      <c r="BH2278" s="104"/>
      <c r="BI2278" s="104"/>
      <c r="BJ2278" s="104"/>
      <c r="BK2278" s="104"/>
      <c r="BL2278" s="104"/>
      <c r="BM2278" s="104"/>
      <c r="BN2278" s="104"/>
      <c r="BO2278" s="104"/>
      <c r="BP2278" s="104"/>
      <c r="BQ2278" s="104"/>
      <c r="BR2278" s="104"/>
      <c r="GM2278" s="104"/>
      <c r="GN2278" s="104"/>
      <c r="GO2278" s="104"/>
      <c r="GP2278" s="104"/>
      <c r="GQ2278" s="104"/>
      <c r="GR2278" s="104"/>
      <c r="GS2278" s="104"/>
      <c r="GT2278" s="104"/>
      <c r="GU2278" s="104"/>
      <c r="GV2278" s="104"/>
      <c r="GW2278" s="104"/>
      <c r="GX2278" s="104"/>
      <c r="GY2278" s="104"/>
      <c r="GZ2278" s="104"/>
      <c r="HA2278" s="104"/>
      <c r="HB2278" s="104"/>
      <c r="HC2278" s="104"/>
      <c r="HD2278" s="104"/>
      <c r="HE2278" s="104"/>
      <c r="HF2278" s="104"/>
      <c r="HG2278" s="104"/>
      <c r="HH2278" s="104"/>
      <c r="HI2278" s="104"/>
      <c r="HJ2278" s="104"/>
      <c r="HK2278" s="104"/>
      <c r="HL2278" s="104"/>
      <c r="HM2278" s="104"/>
      <c r="HN2278" s="104"/>
      <c r="HO2278" s="104"/>
      <c r="HP2278" s="104"/>
      <c r="HQ2278" s="104"/>
      <c r="HR2278" s="104"/>
      <c r="HS2278" s="104"/>
      <c r="HT2278" s="104"/>
      <c r="HU2278" s="104"/>
      <c r="HV2278" s="104"/>
      <c r="HW2278" s="104"/>
      <c r="HX2278" s="104"/>
      <c r="HY2278" s="104"/>
      <c r="HZ2278" s="104"/>
      <c r="IA2278" s="104"/>
      <c r="IB2278" s="104"/>
      <c r="IC2278" s="104"/>
      <c r="ID2278" s="104"/>
      <c r="IE2278" s="104"/>
      <c r="IF2278" s="104"/>
      <c r="IG2278" s="104"/>
      <c r="IH2278" s="104"/>
      <c r="II2278" s="104"/>
      <c r="IJ2278" s="104"/>
      <c r="IK2278" s="104"/>
      <c r="IL2278" s="104"/>
      <c r="IM2278" s="104"/>
      <c r="IN2278" s="104"/>
      <c r="IO2278" s="104"/>
      <c r="IP2278" s="104"/>
      <c r="IQ2278" s="104"/>
      <c r="IR2278" s="104"/>
      <c r="IS2278" s="104"/>
      <c r="IT2278" s="104"/>
      <c r="IU2278" s="104"/>
      <c r="IV2278" s="104"/>
      <c r="IW2278" s="104"/>
      <c r="IX2278" s="104"/>
      <c r="IY2278" s="104"/>
      <c r="IZ2278" s="104"/>
      <c r="JA2278" s="104"/>
      <c r="JB2278" s="104"/>
      <c r="JC2278" s="104"/>
      <c r="JD2278" s="104"/>
      <c r="JE2278" s="104"/>
      <c r="JF2278" s="104"/>
      <c r="JG2278" s="104"/>
      <c r="JH2278" s="104"/>
      <c r="JI2278" s="104"/>
      <c r="JJ2278" s="104"/>
      <c r="JK2278" s="104"/>
      <c r="JL2278" s="104"/>
      <c r="JM2278" s="104"/>
      <c r="JN2278" s="104"/>
      <c r="JO2278" s="104"/>
      <c r="JP2278" s="104"/>
      <c r="JQ2278" s="104"/>
      <c r="JR2278" s="104"/>
      <c r="JS2278" s="104"/>
      <c r="JT2278" s="104"/>
      <c r="JU2278" s="104"/>
      <c r="JV2278" s="104"/>
      <c r="JW2278" s="104"/>
      <c r="JX2278" s="104"/>
      <c r="JY2278" s="104"/>
      <c r="JZ2278" s="104"/>
      <c r="KA2278" s="104"/>
      <c r="KB2278" s="104"/>
      <c r="KC2278" s="104"/>
      <c r="KD2278" s="104"/>
      <c r="KE2278" s="104"/>
      <c r="KF2278" s="104"/>
      <c r="KG2278" s="104"/>
      <c r="KH2278" s="104"/>
      <c r="KI2278" s="104"/>
      <c r="KJ2278" s="104"/>
      <c r="KK2278" s="104"/>
      <c r="KL2278" s="104"/>
      <c r="KM2278" s="104"/>
      <c r="KN2278" s="104"/>
      <c r="KO2278" s="104"/>
      <c r="KP2278" s="104"/>
      <c r="KQ2278" s="104"/>
      <c r="KR2278" s="104"/>
      <c r="KS2278" s="104"/>
      <c r="KT2278" s="104"/>
      <c r="KU2278" s="104"/>
      <c r="KV2278" s="104"/>
      <c r="KW2278" s="104"/>
      <c r="KX2278" s="104"/>
      <c r="KY2278" s="104"/>
      <c r="KZ2278" s="104"/>
      <c r="LA2278" s="104"/>
      <c r="LB2278" s="104"/>
      <c r="LC2278" s="104"/>
      <c r="LD2278" s="104"/>
      <c r="LE2278" s="104"/>
      <c r="LF2278" s="104"/>
      <c r="LG2278" s="104"/>
      <c r="LH2278" s="104"/>
      <c r="LI2278" s="104"/>
      <c r="LJ2278" s="104"/>
      <c r="LK2278" s="104"/>
      <c r="LL2278" s="104"/>
      <c r="LM2278" s="104"/>
      <c r="LN2278" s="104"/>
      <c r="LO2278" s="104"/>
      <c r="LP2278" s="104"/>
      <c r="LQ2278" s="104"/>
      <c r="LR2278" s="104"/>
      <c r="LS2278" s="104"/>
      <c r="LT2278" s="104"/>
      <c r="LU2278" s="104"/>
      <c r="LV2278" s="104"/>
      <c r="LW2278" s="104"/>
      <c r="LX2278" s="104"/>
      <c r="LY2278" s="104"/>
      <c r="LZ2278" s="104"/>
      <c r="MA2278" s="104"/>
      <c r="MB2278" s="104"/>
      <c r="MC2278" s="104"/>
      <c r="MD2278" s="104"/>
      <c r="ME2278" s="104"/>
      <c r="MF2278" s="104"/>
      <c r="MG2278" s="104"/>
      <c r="MH2278" s="104"/>
      <c r="MI2278" s="104"/>
      <c r="MJ2278" s="104"/>
      <c r="MK2278" s="104"/>
      <c r="ML2278" s="104"/>
      <c r="MM2278" s="104"/>
      <c r="MN2278" s="104"/>
      <c r="MO2278" s="104"/>
      <c r="MP2278" s="104"/>
      <c r="MQ2278" s="104"/>
      <c r="MR2278" s="104"/>
      <c r="MS2278" s="104"/>
      <c r="MT2278" s="104"/>
      <c r="MU2278" s="104"/>
      <c r="MV2278" s="104"/>
      <c r="MW2278" s="104"/>
      <c r="MX2278" s="104"/>
      <c r="MY2278" s="104"/>
      <c r="MZ2278" s="104"/>
      <c r="NA2278" s="104"/>
      <c r="NB2278" s="104"/>
      <c r="NC2278" s="104"/>
      <c r="ND2278" s="104"/>
      <c r="NE2278" s="104"/>
      <c r="NF2278" s="104"/>
      <c r="NG2278" s="104"/>
      <c r="NH2278" s="104"/>
      <c r="NI2278" s="104"/>
      <c r="NJ2278" s="104"/>
      <c r="NK2278" s="104"/>
      <c r="NL2278" s="104"/>
      <c r="NM2278" s="104"/>
      <c r="NN2278" s="104"/>
      <c r="NO2278" s="104"/>
      <c r="NP2278" s="104"/>
      <c r="NQ2278" s="104"/>
      <c r="NR2278" s="104"/>
      <c r="NS2278" s="104"/>
      <c r="NT2278" s="104"/>
      <c r="NU2278" s="104"/>
      <c r="NV2278" s="104"/>
      <c r="NW2278" s="104"/>
      <c r="NX2278" s="104"/>
      <c r="NY2278" s="104"/>
      <c r="NZ2278" s="104"/>
      <c r="OA2278" s="104"/>
      <c r="OB2278" s="104"/>
      <c r="OC2278" s="104"/>
      <c r="OD2278" s="104"/>
      <c r="OE2278" s="104"/>
      <c r="OF2278" s="104"/>
      <c r="OG2278" s="104"/>
      <c r="OH2278" s="104"/>
      <c r="OI2278" s="104"/>
      <c r="OJ2278" s="104"/>
      <c r="OK2278" s="104"/>
      <c r="OL2278" s="104"/>
      <c r="OM2278" s="104"/>
      <c r="ON2278" s="104"/>
      <c r="OO2278" s="104"/>
      <c r="OP2278" s="104"/>
      <c r="OQ2278" s="104"/>
      <c r="OR2278" s="104"/>
      <c r="OS2278" s="104"/>
      <c r="OT2278" s="104"/>
      <c r="OU2278" s="104"/>
      <c r="OV2278" s="104"/>
      <c r="OW2278" s="104"/>
      <c r="OX2278" s="104"/>
      <c r="OY2278" s="104"/>
      <c r="OZ2278" s="104"/>
      <c r="PA2278" s="104"/>
      <c r="PB2278" s="104"/>
      <c r="PC2278" s="104"/>
      <c r="PD2278" s="104"/>
      <c r="PE2278" s="104"/>
      <c r="PF2278" s="104"/>
      <c r="PG2278" s="104"/>
      <c r="PH2278" s="104"/>
      <c r="PI2278" s="104"/>
      <c r="PJ2278" s="104"/>
      <c r="PK2278" s="104"/>
      <c r="PL2278" s="104"/>
      <c r="PM2278" s="104"/>
      <c r="PN2278" s="104"/>
      <c r="PO2278" s="104"/>
      <c r="PP2278" s="104"/>
      <c r="PQ2278" s="104"/>
      <c r="PR2278" s="104"/>
      <c r="PS2278" s="104"/>
      <c r="PT2278" s="104"/>
      <c r="PU2278" s="104"/>
      <c r="PV2278" s="104"/>
      <c r="PW2278" s="104"/>
      <c r="PX2278" s="104"/>
      <c r="PY2278" s="104"/>
      <c r="PZ2278" s="104"/>
      <c r="QA2278" s="104"/>
      <c r="QB2278" s="104"/>
      <c r="QC2278" s="104"/>
      <c r="QD2278" s="104"/>
      <c r="QE2278" s="104"/>
      <c r="QF2278" s="104"/>
      <c r="QG2278" s="104"/>
      <c r="QH2278" s="104"/>
      <c r="QI2278" s="104"/>
      <c r="QJ2278" s="104"/>
      <c r="QK2278" s="104"/>
      <c r="QL2278" s="104"/>
      <c r="QM2278" s="104"/>
      <c r="QN2278" s="104"/>
      <c r="QO2278" s="104"/>
      <c r="QP2278" s="104"/>
      <c r="QQ2278" s="104"/>
      <c r="QR2278" s="104"/>
      <c r="QS2278" s="104"/>
      <c r="QT2278" s="104"/>
      <c r="QU2278" s="104"/>
      <c r="QV2278" s="104"/>
      <c r="QW2278" s="104"/>
      <c r="QX2278" s="104"/>
      <c r="QY2278" s="104"/>
      <c r="QZ2278" s="104"/>
      <c r="RA2278" s="104"/>
      <c r="RB2278" s="104"/>
      <c r="RC2278" s="104"/>
      <c r="RD2278" s="104"/>
      <c r="RE2278" s="104"/>
      <c r="RF2278" s="104"/>
    </row>
    <row r="2279" spans="1:474" x14ac:dyDescent="0.25">
      <c r="A2279" s="26"/>
      <c r="B2279" s="48" t="s">
        <v>2151</v>
      </c>
      <c r="C2279" s="23"/>
      <c r="D2279" s="49">
        <v>0</v>
      </c>
      <c r="E2279" s="23"/>
      <c r="F2279" s="50">
        <v>0</v>
      </c>
      <c r="G2279" s="169"/>
      <c r="H2279" s="169"/>
      <c r="I2279" s="169"/>
      <c r="J2279" s="169"/>
      <c r="K2279" s="169"/>
      <c r="L2279" s="169"/>
      <c r="M2279" s="169"/>
      <c r="N2279" s="169"/>
      <c r="O2279" s="169"/>
      <c r="P2279" s="207"/>
      <c r="Q2279" s="169"/>
      <c r="R2279" s="169"/>
      <c r="S2279" s="169"/>
      <c r="T2279" s="169"/>
      <c r="U2279" s="208">
        <v>12</v>
      </c>
      <c r="V2279" s="207">
        <v>3888</v>
      </c>
      <c r="W2279" s="169"/>
      <c r="X2279" s="169"/>
      <c r="Y2279" s="169"/>
      <c r="Z2279" s="169"/>
      <c r="AA2279" s="169"/>
      <c r="AB2279" s="169"/>
      <c r="AC2279" s="180"/>
      <c r="AD2279" s="180"/>
      <c r="AE2279" s="207">
        <v>0</v>
      </c>
    </row>
    <row r="2280" spans="1:474" x14ac:dyDescent="0.25">
      <c r="A2280" s="26"/>
      <c r="B2280" s="48" t="s">
        <v>2152</v>
      </c>
      <c r="C2280" s="23"/>
      <c r="D2280" s="98">
        <v>0</v>
      </c>
      <c r="E2280" s="23"/>
      <c r="F2280" s="50">
        <v>0</v>
      </c>
      <c r="G2280" s="169"/>
      <c r="H2280" s="169"/>
      <c r="I2280" s="169"/>
      <c r="J2280" s="169"/>
      <c r="K2280" s="169"/>
      <c r="L2280" s="169"/>
      <c r="M2280" s="169"/>
      <c r="N2280" s="169"/>
      <c r="O2280" s="169"/>
      <c r="P2280" s="207"/>
      <c r="Q2280" s="169"/>
      <c r="R2280" s="169"/>
      <c r="S2280" s="169"/>
      <c r="T2280" s="169"/>
      <c r="U2280" s="208">
        <v>16</v>
      </c>
      <c r="V2280" s="207">
        <v>53532.36</v>
      </c>
      <c r="W2280" s="169"/>
      <c r="X2280" s="169"/>
      <c r="Y2280" s="169"/>
      <c r="Z2280" s="169"/>
      <c r="AA2280" s="169"/>
      <c r="AB2280" s="169"/>
      <c r="AC2280" s="180"/>
      <c r="AD2280" s="180"/>
      <c r="AE2280" s="207">
        <v>0</v>
      </c>
    </row>
    <row r="2281" spans="1:474" x14ac:dyDescent="0.25">
      <c r="A2281" s="26"/>
      <c r="B2281" s="48" t="s">
        <v>2153</v>
      </c>
      <c r="C2281" s="23"/>
      <c r="D2281" s="49">
        <v>0</v>
      </c>
      <c r="E2281" s="23"/>
      <c r="F2281" s="50">
        <v>0</v>
      </c>
      <c r="G2281" s="169"/>
      <c r="H2281" s="169"/>
      <c r="I2281" s="169"/>
      <c r="J2281" s="169"/>
      <c r="K2281" s="169"/>
      <c r="L2281" s="169"/>
      <c r="M2281" s="169"/>
      <c r="N2281" s="169"/>
      <c r="O2281" s="169"/>
      <c r="P2281" s="207"/>
      <c r="Q2281" s="169"/>
      <c r="R2281" s="169"/>
      <c r="S2281" s="169"/>
      <c r="T2281" s="169"/>
      <c r="U2281" s="208">
        <v>0</v>
      </c>
      <c r="V2281" s="207">
        <v>0</v>
      </c>
      <c r="W2281" s="169"/>
      <c r="X2281" s="169"/>
      <c r="Y2281" s="169"/>
      <c r="Z2281" s="169"/>
      <c r="AA2281" s="169"/>
      <c r="AB2281" s="169"/>
      <c r="AC2281" s="180"/>
      <c r="AD2281" s="180"/>
      <c r="AE2281" s="207">
        <v>0</v>
      </c>
    </row>
    <row r="2282" spans="1:474" x14ac:dyDescent="0.25">
      <c r="A2282" s="26"/>
      <c r="B2282" s="48" t="s">
        <v>2154</v>
      </c>
      <c r="C2282" s="23"/>
      <c r="D2282" s="49">
        <v>0</v>
      </c>
      <c r="E2282" s="23"/>
      <c r="F2282" s="50">
        <v>0</v>
      </c>
      <c r="G2282" s="169"/>
      <c r="H2282" s="169"/>
      <c r="I2282" s="169"/>
      <c r="J2282" s="169"/>
      <c r="K2282" s="169"/>
      <c r="L2282" s="169"/>
      <c r="M2282" s="169"/>
      <c r="N2282" s="169"/>
      <c r="O2282" s="169"/>
      <c r="P2282" s="207"/>
      <c r="Q2282" s="169"/>
      <c r="R2282" s="169"/>
      <c r="S2282" s="169"/>
      <c r="T2282" s="169"/>
      <c r="U2282" s="208">
        <v>5</v>
      </c>
      <c r="V2282" s="207">
        <v>3780</v>
      </c>
      <c r="W2282" s="169"/>
      <c r="X2282" s="169"/>
      <c r="Y2282" s="169"/>
      <c r="Z2282" s="169"/>
      <c r="AA2282" s="169"/>
      <c r="AB2282" s="169"/>
      <c r="AC2282" s="180"/>
      <c r="AD2282" s="180"/>
      <c r="AE2282" s="207">
        <v>0</v>
      </c>
    </row>
    <row r="2283" spans="1:474" x14ac:dyDescent="0.25">
      <c r="A2283" s="26"/>
      <c r="B2283" s="48" t="s">
        <v>2155</v>
      </c>
      <c r="C2283" s="23"/>
      <c r="D2283" s="49">
        <v>0</v>
      </c>
      <c r="E2283" s="23"/>
      <c r="F2283" s="50">
        <v>0</v>
      </c>
      <c r="G2283" s="169"/>
      <c r="H2283" s="169"/>
      <c r="I2283" s="169"/>
      <c r="J2283" s="169"/>
      <c r="K2283" s="169"/>
      <c r="L2283" s="169"/>
      <c r="M2283" s="169"/>
      <c r="N2283" s="169"/>
      <c r="O2283" s="169"/>
      <c r="P2283" s="207"/>
      <c r="Q2283" s="169"/>
      <c r="R2283" s="169"/>
      <c r="S2283" s="169"/>
      <c r="T2283" s="169"/>
      <c r="U2283" s="208">
        <v>0</v>
      </c>
      <c r="V2283" s="207">
        <v>0</v>
      </c>
      <c r="W2283" s="169"/>
      <c r="X2283" s="169"/>
      <c r="Y2283" s="169"/>
      <c r="Z2283" s="169"/>
      <c r="AA2283" s="169"/>
      <c r="AB2283" s="169"/>
      <c r="AC2283" s="180"/>
      <c r="AD2283" s="180"/>
      <c r="AE2283" s="207">
        <v>0</v>
      </c>
    </row>
    <row r="2284" spans="1:474" s="14" customFormat="1" x14ac:dyDescent="0.25">
      <c r="A2284" s="11">
        <v>314</v>
      </c>
      <c r="B2284" s="79" t="s">
        <v>2156</v>
      </c>
      <c r="C2284" s="11"/>
      <c r="D2284" s="11"/>
      <c r="E2284" s="11"/>
      <c r="F2284" s="13">
        <v>0</v>
      </c>
      <c r="G2284" s="171">
        <f>G2285</f>
        <v>0</v>
      </c>
      <c r="H2284" s="171">
        <f t="shared" ref="H2284:AE2284" si="312">H2285</f>
        <v>0</v>
      </c>
      <c r="I2284" s="171">
        <f t="shared" si="312"/>
        <v>0</v>
      </c>
      <c r="J2284" s="171">
        <f t="shared" si="312"/>
        <v>0</v>
      </c>
      <c r="K2284" s="171">
        <f t="shared" si="312"/>
        <v>0</v>
      </c>
      <c r="L2284" s="171">
        <f t="shared" si="312"/>
        <v>0</v>
      </c>
      <c r="M2284" s="171">
        <f t="shared" si="312"/>
        <v>0</v>
      </c>
      <c r="N2284" s="171">
        <f t="shared" si="312"/>
        <v>0</v>
      </c>
      <c r="O2284" s="171">
        <f t="shared" si="312"/>
        <v>0</v>
      </c>
      <c r="P2284" s="185">
        <f t="shared" si="312"/>
        <v>0</v>
      </c>
      <c r="Q2284" s="171">
        <f t="shared" si="312"/>
        <v>0</v>
      </c>
      <c r="R2284" s="171">
        <f t="shared" si="312"/>
        <v>0</v>
      </c>
      <c r="S2284" s="171">
        <v>0</v>
      </c>
      <c r="T2284" s="171">
        <v>0</v>
      </c>
      <c r="U2284" s="171">
        <v>37</v>
      </c>
      <c r="V2284" s="185">
        <v>29439</v>
      </c>
      <c r="W2284" s="171">
        <f t="shared" si="312"/>
        <v>0</v>
      </c>
      <c r="X2284" s="171">
        <f t="shared" si="312"/>
        <v>0</v>
      </c>
      <c r="Y2284" s="171">
        <f t="shared" si="312"/>
        <v>0</v>
      </c>
      <c r="Z2284" s="171">
        <f t="shared" si="312"/>
        <v>0</v>
      </c>
      <c r="AA2284" s="171">
        <f t="shared" si="312"/>
        <v>0</v>
      </c>
      <c r="AB2284" s="171">
        <f t="shared" si="312"/>
        <v>0</v>
      </c>
      <c r="AC2284" s="171">
        <f t="shared" si="312"/>
        <v>0</v>
      </c>
      <c r="AD2284" s="181">
        <f t="shared" si="312"/>
        <v>0</v>
      </c>
      <c r="AE2284" s="185">
        <f t="shared" si="312"/>
        <v>0</v>
      </c>
      <c r="AF2284" s="104"/>
      <c r="AG2284" s="104"/>
      <c r="AH2284" s="104"/>
      <c r="AI2284" s="104"/>
      <c r="AJ2284" s="104"/>
      <c r="AK2284" s="104"/>
      <c r="AL2284" s="104"/>
      <c r="AM2284" s="104"/>
      <c r="AN2284" s="104"/>
      <c r="AO2284" s="104"/>
      <c r="AP2284" s="104"/>
      <c r="AQ2284" s="104"/>
      <c r="AR2284" s="104"/>
      <c r="AS2284" s="104"/>
      <c r="AT2284" s="104"/>
      <c r="AU2284" s="104"/>
      <c r="AV2284" s="104"/>
      <c r="AW2284" s="104"/>
      <c r="AX2284" s="104"/>
      <c r="AY2284" s="104"/>
      <c r="AZ2284" s="104"/>
      <c r="BA2284" s="104"/>
      <c r="BB2284" s="104"/>
      <c r="BC2284" s="104"/>
      <c r="BD2284" s="104"/>
      <c r="BE2284" s="104"/>
      <c r="BF2284" s="104"/>
      <c r="BG2284" s="104"/>
      <c r="BH2284" s="104"/>
      <c r="BI2284" s="104"/>
      <c r="BJ2284" s="104"/>
      <c r="BK2284" s="104"/>
      <c r="BL2284" s="104"/>
      <c r="BM2284" s="104"/>
      <c r="BN2284" s="104"/>
      <c r="BO2284" s="104"/>
      <c r="BP2284" s="104"/>
      <c r="BQ2284" s="104"/>
      <c r="BR2284" s="104"/>
      <c r="GM2284" s="104"/>
      <c r="GN2284" s="104"/>
      <c r="GO2284" s="104"/>
      <c r="GP2284" s="104"/>
      <c r="GQ2284" s="104"/>
      <c r="GR2284" s="104"/>
      <c r="GS2284" s="104"/>
      <c r="GT2284" s="104"/>
      <c r="GU2284" s="104"/>
      <c r="GV2284" s="104"/>
      <c r="GW2284" s="104"/>
      <c r="GX2284" s="104"/>
      <c r="GY2284" s="104"/>
      <c r="GZ2284" s="104"/>
      <c r="HA2284" s="104"/>
      <c r="HB2284" s="104"/>
      <c r="HC2284" s="104"/>
      <c r="HD2284" s="104"/>
      <c r="HE2284" s="104"/>
      <c r="HF2284" s="104"/>
      <c r="HG2284" s="104"/>
      <c r="HH2284" s="104"/>
      <c r="HI2284" s="104"/>
      <c r="HJ2284" s="104"/>
      <c r="HK2284" s="104"/>
      <c r="HL2284" s="104"/>
      <c r="HM2284" s="104"/>
      <c r="HN2284" s="104"/>
      <c r="HO2284" s="104"/>
      <c r="HP2284" s="104"/>
      <c r="HQ2284" s="104"/>
      <c r="HR2284" s="104"/>
      <c r="HS2284" s="104"/>
      <c r="HT2284" s="104"/>
      <c r="HU2284" s="104"/>
      <c r="HV2284" s="104"/>
      <c r="HW2284" s="104"/>
      <c r="HX2284" s="104"/>
      <c r="HY2284" s="104"/>
      <c r="HZ2284" s="104"/>
      <c r="IA2284" s="104"/>
      <c r="IB2284" s="104"/>
      <c r="IC2284" s="104"/>
      <c r="ID2284" s="104"/>
      <c r="IE2284" s="104"/>
      <c r="IF2284" s="104"/>
      <c r="IG2284" s="104"/>
      <c r="IH2284" s="104"/>
      <c r="II2284" s="104"/>
      <c r="IJ2284" s="104"/>
      <c r="IK2284" s="104"/>
      <c r="IL2284" s="104"/>
      <c r="IM2284" s="104"/>
      <c r="IN2284" s="104"/>
      <c r="IO2284" s="104"/>
      <c r="IP2284" s="104"/>
      <c r="IQ2284" s="104"/>
      <c r="IR2284" s="104"/>
      <c r="IS2284" s="104"/>
      <c r="IT2284" s="104"/>
      <c r="IU2284" s="104"/>
      <c r="IV2284" s="104"/>
      <c r="IW2284" s="104"/>
      <c r="IX2284" s="104"/>
      <c r="IY2284" s="104"/>
      <c r="IZ2284" s="104"/>
      <c r="JA2284" s="104"/>
      <c r="JB2284" s="104"/>
      <c r="JC2284" s="104"/>
      <c r="JD2284" s="104"/>
      <c r="JE2284" s="104"/>
      <c r="JF2284" s="104"/>
      <c r="JG2284" s="104"/>
      <c r="JH2284" s="104"/>
      <c r="JI2284" s="104"/>
      <c r="JJ2284" s="104"/>
      <c r="JK2284" s="104"/>
      <c r="JL2284" s="104"/>
      <c r="JM2284" s="104"/>
      <c r="JN2284" s="104"/>
      <c r="JO2284" s="104"/>
      <c r="JP2284" s="104"/>
      <c r="JQ2284" s="104"/>
      <c r="JR2284" s="104"/>
      <c r="JS2284" s="104"/>
      <c r="JT2284" s="104"/>
      <c r="JU2284" s="104"/>
      <c r="JV2284" s="104"/>
      <c r="JW2284" s="104"/>
      <c r="JX2284" s="104"/>
      <c r="JY2284" s="104"/>
      <c r="JZ2284" s="104"/>
      <c r="KA2284" s="104"/>
      <c r="KB2284" s="104"/>
      <c r="KC2284" s="104"/>
      <c r="KD2284" s="104"/>
      <c r="KE2284" s="104"/>
      <c r="KF2284" s="104"/>
      <c r="KG2284" s="104"/>
      <c r="KH2284" s="104"/>
      <c r="KI2284" s="104"/>
      <c r="KJ2284" s="104"/>
      <c r="KK2284" s="104"/>
      <c r="KL2284" s="104"/>
      <c r="KM2284" s="104"/>
      <c r="KN2284" s="104"/>
      <c r="KO2284" s="104"/>
      <c r="KP2284" s="104"/>
      <c r="KQ2284" s="104"/>
      <c r="KR2284" s="104"/>
      <c r="KS2284" s="104"/>
      <c r="KT2284" s="104"/>
      <c r="KU2284" s="104"/>
      <c r="KV2284" s="104"/>
      <c r="KW2284" s="104"/>
      <c r="KX2284" s="104"/>
      <c r="KY2284" s="104"/>
      <c r="KZ2284" s="104"/>
      <c r="LA2284" s="104"/>
      <c r="LB2284" s="104"/>
      <c r="LC2284" s="104"/>
      <c r="LD2284" s="104"/>
      <c r="LE2284" s="104"/>
      <c r="LF2284" s="104"/>
      <c r="LG2284" s="104"/>
      <c r="LH2284" s="104"/>
      <c r="LI2284" s="104"/>
      <c r="LJ2284" s="104"/>
      <c r="LK2284" s="104"/>
      <c r="LL2284" s="104"/>
      <c r="LM2284" s="104"/>
      <c r="LN2284" s="104"/>
      <c r="LO2284" s="104"/>
      <c r="LP2284" s="104"/>
      <c r="LQ2284" s="104"/>
      <c r="LR2284" s="104"/>
      <c r="LS2284" s="104"/>
      <c r="LT2284" s="104"/>
      <c r="LU2284" s="104"/>
      <c r="LV2284" s="104"/>
      <c r="LW2284" s="104"/>
      <c r="LX2284" s="104"/>
      <c r="LY2284" s="104"/>
      <c r="LZ2284" s="104"/>
      <c r="MA2284" s="104"/>
      <c r="MB2284" s="104"/>
      <c r="MC2284" s="104"/>
      <c r="MD2284" s="104"/>
      <c r="ME2284" s="104"/>
      <c r="MF2284" s="104"/>
      <c r="MG2284" s="104"/>
      <c r="MH2284" s="104"/>
      <c r="MI2284" s="104"/>
      <c r="MJ2284" s="104"/>
      <c r="MK2284" s="104"/>
      <c r="ML2284" s="104"/>
      <c r="MM2284" s="104"/>
      <c r="MN2284" s="104"/>
      <c r="MO2284" s="104"/>
      <c r="MP2284" s="104"/>
      <c r="MQ2284" s="104"/>
      <c r="MR2284" s="104"/>
      <c r="MS2284" s="104"/>
      <c r="MT2284" s="104"/>
      <c r="MU2284" s="104"/>
      <c r="MV2284" s="104"/>
      <c r="MW2284" s="104"/>
      <c r="MX2284" s="104"/>
      <c r="MY2284" s="104"/>
      <c r="MZ2284" s="104"/>
      <c r="NA2284" s="104"/>
      <c r="NB2284" s="104"/>
      <c r="NC2284" s="104"/>
      <c r="ND2284" s="104"/>
      <c r="NE2284" s="104"/>
      <c r="NF2284" s="104"/>
      <c r="NG2284" s="104"/>
      <c r="NH2284" s="104"/>
      <c r="NI2284" s="104"/>
      <c r="NJ2284" s="104"/>
      <c r="NK2284" s="104"/>
      <c r="NL2284" s="104"/>
      <c r="NM2284" s="104"/>
      <c r="NN2284" s="104"/>
      <c r="NO2284" s="104"/>
      <c r="NP2284" s="104"/>
      <c r="NQ2284" s="104"/>
      <c r="NR2284" s="104"/>
      <c r="NS2284" s="104"/>
      <c r="NT2284" s="104"/>
      <c r="NU2284" s="104"/>
      <c r="NV2284" s="104"/>
      <c r="NW2284" s="104"/>
      <c r="NX2284" s="104"/>
      <c r="NY2284" s="104"/>
      <c r="NZ2284" s="104"/>
      <c r="OA2284" s="104"/>
      <c r="OB2284" s="104"/>
      <c r="OC2284" s="104"/>
      <c r="OD2284" s="104"/>
      <c r="OE2284" s="104"/>
      <c r="OF2284" s="104"/>
      <c r="OG2284" s="104"/>
      <c r="OH2284" s="104"/>
      <c r="OI2284" s="104"/>
      <c r="OJ2284" s="104"/>
      <c r="OK2284" s="104"/>
      <c r="OL2284" s="104"/>
      <c r="OM2284" s="104"/>
      <c r="ON2284" s="104"/>
      <c r="OO2284" s="104"/>
      <c r="OP2284" s="104"/>
      <c r="OQ2284" s="104"/>
      <c r="OR2284" s="104"/>
      <c r="OS2284" s="104"/>
      <c r="OT2284" s="104"/>
      <c r="OU2284" s="104"/>
      <c r="OV2284" s="104"/>
      <c r="OW2284" s="104"/>
      <c r="OX2284" s="104"/>
      <c r="OY2284" s="104"/>
      <c r="OZ2284" s="104"/>
      <c r="PA2284" s="104"/>
      <c r="PB2284" s="104"/>
      <c r="PC2284" s="104"/>
      <c r="PD2284" s="104"/>
      <c r="PE2284" s="104"/>
      <c r="PF2284" s="104"/>
      <c r="PG2284" s="104"/>
      <c r="PH2284" s="104"/>
      <c r="PI2284" s="104"/>
      <c r="PJ2284" s="104"/>
      <c r="PK2284" s="104"/>
      <c r="PL2284" s="104"/>
      <c r="PM2284" s="104"/>
      <c r="PN2284" s="104"/>
      <c r="PO2284" s="104"/>
      <c r="PP2284" s="104"/>
      <c r="PQ2284" s="104"/>
      <c r="PR2284" s="104"/>
      <c r="PS2284" s="104"/>
      <c r="PT2284" s="104"/>
      <c r="PU2284" s="104"/>
      <c r="PV2284" s="104"/>
      <c r="PW2284" s="104"/>
      <c r="PX2284" s="104"/>
      <c r="PY2284" s="104"/>
      <c r="PZ2284" s="104"/>
      <c r="QA2284" s="104"/>
      <c r="QB2284" s="104"/>
      <c r="QC2284" s="104"/>
      <c r="QD2284" s="104"/>
      <c r="QE2284" s="104"/>
      <c r="QF2284" s="104"/>
      <c r="QG2284" s="104"/>
      <c r="QH2284" s="104"/>
      <c r="QI2284" s="104"/>
      <c r="QJ2284" s="104"/>
      <c r="QK2284" s="104"/>
      <c r="QL2284" s="104"/>
      <c r="QM2284" s="104"/>
      <c r="QN2284" s="104"/>
      <c r="QO2284" s="104"/>
      <c r="QP2284" s="104"/>
      <c r="QQ2284" s="104"/>
      <c r="QR2284" s="104"/>
      <c r="QS2284" s="104"/>
      <c r="QT2284" s="104"/>
      <c r="QU2284" s="104"/>
      <c r="QV2284" s="104"/>
      <c r="QW2284" s="104"/>
      <c r="QX2284" s="104"/>
      <c r="QY2284" s="104"/>
      <c r="QZ2284" s="104"/>
      <c r="RA2284" s="104"/>
      <c r="RB2284" s="104"/>
      <c r="RC2284" s="104"/>
      <c r="RD2284" s="104"/>
      <c r="RE2284" s="104"/>
      <c r="RF2284" s="104"/>
    </row>
    <row r="2285" spans="1:474" s="19" customFormat="1" x14ac:dyDescent="0.25">
      <c r="A2285" s="15">
        <v>31401</v>
      </c>
      <c r="B2285" s="67" t="s">
        <v>2156</v>
      </c>
      <c r="C2285" s="15"/>
      <c r="D2285" s="15"/>
      <c r="E2285" s="15"/>
      <c r="F2285" s="18">
        <v>0</v>
      </c>
      <c r="G2285" s="173">
        <f>SUM(G2286:G2287)</f>
        <v>0</v>
      </c>
      <c r="H2285" s="173">
        <f t="shared" ref="H2285:AE2285" si="313">SUM(H2286:H2287)</f>
        <v>0</v>
      </c>
      <c r="I2285" s="173">
        <f t="shared" si="313"/>
        <v>0</v>
      </c>
      <c r="J2285" s="173">
        <f t="shared" si="313"/>
        <v>0</v>
      </c>
      <c r="K2285" s="173">
        <f t="shared" si="313"/>
        <v>0</v>
      </c>
      <c r="L2285" s="173">
        <f t="shared" si="313"/>
        <v>0</v>
      </c>
      <c r="M2285" s="173">
        <f t="shared" si="313"/>
        <v>0</v>
      </c>
      <c r="N2285" s="173">
        <f t="shared" si="313"/>
        <v>0</v>
      </c>
      <c r="O2285" s="173">
        <f t="shared" si="313"/>
        <v>0</v>
      </c>
      <c r="P2285" s="184">
        <f t="shared" si="313"/>
        <v>0</v>
      </c>
      <c r="Q2285" s="173">
        <f t="shared" si="313"/>
        <v>0</v>
      </c>
      <c r="R2285" s="173">
        <f t="shared" si="313"/>
        <v>0</v>
      </c>
      <c r="S2285" s="173">
        <v>0</v>
      </c>
      <c r="T2285" s="173">
        <v>0</v>
      </c>
      <c r="U2285" s="173">
        <v>37</v>
      </c>
      <c r="V2285" s="184">
        <v>29439</v>
      </c>
      <c r="W2285" s="173">
        <f t="shared" si="313"/>
        <v>0</v>
      </c>
      <c r="X2285" s="173">
        <f t="shared" si="313"/>
        <v>0</v>
      </c>
      <c r="Y2285" s="173">
        <f t="shared" si="313"/>
        <v>0</v>
      </c>
      <c r="Z2285" s="173">
        <f t="shared" si="313"/>
        <v>0</v>
      </c>
      <c r="AA2285" s="173">
        <f t="shared" si="313"/>
        <v>0</v>
      </c>
      <c r="AB2285" s="173">
        <f t="shared" si="313"/>
        <v>0</v>
      </c>
      <c r="AC2285" s="173">
        <f t="shared" si="313"/>
        <v>0</v>
      </c>
      <c r="AD2285" s="179">
        <f t="shared" si="313"/>
        <v>0</v>
      </c>
      <c r="AE2285" s="184">
        <f t="shared" si="313"/>
        <v>0</v>
      </c>
      <c r="AF2285" s="104"/>
      <c r="AG2285" s="104"/>
      <c r="AH2285" s="104"/>
      <c r="AI2285" s="104"/>
      <c r="AJ2285" s="104"/>
      <c r="AK2285" s="104"/>
      <c r="AL2285" s="104"/>
      <c r="AM2285" s="104"/>
      <c r="AN2285" s="104"/>
      <c r="AO2285" s="104"/>
      <c r="AP2285" s="104"/>
      <c r="AQ2285" s="104"/>
      <c r="AR2285" s="104"/>
      <c r="AS2285" s="104"/>
      <c r="AT2285" s="104"/>
      <c r="AU2285" s="104"/>
      <c r="AV2285" s="104"/>
      <c r="AW2285" s="104"/>
      <c r="AX2285" s="104"/>
      <c r="AY2285" s="104"/>
      <c r="AZ2285" s="104"/>
      <c r="BA2285" s="104"/>
      <c r="BB2285" s="104"/>
      <c r="BC2285" s="104"/>
      <c r="BD2285" s="104"/>
      <c r="BE2285" s="104"/>
      <c r="BF2285" s="104"/>
      <c r="BG2285" s="104"/>
      <c r="BH2285" s="104"/>
      <c r="BI2285" s="104"/>
      <c r="BJ2285" s="104"/>
      <c r="BK2285" s="104"/>
      <c r="BL2285" s="104"/>
      <c r="BM2285" s="104"/>
      <c r="BN2285" s="104"/>
      <c r="BO2285" s="104"/>
      <c r="BP2285" s="104"/>
      <c r="BQ2285" s="104"/>
      <c r="BR2285" s="104"/>
      <c r="GM2285" s="104"/>
      <c r="GN2285" s="104"/>
      <c r="GO2285" s="104"/>
      <c r="GP2285" s="104"/>
      <c r="GQ2285" s="104"/>
      <c r="GR2285" s="104"/>
      <c r="GS2285" s="104"/>
      <c r="GT2285" s="104"/>
      <c r="GU2285" s="104"/>
      <c r="GV2285" s="104"/>
      <c r="GW2285" s="104"/>
      <c r="GX2285" s="104"/>
      <c r="GY2285" s="104"/>
      <c r="GZ2285" s="104"/>
      <c r="HA2285" s="104"/>
      <c r="HB2285" s="104"/>
      <c r="HC2285" s="104"/>
      <c r="HD2285" s="104"/>
      <c r="HE2285" s="104"/>
      <c r="HF2285" s="104"/>
      <c r="HG2285" s="104"/>
      <c r="HH2285" s="104"/>
      <c r="HI2285" s="104"/>
      <c r="HJ2285" s="104"/>
      <c r="HK2285" s="104"/>
      <c r="HL2285" s="104"/>
      <c r="HM2285" s="104"/>
      <c r="HN2285" s="104"/>
      <c r="HO2285" s="104"/>
      <c r="HP2285" s="104"/>
      <c r="HQ2285" s="104"/>
      <c r="HR2285" s="104"/>
      <c r="HS2285" s="104"/>
      <c r="HT2285" s="104"/>
      <c r="HU2285" s="104"/>
      <c r="HV2285" s="104"/>
      <c r="HW2285" s="104"/>
      <c r="HX2285" s="104"/>
      <c r="HY2285" s="104"/>
      <c r="HZ2285" s="104"/>
      <c r="IA2285" s="104"/>
      <c r="IB2285" s="104"/>
      <c r="IC2285" s="104"/>
      <c r="ID2285" s="104"/>
      <c r="IE2285" s="104"/>
      <c r="IF2285" s="104"/>
      <c r="IG2285" s="104"/>
      <c r="IH2285" s="104"/>
      <c r="II2285" s="104"/>
      <c r="IJ2285" s="104"/>
      <c r="IK2285" s="104"/>
      <c r="IL2285" s="104"/>
      <c r="IM2285" s="104"/>
      <c r="IN2285" s="104"/>
      <c r="IO2285" s="104"/>
      <c r="IP2285" s="104"/>
      <c r="IQ2285" s="104"/>
      <c r="IR2285" s="104"/>
      <c r="IS2285" s="104"/>
      <c r="IT2285" s="104"/>
      <c r="IU2285" s="104"/>
      <c r="IV2285" s="104"/>
      <c r="IW2285" s="104"/>
      <c r="IX2285" s="104"/>
      <c r="IY2285" s="104"/>
      <c r="IZ2285" s="104"/>
      <c r="JA2285" s="104"/>
      <c r="JB2285" s="104"/>
      <c r="JC2285" s="104"/>
      <c r="JD2285" s="104"/>
      <c r="JE2285" s="104"/>
      <c r="JF2285" s="104"/>
      <c r="JG2285" s="104"/>
      <c r="JH2285" s="104"/>
      <c r="JI2285" s="104"/>
      <c r="JJ2285" s="104"/>
      <c r="JK2285" s="104"/>
      <c r="JL2285" s="104"/>
      <c r="JM2285" s="104"/>
      <c r="JN2285" s="104"/>
      <c r="JO2285" s="104"/>
      <c r="JP2285" s="104"/>
      <c r="JQ2285" s="104"/>
      <c r="JR2285" s="104"/>
      <c r="JS2285" s="104"/>
      <c r="JT2285" s="104"/>
      <c r="JU2285" s="104"/>
      <c r="JV2285" s="104"/>
      <c r="JW2285" s="104"/>
      <c r="JX2285" s="104"/>
      <c r="JY2285" s="104"/>
      <c r="JZ2285" s="104"/>
      <c r="KA2285" s="104"/>
      <c r="KB2285" s="104"/>
      <c r="KC2285" s="104"/>
      <c r="KD2285" s="104"/>
      <c r="KE2285" s="104"/>
      <c r="KF2285" s="104"/>
      <c r="KG2285" s="104"/>
      <c r="KH2285" s="104"/>
      <c r="KI2285" s="104"/>
      <c r="KJ2285" s="104"/>
      <c r="KK2285" s="104"/>
      <c r="KL2285" s="104"/>
      <c r="KM2285" s="104"/>
      <c r="KN2285" s="104"/>
      <c r="KO2285" s="104"/>
      <c r="KP2285" s="104"/>
      <c r="KQ2285" s="104"/>
      <c r="KR2285" s="104"/>
      <c r="KS2285" s="104"/>
      <c r="KT2285" s="104"/>
      <c r="KU2285" s="104"/>
      <c r="KV2285" s="104"/>
      <c r="KW2285" s="104"/>
      <c r="KX2285" s="104"/>
      <c r="KY2285" s="104"/>
      <c r="KZ2285" s="104"/>
      <c r="LA2285" s="104"/>
      <c r="LB2285" s="104"/>
      <c r="LC2285" s="104"/>
      <c r="LD2285" s="104"/>
      <c r="LE2285" s="104"/>
      <c r="LF2285" s="104"/>
      <c r="LG2285" s="104"/>
      <c r="LH2285" s="104"/>
      <c r="LI2285" s="104"/>
      <c r="LJ2285" s="104"/>
      <c r="LK2285" s="104"/>
      <c r="LL2285" s="104"/>
      <c r="LM2285" s="104"/>
      <c r="LN2285" s="104"/>
      <c r="LO2285" s="104"/>
      <c r="LP2285" s="104"/>
      <c r="LQ2285" s="104"/>
      <c r="LR2285" s="104"/>
      <c r="LS2285" s="104"/>
      <c r="LT2285" s="104"/>
      <c r="LU2285" s="104"/>
      <c r="LV2285" s="104"/>
      <c r="LW2285" s="104"/>
      <c r="LX2285" s="104"/>
      <c r="LY2285" s="104"/>
      <c r="LZ2285" s="104"/>
      <c r="MA2285" s="104"/>
      <c r="MB2285" s="104"/>
      <c r="MC2285" s="104"/>
      <c r="MD2285" s="104"/>
      <c r="ME2285" s="104"/>
      <c r="MF2285" s="104"/>
      <c r="MG2285" s="104"/>
      <c r="MH2285" s="104"/>
      <c r="MI2285" s="104"/>
      <c r="MJ2285" s="104"/>
      <c r="MK2285" s="104"/>
      <c r="ML2285" s="104"/>
      <c r="MM2285" s="104"/>
      <c r="MN2285" s="104"/>
      <c r="MO2285" s="104"/>
      <c r="MP2285" s="104"/>
      <c r="MQ2285" s="104"/>
      <c r="MR2285" s="104"/>
      <c r="MS2285" s="104"/>
      <c r="MT2285" s="104"/>
      <c r="MU2285" s="104"/>
      <c r="MV2285" s="104"/>
      <c r="MW2285" s="104"/>
      <c r="MX2285" s="104"/>
      <c r="MY2285" s="104"/>
      <c r="MZ2285" s="104"/>
      <c r="NA2285" s="104"/>
      <c r="NB2285" s="104"/>
      <c r="NC2285" s="104"/>
      <c r="ND2285" s="104"/>
      <c r="NE2285" s="104"/>
      <c r="NF2285" s="104"/>
      <c r="NG2285" s="104"/>
      <c r="NH2285" s="104"/>
      <c r="NI2285" s="104"/>
      <c r="NJ2285" s="104"/>
      <c r="NK2285" s="104"/>
      <c r="NL2285" s="104"/>
      <c r="NM2285" s="104"/>
      <c r="NN2285" s="104"/>
      <c r="NO2285" s="104"/>
      <c r="NP2285" s="104"/>
      <c r="NQ2285" s="104"/>
      <c r="NR2285" s="104"/>
      <c r="NS2285" s="104"/>
      <c r="NT2285" s="104"/>
      <c r="NU2285" s="104"/>
      <c r="NV2285" s="104"/>
      <c r="NW2285" s="104"/>
      <c r="NX2285" s="104"/>
      <c r="NY2285" s="104"/>
      <c r="NZ2285" s="104"/>
      <c r="OA2285" s="104"/>
      <c r="OB2285" s="104"/>
      <c r="OC2285" s="104"/>
      <c r="OD2285" s="104"/>
      <c r="OE2285" s="104"/>
      <c r="OF2285" s="104"/>
      <c r="OG2285" s="104"/>
      <c r="OH2285" s="104"/>
      <c r="OI2285" s="104"/>
      <c r="OJ2285" s="104"/>
      <c r="OK2285" s="104"/>
      <c r="OL2285" s="104"/>
      <c r="OM2285" s="104"/>
      <c r="ON2285" s="104"/>
      <c r="OO2285" s="104"/>
      <c r="OP2285" s="104"/>
      <c r="OQ2285" s="104"/>
      <c r="OR2285" s="104"/>
      <c r="OS2285" s="104"/>
      <c r="OT2285" s="104"/>
      <c r="OU2285" s="104"/>
      <c r="OV2285" s="104"/>
      <c r="OW2285" s="104"/>
      <c r="OX2285" s="104"/>
      <c r="OY2285" s="104"/>
      <c r="OZ2285" s="104"/>
      <c r="PA2285" s="104"/>
      <c r="PB2285" s="104"/>
      <c r="PC2285" s="104"/>
      <c r="PD2285" s="104"/>
      <c r="PE2285" s="104"/>
      <c r="PF2285" s="104"/>
      <c r="PG2285" s="104"/>
      <c r="PH2285" s="104"/>
      <c r="PI2285" s="104"/>
      <c r="PJ2285" s="104"/>
      <c r="PK2285" s="104"/>
      <c r="PL2285" s="104"/>
      <c r="PM2285" s="104"/>
      <c r="PN2285" s="104"/>
      <c r="PO2285" s="104"/>
      <c r="PP2285" s="104"/>
      <c r="PQ2285" s="104"/>
      <c r="PR2285" s="104"/>
      <c r="PS2285" s="104"/>
      <c r="PT2285" s="104"/>
      <c r="PU2285" s="104"/>
      <c r="PV2285" s="104"/>
      <c r="PW2285" s="104"/>
      <c r="PX2285" s="104"/>
      <c r="PY2285" s="104"/>
      <c r="PZ2285" s="104"/>
      <c r="QA2285" s="104"/>
      <c r="QB2285" s="104"/>
      <c r="QC2285" s="104"/>
      <c r="QD2285" s="104"/>
      <c r="QE2285" s="104"/>
      <c r="QF2285" s="104"/>
      <c r="QG2285" s="104"/>
      <c r="QH2285" s="104"/>
      <c r="QI2285" s="104"/>
      <c r="QJ2285" s="104"/>
      <c r="QK2285" s="104"/>
      <c r="QL2285" s="104"/>
      <c r="QM2285" s="104"/>
      <c r="QN2285" s="104"/>
      <c r="QO2285" s="104"/>
      <c r="QP2285" s="104"/>
      <c r="QQ2285" s="104"/>
      <c r="QR2285" s="104"/>
      <c r="QS2285" s="104"/>
      <c r="QT2285" s="104"/>
      <c r="QU2285" s="104"/>
      <c r="QV2285" s="104"/>
      <c r="QW2285" s="104"/>
      <c r="QX2285" s="104"/>
      <c r="QY2285" s="104"/>
      <c r="QZ2285" s="104"/>
      <c r="RA2285" s="104"/>
      <c r="RB2285" s="104"/>
      <c r="RC2285" s="104"/>
      <c r="RD2285" s="104"/>
      <c r="RE2285" s="104"/>
      <c r="RF2285" s="104"/>
    </row>
    <row r="2286" spans="1:474" x14ac:dyDescent="0.25">
      <c r="A2286" s="26"/>
      <c r="B2286" s="48" t="s">
        <v>2157</v>
      </c>
      <c r="C2286" s="23"/>
      <c r="D2286" s="57">
        <v>25</v>
      </c>
      <c r="E2286" s="23"/>
      <c r="F2286" s="50">
        <v>0</v>
      </c>
      <c r="G2286" s="169"/>
      <c r="H2286" s="169"/>
      <c r="I2286" s="169"/>
      <c r="J2286" s="169"/>
      <c r="K2286" s="169"/>
      <c r="L2286" s="169"/>
      <c r="M2286" s="169"/>
      <c r="N2286" s="169"/>
      <c r="O2286" s="169"/>
      <c r="P2286" s="207"/>
      <c r="Q2286" s="169"/>
      <c r="R2286" s="169"/>
      <c r="S2286" s="169"/>
      <c r="T2286" s="169"/>
      <c r="U2286" s="208">
        <v>25</v>
      </c>
      <c r="V2286" s="207">
        <v>24255</v>
      </c>
      <c r="W2286" s="169"/>
      <c r="X2286" s="169"/>
      <c r="Y2286" s="169"/>
      <c r="Z2286" s="169"/>
      <c r="AA2286" s="169"/>
      <c r="AB2286" s="169"/>
      <c r="AC2286" s="180"/>
      <c r="AD2286" s="180"/>
      <c r="AE2286" s="207">
        <v>0</v>
      </c>
    </row>
    <row r="2287" spans="1:474" x14ac:dyDescent="0.25">
      <c r="A2287" s="119"/>
      <c r="B2287" s="48" t="s">
        <v>2158</v>
      </c>
      <c r="C2287" s="23"/>
      <c r="D2287" s="49">
        <v>12</v>
      </c>
      <c r="E2287" s="23"/>
      <c r="F2287" s="50">
        <v>0</v>
      </c>
      <c r="G2287" s="169"/>
      <c r="H2287" s="169"/>
      <c r="I2287" s="169"/>
      <c r="J2287" s="169"/>
      <c r="K2287" s="169"/>
      <c r="L2287" s="169"/>
      <c r="M2287" s="169"/>
      <c r="N2287" s="169"/>
      <c r="O2287" s="169"/>
      <c r="P2287" s="207"/>
      <c r="Q2287" s="169"/>
      <c r="R2287" s="169"/>
      <c r="S2287" s="169"/>
      <c r="T2287" s="169"/>
      <c r="U2287" s="208">
        <v>12</v>
      </c>
      <c r="V2287" s="207">
        <v>5184</v>
      </c>
      <c r="W2287" s="169"/>
      <c r="X2287" s="169"/>
      <c r="Y2287" s="169"/>
      <c r="Z2287" s="169"/>
      <c r="AA2287" s="169"/>
      <c r="AB2287" s="169"/>
      <c r="AC2287" s="180"/>
      <c r="AD2287" s="180"/>
      <c r="AE2287" s="207">
        <v>0</v>
      </c>
    </row>
    <row r="2288" spans="1:474" s="14" customFormat="1" x14ac:dyDescent="0.25">
      <c r="A2288" s="11">
        <v>31700</v>
      </c>
      <c r="B2288" s="79" t="s">
        <v>2159</v>
      </c>
      <c r="C2288" s="11"/>
      <c r="D2288" s="11"/>
      <c r="E2288" s="11"/>
      <c r="F2288" s="13">
        <v>0</v>
      </c>
      <c r="G2288" s="171">
        <f>G2289</f>
        <v>0</v>
      </c>
      <c r="H2288" s="171">
        <f t="shared" ref="H2288:AD2288" si="314">H2289</f>
        <v>0</v>
      </c>
      <c r="I2288" s="171">
        <f t="shared" si="314"/>
        <v>0</v>
      </c>
      <c r="J2288" s="171">
        <f t="shared" si="314"/>
        <v>0</v>
      </c>
      <c r="K2288" s="171">
        <f t="shared" si="314"/>
        <v>0</v>
      </c>
      <c r="L2288" s="171">
        <f t="shared" si="314"/>
        <v>0</v>
      </c>
      <c r="M2288" s="171">
        <f t="shared" si="314"/>
        <v>0</v>
      </c>
      <c r="N2288" s="171">
        <f t="shared" si="314"/>
        <v>0</v>
      </c>
      <c r="O2288" s="171">
        <f t="shared" si="314"/>
        <v>0</v>
      </c>
      <c r="P2288" s="185">
        <f t="shared" si="314"/>
        <v>0</v>
      </c>
      <c r="Q2288" s="171">
        <f t="shared" si="314"/>
        <v>0</v>
      </c>
      <c r="R2288" s="171">
        <f t="shared" si="314"/>
        <v>0</v>
      </c>
      <c r="S2288" s="171">
        <v>0</v>
      </c>
      <c r="T2288" s="171">
        <v>0</v>
      </c>
      <c r="U2288" s="171">
        <v>78</v>
      </c>
      <c r="V2288" s="185">
        <v>59744</v>
      </c>
      <c r="W2288" s="171">
        <f t="shared" si="314"/>
        <v>0</v>
      </c>
      <c r="X2288" s="171">
        <f t="shared" si="314"/>
        <v>0</v>
      </c>
      <c r="Y2288" s="171">
        <f t="shared" si="314"/>
        <v>0</v>
      </c>
      <c r="Z2288" s="171">
        <f t="shared" si="314"/>
        <v>0</v>
      </c>
      <c r="AA2288" s="171">
        <f t="shared" si="314"/>
        <v>0</v>
      </c>
      <c r="AB2288" s="171">
        <f t="shared" si="314"/>
        <v>0</v>
      </c>
      <c r="AC2288" s="171">
        <f t="shared" si="314"/>
        <v>0</v>
      </c>
      <c r="AD2288" s="181">
        <f t="shared" si="314"/>
        <v>0</v>
      </c>
      <c r="AE2288" s="185">
        <v>0</v>
      </c>
      <c r="AF2288" s="104"/>
      <c r="AG2288" s="104"/>
      <c r="AH2288" s="104"/>
      <c r="AI2288" s="104"/>
      <c r="AJ2288" s="104"/>
      <c r="AK2288" s="104"/>
      <c r="AL2288" s="104"/>
      <c r="AM2288" s="104"/>
      <c r="AN2288" s="104"/>
      <c r="AO2288" s="104"/>
      <c r="AP2288" s="104"/>
      <c r="AQ2288" s="104"/>
      <c r="AR2288" s="104"/>
      <c r="AS2288" s="104"/>
      <c r="AT2288" s="104"/>
      <c r="AU2288" s="104"/>
      <c r="AV2288" s="104"/>
      <c r="AW2288" s="104"/>
      <c r="AX2288" s="104"/>
      <c r="AY2288" s="104"/>
      <c r="AZ2288" s="104"/>
      <c r="BA2288" s="104"/>
      <c r="BB2288" s="104"/>
      <c r="BC2288" s="104"/>
      <c r="BD2288" s="104"/>
      <c r="BE2288" s="104"/>
      <c r="BF2288" s="104"/>
      <c r="BG2288" s="104"/>
      <c r="BH2288" s="104"/>
      <c r="BI2288" s="104"/>
      <c r="BJ2288" s="104"/>
      <c r="BK2288" s="104"/>
      <c r="BL2288" s="104"/>
      <c r="BM2288" s="104"/>
      <c r="BN2288" s="104"/>
      <c r="BO2288" s="104"/>
      <c r="BP2288" s="104"/>
      <c r="BQ2288" s="104"/>
      <c r="BR2288" s="104"/>
      <c r="GM2288" s="104"/>
      <c r="GN2288" s="104"/>
      <c r="GO2288" s="104"/>
      <c r="GP2288" s="104"/>
      <c r="GQ2288" s="104"/>
      <c r="GR2288" s="104"/>
      <c r="GS2288" s="104"/>
      <c r="GT2288" s="104"/>
      <c r="GU2288" s="104"/>
      <c r="GV2288" s="104"/>
      <c r="GW2288" s="104"/>
      <c r="GX2288" s="104"/>
      <c r="GY2288" s="104"/>
      <c r="GZ2288" s="104"/>
      <c r="HA2288" s="104"/>
      <c r="HB2288" s="104"/>
      <c r="HC2288" s="104"/>
      <c r="HD2288" s="104"/>
      <c r="HE2288" s="104"/>
      <c r="HF2288" s="104"/>
      <c r="HG2288" s="104"/>
      <c r="HH2288" s="104"/>
      <c r="HI2288" s="104"/>
      <c r="HJ2288" s="104"/>
      <c r="HK2288" s="104"/>
      <c r="HL2288" s="104"/>
      <c r="HM2288" s="104"/>
      <c r="HN2288" s="104"/>
      <c r="HO2288" s="104"/>
      <c r="HP2288" s="104"/>
      <c r="HQ2288" s="104"/>
      <c r="HR2288" s="104"/>
      <c r="HS2288" s="104"/>
      <c r="HT2288" s="104"/>
      <c r="HU2288" s="104"/>
      <c r="HV2288" s="104"/>
      <c r="HW2288" s="104"/>
      <c r="HX2288" s="104"/>
      <c r="HY2288" s="104"/>
      <c r="HZ2288" s="104"/>
      <c r="IA2288" s="104"/>
      <c r="IB2288" s="104"/>
      <c r="IC2288" s="104"/>
      <c r="ID2288" s="104"/>
      <c r="IE2288" s="104"/>
      <c r="IF2288" s="104"/>
      <c r="IG2288" s="104"/>
      <c r="IH2288" s="104"/>
      <c r="II2288" s="104"/>
      <c r="IJ2288" s="104"/>
      <c r="IK2288" s="104"/>
      <c r="IL2288" s="104"/>
      <c r="IM2288" s="104"/>
      <c r="IN2288" s="104"/>
      <c r="IO2288" s="104"/>
      <c r="IP2288" s="104"/>
      <c r="IQ2288" s="104"/>
      <c r="IR2288" s="104"/>
      <c r="IS2288" s="104"/>
      <c r="IT2288" s="104"/>
      <c r="IU2288" s="104"/>
      <c r="IV2288" s="104"/>
      <c r="IW2288" s="104"/>
      <c r="IX2288" s="104"/>
      <c r="IY2288" s="104"/>
      <c r="IZ2288" s="104"/>
      <c r="JA2288" s="104"/>
      <c r="JB2288" s="104"/>
      <c r="JC2288" s="104"/>
      <c r="JD2288" s="104"/>
      <c r="JE2288" s="104"/>
      <c r="JF2288" s="104"/>
      <c r="JG2288" s="104"/>
      <c r="JH2288" s="104"/>
      <c r="JI2288" s="104"/>
      <c r="JJ2288" s="104"/>
      <c r="JK2288" s="104"/>
      <c r="JL2288" s="104"/>
      <c r="JM2288" s="104"/>
      <c r="JN2288" s="104"/>
      <c r="JO2288" s="104"/>
      <c r="JP2288" s="104"/>
      <c r="JQ2288" s="104"/>
      <c r="JR2288" s="104"/>
      <c r="JS2288" s="104"/>
      <c r="JT2288" s="104"/>
      <c r="JU2288" s="104"/>
      <c r="JV2288" s="104"/>
      <c r="JW2288" s="104"/>
      <c r="JX2288" s="104"/>
      <c r="JY2288" s="104"/>
      <c r="JZ2288" s="104"/>
      <c r="KA2288" s="104"/>
      <c r="KB2288" s="104"/>
      <c r="KC2288" s="104"/>
      <c r="KD2288" s="104"/>
      <c r="KE2288" s="104"/>
      <c r="KF2288" s="104"/>
      <c r="KG2288" s="104"/>
      <c r="KH2288" s="104"/>
      <c r="KI2288" s="104"/>
      <c r="KJ2288" s="104"/>
      <c r="KK2288" s="104"/>
      <c r="KL2288" s="104"/>
      <c r="KM2288" s="104"/>
      <c r="KN2288" s="104"/>
      <c r="KO2288" s="104"/>
      <c r="KP2288" s="104"/>
      <c r="KQ2288" s="104"/>
      <c r="KR2288" s="104"/>
      <c r="KS2288" s="104"/>
      <c r="KT2288" s="104"/>
      <c r="KU2288" s="104"/>
      <c r="KV2288" s="104"/>
      <c r="KW2288" s="104"/>
      <c r="KX2288" s="104"/>
      <c r="KY2288" s="104"/>
      <c r="KZ2288" s="104"/>
      <c r="LA2288" s="104"/>
      <c r="LB2288" s="104"/>
      <c r="LC2288" s="104"/>
      <c r="LD2288" s="104"/>
      <c r="LE2288" s="104"/>
      <c r="LF2288" s="104"/>
      <c r="LG2288" s="104"/>
      <c r="LH2288" s="104"/>
      <c r="LI2288" s="104"/>
      <c r="LJ2288" s="104"/>
      <c r="LK2288" s="104"/>
      <c r="LL2288" s="104"/>
      <c r="LM2288" s="104"/>
      <c r="LN2288" s="104"/>
      <c r="LO2288" s="104"/>
      <c r="LP2288" s="104"/>
      <c r="LQ2288" s="104"/>
      <c r="LR2288" s="104"/>
      <c r="LS2288" s="104"/>
      <c r="LT2288" s="104"/>
      <c r="LU2288" s="104"/>
      <c r="LV2288" s="104"/>
      <c r="LW2288" s="104"/>
      <c r="LX2288" s="104"/>
      <c r="LY2288" s="104"/>
      <c r="LZ2288" s="104"/>
      <c r="MA2288" s="104"/>
      <c r="MB2288" s="104"/>
      <c r="MC2288" s="104"/>
      <c r="MD2288" s="104"/>
      <c r="ME2288" s="104"/>
      <c r="MF2288" s="104"/>
      <c r="MG2288" s="104"/>
      <c r="MH2288" s="104"/>
      <c r="MI2288" s="104"/>
      <c r="MJ2288" s="104"/>
      <c r="MK2288" s="104"/>
      <c r="ML2288" s="104"/>
      <c r="MM2288" s="104"/>
      <c r="MN2288" s="104"/>
      <c r="MO2288" s="104"/>
      <c r="MP2288" s="104"/>
      <c r="MQ2288" s="104"/>
      <c r="MR2288" s="104"/>
      <c r="MS2288" s="104"/>
      <c r="MT2288" s="104"/>
      <c r="MU2288" s="104"/>
      <c r="MV2288" s="104"/>
      <c r="MW2288" s="104"/>
      <c r="MX2288" s="104"/>
      <c r="MY2288" s="104"/>
      <c r="MZ2288" s="104"/>
      <c r="NA2288" s="104"/>
      <c r="NB2288" s="104"/>
      <c r="NC2288" s="104"/>
      <c r="ND2288" s="104"/>
      <c r="NE2288" s="104"/>
      <c r="NF2288" s="104"/>
      <c r="NG2288" s="104"/>
      <c r="NH2288" s="104"/>
      <c r="NI2288" s="104"/>
      <c r="NJ2288" s="104"/>
      <c r="NK2288" s="104"/>
      <c r="NL2288" s="104"/>
      <c r="NM2288" s="104"/>
      <c r="NN2288" s="104"/>
      <c r="NO2288" s="104"/>
      <c r="NP2288" s="104"/>
      <c r="NQ2288" s="104"/>
      <c r="NR2288" s="104"/>
      <c r="NS2288" s="104"/>
      <c r="NT2288" s="104"/>
      <c r="NU2288" s="104"/>
      <c r="NV2288" s="104"/>
      <c r="NW2288" s="104"/>
      <c r="NX2288" s="104"/>
      <c r="NY2288" s="104"/>
      <c r="NZ2288" s="104"/>
      <c r="OA2288" s="104"/>
      <c r="OB2288" s="104"/>
      <c r="OC2288" s="104"/>
      <c r="OD2288" s="104"/>
      <c r="OE2288" s="104"/>
      <c r="OF2288" s="104"/>
      <c r="OG2288" s="104"/>
      <c r="OH2288" s="104"/>
      <c r="OI2288" s="104"/>
      <c r="OJ2288" s="104"/>
      <c r="OK2288" s="104"/>
      <c r="OL2288" s="104"/>
      <c r="OM2288" s="104"/>
      <c r="ON2288" s="104"/>
      <c r="OO2288" s="104"/>
      <c r="OP2288" s="104"/>
      <c r="OQ2288" s="104"/>
      <c r="OR2288" s="104"/>
      <c r="OS2288" s="104"/>
      <c r="OT2288" s="104"/>
      <c r="OU2288" s="104"/>
      <c r="OV2288" s="104"/>
      <c r="OW2288" s="104"/>
      <c r="OX2288" s="104"/>
      <c r="OY2288" s="104"/>
      <c r="OZ2288" s="104"/>
      <c r="PA2288" s="104"/>
      <c r="PB2288" s="104"/>
      <c r="PC2288" s="104"/>
      <c r="PD2288" s="104"/>
      <c r="PE2288" s="104"/>
      <c r="PF2288" s="104"/>
      <c r="PG2288" s="104"/>
      <c r="PH2288" s="104"/>
      <c r="PI2288" s="104"/>
      <c r="PJ2288" s="104"/>
      <c r="PK2288" s="104"/>
      <c r="PL2288" s="104"/>
      <c r="PM2288" s="104"/>
      <c r="PN2288" s="104"/>
      <c r="PO2288" s="104"/>
      <c r="PP2288" s="104"/>
      <c r="PQ2288" s="104"/>
      <c r="PR2288" s="104"/>
      <c r="PS2288" s="104"/>
      <c r="PT2288" s="104"/>
      <c r="PU2288" s="104"/>
      <c r="PV2288" s="104"/>
      <c r="PW2288" s="104"/>
      <c r="PX2288" s="104"/>
      <c r="PY2288" s="104"/>
      <c r="PZ2288" s="104"/>
      <c r="QA2288" s="104"/>
      <c r="QB2288" s="104"/>
      <c r="QC2288" s="104"/>
      <c r="QD2288" s="104"/>
      <c r="QE2288" s="104"/>
      <c r="QF2288" s="104"/>
      <c r="QG2288" s="104"/>
      <c r="QH2288" s="104"/>
      <c r="QI2288" s="104"/>
      <c r="QJ2288" s="104"/>
      <c r="QK2288" s="104"/>
      <c r="QL2288" s="104"/>
      <c r="QM2288" s="104"/>
      <c r="QN2288" s="104"/>
      <c r="QO2288" s="104"/>
      <c r="QP2288" s="104"/>
      <c r="QQ2288" s="104"/>
      <c r="QR2288" s="104"/>
      <c r="QS2288" s="104"/>
      <c r="QT2288" s="104"/>
      <c r="QU2288" s="104"/>
      <c r="QV2288" s="104"/>
      <c r="QW2288" s="104"/>
      <c r="QX2288" s="104"/>
      <c r="QY2288" s="104"/>
      <c r="QZ2288" s="104"/>
      <c r="RA2288" s="104"/>
      <c r="RB2288" s="104"/>
      <c r="RC2288" s="104"/>
      <c r="RD2288" s="104"/>
      <c r="RE2288" s="104"/>
      <c r="RF2288" s="104"/>
    </row>
    <row r="2289" spans="1:474" s="19" customFormat="1" x14ac:dyDescent="0.25">
      <c r="A2289" s="15">
        <v>31701</v>
      </c>
      <c r="B2289" s="67" t="s">
        <v>2159</v>
      </c>
      <c r="C2289" s="15"/>
      <c r="D2289" s="15"/>
      <c r="E2289" s="15"/>
      <c r="F2289" s="18">
        <v>0</v>
      </c>
      <c r="G2289" s="173">
        <f>SUM(G2290:G2294)</f>
        <v>0</v>
      </c>
      <c r="H2289" s="173">
        <f t="shared" ref="H2289:AD2289" si="315">SUM(H2290:H2294)</f>
        <v>0</v>
      </c>
      <c r="I2289" s="173">
        <f t="shared" si="315"/>
        <v>0</v>
      </c>
      <c r="J2289" s="173">
        <f t="shared" si="315"/>
        <v>0</v>
      </c>
      <c r="K2289" s="173">
        <f t="shared" si="315"/>
        <v>0</v>
      </c>
      <c r="L2289" s="173">
        <f t="shared" si="315"/>
        <v>0</v>
      </c>
      <c r="M2289" s="173">
        <f t="shared" si="315"/>
        <v>0</v>
      </c>
      <c r="N2289" s="173">
        <f t="shared" si="315"/>
        <v>0</v>
      </c>
      <c r="O2289" s="173">
        <f t="shared" si="315"/>
        <v>0</v>
      </c>
      <c r="P2289" s="184">
        <f t="shared" si="315"/>
        <v>0</v>
      </c>
      <c r="Q2289" s="173">
        <f t="shared" si="315"/>
        <v>0</v>
      </c>
      <c r="R2289" s="173">
        <f t="shared" si="315"/>
        <v>0</v>
      </c>
      <c r="S2289" s="173">
        <v>0</v>
      </c>
      <c r="T2289" s="173">
        <v>0</v>
      </c>
      <c r="U2289" s="173">
        <v>78</v>
      </c>
      <c r="V2289" s="184">
        <v>59744</v>
      </c>
      <c r="W2289" s="173">
        <f t="shared" si="315"/>
        <v>0</v>
      </c>
      <c r="X2289" s="173">
        <f t="shared" si="315"/>
        <v>0</v>
      </c>
      <c r="Y2289" s="173">
        <f t="shared" si="315"/>
        <v>0</v>
      </c>
      <c r="Z2289" s="173">
        <f t="shared" si="315"/>
        <v>0</v>
      </c>
      <c r="AA2289" s="173">
        <f t="shared" si="315"/>
        <v>0</v>
      </c>
      <c r="AB2289" s="173">
        <f t="shared" si="315"/>
        <v>0</v>
      </c>
      <c r="AC2289" s="173">
        <f t="shared" si="315"/>
        <v>0</v>
      </c>
      <c r="AD2289" s="179">
        <f t="shared" si="315"/>
        <v>0</v>
      </c>
      <c r="AE2289" s="184">
        <v>0</v>
      </c>
      <c r="AF2289" s="104"/>
      <c r="AG2289" s="104"/>
      <c r="AH2289" s="104"/>
      <c r="AI2289" s="104"/>
      <c r="AJ2289" s="104"/>
      <c r="AK2289" s="104"/>
      <c r="AL2289" s="104"/>
      <c r="AM2289" s="104"/>
      <c r="AN2289" s="104"/>
      <c r="AO2289" s="104"/>
      <c r="AP2289" s="104"/>
      <c r="AQ2289" s="104"/>
      <c r="AR2289" s="104"/>
      <c r="AS2289" s="104"/>
      <c r="AT2289" s="104"/>
      <c r="AU2289" s="104"/>
      <c r="AV2289" s="104"/>
      <c r="AW2289" s="104"/>
      <c r="AX2289" s="104"/>
      <c r="AY2289" s="104"/>
      <c r="AZ2289" s="104"/>
      <c r="BA2289" s="104"/>
      <c r="BB2289" s="104"/>
      <c r="BC2289" s="104"/>
      <c r="BD2289" s="104"/>
      <c r="BE2289" s="104"/>
      <c r="BF2289" s="104"/>
      <c r="BG2289" s="104"/>
      <c r="BH2289" s="104"/>
      <c r="BI2289" s="104"/>
      <c r="BJ2289" s="104"/>
      <c r="BK2289" s="104"/>
      <c r="BL2289" s="104"/>
      <c r="BM2289" s="104"/>
      <c r="BN2289" s="104"/>
      <c r="BO2289" s="104"/>
      <c r="BP2289" s="104"/>
      <c r="BQ2289" s="104"/>
      <c r="BR2289" s="104"/>
      <c r="GM2289" s="104"/>
      <c r="GN2289" s="104"/>
      <c r="GO2289" s="104"/>
      <c r="GP2289" s="104"/>
      <c r="GQ2289" s="104"/>
      <c r="GR2289" s="104"/>
      <c r="GS2289" s="104"/>
      <c r="GT2289" s="104"/>
      <c r="GU2289" s="104"/>
      <c r="GV2289" s="104"/>
      <c r="GW2289" s="104"/>
      <c r="GX2289" s="104"/>
      <c r="GY2289" s="104"/>
      <c r="GZ2289" s="104"/>
      <c r="HA2289" s="104"/>
      <c r="HB2289" s="104"/>
      <c r="HC2289" s="104"/>
      <c r="HD2289" s="104"/>
      <c r="HE2289" s="104"/>
      <c r="HF2289" s="104"/>
      <c r="HG2289" s="104"/>
      <c r="HH2289" s="104"/>
      <c r="HI2289" s="104"/>
      <c r="HJ2289" s="104"/>
      <c r="HK2289" s="104"/>
      <c r="HL2289" s="104"/>
      <c r="HM2289" s="104"/>
      <c r="HN2289" s="104"/>
      <c r="HO2289" s="104"/>
      <c r="HP2289" s="104"/>
      <c r="HQ2289" s="104"/>
      <c r="HR2289" s="104"/>
      <c r="HS2289" s="104"/>
      <c r="HT2289" s="104"/>
      <c r="HU2289" s="104"/>
      <c r="HV2289" s="104"/>
      <c r="HW2289" s="104"/>
      <c r="HX2289" s="104"/>
      <c r="HY2289" s="104"/>
      <c r="HZ2289" s="104"/>
      <c r="IA2289" s="104"/>
      <c r="IB2289" s="104"/>
      <c r="IC2289" s="104"/>
      <c r="ID2289" s="104"/>
      <c r="IE2289" s="104"/>
      <c r="IF2289" s="104"/>
      <c r="IG2289" s="104"/>
      <c r="IH2289" s="104"/>
      <c r="II2289" s="104"/>
      <c r="IJ2289" s="104"/>
      <c r="IK2289" s="104"/>
      <c r="IL2289" s="104"/>
      <c r="IM2289" s="104"/>
      <c r="IN2289" s="104"/>
      <c r="IO2289" s="104"/>
      <c r="IP2289" s="104"/>
      <c r="IQ2289" s="104"/>
      <c r="IR2289" s="104"/>
      <c r="IS2289" s="104"/>
      <c r="IT2289" s="104"/>
      <c r="IU2289" s="104"/>
      <c r="IV2289" s="104"/>
      <c r="IW2289" s="104"/>
      <c r="IX2289" s="104"/>
      <c r="IY2289" s="104"/>
      <c r="IZ2289" s="104"/>
      <c r="JA2289" s="104"/>
      <c r="JB2289" s="104"/>
      <c r="JC2289" s="104"/>
      <c r="JD2289" s="104"/>
      <c r="JE2289" s="104"/>
      <c r="JF2289" s="104"/>
      <c r="JG2289" s="104"/>
      <c r="JH2289" s="104"/>
      <c r="JI2289" s="104"/>
      <c r="JJ2289" s="104"/>
      <c r="JK2289" s="104"/>
      <c r="JL2289" s="104"/>
      <c r="JM2289" s="104"/>
      <c r="JN2289" s="104"/>
      <c r="JO2289" s="104"/>
      <c r="JP2289" s="104"/>
      <c r="JQ2289" s="104"/>
      <c r="JR2289" s="104"/>
      <c r="JS2289" s="104"/>
      <c r="JT2289" s="104"/>
      <c r="JU2289" s="104"/>
      <c r="JV2289" s="104"/>
      <c r="JW2289" s="104"/>
      <c r="JX2289" s="104"/>
      <c r="JY2289" s="104"/>
      <c r="JZ2289" s="104"/>
      <c r="KA2289" s="104"/>
      <c r="KB2289" s="104"/>
      <c r="KC2289" s="104"/>
      <c r="KD2289" s="104"/>
      <c r="KE2289" s="104"/>
      <c r="KF2289" s="104"/>
      <c r="KG2289" s="104"/>
      <c r="KH2289" s="104"/>
      <c r="KI2289" s="104"/>
      <c r="KJ2289" s="104"/>
      <c r="KK2289" s="104"/>
      <c r="KL2289" s="104"/>
      <c r="KM2289" s="104"/>
      <c r="KN2289" s="104"/>
      <c r="KO2289" s="104"/>
      <c r="KP2289" s="104"/>
      <c r="KQ2289" s="104"/>
      <c r="KR2289" s="104"/>
      <c r="KS2289" s="104"/>
      <c r="KT2289" s="104"/>
      <c r="KU2289" s="104"/>
      <c r="KV2289" s="104"/>
      <c r="KW2289" s="104"/>
      <c r="KX2289" s="104"/>
      <c r="KY2289" s="104"/>
      <c r="KZ2289" s="104"/>
      <c r="LA2289" s="104"/>
      <c r="LB2289" s="104"/>
      <c r="LC2289" s="104"/>
      <c r="LD2289" s="104"/>
      <c r="LE2289" s="104"/>
      <c r="LF2289" s="104"/>
      <c r="LG2289" s="104"/>
      <c r="LH2289" s="104"/>
      <c r="LI2289" s="104"/>
      <c r="LJ2289" s="104"/>
      <c r="LK2289" s="104"/>
      <c r="LL2289" s="104"/>
      <c r="LM2289" s="104"/>
      <c r="LN2289" s="104"/>
      <c r="LO2289" s="104"/>
      <c r="LP2289" s="104"/>
      <c r="LQ2289" s="104"/>
      <c r="LR2289" s="104"/>
      <c r="LS2289" s="104"/>
      <c r="LT2289" s="104"/>
      <c r="LU2289" s="104"/>
      <c r="LV2289" s="104"/>
      <c r="LW2289" s="104"/>
      <c r="LX2289" s="104"/>
      <c r="LY2289" s="104"/>
      <c r="LZ2289" s="104"/>
      <c r="MA2289" s="104"/>
      <c r="MB2289" s="104"/>
      <c r="MC2289" s="104"/>
      <c r="MD2289" s="104"/>
      <c r="ME2289" s="104"/>
      <c r="MF2289" s="104"/>
      <c r="MG2289" s="104"/>
      <c r="MH2289" s="104"/>
      <c r="MI2289" s="104"/>
      <c r="MJ2289" s="104"/>
      <c r="MK2289" s="104"/>
      <c r="ML2289" s="104"/>
      <c r="MM2289" s="104"/>
      <c r="MN2289" s="104"/>
      <c r="MO2289" s="104"/>
      <c r="MP2289" s="104"/>
      <c r="MQ2289" s="104"/>
      <c r="MR2289" s="104"/>
      <c r="MS2289" s="104"/>
      <c r="MT2289" s="104"/>
      <c r="MU2289" s="104"/>
      <c r="MV2289" s="104"/>
      <c r="MW2289" s="104"/>
      <c r="MX2289" s="104"/>
      <c r="MY2289" s="104"/>
      <c r="MZ2289" s="104"/>
      <c r="NA2289" s="104"/>
      <c r="NB2289" s="104"/>
      <c r="NC2289" s="104"/>
      <c r="ND2289" s="104"/>
      <c r="NE2289" s="104"/>
      <c r="NF2289" s="104"/>
      <c r="NG2289" s="104"/>
      <c r="NH2289" s="104"/>
      <c r="NI2289" s="104"/>
      <c r="NJ2289" s="104"/>
      <c r="NK2289" s="104"/>
      <c r="NL2289" s="104"/>
      <c r="NM2289" s="104"/>
      <c r="NN2289" s="104"/>
      <c r="NO2289" s="104"/>
      <c r="NP2289" s="104"/>
      <c r="NQ2289" s="104"/>
      <c r="NR2289" s="104"/>
      <c r="NS2289" s="104"/>
      <c r="NT2289" s="104"/>
      <c r="NU2289" s="104"/>
      <c r="NV2289" s="104"/>
      <c r="NW2289" s="104"/>
      <c r="NX2289" s="104"/>
      <c r="NY2289" s="104"/>
      <c r="NZ2289" s="104"/>
      <c r="OA2289" s="104"/>
      <c r="OB2289" s="104"/>
      <c r="OC2289" s="104"/>
      <c r="OD2289" s="104"/>
      <c r="OE2289" s="104"/>
      <c r="OF2289" s="104"/>
      <c r="OG2289" s="104"/>
      <c r="OH2289" s="104"/>
      <c r="OI2289" s="104"/>
      <c r="OJ2289" s="104"/>
      <c r="OK2289" s="104"/>
      <c r="OL2289" s="104"/>
      <c r="OM2289" s="104"/>
      <c r="ON2289" s="104"/>
      <c r="OO2289" s="104"/>
      <c r="OP2289" s="104"/>
      <c r="OQ2289" s="104"/>
      <c r="OR2289" s="104"/>
      <c r="OS2289" s="104"/>
      <c r="OT2289" s="104"/>
      <c r="OU2289" s="104"/>
      <c r="OV2289" s="104"/>
      <c r="OW2289" s="104"/>
      <c r="OX2289" s="104"/>
      <c r="OY2289" s="104"/>
      <c r="OZ2289" s="104"/>
      <c r="PA2289" s="104"/>
      <c r="PB2289" s="104"/>
      <c r="PC2289" s="104"/>
      <c r="PD2289" s="104"/>
      <c r="PE2289" s="104"/>
      <c r="PF2289" s="104"/>
      <c r="PG2289" s="104"/>
      <c r="PH2289" s="104"/>
      <c r="PI2289" s="104"/>
      <c r="PJ2289" s="104"/>
      <c r="PK2289" s="104"/>
      <c r="PL2289" s="104"/>
      <c r="PM2289" s="104"/>
      <c r="PN2289" s="104"/>
      <c r="PO2289" s="104"/>
      <c r="PP2289" s="104"/>
      <c r="PQ2289" s="104"/>
      <c r="PR2289" s="104"/>
      <c r="PS2289" s="104"/>
      <c r="PT2289" s="104"/>
      <c r="PU2289" s="104"/>
      <c r="PV2289" s="104"/>
      <c r="PW2289" s="104"/>
      <c r="PX2289" s="104"/>
      <c r="PY2289" s="104"/>
      <c r="PZ2289" s="104"/>
      <c r="QA2289" s="104"/>
      <c r="QB2289" s="104"/>
      <c r="QC2289" s="104"/>
      <c r="QD2289" s="104"/>
      <c r="QE2289" s="104"/>
      <c r="QF2289" s="104"/>
      <c r="QG2289" s="104"/>
      <c r="QH2289" s="104"/>
      <c r="QI2289" s="104"/>
      <c r="QJ2289" s="104"/>
      <c r="QK2289" s="104"/>
      <c r="QL2289" s="104"/>
      <c r="QM2289" s="104"/>
      <c r="QN2289" s="104"/>
      <c r="QO2289" s="104"/>
      <c r="QP2289" s="104"/>
      <c r="QQ2289" s="104"/>
      <c r="QR2289" s="104"/>
      <c r="QS2289" s="104"/>
      <c r="QT2289" s="104"/>
      <c r="QU2289" s="104"/>
      <c r="QV2289" s="104"/>
      <c r="QW2289" s="104"/>
      <c r="QX2289" s="104"/>
      <c r="QY2289" s="104"/>
      <c r="QZ2289" s="104"/>
      <c r="RA2289" s="104"/>
      <c r="RB2289" s="104"/>
      <c r="RC2289" s="104"/>
      <c r="RD2289" s="104"/>
      <c r="RE2289" s="104"/>
      <c r="RF2289" s="104"/>
    </row>
    <row r="2290" spans="1:474" x14ac:dyDescent="0.25">
      <c r="A2290" s="119"/>
      <c r="B2290" s="48" t="s">
        <v>2160</v>
      </c>
      <c r="C2290" s="23"/>
      <c r="D2290" s="49">
        <v>36</v>
      </c>
      <c r="E2290" s="23"/>
      <c r="F2290" s="50">
        <v>0</v>
      </c>
      <c r="G2290" s="169"/>
      <c r="H2290" s="169"/>
      <c r="I2290" s="169"/>
      <c r="J2290" s="169"/>
      <c r="K2290" s="169"/>
      <c r="L2290" s="169"/>
      <c r="M2290" s="169"/>
      <c r="N2290" s="169"/>
      <c r="O2290" s="169"/>
      <c r="P2290" s="207"/>
      <c r="Q2290" s="169"/>
      <c r="R2290" s="169"/>
      <c r="S2290" s="169"/>
      <c r="T2290" s="169"/>
      <c r="U2290" s="208">
        <v>36</v>
      </c>
      <c r="V2290" s="207">
        <v>26184</v>
      </c>
      <c r="W2290" s="169"/>
      <c r="X2290" s="169"/>
      <c r="Y2290" s="169"/>
      <c r="Z2290" s="169"/>
      <c r="AA2290" s="169"/>
      <c r="AB2290" s="169"/>
      <c r="AC2290" s="180"/>
      <c r="AD2290" s="180"/>
      <c r="AE2290" s="207">
        <v>0</v>
      </c>
    </row>
    <row r="2291" spans="1:474" x14ac:dyDescent="0.25">
      <c r="A2291" s="119"/>
      <c r="B2291" s="48" t="s">
        <v>2161</v>
      </c>
      <c r="C2291" s="23"/>
      <c r="D2291" s="57">
        <v>12</v>
      </c>
      <c r="E2291" s="23"/>
      <c r="F2291" s="50">
        <v>0</v>
      </c>
      <c r="G2291" s="169"/>
      <c r="H2291" s="169"/>
      <c r="I2291" s="169"/>
      <c r="J2291" s="169"/>
      <c r="K2291" s="169"/>
      <c r="L2291" s="169"/>
      <c r="M2291" s="169"/>
      <c r="N2291" s="169"/>
      <c r="O2291" s="169"/>
      <c r="P2291" s="207"/>
      <c r="Q2291" s="169"/>
      <c r="R2291" s="169"/>
      <c r="S2291" s="169"/>
      <c r="T2291" s="169"/>
      <c r="U2291" s="208">
        <v>12</v>
      </c>
      <c r="V2291" s="207">
        <v>6000</v>
      </c>
      <c r="W2291" s="169"/>
      <c r="X2291" s="169"/>
      <c r="Y2291" s="169"/>
      <c r="Z2291" s="169"/>
      <c r="AA2291" s="169"/>
      <c r="AB2291" s="169"/>
      <c r="AC2291" s="180"/>
      <c r="AD2291" s="180"/>
      <c r="AE2291" s="207">
        <v>0</v>
      </c>
    </row>
    <row r="2292" spans="1:474" x14ac:dyDescent="0.25">
      <c r="A2292" s="119"/>
      <c r="B2292" s="48" t="s">
        <v>2162</v>
      </c>
      <c r="C2292" s="23"/>
      <c r="D2292" s="57">
        <v>12</v>
      </c>
      <c r="E2292" s="23"/>
      <c r="F2292" s="50">
        <v>0</v>
      </c>
      <c r="G2292" s="169"/>
      <c r="H2292" s="169"/>
      <c r="I2292" s="169"/>
      <c r="J2292" s="169"/>
      <c r="K2292" s="169"/>
      <c r="L2292" s="169"/>
      <c r="M2292" s="169"/>
      <c r="N2292" s="169"/>
      <c r="O2292" s="169"/>
      <c r="P2292" s="207"/>
      <c r="Q2292" s="169"/>
      <c r="R2292" s="169"/>
      <c r="S2292" s="169"/>
      <c r="T2292" s="169"/>
      <c r="U2292" s="208">
        <v>12</v>
      </c>
      <c r="V2292" s="207">
        <v>6600</v>
      </c>
      <c r="W2292" s="169"/>
      <c r="X2292" s="169"/>
      <c r="Y2292" s="169"/>
      <c r="Z2292" s="169"/>
      <c r="AA2292" s="169"/>
      <c r="AB2292" s="169"/>
      <c r="AC2292" s="180"/>
      <c r="AD2292" s="180"/>
      <c r="AE2292" s="207">
        <v>0</v>
      </c>
    </row>
    <row r="2293" spans="1:474" x14ac:dyDescent="0.25">
      <c r="A2293" s="119"/>
      <c r="B2293" s="48" t="s">
        <v>2163</v>
      </c>
      <c r="C2293" s="23"/>
      <c r="D2293" s="49">
        <v>4</v>
      </c>
      <c r="E2293" s="23"/>
      <c r="F2293" s="50">
        <v>0</v>
      </c>
      <c r="G2293" s="169"/>
      <c r="H2293" s="169"/>
      <c r="I2293" s="169"/>
      <c r="J2293" s="169"/>
      <c r="K2293" s="169"/>
      <c r="L2293" s="169"/>
      <c r="M2293" s="169"/>
      <c r="N2293" s="169"/>
      <c r="O2293" s="169"/>
      <c r="P2293" s="207"/>
      <c r="Q2293" s="169"/>
      <c r="R2293" s="169"/>
      <c r="S2293" s="169"/>
      <c r="T2293" s="169"/>
      <c r="U2293" s="208">
        <v>4</v>
      </c>
      <c r="V2293" s="207">
        <v>6959.9999999999991</v>
      </c>
      <c r="W2293" s="169"/>
      <c r="X2293" s="169"/>
      <c r="Y2293" s="169"/>
      <c r="Z2293" s="169"/>
      <c r="AA2293" s="169"/>
      <c r="AB2293" s="169"/>
      <c r="AC2293" s="180"/>
      <c r="AD2293" s="180"/>
      <c r="AE2293" s="207">
        <v>0</v>
      </c>
    </row>
    <row r="2294" spans="1:474" x14ac:dyDescent="0.25">
      <c r="A2294" s="119"/>
      <c r="B2294" s="48" t="s">
        <v>2164</v>
      </c>
      <c r="C2294" s="23"/>
      <c r="D2294" s="49">
        <v>14</v>
      </c>
      <c r="E2294" s="23"/>
      <c r="F2294" s="50">
        <v>0</v>
      </c>
      <c r="G2294" s="169"/>
      <c r="H2294" s="169"/>
      <c r="I2294" s="169"/>
      <c r="J2294" s="169"/>
      <c r="K2294" s="169"/>
      <c r="L2294" s="169"/>
      <c r="M2294" s="169"/>
      <c r="N2294" s="169"/>
      <c r="O2294" s="169"/>
      <c r="P2294" s="207"/>
      <c r="Q2294" s="169"/>
      <c r="R2294" s="169"/>
      <c r="S2294" s="169"/>
      <c r="T2294" s="169"/>
      <c r="U2294" s="208">
        <v>14</v>
      </c>
      <c r="V2294" s="207">
        <v>14000</v>
      </c>
      <c r="W2294" s="169"/>
      <c r="X2294" s="169"/>
      <c r="Y2294" s="169"/>
      <c r="Z2294" s="169"/>
      <c r="AA2294" s="169"/>
      <c r="AB2294" s="169"/>
      <c r="AC2294" s="180"/>
      <c r="AD2294" s="180"/>
      <c r="AE2294" s="207">
        <v>0</v>
      </c>
    </row>
    <row r="2295" spans="1:474" s="14" customFormat="1" x14ac:dyDescent="0.25">
      <c r="A2295" s="11">
        <v>318</v>
      </c>
      <c r="B2295" s="79" t="s">
        <v>2165</v>
      </c>
      <c r="C2295" s="11"/>
      <c r="D2295" s="11"/>
      <c r="E2295" s="11"/>
      <c r="F2295" s="13">
        <f>F2296</f>
        <v>21522.39</v>
      </c>
      <c r="G2295" s="171">
        <f>G2296</f>
        <v>0</v>
      </c>
      <c r="H2295" s="171">
        <f t="shared" ref="H2295:AE2295" si="316">H2296</f>
        <v>0</v>
      </c>
      <c r="I2295" s="171">
        <f t="shared" si="316"/>
        <v>0</v>
      </c>
      <c r="J2295" s="171">
        <f t="shared" si="316"/>
        <v>0</v>
      </c>
      <c r="K2295" s="171">
        <f t="shared" si="316"/>
        <v>0</v>
      </c>
      <c r="L2295" s="171">
        <f t="shared" si="316"/>
        <v>0</v>
      </c>
      <c r="M2295" s="171">
        <f t="shared" si="316"/>
        <v>0</v>
      </c>
      <c r="N2295" s="171">
        <f t="shared" si="316"/>
        <v>0</v>
      </c>
      <c r="O2295" s="171">
        <f t="shared" si="316"/>
        <v>0</v>
      </c>
      <c r="P2295" s="185">
        <f t="shared" si="316"/>
        <v>0</v>
      </c>
      <c r="Q2295" s="171">
        <f t="shared" si="316"/>
        <v>0</v>
      </c>
      <c r="R2295" s="171">
        <f t="shared" si="316"/>
        <v>0</v>
      </c>
      <c r="S2295" s="171">
        <v>0</v>
      </c>
      <c r="T2295" s="171">
        <v>0</v>
      </c>
      <c r="U2295" s="171">
        <v>13</v>
      </c>
      <c r="V2295" s="185">
        <v>9300</v>
      </c>
      <c r="W2295" s="171">
        <f t="shared" si="316"/>
        <v>0</v>
      </c>
      <c r="X2295" s="171">
        <f t="shared" si="316"/>
        <v>0</v>
      </c>
      <c r="Y2295" s="171">
        <f t="shared" si="316"/>
        <v>0</v>
      </c>
      <c r="Z2295" s="171">
        <f t="shared" si="316"/>
        <v>0</v>
      </c>
      <c r="AA2295" s="171">
        <f t="shared" si="316"/>
        <v>0</v>
      </c>
      <c r="AB2295" s="171">
        <f t="shared" si="316"/>
        <v>0</v>
      </c>
      <c r="AC2295" s="171">
        <f t="shared" si="316"/>
        <v>0</v>
      </c>
      <c r="AD2295" s="181">
        <f t="shared" si="316"/>
        <v>0</v>
      </c>
      <c r="AE2295" s="185">
        <f t="shared" si="316"/>
        <v>21522.39</v>
      </c>
      <c r="AF2295" s="104"/>
      <c r="AG2295" s="104"/>
      <c r="AH2295" s="104"/>
      <c r="AI2295" s="104"/>
      <c r="AJ2295" s="104"/>
      <c r="AK2295" s="104"/>
      <c r="AL2295" s="104"/>
      <c r="AM2295" s="104"/>
      <c r="AN2295" s="104"/>
      <c r="AO2295" s="104"/>
      <c r="AP2295" s="104"/>
      <c r="AQ2295" s="104"/>
      <c r="AR2295" s="104"/>
      <c r="AS2295" s="104"/>
      <c r="AT2295" s="104"/>
      <c r="AU2295" s="104"/>
      <c r="AV2295" s="104"/>
      <c r="AW2295" s="104"/>
      <c r="AX2295" s="104"/>
      <c r="AY2295" s="104"/>
      <c r="AZ2295" s="104"/>
      <c r="BA2295" s="104"/>
      <c r="BB2295" s="104"/>
      <c r="BC2295" s="104"/>
      <c r="BD2295" s="104"/>
      <c r="BE2295" s="104"/>
      <c r="BF2295" s="104"/>
      <c r="BG2295" s="104"/>
      <c r="BH2295" s="104"/>
      <c r="BI2295" s="104"/>
      <c r="BJ2295" s="104"/>
      <c r="BK2295" s="104"/>
      <c r="BL2295" s="104"/>
      <c r="BM2295" s="104"/>
      <c r="BN2295" s="104"/>
      <c r="BO2295" s="104"/>
      <c r="BP2295" s="104"/>
      <c r="BQ2295" s="104"/>
      <c r="BR2295" s="104"/>
      <c r="GM2295" s="104"/>
      <c r="GN2295" s="104"/>
      <c r="GO2295" s="104"/>
      <c r="GP2295" s="104"/>
      <c r="GQ2295" s="104"/>
      <c r="GR2295" s="104"/>
      <c r="GS2295" s="104"/>
      <c r="GT2295" s="104"/>
      <c r="GU2295" s="104"/>
      <c r="GV2295" s="104"/>
      <c r="GW2295" s="104"/>
      <c r="GX2295" s="104"/>
      <c r="GY2295" s="104"/>
      <c r="GZ2295" s="104"/>
      <c r="HA2295" s="104"/>
      <c r="HB2295" s="104"/>
      <c r="HC2295" s="104"/>
      <c r="HD2295" s="104"/>
      <c r="HE2295" s="104"/>
      <c r="HF2295" s="104"/>
      <c r="HG2295" s="104"/>
      <c r="HH2295" s="104"/>
      <c r="HI2295" s="104"/>
      <c r="HJ2295" s="104"/>
      <c r="HK2295" s="104"/>
      <c r="HL2295" s="104"/>
      <c r="HM2295" s="104"/>
      <c r="HN2295" s="104"/>
      <c r="HO2295" s="104"/>
      <c r="HP2295" s="104"/>
      <c r="HQ2295" s="104"/>
      <c r="HR2295" s="104"/>
      <c r="HS2295" s="104"/>
      <c r="HT2295" s="104"/>
      <c r="HU2295" s="104"/>
      <c r="HV2295" s="104"/>
      <c r="HW2295" s="104"/>
      <c r="HX2295" s="104"/>
      <c r="HY2295" s="104"/>
      <c r="HZ2295" s="104"/>
      <c r="IA2295" s="104"/>
      <c r="IB2295" s="104"/>
      <c r="IC2295" s="104"/>
      <c r="ID2295" s="104"/>
      <c r="IE2295" s="104"/>
      <c r="IF2295" s="104"/>
      <c r="IG2295" s="104"/>
      <c r="IH2295" s="104"/>
      <c r="II2295" s="104"/>
      <c r="IJ2295" s="104"/>
      <c r="IK2295" s="104"/>
      <c r="IL2295" s="104"/>
      <c r="IM2295" s="104"/>
      <c r="IN2295" s="104"/>
      <c r="IO2295" s="104"/>
      <c r="IP2295" s="104"/>
      <c r="IQ2295" s="104"/>
      <c r="IR2295" s="104"/>
      <c r="IS2295" s="104"/>
      <c r="IT2295" s="104"/>
      <c r="IU2295" s="104"/>
      <c r="IV2295" s="104"/>
      <c r="IW2295" s="104"/>
      <c r="IX2295" s="104"/>
      <c r="IY2295" s="104"/>
      <c r="IZ2295" s="104"/>
      <c r="JA2295" s="104"/>
      <c r="JB2295" s="104"/>
      <c r="JC2295" s="104"/>
      <c r="JD2295" s="104"/>
      <c r="JE2295" s="104"/>
      <c r="JF2295" s="104"/>
      <c r="JG2295" s="104"/>
      <c r="JH2295" s="104"/>
      <c r="JI2295" s="104"/>
      <c r="JJ2295" s="104"/>
      <c r="JK2295" s="104"/>
      <c r="JL2295" s="104"/>
      <c r="JM2295" s="104"/>
      <c r="JN2295" s="104"/>
      <c r="JO2295" s="104"/>
      <c r="JP2295" s="104"/>
      <c r="JQ2295" s="104"/>
      <c r="JR2295" s="104"/>
      <c r="JS2295" s="104"/>
      <c r="JT2295" s="104"/>
      <c r="JU2295" s="104"/>
      <c r="JV2295" s="104"/>
      <c r="JW2295" s="104"/>
      <c r="JX2295" s="104"/>
      <c r="JY2295" s="104"/>
      <c r="JZ2295" s="104"/>
      <c r="KA2295" s="104"/>
      <c r="KB2295" s="104"/>
      <c r="KC2295" s="104"/>
      <c r="KD2295" s="104"/>
      <c r="KE2295" s="104"/>
      <c r="KF2295" s="104"/>
      <c r="KG2295" s="104"/>
      <c r="KH2295" s="104"/>
      <c r="KI2295" s="104"/>
      <c r="KJ2295" s="104"/>
      <c r="KK2295" s="104"/>
      <c r="KL2295" s="104"/>
      <c r="KM2295" s="104"/>
      <c r="KN2295" s="104"/>
      <c r="KO2295" s="104"/>
      <c r="KP2295" s="104"/>
      <c r="KQ2295" s="104"/>
      <c r="KR2295" s="104"/>
      <c r="KS2295" s="104"/>
      <c r="KT2295" s="104"/>
      <c r="KU2295" s="104"/>
      <c r="KV2295" s="104"/>
      <c r="KW2295" s="104"/>
      <c r="KX2295" s="104"/>
      <c r="KY2295" s="104"/>
      <c r="KZ2295" s="104"/>
      <c r="LA2295" s="104"/>
      <c r="LB2295" s="104"/>
      <c r="LC2295" s="104"/>
      <c r="LD2295" s="104"/>
      <c r="LE2295" s="104"/>
      <c r="LF2295" s="104"/>
      <c r="LG2295" s="104"/>
      <c r="LH2295" s="104"/>
      <c r="LI2295" s="104"/>
      <c r="LJ2295" s="104"/>
      <c r="LK2295" s="104"/>
      <c r="LL2295" s="104"/>
      <c r="LM2295" s="104"/>
      <c r="LN2295" s="104"/>
      <c r="LO2295" s="104"/>
      <c r="LP2295" s="104"/>
      <c r="LQ2295" s="104"/>
      <c r="LR2295" s="104"/>
      <c r="LS2295" s="104"/>
      <c r="LT2295" s="104"/>
      <c r="LU2295" s="104"/>
      <c r="LV2295" s="104"/>
      <c r="LW2295" s="104"/>
      <c r="LX2295" s="104"/>
      <c r="LY2295" s="104"/>
      <c r="LZ2295" s="104"/>
      <c r="MA2295" s="104"/>
      <c r="MB2295" s="104"/>
      <c r="MC2295" s="104"/>
      <c r="MD2295" s="104"/>
      <c r="ME2295" s="104"/>
      <c r="MF2295" s="104"/>
      <c r="MG2295" s="104"/>
      <c r="MH2295" s="104"/>
      <c r="MI2295" s="104"/>
      <c r="MJ2295" s="104"/>
      <c r="MK2295" s="104"/>
      <c r="ML2295" s="104"/>
      <c r="MM2295" s="104"/>
      <c r="MN2295" s="104"/>
      <c r="MO2295" s="104"/>
      <c r="MP2295" s="104"/>
      <c r="MQ2295" s="104"/>
      <c r="MR2295" s="104"/>
      <c r="MS2295" s="104"/>
      <c r="MT2295" s="104"/>
      <c r="MU2295" s="104"/>
      <c r="MV2295" s="104"/>
      <c r="MW2295" s="104"/>
      <c r="MX2295" s="104"/>
      <c r="MY2295" s="104"/>
      <c r="MZ2295" s="104"/>
      <c r="NA2295" s="104"/>
      <c r="NB2295" s="104"/>
      <c r="NC2295" s="104"/>
      <c r="ND2295" s="104"/>
      <c r="NE2295" s="104"/>
      <c r="NF2295" s="104"/>
      <c r="NG2295" s="104"/>
      <c r="NH2295" s="104"/>
      <c r="NI2295" s="104"/>
      <c r="NJ2295" s="104"/>
      <c r="NK2295" s="104"/>
      <c r="NL2295" s="104"/>
      <c r="NM2295" s="104"/>
      <c r="NN2295" s="104"/>
      <c r="NO2295" s="104"/>
      <c r="NP2295" s="104"/>
      <c r="NQ2295" s="104"/>
      <c r="NR2295" s="104"/>
      <c r="NS2295" s="104"/>
      <c r="NT2295" s="104"/>
      <c r="NU2295" s="104"/>
      <c r="NV2295" s="104"/>
      <c r="NW2295" s="104"/>
      <c r="NX2295" s="104"/>
      <c r="NY2295" s="104"/>
      <c r="NZ2295" s="104"/>
      <c r="OA2295" s="104"/>
      <c r="OB2295" s="104"/>
      <c r="OC2295" s="104"/>
      <c r="OD2295" s="104"/>
      <c r="OE2295" s="104"/>
      <c r="OF2295" s="104"/>
      <c r="OG2295" s="104"/>
      <c r="OH2295" s="104"/>
      <c r="OI2295" s="104"/>
      <c r="OJ2295" s="104"/>
      <c r="OK2295" s="104"/>
      <c r="OL2295" s="104"/>
      <c r="OM2295" s="104"/>
      <c r="ON2295" s="104"/>
      <c r="OO2295" s="104"/>
      <c r="OP2295" s="104"/>
      <c r="OQ2295" s="104"/>
      <c r="OR2295" s="104"/>
      <c r="OS2295" s="104"/>
      <c r="OT2295" s="104"/>
      <c r="OU2295" s="104"/>
      <c r="OV2295" s="104"/>
      <c r="OW2295" s="104"/>
      <c r="OX2295" s="104"/>
      <c r="OY2295" s="104"/>
      <c r="OZ2295" s="104"/>
      <c r="PA2295" s="104"/>
      <c r="PB2295" s="104"/>
      <c r="PC2295" s="104"/>
      <c r="PD2295" s="104"/>
      <c r="PE2295" s="104"/>
      <c r="PF2295" s="104"/>
      <c r="PG2295" s="104"/>
      <c r="PH2295" s="104"/>
      <c r="PI2295" s="104"/>
      <c r="PJ2295" s="104"/>
      <c r="PK2295" s="104"/>
      <c r="PL2295" s="104"/>
      <c r="PM2295" s="104"/>
      <c r="PN2295" s="104"/>
      <c r="PO2295" s="104"/>
      <c r="PP2295" s="104"/>
      <c r="PQ2295" s="104"/>
      <c r="PR2295" s="104"/>
      <c r="PS2295" s="104"/>
      <c r="PT2295" s="104"/>
      <c r="PU2295" s="104"/>
      <c r="PV2295" s="104"/>
      <c r="PW2295" s="104"/>
      <c r="PX2295" s="104"/>
      <c r="PY2295" s="104"/>
      <c r="PZ2295" s="104"/>
      <c r="QA2295" s="104"/>
      <c r="QB2295" s="104"/>
      <c r="QC2295" s="104"/>
      <c r="QD2295" s="104"/>
      <c r="QE2295" s="104"/>
      <c r="QF2295" s="104"/>
      <c r="QG2295" s="104"/>
      <c r="QH2295" s="104"/>
      <c r="QI2295" s="104"/>
      <c r="QJ2295" s="104"/>
      <c r="QK2295" s="104"/>
      <c r="QL2295" s="104"/>
      <c r="QM2295" s="104"/>
      <c r="QN2295" s="104"/>
      <c r="QO2295" s="104"/>
      <c r="QP2295" s="104"/>
      <c r="QQ2295" s="104"/>
      <c r="QR2295" s="104"/>
      <c r="QS2295" s="104"/>
      <c r="QT2295" s="104"/>
      <c r="QU2295" s="104"/>
      <c r="QV2295" s="104"/>
      <c r="QW2295" s="104"/>
      <c r="QX2295" s="104"/>
      <c r="QY2295" s="104"/>
      <c r="QZ2295" s="104"/>
      <c r="RA2295" s="104"/>
      <c r="RB2295" s="104"/>
      <c r="RC2295" s="104"/>
      <c r="RD2295" s="104"/>
      <c r="RE2295" s="104"/>
      <c r="RF2295" s="104"/>
    </row>
    <row r="2296" spans="1:474" s="19" customFormat="1" x14ac:dyDescent="0.25">
      <c r="A2296" s="15">
        <v>31801</v>
      </c>
      <c r="B2296" s="67" t="s">
        <v>2166</v>
      </c>
      <c r="C2296" s="15"/>
      <c r="D2296" s="15"/>
      <c r="E2296" s="15"/>
      <c r="F2296" s="18">
        <f>SUM(F2297:F2299)</f>
        <v>21522.39</v>
      </c>
      <c r="G2296" s="173">
        <f>SUM(G2297:G2299)</f>
        <v>0</v>
      </c>
      <c r="H2296" s="173">
        <f t="shared" ref="H2296:AE2296" si="317">SUM(H2297:H2299)</f>
        <v>0</v>
      </c>
      <c r="I2296" s="173">
        <f t="shared" si="317"/>
        <v>0</v>
      </c>
      <c r="J2296" s="173">
        <f t="shared" si="317"/>
        <v>0</v>
      </c>
      <c r="K2296" s="173">
        <f t="shared" si="317"/>
        <v>0</v>
      </c>
      <c r="L2296" s="173">
        <f t="shared" si="317"/>
        <v>0</v>
      </c>
      <c r="M2296" s="173">
        <f t="shared" si="317"/>
        <v>0</v>
      </c>
      <c r="N2296" s="173">
        <f t="shared" si="317"/>
        <v>0</v>
      </c>
      <c r="O2296" s="173">
        <f t="shared" si="317"/>
        <v>0</v>
      </c>
      <c r="P2296" s="184">
        <f t="shared" si="317"/>
        <v>0</v>
      </c>
      <c r="Q2296" s="173">
        <f t="shared" si="317"/>
        <v>0</v>
      </c>
      <c r="R2296" s="173">
        <f t="shared" si="317"/>
        <v>0</v>
      </c>
      <c r="S2296" s="173">
        <v>0</v>
      </c>
      <c r="T2296" s="173">
        <v>0</v>
      </c>
      <c r="U2296" s="173">
        <v>13</v>
      </c>
      <c r="V2296" s="184">
        <v>9300</v>
      </c>
      <c r="W2296" s="173">
        <f t="shared" si="317"/>
        <v>0</v>
      </c>
      <c r="X2296" s="173">
        <f t="shared" si="317"/>
        <v>0</v>
      </c>
      <c r="Y2296" s="173">
        <f t="shared" si="317"/>
        <v>0</v>
      </c>
      <c r="Z2296" s="173">
        <f t="shared" si="317"/>
        <v>0</v>
      </c>
      <c r="AA2296" s="173">
        <f t="shared" si="317"/>
        <v>0</v>
      </c>
      <c r="AB2296" s="173">
        <f t="shared" si="317"/>
        <v>0</v>
      </c>
      <c r="AC2296" s="173">
        <f t="shared" si="317"/>
        <v>0</v>
      </c>
      <c r="AD2296" s="179">
        <f t="shared" si="317"/>
        <v>0</v>
      </c>
      <c r="AE2296" s="184">
        <f t="shared" si="317"/>
        <v>21522.39</v>
      </c>
      <c r="AF2296" s="104"/>
      <c r="AG2296" s="104"/>
      <c r="AH2296" s="104"/>
      <c r="AI2296" s="104"/>
      <c r="AJ2296" s="104"/>
      <c r="AK2296" s="104"/>
      <c r="AL2296" s="104"/>
      <c r="AM2296" s="104"/>
      <c r="AN2296" s="104"/>
      <c r="AO2296" s="104"/>
      <c r="AP2296" s="104"/>
      <c r="AQ2296" s="104"/>
      <c r="AR2296" s="104"/>
      <c r="AS2296" s="104"/>
      <c r="AT2296" s="104"/>
      <c r="AU2296" s="104"/>
      <c r="AV2296" s="104"/>
      <c r="AW2296" s="104"/>
      <c r="AX2296" s="104"/>
      <c r="AY2296" s="104"/>
      <c r="AZ2296" s="104"/>
      <c r="BA2296" s="104"/>
      <c r="BB2296" s="104"/>
      <c r="BC2296" s="104"/>
      <c r="BD2296" s="104"/>
      <c r="BE2296" s="104"/>
      <c r="BF2296" s="104"/>
      <c r="BG2296" s="104"/>
      <c r="BH2296" s="104"/>
      <c r="BI2296" s="104"/>
      <c r="BJ2296" s="104"/>
      <c r="BK2296" s="104"/>
      <c r="BL2296" s="104"/>
      <c r="BM2296" s="104"/>
      <c r="BN2296" s="104"/>
      <c r="BO2296" s="104"/>
      <c r="BP2296" s="104"/>
      <c r="BQ2296" s="104"/>
      <c r="BR2296" s="104"/>
      <c r="GM2296" s="104"/>
      <c r="GN2296" s="104"/>
      <c r="GO2296" s="104"/>
      <c r="GP2296" s="104"/>
      <c r="GQ2296" s="104"/>
      <c r="GR2296" s="104"/>
      <c r="GS2296" s="104"/>
      <c r="GT2296" s="104"/>
      <c r="GU2296" s="104"/>
      <c r="GV2296" s="104"/>
      <c r="GW2296" s="104"/>
      <c r="GX2296" s="104"/>
      <c r="GY2296" s="104"/>
      <c r="GZ2296" s="104"/>
      <c r="HA2296" s="104"/>
      <c r="HB2296" s="104"/>
      <c r="HC2296" s="104"/>
      <c r="HD2296" s="104"/>
      <c r="HE2296" s="104"/>
      <c r="HF2296" s="104"/>
      <c r="HG2296" s="104"/>
      <c r="HH2296" s="104"/>
      <c r="HI2296" s="104"/>
      <c r="HJ2296" s="104"/>
      <c r="HK2296" s="104"/>
      <c r="HL2296" s="104"/>
      <c r="HM2296" s="104"/>
      <c r="HN2296" s="104"/>
      <c r="HO2296" s="104"/>
      <c r="HP2296" s="104"/>
      <c r="HQ2296" s="104"/>
      <c r="HR2296" s="104"/>
      <c r="HS2296" s="104"/>
      <c r="HT2296" s="104"/>
      <c r="HU2296" s="104"/>
      <c r="HV2296" s="104"/>
      <c r="HW2296" s="104"/>
      <c r="HX2296" s="104"/>
      <c r="HY2296" s="104"/>
      <c r="HZ2296" s="104"/>
      <c r="IA2296" s="104"/>
      <c r="IB2296" s="104"/>
      <c r="IC2296" s="104"/>
      <c r="ID2296" s="104"/>
      <c r="IE2296" s="104"/>
      <c r="IF2296" s="104"/>
      <c r="IG2296" s="104"/>
      <c r="IH2296" s="104"/>
      <c r="II2296" s="104"/>
      <c r="IJ2296" s="104"/>
      <c r="IK2296" s="104"/>
      <c r="IL2296" s="104"/>
      <c r="IM2296" s="104"/>
      <c r="IN2296" s="104"/>
      <c r="IO2296" s="104"/>
      <c r="IP2296" s="104"/>
      <c r="IQ2296" s="104"/>
      <c r="IR2296" s="104"/>
      <c r="IS2296" s="104"/>
      <c r="IT2296" s="104"/>
      <c r="IU2296" s="104"/>
      <c r="IV2296" s="104"/>
      <c r="IW2296" s="104"/>
      <c r="IX2296" s="104"/>
      <c r="IY2296" s="104"/>
      <c r="IZ2296" s="104"/>
      <c r="JA2296" s="104"/>
      <c r="JB2296" s="104"/>
      <c r="JC2296" s="104"/>
      <c r="JD2296" s="104"/>
      <c r="JE2296" s="104"/>
      <c r="JF2296" s="104"/>
      <c r="JG2296" s="104"/>
      <c r="JH2296" s="104"/>
      <c r="JI2296" s="104"/>
      <c r="JJ2296" s="104"/>
      <c r="JK2296" s="104"/>
      <c r="JL2296" s="104"/>
      <c r="JM2296" s="104"/>
      <c r="JN2296" s="104"/>
      <c r="JO2296" s="104"/>
      <c r="JP2296" s="104"/>
      <c r="JQ2296" s="104"/>
      <c r="JR2296" s="104"/>
      <c r="JS2296" s="104"/>
      <c r="JT2296" s="104"/>
      <c r="JU2296" s="104"/>
      <c r="JV2296" s="104"/>
      <c r="JW2296" s="104"/>
      <c r="JX2296" s="104"/>
      <c r="JY2296" s="104"/>
      <c r="JZ2296" s="104"/>
      <c r="KA2296" s="104"/>
      <c r="KB2296" s="104"/>
      <c r="KC2296" s="104"/>
      <c r="KD2296" s="104"/>
      <c r="KE2296" s="104"/>
      <c r="KF2296" s="104"/>
      <c r="KG2296" s="104"/>
      <c r="KH2296" s="104"/>
      <c r="KI2296" s="104"/>
      <c r="KJ2296" s="104"/>
      <c r="KK2296" s="104"/>
      <c r="KL2296" s="104"/>
      <c r="KM2296" s="104"/>
      <c r="KN2296" s="104"/>
      <c r="KO2296" s="104"/>
      <c r="KP2296" s="104"/>
      <c r="KQ2296" s="104"/>
      <c r="KR2296" s="104"/>
      <c r="KS2296" s="104"/>
      <c r="KT2296" s="104"/>
      <c r="KU2296" s="104"/>
      <c r="KV2296" s="104"/>
      <c r="KW2296" s="104"/>
      <c r="KX2296" s="104"/>
      <c r="KY2296" s="104"/>
      <c r="KZ2296" s="104"/>
      <c r="LA2296" s="104"/>
      <c r="LB2296" s="104"/>
      <c r="LC2296" s="104"/>
      <c r="LD2296" s="104"/>
      <c r="LE2296" s="104"/>
      <c r="LF2296" s="104"/>
      <c r="LG2296" s="104"/>
      <c r="LH2296" s="104"/>
      <c r="LI2296" s="104"/>
      <c r="LJ2296" s="104"/>
      <c r="LK2296" s="104"/>
      <c r="LL2296" s="104"/>
      <c r="LM2296" s="104"/>
      <c r="LN2296" s="104"/>
      <c r="LO2296" s="104"/>
      <c r="LP2296" s="104"/>
      <c r="LQ2296" s="104"/>
      <c r="LR2296" s="104"/>
      <c r="LS2296" s="104"/>
      <c r="LT2296" s="104"/>
      <c r="LU2296" s="104"/>
      <c r="LV2296" s="104"/>
      <c r="LW2296" s="104"/>
      <c r="LX2296" s="104"/>
      <c r="LY2296" s="104"/>
      <c r="LZ2296" s="104"/>
      <c r="MA2296" s="104"/>
      <c r="MB2296" s="104"/>
      <c r="MC2296" s="104"/>
      <c r="MD2296" s="104"/>
      <c r="ME2296" s="104"/>
      <c r="MF2296" s="104"/>
      <c r="MG2296" s="104"/>
      <c r="MH2296" s="104"/>
      <c r="MI2296" s="104"/>
      <c r="MJ2296" s="104"/>
      <c r="MK2296" s="104"/>
      <c r="ML2296" s="104"/>
      <c r="MM2296" s="104"/>
      <c r="MN2296" s="104"/>
      <c r="MO2296" s="104"/>
      <c r="MP2296" s="104"/>
      <c r="MQ2296" s="104"/>
      <c r="MR2296" s="104"/>
      <c r="MS2296" s="104"/>
      <c r="MT2296" s="104"/>
      <c r="MU2296" s="104"/>
      <c r="MV2296" s="104"/>
      <c r="MW2296" s="104"/>
      <c r="MX2296" s="104"/>
      <c r="MY2296" s="104"/>
      <c r="MZ2296" s="104"/>
      <c r="NA2296" s="104"/>
      <c r="NB2296" s="104"/>
      <c r="NC2296" s="104"/>
      <c r="ND2296" s="104"/>
      <c r="NE2296" s="104"/>
      <c r="NF2296" s="104"/>
      <c r="NG2296" s="104"/>
      <c r="NH2296" s="104"/>
      <c r="NI2296" s="104"/>
      <c r="NJ2296" s="104"/>
      <c r="NK2296" s="104"/>
      <c r="NL2296" s="104"/>
      <c r="NM2296" s="104"/>
      <c r="NN2296" s="104"/>
      <c r="NO2296" s="104"/>
      <c r="NP2296" s="104"/>
      <c r="NQ2296" s="104"/>
      <c r="NR2296" s="104"/>
      <c r="NS2296" s="104"/>
      <c r="NT2296" s="104"/>
      <c r="NU2296" s="104"/>
      <c r="NV2296" s="104"/>
      <c r="NW2296" s="104"/>
      <c r="NX2296" s="104"/>
      <c r="NY2296" s="104"/>
      <c r="NZ2296" s="104"/>
      <c r="OA2296" s="104"/>
      <c r="OB2296" s="104"/>
      <c r="OC2296" s="104"/>
      <c r="OD2296" s="104"/>
      <c r="OE2296" s="104"/>
      <c r="OF2296" s="104"/>
      <c r="OG2296" s="104"/>
      <c r="OH2296" s="104"/>
      <c r="OI2296" s="104"/>
      <c r="OJ2296" s="104"/>
      <c r="OK2296" s="104"/>
      <c r="OL2296" s="104"/>
      <c r="OM2296" s="104"/>
      <c r="ON2296" s="104"/>
      <c r="OO2296" s="104"/>
      <c r="OP2296" s="104"/>
      <c r="OQ2296" s="104"/>
      <c r="OR2296" s="104"/>
      <c r="OS2296" s="104"/>
      <c r="OT2296" s="104"/>
      <c r="OU2296" s="104"/>
      <c r="OV2296" s="104"/>
      <c r="OW2296" s="104"/>
      <c r="OX2296" s="104"/>
      <c r="OY2296" s="104"/>
      <c r="OZ2296" s="104"/>
      <c r="PA2296" s="104"/>
      <c r="PB2296" s="104"/>
      <c r="PC2296" s="104"/>
      <c r="PD2296" s="104"/>
      <c r="PE2296" s="104"/>
      <c r="PF2296" s="104"/>
      <c r="PG2296" s="104"/>
      <c r="PH2296" s="104"/>
      <c r="PI2296" s="104"/>
      <c r="PJ2296" s="104"/>
      <c r="PK2296" s="104"/>
      <c r="PL2296" s="104"/>
      <c r="PM2296" s="104"/>
      <c r="PN2296" s="104"/>
      <c r="PO2296" s="104"/>
      <c r="PP2296" s="104"/>
      <c r="PQ2296" s="104"/>
      <c r="PR2296" s="104"/>
      <c r="PS2296" s="104"/>
      <c r="PT2296" s="104"/>
      <c r="PU2296" s="104"/>
      <c r="PV2296" s="104"/>
      <c r="PW2296" s="104"/>
      <c r="PX2296" s="104"/>
      <c r="PY2296" s="104"/>
      <c r="PZ2296" s="104"/>
      <c r="QA2296" s="104"/>
      <c r="QB2296" s="104"/>
      <c r="QC2296" s="104"/>
      <c r="QD2296" s="104"/>
      <c r="QE2296" s="104"/>
      <c r="QF2296" s="104"/>
      <c r="QG2296" s="104"/>
      <c r="QH2296" s="104"/>
      <c r="QI2296" s="104"/>
      <c r="QJ2296" s="104"/>
      <c r="QK2296" s="104"/>
      <c r="QL2296" s="104"/>
      <c r="QM2296" s="104"/>
      <c r="QN2296" s="104"/>
      <c r="QO2296" s="104"/>
      <c r="QP2296" s="104"/>
      <c r="QQ2296" s="104"/>
      <c r="QR2296" s="104"/>
      <c r="QS2296" s="104"/>
      <c r="QT2296" s="104"/>
      <c r="QU2296" s="104"/>
      <c r="QV2296" s="104"/>
      <c r="QW2296" s="104"/>
      <c r="QX2296" s="104"/>
      <c r="QY2296" s="104"/>
      <c r="QZ2296" s="104"/>
      <c r="RA2296" s="104"/>
      <c r="RB2296" s="104"/>
      <c r="RC2296" s="104"/>
      <c r="RD2296" s="104"/>
      <c r="RE2296" s="104"/>
      <c r="RF2296" s="104"/>
    </row>
    <row r="2297" spans="1:474" x14ac:dyDescent="0.25">
      <c r="A2297" s="26"/>
      <c r="B2297" s="48" t="s">
        <v>2167</v>
      </c>
      <c r="C2297" s="23"/>
      <c r="D2297" s="49">
        <v>0</v>
      </c>
      <c r="E2297" s="23"/>
      <c r="F2297" s="50">
        <v>0</v>
      </c>
      <c r="G2297" s="169"/>
      <c r="H2297" s="169"/>
      <c r="I2297" s="169"/>
      <c r="J2297" s="169"/>
      <c r="K2297" s="169"/>
      <c r="L2297" s="169"/>
      <c r="M2297" s="169"/>
      <c r="N2297" s="169"/>
      <c r="O2297" s="169"/>
      <c r="P2297" s="207"/>
      <c r="Q2297" s="169"/>
      <c r="R2297" s="169"/>
      <c r="S2297" s="169"/>
      <c r="T2297" s="169"/>
      <c r="U2297" s="208">
        <v>0</v>
      </c>
      <c r="V2297" s="207">
        <v>0</v>
      </c>
      <c r="W2297" s="169"/>
      <c r="X2297" s="169"/>
      <c r="Y2297" s="169"/>
      <c r="Z2297" s="169"/>
      <c r="AA2297" s="169"/>
      <c r="AB2297" s="169"/>
      <c r="AC2297" s="180"/>
      <c r="AD2297" s="180"/>
      <c r="AE2297" s="207">
        <f>H2297+J2297+L2297+N2297+P2297+R2297+T2297+V2297+X2297+Z2297+AB2297+AD2297</f>
        <v>0</v>
      </c>
    </row>
    <row r="2298" spans="1:474" x14ac:dyDescent="0.25">
      <c r="A2298" s="26"/>
      <c r="B2298" s="48" t="s">
        <v>2168</v>
      </c>
      <c r="C2298" s="23"/>
      <c r="D2298" s="49">
        <v>0</v>
      </c>
      <c r="E2298" s="23"/>
      <c r="F2298" s="50">
        <v>0</v>
      </c>
      <c r="G2298" s="169"/>
      <c r="H2298" s="169"/>
      <c r="I2298" s="169"/>
      <c r="J2298" s="169"/>
      <c r="K2298" s="169"/>
      <c r="L2298" s="169"/>
      <c r="M2298" s="169"/>
      <c r="N2298" s="169"/>
      <c r="O2298" s="169"/>
      <c r="P2298" s="207"/>
      <c r="Q2298" s="169"/>
      <c r="R2298" s="169"/>
      <c r="S2298" s="169"/>
      <c r="T2298" s="169"/>
      <c r="U2298" s="208">
        <v>0</v>
      </c>
      <c r="V2298" s="207">
        <v>0</v>
      </c>
      <c r="W2298" s="169"/>
      <c r="X2298" s="169"/>
      <c r="Y2298" s="169"/>
      <c r="Z2298" s="169"/>
      <c r="AA2298" s="169"/>
      <c r="AB2298" s="169"/>
      <c r="AC2298" s="180"/>
      <c r="AD2298" s="180"/>
      <c r="AE2298" s="207">
        <f>H2298+J2298+L2298+N2298+P2298+R2298+T2298+V2298+X2298+Z2298+AB2298+AD2298</f>
        <v>0</v>
      </c>
    </row>
    <row r="2299" spans="1:474" x14ac:dyDescent="0.25">
      <c r="A2299" s="119"/>
      <c r="B2299" s="48" t="s">
        <v>2169</v>
      </c>
      <c r="C2299" s="23"/>
      <c r="D2299" s="49">
        <v>13</v>
      </c>
      <c r="E2299" s="23"/>
      <c r="F2299" s="50">
        <f>9300+12222.39</f>
        <v>21522.39</v>
      </c>
      <c r="G2299" s="169"/>
      <c r="H2299" s="169"/>
      <c r="I2299" s="169"/>
      <c r="J2299" s="169"/>
      <c r="K2299" s="169"/>
      <c r="L2299" s="169"/>
      <c r="M2299" s="169"/>
      <c r="N2299" s="169"/>
      <c r="O2299" s="169"/>
      <c r="P2299" s="207"/>
      <c r="Q2299" s="169"/>
      <c r="R2299" s="169"/>
      <c r="S2299" s="169"/>
      <c r="T2299" s="169"/>
      <c r="U2299" s="208">
        <v>13</v>
      </c>
      <c r="V2299" s="207">
        <v>21522.39</v>
      </c>
      <c r="W2299" s="169"/>
      <c r="X2299" s="169"/>
      <c r="Y2299" s="169"/>
      <c r="Z2299" s="169"/>
      <c r="AA2299" s="169"/>
      <c r="AB2299" s="169"/>
      <c r="AC2299" s="180"/>
      <c r="AD2299" s="180"/>
      <c r="AE2299" s="207">
        <f>H2299+J2299+L2299+N2299+P2299+R2299+T2299+V2299+X2299+Z2299+AB2299+AD2299</f>
        <v>21522.39</v>
      </c>
    </row>
    <row r="2300" spans="1:474" s="10" customFormat="1" x14ac:dyDescent="0.25">
      <c r="A2300" s="6">
        <v>3200</v>
      </c>
      <c r="B2300" s="90" t="s">
        <v>2170</v>
      </c>
      <c r="C2300" s="6"/>
      <c r="D2300" s="6"/>
      <c r="E2300" s="6"/>
      <c r="F2300" s="9">
        <v>151193.91999999998</v>
      </c>
      <c r="G2300" s="177">
        <f>G2301+G2304+G2310+G2313</f>
        <v>0</v>
      </c>
      <c r="H2300" s="177">
        <f t="shared" ref="H2300:AE2300" si="318">H2301+H2304+H2310+H2313</f>
        <v>0</v>
      </c>
      <c r="I2300" s="177">
        <f t="shared" si="318"/>
        <v>0</v>
      </c>
      <c r="J2300" s="177">
        <f t="shared" si="318"/>
        <v>0</v>
      </c>
      <c r="K2300" s="177">
        <f t="shared" si="318"/>
        <v>0</v>
      </c>
      <c r="L2300" s="177">
        <f t="shared" si="318"/>
        <v>0</v>
      </c>
      <c r="M2300" s="177">
        <f t="shared" si="318"/>
        <v>0</v>
      </c>
      <c r="N2300" s="177">
        <f t="shared" si="318"/>
        <v>0</v>
      </c>
      <c r="O2300" s="177">
        <f t="shared" si="318"/>
        <v>0</v>
      </c>
      <c r="P2300" s="213">
        <f t="shared" si="318"/>
        <v>0</v>
      </c>
      <c r="Q2300" s="177">
        <f t="shared" si="318"/>
        <v>1</v>
      </c>
      <c r="R2300" s="177">
        <f t="shared" si="318"/>
        <v>850</v>
      </c>
      <c r="S2300" s="177">
        <v>0</v>
      </c>
      <c r="T2300" s="177">
        <v>0</v>
      </c>
      <c r="U2300" s="177">
        <v>241</v>
      </c>
      <c r="V2300" s="213">
        <v>150343.91999999998</v>
      </c>
      <c r="W2300" s="177">
        <f t="shared" si="318"/>
        <v>0</v>
      </c>
      <c r="X2300" s="177">
        <f t="shared" si="318"/>
        <v>0</v>
      </c>
      <c r="Y2300" s="177">
        <f t="shared" si="318"/>
        <v>0</v>
      </c>
      <c r="Z2300" s="177">
        <f t="shared" si="318"/>
        <v>0</v>
      </c>
      <c r="AA2300" s="177">
        <f t="shared" si="318"/>
        <v>0</v>
      </c>
      <c r="AB2300" s="177">
        <f t="shared" si="318"/>
        <v>0</v>
      </c>
      <c r="AC2300" s="177">
        <f t="shared" si="318"/>
        <v>0</v>
      </c>
      <c r="AD2300" s="182">
        <f t="shared" si="318"/>
        <v>0</v>
      </c>
      <c r="AE2300" s="213">
        <f t="shared" si="318"/>
        <v>151193.91999999998</v>
      </c>
      <c r="AF2300" s="104"/>
      <c r="AG2300" s="104"/>
      <c r="AH2300" s="104"/>
      <c r="AI2300" s="104"/>
      <c r="AJ2300" s="104"/>
      <c r="AK2300" s="104"/>
      <c r="AL2300" s="104"/>
      <c r="AM2300" s="104"/>
      <c r="AN2300" s="104"/>
      <c r="AO2300" s="104"/>
      <c r="AP2300" s="104"/>
      <c r="AQ2300" s="104"/>
      <c r="AR2300" s="104"/>
      <c r="AS2300" s="104"/>
      <c r="AT2300" s="104"/>
      <c r="AU2300" s="104"/>
      <c r="AV2300" s="104"/>
      <c r="AW2300" s="104"/>
      <c r="AX2300" s="104"/>
      <c r="AY2300" s="104"/>
      <c r="AZ2300" s="104"/>
      <c r="BA2300" s="104"/>
      <c r="BB2300" s="104"/>
      <c r="BC2300" s="104"/>
      <c r="BD2300" s="104"/>
      <c r="BE2300" s="104"/>
      <c r="BF2300" s="104"/>
      <c r="BG2300" s="104"/>
      <c r="BH2300" s="104"/>
      <c r="BI2300" s="104"/>
      <c r="BJ2300" s="104"/>
      <c r="BK2300" s="104"/>
      <c r="BL2300" s="104"/>
      <c r="BM2300" s="104"/>
      <c r="BN2300" s="104"/>
      <c r="BO2300" s="104"/>
      <c r="BP2300" s="104"/>
      <c r="BQ2300" s="104"/>
      <c r="BR2300" s="104"/>
      <c r="GM2300" s="104"/>
      <c r="GN2300" s="104"/>
      <c r="GO2300" s="104"/>
      <c r="GP2300" s="104"/>
      <c r="GQ2300" s="104"/>
      <c r="GR2300" s="104"/>
      <c r="GS2300" s="104"/>
      <c r="GT2300" s="104"/>
      <c r="GU2300" s="104"/>
      <c r="GV2300" s="104"/>
      <c r="GW2300" s="104"/>
      <c r="GX2300" s="104"/>
      <c r="GY2300" s="104"/>
      <c r="GZ2300" s="104"/>
      <c r="HA2300" s="104"/>
      <c r="HB2300" s="104"/>
      <c r="HC2300" s="104"/>
      <c r="HD2300" s="104"/>
      <c r="HE2300" s="104"/>
      <c r="HF2300" s="104"/>
      <c r="HG2300" s="104"/>
      <c r="HH2300" s="104"/>
      <c r="HI2300" s="104"/>
      <c r="HJ2300" s="104"/>
      <c r="HK2300" s="104"/>
      <c r="HL2300" s="104"/>
      <c r="HM2300" s="104"/>
      <c r="HN2300" s="104"/>
      <c r="HO2300" s="104"/>
      <c r="HP2300" s="104"/>
      <c r="HQ2300" s="104"/>
      <c r="HR2300" s="104"/>
      <c r="HS2300" s="104"/>
      <c r="HT2300" s="104"/>
      <c r="HU2300" s="104"/>
      <c r="HV2300" s="104"/>
      <c r="HW2300" s="104"/>
      <c r="HX2300" s="104"/>
      <c r="HY2300" s="104"/>
      <c r="HZ2300" s="104"/>
      <c r="IA2300" s="104"/>
      <c r="IB2300" s="104"/>
      <c r="IC2300" s="104"/>
      <c r="ID2300" s="104"/>
      <c r="IE2300" s="104"/>
      <c r="IF2300" s="104"/>
      <c r="IG2300" s="104"/>
      <c r="IH2300" s="104"/>
      <c r="II2300" s="104"/>
      <c r="IJ2300" s="104"/>
      <c r="IK2300" s="104"/>
      <c r="IL2300" s="104"/>
      <c r="IM2300" s="104"/>
      <c r="IN2300" s="104"/>
      <c r="IO2300" s="104"/>
      <c r="IP2300" s="104"/>
      <c r="IQ2300" s="104"/>
      <c r="IR2300" s="104"/>
      <c r="IS2300" s="104"/>
      <c r="IT2300" s="104"/>
      <c r="IU2300" s="104"/>
      <c r="IV2300" s="104"/>
      <c r="IW2300" s="104"/>
      <c r="IX2300" s="104"/>
      <c r="IY2300" s="104"/>
      <c r="IZ2300" s="104"/>
      <c r="JA2300" s="104"/>
      <c r="JB2300" s="104"/>
      <c r="JC2300" s="104"/>
      <c r="JD2300" s="104"/>
      <c r="JE2300" s="104"/>
      <c r="JF2300" s="104"/>
      <c r="JG2300" s="104"/>
      <c r="JH2300" s="104"/>
      <c r="JI2300" s="104"/>
      <c r="JJ2300" s="104"/>
      <c r="JK2300" s="104"/>
      <c r="JL2300" s="104"/>
      <c r="JM2300" s="104"/>
      <c r="JN2300" s="104"/>
      <c r="JO2300" s="104"/>
      <c r="JP2300" s="104"/>
      <c r="JQ2300" s="104"/>
      <c r="JR2300" s="104"/>
      <c r="JS2300" s="104"/>
      <c r="JT2300" s="104"/>
      <c r="JU2300" s="104"/>
      <c r="JV2300" s="104"/>
      <c r="JW2300" s="104"/>
      <c r="JX2300" s="104"/>
      <c r="JY2300" s="104"/>
      <c r="JZ2300" s="104"/>
      <c r="KA2300" s="104"/>
      <c r="KB2300" s="104"/>
      <c r="KC2300" s="104"/>
      <c r="KD2300" s="104"/>
      <c r="KE2300" s="104"/>
      <c r="KF2300" s="104"/>
      <c r="KG2300" s="104"/>
      <c r="KH2300" s="104"/>
      <c r="KI2300" s="104"/>
      <c r="KJ2300" s="104"/>
      <c r="KK2300" s="104"/>
      <c r="KL2300" s="104"/>
      <c r="KM2300" s="104"/>
      <c r="KN2300" s="104"/>
      <c r="KO2300" s="104"/>
      <c r="KP2300" s="104"/>
      <c r="KQ2300" s="104"/>
      <c r="KR2300" s="104"/>
      <c r="KS2300" s="104"/>
      <c r="KT2300" s="104"/>
      <c r="KU2300" s="104"/>
      <c r="KV2300" s="104"/>
      <c r="KW2300" s="104"/>
      <c r="KX2300" s="104"/>
      <c r="KY2300" s="104"/>
      <c r="KZ2300" s="104"/>
      <c r="LA2300" s="104"/>
      <c r="LB2300" s="104"/>
      <c r="LC2300" s="104"/>
      <c r="LD2300" s="104"/>
      <c r="LE2300" s="104"/>
      <c r="LF2300" s="104"/>
      <c r="LG2300" s="104"/>
      <c r="LH2300" s="104"/>
      <c r="LI2300" s="104"/>
      <c r="LJ2300" s="104"/>
      <c r="LK2300" s="104"/>
      <c r="LL2300" s="104"/>
      <c r="LM2300" s="104"/>
      <c r="LN2300" s="104"/>
      <c r="LO2300" s="104"/>
      <c r="LP2300" s="104"/>
      <c r="LQ2300" s="104"/>
      <c r="LR2300" s="104"/>
      <c r="LS2300" s="104"/>
      <c r="LT2300" s="104"/>
      <c r="LU2300" s="104"/>
      <c r="LV2300" s="104"/>
      <c r="LW2300" s="104"/>
      <c r="LX2300" s="104"/>
      <c r="LY2300" s="104"/>
      <c r="LZ2300" s="104"/>
      <c r="MA2300" s="104"/>
      <c r="MB2300" s="104"/>
      <c r="MC2300" s="104"/>
      <c r="MD2300" s="104"/>
      <c r="ME2300" s="104"/>
      <c r="MF2300" s="104"/>
      <c r="MG2300" s="104"/>
      <c r="MH2300" s="104"/>
      <c r="MI2300" s="104"/>
      <c r="MJ2300" s="104"/>
      <c r="MK2300" s="104"/>
      <c r="ML2300" s="104"/>
      <c r="MM2300" s="104"/>
      <c r="MN2300" s="104"/>
      <c r="MO2300" s="104"/>
      <c r="MP2300" s="104"/>
      <c r="MQ2300" s="104"/>
      <c r="MR2300" s="104"/>
      <c r="MS2300" s="104"/>
      <c r="MT2300" s="104"/>
      <c r="MU2300" s="104"/>
      <c r="MV2300" s="104"/>
      <c r="MW2300" s="104"/>
      <c r="MX2300" s="104"/>
      <c r="MY2300" s="104"/>
      <c r="MZ2300" s="104"/>
      <c r="NA2300" s="104"/>
      <c r="NB2300" s="104"/>
      <c r="NC2300" s="104"/>
      <c r="ND2300" s="104"/>
      <c r="NE2300" s="104"/>
      <c r="NF2300" s="104"/>
      <c r="NG2300" s="104"/>
      <c r="NH2300" s="104"/>
      <c r="NI2300" s="104"/>
      <c r="NJ2300" s="104"/>
      <c r="NK2300" s="104"/>
      <c r="NL2300" s="104"/>
      <c r="NM2300" s="104"/>
      <c r="NN2300" s="104"/>
      <c r="NO2300" s="104"/>
      <c r="NP2300" s="104"/>
      <c r="NQ2300" s="104"/>
      <c r="NR2300" s="104"/>
      <c r="NS2300" s="104"/>
      <c r="NT2300" s="104"/>
      <c r="NU2300" s="104"/>
      <c r="NV2300" s="104"/>
      <c r="NW2300" s="104"/>
      <c r="NX2300" s="104"/>
      <c r="NY2300" s="104"/>
      <c r="NZ2300" s="104"/>
      <c r="OA2300" s="104"/>
      <c r="OB2300" s="104"/>
      <c r="OC2300" s="104"/>
      <c r="OD2300" s="104"/>
      <c r="OE2300" s="104"/>
      <c r="OF2300" s="104"/>
      <c r="OG2300" s="104"/>
      <c r="OH2300" s="104"/>
      <c r="OI2300" s="104"/>
      <c r="OJ2300" s="104"/>
      <c r="OK2300" s="104"/>
      <c r="OL2300" s="104"/>
      <c r="OM2300" s="104"/>
      <c r="ON2300" s="104"/>
      <c r="OO2300" s="104"/>
      <c r="OP2300" s="104"/>
      <c r="OQ2300" s="104"/>
      <c r="OR2300" s="104"/>
      <c r="OS2300" s="104"/>
      <c r="OT2300" s="104"/>
      <c r="OU2300" s="104"/>
      <c r="OV2300" s="104"/>
      <c r="OW2300" s="104"/>
      <c r="OX2300" s="104"/>
      <c r="OY2300" s="104"/>
      <c r="OZ2300" s="104"/>
      <c r="PA2300" s="104"/>
      <c r="PB2300" s="104"/>
      <c r="PC2300" s="104"/>
      <c r="PD2300" s="104"/>
      <c r="PE2300" s="104"/>
      <c r="PF2300" s="104"/>
      <c r="PG2300" s="104"/>
      <c r="PH2300" s="104"/>
      <c r="PI2300" s="104"/>
      <c r="PJ2300" s="104"/>
      <c r="PK2300" s="104"/>
      <c r="PL2300" s="104"/>
      <c r="PM2300" s="104"/>
      <c r="PN2300" s="104"/>
      <c r="PO2300" s="104"/>
      <c r="PP2300" s="104"/>
      <c r="PQ2300" s="104"/>
      <c r="PR2300" s="104"/>
      <c r="PS2300" s="104"/>
      <c r="PT2300" s="104"/>
      <c r="PU2300" s="104"/>
      <c r="PV2300" s="104"/>
      <c r="PW2300" s="104"/>
      <c r="PX2300" s="104"/>
      <c r="PY2300" s="104"/>
      <c r="PZ2300" s="104"/>
      <c r="QA2300" s="104"/>
      <c r="QB2300" s="104"/>
      <c r="QC2300" s="104"/>
      <c r="QD2300" s="104"/>
      <c r="QE2300" s="104"/>
      <c r="QF2300" s="104"/>
      <c r="QG2300" s="104"/>
      <c r="QH2300" s="104"/>
      <c r="QI2300" s="104"/>
      <c r="QJ2300" s="104"/>
      <c r="QK2300" s="104"/>
      <c r="QL2300" s="104"/>
      <c r="QM2300" s="104"/>
      <c r="QN2300" s="104"/>
      <c r="QO2300" s="104"/>
      <c r="QP2300" s="104"/>
      <c r="QQ2300" s="104"/>
      <c r="QR2300" s="104"/>
      <c r="QS2300" s="104"/>
      <c r="QT2300" s="104"/>
      <c r="QU2300" s="104"/>
      <c r="QV2300" s="104"/>
      <c r="QW2300" s="104"/>
      <c r="QX2300" s="104"/>
      <c r="QY2300" s="104"/>
      <c r="QZ2300" s="104"/>
      <c r="RA2300" s="104"/>
      <c r="RB2300" s="104"/>
      <c r="RC2300" s="104"/>
      <c r="RD2300" s="104"/>
      <c r="RE2300" s="104"/>
      <c r="RF2300" s="104"/>
    </row>
    <row r="2301" spans="1:474" s="14" customFormat="1" x14ac:dyDescent="0.25">
      <c r="A2301" s="11">
        <v>322</v>
      </c>
      <c r="B2301" s="79" t="s">
        <v>2171</v>
      </c>
      <c r="C2301" s="11"/>
      <c r="D2301" s="11"/>
      <c r="E2301" s="11"/>
      <c r="F2301" s="13">
        <v>7020</v>
      </c>
      <c r="G2301" s="171">
        <f>G2302</f>
        <v>0</v>
      </c>
      <c r="H2301" s="171">
        <f t="shared" ref="H2301:AE2301" si="319">H2302</f>
        <v>0</v>
      </c>
      <c r="I2301" s="171">
        <f t="shared" si="319"/>
        <v>0</v>
      </c>
      <c r="J2301" s="171">
        <f t="shared" si="319"/>
        <v>0</v>
      </c>
      <c r="K2301" s="171">
        <f t="shared" si="319"/>
        <v>0</v>
      </c>
      <c r="L2301" s="171">
        <f t="shared" si="319"/>
        <v>0</v>
      </c>
      <c r="M2301" s="171">
        <f t="shared" si="319"/>
        <v>0</v>
      </c>
      <c r="N2301" s="171">
        <f t="shared" si="319"/>
        <v>0</v>
      </c>
      <c r="O2301" s="171">
        <f t="shared" si="319"/>
        <v>0</v>
      </c>
      <c r="P2301" s="185">
        <f t="shared" si="319"/>
        <v>0</v>
      </c>
      <c r="Q2301" s="171">
        <f t="shared" si="319"/>
        <v>0</v>
      </c>
      <c r="R2301" s="171">
        <f t="shared" si="319"/>
        <v>0</v>
      </c>
      <c r="S2301" s="171">
        <v>0</v>
      </c>
      <c r="T2301" s="171">
        <v>0</v>
      </c>
      <c r="U2301" s="171">
        <v>1</v>
      </c>
      <c r="V2301" s="185">
        <v>7020</v>
      </c>
      <c r="W2301" s="171">
        <f t="shared" si="319"/>
        <v>0</v>
      </c>
      <c r="X2301" s="171">
        <f t="shared" si="319"/>
        <v>0</v>
      </c>
      <c r="Y2301" s="171">
        <f t="shared" si="319"/>
        <v>0</v>
      </c>
      <c r="Z2301" s="171">
        <f t="shared" si="319"/>
        <v>0</v>
      </c>
      <c r="AA2301" s="171">
        <f t="shared" si="319"/>
        <v>0</v>
      </c>
      <c r="AB2301" s="171">
        <f t="shared" si="319"/>
        <v>0</v>
      </c>
      <c r="AC2301" s="171">
        <f t="shared" si="319"/>
        <v>0</v>
      </c>
      <c r="AD2301" s="181">
        <f t="shared" si="319"/>
        <v>0</v>
      </c>
      <c r="AE2301" s="185">
        <f t="shared" si="319"/>
        <v>7020</v>
      </c>
      <c r="AF2301" s="104"/>
      <c r="AG2301" s="104"/>
      <c r="AH2301" s="104"/>
      <c r="AI2301" s="104"/>
      <c r="AJ2301" s="104"/>
      <c r="AK2301" s="104"/>
      <c r="AL2301" s="104"/>
      <c r="AM2301" s="104"/>
      <c r="AN2301" s="104"/>
      <c r="AO2301" s="104"/>
      <c r="AP2301" s="104"/>
      <c r="AQ2301" s="104"/>
      <c r="AR2301" s="104"/>
      <c r="AS2301" s="104"/>
      <c r="AT2301" s="104"/>
      <c r="AU2301" s="104"/>
      <c r="AV2301" s="104"/>
      <c r="AW2301" s="104"/>
      <c r="AX2301" s="104"/>
      <c r="AY2301" s="104"/>
      <c r="AZ2301" s="104"/>
      <c r="BA2301" s="104"/>
      <c r="BB2301" s="104"/>
      <c r="BC2301" s="104"/>
      <c r="BD2301" s="104"/>
      <c r="BE2301" s="104"/>
      <c r="BF2301" s="104"/>
      <c r="BG2301" s="104"/>
      <c r="BH2301" s="104"/>
      <c r="BI2301" s="104"/>
      <c r="BJ2301" s="104"/>
      <c r="BK2301" s="104"/>
      <c r="BL2301" s="104"/>
      <c r="BM2301" s="104"/>
      <c r="BN2301" s="104"/>
      <c r="BO2301" s="104"/>
      <c r="BP2301" s="104"/>
      <c r="BQ2301" s="104"/>
      <c r="BR2301" s="104"/>
      <c r="GM2301" s="104"/>
      <c r="GN2301" s="104"/>
      <c r="GO2301" s="104"/>
      <c r="GP2301" s="104"/>
      <c r="GQ2301" s="104"/>
      <c r="GR2301" s="104"/>
      <c r="GS2301" s="104"/>
      <c r="GT2301" s="104"/>
      <c r="GU2301" s="104"/>
      <c r="GV2301" s="104"/>
      <c r="GW2301" s="104"/>
      <c r="GX2301" s="104"/>
      <c r="GY2301" s="104"/>
      <c r="GZ2301" s="104"/>
      <c r="HA2301" s="104"/>
      <c r="HB2301" s="104"/>
      <c r="HC2301" s="104"/>
      <c r="HD2301" s="104"/>
      <c r="HE2301" s="104"/>
      <c r="HF2301" s="104"/>
      <c r="HG2301" s="104"/>
      <c r="HH2301" s="104"/>
      <c r="HI2301" s="104"/>
      <c r="HJ2301" s="104"/>
      <c r="HK2301" s="104"/>
      <c r="HL2301" s="104"/>
      <c r="HM2301" s="104"/>
      <c r="HN2301" s="104"/>
      <c r="HO2301" s="104"/>
      <c r="HP2301" s="104"/>
      <c r="HQ2301" s="104"/>
      <c r="HR2301" s="104"/>
      <c r="HS2301" s="104"/>
      <c r="HT2301" s="104"/>
      <c r="HU2301" s="104"/>
      <c r="HV2301" s="104"/>
      <c r="HW2301" s="104"/>
      <c r="HX2301" s="104"/>
      <c r="HY2301" s="104"/>
      <c r="HZ2301" s="104"/>
      <c r="IA2301" s="104"/>
      <c r="IB2301" s="104"/>
      <c r="IC2301" s="104"/>
      <c r="ID2301" s="104"/>
      <c r="IE2301" s="104"/>
      <c r="IF2301" s="104"/>
      <c r="IG2301" s="104"/>
      <c r="IH2301" s="104"/>
      <c r="II2301" s="104"/>
      <c r="IJ2301" s="104"/>
      <c r="IK2301" s="104"/>
      <c r="IL2301" s="104"/>
      <c r="IM2301" s="104"/>
      <c r="IN2301" s="104"/>
      <c r="IO2301" s="104"/>
      <c r="IP2301" s="104"/>
      <c r="IQ2301" s="104"/>
      <c r="IR2301" s="104"/>
      <c r="IS2301" s="104"/>
      <c r="IT2301" s="104"/>
      <c r="IU2301" s="104"/>
      <c r="IV2301" s="104"/>
      <c r="IW2301" s="104"/>
      <c r="IX2301" s="104"/>
      <c r="IY2301" s="104"/>
      <c r="IZ2301" s="104"/>
      <c r="JA2301" s="104"/>
      <c r="JB2301" s="104"/>
      <c r="JC2301" s="104"/>
      <c r="JD2301" s="104"/>
      <c r="JE2301" s="104"/>
      <c r="JF2301" s="104"/>
      <c r="JG2301" s="104"/>
      <c r="JH2301" s="104"/>
      <c r="JI2301" s="104"/>
      <c r="JJ2301" s="104"/>
      <c r="JK2301" s="104"/>
      <c r="JL2301" s="104"/>
      <c r="JM2301" s="104"/>
      <c r="JN2301" s="104"/>
      <c r="JO2301" s="104"/>
      <c r="JP2301" s="104"/>
      <c r="JQ2301" s="104"/>
      <c r="JR2301" s="104"/>
      <c r="JS2301" s="104"/>
      <c r="JT2301" s="104"/>
      <c r="JU2301" s="104"/>
      <c r="JV2301" s="104"/>
      <c r="JW2301" s="104"/>
      <c r="JX2301" s="104"/>
      <c r="JY2301" s="104"/>
      <c r="JZ2301" s="104"/>
      <c r="KA2301" s="104"/>
      <c r="KB2301" s="104"/>
      <c r="KC2301" s="104"/>
      <c r="KD2301" s="104"/>
      <c r="KE2301" s="104"/>
      <c r="KF2301" s="104"/>
      <c r="KG2301" s="104"/>
      <c r="KH2301" s="104"/>
      <c r="KI2301" s="104"/>
      <c r="KJ2301" s="104"/>
      <c r="KK2301" s="104"/>
      <c r="KL2301" s="104"/>
      <c r="KM2301" s="104"/>
      <c r="KN2301" s="104"/>
      <c r="KO2301" s="104"/>
      <c r="KP2301" s="104"/>
      <c r="KQ2301" s="104"/>
      <c r="KR2301" s="104"/>
      <c r="KS2301" s="104"/>
      <c r="KT2301" s="104"/>
      <c r="KU2301" s="104"/>
      <c r="KV2301" s="104"/>
      <c r="KW2301" s="104"/>
      <c r="KX2301" s="104"/>
      <c r="KY2301" s="104"/>
      <c r="KZ2301" s="104"/>
      <c r="LA2301" s="104"/>
      <c r="LB2301" s="104"/>
      <c r="LC2301" s="104"/>
      <c r="LD2301" s="104"/>
      <c r="LE2301" s="104"/>
      <c r="LF2301" s="104"/>
      <c r="LG2301" s="104"/>
      <c r="LH2301" s="104"/>
      <c r="LI2301" s="104"/>
      <c r="LJ2301" s="104"/>
      <c r="LK2301" s="104"/>
      <c r="LL2301" s="104"/>
      <c r="LM2301" s="104"/>
      <c r="LN2301" s="104"/>
      <c r="LO2301" s="104"/>
      <c r="LP2301" s="104"/>
      <c r="LQ2301" s="104"/>
      <c r="LR2301" s="104"/>
      <c r="LS2301" s="104"/>
      <c r="LT2301" s="104"/>
      <c r="LU2301" s="104"/>
      <c r="LV2301" s="104"/>
      <c r="LW2301" s="104"/>
      <c r="LX2301" s="104"/>
      <c r="LY2301" s="104"/>
      <c r="LZ2301" s="104"/>
      <c r="MA2301" s="104"/>
      <c r="MB2301" s="104"/>
      <c r="MC2301" s="104"/>
      <c r="MD2301" s="104"/>
      <c r="ME2301" s="104"/>
      <c r="MF2301" s="104"/>
      <c r="MG2301" s="104"/>
      <c r="MH2301" s="104"/>
      <c r="MI2301" s="104"/>
      <c r="MJ2301" s="104"/>
      <c r="MK2301" s="104"/>
      <c r="ML2301" s="104"/>
      <c r="MM2301" s="104"/>
      <c r="MN2301" s="104"/>
      <c r="MO2301" s="104"/>
      <c r="MP2301" s="104"/>
      <c r="MQ2301" s="104"/>
      <c r="MR2301" s="104"/>
      <c r="MS2301" s="104"/>
      <c r="MT2301" s="104"/>
      <c r="MU2301" s="104"/>
      <c r="MV2301" s="104"/>
      <c r="MW2301" s="104"/>
      <c r="MX2301" s="104"/>
      <c r="MY2301" s="104"/>
      <c r="MZ2301" s="104"/>
      <c r="NA2301" s="104"/>
      <c r="NB2301" s="104"/>
      <c r="NC2301" s="104"/>
      <c r="ND2301" s="104"/>
      <c r="NE2301" s="104"/>
      <c r="NF2301" s="104"/>
      <c r="NG2301" s="104"/>
      <c r="NH2301" s="104"/>
      <c r="NI2301" s="104"/>
      <c r="NJ2301" s="104"/>
      <c r="NK2301" s="104"/>
      <c r="NL2301" s="104"/>
      <c r="NM2301" s="104"/>
      <c r="NN2301" s="104"/>
      <c r="NO2301" s="104"/>
      <c r="NP2301" s="104"/>
      <c r="NQ2301" s="104"/>
      <c r="NR2301" s="104"/>
      <c r="NS2301" s="104"/>
      <c r="NT2301" s="104"/>
      <c r="NU2301" s="104"/>
      <c r="NV2301" s="104"/>
      <c r="NW2301" s="104"/>
      <c r="NX2301" s="104"/>
      <c r="NY2301" s="104"/>
      <c r="NZ2301" s="104"/>
      <c r="OA2301" s="104"/>
      <c r="OB2301" s="104"/>
      <c r="OC2301" s="104"/>
      <c r="OD2301" s="104"/>
      <c r="OE2301" s="104"/>
      <c r="OF2301" s="104"/>
      <c r="OG2301" s="104"/>
      <c r="OH2301" s="104"/>
      <c r="OI2301" s="104"/>
      <c r="OJ2301" s="104"/>
      <c r="OK2301" s="104"/>
      <c r="OL2301" s="104"/>
      <c r="OM2301" s="104"/>
      <c r="ON2301" s="104"/>
      <c r="OO2301" s="104"/>
      <c r="OP2301" s="104"/>
      <c r="OQ2301" s="104"/>
      <c r="OR2301" s="104"/>
      <c r="OS2301" s="104"/>
      <c r="OT2301" s="104"/>
      <c r="OU2301" s="104"/>
      <c r="OV2301" s="104"/>
      <c r="OW2301" s="104"/>
      <c r="OX2301" s="104"/>
      <c r="OY2301" s="104"/>
      <c r="OZ2301" s="104"/>
      <c r="PA2301" s="104"/>
      <c r="PB2301" s="104"/>
      <c r="PC2301" s="104"/>
      <c r="PD2301" s="104"/>
      <c r="PE2301" s="104"/>
      <c r="PF2301" s="104"/>
      <c r="PG2301" s="104"/>
      <c r="PH2301" s="104"/>
      <c r="PI2301" s="104"/>
      <c r="PJ2301" s="104"/>
      <c r="PK2301" s="104"/>
      <c r="PL2301" s="104"/>
      <c r="PM2301" s="104"/>
      <c r="PN2301" s="104"/>
      <c r="PO2301" s="104"/>
      <c r="PP2301" s="104"/>
      <c r="PQ2301" s="104"/>
      <c r="PR2301" s="104"/>
      <c r="PS2301" s="104"/>
      <c r="PT2301" s="104"/>
      <c r="PU2301" s="104"/>
      <c r="PV2301" s="104"/>
      <c r="PW2301" s="104"/>
      <c r="PX2301" s="104"/>
      <c r="PY2301" s="104"/>
      <c r="PZ2301" s="104"/>
      <c r="QA2301" s="104"/>
      <c r="QB2301" s="104"/>
      <c r="QC2301" s="104"/>
      <c r="QD2301" s="104"/>
      <c r="QE2301" s="104"/>
      <c r="QF2301" s="104"/>
      <c r="QG2301" s="104"/>
      <c r="QH2301" s="104"/>
      <c r="QI2301" s="104"/>
      <c r="QJ2301" s="104"/>
      <c r="QK2301" s="104"/>
      <c r="QL2301" s="104"/>
      <c r="QM2301" s="104"/>
      <c r="QN2301" s="104"/>
      <c r="QO2301" s="104"/>
      <c r="QP2301" s="104"/>
      <c r="QQ2301" s="104"/>
      <c r="QR2301" s="104"/>
      <c r="QS2301" s="104"/>
      <c r="QT2301" s="104"/>
      <c r="QU2301" s="104"/>
      <c r="QV2301" s="104"/>
      <c r="QW2301" s="104"/>
      <c r="QX2301" s="104"/>
      <c r="QY2301" s="104"/>
      <c r="QZ2301" s="104"/>
      <c r="RA2301" s="104"/>
      <c r="RB2301" s="104"/>
      <c r="RC2301" s="104"/>
      <c r="RD2301" s="104"/>
      <c r="RE2301" s="104"/>
      <c r="RF2301" s="104"/>
    </row>
    <row r="2302" spans="1:474" s="19" customFormat="1" x14ac:dyDescent="0.25">
      <c r="A2302" s="15">
        <v>32201</v>
      </c>
      <c r="B2302" s="67" t="s">
        <v>2172</v>
      </c>
      <c r="C2302" s="15"/>
      <c r="D2302" s="15"/>
      <c r="E2302" s="15"/>
      <c r="F2302" s="18">
        <v>7020</v>
      </c>
      <c r="G2302" s="173">
        <f>SUM(G2303)</f>
        <v>0</v>
      </c>
      <c r="H2302" s="173">
        <f t="shared" ref="H2302:AE2302" si="320">SUM(H2303)</f>
        <v>0</v>
      </c>
      <c r="I2302" s="173">
        <f t="shared" si="320"/>
        <v>0</v>
      </c>
      <c r="J2302" s="173">
        <f t="shared" si="320"/>
        <v>0</v>
      </c>
      <c r="K2302" s="173">
        <f t="shared" si="320"/>
        <v>0</v>
      </c>
      <c r="L2302" s="173">
        <f t="shared" si="320"/>
        <v>0</v>
      </c>
      <c r="M2302" s="173">
        <f t="shared" si="320"/>
        <v>0</v>
      </c>
      <c r="N2302" s="173">
        <f t="shared" si="320"/>
        <v>0</v>
      </c>
      <c r="O2302" s="173">
        <f t="shared" si="320"/>
        <v>0</v>
      </c>
      <c r="P2302" s="184">
        <f t="shared" si="320"/>
        <v>0</v>
      </c>
      <c r="Q2302" s="173">
        <f t="shared" si="320"/>
        <v>0</v>
      </c>
      <c r="R2302" s="173">
        <f t="shared" si="320"/>
        <v>0</v>
      </c>
      <c r="S2302" s="173">
        <v>0</v>
      </c>
      <c r="T2302" s="173">
        <v>0</v>
      </c>
      <c r="U2302" s="173">
        <v>1</v>
      </c>
      <c r="V2302" s="184">
        <v>7020</v>
      </c>
      <c r="W2302" s="173">
        <f t="shared" si="320"/>
        <v>0</v>
      </c>
      <c r="X2302" s="173">
        <f t="shared" si="320"/>
        <v>0</v>
      </c>
      <c r="Y2302" s="173">
        <f t="shared" si="320"/>
        <v>0</v>
      </c>
      <c r="Z2302" s="173">
        <f t="shared" si="320"/>
        <v>0</v>
      </c>
      <c r="AA2302" s="173">
        <f t="shared" si="320"/>
        <v>0</v>
      </c>
      <c r="AB2302" s="173">
        <f t="shared" si="320"/>
        <v>0</v>
      </c>
      <c r="AC2302" s="173">
        <f t="shared" si="320"/>
        <v>0</v>
      </c>
      <c r="AD2302" s="179">
        <f t="shared" si="320"/>
        <v>0</v>
      </c>
      <c r="AE2302" s="184">
        <f t="shared" si="320"/>
        <v>7020</v>
      </c>
      <c r="AF2302" s="104"/>
      <c r="AG2302" s="104"/>
      <c r="AH2302" s="104"/>
      <c r="AI2302" s="104"/>
      <c r="AJ2302" s="104"/>
      <c r="AK2302" s="104"/>
      <c r="AL2302" s="104"/>
      <c r="AM2302" s="104"/>
      <c r="AN2302" s="104"/>
      <c r="AO2302" s="104"/>
      <c r="AP2302" s="104"/>
      <c r="AQ2302" s="104"/>
      <c r="AR2302" s="104"/>
      <c r="AS2302" s="104"/>
      <c r="AT2302" s="104"/>
      <c r="AU2302" s="104"/>
      <c r="AV2302" s="104"/>
      <c r="AW2302" s="104"/>
      <c r="AX2302" s="104"/>
      <c r="AY2302" s="104"/>
      <c r="AZ2302" s="104"/>
      <c r="BA2302" s="104"/>
      <c r="BB2302" s="104"/>
      <c r="BC2302" s="104"/>
      <c r="BD2302" s="104"/>
      <c r="BE2302" s="104"/>
      <c r="BF2302" s="104"/>
      <c r="BG2302" s="104"/>
      <c r="BH2302" s="104"/>
      <c r="BI2302" s="104"/>
      <c r="BJ2302" s="104"/>
      <c r="BK2302" s="104"/>
      <c r="BL2302" s="104"/>
      <c r="BM2302" s="104"/>
      <c r="BN2302" s="104"/>
      <c r="BO2302" s="104"/>
      <c r="BP2302" s="104"/>
      <c r="BQ2302" s="104"/>
      <c r="BR2302" s="104"/>
      <c r="GM2302" s="104"/>
      <c r="GN2302" s="104"/>
      <c r="GO2302" s="104"/>
      <c r="GP2302" s="104"/>
      <c r="GQ2302" s="104"/>
      <c r="GR2302" s="104"/>
      <c r="GS2302" s="104"/>
      <c r="GT2302" s="104"/>
      <c r="GU2302" s="104"/>
      <c r="GV2302" s="104"/>
      <c r="GW2302" s="104"/>
      <c r="GX2302" s="104"/>
      <c r="GY2302" s="104"/>
      <c r="GZ2302" s="104"/>
      <c r="HA2302" s="104"/>
      <c r="HB2302" s="104"/>
      <c r="HC2302" s="104"/>
      <c r="HD2302" s="104"/>
      <c r="HE2302" s="104"/>
      <c r="HF2302" s="104"/>
      <c r="HG2302" s="104"/>
      <c r="HH2302" s="104"/>
      <c r="HI2302" s="104"/>
      <c r="HJ2302" s="104"/>
      <c r="HK2302" s="104"/>
      <c r="HL2302" s="104"/>
      <c r="HM2302" s="104"/>
      <c r="HN2302" s="104"/>
      <c r="HO2302" s="104"/>
      <c r="HP2302" s="104"/>
      <c r="HQ2302" s="104"/>
      <c r="HR2302" s="104"/>
      <c r="HS2302" s="104"/>
      <c r="HT2302" s="104"/>
      <c r="HU2302" s="104"/>
      <c r="HV2302" s="104"/>
      <c r="HW2302" s="104"/>
      <c r="HX2302" s="104"/>
      <c r="HY2302" s="104"/>
      <c r="HZ2302" s="104"/>
      <c r="IA2302" s="104"/>
      <c r="IB2302" s="104"/>
      <c r="IC2302" s="104"/>
      <c r="ID2302" s="104"/>
      <c r="IE2302" s="104"/>
      <c r="IF2302" s="104"/>
      <c r="IG2302" s="104"/>
      <c r="IH2302" s="104"/>
      <c r="II2302" s="104"/>
      <c r="IJ2302" s="104"/>
      <c r="IK2302" s="104"/>
      <c r="IL2302" s="104"/>
      <c r="IM2302" s="104"/>
      <c r="IN2302" s="104"/>
      <c r="IO2302" s="104"/>
      <c r="IP2302" s="104"/>
      <c r="IQ2302" s="104"/>
      <c r="IR2302" s="104"/>
      <c r="IS2302" s="104"/>
      <c r="IT2302" s="104"/>
      <c r="IU2302" s="104"/>
      <c r="IV2302" s="104"/>
      <c r="IW2302" s="104"/>
      <c r="IX2302" s="104"/>
      <c r="IY2302" s="104"/>
      <c r="IZ2302" s="104"/>
      <c r="JA2302" s="104"/>
      <c r="JB2302" s="104"/>
      <c r="JC2302" s="104"/>
      <c r="JD2302" s="104"/>
      <c r="JE2302" s="104"/>
      <c r="JF2302" s="104"/>
      <c r="JG2302" s="104"/>
      <c r="JH2302" s="104"/>
      <c r="JI2302" s="104"/>
      <c r="JJ2302" s="104"/>
      <c r="JK2302" s="104"/>
      <c r="JL2302" s="104"/>
      <c r="JM2302" s="104"/>
      <c r="JN2302" s="104"/>
      <c r="JO2302" s="104"/>
      <c r="JP2302" s="104"/>
      <c r="JQ2302" s="104"/>
      <c r="JR2302" s="104"/>
      <c r="JS2302" s="104"/>
      <c r="JT2302" s="104"/>
      <c r="JU2302" s="104"/>
      <c r="JV2302" s="104"/>
      <c r="JW2302" s="104"/>
      <c r="JX2302" s="104"/>
      <c r="JY2302" s="104"/>
      <c r="JZ2302" s="104"/>
      <c r="KA2302" s="104"/>
      <c r="KB2302" s="104"/>
      <c r="KC2302" s="104"/>
      <c r="KD2302" s="104"/>
      <c r="KE2302" s="104"/>
      <c r="KF2302" s="104"/>
      <c r="KG2302" s="104"/>
      <c r="KH2302" s="104"/>
      <c r="KI2302" s="104"/>
      <c r="KJ2302" s="104"/>
      <c r="KK2302" s="104"/>
      <c r="KL2302" s="104"/>
      <c r="KM2302" s="104"/>
      <c r="KN2302" s="104"/>
      <c r="KO2302" s="104"/>
      <c r="KP2302" s="104"/>
      <c r="KQ2302" s="104"/>
      <c r="KR2302" s="104"/>
      <c r="KS2302" s="104"/>
      <c r="KT2302" s="104"/>
      <c r="KU2302" s="104"/>
      <c r="KV2302" s="104"/>
      <c r="KW2302" s="104"/>
      <c r="KX2302" s="104"/>
      <c r="KY2302" s="104"/>
      <c r="KZ2302" s="104"/>
      <c r="LA2302" s="104"/>
      <c r="LB2302" s="104"/>
      <c r="LC2302" s="104"/>
      <c r="LD2302" s="104"/>
      <c r="LE2302" s="104"/>
      <c r="LF2302" s="104"/>
      <c r="LG2302" s="104"/>
      <c r="LH2302" s="104"/>
      <c r="LI2302" s="104"/>
      <c r="LJ2302" s="104"/>
      <c r="LK2302" s="104"/>
      <c r="LL2302" s="104"/>
      <c r="LM2302" s="104"/>
      <c r="LN2302" s="104"/>
      <c r="LO2302" s="104"/>
      <c r="LP2302" s="104"/>
      <c r="LQ2302" s="104"/>
      <c r="LR2302" s="104"/>
      <c r="LS2302" s="104"/>
      <c r="LT2302" s="104"/>
      <c r="LU2302" s="104"/>
      <c r="LV2302" s="104"/>
      <c r="LW2302" s="104"/>
      <c r="LX2302" s="104"/>
      <c r="LY2302" s="104"/>
      <c r="LZ2302" s="104"/>
      <c r="MA2302" s="104"/>
      <c r="MB2302" s="104"/>
      <c r="MC2302" s="104"/>
      <c r="MD2302" s="104"/>
      <c r="ME2302" s="104"/>
      <c r="MF2302" s="104"/>
      <c r="MG2302" s="104"/>
      <c r="MH2302" s="104"/>
      <c r="MI2302" s="104"/>
      <c r="MJ2302" s="104"/>
      <c r="MK2302" s="104"/>
      <c r="ML2302" s="104"/>
      <c r="MM2302" s="104"/>
      <c r="MN2302" s="104"/>
      <c r="MO2302" s="104"/>
      <c r="MP2302" s="104"/>
      <c r="MQ2302" s="104"/>
      <c r="MR2302" s="104"/>
      <c r="MS2302" s="104"/>
      <c r="MT2302" s="104"/>
      <c r="MU2302" s="104"/>
      <c r="MV2302" s="104"/>
      <c r="MW2302" s="104"/>
      <c r="MX2302" s="104"/>
      <c r="MY2302" s="104"/>
      <c r="MZ2302" s="104"/>
      <c r="NA2302" s="104"/>
      <c r="NB2302" s="104"/>
      <c r="NC2302" s="104"/>
      <c r="ND2302" s="104"/>
      <c r="NE2302" s="104"/>
      <c r="NF2302" s="104"/>
      <c r="NG2302" s="104"/>
      <c r="NH2302" s="104"/>
      <c r="NI2302" s="104"/>
      <c r="NJ2302" s="104"/>
      <c r="NK2302" s="104"/>
      <c r="NL2302" s="104"/>
      <c r="NM2302" s="104"/>
      <c r="NN2302" s="104"/>
      <c r="NO2302" s="104"/>
      <c r="NP2302" s="104"/>
      <c r="NQ2302" s="104"/>
      <c r="NR2302" s="104"/>
      <c r="NS2302" s="104"/>
      <c r="NT2302" s="104"/>
      <c r="NU2302" s="104"/>
      <c r="NV2302" s="104"/>
      <c r="NW2302" s="104"/>
      <c r="NX2302" s="104"/>
      <c r="NY2302" s="104"/>
      <c r="NZ2302" s="104"/>
      <c r="OA2302" s="104"/>
      <c r="OB2302" s="104"/>
      <c r="OC2302" s="104"/>
      <c r="OD2302" s="104"/>
      <c r="OE2302" s="104"/>
      <c r="OF2302" s="104"/>
      <c r="OG2302" s="104"/>
      <c r="OH2302" s="104"/>
      <c r="OI2302" s="104"/>
      <c r="OJ2302" s="104"/>
      <c r="OK2302" s="104"/>
      <c r="OL2302" s="104"/>
      <c r="OM2302" s="104"/>
      <c r="ON2302" s="104"/>
      <c r="OO2302" s="104"/>
      <c r="OP2302" s="104"/>
      <c r="OQ2302" s="104"/>
      <c r="OR2302" s="104"/>
      <c r="OS2302" s="104"/>
      <c r="OT2302" s="104"/>
      <c r="OU2302" s="104"/>
      <c r="OV2302" s="104"/>
      <c r="OW2302" s="104"/>
      <c r="OX2302" s="104"/>
      <c r="OY2302" s="104"/>
      <c r="OZ2302" s="104"/>
      <c r="PA2302" s="104"/>
      <c r="PB2302" s="104"/>
      <c r="PC2302" s="104"/>
      <c r="PD2302" s="104"/>
      <c r="PE2302" s="104"/>
      <c r="PF2302" s="104"/>
      <c r="PG2302" s="104"/>
      <c r="PH2302" s="104"/>
      <c r="PI2302" s="104"/>
      <c r="PJ2302" s="104"/>
      <c r="PK2302" s="104"/>
      <c r="PL2302" s="104"/>
      <c r="PM2302" s="104"/>
      <c r="PN2302" s="104"/>
      <c r="PO2302" s="104"/>
      <c r="PP2302" s="104"/>
      <c r="PQ2302" s="104"/>
      <c r="PR2302" s="104"/>
      <c r="PS2302" s="104"/>
      <c r="PT2302" s="104"/>
      <c r="PU2302" s="104"/>
      <c r="PV2302" s="104"/>
      <c r="PW2302" s="104"/>
      <c r="PX2302" s="104"/>
      <c r="PY2302" s="104"/>
      <c r="PZ2302" s="104"/>
      <c r="QA2302" s="104"/>
      <c r="QB2302" s="104"/>
      <c r="QC2302" s="104"/>
      <c r="QD2302" s="104"/>
      <c r="QE2302" s="104"/>
      <c r="QF2302" s="104"/>
      <c r="QG2302" s="104"/>
      <c r="QH2302" s="104"/>
      <c r="QI2302" s="104"/>
      <c r="QJ2302" s="104"/>
      <c r="QK2302" s="104"/>
      <c r="QL2302" s="104"/>
      <c r="QM2302" s="104"/>
      <c r="QN2302" s="104"/>
      <c r="QO2302" s="104"/>
      <c r="QP2302" s="104"/>
      <c r="QQ2302" s="104"/>
      <c r="QR2302" s="104"/>
      <c r="QS2302" s="104"/>
      <c r="QT2302" s="104"/>
      <c r="QU2302" s="104"/>
      <c r="QV2302" s="104"/>
      <c r="QW2302" s="104"/>
      <c r="QX2302" s="104"/>
      <c r="QY2302" s="104"/>
      <c r="QZ2302" s="104"/>
      <c r="RA2302" s="104"/>
      <c r="RB2302" s="104"/>
      <c r="RC2302" s="104"/>
      <c r="RD2302" s="104"/>
      <c r="RE2302" s="104"/>
      <c r="RF2302" s="104"/>
    </row>
    <row r="2303" spans="1:474" x14ac:dyDescent="0.25">
      <c r="A2303" s="119"/>
      <c r="B2303" s="48" t="s">
        <v>2173</v>
      </c>
      <c r="C2303" s="23"/>
      <c r="D2303" s="49">
        <v>1</v>
      </c>
      <c r="E2303" s="23"/>
      <c r="F2303" s="50">
        <v>7020</v>
      </c>
      <c r="G2303" s="169"/>
      <c r="H2303" s="169"/>
      <c r="I2303" s="169"/>
      <c r="J2303" s="169"/>
      <c r="K2303" s="169"/>
      <c r="L2303" s="169"/>
      <c r="M2303" s="169"/>
      <c r="N2303" s="169"/>
      <c r="O2303" s="169"/>
      <c r="P2303" s="207"/>
      <c r="Q2303" s="169"/>
      <c r="R2303" s="169"/>
      <c r="S2303" s="169"/>
      <c r="T2303" s="169"/>
      <c r="U2303" s="208">
        <v>1</v>
      </c>
      <c r="V2303" s="207">
        <v>7020</v>
      </c>
      <c r="W2303" s="169"/>
      <c r="X2303" s="169"/>
      <c r="Y2303" s="169"/>
      <c r="Z2303" s="169"/>
      <c r="AA2303" s="169"/>
      <c r="AB2303" s="169"/>
      <c r="AC2303" s="180"/>
      <c r="AD2303" s="180"/>
      <c r="AE2303" s="207">
        <f>H2303+J2303+L2303+N2303+P2303+R2303+T2303+V2303+X2303+Z2303+AB2303+AD2303</f>
        <v>7020</v>
      </c>
    </row>
    <row r="2304" spans="1:474" s="14" customFormat="1" ht="24.75" x14ac:dyDescent="0.25">
      <c r="A2304" s="11">
        <v>323</v>
      </c>
      <c r="B2304" s="79" t="s">
        <v>2174</v>
      </c>
      <c r="C2304" s="11"/>
      <c r="D2304" s="11"/>
      <c r="E2304" s="11"/>
      <c r="F2304" s="13">
        <v>86560</v>
      </c>
      <c r="G2304" s="171">
        <f>G2305</f>
        <v>0</v>
      </c>
      <c r="H2304" s="171">
        <f t="shared" ref="H2304:AE2304" si="321">H2305</f>
        <v>0</v>
      </c>
      <c r="I2304" s="171">
        <f t="shared" si="321"/>
        <v>0</v>
      </c>
      <c r="J2304" s="171">
        <f t="shared" si="321"/>
        <v>0</v>
      </c>
      <c r="K2304" s="171">
        <f t="shared" si="321"/>
        <v>0</v>
      </c>
      <c r="L2304" s="171">
        <f t="shared" si="321"/>
        <v>0</v>
      </c>
      <c r="M2304" s="171">
        <f t="shared" si="321"/>
        <v>0</v>
      </c>
      <c r="N2304" s="171">
        <f t="shared" si="321"/>
        <v>0</v>
      </c>
      <c r="O2304" s="171">
        <f t="shared" si="321"/>
        <v>0</v>
      </c>
      <c r="P2304" s="185">
        <f t="shared" si="321"/>
        <v>0</v>
      </c>
      <c r="Q2304" s="171">
        <f t="shared" si="321"/>
        <v>1</v>
      </c>
      <c r="R2304" s="171">
        <f t="shared" si="321"/>
        <v>850</v>
      </c>
      <c r="S2304" s="171">
        <v>0</v>
      </c>
      <c r="T2304" s="171">
        <v>0</v>
      </c>
      <c r="U2304" s="171">
        <v>50</v>
      </c>
      <c r="V2304" s="185">
        <v>85710</v>
      </c>
      <c r="W2304" s="171">
        <f t="shared" si="321"/>
        <v>0</v>
      </c>
      <c r="X2304" s="171">
        <f t="shared" si="321"/>
        <v>0</v>
      </c>
      <c r="Y2304" s="171">
        <f t="shared" si="321"/>
        <v>0</v>
      </c>
      <c r="Z2304" s="171">
        <f t="shared" si="321"/>
        <v>0</v>
      </c>
      <c r="AA2304" s="171">
        <f t="shared" si="321"/>
        <v>0</v>
      </c>
      <c r="AB2304" s="171">
        <f t="shared" si="321"/>
        <v>0</v>
      </c>
      <c r="AC2304" s="171">
        <f t="shared" si="321"/>
        <v>0</v>
      </c>
      <c r="AD2304" s="181">
        <f t="shared" si="321"/>
        <v>0</v>
      </c>
      <c r="AE2304" s="185">
        <f t="shared" si="321"/>
        <v>86560</v>
      </c>
      <c r="AF2304" s="104"/>
      <c r="AG2304" s="104"/>
      <c r="AH2304" s="104"/>
      <c r="AI2304" s="104"/>
      <c r="AJ2304" s="104"/>
      <c r="AK2304" s="104"/>
      <c r="AL2304" s="104"/>
      <c r="AM2304" s="104"/>
      <c r="AN2304" s="104"/>
      <c r="AO2304" s="104"/>
      <c r="AP2304" s="104"/>
      <c r="AQ2304" s="104"/>
      <c r="AR2304" s="104"/>
      <c r="AS2304" s="104"/>
      <c r="AT2304" s="104"/>
      <c r="AU2304" s="104"/>
      <c r="AV2304" s="104"/>
      <c r="AW2304" s="104"/>
      <c r="AX2304" s="104"/>
      <c r="AY2304" s="104"/>
      <c r="AZ2304" s="104"/>
      <c r="BA2304" s="104"/>
      <c r="BB2304" s="104"/>
      <c r="BC2304" s="104"/>
      <c r="BD2304" s="104"/>
      <c r="BE2304" s="104"/>
      <c r="BF2304" s="104"/>
      <c r="BG2304" s="104"/>
      <c r="BH2304" s="104"/>
      <c r="BI2304" s="104"/>
      <c r="BJ2304" s="104"/>
      <c r="BK2304" s="104"/>
      <c r="BL2304" s="104"/>
      <c r="BM2304" s="104"/>
      <c r="BN2304" s="104"/>
      <c r="BO2304" s="104"/>
      <c r="BP2304" s="104"/>
      <c r="BQ2304" s="104"/>
      <c r="BR2304" s="104"/>
      <c r="GM2304" s="104"/>
      <c r="GN2304" s="104"/>
      <c r="GO2304" s="104"/>
      <c r="GP2304" s="104"/>
      <c r="GQ2304" s="104"/>
      <c r="GR2304" s="104"/>
      <c r="GS2304" s="104"/>
      <c r="GT2304" s="104"/>
      <c r="GU2304" s="104"/>
      <c r="GV2304" s="104"/>
      <c r="GW2304" s="104"/>
      <c r="GX2304" s="104"/>
      <c r="GY2304" s="104"/>
      <c r="GZ2304" s="104"/>
      <c r="HA2304" s="104"/>
      <c r="HB2304" s="104"/>
      <c r="HC2304" s="104"/>
      <c r="HD2304" s="104"/>
      <c r="HE2304" s="104"/>
      <c r="HF2304" s="104"/>
      <c r="HG2304" s="104"/>
      <c r="HH2304" s="104"/>
      <c r="HI2304" s="104"/>
      <c r="HJ2304" s="104"/>
      <c r="HK2304" s="104"/>
      <c r="HL2304" s="104"/>
      <c r="HM2304" s="104"/>
      <c r="HN2304" s="104"/>
      <c r="HO2304" s="104"/>
      <c r="HP2304" s="104"/>
      <c r="HQ2304" s="104"/>
      <c r="HR2304" s="104"/>
      <c r="HS2304" s="104"/>
      <c r="HT2304" s="104"/>
      <c r="HU2304" s="104"/>
      <c r="HV2304" s="104"/>
      <c r="HW2304" s="104"/>
      <c r="HX2304" s="104"/>
      <c r="HY2304" s="104"/>
      <c r="HZ2304" s="104"/>
      <c r="IA2304" s="104"/>
      <c r="IB2304" s="104"/>
      <c r="IC2304" s="104"/>
      <c r="ID2304" s="104"/>
      <c r="IE2304" s="104"/>
      <c r="IF2304" s="104"/>
      <c r="IG2304" s="104"/>
      <c r="IH2304" s="104"/>
      <c r="II2304" s="104"/>
      <c r="IJ2304" s="104"/>
      <c r="IK2304" s="104"/>
      <c r="IL2304" s="104"/>
      <c r="IM2304" s="104"/>
      <c r="IN2304" s="104"/>
      <c r="IO2304" s="104"/>
      <c r="IP2304" s="104"/>
      <c r="IQ2304" s="104"/>
      <c r="IR2304" s="104"/>
      <c r="IS2304" s="104"/>
      <c r="IT2304" s="104"/>
      <c r="IU2304" s="104"/>
      <c r="IV2304" s="104"/>
      <c r="IW2304" s="104"/>
      <c r="IX2304" s="104"/>
      <c r="IY2304" s="104"/>
      <c r="IZ2304" s="104"/>
      <c r="JA2304" s="104"/>
      <c r="JB2304" s="104"/>
      <c r="JC2304" s="104"/>
      <c r="JD2304" s="104"/>
      <c r="JE2304" s="104"/>
      <c r="JF2304" s="104"/>
      <c r="JG2304" s="104"/>
      <c r="JH2304" s="104"/>
      <c r="JI2304" s="104"/>
      <c r="JJ2304" s="104"/>
      <c r="JK2304" s="104"/>
      <c r="JL2304" s="104"/>
      <c r="JM2304" s="104"/>
      <c r="JN2304" s="104"/>
      <c r="JO2304" s="104"/>
      <c r="JP2304" s="104"/>
      <c r="JQ2304" s="104"/>
      <c r="JR2304" s="104"/>
      <c r="JS2304" s="104"/>
      <c r="JT2304" s="104"/>
      <c r="JU2304" s="104"/>
      <c r="JV2304" s="104"/>
      <c r="JW2304" s="104"/>
      <c r="JX2304" s="104"/>
      <c r="JY2304" s="104"/>
      <c r="JZ2304" s="104"/>
      <c r="KA2304" s="104"/>
      <c r="KB2304" s="104"/>
      <c r="KC2304" s="104"/>
      <c r="KD2304" s="104"/>
      <c r="KE2304" s="104"/>
      <c r="KF2304" s="104"/>
      <c r="KG2304" s="104"/>
      <c r="KH2304" s="104"/>
      <c r="KI2304" s="104"/>
      <c r="KJ2304" s="104"/>
      <c r="KK2304" s="104"/>
      <c r="KL2304" s="104"/>
      <c r="KM2304" s="104"/>
      <c r="KN2304" s="104"/>
      <c r="KO2304" s="104"/>
      <c r="KP2304" s="104"/>
      <c r="KQ2304" s="104"/>
      <c r="KR2304" s="104"/>
      <c r="KS2304" s="104"/>
      <c r="KT2304" s="104"/>
      <c r="KU2304" s="104"/>
      <c r="KV2304" s="104"/>
      <c r="KW2304" s="104"/>
      <c r="KX2304" s="104"/>
      <c r="KY2304" s="104"/>
      <c r="KZ2304" s="104"/>
      <c r="LA2304" s="104"/>
      <c r="LB2304" s="104"/>
      <c r="LC2304" s="104"/>
      <c r="LD2304" s="104"/>
      <c r="LE2304" s="104"/>
      <c r="LF2304" s="104"/>
      <c r="LG2304" s="104"/>
      <c r="LH2304" s="104"/>
      <c r="LI2304" s="104"/>
      <c r="LJ2304" s="104"/>
      <c r="LK2304" s="104"/>
      <c r="LL2304" s="104"/>
      <c r="LM2304" s="104"/>
      <c r="LN2304" s="104"/>
      <c r="LO2304" s="104"/>
      <c r="LP2304" s="104"/>
      <c r="LQ2304" s="104"/>
      <c r="LR2304" s="104"/>
      <c r="LS2304" s="104"/>
      <c r="LT2304" s="104"/>
      <c r="LU2304" s="104"/>
      <c r="LV2304" s="104"/>
      <c r="LW2304" s="104"/>
      <c r="LX2304" s="104"/>
      <c r="LY2304" s="104"/>
      <c r="LZ2304" s="104"/>
      <c r="MA2304" s="104"/>
      <c r="MB2304" s="104"/>
      <c r="MC2304" s="104"/>
      <c r="MD2304" s="104"/>
      <c r="ME2304" s="104"/>
      <c r="MF2304" s="104"/>
      <c r="MG2304" s="104"/>
      <c r="MH2304" s="104"/>
      <c r="MI2304" s="104"/>
      <c r="MJ2304" s="104"/>
      <c r="MK2304" s="104"/>
      <c r="ML2304" s="104"/>
      <c r="MM2304" s="104"/>
      <c r="MN2304" s="104"/>
      <c r="MO2304" s="104"/>
      <c r="MP2304" s="104"/>
      <c r="MQ2304" s="104"/>
      <c r="MR2304" s="104"/>
      <c r="MS2304" s="104"/>
      <c r="MT2304" s="104"/>
      <c r="MU2304" s="104"/>
      <c r="MV2304" s="104"/>
      <c r="MW2304" s="104"/>
      <c r="MX2304" s="104"/>
      <c r="MY2304" s="104"/>
      <c r="MZ2304" s="104"/>
      <c r="NA2304" s="104"/>
      <c r="NB2304" s="104"/>
      <c r="NC2304" s="104"/>
      <c r="ND2304" s="104"/>
      <c r="NE2304" s="104"/>
      <c r="NF2304" s="104"/>
      <c r="NG2304" s="104"/>
      <c r="NH2304" s="104"/>
      <c r="NI2304" s="104"/>
      <c r="NJ2304" s="104"/>
      <c r="NK2304" s="104"/>
      <c r="NL2304" s="104"/>
      <c r="NM2304" s="104"/>
      <c r="NN2304" s="104"/>
      <c r="NO2304" s="104"/>
      <c r="NP2304" s="104"/>
      <c r="NQ2304" s="104"/>
      <c r="NR2304" s="104"/>
      <c r="NS2304" s="104"/>
      <c r="NT2304" s="104"/>
      <c r="NU2304" s="104"/>
      <c r="NV2304" s="104"/>
      <c r="NW2304" s="104"/>
      <c r="NX2304" s="104"/>
      <c r="NY2304" s="104"/>
      <c r="NZ2304" s="104"/>
      <c r="OA2304" s="104"/>
      <c r="OB2304" s="104"/>
      <c r="OC2304" s="104"/>
      <c r="OD2304" s="104"/>
      <c r="OE2304" s="104"/>
      <c r="OF2304" s="104"/>
      <c r="OG2304" s="104"/>
      <c r="OH2304" s="104"/>
      <c r="OI2304" s="104"/>
      <c r="OJ2304" s="104"/>
      <c r="OK2304" s="104"/>
      <c r="OL2304" s="104"/>
      <c r="OM2304" s="104"/>
      <c r="ON2304" s="104"/>
      <c r="OO2304" s="104"/>
      <c r="OP2304" s="104"/>
      <c r="OQ2304" s="104"/>
      <c r="OR2304" s="104"/>
      <c r="OS2304" s="104"/>
      <c r="OT2304" s="104"/>
      <c r="OU2304" s="104"/>
      <c r="OV2304" s="104"/>
      <c r="OW2304" s="104"/>
      <c r="OX2304" s="104"/>
      <c r="OY2304" s="104"/>
      <c r="OZ2304" s="104"/>
      <c r="PA2304" s="104"/>
      <c r="PB2304" s="104"/>
      <c r="PC2304" s="104"/>
      <c r="PD2304" s="104"/>
      <c r="PE2304" s="104"/>
      <c r="PF2304" s="104"/>
      <c r="PG2304" s="104"/>
      <c r="PH2304" s="104"/>
      <c r="PI2304" s="104"/>
      <c r="PJ2304" s="104"/>
      <c r="PK2304" s="104"/>
      <c r="PL2304" s="104"/>
      <c r="PM2304" s="104"/>
      <c r="PN2304" s="104"/>
      <c r="PO2304" s="104"/>
      <c r="PP2304" s="104"/>
      <c r="PQ2304" s="104"/>
      <c r="PR2304" s="104"/>
      <c r="PS2304" s="104"/>
      <c r="PT2304" s="104"/>
      <c r="PU2304" s="104"/>
      <c r="PV2304" s="104"/>
      <c r="PW2304" s="104"/>
      <c r="PX2304" s="104"/>
      <c r="PY2304" s="104"/>
      <c r="PZ2304" s="104"/>
      <c r="QA2304" s="104"/>
      <c r="QB2304" s="104"/>
      <c r="QC2304" s="104"/>
      <c r="QD2304" s="104"/>
      <c r="QE2304" s="104"/>
      <c r="QF2304" s="104"/>
      <c r="QG2304" s="104"/>
      <c r="QH2304" s="104"/>
      <c r="QI2304" s="104"/>
      <c r="QJ2304" s="104"/>
      <c r="QK2304" s="104"/>
      <c r="QL2304" s="104"/>
      <c r="QM2304" s="104"/>
      <c r="QN2304" s="104"/>
      <c r="QO2304" s="104"/>
      <c r="QP2304" s="104"/>
      <c r="QQ2304" s="104"/>
      <c r="QR2304" s="104"/>
      <c r="QS2304" s="104"/>
      <c r="QT2304" s="104"/>
      <c r="QU2304" s="104"/>
      <c r="QV2304" s="104"/>
      <c r="QW2304" s="104"/>
      <c r="QX2304" s="104"/>
      <c r="QY2304" s="104"/>
      <c r="QZ2304" s="104"/>
      <c r="RA2304" s="104"/>
      <c r="RB2304" s="104"/>
      <c r="RC2304" s="104"/>
      <c r="RD2304" s="104"/>
      <c r="RE2304" s="104"/>
      <c r="RF2304" s="104"/>
    </row>
    <row r="2305" spans="1:474" s="19" customFormat="1" x14ac:dyDescent="0.25">
      <c r="A2305" s="15">
        <v>32301</v>
      </c>
      <c r="B2305" s="67" t="s">
        <v>2175</v>
      </c>
      <c r="C2305" s="15"/>
      <c r="D2305" s="15"/>
      <c r="E2305" s="15"/>
      <c r="F2305" s="18">
        <v>86560</v>
      </c>
      <c r="G2305" s="173">
        <f>SUM(G2306:G2309)</f>
        <v>0</v>
      </c>
      <c r="H2305" s="173">
        <f t="shared" ref="H2305:AE2305" si="322">SUM(H2306:H2309)</f>
        <v>0</v>
      </c>
      <c r="I2305" s="173">
        <f t="shared" si="322"/>
        <v>0</v>
      </c>
      <c r="J2305" s="173">
        <f t="shared" si="322"/>
        <v>0</v>
      </c>
      <c r="K2305" s="173">
        <f t="shared" si="322"/>
        <v>0</v>
      </c>
      <c r="L2305" s="173">
        <f t="shared" si="322"/>
        <v>0</v>
      </c>
      <c r="M2305" s="173">
        <f t="shared" si="322"/>
        <v>0</v>
      </c>
      <c r="N2305" s="173">
        <f t="shared" si="322"/>
        <v>0</v>
      </c>
      <c r="O2305" s="173">
        <f t="shared" si="322"/>
        <v>0</v>
      </c>
      <c r="P2305" s="184">
        <f t="shared" si="322"/>
        <v>0</v>
      </c>
      <c r="Q2305" s="173">
        <f t="shared" si="322"/>
        <v>1</v>
      </c>
      <c r="R2305" s="173">
        <f t="shared" si="322"/>
        <v>850</v>
      </c>
      <c r="S2305" s="173">
        <v>0</v>
      </c>
      <c r="T2305" s="173">
        <v>0</v>
      </c>
      <c r="U2305" s="173">
        <v>50</v>
      </c>
      <c r="V2305" s="184">
        <v>85710</v>
      </c>
      <c r="W2305" s="173">
        <f t="shared" si="322"/>
        <v>0</v>
      </c>
      <c r="X2305" s="173">
        <f t="shared" si="322"/>
        <v>0</v>
      </c>
      <c r="Y2305" s="173">
        <f t="shared" si="322"/>
        <v>0</v>
      </c>
      <c r="Z2305" s="173">
        <f t="shared" si="322"/>
        <v>0</v>
      </c>
      <c r="AA2305" s="173">
        <f t="shared" si="322"/>
        <v>0</v>
      </c>
      <c r="AB2305" s="173">
        <f t="shared" si="322"/>
        <v>0</v>
      </c>
      <c r="AC2305" s="173">
        <f t="shared" si="322"/>
        <v>0</v>
      </c>
      <c r="AD2305" s="179">
        <f t="shared" si="322"/>
        <v>0</v>
      </c>
      <c r="AE2305" s="184">
        <f t="shared" si="322"/>
        <v>86560</v>
      </c>
      <c r="AF2305" s="104"/>
      <c r="AG2305" s="104"/>
      <c r="AH2305" s="104"/>
      <c r="AI2305" s="104"/>
      <c r="AJ2305" s="104"/>
      <c r="AK2305" s="104"/>
      <c r="AL2305" s="104"/>
      <c r="AM2305" s="104"/>
      <c r="AN2305" s="104"/>
      <c r="AO2305" s="104"/>
      <c r="AP2305" s="104"/>
      <c r="AQ2305" s="104"/>
      <c r="AR2305" s="104"/>
      <c r="AS2305" s="104"/>
      <c r="AT2305" s="104"/>
      <c r="AU2305" s="104"/>
      <c r="AV2305" s="104"/>
      <c r="AW2305" s="104"/>
      <c r="AX2305" s="104"/>
      <c r="AY2305" s="104"/>
      <c r="AZ2305" s="104"/>
      <c r="BA2305" s="104"/>
      <c r="BB2305" s="104"/>
      <c r="BC2305" s="104"/>
      <c r="BD2305" s="104"/>
      <c r="BE2305" s="104"/>
      <c r="BF2305" s="104"/>
      <c r="BG2305" s="104"/>
      <c r="BH2305" s="104"/>
      <c r="BI2305" s="104"/>
      <c r="BJ2305" s="104"/>
      <c r="BK2305" s="104"/>
      <c r="BL2305" s="104"/>
      <c r="BM2305" s="104"/>
      <c r="BN2305" s="104"/>
      <c r="BO2305" s="104"/>
      <c r="BP2305" s="104"/>
      <c r="BQ2305" s="104"/>
      <c r="BR2305" s="104"/>
      <c r="GM2305" s="104"/>
      <c r="GN2305" s="104"/>
      <c r="GO2305" s="104"/>
      <c r="GP2305" s="104"/>
      <c r="GQ2305" s="104"/>
      <c r="GR2305" s="104"/>
      <c r="GS2305" s="104"/>
      <c r="GT2305" s="104"/>
      <c r="GU2305" s="104"/>
      <c r="GV2305" s="104"/>
      <c r="GW2305" s="104"/>
      <c r="GX2305" s="104"/>
      <c r="GY2305" s="104"/>
      <c r="GZ2305" s="104"/>
      <c r="HA2305" s="104"/>
      <c r="HB2305" s="104"/>
      <c r="HC2305" s="104"/>
      <c r="HD2305" s="104"/>
      <c r="HE2305" s="104"/>
      <c r="HF2305" s="104"/>
      <c r="HG2305" s="104"/>
      <c r="HH2305" s="104"/>
      <c r="HI2305" s="104"/>
      <c r="HJ2305" s="104"/>
      <c r="HK2305" s="104"/>
      <c r="HL2305" s="104"/>
      <c r="HM2305" s="104"/>
      <c r="HN2305" s="104"/>
      <c r="HO2305" s="104"/>
      <c r="HP2305" s="104"/>
      <c r="HQ2305" s="104"/>
      <c r="HR2305" s="104"/>
      <c r="HS2305" s="104"/>
      <c r="HT2305" s="104"/>
      <c r="HU2305" s="104"/>
      <c r="HV2305" s="104"/>
      <c r="HW2305" s="104"/>
      <c r="HX2305" s="104"/>
      <c r="HY2305" s="104"/>
      <c r="HZ2305" s="104"/>
      <c r="IA2305" s="104"/>
      <c r="IB2305" s="104"/>
      <c r="IC2305" s="104"/>
      <c r="ID2305" s="104"/>
      <c r="IE2305" s="104"/>
      <c r="IF2305" s="104"/>
      <c r="IG2305" s="104"/>
      <c r="IH2305" s="104"/>
      <c r="II2305" s="104"/>
      <c r="IJ2305" s="104"/>
      <c r="IK2305" s="104"/>
      <c r="IL2305" s="104"/>
      <c r="IM2305" s="104"/>
      <c r="IN2305" s="104"/>
      <c r="IO2305" s="104"/>
      <c r="IP2305" s="104"/>
      <c r="IQ2305" s="104"/>
      <c r="IR2305" s="104"/>
      <c r="IS2305" s="104"/>
      <c r="IT2305" s="104"/>
      <c r="IU2305" s="104"/>
      <c r="IV2305" s="104"/>
      <c r="IW2305" s="104"/>
      <c r="IX2305" s="104"/>
      <c r="IY2305" s="104"/>
      <c r="IZ2305" s="104"/>
      <c r="JA2305" s="104"/>
      <c r="JB2305" s="104"/>
      <c r="JC2305" s="104"/>
      <c r="JD2305" s="104"/>
      <c r="JE2305" s="104"/>
      <c r="JF2305" s="104"/>
      <c r="JG2305" s="104"/>
      <c r="JH2305" s="104"/>
      <c r="JI2305" s="104"/>
      <c r="JJ2305" s="104"/>
      <c r="JK2305" s="104"/>
      <c r="JL2305" s="104"/>
      <c r="JM2305" s="104"/>
      <c r="JN2305" s="104"/>
      <c r="JO2305" s="104"/>
      <c r="JP2305" s="104"/>
      <c r="JQ2305" s="104"/>
      <c r="JR2305" s="104"/>
      <c r="JS2305" s="104"/>
      <c r="JT2305" s="104"/>
      <c r="JU2305" s="104"/>
      <c r="JV2305" s="104"/>
      <c r="JW2305" s="104"/>
      <c r="JX2305" s="104"/>
      <c r="JY2305" s="104"/>
      <c r="JZ2305" s="104"/>
      <c r="KA2305" s="104"/>
      <c r="KB2305" s="104"/>
      <c r="KC2305" s="104"/>
      <c r="KD2305" s="104"/>
      <c r="KE2305" s="104"/>
      <c r="KF2305" s="104"/>
      <c r="KG2305" s="104"/>
      <c r="KH2305" s="104"/>
      <c r="KI2305" s="104"/>
      <c r="KJ2305" s="104"/>
      <c r="KK2305" s="104"/>
      <c r="KL2305" s="104"/>
      <c r="KM2305" s="104"/>
      <c r="KN2305" s="104"/>
      <c r="KO2305" s="104"/>
      <c r="KP2305" s="104"/>
      <c r="KQ2305" s="104"/>
      <c r="KR2305" s="104"/>
      <c r="KS2305" s="104"/>
      <c r="KT2305" s="104"/>
      <c r="KU2305" s="104"/>
      <c r="KV2305" s="104"/>
      <c r="KW2305" s="104"/>
      <c r="KX2305" s="104"/>
      <c r="KY2305" s="104"/>
      <c r="KZ2305" s="104"/>
      <c r="LA2305" s="104"/>
      <c r="LB2305" s="104"/>
      <c r="LC2305" s="104"/>
      <c r="LD2305" s="104"/>
      <c r="LE2305" s="104"/>
      <c r="LF2305" s="104"/>
      <c r="LG2305" s="104"/>
      <c r="LH2305" s="104"/>
      <c r="LI2305" s="104"/>
      <c r="LJ2305" s="104"/>
      <c r="LK2305" s="104"/>
      <c r="LL2305" s="104"/>
      <c r="LM2305" s="104"/>
      <c r="LN2305" s="104"/>
      <c r="LO2305" s="104"/>
      <c r="LP2305" s="104"/>
      <c r="LQ2305" s="104"/>
      <c r="LR2305" s="104"/>
      <c r="LS2305" s="104"/>
      <c r="LT2305" s="104"/>
      <c r="LU2305" s="104"/>
      <c r="LV2305" s="104"/>
      <c r="LW2305" s="104"/>
      <c r="LX2305" s="104"/>
      <c r="LY2305" s="104"/>
      <c r="LZ2305" s="104"/>
      <c r="MA2305" s="104"/>
      <c r="MB2305" s="104"/>
      <c r="MC2305" s="104"/>
      <c r="MD2305" s="104"/>
      <c r="ME2305" s="104"/>
      <c r="MF2305" s="104"/>
      <c r="MG2305" s="104"/>
      <c r="MH2305" s="104"/>
      <c r="MI2305" s="104"/>
      <c r="MJ2305" s="104"/>
      <c r="MK2305" s="104"/>
      <c r="ML2305" s="104"/>
      <c r="MM2305" s="104"/>
      <c r="MN2305" s="104"/>
      <c r="MO2305" s="104"/>
      <c r="MP2305" s="104"/>
      <c r="MQ2305" s="104"/>
      <c r="MR2305" s="104"/>
      <c r="MS2305" s="104"/>
      <c r="MT2305" s="104"/>
      <c r="MU2305" s="104"/>
      <c r="MV2305" s="104"/>
      <c r="MW2305" s="104"/>
      <c r="MX2305" s="104"/>
      <c r="MY2305" s="104"/>
      <c r="MZ2305" s="104"/>
      <c r="NA2305" s="104"/>
      <c r="NB2305" s="104"/>
      <c r="NC2305" s="104"/>
      <c r="ND2305" s="104"/>
      <c r="NE2305" s="104"/>
      <c r="NF2305" s="104"/>
      <c r="NG2305" s="104"/>
      <c r="NH2305" s="104"/>
      <c r="NI2305" s="104"/>
      <c r="NJ2305" s="104"/>
      <c r="NK2305" s="104"/>
      <c r="NL2305" s="104"/>
      <c r="NM2305" s="104"/>
      <c r="NN2305" s="104"/>
      <c r="NO2305" s="104"/>
      <c r="NP2305" s="104"/>
      <c r="NQ2305" s="104"/>
      <c r="NR2305" s="104"/>
      <c r="NS2305" s="104"/>
      <c r="NT2305" s="104"/>
      <c r="NU2305" s="104"/>
      <c r="NV2305" s="104"/>
      <c r="NW2305" s="104"/>
      <c r="NX2305" s="104"/>
      <c r="NY2305" s="104"/>
      <c r="NZ2305" s="104"/>
      <c r="OA2305" s="104"/>
      <c r="OB2305" s="104"/>
      <c r="OC2305" s="104"/>
      <c r="OD2305" s="104"/>
      <c r="OE2305" s="104"/>
      <c r="OF2305" s="104"/>
      <c r="OG2305" s="104"/>
      <c r="OH2305" s="104"/>
      <c r="OI2305" s="104"/>
      <c r="OJ2305" s="104"/>
      <c r="OK2305" s="104"/>
      <c r="OL2305" s="104"/>
      <c r="OM2305" s="104"/>
      <c r="ON2305" s="104"/>
      <c r="OO2305" s="104"/>
      <c r="OP2305" s="104"/>
      <c r="OQ2305" s="104"/>
      <c r="OR2305" s="104"/>
      <c r="OS2305" s="104"/>
      <c r="OT2305" s="104"/>
      <c r="OU2305" s="104"/>
      <c r="OV2305" s="104"/>
      <c r="OW2305" s="104"/>
      <c r="OX2305" s="104"/>
      <c r="OY2305" s="104"/>
      <c r="OZ2305" s="104"/>
      <c r="PA2305" s="104"/>
      <c r="PB2305" s="104"/>
      <c r="PC2305" s="104"/>
      <c r="PD2305" s="104"/>
      <c r="PE2305" s="104"/>
      <c r="PF2305" s="104"/>
      <c r="PG2305" s="104"/>
      <c r="PH2305" s="104"/>
      <c r="PI2305" s="104"/>
      <c r="PJ2305" s="104"/>
      <c r="PK2305" s="104"/>
      <c r="PL2305" s="104"/>
      <c r="PM2305" s="104"/>
      <c r="PN2305" s="104"/>
      <c r="PO2305" s="104"/>
      <c r="PP2305" s="104"/>
      <c r="PQ2305" s="104"/>
      <c r="PR2305" s="104"/>
      <c r="PS2305" s="104"/>
      <c r="PT2305" s="104"/>
      <c r="PU2305" s="104"/>
      <c r="PV2305" s="104"/>
      <c r="PW2305" s="104"/>
      <c r="PX2305" s="104"/>
      <c r="PY2305" s="104"/>
      <c r="PZ2305" s="104"/>
      <c r="QA2305" s="104"/>
      <c r="QB2305" s="104"/>
      <c r="QC2305" s="104"/>
      <c r="QD2305" s="104"/>
      <c r="QE2305" s="104"/>
      <c r="QF2305" s="104"/>
      <c r="QG2305" s="104"/>
      <c r="QH2305" s="104"/>
      <c r="QI2305" s="104"/>
      <c r="QJ2305" s="104"/>
      <c r="QK2305" s="104"/>
      <c r="QL2305" s="104"/>
      <c r="QM2305" s="104"/>
      <c r="QN2305" s="104"/>
      <c r="QO2305" s="104"/>
      <c r="QP2305" s="104"/>
      <c r="QQ2305" s="104"/>
      <c r="QR2305" s="104"/>
      <c r="QS2305" s="104"/>
      <c r="QT2305" s="104"/>
      <c r="QU2305" s="104"/>
      <c r="QV2305" s="104"/>
      <c r="QW2305" s="104"/>
      <c r="QX2305" s="104"/>
      <c r="QY2305" s="104"/>
      <c r="QZ2305" s="104"/>
      <c r="RA2305" s="104"/>
      <c r="RB2305" s="104"/>
      <c r="RC2305" s="104"/>
      <c r="RD2305" s="104"/>
      <c r="RE2305" s="104"/>
      <c r="RF2305" s="104"/>
    </row>
    <row r="2306" spans="1:474" x14ac:dyDescent="0.25">
      <c r="A2306" s="26"/>
      <c r="B2306" s="48" t="s">
        <v>2176</v>
      </c>
      <c r="C2306" s="23"/>
      <c r="D2306" s="49">
        <v>16</v>
      </c>
      <c r="E2306" s="23"/>
      <c r="F2306" s="50">
        <v>43920</v>
      </c>
      <c r="G2306" s="169"/>
      <c r="H2306" s="169"/>
      <c r="I2306" s="169"/>
      <c r="J2306" s="169"/>
      <c r="K2306" s="169"/>
      <c r="L2306" s="169"/>
      <c r="M2306" s="169"/>
      <c r="N2306" s="169"/>
      <c r="O2306" s="169"/>
      <c r="P2306" s="207"/>
      <c r="Q2306" s="169"/>
      <c r="R2306" s="169"/>
      <c r="S2306" s="169"/>
      <c r="T2306" s="169"/>
      <c r="U2306" s="208">
        <v>16</v>
      </c>
      <c r="V2306" s="207">
        <v>43920</v>
      </c>
      <c r="W2306" s="169"/>
      <c r="X2306" s="169"/>
      <c r="Y2306" s="169"/>
      <c r="Z2306" s="169"/>
      <c r="AA2306" s="169"/>
      <c r="AB2306" s="169"/>
      <c r="AC2306" s="180"/>
      <c r="AD2306" s="180"/>
      <c r="AE2306" s="207">
        <f>H2306+J2306+L2306+N2306+P2306+R2306+T2306+V2306+X2306+Z2306+AB2306+AD2306</f>
        <v>43920</v>
      </c>
    </row>
    <row r="2307" spans="1:474" x14ac:dyDescent="0.25">
      <c r="A2307" s="26"/>
      <c r="B2307" s="48" t="s">
        <v>2177</v>
      </c>
      <c r="C2307" s="23"/>
      <c r="D2307" s="57">
        <v>12</v>
      </c>
      <c r="E2307" s="23"/>
      <c r="F2307" s="50">
        <v>1200</v>
      </c>
      <c r="G2307" s="169"/>
      <c r="H2307" s="169"/>
      <c r="I2307" s="169"/>
      <c r="J2307" s="169"/>
      <c r="K2307" s="169"/>
      <c r="L2307" s="169"/>
      <c r="M2307" s="169"/>
      <c r="N2307" s="169"/>
      <c r="O2307" s="169"/>
      <c r="P2307" s="207"/>
      <c r="Q2307" s="169">
        <v>1</v>
      </c>
      <c r="R2307" s="169">
        <v>850</v>
      </c>
      <c r="S2307" s="169"/>
      <c r="T2307" s="169"/>
      <c r="U2307" s="208">
        <v>11</v>
      </c>
      <c r="V2307" s="207">
        <v>350</v>
      </c>
      <c r="W2307" s="169"/>
      <c r="X2307" s="169"/>
      <c r="Y2307" s="169"/>
      <c r="Z2307" s="169"/>
      <c r="AA2307" s="169"/>
      <c r="AB2307" s="169"/>
      <c r="AC2307" s="180"/>
      <c r="AD2307" s="180"/>
      <c r="AE2307" s="207">
        <f>H2307+J2307+L2307+N2307+P2307+R2307+T2307+V2307+X2307+Z2307+AB2307+AD2307</f>
        <v>1200</v>
      </c>
    </row>
    <row r="2308" spans="1:474" x14ac:dyDescent="0.25">
      <c r="A2308" s="26"/>
      <c r="B2308" s="48" t="s">
        <v>2178</v>
      </c>
      <c r="C2308" s="23"/>
      <c r="D2308" s="49">
        <v>23</v>
      </c>
      <c r="E2308" s="23"/>
      <c r="F2308" s="50">
        <v>41440</v>
      </c>
      <c r="G2308" s="169"/>
      <c r="H2308" s="169"/>
      <c r="I2308" s="169"/>
      <c r="J2308" s="169"/>
      <c r="K2308" s="169"/>
      <c r="L2308" s="169"/>
      <c r="M2308" s="169"/>
      <c r="N2308" s="169"/>
      <c r="O2308" s="169"/>
      <c r="P2308" s="207"/>
      <c r="Q2308" s="169"/>
      <c r="R2308" s="169"/>
      <c r="S2308" s="169"/>
      <c r="T2308" s="169"/>
      <c r="U2308" s="208">
        <v>23</v>
      </c>
      <c r="V2308" s="207">
        <v>41440</v>
      </c>
      <c r="W2308" s="169"/>
      <c r="X2308" s="169"/>
      <c r="Y2308" s="169"/>
      <c r="Z2308" s="169"/>
      <c r="AA2308" s="169"/>
      <c r="AB2308" s="169"/>
      <c r="AC2308" s="180"/>
      <c r="AD2308" s="180"/>
      <c r="AE2308" s="207">
        <f>H2308+J2308+L2308+N2308+P2308+R2308+T2308+V2308+X2308+Z2308+AB2308+AD2308</f>
        <v>41440</v>
      </c>
    </row>
    <row r="2309" spans="1:474" x14ac:dyDescent="0.25">
      <c r="A2309" s="119"/>
      <c r="B2309" s="48" t="s">
        <v>2179</v>
      </c>
      <c r="C2309" s="23"/>
      <c r="D2309" s="49">
        <v>0</v>
      </c>
      <c r="E2309" s="23"/>
      <c r="F2309" s="50">
        <v>0</v>
      </c>
      <c r="G2309" s="169"/>
      <c r="H2309" s="169"/>
      <c r="I2309" s="169"/>
      <c r="J2309" s="169"/>
      <c r="K2309" s="169"/>
      <c r="L2309" s="169"/>
      <c r="M2309" s="169"/>
      <c r="N2309" s="169"/>
      <c r="O2309" s="169"/>
      <c r="P2309" s="207"/>
      <c r="Q2309" s="169"/>
      <c r="R2309" s="169"/>
      <c r="S2309" s="169"/>
      <c r="T2309" s="169"/>
      <c r="U2309" s="208">
        <v>0</v>
      </c>
      <c r="V2309" s="207">
        <v>0</v>
      </c>
      <c r="W2309" s="169"/>
      <c r="X2309" s="169"/>
      <c r="Y2309" s="169"/>
      <c r="Z2309" s="169"/>
      <c r="AA2309" s="169"/>
      <c r="AB2309" s="169"/>
      <c r="AC2309" s="180"/>
      <c r="AD2309" s="180"/>
      <c r="AE2309" s="207">
        <f>H2309+J2309+L2309+N2309+P2309+R2309+T2309+V2309+X2309+Z2309+AB2309+AD2309</f>
        <v>0</v>
      </c>
    </row>
    <row r="2310" spans="1:474" s="14" customFormat="1" x14ac:dyDescent="0.25">
      <c r="A2310" s="11">
        <v>327</v>
      </c>
      <c r="B2310" s="79" t="s">
        <v>2180</v>
      </c>
      <c r="C2310" s="80"/>
      <c r="D2310" s="11"/>
      <c r="E2310" s="11"/>
      <c r="F2310" s="13">
        <v>0</v>
      </c>
      <c r="G2310" s="171">
        <f>G2311</f>
        <v>0</v>
      </c>
      <c r="H2310" s="171">
        <f t="shared" ref="H2310:AE2310" si="323">H2311</f>
        <v>0</v>
      </c>
      <c r="I2310" s="171">
        <f t="shared" si="323"/>
        <v>0</v>
      </c>
      <c r="J2310" s="171">
        <f t="shared" si="323"/>
        <v>0</v>
      </c>
      <c r="K2310" s="171">
        <f t="shared" si="323"/>
        <v>0</v>
      </c>
      <c r="L2310" s="171">
        <f t="shared" si="323"/>
        <v>0</v>
      </c>
      <c r="M2310" s="171">
        <f t="shared" si="323"/>
        <v>0</v>
      </c>
      <c r="N2310" s="171">
        <f t="shared" si="323"/>
        <v>0</v>
      </c>
      <c r="O2310" s="171">
        <f t="shared" si="323"/>
        <v>0</v>
      </c>
      <c r="P2310" s="185">
        <f t="shared" si="323"/>
        <v>0</v>
      </c>
      <c r="Q2310" s="171">
        <f t="shared" si="323"/>
        <v>0</v>
      </c>
      <c r="R2310" s="171">
        <f t="shared" si="323"/>
        <v>0</v>
      </c>
      <c r="S2310" s="171">
        <v>0</v>
      </c>
      <c r="T2310" s="171">
        <v>0</v>
      </c>
      <c r="U2310" s="171">
        <v>0</v>
      </c>
      <c r="V2310" s="185">
        <v>0</v>
      </c>
      <c r="W2310" s="171">
        <f t="shared" si="323"/>
        <v>0</v>
      </c>
      <c r="X2310" s="171">
        <f t="shared" si="323"/>
        <v>0</v>
      </c>
      <c r="Y2310" s="171">
        <f t="shared" si="323"/>
        <v>0</v>
      </c>
      <c r="Z2310" s="171">
        <f t="shared" si="323"/>
        <v>0</v>
      </c>
      <c r="AA2310" s="171">
        <f t="shared" si="323"/>
        <v>0</v>
      </c>
      <c r="AB2310" s="171">
        <f t="shared" si="323"/>
        <v>0</v>
      </c>
      <c r="AC2310" s="171">
        <f t="shared" si="323"/>
        <v>0</v>
      </c>
      <c r="AD2310" s="181">
        <f t="shared" si="323"/>
        <v>0</v>
      </c>
      <c r="AE2310" s="185">
        <f t="shared" si="323"/>
        <v>0</v>
      </c>
      <c r="AF2310" s="104"/>
      <c r="AG2310" s="104"/>
      <c r="AH2310" s="104"/>
      <c r="AI2310" s="104"/>
      <c r="AJ2310" s="104"/>
      <c r="AK2310" s="104"/>
      <c r="AL2310" s="104"/>
      <c r="AM2310" s="104"/>
      <c r="AN2310" s="104"/>
      <c r="AO2310" s="104"/>
      <c r="AP2310" s="104"/>
      <c r="AQ2310" s="104"/>
      <c r="AR2310" s="104"/>
      <c r="AS2310" s="104"/>
      <c r="AT2310" s="104"/>
      <c r="AU2310" s="104"/>
      <c r="AV2310" s="104"/>
      <c r="AW2310" s="104"/>
      <c r="AX2310" s="104"/>
      <c r="AY2310" s="104"/>
      <c r="AZ2310" s="104"/>
      <c r="BA2310" s="104"/>
      <c r="BB2310" s="104"/>
      <c r="BC2310" s="104"/>
      <c r="BD2310" s="104"/>
      <c r="BE2310" s="104"/>
      <c r="BF2310" s="104"/>
      <c r="BG2310" s="104"/>
      <c r="BH2310" s="104"/>
      <c r="BI2310" s="104"/>
      <c r="BJ2310" s="104"/>
      <c r="BK2310" s="104"/>
      <c r="BL2310" s="104"/>
      <c r="BM2310" s="104"/>
      <c r="BN2310" s="104"/>
      <c r="BO2310" s="104"/>
      <c r="BP2310" s="104"/>
      <c r="BQ2310" s="104"/>
      <c r="BR2310" s="104"/>
      <c r="GM2310" s="104"/>
      <c r="GN2310" s="104"/>
      <c r="GO2310" s="104"/>
      <c r="GP2310" s="104"/>
      <c r="GQ2310" s="104"/>
      <c r="GR2310" s="104"/>
      <c r="GS2310" s="104"/>
      <c r="GT2310" s="104"/>
      <c r="GU2310" s="104"/>
      <c r="GV2310" s="104"/>
      <c r="GW2310" s="104"/>
      <c r="GX2310" s="104"/>
      <c r="GY2310" s="104"/>
      <c r="GZ2310" s="104"/>
      <c r="HA2310" s="104"/>
      <c r="HB2310" s="104"/>
      <c r="HC2310" s="104"/>
      <c r="HD2310" s="104"/>
      <c r="HE2310" s="104"/>
      <c r="HF2310" s="104"/>
      <c r="HG2310" s="104"/>
      <c r="HH2310" s="104"/>
      <c r="HI2310" s="104"/>
      <c r="HJ2310" s="104"/>
      <c r="HK2310" s="104"/>
      <c r="HL2310" s="104"/>
      <c r="HM2310" s="104"/>
      <c r="HN2310" s="104"/>
      <c r="HO2310" s="104"/>
      <c r="HP2310" s="104"/>
      <c r="HQ2310" s="104"/>
      <c r="HR2310" s="104"/>
      <c r="HS2310" s="104"/>
      <c r="HT2310" s="104"/>
      <c r="HU2310" s="104"/>
      <c r="HV2310" s="104"/>
      <c r="HW2310" s="104"/>
      <c r="HX2310" s="104"/>
      <c r="HY2310" s="104"/>
      <c r="HZ2310" s="104"/>
      <c r="IA2310" s="104"/>
      <c r="IB2310" s="104"/>
      <c r="IC2310" s="104"/>
      <c r="ID2310" s="104"/>
      <c r="IE2310" s="104"/>
      <c r="IF2310" s="104"/>
      <c r="IG2310" s="104"/>
      <c r="IH2310" s="104"/>
      <c r="II2310" s="104"/>
      <c r="IJ2310" s="104"/>
      <c r="IK2310" s="104"/>
      <c r="IL2310" s="104"/>
      <c r="IM2310" s="104"/>
      <c r="IN2310" s="104"/>
      <c r="IO2310" s="104"/>
      <c r="IP2310" s="104"/>
      <c r="IQ2310" s="104"/>
      <c r="IR2310" s="104"/>
      <c r="IS2310" s="104"/>
      <c r="IT2310" s="104"/>
      <c r="IU2310" s="104"/>
      <c r="IV2310" s="104"/>
      <c r="IW2310" s="104"/>
      <c r="IX2310" s="104"/>
      <c r="IY2310" s="104"/>
      <c r="IZ2310" s="104"/>
      <c r="JA2310" s="104"/>
      <c r="JB2310" s="104"/>
      <c r="JC2310" s="104"/>
      <c r="JD2310" s="104"/>
      <c r="JE2310" s="104"/>
      <c r="JF2310" s="104"/>
      <c r="JG2310" s="104"/>
      <c r="JH2310" s="104"/>
      <c r="JI2310" s="104"/>
      <c r="JJ2310" s="104"/>
      <c r="JK2310" s="104"/>
      <c r="JL2310" s="104"/>
      <c r="JM2310" s="104"/>
      <c r="JN2310" s="104"/>
      <c r="JO2310" s="104"/>
      <c r="JP2310" s="104"/>
      <c r="JQ2310" s="104"/>
      <c r="JR2310" s="104"/>
      <c r="JS2310" s="104"/>
      <c r="JT2310" s="104"/>
      <c r="JU2310" s="104"/>
      <c r="JV2310" s="104"/>
      <c r="JW2310" s="104"/>
      <c r="JX2310" s="104"/>
      <c r="JY2310" s="104"/>
      <c r="JZ2310" s="104"/>
      <c r="KA2310" s="104"/>
      <c r="KB2310" s="104"/>
      <c r="KC2310" s="104"/>
      <c r="KD2310" s="104"/>
      <c r="KE2310" s="104"/>
      <c r="KF2310" s="104"/>
      <c r="KG2310" s="104"/>
      <c r="KH2310" s="104"/>
      <c r="KI2310" s="104"/>
      <c r="KJ2310" s="104"/>
      <c r="KK2310" s="104"/>
      <c r="KL2310" s="104"/>
      <c r="KM2310" s="104"/>
      <c r="KN2310" s="104"/>
      <c r="KO2310" s="104"/>
      <c r="KP2310" s="104"/>
      <c r="KQ2310" s="104"/>
      <c r="KR2310" s="104"/>
      <c r="KS2310" s="104"/>
      <c r="KT2310" s="104"/>
      <c r="KU2310" s="104"/>
      <c r="KV2310" s="104"/>
      <c r="KW2310" s="104"/>
      <c r="KX2310" s="104"/>
      <c r="KY2310" s="104"/>
      <c r="KZ2310" s="104"/>
      <c r="LA2310" s="104"/>
      <c r="LB2310" s="104"/>
      <c r="LC2310" s="104"/>
      <c r="LD2310" s="104"/>
      <c r="LE2310" s="104"/>
      <c r="LF2310" s="104"/>
      <c r="LG2310" s="104"/>
      <c r="LH2310" s="104"/>
      <c r="LI2310" s="104"/>
      <c r="LJ2310" s="104"/>
      <c r="LK2310" s="104"/>
      <c r="LL2310" s="104"/>
      <c r="LM2310" s="104"/>
      <c r="LN2310" s="104"/>
      <c r="LO2310" s="104"/>
      <c r="LP2310" s="104"/>
      <c r="LQ2310" s="104"/>
      <c r="LR2310" s="104"/>
      <c r="LS2310" s="104"/>
      <c r="LT2310" s="104"/>
      <c r="LU2310" s="104"/>
      <c r="LV2310" s="104"/>
      <c r="LW2310" s="104"/>
      <c r="LX2310" s="104"/>
      <c r="LY2310" s="104"/>
      <c r="LZ2310" s="104"/>
      <c r="MA2310" s="104"/>
      <c r="MB2310" s="104"/>
      <c r="MC2310" s="104"/>
      <c r="MD2310" s="104"/>
      <c r="ME2310" s="104"/>
      <c r="MF2310" s="104"/>
      <c r="MG2310" s="104"/>
      <c r="MH2310" s="104"/>
      <c r="MI2310" s="104"/>
      <c r="MJ2310" s="104"/>
      <c r="MK2310" s="104"/>
      <c r="ML2310" s="104"/>
      <c r="MM2310" s="104"/>
      <c r="MN2310" s="104"/>
      <c r="MO2310" s="104"/>
      <c r="MP2310" s="104"/>
      <c r="MQ2310" s="104"/>
      <c r="MR2310" s="104"/>
      <c r="MS2310" s="104"/>
      <c r="MT2310" s="104"/>
      <c r="MU2310" s="104"/>
      <c r="MV2310" s="104"/>
      <c r="MW2310" s="104"/>
      <c r="MX2310" s="104"/>
      <c r="MY2310" s="104"/>
      <c r="MZ2310" s="104"/>
      <c r="NA2310" s="104"/>
      <c r="NB2310" s="104"/>
      <c r="NC2310" s="104"/>
      <c r="ND2310" s="104"/>
      <c r="NE2310" s="104"/>
      <c r="NF2310" s="104"/>
      <c r="NG2310" s="104"/>
      <c r="NH2310" s="104"/>
      <c r="NI2310" s="104"/>
      <c r="NJ2310" s="104"/>
      <c r="NK2310" s="104"/>
      <c r="NL2310" s="104"/>
      <c r="NM2310" s="104"/>
      <c r="NN2310" s="104"/>
      <c r="NO2310" s="104"/>
      <c r="NP2310" s="104"/>
      <c r="NQ2310" s="104"/>
      <c r="NR2310" s="104"/>
      <c r="NS2310" s="104"/>
      <c r="NT2310" s="104"/>
      <c r="NU2310" s="104"/>
      <c r="NV2310" s="104"/>
      <c r="NW2310" s="104"/>
      <c r="NX2310" s="104"/>
      <c r="NY2310" s="104"/>
      <c r="NZ2310" s="104"/>
      <c r="OA2310" s="104"/>
      <c r="OB2310" s="104"/>
      <c r="OC2310" s="104"/>
      <c r="OD2310" s="104"/>
      <c r="OE2310" s="104"/>
      <c r="OF2310" s="104"/>
      <c r="OG2310" s="104"/>
      <c r="OH2310" s="104"/>
      <c r="OI2310" s="104"/>
      <c r="OJ2310" s="104"/>
      <c r="OK2310" s="104"/>
      <c r="OL2310" s="104"/>
      <c r="OM2310" s="104"/>
      <c r="ON2310" s="104"/>
      <c r="OO2310" s="104"/>
      <c r="OP2310" s="104"/>
      <c r="OQ2310" s="104"/>
      <c r="OR2310" s="104"/>
      <c r="OS2310" s="104"/>
      <c r="OT2310" s="104"/>
      <c r="OU2310" s="104"/>
      <c r="OV2310" s="104"/>
      <c r="OW2310" s="104"/>
      <c r="OX2310" s="104"/>
      <c r="OY2310" s="104"/>
      <c r="OZ2310" s="104"/>
      <c r="PA2310" s="104"/>
      <c r="PB2310" s="104"/>
      <c r="PC2310" s="104"/>
      <c r="PD2310" s="104"/>
      <c r="PE2310" s="104"/>
      <c r="PF2310" s="104"/>
      <c r="PG2310" s="104"/>
      <c r="PH2310" s="104"/>
      <c r="PI2310" s="104"/>
      <c r="PJ2310" s="104"/>
      <c r="PK2310" s="104"/>
      <c r="PL2310" s="104"/>
      <c r="PM2310" s="104"/>
      <c r="PN2310" s="104"/>
      <c r="PO2310" s="104"/>
      <c r="PP2310" s="104"/>
      <c r="PQ2310" s="104"/>
      <c r="PR2310" s="104"/>
      <c r="PS2310" s="104"/>
      <c r="PT2310" s="104"/>
      <c r="PU2310" s="104"/>
      <c r="PV2310" s="104"/>
      <c r="PW2310" s="104"/>
      <c r="PX2310" s="104"/>
      <c r="PY2310" s="104"/>
      <c r="PZ2310" s="104"/>
      <c r="QA2310" s="104"/>
      <c r="QB2310" s="104"/>
      <c r="QC2310" s="104"/>
      <c r="QD2310" s="104"/>
      <c r="QE2310" s="104"/>
      <c r="QF2310" s="104"/>
      <c r="QG2310" s="104"/>
      <c r="QH2310" s="104"/>
      <c r="QI2310" s="104"/>
      <c r="QJ2310" s="104"/>
      <c r="QK2310" s="104"/>
      <c r="QL2310" s="104"/>
      <c r="QM2310" s="104"/>
      <c r="QN2310" s="104"/>
      <c r="QO2310" s="104"/>
      <c r="QP2310" s="104"/>
      <c r="QQ2310" s="104"/>
      <c r="QR2310" s="104"/>
      <c r="QS2310" s="104"/>
      <c r="QT2310" s="104"/>
      <c r="QU2310" s="104"/>
      <c r="QV2310" s="104"/>
      <c r="QW2310" s="104"/>
      <c r="QX2310" s="104"/>
      <c r="QY2310" s="104"/>
      <c r="QZ2310" s="104"/>
      <c r="RA2310" s="104"/>
      <c r="RB2310" s="104"/>
      <c r="RC2310" s="104"/>
      <c r="RD2310" s="104"/>
      <c r="RE2310" s="104"/>
      <c r="RF2310" s="104"/>
    </row>
    <row r="2311" spans="1:474" s="19" customFormat="1" x14ac:dyDescent="0.25">
      <c r="A2311" s="15">
        <v>32701</v>
      </c>
      <c r="B2311" s="67" t="s">
        <v>2180</v>
      </c>
      <c r="C2311" s="15"/>
      <c r="D2311" s="15"/>
      <c r="E2311" s="15"/>
      <c r="F2311" s="18">
        <v>0</v>
      </c>
      <c r="G2311" s="173">
        <f>SUM(G2312)</f>
        <v>0</v>
      </c>
      <c r="H2311" s="173">
        <f t="shared" ref="H2311:AE2311" si="324">SUM(H2312)</f>
        <v>0</v>
      </c>
      <c r="I2311" s="173">
        <f t="shared" si="324"/>
        <v>0</v>
      </c>
      <c r="J2311" s="173">
        <f t="shared" si="324"/>
        <v>0</v>
      </c>
      <c r="K2311" s="173">
        <f t="shared" si="324"/>
        <v>0</v>
      </c>
      <c r="L2311" s="173">
        <f t="shared" si="324"/>
        <v>0</v>
      </c>
      <c r="M2311" s="173">
        <f t="shared" si="324"/>
        <v>0</v>
      </c>
      <c r="N2311" s="173">
        <f t="shared" si="324"/>
        <v>0</v>
      </c>
      <c r="O2311" s="173">
        <f t="shared" si="324"/>
        <v>0</v>
      </c>
      <c r="P2311" s="184">
        <f t="shared" si="324"/>
        <v>0</v>
      </c>
      <c r="Q2311" s="173">
        <f t="shared" si="324"/>
        <v>0</v>
      </c>
      <c r="R2311" s="173">
        <f t="shared" si="324"/>
        <v>0</v>
      </c>
      <c r="S2311" s="173">
        <v>0</v>
      </c>
      <c r="T2311" s="173">
        <v>0</v>
      </c>
      <c r="U2311" s="173">
        <v>0</v>
      </c>
      <c r="V2311" s="184">
        <v>0</v>
      </c>
      <c r="W2311" s="173">
        <f t="shared" si="324"/>
        <v>0</v>
      </c>
      <c r="X2311" s="173">
        <f t="shared" si="324"/>
        <v>0</v>
      </c>
      <c r="Y2311" s="173">
        <f t="shared" si="324"/>
        <v>0</v>
      </c>
      <c r="Z2311" s="173">
        <f t="shared" si="324"/>
        <v>0</v>
      </c>
      <c r="AA2311" s="173">
        <f t="shared" si="324"/>
        <v>0</v>
      </c>
      <c r="AB2311" s="173">
        <f t="shared" si="324"/>
        <v>0</v>
      </c>
      <c r="AC2311" s="173">
        <f t="shared" si="324"/>
        <v>0</v>
      </c>
      <c r="AD2311" s="179">
        <f t="shared" si="324"/>
        <v>0</v>
      </c>
      <c r="AE2311" s="184">
        <f t="shared" si="324"/>
        <v>0</v>
      </c>
      <c r="AF2311" s="104"/>
      <c r="AG2311" s="104"/>
      <c r="AH2311" s="104"/>
      <c r="AI2311" s="104"/>
      <c r="AJ2311" s="104"/>
      <c r="AK2311" s="104"/>
      <c r="AL2311" s="104"/>
      <c r="AM2311" s="104"/>
      <c r="AN2311" s="104"/>
      <c r="AO2311" s="104"/>
      <c r="AP2311" s="104"/>
      <c r="AQ2311" s="104"/>
      <c r="AR2311" s="104"/>
      <c r="AS2311" s="104"/>
      <c r="AT2311" s="104"/>
      <c r="AU2311" s="104"/>
      <c r="AV2311" s="104"/>
      <c r="AW2311" s="104"/>
      <c r="AX2311" s="104"/>
      <c r="AY2311" s="104"/>
      <c r="AZ2311" s="104"/>
      <c r="BA2311" s="104"/>
      <c r="BB2311" s="104"/>
      <c r="BC2311" s="104"/>
      <c r="BD2311" s="104"/>
      <c r="BE2311" s="104"/>
      <c r="BF2311" s="104"/>
      <c r="BG2311" s="104"/>
      <c r="BH2311" s="104"/>
      <c r="BI2311" s="104"/>
      <c r="BJ2311" s="104"/>
      <c r="BK2311" s="104"/>
      <c r="BL2311" s="104"/>
      <c r="BM2311" s="104"/>
      <c r="BN2311" s="104"/>
      <c r="BO2311" s="104"/>
      <c r="BP2311" s="104"/>
      <c r="BQ2311" s="104"/>
      <c r="BR2311" s="104"/>
      <c r="GM2311" s="104"/>
      <c r="GN2311" s="104"/>
      <c r="GO2311" s="104"/>
      <c r="GP2311" s="104"/>
      <c r="GQ2311" s="104"/>
      <c r="GR2311" s="104"/>
      <c r="GS2311" s="104"/>
      <c r="GT2311" s="104"/>
      <c r="GU2311" s="104"/>
      <c r="GV2311" s="104"/>
      <c r="GW2311" s="104"/>
      <c r="GX2311" s="104"/>
      <c r="GY2311" s="104"/>
      <c r="GZ2311" s="104"/>
      <c r="HA2311" s="104"/>
      <c r="HB2311" s="104"/>
      <c r="HC2311" s="104"/>
      <c r="HD2311" s="104"/>
      <c r="HE2311" s="104"/>
      <c r="HF2311" s="104"/>
      <c r="HG2311" s="104"/>
      <c r="HH2311" s="104"/>
      <c r="HI2311" s="104"/>
      <c r="HJ2311" s="104"/>
      <c r="HK2311" s="104"/>
      <c r="HL2311" s="104"/>
      <c r="HM2311" s="104"/>
      <c r="HN2311" s="104"/>
      <c r="HO2311" s="104"/>
      <c r="HP2311" s="104"/>
      <c r="HQ2311" s="104"/>
      <c r="HR2311" s="104"/>
      <c r="HS2311" s="104"/>
      <c r="HT2311" s="104"/>
      <c r="HU2311" s="104"/>
      <c r="HV2311" s="104"/>
      <c r="HW2311" s="104"/>
      <c r="HX2311" s="104"/>
      <c r="HY2311" s="104"/>
      <c r="HZ2311" s="104"/>
      <c r="IA2311" s="104"/>
      <c r="IB2311" s="104"/>
      <c r="IC2311" s="104"/>
      <c r="ID2311" s="104"/>
      <c r="IE2311" s="104"/>
      <c r="IF2311" s="104"/>
      <c r="IG2311" s="104"/>
      <c r="IH2311" s="104"/>
      <c r="II2311" s="104"/>
      <c r="IJ2311" s="104"/>
      <c r="IK2311" s="104"/>
      <c r="IL2311" s="104"/>
      <c r="IM2311" s="104"/>
      <c r="IN2311" s="104"/>
      <c r="IO2311" s="104"/>
      <c r="IP2311" s="104"/>
      <c r="IQ2311" s="104"/>
      <c r="IR2311" s="104"/>
      <c r="IS2311" s="104"/>
      <c r="IT2311" s="104"/>
      <c r="IU2311" s="104"/>
      <c r="IV2311" s="104"/>
      <c r="IW2311" s="104"/>
      <c r="IX2311" s="104"/>
      <c r="IY2311" s="104"/>
      <c r="IZ2311" s="104"/>
      <c r="JA2311" s="104"/>
      <c r="JB2311" s="104"/>
      <c r="JC2311" s="104"/>
      <c r="JD2311" s="104"/>
      <c r="JE2311" s="104"/>
      <c r="JF2311" s="104"/>
      <c r="JG2311" s="104"/>
      <c r="JH2311" s="104"/>
      <c r="JI2311" s="104"/>
      <c r="JJ2311" s="104"/>
      <c r="JK2311" s="104"/>
      <c r="JL2311" s="104"/>
      <c r="JM2311" s="104"/>
      <c r="JN2311" s="104"/>
      <c r="JO2311" s="104"/>
      <c r="JP2311" s="104"/>
      <c r="JQ2311" s="104"/>
      <c r="JR2311" s="104"/>
      <c r="JS2311" s="104"/>
      <c r="JT2311" s="104"/>
      <c r="JU2311" s="104"/>
      <c r="JV2311" s="104"/>
      <c r="JW2311" s="104"/>
      <c r="JX2311" s="104"/>
      <c r="JY2311" s="104"/>
      <c r="JZ2311" s="104"/>
      <c r="KA2311" s="104"/>
      <c r="KB2311" s="104"/>
      <c r="KC2311" s="104"/>
      <c r="KD2311" s="104"/>
      <c r="KE2311" s="104"/>
      <c r="KF2311" s="104"/>
      <c r="KG2311" s="104"/>
      <c r="KH2311" s="104"/>
      <c r="KI2311" s="104"/>
      <c r="KJ2311" s="104"/>
      <c r="KK2311" s="104"/>
      <c r="KL2311" s="104"/>
      <c r="KM2311" s="104"/>
      <c r="KN2311" s="104"/>
      <c r="KO2311" s="104"/>
      <c r="KP2311" s="104"/>
      <c r="KQ2311" s="104"/>
      <c r="KR2311" s="104"/>
      <c r="KS2311" s="104"/>
      <c r="KT2311" s="104"/>
      <c r="KU2311" s="104"/>
      <c r="KV2311" s="104"/>
      <c r="KW2311" s="104"/>
      <c r="KX2311" s="104"/>
      <c r="KY2311" s="104"/>
      <c r="KZ2311" s="104"/>
      <c r="LA2311" s="104"/>
      <c r="LB2311" s="104"/>
      <c r="LC2311" s="104"/>
      <c r="LD2311" s="104"/>
      <c r="LE2311" s="104"/>
      <c r="LF2311" s="104"/>
      <c r="LG2311" s="104"/>
      <c r="LH2311" s="104"/>
      <c r="LI2311" s="104"/>
      <c r="LJ2311" s="104"/>
      <c r="LK2311" s="104"/>
      <c r="LL2311" s="104"/>
      <c r="LM2311" s="104"/>
      <c r="LN2311" s="104"/>
      <c r="LO2311" s="104"/>
      <c r="LP2311" s="104"/>
      <c r="LQ2311" s="104"/>
      <c r="LR2311" s="104"/>
      <c r="LS2311" s="104"/>
      <c r="LT2311" s="104"/>
      <c r="LU2311" s="104"/>
      <c r="LV2311" s="104"/>
      <c r="LW2311" s="104"/>
      <c r="LX2311" s="104"/>
      <c r="LY2311" s="104"/>
      <c r="LZ2311" s="104"/>
      <c r="MA2311" s="104"/>
      <c r="MB2311" s="104"/>
      <c r="MC2311" s="104"/>
      <c r="MD2311" s="104"/>
      <c r="ME2311" s="104"/>
      <c r="MF2311" s="104"/>
      <c r="MG2311" s="104"/>
      <c r="MH2311" s="104"/>
      <c r="MI2311" s="104"/>
      <c r="MJ2311" s="104"/>
      <c r="MK2311" s="104"/>
      <c r="ML2311" s="104"/>
      <c r="MM2311" s="104"/>
      <c r="MN2311" s="104"/>
      <c r="MO2311" s="104"/>
      <c r="MP2311" s="104"/>
      <c r="MQ2311" s="104"/>
      <c r="MR2311" s="104"/>
      <c r="MS2311" s="104"/>
      <c r="MT2311" s="104"/>
      <c r="MU2311" s="104"/>
      <c r="MV2311" s="104"/>
      <c r="MW2311" s="104"/>
      <c r="MX2311" s="104"/>
      <c r="MY2311" s="104"/>
      <c r="MZ2311" s="104"/>
      <c r="NA2311" s="104"/>
      <c r="NB2311" s="104"/>
      <c r="NC2311" s="104"/>
      <c r="ND2311" s="104"/>
      <c r="NE2311" s="104"/>
      <c r="NF2311" s="104"/>
      <c r="NG2311" s="104"/>
      <c r="NH2311" s="104"/>
      <c r="NI2311" s="104"/>
      <c r="NJ2311" s="104"/>
      <c r="NK2311" s="104"/>
      <c r="NL2311" s="104"/>
      <c r="NM2311" s="104"/>
      <c r="NN2311" s="104"/>
      <c r="NO2311" s="104"/>
      <c r="NP2311" s="104"/>
      <c r="NQ2311" s="104"/>
      <c r="NR2311" s="104"/>
      <c r="NS2311" s="104"/>
      <c r="NT2311" s="104"/>
      <c r="NU2311" s="104"/>
      <c r="NV2311" s="104"/>
      <c r="NW2311" s="104"/>
      <c r="NX2311" s="104"/>
      <c r="NY2311" s="104"/>
      <c r="NZ2311" s="104"/>
      <c r="OA2311" s="104"/>
      <c r="OB2311" s="104"/>
      <c r="OC2311" s="104"/>
      <c r="OD2311" s="104"/>
      <c r="OE2311" s="104"/>
      <c r="OF2311" s="104"/>
      <c r="OG2311" s="104"/>
      <c r="OH2311" s="104"/>
      <c r="OI2311" s="104"/>
      <c r="OJ2311" s="104"/>
      <c r="OK2311" s="104"/>
      <c r="OL2311" s="104"/>
      <c r="OM2311" s="104"/>
      <c r="ON2311" s="104"/>
      <c r="OO2311" s="104"/>
      <c r="OP2311" s="104"/>
      <c r="OQ2311" s="104"/>
      <c r="OR2311" s="104"/>
      <c r="OS2311" s="104"/>
      <c r="OT2311" s="104"/>
      <c r="OU2311" s="104"/>
      <c r="OV2311" s="104"/>
      <c r="OW2311" s="104"/>
      <c r="OX2311" s="104"/>
      <c r="OY2311" s="104"/>
      <c r="OZ2311" s="104"/>
      <c r="PA2311" s="104"/>
      <c r="PB2311" s="104"/>
      <c r="PC2311" s="104"/>
      <c r="PD2311" s="104"/>
      <c r="PE2311" s="104"/>
      <c r="PF2311" s="104"/>
      <c r="PG2311" s="104"/>
      <c r="PH2311" s="104"/>
      <c r="PI2311" s="104"/>
      <c r="PJ2311" s="104"/>
      <c r="PK2311" s="104"/>
      <c r="PL2311" s="104"/>
      <c r="PM2311" s="104"/>
      <c r="PN2311" s="104"/>
      <c r="PO2311" s="104"/>
      <c r="PP2311" s="104"/>
      <c r="PQ2311" s="104"/>
      <c r="PR2311" s="104"/>
      <c r="PS2311" s="104"/>
      <c r="PT2311" s="104"/>
      <c r="PU2311" s="104"/>
      <c r="PV2311" s="104"/>
      <c r="PW2311" s="104"/>
      <c r="PX2311" s="104"/>
      <c r="PY2311" s="104"/>
      <c r="PZ2311" s="104"/>
      <c r="QA2311" s="104"/>
      <c r="QB2311" s="104"/>
      <c r="QC2311" s="104"/>
      <c r="QD2311" s="104"/>
      <c r="QE2311" s="104"/>
      <c r="QF2311" s="104"/>
      <c r="QG2311" s="104"/>
      <c r="QH2311" s="104"/>
      <c r="QI2311" s="104"/>
      <c r="QJ2311" s="104"/>
      <c r="QK2311" s="104"/>
      <c r="QL2311" s="104"/>
      <c r="QM2311" s="104"/>
      <c r="QN2311" s="104"/>
      <c r="QO2311" s="104"/>
      <c r="QP2311" s="104"/>
      <c r="QQ2311" s="104"/>
      <c r="QR2311" s="104"/>
      <c r="QS2311" s="104"/>
      <c r="QT2311" s="104"/>
      <c r="QU2311" s="104"/>
      <c r="QV2311" s="104"/>
      <c r="QW2311" s="104"/>
      <c r="QX2311" s="104"/>
      <c r="QY2311" s="104"/>
      <c r="QZ2311" s="104"/>
      <c r="RA2311" s="104"/>
      <c r="RB2311" s="104"/>
      <c r="RC2311" s="104"/>
      <c r="RD2311" s="104"/>
      <c r="RE2311" s="104"/>
      <c r="RF2311" s="104"/>
    </row>
    <row r="2312" spans="1:474" x14ac:dyDescent="0.25">
      <c r="A2312" s="119"/>
      <c r="B2312" s="48" t="s">
        <v>2181</v>
      </c>
      <c r="C2312" s="23"/>
      <c r="D2312" s="49">
        <v>0</v>
      </c>
      <c r="E2312" s="23"/>
      <c r="F2312" s="50">
        <v>0</v>
      </c>
      <c r="G2312" s="169"/>
      <c r="H2312" s="169"/>
      <c r="I2312" s="169"/>
      <c r="J2312" s="169"/>
      <c r="K2312" s="169"/>
      <c r="L2312" s="169"/>
      <c r="M2312" s="169"/>
      <c r="N2312" s="169"/>
      <c r="O2312" s="169"/>
      <c r="P2312" s="207"/>
      <c r="Q2312" s="169"/>
      <c r="R2312" s="169"/>
      <c r="S2312" s="169"/>
      <c r="T2312" s="169"/>
      <c r="U2312" s="208">
        <v>0</v>
      </c>
      <c r="V2312" s="207">
        <v>0</v>
      </c>
      <c r="W2312" s="169"/>
      <c r="X2312" s="169"/>
      <c r="Y2312" s="169"/>
      <c r="Z2312" s="169"/>
      <c r="AA2312" s="169"/>
      <c r="AB2312" s="169"/>
      <c r="AC2312" s="180"/>
      <c r="AD2312" s="180"/>
      <c r="AE2312" s="207">
        <f>H2312+J2312+L2312+N2312+P2312+R2312+T2312+V2312+X2312+Z2312+AB2312+AD2312</f>
        <v>0</v>
      </c>
    </row>
    <row r="2313" spans="1:474" s="14" customFormat="1" x14ac:dyDescent="0.25">
      <c r="A2313" s="11">
        <v>329</v>
      </c>
      <c r="B2313" s="79" t="s">
        <v>2182</v>
      </c>
      <c r="C2313" s="80"/>
      <c r="D2313" s="11"/>
      <c r="E2313" s="11"/>
      <c r="F2313" s="13">
        <v>57613.919999999998</v>
      </c>
      <c r="G2313" s="171">
        <f>G2314</f>
        <v>0</v>
      </c>
      <c r="H2313" s="171">
        <f t="shared" ref="H2313:AE2313" si="325">H2314</f>
        <v>0</v>
      </c>
      <c r="I2313" s="171">
        <f t="shared" si="325"/>
        <v>0</v>
      </c>
      <c r="J2313" s="171">
        <f t="shared" si="325"/>
        <v>0</v>
      </c>
      <c r="K2313" s="171">
        <f t="shared" si="325"/>
        <v>0</v>
      </c>
      <c r="L2313" s="171">
        <f t="shared" si="325"/>
        <v>0</v>
      </c>
      <c r="M2313" s="171">
        <f t="shared" si="325"/>
        <v>0</v>
      </c>
      <c r="N2313" s="171">
        <f t="shared" si="325"/>
        <v>0</v>
      </c>
      <c r="O2313" s="171">
        <f t="shared" si="325"/>
        <v>0</v>
      </c>
      <c r="P2313" s="185">
        <f t="shared" si="325"/>
        <v>0</v>
      </c>
      <c r="Q2313" s="171">
        <f t="shared" si="325"/>
        <v>0</v>
      </c>
      <c r="R2313" s="171">
        <f t="shared" si="325"/>
        <v>0</v>
      </c>
      <c r="S2313" s="171">
        <v>0</v>
      </c>
      <c r="T2313" s="171">
        <v>0</v>
      </c>
      <c r="U2313" s="171">
        <v>190</v>
      </c>
      <c r="V2313" s="185">
        <v>57613.919999999998</v>
      </c>
      <c r="W2313" s="171">
        <f t="shared" si="325"/>
        <v>0</v>
      </c>
      <c r="X2313" s="171">
        <f t="shared" si="325"/>
        <v>0</v>
      </c>
      <c r="Y2313" s="171">
        <f t="shared" si="325"/>
        <v>0</v>
      </c>
      <c r="Z2313" s="171">
        <f t="shared" si="325"/>
        <v>0</v>
      </c>
      <c r="AA2313" s="171">
        <f t="shared" si="325"/>
        <v>0</v>
      </c>
      <c r="AB2313" s="171">
        <f t="shared" si="325"/>
        <v>0</v>
      </c>
      <c r="AC2313" s="171">
        <f t="shared" si="325"/>
        <v>0</v>
      </c>
      <c r="AD2313" s="181">
        <f t="shared" si="325"/>
        <v>0</v>
      </c>
      <c r="AE2313" s="185">
        <f t="shared" si="325"/>
        <v>57613.919999999998</v>
      </c>
      <c r="AF2313" s="104"/>
      <c r="AG2313" s="104"/>
      <c r="AH2313" s="104"/>
      <c r="AI2313" s="104"/>
      <c r="AJ2313" s="104"/>
      <c r="AK2313" s="104"/>
      <c r="AL2313" s="104"/>
      <c r="AM2313" s="104"/>
      <c r="AN2313" s="104"/>
      <c r="AO2313" s="104"/>
      <c r="AP2313" s="104"/>
      <c r="AQ2313" s="104"/>
      <c r="AR2313" s="104"/>
      <c r="AS2313" s="104"/>
      <c r="AT2313" s="104"/>
      <c r="AU2313" s="104"/>
      <c r="AV2313" s="104"/>
      <c r="AW2313" s="104"/>
      <c r="AX2313" s="104"/>
      <c r="AY2313" s="104"/>
      <c r="AZ2313" s="104"/>
      <c r="BA2313" s="104"/>
      <c r="BB2313" s="104"/>
      <c r="BC2313" s="104"/>
      <c r="BD2313" s="104"/>
      <c r="BE2313" s="104"/>
      <c r="BF2313" s="104"/>
      <c r="BG2313" s="104"/>
      <c r="BH2313" s="104"/>
      <c r="BI2313" s="104"/>
      <c r="BJ2313" s="104"/>
      <c r="BK2313" s="104"/>
      <c r="BL2313" s="104"/>
      <c r="BM2313" s="104"/>
      <c r="BN2313" s="104"/>
      <c r="BO2313" s="104"/>
      <c r="BP2313" s="104"/>
      <c r="BQ2313" s="104"/>
      <c r="BR2313" s="104"/>
      <c r="GM2313" s="104"/>
      <c r="GN2313" s="104"/>
      <c r="GO2313" s="104"/>
      <c r="GP2313" s="104"/>
      <c r="GQ2313" s="104"/>
      <c r="GR2313" s="104"/>
      <c r="GS2313" s="104"/>
      <c r="GT2313" s="104"/>
      <c r="GU2313" s="104"/>
      <c r="GV2313" s="104"/>
      <c r="GW2313" s="104"/>
      <c r="GX2313" s="104"/>
      <c r="GY2313" s="104"/>
      <c r="GZ2313" s="104"/>
      <c r="HA2313" s="104"/>
      <c r="HB2313" s="104"/>
      <c r="HC2313" s="104"/>
      <c r="HD2313" s="104"/>
      <c r="HE2313" s="104"/>
      <c r="HF2313" s="104"/>
      <c r="HG2313" s="104"/>
      <c r="HH2313" s="104"/>
      <c r="HI2313" s="104"/>
      <c r="HJ2313" s="104"/>
      <c r="HK2313" s="104"/>
      <c r="HL2313" s="104"/>
      <c r="HM2313" s="104"/>
      <c r="HN2313" s="104"/>
      <c r="HO2313" s="104"/>
      <c r="HP2313" s="104"/>
      <c r="HQ2313" s="104"/>
      <c r="HR2313" s="104"/>
      <c r="HS2313" s="104"/>
      <c r="HT2313" s="104"/>
      <c r="HU2313" s="104"/>
      <c r="HV2313" s="104"/>
      <c r="HW2313" s="104"/>
      <c r="HX2313" s="104"/>
      <c r="HY2313" s="104"/>
      <c r="HZ2313" s="104"/>
      <c r="IA2313" s="104"/>
      <c r="IB2313" s="104"/>
      <c r="IC2313" s="104"/>
      <c r="ID2313" s="104"/>
      <c r="IE2313" s="104"/>
      <c r="IF2313" s="104"/>
      <c r="IG2313" s="104"/>
      <c r="IH2313" s="104"/>
      <c r="II2313" s="104"/>
      <c r="IJ2313" s="104"/>
      <c r="IK2313" s="104"/>
      <c r="IL2313" s="104"/>
      <c r="IM2313" s="104"/>
      <c r="IN2313" s="104"/>
      <c r="IO2313" s="104"/>
      <c r="IP2313" s="104"/>
      <c r="IQ2313" s="104"/>
      <c r="IR2313" s="104"/>
      <c r="IS2313" s="104"/>
      <c r="IT2313" s="104"/>
      <c r="IU2313" s="104"/>
      <c r="IV2313" s="104"/>
      <c r="IW2313" s="104"/>
      <c r="IX2313" s="104"/>
      <c r="IY2313" s="104"/>
      <c r="IZ2313" s="104"/>
      <c r="JA2313" s="104"/>
      <c r="JB2313" s="104"/>
      <c r="JC2313" s="104"/>
      <c r="JD2313" s="104"/>
      <c r="JE2313" s="104"/>
      <c r="JF2313" s="104"/>
      <c r="JG2313" s="104"/>
      <c r="JH2313" s="104"/>
      <c r="JI2313" s="104"/>
      <c r="JJ2313" s="104"/>
      <c r="JK2313" s="104"/>
      <c r="JL2313" s="104"/>
      <c r="JM2313" s="104"/>
      <c r="JN2313" s="104"/>
      <c r="JO2313" s="104"/>
      <c r="JP2313" s="104"/>
      <c r="JQ2313" s="104"/>
      <c r="JR2313" s="104"/>
      <c r="JS2313" s="104"/>
      <c r="JT2313" s="104"/>
      <c r="JU2313" s="104"/>
      <c r="JV2313" s="104"/>
      <c r="JW2313" s="104"/>
      <c r="JX2313" s="104"/>
      <c r="JY2313" s="104"/>
      <c r="JZ2313" s="104"/>
      <c r="KA2313" s="104"/>
      <c r="KB2313" s="104"/>
      <c r="KC2313" s="104"/>
      <c r="KD2313" s="104"/>
      <c r="KE2313" s="104"/>
      <c r="KF2313" s="104"/>
      <c r="KG2313" s="104"/>
      <c r="KH2313" s="104"/>
      <c r="KI2313" s="104"/>
      <c r="KJ2313" s="104"/>
      <c r="KK2313" s="104"/>
      <c r="KL2313" s="104"/>
      <c r="KM2313" s="104"/>
      <c r="KN2313" s="104"/>
      <c r="KO2313" s="104"/>
      <c r="KP2313" s="104"/>
      <c r="KQ2313" s="104"/>
      <c r="KR2313" s="104"/>
      <c r="KS2313" s="104"/>
      <c r="KT2313" s="104"/>
      <c r="KU2313" s="104"/>
      <c r="KV2313" s="104"/>
      <c r="KW2313" s="104"/>
      <c r="KX2313" s="104"/>
      <c r="KY2313" s="104"/>
      <c r="KZ2313" s="104"/>
      <c r="LA2313" s="104"/>
      <c r="LB2313" s="104"/>
      <c r="LC2313" s="104"/>
      <c r="LD2313" s="104"/>
      <c r="LE2313" s="104"/>
      <c r="LF2313" s="104"/>
      <c r="LG2313" s="104"/>
      <c r="LH2313" s="104"/>
      <c r="LI2313" s="104"/>
      <c r="LJ2313" s="104"/>
      <c r="LK2313" s="104"/>
      <c r="LL2313" s="104"/>
      <c r="LM2313" s="104"/>
      <c r="LN2313" s="104"/>
      <c r="LO2313" s="104"/>
      <c r="LP2313" s="104"/>
      <c r="LQ2313" s="104"/>
      <c r="LR2313" s="104"/>
      <c r="LS2313" s="104"/>
      <c r="LT2313" s="104"/>
      <c r="LU2313" s="104"/>
      <c r="LV2313" s="104"/>
      <c r="LW2313" s="104"/>
      <c r="LX2313" s="104"/>
      <c r="LY2313" s="104"/>
      <c r="LZ2313" s="104"/>
      <c r="MA2313" s="104"/>
      <c r="MB2313" s="104"/>
      <c r="MC2313" s="104"/>
      <c r="MD2313" s="104"/>
      <c r="ME2313" s="104"/>
      <c r="MF2313" s="104"/>
      <c r="MG2313" s="104"/>
      <c r="MH2313" s="104"/>
      <c r="MI2313" s="104"/>
      <c r="MJ2313" s="104"/>
      <c r="MK2313" s="104"/>
      <c r="ML2313" s="104"/>
      <c r="MM2313" s="104"/>
      <c r="MN2313" s="104"/>
      <c r="MO2313" s="104"/>
      <c r="MP2313" s="104"/>
      <c r="MQ2313" s="104"/>
      <c r="MR2313" s="104"/>
      <c r="MS2313" s="104"/>
      <c r="MT2313" s="104"/>
      <c r="MU2313" s="104"/>
      <c r="MV2313" s="104"/>
      <c r="MW2313" s="104"/>
      <c r="MX2313" s="104"/>
      <c r="MY2313" s="104"/>
      <c r="MZ2313" s="104"/>
      <c r="NA2313" s="104"/>
      <c r="NB2313" s="104"/>
      <c r="NC2313" s="104"/>
      <c r="ND2313" s="104"/>
      <c r="NE2313" s="104"/>
      <c r="NF2313" s="104"/>
      <c r="NG2313" s="104"/>
      <c r="NH2313" s="104"/>
      <c r="NI2313" s="104"/>
      <c r="NJ2313" s="104"/>
      <c r="NK2313" s="104"/>
      <c r="NL2313" s="104"/>
      <c r="NM2313" s="104"/>
      <c r="NN2313" s="104"/>
      <c r="NO2313" s="104"/>
      <c r="NP2313" s="104"/>
      <c r="NQ2313" s="104"/>
      <c r="NR2313" s="104"/>
      <c r="NS2313" s="104"/>
      <c r="NT2313" s="104"/>
      <c r="NU2313" s="104"/>
      <c r="NV2313" s="104"/>
      <c r="NW2313" s="104"/>
      <c r="NX2313" s="104"/>
      <c r="NY2313" s="104"/>
      <c r="NZ2313" s="104"/>
      <c r="OA2313" s="104"/>
      <c r="OB2313" s="104"/>
      <c r="OC2313" s="104"/>
      <c r="OD2313" s="104"/>
      <c r="OE2313" s="104"/>
      <c r="OF2313" s="104"/>
      <c r="OG2313" s="104"/>
      <c r="OH2313" s="104"/>
      <c r="OI2313" s="104"/>
      <c r="OJ2313" s="104"/>
      <c r="OK2313" s="104"/>
      <c r="OL2313" s="104"/>
      <c r="OM2313" s="104"/>
      <c r="ON2313" s="104"/>
      <c r="OO2313" s="104"/>
      <c r="OP2313" s="104"/>
      <c r="OQ2313" s="104"/>
      <c r="OR2313" s="104"/>
      <c r="OS2313" s="104"/>
      <c r="OT2313" s="104"/>
      <c r="OU2313" s="104"/>
      <c r="OV2313" s="104"/>
      <c r="OW2313" s="104"/>
      <c r="OX2313" s="104"/>
      <c r="OY2313" s="104"/>
      <c r="OZ2313" s="104"/>
      <c r="PA2313" s="104"/>
      <c r="PB2313" s="104"/>
      <c r="PC2313" s="104"/>
      <c r="PD2313" s="104"/>
      <c r="PE2313" s="104"/>
      <c r="PF2313" s="104"/>
      <c r="PG2313" s="104"/>
      <c r="PH2313" s="104"/>
      <c r="PI2313" s="104"/>
      <c r="PJ2313" s="104"/>
      <c r="PK2313" s="104"/>
      <c r="PL2313" s="104"/>
      <c r="PM2313" s="104"/>
      <c r="PN2313" s="104"/>
      <c r="PO2313" s="104"/>
      <c r="PP2313" s="104"/>
      <c r="PQ2313" s="104"/>
      <c r="PR2313" s="104"/>
      <c r="PS2313" s="104"/>
      <c r="PT2313" s="104"/>
      <c r="PU2313" s="104"/>
      <c r="PV2313" s="104"/>
      <c r="PW2313" s="104"/>
      <c r="PX2313" s="104"/>
      <c r="PY2313" s="104"/>
      <c r="PZ2313" s="104"/>
      <c r="QA2313" s="104"/>
      <c r="QB2313" s="104"/>
      <c r="QC2313" s="104"/>
      <c r="QD2313" s="104"/>
      <c r="QE2313" s="104"/>
      <c r="QF2313" s="104"/>
      <c r="QG2313" s="104"/>
      <c r="QH2313" s="104"/>
      <c r="QI2313" s="104"/>
      <c r="QJ2313" s="104"/>
      <c r="QK2313" s="104"/>
      <c r="QL2313" s="104"/>
      <c r="QM2313" s="104"/>
      <c r="QN2313" s="104"/>
      <c r="QO2313" s="104"/>
      <c r="QP2313" s="104"/>
      <c r="QQ2313" s="104"/>
      <c r="QR2313" s="104"/>
      <c r="QS2313" s="104"/>
      <c r="QT2313" s="104"/>
      <c r="QU2313" s="104"/>
      <c r="QV2313" s="104"/>
      <c r="QW2313" s="104"/>
      <c r="QX2313" s="104"/>
      <c r="QY2313" s="104"/>
      <c r="QZ2313" s="104"/>
      <c r="RA2313" s="104"/>
      <c r="RB2313" s="104"/>
      <c r="RC2313" s="104"/>
      <c r="RD2313" s="104"/>
      <c r="RE2313" s="104"/>
      <c r="RF2313" s="104"/>
    </row>
    <row r="2314" spans="1:474" s="19" customFormat="1" x14ac:dyDescent="0.25">
      <c r="A2314" s="15">
        <v>32901</v>
      </c>
      <c r="B2314" s="67" t="s">
        <v>2182</v>
      </c>
      <c r="C2314" s="15"/>
      <c r="D2314" s="15"/>
      <c r="E2314" s="15"/>
      <c r="F2314" s="18">
        <v>57613.919999999998</v>
      </c>
      <c r="G2314" s="173">
        <f>SUM(G2315:G2317)</f>
        <v>0</v>
      </c>
      <c r="H2314" s="173">
        <f t="shared" ref="H2314:AE2314" si="326">SUM(H2315:H2317)</f>
        <v>0</v>
      </c>
      <c r="I2314" s="173">
        <f t="shared" si="326"/>
        <v>0</v>
      </c>
      <c r="J2314" s="173">
        <f t="shared" si="326"/>
        <v>0</v>
      </c>
      <c r="K2314" s="173">
        <f t="shared" si="326"/>
        <v>0</v>
      </c>
      <c r="L2314" s="173">
        <f t="shared" si="326"/>
        <v>0</v>
      </c>
      <c r="M2314" s="173">
        <f t="shared" si="326"/>
        <v>0</v>
      </c>
      <c r="N2314" s="173">
        <f t="shared" si="326"/>
        <v>0</v>
      </c>
      <c r="O2314" s="173">
        <f t="shared" si="326"/>
        <v>0</v>
      </c>
      <c r="P2314" s="184">
        <f t="shared" si="326"/>
        <v>0</v>
      </c>
      <c r="Q2314" s="173">
        <f t="shared" si="326"/>
        <v>0</v>
      </c>
      <c r="R2314" s="173">
        <f t="shared" si="326"/>
        <v>0</v>
      </c>
      <c r="S2314" s="173">
        <v>0</v>
      </c>
      <c r="T2314" s="173">
        <v>0</v>
      </c>
      <c r="U2314" s="173">
        <v>190</v>
      </c>
      <c r="V2314" s="184">
        <v>57613.919999999998</v>
      </c>
      <c r="W2314" s="173">
        <f t="shared" si="326"/>
        <v>0</v>
      </c>
      <c r="X2314" s="173">
        <f t="shared" si="326"/>
        <v>0</v>
      </c>
      <c r="Y2314" s="173">
        <f t="shared" si="326"/>
        <v>0</v>
      </c>
      <c r="Z2314" s="173">
        <f t="shared" si="326"/>
        <v>0</v>
      </c>
      <c r="AA2314" s="173">
        <f t="shared" si="326"/>
        <v>0</v>
      </c>
      <c r="AB2314" s="173">
        <f t="shared" si="326"/>
        <v>0</v>
      </c>
      <c r="AC2314" s="173">
        <f t="shared" si="326"/>
        <v>0</v>
      </c>
      <c r="AD2314" s="179">
        <f t="shared" si="326"/>
        <v>0</v>
      </c>
      <c r="AE2314" s="184">
        <f t="shared" si="326"/>
        <v>57613.919999999998</v>
      </c>
      <c r="AF2314" s="104"/>
      <c r="AG2314" s="104"/>
      <c r="AH2314" s="104"/>
      <c r="AI2314" s="104"/>
      <c r="AJ2314" s="104"/>
      <c r="AK2314" s="104"/>
      <c r="AL2314" s="104"/>
      <c r="AM2314" s="104"/>
      <c r="AN2314" s="104"/>
      <c r="AO2314" s="104"/>
      <c r="AP2314" s="104"/>
      <c r="AQ2314" s="104"/>
      <c r="AR2314" s="104"/>
      <c r="AS2314" s="104"/>
      <c r="AT2314" s="104"/>
      <c r="AU2314" s="104"/>
      <c r="AV2314" s="104"/>
      <c r="AW2314" s="104"/>
      <c r="AX2314" s="104"/>
      <c r="AY2314" s="104"/>
      <c r="AZ2314" s="104"/>
      <c r="BA2314" s="104"/>
      <c r="BB2314" s="104"/>
      <c r="BC2314" s="104"/>
      <c r="BD2314" s="104"/>
      <c r="BE2314" s="104"/>
      <c r="BF2314" s="104"/>
      <c r="BG2314" s="104"/>
      <c r="BH2314" s="104"/>
      <c r="BI2314" s="104"/>
      <c r="BJ2314" s="104"/>
      <c r="BK2314" s="104"/>
      <c r="BL2314" s="104"/>
      <c r="BM2314" s="104"/>
      <c r="BN2314" s="104"/>
      <c r="BO2314" s="104"/>
      <c r="BP2314" s="104"/>
      <c r="BQ2314" s="104"/>
      <c r="BR2314" s="104"/>
      <c r="GM2314" s="104"/>
      <c r="GN2314" s="104"/>
      <c r="GO2314" s="104"/>
      <c r="GP2314" s="104"/>
      <c r="GQ2314" s="104"/>
      <c r="GR2314" s="104"/>
      <c r="GS2314" s="104"/>
      <c r="GT2314" s="104"/>
      <c r="GU2314" s="104"/>
      <c r="GV2314" s="104"/>
      <c r="GW2314" s="104"/>
      <c r="GX2314" s="104"/>
      <c r="GY2314" s="104"/>
      <c r="GZ2314" s="104"/>
      <c r="HA2314" s="104"/>
      <c r="HB2314" s="104"/>
      <c r="HC2314" s="104"/>
      <c r="HD2314" s="104"/>
      <c r="HE2314" s="104"/>
      <c r="HF2314" s="104"/>
      <c r="HG2314" s="104"/>
      <c r="HH2314" s="104"/>
      <c r="HI2314" s="104"/>
      <c r="HJ2314" s="104"/>
      <c r="HK2314" s="104"/>
      <c r="HL2314" s="104"/>
      <c r="HM2314" s="104"/>
      <c r="HN2314" s="104"/>
      <c r="HO2314" s="104"/>
      <c r="HP2314" s="104"/>
      <c r="HQ2314" s="104"/>
      <c r="HR2314" s="104"/>
      <c r="HS2314" s="104"/>
      <c r="HT2314" s="104"/>
      <c r="HU2314" s="104"/>
      <c r="HV2314" s="104"/>
      <c r="HW2314" s="104"/>
      <c r="HX2314" s="104"/>
      <c r="HY2314" s="104"/>
      <c r="HZ2314" s="104"/>
      <c r="IA2314" s="104"/>
      <c r="IB2314" s="104"/>
      <c r="IC2314" s="104"/>
      <c r="ID2314" s="104"/>
      <c r="IE2314" s="104"/>
      <c r="IF2314" s="104"/>
      <c r="IG2314" s="104"/>
      <c r="IH2314" s="104"/>
      <c r="II2314" s="104"/>
      <c r="IJ2314" s="104"/>
      <c r="IK2314" s="104"/>
      <c r="IL2314" s="104"/>
      <c r="IM2314" s="104"/>
      <c r="IN2314" s="104"/>
      <c r="IO2314" s="104"/>
      <c r="IP2314" s="104"/>
      <c r="IQ2314" s="104"/>
      <c r="IR2314" s="104"/>
      <c r="IS2314" s="104"/>
      <c r="IT2314" s="104"/>
      <c r="IU2314" s="104"/>
      <c r="IV2314" s="104"/>
      <c r="IW2314" s="104"/>
      <c r="IX2314" s="104"/>
      <c r="IY2314" s="104"/>
      <c r="IZ2314" s="104"/>
      <c r="JA2314" s="104"/>
      <c r="JB2314" s="104"/>
      <c r="JC2314" s="104"/>
      <c r="JD2314" s="104"/>
      <c r="JE2314" s="104"/>
      <c r="JF2314" s="104"/>
      <c r="JG2314" s="104"/>
      <c r="JH2314" s="104"/>
      <c r="JI2314" s="104"/>
      <c r="JJ2314" s="104"/>
      <c r="JK2314" s="104"/>
      <c r="JL2314" s="104"/>
      <c r="JM2314" s="104"/>
      <c r="JN2314" s="104"/>
      <c r="JO2314" s="104"/>
      <c r="JP2314" s="104"/>
      <c r="JQ2314" s="104"/>
      <c r="JR2314" s="104"/>
      <c r="JS2314" s="104"/>
      <c r="JT2314" s="104"/>
      <c r="JU2314" s="104"/>
      <c r="JV2314" s="104"/>
      <c r="JW2314" s="104"/>
      <c r="JX2314" s="104"/>
      <c r="JY2314" s="104"/>
      <c r="JZ2314" s="104"/>
      <c r="KA2314" s="104"/>
      <c r="KB2314" s="104"/>
      <c r="KC2314" s="104"/>
      <c r="KD2314" s="104"/>
      <c r="KE2314" s="104"/>
      <c r="KF2314" s="104"/>
      <c r="KG2314" s="104"/>
      <c r="KH2314" s="104"/>
      <c r="KI2314" s="104"/>
      <c r="KJ2314" s="104"/>
      <c r="KK2314" s="104"/>
      <c r="KL2314" s="104"/>
      <c r="KM2314" s="104"/>
      <c r="KN2314" s="104"/>
      <c r="KO2314" s="104"/>
      <c r="KP2314" s="104"/>
      <c r="KQ2314" s="104"/>
      <c r="KR2314" s="104"/>
      <c r="KS2314" s="104"/>
      <c r="KT2314" s="104"/>
      <c r="KU2314" s="104"/>
      <c r="KV2314" s="104"/>
      <c r="KW2314" s="104"/>
      <c r="KX2314" s="104"/>
      <c r="KY2314" s="104"/>
      <c r="KZ2314" s="104"/>
      <c r="LA2314" s="104"/>
      <c r="LB2314" s="104"/>
      <c r="LC2314" s="104"/>
      <c r="LD2314" s="104"/>
      <c r="LE2314" s="104"/>
      <c r="LF2314" s="104"/>
      <c r="LG2314" s="104"/>
      <c r="LH2314" s="104"/>
      <c r="LI2314" s="104"/>
      <c r="LJ2314" s="104"/>
      <c r="LK2314" s="104"/>
      <c r="LL2314" s="104"/>
      <c r="LM2314" s="104"/>
      <c r="LN2314" s="104"/>
      <c r="LO2314" s="104"/>
      <c r="LP2314" s="104"/>
      <c r="LQ2314" s="104"/>
      <c r="LR2314" s="104"/>
      <c r="LS2314" s="104"/>
      <c r="LT2314" s="104"/>
      <c r="LU2314" s="104"/>
      <c r="LV2314" s="104"/>
      <c r="LW2314" s="104"/>
      <c r="LX2314" s="104"/>
      <c r="LY2314" s="104"/>
      <c r="LZ2314" s="104"/>
      <c r="MA2314" s="104"/>
      <c r="MB2314" s="104"/>
      <c r="MC2314" s="104"/>
      <c r="MD2314" s="104"/>
      <c r="ME2314" s="104"/>
      <c r="MF2314" s="104"/>
      <c r="MG2314" s="104"/>
      <c r="MH2314" s="104"/>
      <c r="MI2314" s="104"/>
      <c r="MJ2314" s="104"/>
      <c r="MK2314" s="104"/>
      <c r="ML2314" s="104"/>
      <c r="MM2314" s="104"/>
      <c r="MN2314" s="104"/>
      <c r="MO2314" s="104"/>
      <c r="MP2314" s="104"/>
      <c r="MQ2314" s="104"/>
      <c r="MR2314" s="104"/>
      <c r="MS2314" s="104"/>
      <c r="MT2314" s="104"/>
      <c r="MU2314" s="104"/>
      <c r="MV2314" s="104"/>
      <c r="MW2314" s="104"/>
      <c r="MX2314" s="104"/>
      <c r="MY2314" s="104"/>
      <c r="MZ2314" s="104"/>
      <c r="NA2314" s="104"/>
      <c r="NB2314" s="104"/>
      <c r="NC2314" s="104"/>
      <c r="ND2314" s="104"/>
      <c r="NE2314" s="104"/>
      <c r="NF2314" s="104"/>
      <c r="NG2314" s="104"/>
      <c r="NH2314" s="104"/>
      <c r="NI2314" s="104"/>
      <c r="NJ2314" s="104"/>
      <c r="NK2314" s="104"/>
      <c r="NL2314" s="104"/>
      <c r="NM2314" s="104"/>
      <c r="NN2314" s="104"/>
      <c r="NO2314" s="104"/>
      <c r="NP2314" s="104"/>
      <c r="NQ2314" s="104"/>
      <c r="NR2314" s="104"/>
      <c r="NS2314" s="104"/>
      <c r="NT2314" s="104"/>
      <c r="NU2314" s="104"/>
      <c r="NV2314" s="104"/>
      <c r="NW2314" s="104"/>
      <c r="NX2314" s="104"/>
      <c r="NY2314" s="104"/>
      <c r="NZ2314" s="104"/>
      <c r="OA2314" s="104"/>
      <c r="OB2314" s="104"/>
      <c r="OC2314" s="104"/>
      <c r="OD2314" s="104"/>
      <c r="OE2314" s="104"/>
      <c r="OF2314" s="104"/>
      <c r="OG2314" s="104"/>
      <c r="OH2314" s="104"/>
      <c r="OI2314" s="104"/>
      <c r="OJ2314" s="104"/>
      <c r="OK2314" s="104"/>
      <c r="OL2314" s="104"/>
      <c r="OM2314" s="104"/>
      <c r="ON2314" s="104"/>
      <c r="OO2314" s="104"/>
      <c r="OP2314" s="104"/>
      <c r="OQ2314" s="104"/>
      <c r="OR2314" s="104"/>
      <c r="OS2314" s="104"/>
      <c r="OT2314" s="104"/>
      <c r="OU2314" s="104"/>
      <c r="OV2314" s="104"/>
      <c r="OW2314" s="104"/>
      <c r="OX2314" s="104"/>
      <c r="OY2314" s="104"/>
      <c r="OZ2314" s="104"/>
      <c r="PA2314" s="104"/>
      <c r="PB2314" s="104"/>
      <c r="PC2314" s="104"/>
      <c r="PD2314" s="104"/>
      <c r="PE2314" s="104"/>
      <c r="PF2314" s="104"/>
      <c r="PG2314" s="104"/>
      <c r="PH2314" s="104"/>
      <c r="PI2314" s="104"/>
      <c r="PJ2314" s="104"/>
      <c r="PK2314" s="104"/>
      <c r="PL2314" s="104"/>
      <c r="PM2314" s="104"/>
      <c r="PN2314" s="104"/>
      <c r="PO2314" s="104"/>
      <c r="PP2314" s="104"/>
      <c r="PQ2314" s="104"/>
      <c r="PR2314" s="104"/>
      <c r="PS2314" s="104"/>
      <c r="PT2314" s="104"/>
      <c r="PU2314" s="104"/>
      <c r="PV2314" s="104"/>
      <c r="PW2314" s="104"/>
      <c r="PX2314" s="104"/>
      <c r="PY2314" s="104"/>
      <c r="PZ2314" s="104"/>
      <c r="QA2314" s="104"/>
      <c r="QB2314" s="104"/>
      <c r="QC2314" s="104"/>
      <c r="QD2314" s="104"/>
      <c r="QE2314" s="104"/>
      <c r="QF2314" s="104"/>
      <c r="QG2314" s="104"/>
      <c r="QH2314" s="104"/>
      <c r="QI2314" s="104"/>
      <c r="QJ2314" s="104"/>
      <c r="QK2314" s="104"/>
      <c r="QL2314" s="104"/>
      <c r="QM2314" s="104"/>
      <c r="QN2314" s="104"/>
      <c r="QO2314" s="104"/>
      <c r="QP2314" s="104"/>
      <c r="QQ2314" s="104"/>
      <c r="QR2314" s="104"/>
      <c r="QS2314" s="104"/>
      <c r="QT2314" s="104"/>
      <c r="QU2314" s="104"/>
      <c r="QV2314" s="104"/>
      <c r="QW2314" s="104"/>
      <c r="QX2314" s="104"/>
      <c r="QY2314" s="104"/>
      <c r="QZ2314" s="104"/>
      <c r="RA2314" s="104"/>
      <c r="RB2314" s="104"/>
      <c r="RC2314" s="104"/>
      <c r="RD2314" s="104"/>
      <c r="RE2314" s="104"/>
      <c r="RF2314" s="104"/>
    </row>
    <row r="2315" spans="1:474" x14ac:dyDescent="0.25">
      <c r="A2315" s="119"/>
      <c r="B2315" s="48" t="s">
        <v>2183</v>
      </c>
      <c r="C2315" s="23"/>
      <c r="D2315" s="49">
        <v>6</v>
      </c>
      <c r="E2315" s="23"/>
      <c r="F2315" s="50">
        <v>13200</v>
      </c>
      <c r="G2315" s="169"/>
      <c r="H2315" s="169"/>
      <c r="I2315" s="169"/>
      <c r="J2315" s="169"/>
      <c r="K2315" s="169"/>
      <c r="L2315" s="169"/>
      <c r="M2315" s="169"/>
      <c r="N2315" s="169"/>
      <c r="O2315" s="169"/>
      <c r="P2315" s="207"/>
      <c r="Q2315" s="169"/>
      <c r="R2315" s="169"/>
      <c r="S2315" s="169"/>
      <c r="T2315" s="169"/>
      <c r="U2315" s="208">
        <v>6</v>
      </c>
      <c r="V2315" s="207">
        <v>13200</v>
      </c>
      <c r="W2315" s="169"/>
      <c r="X2315" s="169"/>
      <c r="Y2315" s="169"/>
      <c r="Z2315" s="169"/>
      <c r="AA2315" s="169"/>
      <c r="AB2315" s="169"/>
      <c r="AC2315" s="180"/>
      <c r="AD2315" s="180"/>
      <c r="AE2315" s="207">
        <f>H2315+J2315+L2315+N2315+P2315+R2315+T2315+V2315+X2315+Z2315+AB2315+AD2315</f>
        <v>13200</v>
      </c>
    </row>
    <row r="2316" spans="1:474" x14ac:dyDescent="0.25">
      <c r="A2316" s="119"/>
      <c r="B2316" s="48" t="s">
        <v>2184</v>
      </c>
      <c r="C2316" s="23"/>
      <c r="D2316" s="49">
        <v>0</v>
      </c>
      <c r="E2316" s="23"/>
      <c r="F2316" s="50">
        <v>0</v>
      </c>
      <c r="G2316" s="169"/>
      <c r="H2316" s="169"/>
      <c r="I2316" s="169"/>
      <c r="J2316" s="169"/>
      <c r="K2316" s="169"/>
      <c r="L2316" s="169"/>
      <c r="M2316" s="169"/>
      <c r="N2316" s="169"/>
      <c r="O2316" s="169"/>
      <c r="P2316" s="207"/>
      <c r="Q2316" s="169"/>
      <c r="R2316" s="169"/>
      <c r="S2316" s="169"/>
      <c r="T2316" s="169"/>
      <c r="U2316" s="208">
        <v>0</v>
      </c>
      <c r="V2316" s="207">
        <v>0</v>
      </c>
      <c r="W2316" s="169"/>
      <c r="X2316" s="169"/>
      <c r="Y2316" s="169"/>
      <c r="Z2316" s="169"/>
      <c r="AA2316" s="169"/>
      <c r="AB2316" s="169"/>
      <c r="AC2316" s="180"/>
      <c r="AD2316" s="180"/>
      <c r="AE2316" s="207">
        <f>H2316+J2316+L2316+N2316+P2316+R2316+T2316+V2316+X2316+Z2316+AB2316+AD2316</f>
        <v>0</v>
      </c>
    </row>
    <row r="2317" spans="1:474" x14ac:dyDescent="0.25">
      <c r="A2317" s="119"/>
      <c r="B2317" s="48" t="s">
        <v>2185</v>
      </c>
      <c r="C2317" s="23"/>
      <c r="D2317" s="49">
        <v>184</v>
      </c>
      <c r="E2317" s="23"/>
      <c r="F2317" s="50">
        <v>44413.919999999998</v>
      </c>
      <c r="G2317" s="169"/>
      <c r="H2317" s="169"/>
      <c r="I2317" s="169"/>
      <c r="J2317" s="169"/>
      <c r="K2317" s="169"/>
      <c r="L2317" s="169"/>
      <c r="M2317" s="169"/>
      <c r="N2317" s="169"/>
      <c r="O2317" s="169"/>
      <c r="P2317" s="207"/>
      <c r="Q2317" s="169"/>
      <c r="R2317" s="169"/>
      <c r="S2317" s="169"/>
      <c r="T2317" s="169"/>
      <c r="U2317" s="208">
        <v>184</v>
      </c>
      <c r="V2317" s="207">
        <v>44413.919999999998</v>
      </c>
      <c r="W2317" s="169"/>
      <c r="X2317" s="169"/>
      <c r="Y2317" s="169"/>
      <c r="Z2317" s="169"/>
      <c r="AA2317" s="169"/>
      <c r="AB2317" s="169"/>
      <c r="AC2317" s="180"/>
      <c r="AD2317" s="180"/>
      <c r="AE2317" s="207">
        <f>H2317+J2317+L2317+N2317+P2317+R2317+T2317+V2317+X2317+Z2317+AB2317+AD2317</f>
        <v>44413.919999999998</v>
      </c>
    </row>
    <row r="2318" spans="1:474" s="10" customFormat="1" x14ac:dyDescent="0.25">
      <c r="A2318" s="6">
        <v>3300</v>
      </c>
      <c r="B2318" s="90" t="s">
        <v>2186</v>
      </c>
      <c r="C2318" s="91"/>
      <c r="D2318" s="6"/>
      <c r="E2318" s="6"/>
      <c r="F2318" s="9">
        <v>502328.49280000001</v>
      </c>
      <c r="G2318" s="177">
        <f>G2319+G2323+G2328+G2332+G2343+G2346</f>
        <v>0</v>
      </c>
      <c r="H2318" s="177">
        <f t="shared" ref="H2318:AE2318" si="327">H2319+H2323+H2328+H2332+H2343+H2346</f>
        <v>0</v>
      </c>
      <c r="I2318" s="177">
        <f t="shared" si="327"/>
        <v>51</v>
      </c>
      <c r="J2318" s="177">
        <f t="shared" si="327"/>
        <v>5280.32</v>
      </c>
      <c r="K2318" s="177">
        <f t="shared" si="327"/>
        <v>0</v>
      </c>
      <c r="L2318" s="177">
        <f t="shared" si="327"/>
        <v>0</v>
      </c>
      <c r="M2318" s="177">
        <f t="shared" si="327"/>
        <v>0</v>
      </c>
      <c r="N2318" s="177">
        <f t="shared" si="327"/>
        <v>0</v>
      </c>
      <c r="O2318" s="177">
        <f t="shared" si="327"/>
        <v>0</v>
      </c>
      <c r="P2318" s="213">
        <f t="shared" si="327"/>
        <v>0</v>
      </c>
      <c r="Q2318" s="177">
        <f t="shared" si="327"/>
        <v>0</v>
      </c>
      <c r="R2318" s="177">
        <f t="shared" si="327"/>
        <v>0</v>
      </c>
      <c r="S2318" s="177">
        <v>0</v>
      </c>
      <c r="T2318" s="177">
        <v>0</v>
      </c>
      <c r="U2318" s="177">
        <v>1040</v>
      </c>
      <c r="V2318" s="213">
        <v>497048.1728</v>
      </c>
      <c r="W2318" s="177">
        <f t="shared" si="327"/>
        <v>0</v>
      </c>
      <c r="X2318" s="177">
        <f t="shared" si="327"/>
        <v>0</v>
      </c>
      <c r="Y2318" s="177">
        <f t="shared" si="327"/>
        <v>0</v>
      </c>
      <c r="Z2318" s="177">
        <f t="shared" si="327"/>
        <v>0</v>
      </c>
      <c r="AA2318" s="177">
        <f t="shared" si="327"/>
        <v>0</v>
      </c>
      <c r="AB2318" s="177">
        <f t="shared" si="327"/>
        <v>0</v>
      </c>
      <c r="AC2318" s="177">
        <f t="shared" si="327"/>
        <v>0</v>
      </c>
      <c r="AD2318" s="182">
        <f t="shared" si="327"/>
        <v>0</v>
      </c>
      <c r="AE2318" s="213">
        <f t="shared" si="327"/>
        <v>502328.49280000001</v>
      </c>
      <c r="AF2318" s="104"/>
      <c r="AG2318" s="104"/>
      <c r="AH2318" s="104"/>
      <c r="AI2318" s="104"/>
      <c r="AJ2318" s="104"/>
      <c r="AK2318" s="104"/>
      <c r="AL2318" s="104"/>
      <c r="AM2318" s="104"/>
      <c r="AN2318" s="104"/>
      <c r="AO2318" s="104"/>
      <c r="AP2318" s="104"/>
      <c r="AQ2318" s="104"/>
      <c r="AR2318" s="104"/>
      <c r="AS2318" s="104"/>
      <c r="AT2318" s="104"/>
      <c r="AU2318" s="104"/>
      <c r="AV2318" s="104"/>
      <c r="AW2318" s="104"/>
      <c r="AX2318" s="104"/>
      <c r="AY2318" s="104"/>
      <c r="AZ2318" s="104"/>
      <c r="BA2318" s="104"/>
      <c r="BB2318" s="104"/>
      <c r="BC2318" s="104"/>
      <c r="BD2318" s="104"/>
      <c r="BE2318" s="104"/>
      <c r="BF2318" s="104"/>
      <c r="BG2318" s="104"/>
      <c r="BH2318" s="104"/>
      <c r="BI2318" s="104"/>
      <c r="BJ2318" s="104"/>
      <c r="BK2318" s="104"/>
      <c r="BL2318" s="104"/>
      <c r="BM2318" s="104"/>
      <c r="BN2318" s="104"/>
      <c r="BO2318" s="104"/>
      <c r="BP2318" s="104"/>
      <c r="BQ2318" s="104"/>
      <c r="BR2318" s="104"/>
      <c r="GM2318" s="104"/>
      <c r="GN2318" s="104"/>
      <c r="GO2318" s="104"/>
      <c r="GP2318" s="104"/>
      <c r="GQ2318" s="104"/>
      <c r="GR2318" s="104"/>
      <c r="GS2318" s="104"/>
      <c r="GT2318" s="104"/>
      <c r="GU2318" s="104"/>
      <c r="GV2318" s="104"/>
      <c r="GW2318" s="104"/>
      <c r="GX2318" s="104"/>
      <c r="GY2318" s="104"/>
      <c r="GZ2318" s="104"/>
      <c r="HA2318" s="104"/>
      <c r="HB2318" s="104"/>
      <c r="HC2318" s="104"/>
      <c r="HD2318" s="104"/>
      <c r="HE2318" s="104"/>
      <c r="HF2318" s="104"/>
      <c r="HG2318" s="104"/>
      <c r="HH2318" s="104"/>
      <c r="HI2318" s="104"/>
      <c r="HJ2318" s="104"/>
      <c r="HK2318" s="104"/>
      <c r="HL2318" s="104"/>
      <c r="HM2318" s="104"/>
      <c r="HN2318" s="104"/>
      <c r="HO2318" s="104"/>
      <c r="HP2318" s="104"/>
      <c r="HQ2318" s="104"/>
      <c r="HR2318" s="104"/>
      <c r="HS2318" s="104"/>
      <c r="HT2318" s="104"/>
      <c r="HU2318" s="104"/>
      <c r="HV2318" s="104"/>
      <c r="HW2318" s="104"/>
      <c r="HX2318" s="104"/>
      <c r="HY2318" s="104"/>
      <c r="HZ2318" s="104"/>
      <c r="IA2318" s="104"/>
      <c r="IB2318" s="104"/>
      <c r="IC2318" s="104"/>
      <c r="ID2318" s="104"/>
      <c r="IE2318" s="104"/>
      <c r="IF2318" s="104"/>
      <c r="IG2318" s="104"/>
      <c r="IH2318" s="104"/>
      <c r="II2318" s="104"/>
      <c r="IJ2318" s="104"/>
      <c r="IK2318" s="104"/>
      <c r="IL2318" s="104"/>
      <c r="IM2318" s="104"/>
      <c r="IN2318" s="104"/>
      <c r="IO2318" s="104"/>
      <c r="IP2318" s="104"/>
      <c r="IQ2318" s="104"/>
      <c r="IR2318" s="104"/>
      <c r="IS2318" s="104"/>
      <c r="IT2318" s="104"/>
      <c r="IU2318" s="104"/>
      <c r="IV2318" s="104"/>
      <c r="IW2318" s="104"/>
      <c r="IX2318" s="104"/>
      <c r="IY2318" s="104"/>
      <c r="IZ2318" s="104"/>
      <c r="JA2318" s="104"/>
      <c r="JB2318" s="104"/>
      <c r="JC2318" s="104"/>
      <c r="JD2318" s="104"/>
      <c r="JE2318" s="104"/>
      <c r="JF2318" s="104"/>
      <c r="JG2318" s="104"/>
      <c r="JH2318" s="104"/>
      <c r="JI2318" s="104"/>
      <c r="JJ2318" s="104"/>
      <c r="JK2318" s="104"/>
      <c r="JL2318" s="104"/>
      <c r="JM2318" s="104"/>
      <c r="JN2318" s="104"/>
      <c r="JO2318" s="104"/>
      <c r="JP2318" s="104"/>
      <c r="JQ2318" s="104"/>
      <c r="JR2318" s="104"/>
      <c r="JS2318" s="104"/>
      <c r="JT2318" s="104"/>
      <c r="JU2318" s="104"/>
      <c r="JV2318" s="104"/>
      <c r="JW2318" s="104"/>
      <c r="JX2318" s="104"/>
      <c r="JY2318" s="104"/>
      <c r="JZ2318" s="104"/>
      <c r="KA2318" s="104"/>
      <c r="KB2318" s="104"/>
      <c r="KC2318" s="104"/>
      <c r="KD2318" s="104"/>
      <c r="KE2318" s="104"/>
      <c r="KF2318" s="104"/>
      <c r="KG2318" s="104"/>
      <c r="KH2318" s="104"/>
      <c r="KI2318" s="104"/>
      <c r="KJ2318" s="104"/>
      <c r="KK2318" s="104"/>
      <c r="KL2318" s="104"/>
      <c r="KM2318" s="104"/>
      <c r="KN2318" s="104"/>
      <c r="KO2318" s="104"/>
      <c r="KP2318" s="104"/>
      <c r="KQ2318" s="104"/>
      <c r="KR2318" s="104"/>
      <c r="KS2318" s="104"/>
      <c r="KT2318" s="104"/>
      <c r="KU2318" s="104"/>
      <c r="KV2318" s="104"/>
      <c r="KW2318" s="104"/>
      <c r="KX2318" s="104"/>
      <c r="KY2318" s="104"/>
      <c r="KZ2318" s="104"/>
      <c r="LA2318" s="104"/>
      <c r="LB2318" s="104"/>
      <c r="LC2318" s="104"/>
      <c r="LD2318" s="104"/>
      <c r="LE2318" s="104"/>
      <c r="LF2318" s="104"/>
      <c r="LG2318" s="104"/>
      <c r="LH2318" s="104"/>
      <c r="LI2318" s="104"/>
      <c r="LJ2318" s="104"/>
      <c r="LK2318" s="104"/>
      <c r="LL2318" s="104"/>
      <c r="LM2318" s="104"/>
      <c r="LN2318" s="104"/>
      <c r="LO2318" s="104"/>
      <c r="LP2318" s="104"/>
      <c r="LQ2318" s="104"/>
      <c r="LR2318" s="104"/>
      <c r="LS2318" s="104"/>
      <c r="LT2318" s="104"/>
      <c r="LU2318" s="104"/>
      <c r="LV2318" s="104"/>
      <c r="LW2318" s="104"/>
      <c r="LX2318" s="104"/>
      <c r="LY2318" s="104"/>
      <c r="LZ2318" s="104"/>
      <c r="MA2318" s="104"/>
      <c r="MB2318" s="104"/>
      <c r="MC2318" s="104"/>
      <c r="MD2318" s="104"/>
      <c r="ME2318" s="104"/>
      <c r="MF2318" s="104"/>
      <c r="MG2318" s="104"/>
      <c r="MH2318" s="104"/>
      <c r="MI2318" s="104"/>
      <c r="MJ2318" s="104"/>
      <c r="MK2318" s="104"/>
      <c r="ML2318" s="104"/>
      <c r="MM2318" s="104"/>
      <c r="MN2318" s="104"/>
      <c r="MO2318" s="104"/>
      <c r="MP2318" s="104"/>
      <c r="MQ2318" s="104"/>
      <c r="MR2318" s="104"/>
      <c r="MS2318" s="104"/>
      <c r="MT2318" s="104"/>
      <c r="MU2318" s="104"/>
      <c r="MV2318" s="104"/>
      <c r="MW2318" s="104"/>
      <c r="MX2318" s="104"/>
      <c r="MY2318" s="104"/>
      <c r="MZ2318" s="104"/>
      <c r="NA2318" s="104"/>
      <c r="NB2318" s="104"/>
      <c r="NC2318" s="104"/>
      <c r="ND2318" s="104"/>
      <c r="NE2318" s="104"/>
      <c r="NF2318" s="104"/>
      <c r="NG2318" s="104"/>
      <c r="NH2318" s="104"/>
      <c r="NI2318" s="104"/>
      <c r="NJ2318" s="104"/>
      <c r="NK2318" s="104"/>
      <c r="NL2318" s="104"/>
      <c r="NM2318" s="104"/>
      <c r="NN2318" s="104"/>
      <c r="NO2318" s="104"/>
      <c r="NP2318" s="104"/>
      <c r="NQ2318" s="104"/>
      <c r="NR2318" s="104"/>
      <c r="NS2318" s="104"/>
      <c r="NT2318" s="104"/>
      <c r="NU2318" s="104"/>
      <c r="NV2318" s="104"/>
      <c r="NW2318" s="104"/>
      <c r="NX2318" s="104"/>
      <c r="NY2318" s="104"/>
      <c r="NZ2318" s="104"/>
      <c r="OA2318" s="104"/>
      <c r="OB2318" s="104"/>
      <c r="OC2318" s="104"/>
      <c r="OD2318" s="104"/>
      <c r="OE2318" s="104"/>
      <c r="OF2318" s="104"/>
      <c r="OG2318" s="104"/>
      <c r="OH2318" s="104"/>
      <c r="OI2318" s="104"/>
      <c r="OJ2318" s="104"/>
      <c r="OK2318" s="104"/>
      <c r="OL2318" s="104"/>
      <c r="OM2318" s="104"/>
      <c r="ON2318" s="104"/>
      <c r="OO2318" s="104"/>
      <c r="OP2318" s="104"/>
      <c r="OQ2318" s="104"/>
      <c r="OR2318" s="104"/>
      <c r="OS2318" s="104"/>
      <c r="OT2318" s="104"/>
      <c r="OU2318" s="104"/>
      <c r="OV2318" s="104"/>
      <c r="OW2318" s="104"/>
      <c r="OX2318" s="104"/>
      <c r="OY2318" s="104"/>
      <c r="OZ2318" s="104"/>
      <c r="PA2318" s="104"/>
      <c r="PB2318" s="104"/>
      <c r="PC2318" s="104"/>
      <c r="PD2318" s="104"/>
      <c r="PE2318" s="104"/>
      <c r="PF2318" s="104"/>
      <c r="PG2318" s="104"/>
      <c r="PH2318" s="104"/>
      <c r="PI2318" s="104"/>
      <c r="PJ2318" s="104"/>
      <c r="PK2318" s="104"/>
      <c r="PL2318" s="104"/>
      <c r="PM2318" s="104"/>
      <c r="PN2318" s="104"/>
      <c r="PO2318" s="104"/>
      <c r="PP2318" s="104"/>
      <c r="PQ2318" s="104"/>
      <c r="PR2318" s="104"/>
      <c r="PS2318" s="104"/>
      <c r="PT2318" s="104"/>
      <c r="PU2318" s="104"/>
      <c r="PV2318" s="104"/>
      <c r="PW2318" s="104"/>
      <c r="PX2318" s="104"/>
      <c r="PY2318" s="104"/>
      <c r="PZ2318" s="104"/>
      <c r="QA2318" s="104"/>
      <c r="QB2318" s="104"/>
      <c r="QC2318" s="104"/>
      <c r="QD2318" s="104"/>
      <c r="QE2318" s="104"/>
      <c r="QF2318" s="104"/>
      <c r="QG2318" s="104"/>
      <c r="QH2318" s="104"/>
      <c r="QI2318" s="104"/>
      <c r="QJ2318" s="104"/>
      <c r="QK2318" s="104"/>
      <c r="QL2318" s="104"/>
      <c r="QM2318" s="104"/>
      <c r="QN2318" s="104"/>
      <c r="QO2318" s="104"/>
      <c r="QP2318" s="104"/>
      <c r="QQ2318" s="104"/>
      <c r="QR2318" s="104"/>
      <c r="QS2318" s="104"/>
      <c r="QT2318" s="104"/>
      <c r="QU2318" s="104"/>
      <c r="QV2318" s="104"/>
      <c r="QW2318" s="104"/>
      <c r="QX2318" s="104"/>
      <c r="QY2318" s="104"/>
      <c r="QZ2318" s="104"/>
      <c r="RA2318" s="104"/>
      <c r="RB2318" s="104"/>
      <c r="RC2318" s="104"/>
      <c r="RD2318" s="104"/>
      <c r="RE2318" s="104"/>
      <c r="RF2318" s="104"/>
    </row>
    <row r="2319" spans="1:474" s="14" customFormat="1" x14ac:dyDescent="0.25">
      <c r="A2319" s="11">
        <v>331</v>
      </c>
      <c r="B2319" s="79" t="s">
        <v>2187</v>
      </c>
      <c r="C2319" s="80"/>
      <c r="D2319" s="11"/>
      <c r="E2319" s="11"/>
      <c r="F2319" s="13">
        <v>145684.49280000001</v>
      </c>
      <c r="G2319" s="171">
        <f>G2320</f>
        <v>0</v>
      </c>
      <c r="H2319" s="171">
        <f t="shared" ref="H2319:AE2319" si="328">H2320</f>
        <v>0</v>
      </c>
      <c r="I2319" s="171">
        <f t="shared" si="328"/>
        <v>0</v>
      </c>
      <c r="J2319" s="171">
        <f t="shared" si="328"/>
        <v>0</v>
      </c>
      <c r="K2319" s="171">
        <f t="shared" si="328"/>
        <v>0</v>
      </c>
      <c r="L2319" s="171">
        <f t="shared" si="328"/>
        <v>0</v>
      </c>
      <c r="M2319" s="171">
        <f t="shared" si="328"/>
        <v>0</v>
      </c>
      <c r="N2319" s="171">
        <f t="shared" si="328"/>
        <v>0</v>
      </c>
      <c r="O2319" s="171">
        <f t="shared" si="328"/>
        <v>0</v>
      </c>
      <c r="P2319" s="185">
        <f t="shared" si="328"/>
        <v>0</v>
      </c>
      <c r="Q2319" s="171">
        <f t="shared" si="328"/>
        <v>0</v>
      </c>
      <c r="R2319" s="171">
        <f t="shared" si="328"/>
        <v>0</v>
      </c>
      <c r="S2319" s="171">
        <v>0</v>
      </c>
      <c r="T2319" s="171">
        <v>0</v>
      </c>
      <c r="U2319" s="171">
        <v>12</v>
      </c>
      <c r="V2319" s="185">
        <v>145684.49280000001</v>
      </c>
      <c r="W2319" s="171">
        <f t="shared" si="328"/>
        <v>0</v>
      </c>
      <c r="X2319" s="171">
        <f t="shared" si="328"/>
        <v>0</v>
      </c>
      <c r="Y2319" s="171">
        <f t="shared" si="328"/>
        <v>0</v>
      </c>
      <c r="Z2319" s="171">
        <f t="shared" si="328"/>
        <v>0</v>
      </c>
      <c r="AA2319" s="171">
        <f t="shared" si="328"/>
        <v>0</v>
      </c>
      <c r="AB2319" s="171">
        <f t="shared" si="328"/>
        <v>0</v>
      </c>
      <c r="AC2319" s="171">
        <f t="shared" si="328"/>
        <v>0</v>
      </c>
      <c r="AD2319" s="181">
        <f t="shared" si="328"/>
        <v>0</v>
      </c>
      <c r="AE2319" s="185">
        <f t="shared" si="328"/>
        <v>145684.49280000001</v>
      </c>
      <c r="AF2319" s="104"/>
      <c r="AG2319" s="104"/>
      <c r="AH2319" s="104"/>
      <c r="AI2319" s="104"/>
      <c r="AJ2319" s="104"/>
      <c r="AK2319" s="104"/>
      <c r="AL2319" s="104"/>
      <c r="AM2319" s="104"/>
      <c r="AN2319" s="104"/>
      <c r="AO2319" s="104"/>
      <c r="AP2319" s="104"/>
      <c r="AQ2319" s="104"/>
      <c r="AR2319" s="104"/>
      <c r="AS2319" s="104"/>
      <c r="AT2319" s="104"/>
      <c r="AU2319" s="104"/>
      <c r="AV2319" s="104"/>
      <c r="AW2319" s="104"/>
      <c r="AX2319" s="104"/>
      <c r="AY2319" s="104"/>
      <c r="AZ2319" s="104"/>
      <c r="BA2319" s="104"/>
      <c r="BB2319" s="104"/>
      <c r="BC2319" s="104"/>
      <c r="BD2319" s="104"/>
      <c r="BE2319" s="104"/>
      <c r="BF2319" s="104"/>
      <c r="BG2319" s="104"/>
      <c r="BH2319" s="104"/>
      <c r="BI2319" s="104"/>
      <c r="BJ2319" s="104"/>
      <c r="BK2319" s="104"/>
      <c r="BL2319" s="104"/>
      <c r="BM2319" s="104"/>
      <c r="BN2319" s="104"/>
      <c r="BO2319" s="104"/>
      <c r="BP2319" s="104"/>
      <c r="BQ2319" s="104"/>
      <c r="BR2319" s="104"/>
      <c r="GM2319" s="104"/>
      <c r="GN2319" s="104"/>
      <c r="GO2319" s="104"/>
      <c r="GP2319" s="104"/>
      <c r="GQ2319" s="104"/>
      <c r="GR2319" s="104"/>
      <c r="GS2319" s="104"/>
      <c r="GT2319" s="104"/>
      <c r="GU2319" s="104"/>
      <c r="GV2319" s="104"/>
      <c r="GW2319" s="104"/>
      <c r="GX2319" s="104"/>
      <c r="GY2319" s="104"/>
      <c r="GZ2319" s="104"/>
      <c r="HA2319" s="104"/>
      <c r="HB2319" s="104"/>
      <c r="HC2319" s="104"/>
      <c r="HD2319" s="104"/>
      <c r="HE2319" s="104"/>
      <c r="HF2319" s="104"/>
      <c r="HG2319" s="104"/>
      <c r="HH2319" s="104"/>
      <c r="HI2319" s="104"/>
      <c r="HJ2319" s="104"/>
      <c r="HK2319" s="104"/>
      <c r="HL2319" s="104"/>
      <c r="HM2319" s="104"/>
      <c r="HN2319" s="104"/>
      <c r="HO2319" s="104"/>
      <c r="HP2319" s="104"/>
      <c r="HQ2319" s="104"/>
      <c r="HR2319" s="104"/>
      <c r="HS2319" s="104"/>
      <c r="HT2319" s="104"/>
      <c r="HU2319" s="104"/>
      <c r="HV2319" s="104"/>
      <c r="HW2319" s="104"/>
      <c r="HX2319" s="104"/>
      <c r="HY2319" s="104"/>
      <c r="HZ2319" s="104"/>
      <c r="IA2319" s="104"/>
      <c r="IB2319" s="104"/>
      <c r="IC2319" s="104"/>
      <c r="ID2319" s="104"/>
      <c r="IE2319" s="104"/>
      <c r="IF2319" s="104"/>
      <c r="IG2319" s="104"/>
      <c r="IH2319" s="104"/>
      <c r="II2319" s="104"/>
      <c r="IJ2319" s="104"/>
      <c r="IK2319" s="104"/>
      <c r="IL2319" s="104"/>
      <c r="IM2319" s="104"/>
      <c r="IN2319" s="104"/>
      <c r="IO2319" s="104"/>
      <c r="IP2319" s="104"/>
      <c r="IQ2319" s="104"/>
      <c r="IR2319" s="104"/>
      <c r="IS2319" s="104"/>
      <c r="IT2319" s="104"/>
      <c r="IU2319" s="104"/>
      <c r="IV2319" s="104"/>
      <c r="IW2319" s="104"/>
      <c r="IX2319" s="104"/>
      <c r="IY2319" s="104"/>
      <c r="IZ2319" s="104"/>
      <c r="JA2319" s="104"/>
      <c r="JB2319" s="104"/>
      <c r="JC2319" s="104"/>
      <c r="JD2319" s="104"/>
      <c r="JE2319" s="104"/>
      <c r="JF2319" s="104"/>
      <c r="JG2319" s="104"/>
      <c r="JH2319" s="104"/>
      <c r="JI2319" s="104"/>
      <c r="JJ2319" s="104"/>
      <c r="JK2319" s="104"/>
      <c r="JL2319" s="104"/>
      <c r="JM2319" s="104"/>
      <c r="JN2319" s="104"/>
      <c r="JO2319" s="104"/>
      <c r="JP2319" s="104"/>
      <c r="JQ2319" s="104"/>
      <c r="JR2319" s="104"/>
      <c r="JS2319" s="104"/>
      <c r="JT2319" s="104"/>
      <c r="JU2319" s="104"/>
      <c r="JV2319" s="104"/>
      <c r="JW2319" s="104"/>
      <c r="JX2319" s="104"/>
      <c r="JY2319" s="104"/>
      <c r="JZ2319" s="104"/>
      <c r="KA2319" s="104"/>
      <c r="KB2319" s="104"/>
      <c r="KC2319" s="104"/>
      <c r="KD2319" s="104"/>
      <c r="KE2319" s="104"/>
      <c r="KF2319" s="104"/>
      <c r="KG2319" s="104"/>
      <c r="KH2319" s="104"/>
      <c r="KI2319" s="104"/>
      <c r="KJ2319" s="104"/>
      <c r="KK2319" s="104"/>
      <c r="KL2319" s="104"/>
      <c r="KM2319" s="104"/>
      <c r="KN2319" s="104"/>
      <c r="KO2319" s="104"/>
      <c r="KP2319" s="104"/>
      <c r="KQ2319" s="104"/>
      <c r="KR2319" s="104"/>
      <c r="KS2319" s="104"/>
      <c r="KT2319" s="104"/>
      <c r="KU2319" s="104"/>
      <c r="KV2319" s="104"/>
      <c r="KW2319" s="104"/>
      <c r="KX2319" s="104"/>
      <c r="KY2319" s="104"/>
      <c r="KZ2319" s="104"/>
      <c r="LA2319" s="104"/>
      <c r="LB2319" s="104"/>
      <c r="LC2319" s="104"/>
      <c r="LD2319" s="104"/>
      <c r="LE2319" s="104"/>
      <c r="LF2319" s="104"/>
      <c r="LG2319" s="104"/>
      <c r="LH2319" s="104"/>
      <c r="LI2319" s="104"/>
      <c r="LJ2319" s="104"/>
      <c r="LK2319" s="104"/>
      <c r="LL2319" s="104"/>
      <c r="LM2319" s="104"/>
      <c r="LN2319" s="104"/>
      <c r="LO2319" s="104"/>
      <c r="LP2319" s="104"/>
      <c r="LQ2319" s="104"/>
      <c r="LR2319" s="104"/>
      <c r="LS2319" s="104"/>
      <c r="LT2319" s="104"/>
      <c r="LU2319" s="104"/>
      <c r="LV2319" s="104"/>
      <c r="LW2319" s="104"/>
      <c r="LX2319" s="104"/>
      <c r="LY2319" s="104"/>
      <c r="LZ2319" s="104"/>
      <c r="MA2319" s="104"/>
      <c r="MB2319" s="104"/>
      <c r="MC2319" s="104"/>
      <c r="MD2319" s="104"/>
      <c r="ME2319" s="104"/>
      <c r="MF2319" s="104"/>
      <c r="MG2319" s="104"/>
      <c r="MH2319" s="104"/>
      <c r="MI2319" s="104"/>
      <c r="MJ2319" s="104"/>
      <c r="MK2319" s="104"/>
      <c r="ML2319" s="104"/>
      <c r="MM2319" s="104"/>
      <c r="MN2319" s="104"/>
      <c r="MO2319" s="104"/>
      <c r="MP2319" s="104"/>
      <c r="MQ2319" s="104"/>
      <c r="MR2319" s="104"/>
      <c r="MS2319" s="104"/>
      <c r="MT2319" s="104"/>
      <c r="MU2319" s="104"/>
      <c r="MV2319" s="104"/>
      <c r="MW2319" s="104"/>
      <c r="MX2319" s="104"/>
      <c r="MY2319" s="104"/>
      <c r="MZ2319" s="104"/>
      <c r="NA2319" s="104"/>
      <c r="NB2319" s="104"/>
      <c r="NC2319" s="104"/>
      <c r="ND2319" s="104"/>
      <c r="NE2319" s="104"/>
      <c r="NF2319" s="104"/>
      <c r="NG2319" s="104"/>
      <c r="NH2319" s="104"/>
      <c r="NI2319" s="104"/>
      <c r="NJ2319" s="104"/>
      <c r="NK2319" s="104"/>
      <c r="NL2319" s="104"/>
      <c r="NM2319" s="104"/>
      <c r="NN2319" s="104"/>
      <c r="NO2319" s="104"/>
      <c r="NP2319" s="104"/>
      <c r="NQ2319" s="104"/>
      <c r="NR2319" s="104"/>
      <c r="NS2319" s="104"/>
      <c r="NT2319" s="104"/>
      <c r="NU2319" s="104"/>
      <c r="NV2319" s="104"/>
      <c r="NW2319" s="104"/>
      <c r="NX2319" s="104"/>
      <c r="NY2319" s="104"/>
      <c r="NZ2319" s="104"/>
      <c r="OA2319" s="104"/>
      <c r="OB2319" s="104"/>
      <c r="OC2319" s="104"/>
      <c r="OD2319" s="104"/>
      <c r="OE2319" s="104"/>
      <c r="OF2319" s="104"/>
      <c r="OG2319" s="104"/>
      <c r="OH2319" s="104"/>
      <c r="OI2319" s="104"/>
      <c r="OJ2319" s="104"/>
      <c r="OK2319" s="104"/>
      <c r="OL2319" s="104"/>
      <c r="OM2319" s="104"/>
      <c r="ON2319" s="104"/>
      <c r="OO2319" s="104"/>
      <c r="OP2319" s="104"/>
      <c r="OQ2319" s="104"/>
      <c r="OR2319" s="104"/>
      <c r="OS2319" s="104"/>
      <c r="OT2319" s="104"/>
      <c r="OU2319" s="104"/>
      <c r="OV2319" s="104"/>
      <c r="OW2319" s="104"/>
      <c r="OX2319" s="104"/>
      <c r="OY2319" s="104"/>
      <c r="OZ2319" s="104"/>
      <c r="PA2319" s="104"/>
      <c r="PB2319" s="104"/>
      <c r="PC2319" s="104"/>
      <c r="PD2319" s="104"/>
      <c r="PE2319" s="104"/>
      <c r="PF2319" s="104"/>
      <c r="PG2319" s="104"/>
      <c r="PH2319" s="104"/>
      <c r="PI2319" s="104"/>
      <c r="PJ2319" s="104"/>
      <c r="PK2319" s="104"/>
      <c r="PL2319" s="104"/>
      <c r="PM2319" s="104"/>
      <c r="PN2319" s="104"/>
      <c r="PO2319" s="104"/>
      <c r="PP2319" s="104"/>
      <c r="PQ2319" s="104"/>
      <c r="PR2319" s="104"/>
      <c r="PS2319" s="104"/>
      <c r="PT2319" s="104"/>
      <c r="PU2319" s="104"/>
      <c r="PV2319" s="104"/>
      <c r="PW2319" s="104"/>
      <c r="PX2319" s="104"/>
      <c r="PY2319" s="104"/>
      <c r="PZ2319" s="104"/>
      <c r="QA2319" s="104"/>
      <c r="QB2319" s="104"/>
      <c r="QC2319" s="104"/>
      <c r="QD2319" s="104"/>
      <c r="QE2319" s="104"/>
      <c r="QF2319" s="104"/>
      <c r="QG2319" s="104"/>
      <c r="QH2319" s="104"/>
      <c r="QI2319" s="104"/>
      <c r="QJ2319" s="104"/>
      <c r="QK2319" s="104"/>
      <c r="QL2319" s="104"/>
      <c r="QM2319" s="104"/>
      <c r="QN2319" s="104"/>
      <c r="QO2319" s="104"/>
      <c r="QP2319" s="104"/>
      <c r="QQ2319" s="104"/>
      <c r="QR2319" s="104"/>
      <c r="QS2319" s="104"/>
      <c r="QT2319" s="104"/>
      <c r="QU2319" s="104"/>
      <c r="QV2319" s="104"/>
      <c r="QW2319" s="104"/>
      <c r="QX2319" s="104"/>
      <c r="QY2319" s="104"/>
      <c r="QZ2319" s="104"/>
      <c r="RA2319" s="104"/>
      <c r="RB2319" s="104"/>
      <c r="RC2319" s="104"/>
      <c r="RD2319" s="104"/>
      <c r="RE2319" s="104"/>
      <c r="RF2319" s="104"/>
    </row>
    <row r="2320" spans="1:474" s="19" customFormat="1" x14ac:dyDescent="0.25">
      <c r="A2320" s="15">
        <v>33102</v>
      </c>
      <c r="B2320" s="67" t="s">
        <v>2188</v>
      </c>
      <c r="C2320" s="15"/>
      <c r="D2320" s="15"/>
      <c r="E2320" s="15"/>
      <c r="F2320" s="18">
        <v>145684.49280000001</v>
      </c>
      <c r="G2320" s="173">
        <f>SUM(G2321:G2322)</f>
        <v>0</v>
      </c>
      <c r="H2320" s="173">
        <f t="shared" ref="H2320:AE2320" si="329">SUM(H2321:H2322)</f>
        <v>0</v>
      </c>
      <c r="I2320" s="173">
        <f t="shared" si="329"/>
        <v>0</v>
      </c>
      <c r="J2320" s="173">
        <f t="shared" si="329"/>
        <v>0</v>
      </c>
      <c r="K2320" s="173">
        <f t="shared" si="329"/>
        <v>0</v>
      </c>
      <c r="L2320" s="173">
        <f t="shared" si="329"/>
        <v>0</v>
      </c>
      <c r="M2320" s="173">
        <f t="shared" si="329"/>
        <v>0</v>
      </c>
      <c r="N2320" s="173">
        <f t="shared" si="329"/>
        <v>0</v>
      </c>
      <c r="O2320" s="173">
        <f t="shared" si="329"/>
        <v>0</v>
      </c>
      <c r="P2320" s="184">
        <f t="shared" si="329"/>
        <v>0</v>
      </c>
      <c r="Q2320" s="173">
        <f t="shared" si="329"/>
        <v>0</v>
      </c>
      <c r="R2320" s="173">
        <f t="shared" si="329"/>
        <v>0</v>
      </c>
      <c r="S2320" s="173">
        <v>0</v>
      </c>
      <c r="T2320" s="173">
        <v>0</v>
      </c>
      <c r="U2320" s="173">
        <v>12</v>
      </c>
      <c r="V2320" s="184">
        <v>145684.49280000001</v>
      </c>
      <c r="W2320" s="173">
        <f t="shared" si="329"/>
        <v>0</v>
      </c>
      <c r="X2320" s="173">
        <f t="shared" si="329"/>
        <v>0</v>
      </c>
      <c r="Y2320" s="173">
        <f t="shared" si="329"/>
        <v>0</v>
      </c>
      <c r="Z2320" s="173">
        <f t="shared" si="329"/>
        <v>0</v>
      </c>
      <c r="AA2320" s="173">
        <f t="shared" si="329"/>
        <v>0</v>
      </c>
      <c r="AB2320" s="173">
        <f t="shared" si="329"/>
        <v>0</v>
      </c>
      <c r="AC2320" s="173">
        <f t="shared" si="329"/>
        <v>0</v>
      </c>
      <c r="AD2320" s="179">
        <f t="shared" si="329"/>
        <v>0</v>
      </c>
      <c r="AE2320" s="184">
        <f t="shared" si="329"/>
        <v>145684.49280000001</v>
      </c>
      <c r="AF2320" s="104"/>
      <c r="AG2320" s="104"/>
      <c r="AH2320" s="104"/>
      <c r="AI2320" s="104"/>
      <c r="AJ2320" s="104"/>
      <c r="AK2320" s="104"/>
      <c r="AL2320" s="104"/>
      <c r="AM2320" s="104"/>
      <c r="AN2320" s="104"/>
      <c r="AO2320" s="104"/>
      <c r="AP2320" s="104"/>
      <c r="AQ2320" s="104"/>
      <c r="AR2320" s="104"/>
      <c r="AS2320" s="104"/>
      <c r="AT2320" s="104"/>
      <c r="AU2320" s="104"/>
      <c r="AV2320" s="104"/>
      <c r="AW2320" s="104"/>
      <c r="AX2320" s="104"/>
      <c r="AY2320" s="104"/>
      <c r="AZ2320" s="104"/>
      <c r="BA2320" s="104"/>
      <c r="BB2320" s="104"/>
      <c r="BC2320" s="104"/>
      <c r="BD2320" s="104"/>
      <c r="BE2320" s="104"/>
      <c r="BF2320" s="104"/>
      <c r="BG2320" s="104"/>
      <c r="BH2320" s="104"/>
      <c r="BI2320" s="104"/>
      <c r="BJ2320" s="104"/>
      <c r="BK2320" s="104"/>
      <c r="BL2320" s="104"/>
      <c r="BM2320" s="104"/>
      <c r="BN2320" s="104"/>
      <c r="BO2320" s="104"/>
      <c r="BP2320" s="104"/>
      <c r="BQ2320" s="104"/>
      <c r="BR2320" s="104"/>
      <c r="GM2320" s="104"/>
      <c r="GN2320" s="104"/>
      <c r="GO2320" s="104"/>
      <c r="GP2320" s="104"/>
      <c r="GQ2320" s="104"/>
      <c r="GR2320" s="104"/>
      <c r="GS2320" s="104"/>
      <c r="GT2320" s="104"/>
      <c r="GU2320" s="104"/>
      <c r="GV2320" s="104"/>
      <c r="GW2320" s="104"/>
      <c r="GX2320" s="104"/>
      <c r="GY2320" s="104"/>
      <c r="GZ2320" s="104"/>
      <c r="HA2320" s="104"/>
      <c r="HB2320" s="104"/>
      <c r="HC2320" s="104"/>
      <c r="HD2320" s="104"/>
      <c r="HE2320" s="104"/>
      <c r="HF2320" s="104"/>
      <c r="HG2320" s="104"/>
      <c r="HH2320" s="104"/>
      <c r="HI2320" s="104"/>
      <c r="HJ2320" s="104"/>
      <c r="HK2320" s="104"/>
      <c r="HL2320" s="104"/>
      <c r="HM2320" s="104"/>
      <c r="HN2320" s="104"/>
      <c r="HO2320" s="104"/>
      <c r="HP2320" s="104"/>
      <c r="HQ2320" s="104"/>
      <c r="HR2320" s="104"/>
      <c r="HS2320" s="104"/>
      <c r="HT2320" s="104"/>
      <c r="HU2320" s="104"/>
      <c r="HV2320" s="104"/>
      <c r="HW2320" s="104"/>
      <c r="HX2320" s="104"/>
      <c r="HY2320" s="104"/>
      <c r="HZ2320" s="104"/>
      <c r="IA2320" s="104"/>
      <c r="IB2320" s="104"/>
      <c r="IC2320" s="104"/>
      <c r="ID2320" s="104"/>
      <c r="IE2320" s="104"/>
      <c r="IF2320" s="104"/>
      <c r="IG2320" s="104"/>
      <c r="IH2320" s="104"/>
      <c r="II2320" s="104"/>
      <c r="IJ2320" s="104"/>
      <c r="IK2320" s="104"/>
      <c r="IL2320" s="104"/>
      <c r="IM2320" s="104"/>
      <c r="IN2320" s="104"/>
      <c r="IO2320" s="104"/>
      <c r="IP2320" s="104"/>
      <c r="IQ2320" s="104"/>
      <c r="IR2320" s="104"/>
      <c r="IS2320" s="104"/>
      <c r="IT2320" s="104"/>
      <c r="IU2320" s="104"/>
      <c r="IV2320" s="104"/>
      <c r="IW2320" s="104"/>
      <c r="IX2320" s="104"/>
      <c r="IY2320" s="104"/>
      <c r="IZ2320" s="104"/>
      <c r="JA2320" s="104"/>
      <c r="JB2320" s="104"/>
      <c r="JC2320" s="104"/>
      <c r="JD2320" s="104"/>
      <c r="JE2320" s="104"/>
      <c r="JF2320" s="104"/>
      <c r="JG2320" s="104"/>
      <c r="JH2320" s="104"/>
      <c r="JI2320" s="104"/>
      <c r="JJ2320" s="104"/>
      <c r="JK2320" s="104"/>
      <c r="JL2320" s="104"/>
      <c r="JM2320" s="104"/>
      <c r="JN2320" s="104"/>
      <c r="JO2320" s="104"/>
      <c r="JP2320" s="104"/>
      <c r="JQ2320" s="104"/>
      <c r="JR2320" s="104"/>
      <c r="JS2320" s="104"/>
      <c r="JT2320" s="104"/>
      <c r="JU2320" s="104"/>
      <c r="JV2320" s="104"/>
      <c r="JW2320" s="104"/>
      <c r="JX2320" s="104"/>
      <c r="JY2320" s="104"/>
      <c r="JZ2320" s="104"/>
      <c r="KA2320" s="104"/>
      <c r="KB2320" s="104"/>
      <c r="KC2320" s="104"/>
      <c r="KD2320" s="104"/>
      <c r="KE2320" s="104"/>
      <c r="KF2320" s="104"/>
      <c r="KG2320" s="104"/>
      <c r="KH2320" s="104"/>
      <c r="KI2320" s="104"/>
      <c r="KJ2320" s="104"/>
      <c r="KK2320" s="104"/>
      <c r="KL2320" s="104"/>
      <c r="KM2320" s="104"/>
      <c r="KN2320" s="104"/>
      <c r="KO2320" s="104"/>
      <c r="KP2320" s="104"/>
      <c r="KQ2320" s="104"/>
      <c r="KR2320" s="104"/>
      <c r="KS2320" s="104"/>
      <c r="KT2320" s="104"/>
      <c r="KU2320" s="104"/>
      <c r="KV2320" s="104"/>
      <c r="KW2320" s="104"/>
      <c r="KX2320" s="104"/>
      <c r="KY2320" s="104"/>
      <c r="KZ2320" s="104"/>
      <c r="LA2320" s="104"/>
      <c r="LB2320" s="104"/>
      <c r="LC2320" s="104"/>
      <c r="LD2320" s="104"/>
      <c r="LE2320" s="104"/>
      <c r="LF2320" s="104"/>
      <c r="LG2320" s="104"/>
      <c r="LH2320" s="104"/>
      <c r="LI2320" s="104"/>
      <c r="LJ2320" s="104"/>
      <c r="LK2320" s="104"/>
      <c r="LL2320" s="104"/>
      <c r="LM2320" s="104"/>
      <c r="LN2320" s="104"/>
      <c r="LO2320" s="104"/>
      <c r="LP2320" s="104"/>
      <c r="LQ2320" s="104"/>
      <c r="LR2320" s="104"/>
      <c r="LS2320" s="104"/>
      <c r="LT2320" s="104"/>
      <c r="LU2320" s="104"/>
      <c r="LV2320" s="104"/>
      <c r="LW2320" s="104"/>
      <c r="LX2320" s="104"/>
      <c r="LY2320" s="104"/>
      <c r="LZ2320" s="104"/>
      <c r="MA2320" s="104"/>
      <c r="MB2320" s="104"/>
      <c r="MC2320" s="104"/>
      <c r="MD2320" s="104"/>
      <c r="ME2320" s="104"/>
      <c r="MF2320" s="104"/>
      <c r="MG2320" s="104"/>
      <c r="MH2320" s="104"/>
      <c r="MI2320" s="104"/>
      <c r="MJ2320" s="104"/>
      <c r="MK2320" s="104"/>
      <c r="ML2320" s="104"/>
      <c r="MM2320" s="104"/>
      <c r="MN2320" s="104"/>
      <c r="MO2320" s="104"/>
      <c r="MP2320" s="104"/>
      <c r="MQ2320" s="104"/>
      <c r="MR2320" s="104"/>
      <c r="MS2320" s="104"/>
      <c r="MT2320" s="104"/>
      <c r="MU2320" s="104"/>
      <c r="MV2320" s="104"/>
      <c r="MW2320" s="104"/>
      <c r="MX2320" s="104"/>
      <c r="MY2320" s="104"/>
      <c r="MZ2320" s="104"/>
      <c r="NA2320" s="104"/>
      <c r="NB2320" s="104"/>
      <c r="NC2320" s="104"/>
      <c r="ND2320" s="104"/>
      <c r="NE2320" s="104"/>
      <c r="NF2320" s="104"/>
      <c r="NG2320" s="104"/>
      <c r="NH2320" s="104"/>
      <c r="NI2320" s="104"/>
      <c r="NJ2320" s="104"/>
      <c r="NK2320" s="104"/>
      <c r="NL2320" s="104"/>
      <c r="NM2320" s="104"/>
      <c r="NN2320" s="104"/>
      <c r="NO2320" s="104"/>
      <c r="NP2320" s="104"/>
      <c r="NQ2320" s="104"/>
      <c r="NR2320" s="104"/>
      <c r="NS2320" s="104"/>
      <c r="NT2320" s="104"/>
      <c r="NU2320" s="104"/>
      <c r="NV2320" s="104"/>
      <c r="NW2320" s="104"/>
      <c r="NX2320" s="104"/>
      <c r="NY2320" s="104"/>
      <c r="NZ2320" s="104"/>
      <c r="OA2320" s="104"/>
      <c r="OB2320" s="104"/>
      <c r="OC2320" s="104"/>
      <c r="OD2320" s="104"/>
      <c r="OE2320" s="104"/>
      <c r="OF2320" s="104"/>
      <c r="OG2320" s="104"/>
      <c r="OH2320" s="104"/>
      <c r="OI2320" s="104"/>
      <c r="OJ2320" s="104"/>
      <c r="OK2320" s="104"/>
      <c r="OL2320" s="104"/>
      <c r="OM2320" s="104"/>
      <c r="ON2320" s="104"/>
      <c r="OO2320" s="104"/>
      <c r="OP2320" s="104"/>
      <c r="OQ2320" s="104"/>
      <c r="OR2320" s="104"/>
      <c r="OS2320" s="104"/>
      <c r="OT2320" s="104"/>
      <c r="OU2320" s="104"/>
      <c r="OV2320" s="104"/>
      <c r="OW2320" s="104"/>
      <c r="OX2320" s="104"/>
      <c r="OY2320" s="104"/>
      <c r="OZ2320" s="104"/>
      <c r="PA2320" s="104"/>
      <c r="PB2320" s="104"/>
      <c r="PC2320" s="104"/>
      <c r="PD2320" s="104"/>
      <c r="PE2320" s="104"/>
      <c r="PF2320" s="104"/>
      <c r="PG2320" s="104"/>
      <c r="PH2320" s="104"/>
      <c r="PI2320" s="104"/>
      <c r="PJ2320" s="104"/>
      <c r="PK2320" s="104"/>
      <c r="PL2320" s="104"/>
      <c r="PM2320" s="104"/>
      <c r="PN2320" s="104"/>
      <c r="PO2320" s="104"/>
      <c r="PP2320" s="104"/>
      <c r="PQ2320" s="104"/>
      <c r="PR2320" s="104"/>
      <c r="PS2320" s="104"/>
      <c r="PT2320" s="104"/>
      <c r="PU2320" s="104"/>
      <c r="PV2320" s="104"/>
      <c r="PW2320" s="104"/>
      <c r="PX2320" s="104"/>
      <c r="PY2320" s="104"/>
      <c r="PZ2320" s="104"/>
      <c r="QA2320" s="104"/>
      <c r="QB2320" s="104"/>
      <c r="QC2320" s="104"/>
      <c r="QD2320" s="104"/>
      <c r="QE2320" s="104"/>
      <c r="QF2320" s="104"/>
      <c r="QG2320" s="104"/>
      <c r="QH2320" s="104"/>
      <c r="QI2320" s="104"/>
      <c r="QJ2320" s="104"/>
      <c r="QK2320" s="104"/>
      <c r="QL2320" s="104"/>
      <c r="QM2320" s="104"/>
      <c r="QN2320" s="104"/>
      <c r="QO2320" s="104"/>
      <c r="QP2320" s="104"/>
      <c r="QQ2320" s="104"/>
      <c r="QR2320" s="104"/>
      <c r="QS2320" s="104"/>
      <c r="QT2320" s="104"/>
      <c r="QU2320" s="104"/>
      <c r="QV2320" s="104"/>
      <c r="QW2320" s="104"/>
      <c r="QX2320" s="104"/>
      <c r="QY2320" s="104"/>
      <c r="QZ2320" s="104"/>
      <c r="RA2320" s="104"/>
      <c r="RB2320" s="104"/>
      <c r="RC2320" s="104"/>
      <c r="RD2320" s="104"/>
      <c r="RE2320" s="104"/>
      <c r="RF2320" s="104"/>
    </row>
    <row r="2321" spans="1:474" x14ac:dyDescent="0.25">
      <c r="A2321" s="119"/>
      <c r="B2321" s="48" t="s">
        <v>2189</v>
      </c>
      <c r="C2321" s="23"/>
      <c r="D2321" s="49">
        <v>4</v>
      </c>
      <c r="E2321" s="23"/>
      <c r="F2321" s="50">
        <v>37120</v>
      </c>
      <c r="G2321" s="169"/>
      <c r="H2321" s="169"/>
      <c r="I2321" s="169"/>
      <c r="J2321" s="169"/>
      <c r="K2321" s="169"/>
      <c r="L2321" s="169"/>
      <c r="M2321" s="169"/>
      <c r="N2321" s="169"/>
      <c r="O2321" s="169"/>
      <c r="P2321" s="207"/>
      <c r="Q2321" s="169"/>
      <c r="R2321" s="169"/>
      <c r="S2321" s="169"/>
      <c r="T2321" s="169"/>
      <c r="U2321" s="208">
        <v>4</v>
      </c>
      <c r="V2321" s="207">
        <v>37120</v>
      </c>
      <c r="W2321" s="169"/>
      <c r="X2321" s="169"/>
      <c r="Y2321" s="169"/>
      <c r="Z2321" s="169"/>
      <c r="AA2321" s="169"/>
      <c r="AB2321" s="169"/>
      <c r="AC2321" s="180"/>
      <c r="AD2321" s="180"/>
      <c r="AE2321" s="207">
        <f>H2321+J2321+L2321+N2321+P2321+R2321+T2321+V2321+X2321+Z2321+AB2321+AD2321</f>
        <v>37120</v>
      </c>
    </row>
    <row r="2322" spans="1:474" x14ac:dyDescent="0.25">
      <c r="A2322" s="119"/>
      <c r="B2322" s="48" t="s">
        <v>2190</v>
      </c>
      <c r="C2322" s="23"/>
      <c r="D2322" s="49">
        <v>8</v>
      </c>
      <c r="E2322" s="23"/>
      <c r="F2322" s="50">
        <v>108564.49279999999</v>
      </c>
      <c r="G2322" s="169"/>
      <c r="H2322" s="169"/>
      <c r="I2322" s="169"/>
      <c r="J2322" s="169"/>
      <c r="K2322" s="169"/>
      <c r="L2322" s="169"/>
      <c r="M2322" s="169"/>
      <c r="N2322" s="169"/>
      <c r="O2322" s="169"/>
      <c r="P2322" s="207"/>
      <c r="Q2322" s="169"/>
      <c r="R2322" s="169"/>
      <c r="S2322" s="169"/>
      <c r="T2322" s="169"/>
      <c r="U2322" s="208">
        <v>8</v>
      </c>
      <c r="V2322" s="207">
        <v>108564.49279999999</v>
      </c>
      <c r="W2322" s="169"/>
      <c r="X2322" s="169"/>
      <c r="Y2322" s="169"/>
      <c r="Z2322" s="169"/>
      <c r="AA2322" s="169"/>
      <c r="AB2322" s="169"/>
      <c r="AC2322" s="180"/>
      <c r="AD2322" s="180"/>
      <c r="AE2322" s="207">
        <f>H2322+J2322+L2322+N2322+P2322+R2322+T2322+V2322+X2322+Z2322+AB2322+AD2322</f>
        <v>108564.49279999999</v>
      </c>
    </row>
    <row r="2323" spans="1:474" s="14" customFormat="1" ht="24.75" x14ac:dyDescent="0.25">
      <c r="A2323" s="11">
        <v>333</v>
      </c>
      <c r="B2323" s="79" t="s">
        <v>2191</v>
      </c>
      <c r="C2323" s="80"/>
      <c r="D2323" s="11"/>
      <c r="E2323" s="11"/>
      <c r="F2323" s="13">
        <v>9000</v>
      </c>
      <c r="G2323" s="171">
        <f>G2324</f>
        <v>0</v>
      </c>
      <c r="H2323" s="171">
        <f t="shared" ref="H2323:AE2323" si="330">H2324</f>
        <v>0</v>
      </c>
      <c r="I2323" s="171">
        <f t="shared" si="330"/>
        <v>0</v>
      </c>
      <c r="J2323" s="171">
        <f t="shared" si="330"/>
        <v>0</v>
      </c>
      <c r="K2323" s="171">
        <f t="shared" si="330"/>
        <v>0</v>
      </c>
      <c r="L2323" s="171">
        <f t="shared" si="330"/>
        <v>0</v>
      </c>
      <c r="M2323" s="171">
        <f t="shared" si="330"/>
        <v>0</v>
      </c>
      <c r="N2323" s="171">
        <f t="shared" si="330"/>
        <v>0</v>
      </c>
      <c r="O2323" s="171">
        <f t="shared" si="330"/>
        <v>0</v>
      </c>
      <c r="P2323" s="185">
        <f t="shared" si="330"/>
        <v>0</v>
      </c>
      <c r="Q2323" s="171">
        <f t="shared" si="330"/>
        <v>0</v>
      </c>
      <c r="R2323" s="171">
        <f t="shared" si="330"/>
        <v>0</v>
      </c>
      <c r="S2323" s="171">
        <v>0</v>
      </c>
      <c r="T2323" s="171">
        <v>0</v>
      </c>
      <c r="U2323" s="171">
        <v>3</v>
      </c>
      <c r="V2323" s="185">
        <v>9000</v>
      </c>
      <c r="W2323" s="171">
        <f t="shared" si="330"/>
        <v>0</v>
      </c>
      <c r="X2323" s="171">
        <f t="shared" si="330"/>
        <v>0</v>
      </c>
      <c r="Y2323" s="171">
        <f t="shared" si="330"/>
        <v>0</v>
      </c>
      <c r="Z2323" s="171">
        <f t="shared" si="330"/>
        <v>0</v>
      </c>
      <c r="AA2323" s="171">
        <f t="shared" si="330"/>
        <v>0</v>
      </c>
      <c r="AB2323" s="171">
        <f t="shared" si="330"/>
        <v>0</v>
      </c>
      <c r="AC2323" s="171">
        <f t="shared" si="330"/>
        <v>0</v>
      </c>
      <c r="AD2323" s="181">
        <f t="shared" si="330"/>
        <v>0</v>
      </c>
      <c r="AE2323" s="185">
        <f t="shared" si="330"/>
        <v>9000</v>
      </c>
      <c r="AF2323" s="104"/>
      <c r="AG2323" s="104"/>
      <c r="AH2323" s="104"/>
      <c r="AI2323" s="104"/>
      <c r="AJ2323" s="104"/>
      <c r="AK2323" s="104"/>
      <c r="AL2323" s="104"/>
      <c r="AM2323" s="104"/>
      <c r="AN2323" s="104"/>
      <c r="AO2323" s="104"/>
      <c r="AP2323" s="104"/>
      <c r="AQ2323" s="104"/>
      <c r="AR2323" s="104"/>
      <c r="AS2323" s="104"/>
      <c r="AT2323" s="104"/>
      <c r="AU2323" s="104"/>
      <c r="AV2323" s="104"/>
      <c r="AW2323" s="104"/>
      <c r="AX2323" s="104"/>
      <c r="AY2323" s="104"/>
      <c r="AZ2323" s="104"/>
      <c r="BA2323" s="104"/>
      <c r="BB2323" s="104"/>
      <c r="BC2323" s="104"/>
      <c r="BD2323" s="104"/>
      <c r="BE2323" s="104"/>
      <c r="BF2323" s="104"/>
      <c r="BG2323" s="104"/>
      <c r="BH2323" s="104"/>
      <c r="BI2323" s="104"/>
      <c r="BJ2323" s="104"/>
      <c r="BK2323" s="104"/>
      <c r="BL2323" s="104"/>
      <c r="BM2323" s="104"/>
      <c r="BN2323" s="104"/>
      <c r="BO2323" s="104"/>
      <c r="BP2323" s="104"/>
      <c r="BQ2323" s="104"/>
      <c r="BR2323" s="104"/>
      <c r="GM2323" s="104"/>
      <c r="GN2323" s="104"/>
      <c r="GO2323" s="104"/>
      <c r="GP2323" s="104"/>
      <c r="GQ2323" s="104"/>
      <c r="GR2323" s="104"/>
      <c r="GS2323" s="104"/>
      <c r="GT2323" s="104"/>
      <c r="GU2323" s="104"/>
      <c r="GV2323" s="104"/>
      <c r="GW2323" s="104"/>
      <c r="GX2323" s="104"/>
      <c r="GY2323" s="104"/>
      <c r="GZ2323" s="104"/>
      <c r="HA2323" s="104"/>
      <c r="HB2323" s="104"/>
      <c r="HC2323" s="104"/>
      <c r="HD2323" s="104"/>
      <c r="HE2323" s="104"/>
      <c r="HF2323" s="104"/>
      <c r="HG2323" s="104"/>
      <c r="HH2323" s="104"/>
      <c r="HI2323" s="104"/>
      <c r="HJ2323" s="104"/>
      <c r="HK2323" s="104"/>
      <c r="HL2323" s="104"/>
      <c r="HM2323" s="104"/>
      <c r="HN2323" s="104"/>
      <c r="HO2323" s="104"/>
      <c r="HP2323" s="104"/>
      <c r="HQ2323" s="104"/>
      <c r="HR2323" s="104"/>
      <c r="HS2323" s="104"/>
      <c r="HT2323" s="104"/>
      <c r="HU2323" s="104"/>
      <c r="HV2323" s="104"/>
      <c r="HW2323" s="104"/>
      <c r="HX2323" s="104"/>
      <c r="HY2323" s="104"/>
      <c r="HZ2323" s="104"/>
      <c r="IA2323" s="104"/>
      <c r="IB2323" s="104"/>
      <c r="IC2323" s="104"/>
      <c r="ID2323" s="104"/>
      <c r="IE2323" s="104"/>
      <c r="IF2323" s="104"/>
      <c r="IG2323" s="104"/>
      <c r="IH2323" s="104"/>
      <c r="II2323" s="104"/>
      <c r="IJ2323" s="104"/>
      <c r="IK2323" s="104"/>
      <c r="IL2323" s="104"/>
      <c r="IM2323" s="104"/>
      <c r="IN2323" s="104"/>
      <c r="IO2323" s="104"/>
      <c r="IP2323" s="104"/>
      <c r="IQ2323" s="104"/>
      <c r="IR2323" s="104"/>
      <c r="IS2323" s="104"/>
      <c r="IT2323" s="104"/>
      <c r="IU2323" s="104"/>
      <c r="IV2323" s="104"/>
      <c r="IW2323" s="104"/>
      <c r="IX2323" s="104"/>
      <c r="IY2323" s="104"/>
      <c r="IZ2323" s="104"/>
      <c r="JA2323" s="104"/>
      <c r="JB2323" s="104"/>
      <c r="JC2323" s="104"/>
      <c r="JD2323" s="104"/>
      <c r="JE2323" s="104"/>
      <c r="JF2323" s="104"/>
      <c r="JG2323" s="104"/>
      <c r="JH2323" s="104"/>
      <c r="JI2323" s="104"/>
      <c r="JJ2323" s="104"/>
      <c r="JK2323" s="104"/>
      <c r="JL2323" s="104"/>
      <c r="JM2323" s="104"/>
      <c r="JN2323" s="104"/>
      <c r="JO2323" s="104"/>
      <c r="JP2323" s="104"/>
      <c r="JQ2323" s="104"/>
      <c r="JR2323" s="104"/>
      <c r="JS2323" s="104"/>
      <c r="JT2323" s="104"/>
      <c r="JU2323" s="104"/>
      <c r="JV2323" s="104"/>
      <c r="JW2323" s="104"/>
      <c r="JX2323" s="104"/>
      <c r="JY2323" s="104"/>
      <c r="JZ2323" s="104"/>
      <c r="KA2323" s="104"/>
      <c r="KB2323" s="104"/>
      <c r="KC2323" s="104"/>
      <c r="KD2323" s="104"/>
      <c r="KE2323" s="104"/>
      <c r="KF2323" s="104"/>
      <c r="KG2323" s="104"/>
      <c r="KH2323" s="104"/>
      <c r="KI2323" s="104"/>
      <c r="KJ2323" s="104"/>
      <c r="KK2323" s="104"/>
      <c r="KL2323" s="104"/>
      <c r="KM2323" s="104"/>
      <c r="KN2323" s="104"/>
      <c r="KO2323" s="104"/>
      <c r="KP2323" s="104"/>
      <c r="KQ2323" s="104"/>
      <c r="KR2323" s="104"/>
      <c r="KS2323" s="104"/>
      <c r="KT2323" s="104"/>
      <c r="KU2323" s="104"/>
      <c r="KV2323" s="104"/>
      <c r="KW2323" s="104"/>
      <c r="KX2323" s="104"/>
      <c r="KY2323" s="104"/>
      <c r="KZ2323" s="104"/>
      <c r="LA2323" s="104"/>
      <c r="LB2323" s="104"/>
      <c r="LC2323" s="104"/>
      <c r="LD2323" s="104"/>
      <c r="LE2323" s="104"/>
      <c r="LF2323" s="104"/>
      <c r="LG2323" s="104"/>
      <c r="LH2323" s="104"/>
      <c r="LI2323" s="104"/>
      <c r="LJ2323" s="104"/>
      <c r="LK2323" s="104"/>
      <c r="LL2323" s="104"/>
      <c r="LM2323" s="104"/>
      <c r="LN2323" s="104"/>
      <c r="LO2323" s="104"/>
      <c r="LP2323" s="104"/>
      <c r="LQ2323" s="104"/>
      <c r="LR2323" s="104"/>
      <c r="LS2323" s="104"/>
      <c r="LT2323" s="104"/>
      <c r="LU2323" s="104"/>
      <c r="LV2323" s="104"/>
      <c r="LW2323" s="104"/>
      <c r="LX2323" s="104"/>
      <c r="LY2323" s="104"/>
      <c r="LZ2323" s="104"/>
      <c r="MA2323" s="104"/>
      <c r="MB2323" s="104"/>
      <c r="MC2323" s="104"/>
      <c r="MD2323" s="104"/>
      <c r="ME2323" s="104"/>
      <c r="MF2323" s="104"/>
      <c r="MG2323" s="104"/>
      <c r="MH2323" s="104"/>
      <c r="MI2323" s="104"/>
      <c r="MJ2323" s="104"/>
      <c r="MK2323" s="104"/>
      <c r="ML2323" s="104"/>
      <c r="MM2323" s="104"/>
      <c r="MN2323" s="104"/>
      <c r="MO2323" s="104"/>
      <c r="MP2323" s="104"/>
      <c r="MQ2323" s="104"/>
      <c r="MR2323" s="104"/>
      <c r="MS2323" s="104"/>
      <c r="MT2323" s="104"/>
      <c r="MU2323" s="104"/>
      <c r="MV2323" s="104"/>
      <c r="MW2323" s="104"/>
      <c r="MX2323" s="104"/>
      <c r="MY2323" s="104"/>
      <c r="MZ2323" s="104"/>
      <c r="NA2323" s="104"/>
      <c r="NB2323" s="104"/>
      <c r="NC2323" s="104"/>
      <c r="ND2323" s="104"/>
      <c r="NE2323" s="104"/>
      <c r="NF2323" s="104"/>
      <c r="NG2323" s="104"/>
      <c r="NH2323" s="104"/>
      <c r="NI2323" s="104"/>
      <c r="NJ2323" s="104"/>
      <c r="NK2323" s="104"/>
      <c r="NL2323" s="104"/>
      <c r="NM2323" s="104"/>
      <c r="NN2323" s="104"/>
      <c r="NO2323" s="104"/>
      <c r="NP2323" s="104"/>
      <c r="NQ2323" s="104"/>
      <c r="NR2323" s="104"/>
      <c r="NS2323" s="104"/>
      <c r="NT2323" s="104"/>
      <c r="NU2323" s="104"/>
      <c r="NV2323" s="104"/>
      <c r="NW2323" s="104"/>
      <c r="NX2323" s="104"/>
      <c r="NY2323" s="104"/>
      <c r="NZ2323" s="104"/>
      <c r="OA2323" s="104"/>
      <c r="OB2323" s="104"/>
      <c r="OC2323" s="104"/>
      <c r="OD2323" s="104"/>
      <c r="OE2323" s="104"/>
      <c r="OF2323" s="104"/>
      <c r="OG2323" s="104"/>
      <c r="OH2323" s="104"/>
      <c r="OI2323" s="104"/>
      <c r="OJ2323" s="104"/>
      <c r="OK2323" s="104"/>
      <c r="OL2323" s="104"/>
      <c r="OM2323" s="104"/>
      <c r="ON2323" s="104"/>
      <c r="OO2323" s="104"/>
      <c r="OP2323" s="104"/>
      <c r="OQ2323" s="104"/>
      <c r="OR2323" s="104"/>
      <c r="OS2323" s="104"/>
      <c r="OT2323" s="104"/>
      <c r="OU2323" s="104"/>
      <c r="OV2323" s="104"/>
      <c r="OW2323" s="104"/>
      <c r="OX2323" s="104"/>
      <c r="OY2323" s="104"/>
      <c r="OZ2323" s="104"/>
      <c r="PA2323" s="104"/>
      <c r="PB2323" s="104"/>
      <c r="PC2323" s="104"/>
      <c r="PD2323" s="104"/>
      <c r="PE2323" s="104"/>
      <c r="PF2323" s="104"/>
      <c r="PG2323" s="104"/>
      <c r="PH2323" s="104"/>
      <c r="PI2323" s="104"/>
      <c r="PJ2323" s="104"/>
      <c r="PK2323" s="104"/>
      <c r="PL2323" s="104"/>
      <c r="PM2323" s="104"/>
      <c r="PN2323" s="104"/>
      <c r="PO2323" s="104"/>
      <c r="PP2323" s="104"/>
      <c r="PQ2323" s="104"/>
      <c r="PR2323" s="104"/>
      <c r="PS2323" s="104"/>
      <c r="PT2323" s="104"/>
      <c r="PU2323" s="104"/>
      <c r="PV2323" s="104"/>
      <c r="PW2323" s="104"/>
      <c r="PX2323" s="104"/>
      <c r="PY2323" s="104"/>
      <c r="PZ2323" s="104"/>
      <c r="QA2323" s="104"/>
      <c r="QB2323" s="104"/>
      <c r="QC2323" s="104"/>
      <c r="QD2323" s="104"/>
      <c r="QE2323" s="104"/>
      <c r="QF2323" s="104"/>
      <c r="QG2323" s="104"/>
      <c r="QH2323" s="104"/>
      <c r="QI2323" s="104"/>
      <c r="QJ2323" s="104"/>
      <c r="QK2323" s="104"/>
      <c r="QL2323" s="104"/>
      <c r="QM2323" s="104"/>
      <c r="QN2323" s="104"/>
      <c r="QO2323" s="104"/>
      <c r="QP2323" s="104"/>
      <c r="QQ2323" s="104"/>
      <c r="QR2323" s="104"/>
      <c r="QS2323" s="104"/>
      <c r="QT2323" s="104"/>
      <c r="QU2323" s="104"/>
      <c r="QV2323" s="104"/>
      <c r="QW2323" s="104"/>
      <c r="QX2323" s="104"/>
      <c r="QY2323" s="104"/>
      <c r="QZ2323" s="104"/>
      <c r="RA2323" s="104"/>
      <c r="RB2323" s="104"/>
      <c r="RC2323" s="104"/>
      <c r="RD2323" s="104"/>
      <c r="RE2323" s="104"/>
      <c r="RF2323" s="104"/>
    </row>
    <row r="2324" spans="1:474" s="19" customFormat="1" x14ac:dyDescent="0.25">
      <c r="A2324" s="15">
        <v>33301</v>
      </c>
      <c r="B2324" s="67" t="s">
        <v>2192</v>
      </c>
      <c r="C2324" s="15"/>
      <c r="D2324" s="15"/>
      <c r="E2324" s="15"/>
      <c r="F2324" s="18">
        <v>9000</v>
      </c>
      <c r="G2324" s="173">
        <f>SUM(G2325:G2327)</f>
        <v>0</v>
      </c>
      <c r="H2324" s="173">
        <f t="shared" ref="H2324:AE2324" si="331">SUM(H2325:H2327)</f>
        <v>0</v>
      </c>
      <c r="I2324" s="173">
        <f t="shared" si="331"/>
        <v>0</v>
      </c>
      <c r="J2324" s="173">
        <f t="shared" si="331"/>
        <v>0</v>
      </c>
      <c r="K2324" s="173">
        <f t="shared" si="331"/>
        <v>0</v>
      </c>
      <c r="L2324" s="173">
        <f t="shared" si="331"/>
        <v>0</v>
      </c>
      <c r="M2324" s="173">
        <f t="shared" si="331"/>
        <v>0</v>
      </c>
      <c r="N2324" s="173">
        <f t="shared" si="331"/>
        <v>0</v>
      </c>
      <c r="O2324" s="173">
        <f t="shared" si="331"/>
        <v>0</v>
      </c>
      <c r="P2324" s="184">
        <f t="shared" si="331"/>
        <v>0</v>
      </c>
      <c r="Q2324" s="173">
        <f t="shared" si="331"/>
        <v>0</v>
      </c>
      <c r="R2324" s="173">
        <f t="shared" si="331"/>
        <v>0</v>
      </c>
      <c r="S2324" s="173">
        <v>0</v>
      </c>
      <c r="T2324" s="173">
        <v>0</v>
      </c>
      <c r="U2324" s="173">
        <v>3</v>
      </c>
      <c r="V2324" s="184">
        <v>9000</v>
      </c>
      <c r="W2324" s="173">
        <f t="shared" si="331"/>
        <v>0</v>
      </c>
      <c r="X2324" s="173">
        <f t="shared" si="331"/>
        <v>0</v>
      </c>
      <c r="Y2324" s="173">
        <f t="shared" si="331"/>
        <v>0</v>
      </c>
      <c r="Z2324" s="173">
        <f t="shared" si="331"/>
        <v>0</v>
      </c>
      <c r="AA2324" s="173">
        <f t="shared" si="331"/>
        <v>0</v>
      </c>
      <c r="AB2324" s="173">
        <f t="shared" si="331"/>
        <v>0</v>
      </c>
      <c r="AC2324" s="173">
        <f t="shared" si="331"/>
        <v>0</v>
      </c>
      <c r="AD2324" s="179">
        <f t="shared" si="331"/>
        <v>0</v>
      </c>
      <c r="AE2324" s="184">
        <f t="shared" si="331"/>
        <v>9000</v>
      </c>
      <c r="AF2324" s="104"/>
      <c r="AG2324" s="104"/>
      <c r="AH2324" s="104"/>
      <c r="AI2324" s="104"/>
      <c r="AJ2324" s="104"/>
      <c r="AK2324" s="104"/>
      <c r="AL2324" s="104"/>
      <c r="AM2324" s="104"/>
      <c r="AN2324" s="104"/>
      <c r="AO2324" s="104"/>
      <c r="AP2324" s="104"/>
      <c r="AQ2324" s="104"/>
      <c r="AR2324" s="104"/>
      <c r="AS2324" s="104"/>
      <c r="AT2324" s="104"/>
      <c r="AU2324" s="104"/>
      <c r="AV2324" s="104"/>
      <c r="AW2324" s="104"/>
      <c r="AX2324" s="104"/>
      <c r="AY2324" s="104"/>
      <c r="AZ2324" s="104"/>
      <c r="BA2324" s="104"/>
      <c r="BB2324" s="104"/>
      <c r="BC2324" s="104"/>
      <c r="BD2324" s="104"/>
      <c r="BE2324" s="104"/>
      <c r="BF2324" s="104"/>
      <c r="BG2324" s="104"/>
      <c r="BH2324" s="104"/>
      <c r="BI2324" s="104"/>
      <c r="BJ2324" s="104"/>
      <c r="BK2324" s="104"/>
      <c r="BL2324" s="104"/>
      <c r="BM2324" s="104"/>
      <c r="BN2324" s="104"/>
      <c r="BO2324" s="104"/>
      <c r="BP2324" s="104"/>
      <c r="BQ2324" s="104"/>
      <c r="BR2324" s="104"/>
      <c r="GM2324" s="104"/>
      <c r="GN2324" s="104"/>
      <c r="GO2324" s="104"/>
      <c r="GP2324" s="104"/>
      <c r="GQ2324" s="104"/>
      <c r="GR2324" s="104"/>
      <c r="GS2324" s="104"/>
      <c r="GT2324" s="104"/>
      <c r="GU2324" s="104"/>
      <c r="GV2324" s="104"/>
      <c r="GW2324" s="104"/>
      <c r="GX2324" s="104"/>
      <c r="GY2324" s="104"/>
      <c r="GZ2324" s="104"/>
      <c r="HA2324" s="104"/>
      <c r="HB2324" s="104"/>
      <c r="HC2324" s="104"/>
      <c r="HD2324" s="104"/>
      <c r="HE2324" s="104"/>
      <c r="HF2324" s="104"/>
      <c r="HG2324" s="104"/>
      <c r="HH2324" s="104"/>
      <c r="HI2324" s="104"/>
      <c r="HJ2324" s="104"/>
      <c r="HK2324" s="104"/>
      <c r="HL2324" s="104"/>
      <c r="HM2324" s="104"/>
      <c r="HN2324" s="104"/>
      <c r="HO2324" s="104"/>
      <c r="HP2324" s="104"/>
      <c r="HQ2324" s="104"/>
      <c r="HR2324" s="104"/>
      <c r="HS2324" s="104"/>
      <c r="HT2324" s="104"/>
      <c r="HU2324" s="104"/>
      <c r="HV2324" s="104"/>
      <c r="HW2324" s="104"/>
      <c r="HX2324" s="104"/>
      <c r="HY2324" s="104"/>
      <c r="HZ2324" s="104"/>
      <c r="IA2324" s="104"/>
      <c r="IB2324" s="104"/>
      <c r="IC2324" s="104"/>
      <c r="ID2324" s="104"/>
      <c r="IE2324" s="104"/>
      <c r="IF2324" s="104"/>
      <c r="IG2324" s="104"/>
      <c r="IH2324" s="104"/>
      <c r="II2324" s="104"/>
      <c r="IJ2324" s="104"/>
      <c r="IK2324" s="104"/>
      <c r="IL2324" s="104"/>
      <c r="IM2324" s="104"/>
      <c r="IN2324" s="104"/>
      <c r="IO2324" s="104"/>
      <c r="IP2324" s="104"/>
      <c r="IQ2324" s="104"/>
      <c r="IR2324" s="104"/>
      <c r="IS2324" s="104"/>
      <c r="IT2324" s="104"/>
      <c r="IU2324" s="104"/>
      <c r="IV2324" s="104"/>
      <c r="IW2324" s="104"/>
      <c r="IX2324" s="104"/>
      <c r="IY2324" s="104"/>
      <c r="IZ2324" s="104"/>
      <c r="JA2324" s="104"/>
      <c r="JB2324" s="104"/>
      <c r="JC2324" s="104"/>
      <c r="JD2324" s="104"/>
      <c r="JE2324" s="104"/>
      <c r="JF2324" s="104"/>
      <c r="JG2324" s="104"/>
      <c r="JH2324" s="104"/>
      <c r="JI2324" s="104"/>
      <c r="JJ2324" s="104"/>
      <c r="JK2324" s="104"/>
      <c r="JL2324" s="104"/>
      <c r="JM2324" s="104"/>
      <c r="JN2324" s="104"/>
      <c r="JO2324" s="104"/>
      <c r="JP2324" s="104"/>
      <c r="JQ2324" s="104"/>
      <c r="JR2324" s="104"/>
      <c r="JS2324" s="104"/>
      <c r="JT2324" s="104"/>
      <c r="JU2324" s="104"/>
      <c r="JV2324" s="104"/>
      <c r="JW2324" s="104"/>
      <c r="JX2324" s="104"/>
      <c r="JY2324" s="104"/>
      <c r="JZ2324" s="104"/>
      <c r="KA2324" s="104"/>
      <c r="KB2324" s="104"/>
      <c r="KC2324" s="104"/>
      <c r="KD2324" s="104"/>
      <c r="KE2324" s="104"/>
      <c r="KF2324" s="104"/>
      <c r="KG2324" s="104"/>
      <c r="KH2324" s="104"/>
      <c r="KI2324" s="104"/>
      <c r="KJ2324" s="104"/>
      <c r="KK2324" s="104"/>
      <c r="KL2324" s="104"/>
      <c r="KM2324" s="104"/>
      <c r="KN2324" s="104"/>
      <c r="KO2324" s="104"/>
      <c r="KP2324" s="104"/>
      <c r="KQ2324" s="104"/>
      <c r="KR2324" s="104"/>
      <c r="KS2324" s="104"/>
      <c r="KT2324" s="104"/>
      <c r="KU2324" s="104"/>
      <c r="KV2324" s="104"/>
      <c r="KW2324" s="104"/>
      <c r="KX2324" s="104"/>
      <c r="KY2324" s="104"/>
      <c r="KZ2324" s="104"/>
      <c r="LA2324" s="104"/>
      <c r="LB2324" s="104"/>
      <c r="LC2324" s="104"/>
      <c r="LD2324" s="104"/>
      <c r="LE2324" s="104"/>
      <c r="LF2324" s="104"/>
      <c r="LG2324" s="104"/>
      <c r="LH2324" s="104"/>
      <c r="LI2324" s="104"/>
      <c r="LJ2324" s="104"/>
      <c r="LK2324" s="104"/>
      <c r="LL2324" s="104"/>
      <c r="LM2324" s="104"/>
      <c r="LN2324" s="104"/>
      <c r="LO2324" s="104"/>
      <c r="LP2324" s="104"/>
      <c r="LQ2324" s="104"/>
      <c r="LR2324" s="104"/>
      <c r="LS2324" s="104"/>
      <c r="LT2324" s="104"/>
      <c r="LU2324" s="104"/>
      <c r="LV2324" s="104"/>
      <c r="LW2324" s="104"/>
      <c r="LX2324" s="104"/>
      <c r="LY2324" s="104"/>
      <c r="LZ2324" s="104"/>
      <c r="MA2324" s="104"/>
      <c r="MB2324" s="104"/>
      <c r="MC2324" s="104"/>
      <c r="MD2324" s="104"/>
      <c r="ME2324" s="104"/>
      <c r="MF2324" s="104"/>
      <c r="MG2324" s="104"/>
      <c r="MH2324" s="104"/>
      <c r="MI2324" s="104"/>
      <c r="MJ2324" s="104"/>
      <c r="MK2324" s="104"/>
      <c r="ML2324" s="104"/>
      <c r="MM2324" s="104"/>
      <c r="MN2324" s="104"/>
      <c r="MO2324" s="104"/>
      <c r="MP2324" s="104"/>
      <c r="MQ2324" s="104"/>
      <c r="MR2324" s="104"/>
      <c r="MS2324" s="104"/>
      <c r="MT2324" s="104"/>
      <c r="MU2324" s="104"/>
      <c r="MV2324" s="104"/>
      <c r="MW2324" s="104"/>
      <c r="MX2324" s="104"/>
      <c r="MY2324" s="104"/>
      <c r="MZ2324" s="104"/>
      <c r="NA2324" s="104"/>
      <c r="NB2324" s="104"/>
      <c r="NC2324" s="104"/>
      <c r="ND2324" s="104"/>
      <c r="NE2324" s="104"/>
      <c r="NF2324" s="104"/>
      <c r="NG2324" s="104"/>
      <c r="NH2324" s="104"/>
      <c r="NI2324" s="104"/>
      <c r="NJ2324" s="104"/>
      <c r="NK2324" s="104"/>
      <c r="NL2324" s="104"/>
      <c r="NM2324" s="104"/>
      <c r="NN2324" s="104"/>
      <c r="NO2324" s="104"/>
      <c r="NP2324" s="104"/>
      <c r="NQ2324" s="104"/>
      <c r="NR2324" s="104"/>
      <c r="NS2324" s="104"/>
      <c r="NT2324" s="104"/>
      <c r="NU2324" s="104"/>
      <c r="NV2324" s="104"/>
      <c r="NW2324" s="104"/>
      <c r="NX2324" s="104"/>
      <c r="NY2324" s="104"/>
      <c r="NZ2324" s="104"/>
      <c r="OA2324" s="104"/>
      <c r="OB2324" s="104"/>
      <c r="OC2324" s="104"/>
      <c r="OD2324" s="104"/>
      <c r="OE2324" s="104"/>
      <c r="OF2324" s="104"/>
      <c r="OG2324" s="104"/>
      <c r="OH2324" s="104"/>
      <c r="OI2324" s="104"/>
      <c r="OJ2324" s="104"/>
      <c r="OK2324" s="104"/>
      <c r="OL2324" s="104"/>
      <c r="OM2324" s="104"/>
      <c r="ON2324" s="104"/>
      <c r="OO2324" s="104"/>
      <c r="OP2324" s="104"/>
      <c r="OQ2324" s="104"/>
      <c r="OR2324" s="104"/>
      <c r="OS2324" s="104"/>
      <c r="OT2324" s="104"/>
      <c r="OU2324" s="104"/>
      <c r="OV2324" s="104"/>
      <c r="OW2324" s="104"/>
      <c r="OX2324" s="104"/>
      <c r="OY2324" s="104"/>
      <c r="OZ2324" s="104"/>
      <c r="PA2324" s="104"/>
      <c r="PB2324" s="104"/>
      <c r="PC2324" s="104"/>
      <c r="PD2324" s="104"/>
      <c r="PE2324" s="104"/>
      <c r="PF2324" s="104"/>
      <c r="PG2324" s="104"/>
      <c r="PH2324" s="104"/>
      <c r="PI2324" s="104"/>
      <c r="PJ2324" s="104"/>
      <c r="PK2324" s="104"/>
      <c r="PL2324" s="104"/>
      <c r="PM2324" s="104"/>
      <c r="PN2324" s="104"/>
      <c r="PO2324" s="104"/>
      <c r="PP2324" s="104"/>
      <c r="PQ2324" s="104"/>
      <c r="PR2324" s="104"/>
      <c r="PS2324" s="104"/>
      <c r="PT2324" s="104"/>
      <c r="PU2324" s="104"/>
      <c r="PV2324" s="104"/>
      <c r="PW2324" s="104"/>
      <c r="PX2324" s="104"/>
      <c r="PY2324" s="104"/>
      <c r="PZ2324" s="104"/>
      <c r="QA2324" s="104"/>
      <c r="QB2324" s="104"/>
      <c r="QC2324" s="104"/>
      <c r="QD2324" s="104"/>
      <c r="QE2324" s="104"/>
      <c r="QF2324" s="104"/>
      <c r="QG2324" s="104"/>
      <c r="QH2324" s="104"/>
      <c r="QI2324" s="104"/>
      <c r="QJ2324" s="104"/>
      <c r="QK2324" s="104"/>
      <c r="QL2324" s="104"/>
      <c r="QM2324" s="104"/>
      <c r="QN2324" s="104"/>
      <c r="QO2324" s="104"/>
      <c r="QP2324" s="104"/>
      <c r="QQ2324" s="104"/>
      <c r="QR2324" s="104"/>
      <c r="QS2324" s="104"/>
      <c r="QT2324" s="104"/>
      <c r="QU2324" s="104"/>
      <c r="QV2324" s="104"/>
      <c r="QW2324" s="104"/>
      <c r="QX2324" s="104"/>
      <c r="QY2324" s="104"/>
      <c r="QZ2324" s="104"/>
      <c r="RA2324" s="104"/>
      <c r="RB2324" s="104"/>
      <c r="RC2324" s="104"/>
      <c r="RD2324" s="104"/>
      <c r="RE2324" s="104"/>
      <c r="RF2324" s="104"/>
    </row>
    <row r="2325" spans="1:474" x14ac:dyDescent="0.25">
      <c r="A2325" s="26"/>
      <c r="B2325" s="48" t="s">
        <v>2193</v>
      </c>
      <c r="C2325" s="23"/>
      <c r="D2325" s="57">
        <v>1</v>
      </c>
      <c r="E2325" s="23"/>
      <c r="F2325" s="50">
        <v>3000</v>
      </c>
      <c r="G2325" s="169"/>
      <c r="H2325" s="169"/>
      <c r="I2325" s="169"/>
      <c r="J2325" s="169"/>
      <c r="K2325" s="169"/>
      <c r="L2325" s="169"/>
      <c r="M2325" s="169"/>
      <c r="N2325" s="169"/>
      <c r="O2325" s="169"/>
      <c r="P2325" s="207"/>
      <c r="Q2325" s="169"/>
      <c r="R2325" s="169"/>
      <c r="S2325" s="169"/>
      <c r="T2325" s="169"/>
      <c r="U2325" s="208">
        <v>1</v>
      </c>
      <c r="V2325" s="207">
        <v>3000</v>
      </c>
      <c r="W2325" s="169"/>
      <c r="X2325" s="169"/>
      <c r="Y2325" s="169"/>
      <c r="Z2325" s="169"/>
      <c r="AA2325" s="169"/>
      <c r="AB2325" s="169"/>
      <c r="AC2325" s="180"/>
      <c r="AD2325" s="180"/>
      <c r="AE2325" s="207">
        <f>H2325+J2325+L2325+N2325+P2325+R2325+T2325+V2325+X2325+Z2325+AB2325+AD2325</f>
        <v>3000</v>
      </c>
    </row>
    <row r="2326" spans="1:474" x14ac:dyDescent="0.25">
      <c r="A2326" s="26"/>
      <c r="B2326" s="48" t="s">
        <v>2194</v>
      </c>
      <c r="C2326" s="23"/>
      <c r="D2326" s="57">
        <v>1</v>
      </c>
      <c r="E2326" s="23"/>
      <c r="F2326" s="50">
        <v>3000</v>
      </c>
      <c r="G2326" s="169"/>
      <c r="H2326" s="169"/>
      <c r="I2326" s="169"/>
      <c r="J2326" s="169"/>
      <c r="K2326" s="169"/>
      <c r="L2326" s="169"/>
      <c r="M2326" s="169"/>
      <c r="N2326" s="169"/>
      <c r="O2326" s="169"/>
      <c r="P2326" s="207"/>
      <c r="Q2326" s="169"/>
      <c r="R2326" s="169"/>
      <c r="S2326" s="169"/>
      <c r="T2326" s="169"/>
      <c r="U2326" s="208">
        <v>1</v>
      </c>
      <c r="V2326" s="207">
        <v>3000</v>
      </c>
      <c r="W2326" s="169"/>
      <c r="X2326" s="169"/>
      <c r="Y2326" s="169"/>
      <c r="Z2326" s="169"/>
      <c r="AA2326" s="169"/>
      <c r="AB2326" s="169"/>
      <c r="AC2326" s="180"/>
      <c r="AD2326" s="180"/>
      <c r="AE2326" s="207">
        <f>H2326+J2326+L2326+N2326+P2326+R2326+T2326+V2326+X2326+Z2326+AB2326+AD2326</f>
        <v>3000</v>
      </c>
    </row>
    <row r="2327" spans="1:474" x14ac:dyDescent="0.25">
      <c r="A2327" s="26"/>
      <c r="B2327" s="48" t="s">
        <v>2195</v>
      </c>
      <c r="C2327" s="23"/>
      <c r="D2327" s="57">
        <v>1</v>
      </c>
      <c r="E2327" s="23"/>
      <c r="F2327" s="50">
        <v>3000</v>
      </c>
      <c r="G2327" s="169"/>
      <c r="H2327" s="169"/>
      <c r="I2327" s="169"/>
      <c r="J2327" s="169"/>
      <c r="K2327" s="169"/>
      <c r="L2327" s="169"/>
      <c r="M2327" s="169"/>
      <c r="N2327" s="169"/>
      <c r="O2327" s="169"/>
      <c r="P2327" s="207"/>
      <c r="Q2327" s="169"/>
      <c r="R2327" s="169"/>
      <c r="S2327" s="169"/>
      <c r="T2327" s="169"/>
      <c r="U2327" s="208">
        <v>1</v>
      </c>
      <c r="V2327" s="207">
        <v>3000</v>
      </c>
      <c r="W2327" s="169"/>
      <c r="X2327" s="169"/>
      <c r="Y2327" s="169"/>
      <c r="Z2327" s="169"/>
      <c r="AA2327" s="169"/>
      <c r="AB2327" s="169"/>
      <c r="AC2327" s="180"/>
      <c r="AD2327" s="180"/>
      <c r="AE2327" s="207">
        <f>H2327+J2327+L2327+N2327+P2327+R2327+T2327+V2327+X2327+Z2327+AB2327+AD2327</f>
        <v>3000</v>
      </c>
    </row>
    <row r="2328" spans="1:474" s="14" customFormat="1" x14ac:dyDescent="0.25">
      <c r="A2328" s="11">
        <v>334</v>
      </c>
      <c r="B2328" s="79" t="s">
        <v>2196</v>
      </c>
      <c r="C2328" s="80"/>
      <c r="D2328" s="11"/>
      <c r="E2328" s="11"/>
      <c r="F2328" s="13">
        <v>34500</v>
      </c>
      <c r="G2328" s="171">
        <f>G2329</f>
        <v>0</v>
      </c>
      <c r="H2328" s="171">
        <f t="shared" ref="H2328:AE2328" si="332">H2329</f>
        <v>0</v>
      </c>
      <c r="I2328" s="171">
        <f t="shared" si="332"/>
        <v>0</v>
      </c>
      <c r="J2328" s="171">
        <f t="shared" si="332"/>
        <v>0</v>
      </c>
      <c r="K2328" s="171">
        <f t="shared" si="332"/>
        <v>0</v>
      </c>
      <c r="L2328" s="171">
        <f t="shared" si="332"/>
        <v>0</v>
      </c>
      <c r="M2328" s="171">
        <f t="shared" si="332"/>
        <v>0</v>
      </c>
      <c r="N2328" s="171">
        <f t="shared" si="332"/>
        <v>0</v>
      </c>
      <c r="O2328" s="171">
        <f t="shared" si="332"/>
        <v>0</v>
      </c>
      <c r="P2328" s="185">
        <f t="shared" si="332"/>
        <v>0</v>
      </c>
      <c r="Q2328" s="171">
        <f t="shared" si="332"/>
        <v>0</v>
      </c>
      <c r="R2328" s="171">
        <f t="shared" si="332"/>
        <v>0</v>
      </c>
      <c r="S2328" s="171">
        <v>0</v>
      </c>
      <c r="T2328" s="171">
        <v>0</v>
      </c>
      <c r="U2328" s="171">
        <v>44</v>
      </c>
      <c r="V2328" s="185">
        <v>34500</v>
      </c>
      <c r="W2328" s="171">
        <f t="shared" si="332"/>
        <v>0</v>
      </c>
      <c r="X2328" s="171">
        <f t="shared" si="332"/>
        <v>0</v>
      </c>
      <c r="Y2328" s="171">
        <f t="shared" si="332"/>
        <v>0</v>
      </c>
      <c r="Z2328" s="171">
        <f t="shared" si="332"/>
        <v>0</v>
      </c>
      <c r="AA2328" s="171">
        <f t="shared" si="332"/>
        <v>0</v>
      </c>
      <c r="AB2328" s="171">
        <f t="shared" si="332"/>
        <v>0</v>
      </c>
      <c r="AC2328" s="171">
        <f t="shared" si="332"/>
        <v>0</v>
      </c>
      <c r="AD2328" s="181">
        <f t="shared" si="332"/>
        <v>0</v>
      </c>
      <c r="AE2328" s="185">
        <f t="shared" si="332"/>
        <v>34500</v>
      </c>
      <c r="AF2328" s="104"/>
      <c r="AG2328" s="104"/>
      <c r="AH2328" s="104"/>
      <c r="AI2328" s="104"/>
      <c r="AJ2328" s="104"/>
      <c r="AK2328" s="104"/>
      <c r="AL2328" s="104"/>
      <c r="AM2328" s="104"/>
      <c r="AN2328" s="104"/>
      <c r="AO2328" s="104"/>
      <c r="AP2328" s="104"/>
      <c r="AQ2328" s="104"/>
      <c r="AR2328" s="104"/>
      <c r="AS2328" s="104"/>
      <c r="AT2328" s="104"/>
      <c r="AU2328" s="104"/>
      <c r="AV2328" s="104"/>
      <c r="AW2328" s="104"/>
      <c r="AX2328" s="104"/>
      <c r="AY2328" s="104"/>
      <c r="AZ2328" s="104"/>
      <c r="BA2328" s="104"/>
      <c r="BB2328" s="104"/>
      <c r="BC2328" s="104"/>
      <c r="BD2328" s="104"/>
      <c r="BE2328" s="104"/>
      <c r="BF2328" s="104"/>
      <c r="BG2328" s="104"/>
      <c r="BH2328" s="104"/>
      <c r="BI2328" s="104"/>
      <c r="BJ2328" s="104"/>
      <c r="BK2328" s="104"/>
      <c r="BL2328" s="104"/>
      <c r="BM2328" s="104"/>
      <c r="BN2328" s="104"/>
      <c r="BO2328" s="104"/>
      <c r="BP2328" s="104"/>
      <c r="BQ2328" s="104"/>
      <c r="BR2328" s="104"/>
      <c r="GM2328" s="104"/>
      <c r="GN2328" s="104"/>
      <c r="GO2328" s="104"/>
      <c r="GP2328" s="104"/>
      <c r="GQ2328" s="104"/>
      <c r="GR2328" s="104"/>
      <c r="GS2328" s="104"/>
      <c r="GT2328" s="104"/>
      <c r="GU2328" s="104"/>
      <c r="GV2328" s="104"/>
      <c r="GW2328" s="104"/>
      <c r="GX2328" s="104"/>
      <c r="GY2328" s="104"/>
      <c r="GZ2328" s="104"/>
      <c r="HA2328" s="104"/>
      <c r="HB2328" s="104"/>
      <c r="HC2328" s="104"/>
      <c r="HD2328" s="104"/>
      <c r="HE2328" s="104"/>
      <c r="HF2328" s="104"/>
      <c r="HG2328" s="104"/>
      <c r="HH2328" s="104"/>
      <c r="HI2328" s="104"/>
      <c r="HJ2328" s="104"/>
      <c r="HK2328" s="104"/>
      <c r="HL2328" s="104"/>
      <c r="HM2328" s="104"/>
      <c r="HN2328" s="104"/>
      <c r="HO2328" s="104"/>
      <c r="HP2328" s="104"/>
      <c r="HQ2328" s="104"/>
      <c r="HR2328" s="104"/>
      <c r="HS2328" s="104"/>
      <c r="HT2328" s="104"/>
      <c r="HU2328" s="104"/>
      <c r="HV2328" s="104"/>
      <c r="HW2328" s="104"/>
      <c r="HX2328" s="104"/>
      <c r="HY2328" s="104"/>
      <c r="HZ2328" s="104"/>
      <c r="IA2328" s="104"/>
      <c r="IB2328" s="104"/>
      <c r="IC2328" s="104"/>
      <c r="ID2328" s="104"/>
      <c r="IE2328" s="104"/>
      <c r="IF2328" s="104"/>
      <c r="IG2328" s="104"/>
      <c r="IH2328" s="104"/>
      <c r="II2328" s="104"/>
      <c r="IJ2328" s="104"/>
      <c r="IK2328" s="104"/>
      <c r="IL2328" s="104"/>
      <c r="IM2328" s="104"/>
      <c r="IN2328" s="104"/>
      <c r="IO2328" s="104"/>
      <c r="IP2328" s="104"/>
      <c r="IQ2328" s="104"/>
      <c r="IR2328" s="104"/>
      <c r="IS2328" s="104"/>
      <c r="IT2328" s="104"/>
      <c r="IU2328" s="104"/>
      <c r="IV2328" s="104"/>
      <c r="IW2328" s="104"/>
      <c r="IX2328" s="104"/>
      <c r="IY2328" s="104"/>
      <c r="IZ2328" s="104"/>
      <c r="JA2328" s="104"/>
      <c r="JB2328" s="104"/>
      <c r="JC2328" s="104"/>
      <c r="JD2328" s="104"/>
      <c r="JE2328" s="104"/>
      <c r="JF2328" s="104"/>
      <c r="JG2328" s="104"/>
      <c r="JH2328" s="104"/>
      <c r="JI2328" s="104"/>
      <c r="JJ2328" s="104"/>
      <c r="JK2328" s="104"/>
      <c r="JL2328" s="104"/>
      <c r="JM2328" s="104"/>
      <c r="JN2328" s="104"/>
      <c r="JO2328" s="104"/>
      <c r="JP2328" s="104"/>
      <c r="JQ2328" s="104"/>
      <c r="JR2328" s="104"/>
      <c r="JS2328" s="104"/>
      <c r="JT2328" s="104"/>
      <c r="JU2328" s="104"/>
      <c r="JV2328" s="104"/>
      <c r="JW2328" s="104"/>
      <c r="JX2328" s="104"/>
      <c r="JY2328" s="104"/>
      <c r="JZ2328" s="104"/>
      <c r="KA2328" s="104"/>
      <c r="KB2328" s="104"/>
      <c r="KC2328" s="104"/>
      <c r="KD2328" s="104"/>
      <c r="KE2328" s="104"/>
      <c r="KF2328" s="104"/>
      <c r="KG2328" s="104"/>
      <c r="KH2328" s="104"/>
      <c r="KI2328" s="104"/>
      <c r="KJ2328" s="104"/>
      <c r="KK2328" s="104"/>
      <c r="KL2328" s="104"/>
      <c r="KM2328" s="104"/>
      <c r="KN2328" s="104"/>
      <c r="KO2328" s="104"/>
      <c r="KP2328" s="104"/>
      <c r="KQ2328" s="104"/>
      <c r="KR2328" s="104"/>
      <c r="KS2328" s="104"/>
      <c r="KT2328" s="104"/>
      <c r="KU2328" s="104"/>
      <c r="KV2328" s="104"/>
      <c r="KW2328" s="104"/>
      <c r="KX2328" s="104"/>
      <c r="KY2328" s="104"/>
      <c r="KZ2328" s="104"/>
      <c r="LA2328" s="104"/>
      <c r="LB2328" s="104"/>
      <c r="LC2328" s="104"/>
      <c r="LD2328" s="104"/>
      <c r="LE2328" s="104"/>
      <c r="LF2328" s="104"/>
      <c r="LG2328" s="104"/>
      <c r="LH2328" s="104"/>
      <c r="LI2328" s="104"/>
      <c r="LJ2328" s="104"/>
      <c r="LK2328" s="104"/>
      <c r="LL2328" s="104"/>
      <c r="LM2328" s="104"/>
      <c r="LN2328" s="104"/>
      <c r="LO2328" s="104"/>
      <c r="LP2328" s="104"/>
      <c r="LQ2328" s="104"/>
      <c r="LR2328" s="104"/>
      <c r="LS2328" s="104"/>
      <c r="LT2328" s="104"/>
      <c r="LU2328" s="104"/>
      <c r="LV2328" s="104"/>
      <c r="LW2328" s="104"/>
      <c r="LX2328" s="104"/>
      <c r="LY2328" s="104"/>
      <c r="LZ2328" s="104"/>
      <c r="MA2328" s="104"/>
      <c r="MB2328" s="104"/>
      <c r="MC2328" s="104"/>
      <c r="MD2328" s="104"/>
      <c r="ME2328" s="104"/>
      <c r="MF2328" s="104"/>
      <c r="MG2328" s="104"/>
      <c r="MH2328" s="104"/>
      <c r="MI2328" s="104"/>
      <c r="MJ2328" s="104"/>
      <c r="MK2328" s="104"/>
      <c r="ML2328" s="104"/>
      <c r="MM2328" s="104"/>
      <c r="MN2328" s="104"/>
      <c r="MO2328" s="104"/>
      <c r="MP2328" s="104"/>
      <c r="MQ2328" s="104"/>
      <c r="MR2328" s="104"/>
      <c r="MS2328" s="104"/>
      <c r="MT2328" s="104"/>
      <c r="MU2328" s="104"/>
      <c r="MV2328" s="104"/>
      <c r="MW2328" s="104"/>
      <c r="MX2328" s="104"/>
      <c r="MY2328" s="104"/>
      <c r="MZ2328" s="104"/>
      <c r="NA2328" s="104"/>
      <c r="NB2328" s="104"/>
      <c r="NC2328" s="104"/>
      <c r="ND2328" s="104"/>
      <c r="NE2328" s="104"/>
      <c r="NF2328" s="104"/>
      <c r="NG2328" s="104"/>
      <c r="NH2328" s="104"/>
      <c r="NI2328" s="104"/>
      <c r="NJ2328" s="104"/>
      <c r="NK2328" s="104"/>
      <c r="NL2328" s="104"/>
      <c r="NM2328" s="104"/>
      <c r="NN2328" s="104"/>
      <c r="NO2328" s="104"/>
      <c r="NP2328" s="104"/>
      <c r="NQ2328" s="104"/>
      <c r="NR2328" s="104"/>
      <c r="NS2328" s="104"/>
      <c r="NT2328" s="104"/>
      <c r="NU2328" s="104"/>
      <c r="NV2328" s="104"/>
      <c r="NW2328" s="104"/>
      <c r="NX2328" s="104"/>
      <c r="NY2328" s="104"/>
      <c r="NZ2328" s="104"/>
      <c r="OA2328" s="104"/>
      <c r="OB2328" s="104"/>
      <c r="OC2328" s="104"/>
      <c r="OD2328" s="104"/>
      <c r="OE2328" s="104"/>
      <c r="OF2328" s="104"/>
      <c r="OG2328" s="104"/>
      <c r="OH2328" s="104"/>
      <c r="OI2328" s="104"/>
      <c r="OJ2328" s="104"/>
      <c r="OK2328" s="104"/>
      <c r="OL2328" s="104"/>
      <c r="OM2328" s="104"/>
      <c r="ON2328" s="104"/>
      <c r="OO2328" s="104"/>
      <c r="OP2328" s="104"/>
      <c r="OQ2328" s="104"/>
      <c r="OR2328" s="104"/>
      <c r="OS2328" s="104"/>
      <c r="OT2328" s="104"/>
      <c r="OU2328" s="104"/>
      <c r="OV2328" s="104"/>
      <c r="OW2328" s="104"/>
      <c r="OX2328" s="104"/>
      <c r="OY2328" s="104"/>
      <c r="OZ2328" s="104"/>
      <c r="PA2328" s="104"/>
      <c r="PB2328" s="104"/>
      <c r="PC2328" s="104"/>
      <c r="PD2328" s="104"/>
      <c r="PE2328" s="104"/>
      <c r="PF2328" s="104"/>
      <c r="PG2328" s="104"/>
      <c r="PH2328" s="104"/>
      <c r="PI2328" s="104"/>
      <c r="PJ2328" s="104"/>
      <c r="PK2328" s="104"/>
      <c r="PL2328" s="104"/>
      <c r="PM2328" s="104"/>
      <c r="PN2328" s="104"/>
      <c r="PO2328" s="104"/>
      <c r="PP2328" s="104"/>
      <c r="PQ2328" s="104"/>
      <c r="PR2328" s="104"/>
      <c r="PS2328" s="104"/>
      <c r="PT2328" s="104"/>
      <c r="PU2328" s="104"/>
      <c r="PV2328" s="104"/>
      <c r="PW2328" s="104"/>
      <c r="PX2328" s="104"/>
      <c r="PY2328" s="104"/>
      <c r="PZ2328" s="104"/>
      <c r="QA2328" s="104"/>
      <c r="QB2328" s="104"/>
      <c r="QC2328" s="104"/>
      <c r="QD2328" s="104"/>
      <c r="QE2328" s="104"/>
      <c r="QF2328" s="104"/>
      <c r="QG2328" s="104"/>
      <c r="QH2328" s="104"/>
      <c r="QI2328" s="104"/>
      <c r="QJ2328" s="104"/>
      <c r="QK2328" s="104"/>
      <c r="QL2328" s="104"/>
      <c r="QM2328" s="104"/>
      <c r="QN2328" s="104"/>
      <c r="QO2328" s="104"/>
      <c r="QP2328" s="104"/>
      <c r="QQ2328" s="104"/>
      <c r="QR2328" s="104"/>
      <c r="QS2328" s="104"/>
      <c r="QT2328" s="104"/>
      <c r="QU2328" s="104"/>
      <c r="QV2328" s="104"/>
      <c r="QW2328" s="104"/>
      <c r="QX2328" s="104"/>
      <c r="QY2328" s="104"/>
      <c r="QZ2328" s="104"/>
      <c r="RA2328" s="104"/>
      <c r="RB2328" s="104"/>
      <c r="RC2328" s="104"/>
      <c r="RD2328" s="104"/>
      <c r="RE2328" s="104"/>
      <c r="RF2328" s="104"/>
    </row>
    <row r="2329" spans="1:474" s="19" customFormat="1" x14ac:dyDescent="0.25">
      <c r="A2329" s="15">
        <v>33401</v>
      </c>
      <c r="B2329" s="67" t="s">
        <v>2196</v>
      </c>
      <c r="C2329" s="15"/>
      <c r="D2329" s="15"/>
      <c r="E2329" s="15"/>
      <c r="F2329" s="18">
        <v>34500</v>
      </c>
      <c r="G2329" s="173">
        <f>SUM(G2330:G2331)</f>
        <v>0</v>
      </c>
      <c r="H2329" s="173">
        <f t="shared" ref="H2329:AE2329" si="333">SUM(H2330:H2331)</f>
        <v>0</v>
      </c>
      <c r="I2329" s="173">
        <f t="shared" si="333"/>
        <v>0</v>
      </c>
      <c r="J2329" s="173">
        <f t="shared" si="333"/>
        <v>0</v>
      </c>
      <c r="K2329" s="173">
        <f t="shared" si="333"/>
        <v>0</v>
      </c>
      <c r="L2329" s="173">
        <f t="shared" si="333"/>
        <v>0</v>
      </c>
      <c r="M2329" s="173">
        <f t="shared" si="333"/>
        <v>0</v>
      </c>
      <c r="N2329" s="173">
        <f t="shared" si="333"/>
        <v>0</v>
      </c>
      <c r="O2329" s="173">
        <f t="shared" si="333"/>
        <v>0</v>
      </c>
      <c r="P2329" s="184">
        <f t="shared" si="333"/>
        <v>0</v>
      </c>
      <c r="Q2329" s="173">
        <f t="shared" si="333"/>
        <v>0</v>
      </c>
      <c r="R2329" s="173">
        <f t="shared" si="333"/>
        <v>0</v>
      </c>
      <c r="S2329" s="173">
        <v>0</v>
      </c>
      <c r="T2329" s="173">
        <v>0</v>
      </c>
      <c r="U2329" s="173">
        <v>44</v>
      </c>
      <c r="V2329" s="184">
        <v>34500</v>
      </c>
      <c r="W2329" s="173">
        <f t="shared" si="333"/>
        <v>0</v>
      </c>
      <c r="X2329" s="173">
        <f t="shared" si="333"/>
        <v>0</v>
      </c>
      <c r="Y2329" s="173">
        <f t="shared" si="333"/>
        <v>0</v>
      </c>
      <c r="Z2329" s="173">
        <f t="shared" si="333"/>
        <v>0</v>
      </c>
      <c r="AA2329" s="173">
        <f t="shared" si="333"/>
        <v>0</v>
      </c>
      <c r="AB2329" s="173">
        <f t="shared" si="333"/>
        <v>0</v>
      </c>
      <c r="AC2329" s="173">
        <f t="shared" si="333"/>
        <v>0</v>
      </c>
      <c r="AD2329" s="179">
        <f t="shared" si="333"/>
        <v>0</v>
      </c>
      <c r="AE2329" s="184">
        <f t="shared" si="333"/>
        <v>34500</v>
      </c>
      <c r="AF2329" s="104"/>
      <c r="AG2329" s="104"/>
      <c r="AH2329" s="104"/>
      <c r="AI2329" s="104"/>
      <c r="AJ2329" s="104"/>
      <c r="AK2329" s="104"/>
      <c r="AL2329" s="104"/>
      <c r="AM2329" s="104"/>
      <c r="AN2329" s="104"/>
      <c r="AO2329" s="104"/>
      <c r="AP2329" s="104"/>
      <c r="AQ2329" s="104"/>
      <c r="AR2329" s="104"/>
      <c r="AS2329" s="104"/>
      <c r="AT2329" s="104"/>
      <c r="AU2329" s="104"/>
      <c r="AV2329" s="104"/>
      <c r="AW2329" s="104"/>
      <c r="AX2329" s="104"/>
      <c r="AY2329" s="104"/>
      <c r="AZ2329" s="104"/>
      <c r="BA2329" s="104"/>
      <c r="BB2329" s="104"/>
      <c r="BC2329" s="104"/>
      <c r="BD2329" s="104"/>
      <c r="BE2329" s="104"/>
      <c r="BF2329" s="104"/>
      <c r="BG2329" s="104"/>
      <c r="BH2329" s="104"/>
      <c r="BI2329" s="104"/>
      <c r="BJ2329" s="104"/>
      <c r="BK2329" s="104"/>
      <c r="BL2329" s="104"/>
      <c r="BM2329" s="104"/>
      <c r="BN2329" s="104"/>
      <c r="BO2329" s="104"/>
      <c r="BP2329" s="104"/>
      <c r="BQ2329" s="104"/>
      <c r="BR2329" s="104"/>
      <c r="GM2329" s="104"/>
      <c r="GN2329" s="104"/>
      <c r="GO2329" s="104"/>
      <c r="GP2329" s="104"/>
      <c r="GQ2329" s="104"/>
      <c r="GR2329" s="104"/>
      <c r="GS2329" s="104"/>
      <c r="GT2329" s="104"/>
      <c r="GU2329" s="104"/>
      <c r="GV2329" s="104"/>
      <c r="GW2329" s="104"/>
      <c r="GX2329" s="104"/>
      <c r="GY2329" s="104"/>
      <c r="GZ2329" s="104"/>
      <c r="HA2329" s="104"/>
      <c r="HB2329" s="104"/>
      <c r="HC2329" s="104"/>
      <c r="HD2329" s="104"/>
      <c r="HE2329" s="104"/>
      <c r="HF2329" s="104"/>
      <c r="HG2329" s="104"/>
      <c r="HH2329" s="104"/>
      <c r="HI2329" s="104"/>
      <c r="HJ2329" s="104"/>
      <c r="HK2329" s="104"/>
      <c r="HL2329" s="104"/>
      <c r="HM2329" s="104"/>
      <c r="HN2329" s="104"/>
      <c r="HO2329" s="104"/>
      <c r="HP2329" s="104"/>
      <c r="HQ2329" s="104"/>
      <c r="HR2329" s="104"/>
      <c r="HS2329" s="104"/>
      <c r="HT2329" s="104"/>
      <c r="HU2329" s="104"/>
      <c r="HV2329" s="104"/>
      <c r="HW2329" s="104"/>
      <c r="HX2329" s="104"/>
      <c r="HY2329" s="104"/>
      <c r="HZ2329" s="104"/>
      <c r="IA2329" s="104"/>
      <c r="IB2329" s="104"/>
      <c r="IC2329" s="104"/>
      <c r="ID2329" s="104"/>
      <c r="IE2329" s="104"/>
      <c r="IF2329" s="104"/>
      <c r="IG2329" s="104"/>
      <c r="IH2329" s="104"/>
      <c r="II2329" s="104"/>
      <c r="IJ2329" s="104"/>
      <c r="IK2329" s="104"/>
      <c r="IL2329" s="104"/>
      <c r="IM2329" s="104"/>
      <c r="IN2329" s="104"/>
      <c r="IO2329" s="104"/>
      <c r="IP2329" s="104"/>
      <c r="IQ2329" s="104"/>
      <c r="IR2329" s="104"/>
      <c r="IS2329" s="104"/>
      <c r="IT2329" s="104"/>
      <c r="IU2329" s="104"/>
      <c r="IV2329" s="104"/>
      <c r="IW2329" s="104"/>
      <c r="IX2329" s="104"/>
      <c r="IY2329" s="104"/>
      <c r="IZ2329" s="104"/>
      <c r="JA2329" s="104"/>
      <c r="JB2329" s="104"/>
      <c r="JC2329" s="104"/>
      <c r="JD2329" s="104"/>
      <c r="JE2329" s="104"/>
      <c r="JF2329" s="104"/>
      <c r="JG2329" s="104"/>
      <c r="JH2329" s="104"/>
      <c r="JI2329" s="104"/>
      <c r="JJ2329" s="104"/>
      <c r="JK2329" s="104"/>
      <c r="JL2329" s="104"/>
      <c r="JM2329" s="104"/>
      <c r="JN2329" s="104"/>
      <c r="JO2329" s="104"/>
      <c r="JP2329" s="104"/>
      <c r="JQ2329" s="104"/>
      <c r="JR2329" s="104"/>
      <c r="JS2329" s="104"/>
      <c r="JT2329" s="104"/>
      <c r="JU2329" s="104"/>
      <c r="JV2329" s="104"/>
      <c r="JW2329" s="104"/>
      <c r="JX2329" s="104"/>
      <c r="JY2329" s="104"/>
      <c r="JZ2329" s="104"/>
      <c r="KA2329" s="104"/>
      <c r="KB2329" s="104"/>
      <c r="KC2329" s="104"/>
      <c r="KD2329" s="104"/>
      <c r="KE2329" s="104"/>
      <c r="KF2329" s="104"/>
      <c r="KG2329" s="104"/>
      <c r="KH2329" s="104"/>
      <c r="KI2329" s="104"/>
      <c r="KJ2329" s="104"/>
      <c r="KK2329" s="104"/>
      <c r="KL2329" s="104"/>
      <c r="KM2329" s="104"/>
      <c r="KN2329" s="104"/>
      <c r="KO2329" s="104"/>
      <c r="KP2329" s="104"/>
      <c r="KQ2329" s="104"/>
      <c r="KR2329" s="104"/>
      <c r="KS2329" s="104"/>
      <c r="KT2329" s="104"/>
      <c r="KU2329" s="104"/>
      <c r="KV2329" s="104"/>
      <c r="KW2329" s="104"/>
      <c r="KX2329" s="104"/>
      <c r="KY2329" s="104"/>
      <c r="KZ2329" s="104"/>
      <c r="LA2329" s="104"/>
      <c r="LB2329" s="104"/>
      <c r="LC2329" s="104"/>
      <c r="LD2329" s="104"/>
      <c r="LE2329" s="104"/>
      <c r="LF2329" s="104"/>
      <c r="LG2329" s="104"/>
      <c r="LH2329" s="104"/>
      <c r="LI2329" s="104"/>
      <c r="LJ2329" s="104"/>
      <c r="LK2329" s="104"/>
      <c r="LL2329" s="104"/>
      <c r="LM2329" s="104"/>
      <c r="LN2329" s="104"/>
      <c r="LO2329" s="104"/>
      <c r="LP2329" s="104"/>
      <c r="LQ2329" s="104"/>
      <c r="LR2329" s="104"/>
      <c r="LS2329" s="104"/>
      <c r="LT2329" s="104"/>
      <c r="LU2329" s="104"/>
      <c r="LV2329" s="104"/>
      <c r="LW2329" s="104"/>
      <c r="LX2329" s="104"/>
      <c r="LY2329" s="104"/>
      <c r="LZ2329" s="104"/>
      <c r="MA2329" s="104"/>
      <c r="MB2329" s="104"/>
      <c r="MC2329" s="104"/>
      <c r="MD2329" s="104"/>
      <c r="ME2329" s="104"/>
      <c r="MF2329" s="104"/>
      <c r="MG2329" s="104"/>
      <c r="MH2329" s="104"/>
      <c r="MI2329" s="104"/>
      <c r="MJ2329" s="104"/>
      <c r="MK2329" s="104"/>
      <c r="ML2329" s="104"/>
      <c r="MM2329" s="104"/>
      <c r="MN2329" s="104"/>
      <c r="MO2329" s="104"/>
      <c r="MP2329" s="104"/>
      <c r="MQ2329" s="104"/>
      <c r="MR2329" s="104"/>
      <c r="MS2329" s="104"/>
      <c r="MT2329" s="104"/>
      <c r="MU2329" s="104"/>
      <c r="MV2329" s="104"/>
      <c r="MW2329" s="104"/>
      <c r="MX2329" s="104"/>
      <c r="MY2329" s="104"/>
      <c r="MZ2329" s="104"/>
      <c r="NA2329" s="104"/>
      <c r="NB2329" s="104"/>
      <c r="NC2329" s="104"/>
      <c r="ND2329" s="104"/>
      <c r="NE2329" s="104"/>
      <c r="NF2329" s="104"/>
      <c r="NG2329" s="104"/>
      <c r="NH2329" s="104"/>
      <c r="NI2329" s="104"/>
      <c r="NJ2329" s="104"/>
      <c r="NK2329" s="104"/>
      <c r="NL2329" s="104"/>
      <c r="NM2329" s="104"/>
      <c r="NN2329" s="104"/>
      <c r="NO2329" s="104"/>
      <c r="NP2329" s="104"/>
      <c r="NQ2329" s="104"/>
      <c r="NR2329" s="104"/>
      <c r="NS2329" s="104"/>
      <c r="NT2329" s="104"/>
      <c r="NU2329" s="104"/>
      <c r="NV2329" s="104"/>
      <c r="NW2329" s="104"/>
      <c r="NX2329" s="104"/>
      <c r="NY2329" s="104"/>
      <c r="NZ2329" s="104"/>
      <c r="OA2329" s="104"/>
      <c r="OB2329" s="104"/>
      <c r="OC2329" s="104"/>
      <c r="OD2329" s="104"/>
      <c r="OE2329" s="104"/>
      <c r="OF2329" s="104"/>
      <c r="OG2329" s="104"/>
      <c r="OH2329" s="104"/>
      <c r="OI2329" s="104"/>
      <c r="OJ2329" s="104"/>
      <c r="OK2329" s="104"/>
      <c r="OL2329" s="104"/>
      <c r="OM2329" s="104"/>
      <c r="ON2329" s="104"/>
      <c r="OO2329" s="104"/>
      <c r="OP2329" s="104"/>
      <c r="OQ2329" s="104"/>
      <c r="OR2329" s="104"/>
      <c r="OS2329" s="104"/>
      <c r="OT2329" s="104"/>
      <c r="OU2329" s="104"/>
      <c r="OV2329" s="104"/>
      <c r="OW2329" s="104"/>
      <c r="OX2329" s="104"/>
      <c r="OY2329" s="104"/>
      <c r="OZ2329" s="104"/>
      <c r="PA2329" s="104"/>
      <c r="PB2329" s="104"/>
      <c r="PC2329" s="104"/>
      <c r="PD2329" s="104"/>
      <c r="PE2329" s="104"/>
      <c r="PF2329" s="104"/>
      <c r="PG2329" s="104"/>
      <c r="PH2329" s="104"/>
      <c r="PI2329" s="104"/>
      <c r="PJ2329" s="104"/>
      <c r="PK2329" s="104"/>
      <c r="PL2329" s="104"/>
      <c r="PM2329" s="104"/>
      <c r="PN2329" s="104"/>
      <c r="PO2329" s="104"/>
      <c r="PP2329" s="104"/>
      <c r="PQ2329" s="104"/>
      <c r="PR2329" s="104"/>
      <c r="PS2329" s="104"/>
      <c r="PT2329" s="104"/>
      <c r="PU2329" s="104"/>
      <c r="PV2329" s="104"/>
      <c r="PW2329" s="104"/>
      <c r="PX2329" s="104"/>
      <c r="PY2329" s="104"/>
      <c r="PZ2329" s="104"/>
      <c r="QA2329" s="104"/>
      <c r="QB2329" s="104"/>
      <c r="QC2329" s="104"/>
      <c r="QD2329" s="104"/>
      <c r="QE2329" s="104"/>
      <c r="QF2329" s="104"/>
      <c r="QG2329" s="104"/>
      <c r="QH2329" s="104"/>
      <c r="QI2329" s="104"/>
      <c r="QJ2329" s="104"/>
      <c r="QK2329" s="104"/>
      <c r="QL2329" s="104"/>
      <c r="QM2329" s="104"/>
      <c r="QN2329" s="104"/>
      <c r="QO2329" s="104"/>
      <c r="QP2329" s="104"/>
      <c r="QQ2329" s="104"/>
      <c r="QR2329" s="104"/>
      <c r="QS2329" s="104"/>
      <c r="QT2329" s="104"/>
      <c r="QU2329" s="104"/>
      <c r="QV2329" s="104"/>
      <c r="QW2329" s="104"/>
      <c r="QX2329" s="104"/>
      <c r="QY2329" s="104"/>
      <c r="QZ2329" s="104"/>
      <c r="RA2329" s="104"/>
      <c r="RB2329" s="104"/>
      <c r="RC2329" s="104"/>
      <c r="RD2329" s="104"/>
      <c r="RE2329" s="104"/>
      <c r="RF2329" s="104"/>
    </row>
    <row r="2330" spans="1:474" x14ac:dyDescent="0.25">
      <c r="A2330" s="26"/>
      <c r="B2330" s="48" t="s">
        <v>2197</v>
      </c>
      <c r="C2330" s="23"/>
      <c r="D2330" s="49">
        <v>0</v>
      </c>
      <c r="E2330" s="23"/>
      <c r="F2330" s="50">
        <v>0</v>
      </c>
      <c r="G2330" s="169"/>
      <c r="H2330" s="169"/>
      <c r="I2330" s="169"/>
      <c r="J2330" s="169"/>
      <c r="K2330" s="169"/>
      <c r="L2330" s="169"/>
      <c r="M2330" s="169"/>
      <c r="N2330" s="169"/>
      <c r="O2330" s="169"/>
      <c r="P2330" s="207"/>
      <c r="Q2330" s="169"/>
      <c r="R2330" s="169"/>
      <c r="S2330" s="169"/>
      <c r="T2330" s="169"/>
      <c r="U2330" s="208">
        <v>0</v>
      </c>
      <c r="V2330" s="207">
        <v>0</v>
      </c>
      <c r="W2330" s="169"/>
      <c r="X2330" s="169"/>
      <c r="Y2330" s="169"/>
      <c r="Z2330" s="169"/>
      <c r="AA2330" s="169"/>
      <c r="AB2330" s="169"/>
      <c r="AC2330" s="180"/>
      <c r="AD2330" s="180"/>
      <c r="AE2330" s="207">
        <f>H2330+J2330+L2330+N2330+P2330+R2330+T2330+V2330+X2330+Z2330+AB2330+AD2330</f>
        <v>0</v>
      </c>
    </row>
    <row r="2331" spans="1:474" x14ac:dyDescent="0.25">
      <c r="A2331" s="123"/>
      <c r="B2331" s="48" t="s">
        <v>2198</v>
      </c>
      <c r="C2331" s="23"/>
      <c r="D2331" s="57">
        <v>44</v>
      </c>
      <c r="E2331" s="23"/>
      <c r="F2331" s="50">
        <v>34500</v>
      </c>
      <c r="G2331" s="169"/>
      <c r="H2331" s="169"/>
      <c r="I2331" s="169"/>
      <c r="J2331" s="169"/>
      <c r="K2331" s="169"/>
      <c r="L2331" s="169"/>
      <c r="M2331" s="169"/>
      <c r="N2331" s="169"/>
      <c r="O2331" s="169"/>
      <c r="P2331" s="207"/>
      <c r="Q2331" s="169"/>
      <c r="R2331" s="169"/>
      <c r="S2331" s="169"/>
      <c r="T2331" s="169"/>
      <c r="U2331" s="208">
        <v>44</v>
      </c>
      <c r="V2331" s="207">
        <v>34500</v>
      </c>
      <c r="W2331" s="169"/>
      <c r="X2331" s="169"/>
      <c r="Y2331" s="169"/>
      <c r="Z2331" s="169"/>
      <c r="AA2331" s="169"/>
      <c r="AB2331" s="169"/>
      <c r="AC2331" s="180"/>
      <c r="AD2331" s="180"/>
      <c r="AE2331" s="207">
        <f>H2331+J2331+L2331+N2331+P2331+R2331+T2331+V2331+X2331+Z2331+AB2331+AD2331</f>
        <v>34500</v>
      </c>
    </row>
    <row r="2332" spans="1:474" s="14" customFormat="1" ht="24.75" x14ac:dyDescent="0.25">
      <c r="A2332" s="11">
        <v>336</v>
      </c>
      <c r="B2332" s="79" t="s">
        <v>2199</v>
      </c>
      <c r="C2332" s="80"/>
      <c r="D2332" s="11"/>
      <c r="E2332" s="11"/>
      <c r="F2332" s="13">
        <v>310984</v>
      </c>
      <c r="G2332" s="171">
        <f>G2333+G2337</f>
        <v>0</v>
      </c>
      <c r="H2332" s="171">
        <f t="shared" ref="H2332:AE2332" si="334">H2333+H2337</f>
        <v>0</v>
      </c>
      <c r="I2332" s="171">
        <f t="shared" si="334"/>
        <v>51</v>
      </c>
      <c r="J2332" s="171">
        <f t="shared" si="334"/>
        <v>5280.32</v>
      </c>
      <c r="K2332" s="171">
        <f t="shared" si="334"/>
        <v>0</v>
      </c>
      <c r="L2332" s="171">
        <f t="shared" si="334"/>
        <v>0</v>
      </c>
      <c r="M2332" s="171">
        <f t="shared" si="334"/>
        <v>0</v>
      </c>
      <c r="N2332" s="171">
        <f t="shared" si="334"/>
        <v>0</v>
      </c>
      <c r="O2332" s="171">
        <f t="shared" si="334"/>
        <v>0</v>
      </c>
      <c r="P2332" s="185">
        <f t="shared" si="334"/>
        <v>0</v>
      </c>
      <c r="Q2332" s="171">
        <f t="shared" si="334"/>
        <v>0</v>
      </c>
      <c r="R2332" s="171">
        <f t="shared" si="334"/>
        <v>0</v>
      </c>
      <c r="S2332" s="171">
        <v>0</v>
      </c>
      <c r="T2332" s="171">
        <v>0</v>
      </c>
      <c r="U2332" s="171">
        <v>980</v>
      </c>
      <c r="V2332" s="185">
        <v>305703.67999999999</v>
      </c>
      <c r="W2332" s="171">
        <f t="shared" si="334"/>
        <v>0</v>
      </c>
      <c r="X2332" s="171">
        <f t="shared" si="334"/>
        <v>0</v>
      </c>
      <c r="Y2332" s="171">
        <f t="shared" si="334"/>
        <v>0</v>
      </c>
      <c r="Z2332" s="171">
        <f t="shared" si="334"/>
        <v>0</v>
      </c>
      <c r="AA2332" s="171">
        <f t="shared" si="334"/>
        <v>0</v>
      </c>
      <c r="AB2332" s="171">
        <f t="shared" si="334"/>
        <v>0</v>
      </c>
      <c r="AC2332" s="171">
        <f t="shared" si="334"/>
        <v>0</v>
      </c>
      <c r="AD2332" s="181">
        <f t="shared" si="334"/>
        <v>0</v>
      </c>
      <c r="AE2332" s="185">
        <f t="shared" si="334"/>
        <v>310984</v>
      </c>
      <c r="AF2332" s="104"/>
      <c r="AG2332" s="104"/>
      <c r="AH2332" s="104"/>
      <c r="AI2332" s="104"/>
      <c r="AJ2332" s="104"/>
      <c r="AK2332" s="104"/>
      <c r="AL2332" s="104"/>
      <c r="AM2332" s="104"/>
      <c r="AN2332" s="104"/>
      <c r="AO2332" s="104"/>
      <c r="AP2332" s="104"/>
      <c r="AQ2332" s="104"/>
      <c r="AR2332" s="104"/>
      <c r="AS2332" s="104"/>
      <c r="AT2332" s="104"/>
      <c r="AU2332" s="104"/>
      <c r="AV2332" s="104"/>
      <c r="AW2332" s="104"/>
      <c r="AX2332" s="104"/>
      <c r="AY2332" s="104"/>
      <c r="AZ2332" s="104"/>
      <c r="BA2332" s="104"/>
      <c r="BB2332" s="104"/>
      <c r="BC2332" s="104"/>
      <c r="BD2332" s="104"/>
      <c r="BE2332" s="104"/>
      <c r="BF2332" s="104"/>
      <c r="BG2332" s="104"/>
      <c r="BH2332" s="104"/>
      <c r="BI2332" s="104"/>
      <c r="BJ2332" s="104"/>
      <c r="BK2332" s="104"/>
      <c r="BL2332" s="104"/>
      <c r="BM2332" s="104"/>
      <c r="BN2332" s="104"/>
      <c r="BO2332" s="104"/>
      <c r="BP2332" s="104"/>
      <c r="BQ2332" s="104"/>
      <c r="BR2332" s="104"/>
      <c r="GM2332" s="104"/>
      <c r="GN2332" s="104"/>
      <c r="GO2332" s="104"/>
      <c r="GP2332" s="104"/>
      <c r="GQ2332" s="104"/>
      <c r="GR2332" s="104"/>
      <c r="GS2332" s="104"/>
      <c r="GT2332" s="104"/>
      <c r="GU2332" s="104"/>
      <c r="GV2332" s="104"/>
      <c r="GW2332" s="104"/>
      <c r="GX2332" s="104"/>
      <c r="GY2332" s="104"/>
      <c r="GZ2332" s="104"/>
      <c r="HA2332" s="104"/>
      <c r="HB2332" s="104"/>
      <c r="HC2332" s="104"/>
      <c r="HD2332" s="104"/>
      <c r="HE2332" s="104"/>
      <c r="HF2332" s="104"/>
      <c r="HG2332" s="104"/>
      <c r="HH2332" s="104"/>
      <c r="HI2332" s="104"/>
      <c r="HJ2332" s="104"/>
      <c r="HK2332" s="104"/>
      <c r="HL2332" s="104"/>
      <c r="HM2332" s="104"/>
      <c r="HN2332" s="104"/>
      <c r="HO2332" s="104"/>
      <c r="HP2332" s="104"/>
      <c r="HQ2332" s="104"/>
      <c r="HR2332" s="104"/>
      <c r="HS2332" s="104"/>
      <c r="HT2332" s="104"/>
      <c r="HU2332" s="104"/>
      <c r="HV2332" s="104"/>
      <c r="HW2332" s="104"/>
      <c r="HX2332" s="104"/>
      <c r="HY2332" s="104"/>
      <c r="HZ2332" s="104"/>
      <c r="IA2332" s="104"/>
      <c r="IB2332" s="104"/>
      <c r="IC2332" s="104"/>
      <c r="ID2332" s="104"/>
      <c r="IE2332" s="104"/>
      <c r="IF2332" s="104"/>
      <c r="IG2332" s="104"/>
      <c r="IH2332" s="104"/>
      <c r="II2332" s="104"/>
      <c r="IJ2332" s="104"/>
      <c r="IK2332" s="104"/>
      <c r="IL2332" s="104"/>
      <c r="IM2332" s="104"/>
      <c r="IN2332" s="104"/>
      <c r="IO2332" s="104"/>
      <c r="IP2332" s="104"/>
      <c r="IQ2332" s="104"/>
      <c r="IR2332" s="104"/>
      <c r="IS2332" s="104"/>
      <c r="IT2332" s="104"/>
      <c r="IU2332" s="104"/>
      <c r="IV2332" s="104"/>
      <c r="IW2332" s="104"/>
      <c r="IX2332" s="104"/>
      <c r="IY2332" s="104"/>
      <c r="IZ2332" s="104"/>
      <c r="JA2332" s="104"/>
      <c r="JB2332" s="104"/>
      <c r="JC2332" s="104"/>
      <c r="JD2332" s="104"/>
      <c r="JE2332" s="104"/>
      <c r="JF2332" s="104"/>
      <c r="JG2332" s="104"/>
      <c r="JH2332" s="104"/>
      <c r="JI2332" s="104"/>
      <c r="JJ2332" s="104"/>
      <c r="JK2332" s="104"/>
      <c r="JL2332" s="104"/>
      <c r="JM2332" s="104"/>
      <c r="JN2332" s="104"/>
      <c r="JO2332" s="104"/>
      <c r="JP2332" s="104"/>
      <c r="JQ2332" s="104"/>
      <c r="JR2332" s="104"/>
      <c r="JS2332" s="104"/>
      <c r="JT2332" s="104"/>
      <c r="JU2332" s="104"/>
      <c r="JV2332" s="104"/>
      <c r="JW2332" s="104"/>
      <c r="JX2332" s="104"/>
      <c r="JY2332" s="104"/>
      <c r="JZ2332" s="104"/>
      <c r="KA2332" s="104"/>
      <c r="KB2332" s="104"/>
      <c r="KC2332" s="104"/>
      <c r="KD2332" s="104"/>
      <c r="KE2332" s="104"/>
      <c r="KF2332" s="104"/>
      <c r="KG2332" s="104"/>
      <c r="KH2332" s="104"/>
      <c r="KI2332" s="104"/>
      <c r="KJ2332" s="104"/>
      <c r="KK2332" s="104"/>
      <c r="KL2332" s="104"/>
      <c r="KM2332" s="104"/>
      <c r="KN2332" s="104"/>
      <c r="KO2332" s="104"/>
      <c r="KP2332" s="104"/>
      <c r="KQ2332" s="104"/>
      <c r="KR2332" s="104"/>
      <c r="KS2332" s="104"/>
      <c r="KT2332" s="104"/>
      <c r="KU2332" s="104"/>
      <c r="KV2332" s="104"/>
      <c r="KW2332" s="104"/>
      <c r="KX2332" s="104"/>
      <c r="KY2332" s="104"/>
      <c r="KZ2332" s="104"/>
      <c r="LA2332" s="104"/>
      <c r="LB2332" s="104"/>
      <c r="LC2332" s="104"/>
      <c r="LD2332" s="104"/>
      <c r="LE2332" s="104"/>
      <c r="LF2332" s="104"/>
      <c r="LG2332" s="104"/>
      <c r="LH2332" s="104"/>
      <c r="LI2332" s="104"/>
      <c r="LJ2332" s="104"/>
      <c r="LK2332" s="104"/>
      <c r="LL2332" s="104"/>
      <c r="LM2332" s="104"/>
      <c r="LN2332" s="104"/>
      <c r="LO2332" s="104"/>
      <c r="LP2332" s="104"/>
      <c r="LQ2332" s="104"/>
      <c r="LR2332" s="104"/>
      <c r="LS2332" s="104"/>
      <c r="LT2332" s="104"/>
      <c r="LU2332" s="104"/>
      <c r="LV2332" s="104"/>
      <c r="LW2332" s="104"/>
      <c r="LX2332" s="104"/>
      <c r="LY2332" s="104"/>
      <c r="LZ2332" s="104"/>
      <c r="MA2332" s="104"/>
      <c r="MB2332" s="104"/>
      <c r="MC2332" s="104"/>
      <c r="MD2332" s="104"/>
      <c r="ME2332" s="104"/>
      <c r="MF2332" s="104"/>
      <c r="MG2332" s="104"/>
      <c r="MH2332" s="104"/>
      <c r="MI2332" s="104"/>
      <c r="MJ2332" s="104"/>
      <c r="MK2332" s="104"/>
      <c r="ML2332" s="104"/>
      <c r="MM2332" s="104"/>
      <c r="MN2332" s="104"/>
      <c r="MO2332" s="104"/>
      <c r="MP2332" s="104"/>
      <c r="MQ2332" s="104"/>
      <c r="MR2332" s="104"/>
      <c r="MS2332" s="104"/>
      <c r="MT2332" s="104"/>
      <c r="MU2332" s="104"/>
      <c r="MV2332" s="104"/>
      <c r="MW2332" s="104"/>
      <c r="MX2332" s="104"/>
      <c r="MY2332" s="104"/>
      <c r="MZ2332" s="104"/>
      <c r="NA2332" s="104"/>
      <c r="NB2332" s="104"/>
      <c r="NC2332" s="104"/>
      <c r="ND2332" s="104"/>
      <c r="NE2332" s="104"/>
      <c r="NF2332" s="104"/>
      <c r="NG2332" s="104"/>
      <c r="NH2332" s="104"/>
      <c r="NI2332" s="104"/>
      <c r="NJ2332" s="104"/>
      <c r="NK2332" s="104"/>
      <c r="NL2332" s="104"/>
      <c r="NM2332" s="104"/>
      <c r="NN2332" s="104"/>
      <c r="NO2332" s="104"/>
      <c r="NP2332" s="104"/>
      <c r="NQ2332" s="104"/>
      <c r="NR2332" s="104"/>
      <c r="NS2332" s="104"/>
      <c r="NT2332" s="104"/>
      <c r="NU2332" s="104"/>
      <c r="NV2332" s="104"/>
      <c r="NW2332" s="104"/>
      <c r="NX2332" s="104"/>
      <c r="NY2332" s="104"/>
      <c r="NZ2332" s="104"/>
      <c r="OA2332" s="104"/>
      <c r="OB2332" s="104"/>
      <c r="OC2332" s="104"/>
      <c r="OD2332" s="104"/>
      <c r="OE2332" s="104"/>
      <c r="OF2332" s="104"/>
      <c r="OG2332" s="104"/>
      <c r="OH2332" s="104"/>
      <c r="OI2332" s="104"/>
      <c r="OJ2332" s="104"/>
      <c r="OK2332" s="104"/>
      <c r="OL2332" s="104"/>
      <c r="OM2332" s="104"/>
      <c r="ON2332" s="104"/>
      <c r="OO2332" s="104"/>
      <c r="OP2332" s="104"/>
      <c r="OQ2332" s="104"/>
      <c r="OR2332" s="104"/>
      <c r="OS2332" s="104"/>
      <c r="OT2332" s="104"/>
      <c r="OU2332" s="104"/>
      <c r="OV2332" s="104"/>
      <c r="OW2332" s="104"/>
      <c r="OX2332" s="104"/>
      <c r="OY2332" s="104"/>
      <c r="OZ2332" s="104"/>
      <c r="PA2332" s="104"/>
      <c r="PB2332" s="104"/>
      <c r="PC2332" s="104"/>
      <c r="PD2332" s="104"/>
      <c r="PE2332" s="104"/>
      <c r="PF2332" s="104"/>
      <c r="PG2332" s="104"/>
      <c r="PH2332" s="104"/>
      <c r="PI2332" s="104"/>
      <c r="PJ2332" s="104"/>
      <c r="PK2332" s="104"/>
      <c r="PL2332" s="104"/>
      <c r="PM2332" s="104"/>
      <c r="PN2332" s="104"/>
      <c r="PO2332" s="104"/>
      <c r="PP2332" s="104"/>
      <c r="PQ2332" s="104"/>
      <c r="PR2332" s="104"/>
      <c r="PS2332" s="104"/>
      <c r="PT2332" s="104"/>
      <c r="PU2332" s="104"/>
      <c r="PV2332" s="104"/>
      <c r="PW2332" s="104"/>
      <c r="PX2332" s="104"/>
      <c r="PY2332" s="104"/>
      <c r="PZ2332" s="104"/>
      <c r="QA2332" s="104"/>
      <c r="QB2332" s="104"/>
      <c r="QC2332" s="104"/>
      <c r="QD2332" s="104"/>
      <c r="QE2332" s="104"/>
      <c r="QF2332" s="104"/>
      <c r="QG2332" s="104"/>
      <c r="QH2332" s="104"/>
      <c r="QI2332" s="104"/>
      <c r="QJ2332" s="104"/>
      <c r="QK2332" s="104"/>
      <c r="QL2332" s="104"/>
      <c r="QM2332" s="104"/>
      <c r="QN2332" s="104"/>
      <c r="QO2332" s="104"/>
      <c r="QP2332" s="104"/>
      <c r="QQ2332" s="104"/>
      <c r="QR2332" s="104"/>
      <c r="QS2332" s="104"/>
      <c r="QT2332" s="104"/>
      <c r="QU2332" s="104"/>
      <c r="QV2332" s="104"/>
      <c r="QW2332" s="104"/>
      <c r="QX2332" s="104"/>
      <c r="QY2332" s="104"/>
      <c r="QZ2332" s="104"/>
      <c r="RA2332" s="104"/>
      <c r="RB2332" s="104"/>
      <c r="RC2332" s="104"/>
      <c r="RD2332" s="104"/>
      <c r="RE2332" s="104"/>
      <c r="RF2332" s="104"/>
    </row>
    <row r="2333" spans="1:474" s="19" customFormat="1" x14ac:dyDescent="0.25">
      <c r="A2333" s="15">
        <v>33602</v>
      </c>
      <c r="B2333" s="67" t="s">
        <v>2200</v>
      </c>
      <c r="C2333" s="15"/>
      <c r="D2333" s="15"/>
      <c r="E2333" s="15"/>
      <c r="F2333" s="173">
        <f>SUM(F2334:F2336)</f>
        <v>27360</v>
      </c>
      <c r="G2333" s="173">
        <f>SUM(G2334:G2336)</f>
        <v>0</v>
      </c>
      <c r="H2333" s="173">
        <f t="shared" ref="H2333:AE2333" si="335">SUM(H2334:H2336)</f>
        <v>0</v>
      </c>
      <c r="I2333" s="173">
        <f t="shared" si="335"/>
        <v>51</v>
      </c>
      <c r="J2333" s="173">
        <f t="shared" si="335"/>
        <v>5280.32</v>
      </c>
      <c r="K2333" s="173">
        <f t="shared" si="335"/>
        <v>0</v>
      </c>
      <c r="L2333" s="173">
        <f t="shared" si="335"/>
        <v>0</v>
      </c>
      <c r="M2333" s="173">
        <f t="shared" si="335"/>
        <v>0</v>
      </c>
      <c r="N2333" s="173">
        <f t="shared" si="335"/>
        <v>0</v>
      </c>
      <c r="O2333" s="173">
        <f t="shared" si="335"/>
        <v>0</v>
      </c>
      <c r="P2333" s="184">
        <f t="shared" si="335"/>
        <v>0</v>
      </c>
      <c r="Q2333" s="173">
        <f t="shared" si="335"/>
        <v>0</v>
      </c>
      <c r="R2333" s="173">
        <f t="shared" si="335"/>
        <v>0</v>
      </c>
      <c r="S2333" s="173">
        <v>0</v>
      </c>
      <c r="T2333" s="173">
        <v>0</v>
      </c>
      <c r="U2333" s="173">
        <v>65</v>
      </c>
      <c r="V2333" s="184">
        <v>22079.68</v>
      </c>
      <c r="W2333" s="173">
        <f t="shared" si="335"/>
        <v>0</v>
      </c>
      <c r="X2333" s="173">
        <f t="shared" si="335"/>
        <v>0</v>
      </c>
      <c r="Y2333" s="173">
        <f t="shared" si="335"/>
        <v>0</v>
      </c>
      <c r="Z2333" s="173">
        <f t="shared" si="335"/>
        <v>0</v>
      </c>
      <c r="AA2333" s="173">
        <f t="shared" si="335"/>
        <v>0</v>
      </c>
      <c r="AB2333" s="173">
        <f t="shared" si="335"/>
        <v>0</v>
      </c>
      <c r="AC2333" s="173">
        <f t="shared" si="335"/>
        <v>0</v>
      </c>
      <c r="AD2333" s="179">
        <f t="shared" si="335"/>
        <v>0</v>
      </c>
      <c r="AE2333" s="184">
        <f t="shared" si="335"/>
        <v>27360</v>
      </c>
      <c r="AF2333" s="104"/>
      <c r="AG2333" s="104"/>
      <c r="AH2333" s="104"/>
      <c r="AI2333" s="104"/>
      <c r="AJ2333" s="104"/>
      <c r="AK2333" s="104"/>
      <c r="AL2333" s="104"/>
      <c r="AM2333" s="104"/>
      <c r="AN2333" s="104"/>
      <c r="AO2333" s="104"/>
      <c r="AP2333" s="104"/>
      <c r="AQ2333" s="104"/>
      <c r="AR2333" s="104"/>
      <c r="AS2333" s="104"/>
      <c r="AT2333" s="104"/>
      <c r="AU2333" s="104"/>
      <c r="AV2333" s="104"/>
      <c r="AW2333" s="104"/>
      <c r="AX2333" s="104"/>
      <c r="AY2333" s="104"/>
      <c r="AZ2333" s="104"/>
      <c r="BA2333" s="104"/>
      <c r="BB2333" s="104"/>
      <c r="BC2333" s="104"/>
      <c r="BD2333" s="104"/>
      <c r="BE2333" s="104"/>
      <c r="BF2333" s="104"/>
      <c r="BG2333" s="104"/>
      <c r="BH2333" s="104"/>
      <c r="BI2333" s="104"/>
      <c r="BJ2333" s="104"/>
      <c r="BK2333" s="104"/>
      <c r="BL2333" s="104"/>
      <c r="BM2333" s="104"/>
      <c r="BN2333" s="104"/>
      <c r="BO2333" s="104"/>
      <c r="BP2333" s="104"/>
      <c r="BQ2333" s="104"/>
      <c r="BR2333" s="104"/>
      <c r="GM2333" s="104"/>
      <c r="GN2333" s="104"/>
      <c r="GO2333" s="104"/>
      <c r="GP2333" s="104"/>
      <c r="GQ2333" s="104"/>
      <c r="GR2333" s="104"/>
      <c r="GS2333" s="104"/>
      <c r="GT2333" s="104"/>
      <c r="GU2333" s="104"/>
      <c r="GV2333" s="104"/>
      <c r="GW2333" s="104"/>
      <c r="GX2333" s="104"/>
      <c r="GY2333" s="104"/>
      <c r="GZ2333" s="104"/>
      <c r="HA2333" s="104"/>
      <c r="HB2333" s="104"/>
      <c r="HC2333" s="104"/>
      <c r="HD2333" s="104"/>
      <c r="HE2333" s="104"/>
      <c r="HF2333" s="104"/>
      <c r="HG2333" s="104"/>
      <c r="HH2333" s="104"/>
      <c r="HI2333" s="104"/>
      <c r="HJ2333" s="104"/>
      <c r="HK2333" s="104"/>
      <c r="HL2333" s="104"/>
      <c r="HM2333" s="104"/>
      <c r="HN2333" s="104"/>
      <c r="HO2333" s="104"/>
      <c r="HP2333" s="104"/>
      <c r="HQ2333" s="104"/>
      <c r="HR2333" s="104"/>
      <c r="HS2333" s="104"/>
      <c r="HT2333" s="104"/>
      <c r="HU2333" s="104"/>
      <c r="HV2333" s="104"/>
      <c r="HW2333" s="104"/>
      <c r="HX2333" s="104"/>
      <c r="HY2333" s="104"/>
      <c r="HZ2333" s="104"/>
      <c r="IA2333" s="104"/>
      <c r="IB2333" s="104"/>
      <c r="IC2333" s="104"/>
      <c r="ID2333" s="104"/>
      <c r="IE2333" s="104"/>
      <c r="IF2333" s="104"/>
      <c r="IG2333" s="104"/>
      <c r="IH2333" s="104"/>
      <c r="II2333" s="104"/>
      <c r="IJ2333" s="104"/>
      <c r="IK2333" s="104"/>
      <c r="IL2333" s="104"/>
      <c r="IM2333" s="104"/>
      <c r="IN2333" s="104"/>
      <c r="IO2333" s="104"/>
      <c r="IP2333" s="104"/>
      <c r="IQ2333" s="104"/>
      <c r="IR2333" s="104"/>
      <c r="IS2333" s="104"/>
      <c r="IT2333" s="104"/>
      <c r="IU2333" s="104"/>
      <c r="IV2333" s="104"/>
      <c r="IW2333" s="104"/>
      <c r="IX2333" s="104"/>
      <c r="IY2333" s="104"/>
      <c r="IZ2333" s="104"/>
      <c r="JA2333" s="104"/>
      <c r="JB2333" s="104"/>
      <c r="JC2333" s="104"/>
      <c r="JD2333" s="104"/>
      <c r="JE2333" s="104"/>
      <c r="JF2333" s="104"/>
      <c r="JG2333" s="104"/>
      <c r="JH2333" s="104"/>
      <c r="JI2333" s="104"/>
      <c r="JJ2333" s="104"/>
      <c r="JK2333" s="104"/>
      <c r="JL2333" s="104"/>
      <c r="JM2333" s="104"/>
      <c r="JN2333" s="104"/>
      <c r="JO2333" s="104"/>
      <c r="JP2333" s="104"/>
      <c r="JQ2333" s="104"/>
      <c r="JR2333" s="104"/>
      <c r="JS2333" s="104"/>
      <c r="JT2333" s="104"/>
      <c r="JU2333" s="104"/>
      <c r="JV2333" s="104"/>
      <c r="JW2333" s="104"/>
      <c r="JX2333" s="104"/>
      <c r="JY2333" s="104"/>
      <c r="JZ2333" s="104"/>
      <c r="KA2333" s="104"/>
      <c r="KB2333" s="104"/>
      <c r="KC2333" s="104"/>
      <c r="KD2333" s="104"/>
      <c r="KE2333" s="104"/>
      <c r="KF2333" s="104"/>
      <c r="KG2333" s="104"/>
      <c r="KH2333" s="104"/>
      <c r="KI2333" s="104"/>
      <c r="KJ2333" s="104"/>
      <c r="KK2333" s="104"/>
      <c r="KL2333" s="104"/>
      <c r="KM2333" s="104"/>
      <c r="KN2333" s="104"/>
      <c r="KO2333" s="104"/>
      <c r="KP2333" s="104"/>
      <c r="KQ2333" s="104"/>
      <c r="KR2333" s="104"/>
      <c r="KS2333" s="104"/>
      <c r="KT2333" s="104"/>
      <c r="KU2333" s="104"/>
      <c r="KV2333" s="104"/>
      <c r="KW2333" s="104"/>
      <c r="KX2333" s="104"/>
      <c r="KY2333" s="104"/>
      <c r="KZ2333" s="104"/>
      <c r="LA2333" s="104"/>
      <c r="LB2333" s="104"/>
      <c r="LC2333" s="104"/>
      <c r="LD2333" s="104"/>
      <c r="LE2333" s="104"/>
      <c r="LF2333" s="104"/>
      <c r="LG2333" s="104"/>
      <c r="LH2333" s="104"/>
      <c r="LI2333" s="104"/>
      <c r="LJ2333" s="104"/>
      <c r="LK2333" s="104"/>
      <c r="LL2333" s="104"/>
      <c r="LM2333" s="104"/>
      <c r="LN2333" s="104"/>
      <c r="LO2333" s="104"/>
      <c r="LP2333" s="104"/>
      <c r="LQ2333" s="104"/>
      <c r="LR2333" s="104"/>
      <c r="LS2333" s="104"/>
      <c r="LT2333" s="104"/>
      <c r="LU2333" s="104"/>
      <c r="LV2333" s="104"/>
      <c r="LW2333" s="104"/>
      <c r="LX2333" s="104"/>
      <c r="LY2333" s="104"/>
      <c r="LZ2333" s="104"/>
      <c r="MA2333" s="104"/>
      <c r="MB2333" s="104"/>
      <c r="MC2333" s="104"/>
      <c r="MD2333" s="104"/>
      <c r="ME2333" s="104"/>
      <c r="MF2333" s="104"/>
      <c r="MG2333" s="104"/>
      <c r="MH2333" s="104"/>
      <c r="MI2333" s="104"/>
      <c r="MJ2333" s="104"/>
      <c r="MK2333" s="104"/>
      <c r="ML2333" s="104"/>
      <c r="MM2333" s="104"/>
      <c r="MN2333" s="104"/>
      <c r="MO2333" s="104"/>
      <c r="MP2333" s="104"/>
      <c r="MQ2333" s="104"/>
      <c r="MR2333" s="104"/>
      <c r="MS2333" s="104"/>
      <c r="MT2333" s="104"/>
      <c r="MU2333" s="104"/>
      <c r="MV2333" s="104"/>
      <c r="MW2333" s="104"/>
      <c r="MX2333" s="104"/>
      <c r="MY2333" s="104"/>
      <c r="MZ2333" s="104"/>
      <c r="NA2333" s="104"/>
      <c r="NB2333" s="104"/>
      <c r="NC2333" s="104"/>
      <c r="ND2333" s="104"/>
      <c r="NE2333" s="104"/>
      <c r="NF2333" s="104"/>
      <c r="NG2333" s="104"/>
      <c r="NH2333" s="104"/>
      <c r="NI2333" s="104"/>
      <c r="NJ2333" s="104"/>
      <c r="NK2333" s="104"/>
      <c r="NL2333" s="104"/>
      <c r="NM2333" s="104"/>
      <c r="NN2333" s="104"/>
      <c r="NO2333" s="104"/>
      <c r="NP2333" s="104"/>
      <c r="NQ2333" s="104"/>
      <c r="NR2333" s="104"/>
      <c r="NS2333" s="104"/>
      <c r="NT2333" s="104"/>
      <c r="NU2333" s="104"/>
      <c r="NV2333" s="104"/>
      <c r="NW2333" s="104"/>
      <c r="NX2333" s="104"/>
      <c r="NY2333" s="104"/>
      <c r="NZ2333" s="104"/>
      <c r="OA2333" s="104"/>
      <c r="OB2333" s="104"/>
      <c r="OC2333" s="104"/>
      <c r="OD2333" s="104"/>
      <c r="OE2333" s="104"/>
      <c r="OF2333" s="104"/>
      <c r="OG2333" s="104"/>
      <c r="OH2333" s="104"/>
      <c r="OI2333" s="104"/>
      <c r="OJ2333" s="104"/>
      <c r="OK2333" s="104"/>
      <c r="OL2333" s="104"/>
      <c r="OM2333" s="104"/>
      <c r="ON2333" s="104"/>
      <c r="OO2333" s="104"/>
      <c r="OP2333" s="104"/>
      <c r="OQ2333" s="104"/>
      <c r="OR2333" s="104"/>
      <c r="OS2333" s="104"/>
      <c r="OT2333" s="104"/>
      <c r="OU2333" s="104"/>
      <c r="OV2333" s="104"/>
      <c r="OW2333" s="104"/>
      <c r="OX2333" s="104"/>
      <c r="OY2333" s="104"/>
      <c r="OZ2333" s="104"/>
      <c r="PA2333" s="104"/>
      <c r="PB2333" s="104"/>
      <c r="PC2333" s="104"/>
      <c r="PD2333" s="104"/>
      <c r="PE2333" s="104"/>
      <c r="PF2333" s="104"/>
      <c r="PG2333" s="104"/>
      <c r="PH2333" s="104"/>
      <c r="PI2333" s="104"/>
      <c r="PJ2333" s="104"/>
      <c r="PK2333" s="104"/>
      <c r="PL2333" s="104"/>
      <c r="PM2333" s="104"/>
      <c r="PN2333" s="104"/>
      <c r="PO2333" s="104"/>
      <c r="PP2333" s="104"/>
      <c r="PQ2333" s="104"/>
      <c r="PR2333" s="104"/>
      <c r="PS2333" s="104"/>
      <c r="PT2333" s="104"/>
      <c r="PU2333" s="104"/>
      <c r="PV2333" s="104"/>
      <c r="PW2333" s="104"/>
      <c r="PX2333" s="104"/>
      <c r="PY2333" s="104"/>
      <c r="PZ2333" s="104"/>
      <c r="QA2333" s="104"/>
      <c r="QB2333" s="104"/>
      <c r="QC2333" s="104"/>
      <c r="QD2333" s="104"/>
      <c r="QE2333" s="104"/>
      <c r="QF2333" s="104"/>
      <c r="QG2333" s="104"/>
      <c r="QH2333" s="104"/>
      <c r="QI2333" s="104"/>
      <c r="QJ2333" s="104"/>
      <c r="QK2333" s="104"/>
      <c r="QL2333" s="104"/>
      <c r="QM2333" s="104"/>
      <c r="QN2333" s="104"/>
      <c r="QO2333" s="104"/>
      <c r="QP2333" s="104"/>
      <c r="QQ2333" s="104"/>
      <c r="QR2333" s="104"/>
      <c r="QS2333" s="104"/>
      <c r="QT2333" s="104"/>
      <c r="QU2333" s="104"/>
      <c r="QV2333" s="104"/>
      <c r="QW2333" s="104"/>
      <c r="QX2333" s="104"/>
      <c r="QY2333" s="104"/>
      <c r="QZ2333" s="104"/>
      <c r="RA2333" s="104"/>
      <c r="RB2333" s="104"/>
      <c r="RC2333" s="104"/>
      <c r="RD2333" s="104"/>
      <c r="RE2333" s="104"/>
      <c r="RF2333" s="104"/>
    </row>
    <row r="2334" spans="1:474" x14ac:dyDescent="0.25">
      <c r="A2334" s="123"/>
      <c r="B2334" s="48" t="s">
        <v>2201</v>
      </c>
      <c r="C2334" s="23"/>
      <c r="D2334" s="57">
        <v>4</v>
      </c>
      <c r="E2334" s="23"/>
      <c r="F2334" s="50">
        <v>200</v>
      </c>
      <c r="G2334" s="169"/>
      <c r="H2334" s="169"/>
      <c r="I2334" s="169"/>
      <c r="J2334" s="169"/>
      <c r="K2334" s="169"/>
      <c r="L2334" s="169"/>
      <c r="M2334" s="169"/>
      <c r="N2334" s="169"/>
      <c r="O2334" s="169"/>
      <c r="P2334" s="207"/>
      <c r="Q2334" s="169"/>
      <c r="R2334" s="169"/>
      <c r="S2334" s="169"/>
      <c r="T2334" s="169"/>
      <c r="U2334" s="208">
        <v>4</v>
      </c>
      <c r="V2334" s="207">
        <v>200</v>
      </c>
      <c r="W2334" s="169"/>
      <c r="X2334" s="169"/>
      <c r="Y2334" s="169"/>
      <c r="Z2334" s="169"/>
      <c r="AA2334" s="169"/>
      <c r="AB2334" s="169"/>
      <c r="AC2334" s="180"/>
      <c r="AD2334" s="180"/>
      <c r="AE2334" s="207">
        <f>H2334+J2334+L2334+N2334+P2334+R2334+T2334+V2334+X2334+Z2334+AB2334+AD2334</f>
        <v>200</v>
      </c>
    </row>
    <row r="2335" spans="1:474" x14ac:dyDescent="0.25">
      <c r="A2335" s="123"/>
      <c r="B2335" s="48" t="s">
        <v>2202</v>
      </c>
      <c r="C2335" s="23"/>
      <c r="D2335" s="57">
        <v>12</v>
      </c>
      <c r="E2335" s="23"/>
      <c r="F2335" s="50">
        <v>6000</v>
      </c>
      <c r="G2335" s="169"/>
      <c r="H2335" s="169"/>
      <c r="I2335" s="169">
        <v>1</v>
      </c>
      <c r="J2335" s="169">
        <v>640.32000000000005</v>
      </c>
      <c r="K2335" s="169"/>
      <c r="L2335" s="169"/>
      <c r="M2335" s="169"/>
      <c r="N2335" s="169"/>
      <c r="O2335" s="169"/>
      <c r="P2335" s="207"/>
      <c r="Q2335" s="169"/>
      <c r="R2335" s="169"/>
      <c r="S2335" s="169"/>
      <c r="T2335" s="169"/>
      <c r="U2335" s="208">
        <v>11</v>
      </c>
      <c r="V2335" s="207">
        <v>5359.68</v>
      </c>
      <c r="W2335" s="169"/>
      <c r="X2335" s="169"/>
      <c r="Y2335" s="169"/>
      <c r="Z2335" s="169"/>
      <c r="AA2335" s="169"/>
      <c r="AB2335" s="169"/>
      <c r="AC2335" s="180"/>
      <c r="AD2335" s="180"/>
      <c r="AE2335" s="207">
        <f>H2335+J2335+L2335+N2335+P2335+R2335+T2335+V2335+X2335+Z2335+AB2335+AD2335</f>
        <v>6000</v>
      </c>
    </row>
    <row r="2336" spans="1:474" x14ac:dyDescent="0.25">
      <c r="A2336" s="119"/>
      <c r="B2336" s="48" t="s">
        <v>2203</v>
      </c>
      <c r="C2336" s="23"/>
      <c r="D2336" s="49">
        <v>100</v>
      </c>
      <c r="E2336" s="23"/>
      <c r="F2336" s="50">
        <v>21160</v>
      </c>
      <c r="G2336" s="169"/>
      <c r="H2336" s="169"/>
      <c r="I2336" s="169">
        <v>50</v>
      </c>
      <c r="J2336" s="169">
        <v>4640</v>
      </c>
      <c r="K2336" s="169"/>
      <c r="L2336" s="169"/>
      <c r="M2336" s="169"/>
      <c r="N2336" s="169"/>
      <c r="O2336" s="169"/>
      <c r="P2336" s="207"/>
      <c r="Q2336" s="169"/>
      <c r="R2336" s="169"/>
      <c r="S2336" s="169"/>
      <c r="T2336" s="169"/>
      <c r="U2336" s="208">
        <v>50</v>
      </c>
      <c r="V2336" s="207">
        <v>16520</v>
      </c>
      <c r="W2336" s="169"/>
      <c r="X2336" s="169"/>
      <c r="Y2336" s="169"/>
      <c r="Z2336" s="169"/>
      <c r="AA2336" s="169"/>
      <c r="AB2336" s="169"/>
      <c r="AC2336" s="180"/>
      <c r="AD2336" s="180"/>
      <c r="AE2336" s="207">
        <f>H2336+J2336+L2336+N2336+P2336+R2336+T2336+V2336+X2336+Z2336+AB2336+AD2336</f>
        <v>21160</v>
      </c>
    </row>
    <row r="2337" spans="1:474" s="19" customFormat="1" ht="24.75" x14ac:dyDescent="0.25">
      <c r="A2337" s="15">
        <v>33604</v>
      </c>
      <c r="B2337" s="67" t="s">
        <v>2204</v>
      </c>
      <c r="C2337" s="15"/>
      <c r="D2337" s="15"/>
      <c r="E2337" s="15"/>
      <c r="F2337" s="18">
        <v>283624</v>
      </c>
      <c r="G2337" s="173">
        <f>SUM(G2338:G2342)</f>
        <v>0</v>
      </c>
      <c r="H2337" s="173">
        <f t="shared" ref="H2337:AE2337" si="336">SUM(H2338:H2342)</f>
        <v>0</v>
      </c>
      <c r="I2337" s="173">
        <f t="shared" si="336"/>
        <v>0</v>
      </c>
      <c r="J2337" s="173">
        <f t="shared" si="336"/>
        <v>0</v>
      </c>
      <c r="K2337" s="173">
        <f t="shared" si="336"/>
        <v>0</v>
      </c>
      <c r="L2337" s="173">
        <f t="shared" si="336"/>
        <v>0</v>
      </c>
      <c r="M2337" s="173">
        <f t="shared" si="336"/>
        <v>0</v>
      </c>
      <c r="N2337" s="173">
        <f t="shared" si="336"/>
        <v>0</v>
      </c>
      <c r="O2337" s="173">
        <f t="shared" si="336"/>
        <v>0</v>
      </c>
      <c r="P2337" s="184">
        <f t="shared" si="336"/>
        <v>0</v>
      </c>
      <c r="Q2337" s="173">
        <f t="shared" si="336"/>
        <v>0</v>
      </c>
      <c r="R2337" s="173">
        <f t="shared" si="336"/>
        <v>0</v>
      </c>
      <c r="S2337" s="173">
        <v>0</v>
      </c>
      <c r="T2337" s="173">
        <v>0</v>
      </c>
      <c r="U2337" s="173">
        <v>915</v>
      </c>
      <c r="V2337" s="184">
        <v>283624</v>
      </c>
      <c r="W2337" s="173">
        <f t="shared" si="336"/>
        <v>0</v>
      </c>
      <c r="X2337" s="173">
        <f t="shared" si="336"/>
        <v>0</v>
      </c>
      <c r="Y2337" s="173">
        <f t="shared" si="336"/>
        <v>0</v>
      </c>
      <c r="Z2337" s="173">
        <f t="shared" si="336"/>
        <v>0</v>
      </c>
      <c r="AA2337" s="173">
        <f t="shared" si="336"/>
        <v>0</v>
      </c>
      <c r="AB2337" s="173">
        <f t="shared" si="336"/>
        <v>0</v>
      </c>
      <c r="AC2337" s="173">
        <f t="shared" si="336"/>
        <v>0</v>
      </c>
      <c r="AD2337" s="179">
        <f t="shared" si="336"/>
        <v>0</v>
      </c>
      <c r="AE2337" s="184">
        <f t="shared" si="336"/>
        <v>283624</v>
      </c>
      <c r="AF2337" s="104"/>
      <c r="AG2337" s="104"/>
      <c r="AH2337" s="104"/>
      <c r="AI2337" s="104"/>
      <c r="AJ2337" s="104"/>
      <c r="AK2337" s="104"/>
      <c r="AL2337" s="104"/>
      <c r="AM2337" s="104"/>
      <c r="AN2337" s="104"/>
      <c r="AO2337" s="104"/>
      <c r="AP2337" s="104"/>
      <c r="AQ2337" s="104"/>
      <c r="AR2337" s="104"/>
      <c r="AS2337" s="104"/>
      <c r="AT2337" s="104"/>
      <c r="AU2337" s="104"/>
      <c r="AV2337" s="104"/>
      <c r="AW2337" s="104"/>
      <c r="AX2337" s="104"/>
      <c r="AY2337" s="104"/>
      <c r="AZ2337" s="104"/>
      <c r="BA2337" s="104"/>
      <c r="BB2337" s="104"/>
      <c r="BC2337" s="104"/>
      <c r="BD2337" s="104"/>
      <c r="BE2337" s="104"/>
      <c r="BF2337" s="104"/>
      <c r="BG2337" s="104"/>
      <c r="BH2337" s="104"/>
      <c r="BI2337" s="104"/>
      <c r="BJ2337" s="104"/>
      <c r="BK2337" s="104"/>
      <c r="BL2337" s="104"/>
      <c r="BM2337" s="104"/>
      <c r="BN2337" s="104"/>
      <c r="BO2337" s="104"/>
      <c r="BP2337" s="104"/>
      <c r="BQ2337" s="104"/>
      <c r="BR2337" s="104"/>
      <c r="GM2337" s="104"/>
      <c r="GN2337" s="104"/>
      <c r="GO2337" s="104"/>
      <c r="GP2337" s="104"/>
      <c r="GQ2337" s="104"/>
      <c r="GR2337" s="104"/>
      <c r="GS2337" s="104"/>
      <c r="GT2337" s="104"/>
      <c r="GU2337" s="104"/>
      <c r="GV2337" s="104"/>
      <c r="GW2337" s="104"/>
      <c r="GX2337" s="104"/>
      <c r="GY2337" s="104"/>
      <c r="GZ2337" s="104"/>
      <c r="HA2337" s="104"/>
      <c r="HB2337" s="104"/>
      <c r="HC2337" s="104"/>
      <c r="HD2337" s="104"/>
      <c r="HE2337" s="104"/>
      <c r="HF2337" s="104"/>
      <c r="HG2337" s="104"/>
      <c r="HH2337" s="104"/>
      <c r="HI2337" s="104"/>
      <c r="HJ2337" s="104"/>
      <c r="HK2337" s="104"/>
      <c r="HL2337" s="104"/>
      <c r="HM2337" s="104"/>
      <c r="HN2337" s="104"/>
      <c r="HO2337" s="104"/>
      <c r="HP2337" s="104"/>
      <c r="HQ2337" s="104"/>
      <c r="HR2337" s="104"/>
      <c r="HS2337" s="104"/>
      <c r="HT2337" s="104"/>
      <c r="HU2337" s="104"/>
      <c r="HV2337" s="104"/>
      <c r="HW2337" s="104"/>
      <c r="HX2337" s="104"/>
      <c r="HY2337" s="104"/>
      <c r="HZ2337" s="104"/>
      <c r="IA2337" s="104"/>
      <c r="IB2337" s="104"/>
      <c r="IC2337" s="104"/>
      <c r="ID2337" s="104"/>
      <c r="IE2337" s="104"/>
      <c r="IF2337" s="104"/>
      <c r="IG2337" s="104"/>
      <c r="IH2337" s="104"/>
      <c r="II2337" s="104"/>
      <c r="IJ2337" s="104"/>
      <c r="IK2337" s="104"/>
      <c r="IL2337" s="104"/>
      <c r="IM2337" s="104"/>
      <c r="IN2337" s="104"/>
      <c r="IO2337" s="104"/>
      <c r="IP2337" s="104"/>
      <c r="IQ2337" s="104"/>
      <c r="IR2337" s="104"/>
      <c r="IS2337" s="104"/>
      <c r="IT2337" s="104"/>
      <c r="IU2337" s="104"/>
      <c r="IV2337" s="104"/>
      <c r="IW2337" s="104"/>
      <c r="IX2337" s="104"/>
      <c r="IY2337" s="104"/>
      <c r="IZ2337" s="104"/>
      <c r="JA2337" s="104"/>
      <c r="JB2337" s="104"/>
      <c r="JC2337" s="104"/>
      <c r="JD2337" s="104"/>
      <c r="JE2337" s="104"/>
      <c r="JF2337" s="104"/>
      <c r="JG2337" s="104"/>
      <c r="JH2337" s="104"/>
      <c r="JI2337" s="104"/>
      <c r="JJ2337" s="104"/>
      <c r="JK2337" s="104"/>
      <c r="JL2337" s="104"/>
      <c r="JM2337" s="104"/>
      <c r="JN2337" s="104"/>
      <c r="JO2337" s="104"/>
      <c r="JP2337" s="104"/>
      <c r="JQ2337" s="104"/>
      <c r="JR2337" s="104"/>
      <c r="JS2337" s="104"/>
      <c r="JT2337" s="104"/>
      <c r="JU2337" s="104"/>
      <c r="JV2337" s="104"/>
      <c r="JW2337" s="104"/>
      <c r="JX2337" s="104"/>
      <c r="JY2337" s="104"/>
      <c r="JZ2337" s="104"/>
      <c r="KA2337" s="104"/>
      <c r="KB2337" s="104"/>
      <c r="KC2337" s="104"/>
      <c r="KD2337" s="104"/>
      <c r="KE2337" s="104"/>
      <c r="KF2337" s="104"/>
      <c r="KG2337" s="104"/>
      <c r="KH2337" s="104"/>
      <c r="KI2337" s="104"/>
      <c r="KJ2337" s="104"/>
      <c r="KK2337" s="104"/>
      <c r="KL2337" s="104"/>
      <c r="KM2337" s="104"/>
      <c r="KN2337" s="104"/>
      <c r="KO2337" s="104"/>
      <c r="KP2337" s="104"/>
      <c r="KQ2337" s="104"/>
      <c r="KR2337" s="104"/>
      <c r="KS2337" s="104"/>
      <c r="KT2337" s="104"/>
      <c r="KU2337" s="104"/>
      <c r="KV2337" s="104"/>
      <c r="KW2337" s="104"/>
      <c r="KX2337" s="104"/>
      <c r="KY2337" s="104"/>
      <c r="KZ2337" s="104"/>
      <c r="LA2337" s="104"/>
      <c r="LB2337" s="104"/>
      <c r="LC2337" s="104"/>
      <c r="LD2337" s="104"/>
      <c r="LE2337" s="104"/>
      <c r="LF2337" s="104"/>
      <c r="LG2337" s="104"/>
      <c r="LH2337" s="104"/>
      <c r="LI2337" s="104"/>
      <c r="LJ2337" s="104"/>
      <c r="LK2337" s="104"/>
      <c r="LL2337" s="104"/>
      <c r="LM2337" s="104"/>
      <c r="LN2337" s="104"/>
      <c r="LO2337" s="104"/>
      <c r="LP2337" s="104"/>
      <c r="LQ2337" s="104"/>
      <c r="LR2337" s="104"/>
      <c r="LS2337" s="104"/>
      <c r="LT2337" s="104"/>
      <c r="LU2337" s="104"/>
      <c r="LV2337" s="104"/>
      <c r="LW2337" s="104"/>
      <c r="LX2337" s="104"/>
      <c r="LY2337" s="104"/>
      <c r="LZ2337" s="104"/>
      <c r="MA2337" s="104"/>
      <c r="MB2337" s="104"/>
      <c r="MC2337" s="104"/>
      <c r="MD2337" s="104"/>
      <c r="ME2337" s="104"/>
      <c r="MF2337" s="104"/>
      <c r="MG2337" s="104"/>
      <c r="MH2337" s="104"/>
      <c r="MI2337" s="104"/>
      <c r="MJ2337" s="104"/>
      <c r="MK2337" s="104"/>
      <c r="ML2337" s="104"/>
      <c r="MM2337" s="104"/>
      <c r="MN2337" s="104"/>
      <c r="MO2337" s="104"/>
      <c r="MP2337" s="104"/>
      <c r="MQ2337" s="104"/>
      <c r="MR2337" s="104"/>
      <c r="MS2337" s="104"/>
      <c r="MT2337" s="104"/>
      <c r="MU2337" s="104"/>
      <c r="MV2337" s="104"/>
      <c r="MW2337" s="104"/>
      <c r="MX2337" s="104"/>
      <c r="MY2337" s="104"/>
      <c r="MZ2337" s="104"/>
      <c r="NA2337" s="104"/>
      <c r="NB2337" s="104"/>
      <c r="NC2337" s="104"/>
      <c r="ND2337" s="104"/>
      <c r="NE2337" s="104"/>
      <c r="NF2337" s="104"/>
      <c r="NG2337" s="104"/>
      <c r="NH2337" s="104"/>
      <c r="NI2337" s="104"/>
      <c r="NJ2337" s="104"/>
      <c r="NK2337" s="104"/>
      <c r="NL2337" s="104"/>
      <c r="NM2337" s="104"/>
      <c r="NN2337" s="104"/>
      <c r="NO2337" s="104"/>
      <c r="NP2337" s="104"/>
      <c r="NQ2337" s="104"/>
      <c r="NR2337" s="104"/>
      <c r="NS2337" s="104"/>
      <c r="NT2337" s="104"/>
      <c r="NU2337" s="104"/>
      <c r="NV2337" s="104"/>
      <c r="NW2337" s="104"/>
      <c r="NX2337" s="104"/>
      <c r="NY2337" s="104"/>
      <c r="NZ2337" s="104"/>
      <c r="OA2337" s="104"/>
      <c r="OB2337" s="104"/>
      <c r="OC2337" s="104"/>
      <c r="OD2337" s="104"/>
      <c r="OE2337" s="104"/>
      <c r="OF2337" s="104"/>
      <c r="OG2337" s="104"/>
      <c r="OH2337" s="104"/>
      <c r="OI2337" s="104"/>
      <c r="OJ2337" s="104"/>
      <c r="OK2337" s="104"/>
      <c r="OL2337" s="104"/>
      <c r="OM2337" s="104"/>
      <c r="ON2337" s="104"/>
      <c r="OO2337" s="104"/>
      <c r="OP2337" s="104"/>
      <c r="OQ2337" s="104"/>
      <c r="OR2337" s="104"/>
      <c r="OS2337" s="104"/>
      <c r="OT2337" s="104"/>
      <c r="OU2337" s="104"/>
      <c r="OV2337" s="104"/>
      <c r="OW2337" s="104"/>
      <c r="OX2337" s="104"/>
      <c r="OY2337" s="104"/>
      <c r="OZ2337" s="104"/>
      <c r="PA2337" s="104"/>
      <c r="PB2337" s="104"/>
      <c r="PC2337" s="104"/>
      <c r="PD2337" s="104"/>
      <c r="PE2337" s="104"/>
      <c r="PF2337" s="104"/>
      <c r="PG2337" s="104"/>
      <c r="PH2337" s="104"/>
      <c r="PI2337" s="104"/>
      <c r="PJ2337" s="104"/>
      <c r="PK2337" s="104"/>
      <c r="PL2337" s="104"/>
      <c r="PM2337" s="104"/>
      <c r="PN2337" s="104"/>
      <c r="PO2337" s="104"/>
      <c r="PP2337" s="104"/>
      <c r="PQ2337" s="104"/>
      <c r="PR2337" s="104"/>
      <c r="PS2337" s="104"/>
      <c r="PT2337" s="104"/>
      <c r="PU2337" s="104"/>
      <c r="PV2337" s="104"/>
      <c r="PW2337" s="104"/>
      <c r="PX2337" s="104"/>
      <c r="PY2337" s="104"/>
      <c r="PZ2337" s="104"/>
      <c r="QA2337" s="104"/>
      <c r="QB2337" s="104"/>
      <c r="QC2337" s="104"/>
      <c r="QD2337" s="104"/>
      <c r="QE2337" s="104"/>
      <c r="QF2337" s="104"/>
      <c r="QG2337" s="104"/>
      <c r="QH2337" s="104"/>
      <c r="QI2337" s="104"/>
      <c r="QJ2337" s="104"/>
      <c r="QK2337" s="104"/>
      <c r="QL2337" s="104"/>
      <c r="QM2337" s="104"/>
      <c r="QN2337" s="104"/>
      <c r="QO2337" s="104"/>
      <c r="QP2337" s="104"/>
      <c r="QQ2337" s="104"/>
      <c r="QR2337" s="104"/>
      <c r="QS2337" s="104"/>
      <c r="QT2337" s="104"/>
      <c r="QU2337" s="104"/>
      <c r="QV2337" s="104"/>
      <c r="QW2337" s="104"/>
      <c r="QX2337" s="104"/>
      <c r="QY2337" s="104"/>
      <c r="QZ2337" s="104"/>
      <c r="RA2337" s="104"/>
      <c r="RB2337" s="104"/>
      <c r="RC2337" s="104"/>
      <c r="RD2337" s="104"/>
      <c r="RE2337" s="104"/>
      <c r="RF2337" s="104"/>
    </row>
    <row r="2338" spans="1:474" x14ac:dyDescent="0.25">
      <c r="A2338" s="26"/>
      <c r="B2338" s="48" t="s">
        <v>2205</v>
      </c>
      <c r="C2338" s="23"/>
      <c r="D2338" s="49">
        <v>500</v>
      </c>
      <c r="E2338" s="23"/>
      <c r="F2338" s="50">
        <v>65000</v>
      </c>
      <c r="G2338" s="169"/>
      <c r="H2338" s="169"/>
      <c r="I2338" s="169"/>
      <c r="J2338" s="169"/>
      <c r="K2338" s="169"/>
      <c r="L2338" s="169"/>
      <c r="M2338" s="169"/>
      <c r="N2338" s="169"/>
      <c r="O2338" s="169"/>
      <c r="P2338" s="207"/>
      <c r="Q2338" s="169"/>
      <c r="R2338" s="169"/>
      <c r="S2338" s="169"/>
      <c r="T2338" s="169"/>
      <c r="U2338" s="208">
        <v>500</v>
      </c>
      <c r="V2338" s="207">
        <v>65000</v>
      </c>
      <c r="W2338" s="169"/>
      <c r="X2338" s="169"/>
      <c r="Y2338" s="169"/>
      <c r="Z2338" s="169"/>
      <c r="AA2338" s="169"/>
      <c r="AB2338" s="169"/>
      <c r="AC2338" s="180"/>
      <c r="AD2338" s="180"/>
      <c r="AE2338" s="207">
        <f>H2338+J2338+L2338+N2338+P2338+R2338+T2338+V2338+X2338+Z2338+AB2338+AD2338</f>
        <v>65000</v>
      </c>
    </row>
    <row r="2339" spans="1:474" x14ac:dyDescent="0.25">
      <c r="A2339" s="26"/>
      <c r="B2339" s="48" t="s">
        <v>2206</v>
      </c>
      <c r="C2339" s="23"/>
      <c r="D2339" s="49">
        <v>14</v>
      </c>
      <c r="E2339" s="23"/>
      <c r="F2339" s="50">
        <v>12324</v>
      </c>
      <c r="G2339" s="169"/>
      <c r="H2339" s="169"/>
      <c r="I2339" s="169"/>
      <c r="J2339" s="169"/>
      <c r="K2339" s="169"/>
      <c r="L2339" s="169"/>
      <c r="M2339" s="169"/>
      <c r="N2339" s="169"/>
      <c r="O2339" s="169"/>
      <c r="P2339" s="207"/>
      <c r="Q2339" s="169"/>
      <c r="R2339" s="169"/>
      <c r="S2339" s="169"/>
      <c r="T2339" s="169"/>
      <c r="U2339" s="208">
        <v>14</v>
      </c>
      <c r="V2339" s="207">
        <v>12324</v>
      </c>
      <c r="W2339" s="169"/>
      <c r="X2339" s="169"/>
      <c r="Y2339" s="169"/>
      <c r="Z2339" s="169"/>
      <c r="AA2339" s="169"/>
      <c r="AB2339" s="169"/>
      <c r="AC2339" s="180"/>
      <c r="AD2339" s="180"/>
      <c r="AE2339" s="207">
        <f>H2339+J2339+L2339+N2339+P2339+R2339+T2339+V2339+X2339+Z2339+AB2339+AD2339</f>
        <v>12324</v>
      </c>
    </row>
    <row r="2340" spans="1:474" x14ac:dyDescent="0.25">
      <c r="A2340" s="123"/>
      <c r="B2340" s="48" t="s">
        <v>2207</v>
      </c>
      <c r="C2340" s="23"/>
      <c r="D2340" s="49">
        <v>400</v>
      </c>
      <c r="E2340" s="23"/>
      <c r="F2340" s="50">
        <v>200000</v>
      </c>
      <c r="G2340" s="169"/>
      <c r="H2340" s="169"/>
      <c r="I2340" s="169"/>
      <c r="J2340" s="169"/>
      <c r="K2340" s="169"/>
      <c r="L2340" s="169"/>
      <c r="M2340" s="169"/>
      <c r="N2340" s="169"/>
      <c r="O2340" s="169"/>
      <c r="P2340" s="207"/>
      <c r="Q2340" s="169"/>
      <c r="R2340" s="169"/>
      <c r="S2340" s="169"/>
      <c r="T2340" s="169"/>
      <c r="U2340" s="208">
        <v>400</v>
      </c>
      <c r="V2340" s="207">
        <v>200000</v>
      </c>
      <c r="W2340" s="169"/>
      <c r="X2340" s="169"/>
      <c r="Y2340" s="169"/>
      <c r="Z2340" s="169"/>
      <c r="AA2340" s="169"/>
      <c r="AB2340" s="169"/>
      <c r="AC2340" s="180"/>
      <c r="AD2340" s="180"/>
      <c r="AE2340" s="207">
        <f>H2340+J2340+L2340+N2340+P2340+R2340+T2340+V2340+X2340+Z2340+AB2340+AD2340</f>
        <v>200000</v>
      </c>
    </row>
    <row r="2341" spans="1:474" x14ac:dyDescent="0.25">
      <c r="A2341" s="123"/>
      <c r="B2341" s="48" t="s">
        <v>2208</v>
      </c>
      <c r="C2341" s="23"/>
      <c r="D2341" s="49">
        <v>0</v>
      </c>
      <c r="E2341" s="23"/>
      <c r="F2341" s="50">
        <v>0</v>
      </c>
      <c r="G2341" s="169"/>
      <c r="H2341" s="169"/>
      <c r="I2341" s="169"/>
      <c r="J2341" s="169"/>
      <c r="K2341" s="169"/>
      <c r="L2341" s="169"/>
      <c r="M2341" s="169"/>
      <c r="N2341" s="169"/>
      <c r="O2341" s="169"/>
      <c r="P2341" s="207"/>
      <c r="Q2341" s="169"/>
      <c r="R2341" s="169"/>
      <c r="S2341" s="169"/>
      <c r="T2341" s="169"/>
      <c r="U2341" s="208">
        <v>0</v>
      </c>
      <c r="V2341" s="207">
        <v>0</v>
      </c>
      <c r="W2341" s="169"/>
      <c r="X2341" s="169"/>
      <c r="Y2341" s="169"/>
      <c r="Z2341" s="169"/>
      <c r="AA2341" s="169"/>
      <c r="AB2341" s="169"/>
      <c r="AC2341" s="180"/>
      <c r="AD2341" s="180"/>
      <c r="AE2341" s="207">
        <f>H2341+J2341+L2341+N2341+P2341+R2341+T2341+V2341+X2341+Z2341+AB2341+AD2341</f>
        <v>0</v>
      </c>
    </row>
    <row r="2342" spans="1:474" x14ac:dyDescent="0.25">
      <c r="A2342" s="119"/>
      <c r="B2342" s="48" t="s">
        <v>2209</v>
      </c>
      <c r="C2342" s="23"/>
      <c r="D2342" s="49">
        <v>1</v>
      </c>
      <c r="E2342" s="23"/>
      <c r="F2342" s="50">
        <v>6300</v>
      </c>
      <c r="G2342" s="169"/>
      <c r="H2342" s="169"/>
      <c r="I2342" s="169"/>
      <c r="J2342" s="169"/>
      <c r="K2342" s="169"/>
      <c r="L2342" s="169"/>
      <c r="M2342" s="169"/>
      <c r="N2342" s="169"/>
      <c r="O2342" s="169"/>
      <c r="P2342" s="207"/>
      <c r="Q2342" s="169"/>
      <c r="R2342" s="169"/>
      <c r="S2342" s="169"/>
      <c r="T2342" s="169"/>
      <c r="U2342" s="208">
        <v>1</v>
      </c>
      <c r="V2342" s="207">
        <v>6300</v>
      </c>
      <c r="W2342" s="169"/>
      <c r="X2342" s="169"/>
      <c r="Y2342" s="169"/>
      <c r="Z2342" s="169"/>
      <c r="AA2342" s="169"/>
      <c r="AB2342" s="169"/>
      <c r="AC2342" s="180"/>
      <c r="AD2342" s="180"/>
      <c r="AE2342" s="207">
        <f>H2342+J2342+L2342+N2342+P2342+R2342+T2342+V2342+X2342+Z2342+AB2342+AD2342</f>
        <v>6300</v>
      </c>
    </row>
    <row r="2343" spans="1:474" s="14" customFormat="1" x14ac:dyDescent="0.25">
      <c r="A2343" s="11">
        <v>338</v>
      </c>
      <c r="B2343" s="79" t="s">
        <v>2210</v>
      </c>
      <c r="C2343" s="80"/>
      <c r="D2343" s="11"/>
      <c r="E2343" s="11"/>
      <c r="F2343" s="13">
        <v>2160</v>
      </c>
      <c r="G2343" s="171">
        <f>G2344</f>
        <v>0</v>
      </c>
      <c r="H2343" s="171">
        <f t="shared" ref="H2343:AE2343" si="337">H2344</f>
        <v>0</v>
      </c>
      <c r="I2343" s="171">
        <f t="shared" si="337"/>
        <v>0</v>
      </c>
      <c r="J2343" s="171">
        <f t="shared" si="337"/>
        <v>0</v>
      </c>
      <c r="K2343" s="171">
        <f t="shared" si="337"/>
        <v>0</v>
      </c>
      <c r="L2343" s="171">
        <f t="shared" si="337"/>
        <v>0</v>
      </c>
      <c r="M2343" s="171">
        <f t="shared" si="337"/>
        <v>0</v>
      </c>
      <c r="N2343" s="171">
        <f t="shared" si="337"/>
        <v>0</v>
      </c>
      <c r="O2343" s="171">
        <f t="shared" si="337"/>
        <v>0</v>
      </c>
      <c r="P2343" s="185">
        <f t="shared" si="337"/>
        <v>0</v>
      </c>
      <c r="Q2343" s="171">
        <f t="shared" si="337"/>
        <v>0</v>
      </c>
      <c r="R2343" s="171">
        <f t="shared" si="337"/>
        <v>0</v>
      </c>
      <c r="S2343" s="171">
        <v>0</v>
      </c>
      <c r="T2343" s="171">
        <v>0</v>
      </c>
      <c r="U2343" s="171">
        <v>1</v>
      </c>
      <c r="V2343" s="185">
        <v>2160</v>
      </c>
      <c r="W2343" s="171">
        <f t="shared" si="337"/>
        <v>0</v>
      </c>
      <c r="X2343" s="171">
        <f t="shared" si="337"/>
        <v>0</v>
      </c>
      <c r="Y2343" s="171">
        <f t="shared" si="337"/>
        <v>0</v>
      </c>
      <c r="Z2343" s="171">
        <f t="shared" si="337"/>
        <v>0</v>
      </c>
      <c r="AA2343" s="171">
        <f t="shared" si="337"/>
        <v>0</v>
      </c>
      <c r="AB2343" s="171">
        <f t="shared" si="337"/>
        <v>0</v>
      </c>
      <c r="AC2343" s="171">
        <f t="shared" si="337"/>
        <v>0</v>
      </c>
      <c r="AD2343" s="181">
        <f t="shared" si="337"/>
        <v>0</v>
      </c>
      <c r="AE2343" s="185">
        <f t="shared" si="337"/>
        <v>2160</v>
      </c>
      <c r="AF2343" s="104"/>
      <c r="AG2343" s="104"/>
      <c r="AH2343" s="104"/>
      <c r="AI2343" s="104"/>
      <c r="AJ2343" s="104"/>
      <c r="AK2343" s="104"/>
      <c r="AL2343" s="104"/>
      <c r="AM2343" s="104"/>
      <c r="AN2343" s="104"/>
      <c r="AO2343" s="104"/>
      <c r="AP2343" s="104"/>
      <c r="AQ2343" s="104"/>
      <c r="AR2343" s="104"/>
      <c r="AS2343" s="104"/>
      <c r="AT2343" s="104"/>
      <c r="AU2343" s="104"/>
      <c r="AV2343" s="104"/>
      <c r="AW2343" s="104"/>
      <c r="AX2343" s="104"/>
      <c r="AY2343" s="104"/>
      <c r="AZ2343" s="104"/>
      <c r="BA2343" s="104"/>
      <c r="BB2343" s="104"/>
      <c r="BC2343" s="104"/>
      <c r="BD2343" s="104"/>
      <c r="BE2343" s="104"/>
      <c r="BF2343" s="104"/>
      <c r="BG2343" s="104"/>
      <c r="BH2343" s="104"/>
      <c r="BI2343" s="104"/>
      <c r="BJ2343" s="104"/>
      <c r="BK2343" s="104"/>
      <c r="BL2343" s="104"/>
      <c r="BM2343" s="104"/>
      <c r="BN2343" s="104"/>
      <c r="BO2343" s="104"/>
      <c r="BP2343" s="104"/>
      <c r="BQ2343" s="104"/>
      <c r="BR2343" s="104"/>
      <c r="GM2343" s="104"/>
      <c r="GN2343" s="104"/>
      <c r="GO2343" s="104"/>
      <c r="GP2343" s="104"/>
      <c r="GQ2343" s="104"/>
      <c r="GR2343" s="104"/>
      <c r="GS2343" s="104"/>
      <c r="GT2343" s="104"/>
      <c r="GU2343" s="104"/>
      <c r="GV2343" s="104"/>
      <c r="GW2343" s="104"/>
      <c r="GX2343" s="104"/>
      <c r="GY2343" s="104"/>
      <c r="GZ2343" s="104"/>
      <c r="HA2343" s="104"/>
      <c r="HB2343" s="104"/>
      <c r="HC2343" s="104"/>
      <c r="HD2343" s="104"/>
      <c r="HE2343" s="104"/>
      <c r="HF2343" s="104"/>
      <c r="HG2343" s="104"/>
      <c r="HH2343" s="104"/>
      <c r="HI2343" s="104"/>
      <c r="HJ2343" s="104"/>
      <c r="HK2343" s="104"/>
      <c r="HL2343" s="104"/>
      <c r="HM2343" s="104"/>
      <c r="HN2343" s="104"/>
      <c r="HO2343" s="104"/>
      <c r="HP2343" s="104"/>
      <c r="HQ2343" s="104"/>
      <c r="HR2343" s="104"/>
      <c r="HS2343" s="104"/>
      <c r="HT2343" s="104"/>
      <c r="HU2343" s="104"/>
      <c r="HV2343" s="104"/>
      <c r="HW2343" s="104"/>
      <c r="HX2343" s="104"/>
      <c r="HY2343" s="104"/>
      <c r="HZ2343" s="104"/>
      <c r="IA2343" s="104"/>
      <c r="IB2343" s="104"/>
      <c r="IC2343" s="104"/>
      <c r="ID2343" s="104"/>
      <c r="IE2343" s="104"/>
      <c r="IF2343" s="104"/>
      <c r="IG2343" s="104"/>
      <c r="IH2343" s="104"/>
      <c r="II2343" s="104"/>
      <c r="IJ2343" s="104"/>
      <c r="IK2343" s="104"/>
      <c r="IL2343" s="104"/>
      <c r="IM2343" s="104"/>
      <c r="IN2343" s="104"/>
      <c r="IO2343" s="104"/>
      <c r="IP2343" s="104"/>
      <c r="IQ2343" s="104"/>
      <c r="IR2343" s="104"/>
      <c r="IS2343" s="104"/>
      <c r="IT2343" s="104"/>
      <c r="IU2343" s="104"/>
      <c r="IV2343" s="104"/>
      <c r="IW2343" s="104"/>
      <c r="IX2343" s="104"/>
      <c r="IY2343" s="104"/>
      <c r="IZ2343" s="104"/>
      <c r="JA2343" s="104"/>
      <c r="JB2343" s="104"/>
      <c r="JC2343" s="104"/>
      <c r="JD2343" s="104"/>
      <c r="JE2343" s="104"/>
      <c r="JF2343" s="104"/>
      <c r="JG2343" s="104"/>
      <c r="JH2343" s="104"/>
      <c r="JI2343" s="104"/>
      <c r="JJ2343" s="104"/>
      <c r="JK2343" s="104"/>
      <c r="JL2343" s="104"/>
      <c r="JM2343" s="104"/>
      <c r="JN2343" s="104"/>
      <c r="JO2343" s="104"/>
      <c r="JP2343" s="104"/>
      <c r="JQ2343" s="104"/>
      <c r="JR2343" s="104"/>
      <c r="JS2343" s="104"/>
      <c r="JT2343" s="104"/>
      <c r="JU2343" s="104"/>
      <c r="JV2343" s="104"/>
      <c r="JW2343" s="104"/>
      <c r="JX2343" s="104"/>
      <c r="JY2343" s="104"/>
      <c r="JZ2343" s="104"/>
      <c r="KA2343" s="104"/>
      <c r="KB2343" s="104"/>
      <c r="KC2343" s="104"/>
      <c r="KD2343" s="104"/>
      <c r="KE2343" s="104"/>
      <c r="KF2343" s="104"/>
      <c r="KG2343" s="104"/>
      <c r="KH2343" s="104"/>
      <c r="KI2343" s="104"/>
      <c r="KJ2343" s="104"/>
      <c r="KK2343" s="104"/>
      <c r="KL2343" s="104"/>
      <c r="KM2343" s="104"/>
      <c r="KN2343" s="104"/>
      <c r="KO2343" s="104"/>
      <c r="KP2343" s="104"/>
      <c r="KQ2343" s="104"/>
      <c r="KR2343" s="104"/>
      <c r="KS2343" s="104"/>
      <c r="KT2343" s="104"/>
      <c r="KU2343" s="104"/>
      <c r="KV2343" s="104"/>
      <c r="KW2343" s="104"/>
      <c r="KX2343" s="104"/>
      <c r="KY2343" s="104"/>
      <c r="KZ2343" s="104"/>
      <c r="LA2343" s="104"/>
      <c r="LB2343" s="104"/>
      <c r="LC2343" s="104"/>
      <c r="LD2343" s="104"/>
      <c r="LE2343" s="104"/>
      <c r="LF2343" s="104"/>
      <c r="LG2343" s="104"/>
      <c r="LH2343" s="104"/>
      <c r="LI2343" s="104"/>
      <c r="LJ2343" s="104"/>
      <c r="LK2343" s="104"/>
      <c r="LL2343" s="104"/>
      <c r="LM2343" s="104"/>
      <c r="LN2343" s="104"/>
      <c r="LO2343" s="104"/>
      <c r="LP2343" s="104"/>
      <c r="LQ2343" s="104"/>
      <c r="LR2343" s="104"/>
      <c r="LS2343" s="104"/>
      <c r="LT2343" s="104"/>
      <c r="LU2343" s="104"/>
      <c r="LV2343" s="104"/>
      <c r="LW2343" s="104"/>
      <c r="LX2343" s="104"/>
      <c r="LY2343" s="104"/>
      <c r="LZ2343" s="104"/>
      <c r="MA2343" s="104"/>
      <c r="MB2343" s="104"/>
      <c r="MC2343" s="104"/>
      <c r="MD2343" s="104"/>
      <c r="ME2343" s="104"/>
      <c r="MF2343" s="104"/>
      <c r="MG2343" s="104"/>
      <c r="MH2343" s="104"/>
      <c r="MI2343" s="104"/>
      <c r="MJ2343" s="104"/>
      <c r="MK2343" s="104"/>
      <c r="ML2343" s="104"/>
      <c r="MM2343" s="104"/>
      <c r="MN2343" s="104"/>
      <c r="MO2343" s="104"/>
      <c r="MP2343" s="104"/>
      <c r="MQ2343" s="104"/>
      <c r="MR2343" s="104"/>
      <c r="MS2343" s="104"/>
      <c r="MT2343" s="104"/>
      <c r="MU2343" s="104"/>
      <c r="MV2343" s="104"/>
      <c r="MW2343" s="104"/>
      <c r="MX2343" s="104"/>
      <c r="MY2343" s="104"/>
      <c r="MZ2343" s="104"/>
      <c r="NA2343" s="104"/>
      <c r="NB2343" s="104"/>
      <c r="NC2343" s="104"/>
      <c r="ND2343" s="104"/>
      <c r="NE2343" s="104"/>
      <c r="NF2343" s="104"/>
      <c r="NG2343" s="104"/>
      <c r="NH2343" s="104"/>
      <c r="NI2343" s="104"/>
      <c r="NJ2343" s="104"/>
      <c r="NK2343" s="104"/>
      <c r="NL2343" s="104"/>
      <c r="NM2343" s="104"/>
      <c r="NN2343" s="104"/>
      <c r="NO2343" s="104"/>
      <c r="NP2343" s="104"/>
      <c r="NQ2343" s="104"/>
      <c r="NR2343" s="104"/>
      <c r="NS2343" s="104"/>
      <c r="NT2343" s="104"/>
      <c r="NU2343" s="104"/>
      <c r="NV2343" s="104"/>
      <c r="NW2343" s="104"/>
      <c r="NX2343" s="104"/>
      <c r="NY2343" s="104"/>
      <c r="NZ2343" s="104"/>
      <c r="OA2343" s="104"/>
      <c r="OB2343" s="104"/>
      <c r="OC2343" s="104"/>
      <c r="OD2343" s="104"/>
      <c r="OE2343" s="104"/>
      <c r="OF2343" s="104"/>
      <c r="OG2343" s="104"/>
      <c r="OH2343" s="104"/>
      <c r="OI2343" s="104"/>
      <c r="OJ2343" s="104"/>
      <c r="OK2343" s="104"/>
      <c r="OL2343" s="104"/>
      <c r="OM2343" s="104"/>
      <c r="ON2343" s="104"/>
      <c r="OO2343" s="104"/>
      <c r="OP2343" s="104"/>
      <c r="OQ2343" s="104"/>
      <c r="OR2343" s="104"/>
      <c r="OS2343" s="104"/>
      <c r="OT2343" s="104"/>
      <c r="OU2343" s="104"/>
      <c r="OV2343" s="104"/>
      <c r="OW2343" s="104"/>
      <c r="OX2343" s="104"/>
      <c r="OY2343" s="104"/>
      <c r="OZ2343" s="104"/>
      <c r="PA2343" s="104"/>
      <c r="PB2343" s="104"/>
      <c r="PC2343" s="104"/>
      <c r="PD2343" s="104"/>
      <c r="PE2343" s="104"/>
      <c r="PF2343" s="104"/>
      <c r="PG2343" s="104"/>
      <c r="PH2343" s="104"/>
      <c r="PI2343" s="104"/>
      <c r="PJ2343" s="104"/>
      <c r="PK2343" s="104"/>
      <c r="PL2343" s="104"/>
      <c r="PM2343" s="104"/>
      <c r="PN2343" s="104"/>
      <c r="PO2343" s="104"/>
      <c r="PP2343" s="104"/>
      <c r="PQ2343" s="104"/>
      <c r="PR2343" s="104"/>
      <c r="PS2343" s="104"/>
      <c r="PT2343" s="104"/>
      <c r="PU2343" s="104"/>
      <c r="PV2343" s="104"/>
      <c r="PW2343" s="104"/>
      <c r="PX2343" s="104"/>
      <c r="PY2343" s="104"/>
      <c r="PZ2343" s="104"/>
      <c r="QA2343" s="104"/>
      <c r="QB2343" s="104"/>
      <c r="QC2343" s="104"/>
      <c r="QD2343" s="104"/>
      <c r="QE2343" s="104"/>
      <c r="QF2343" s="104"/>
      <c r="QG2343" s="104"/>
      <c r="QH2343" s="104"/>
      <c r="QI2343" s="104"/>
      <c r="QJ2343" s="104"/>
      <c r="QK2343" s="104"/>
      <c r="QL2343" s="104"/>
      <c r="QM2343" s="104"/>
      <c r="QN2343" s="104"/>
      <c r="QO2343" s="104"/>
      <c r="QP2343" s="104"/>
      <c r="QQ2343" s="104"/>
      <c r="QR2343" s="104"/>
      <c r="QS2343" s="104"/>
      <c r="QT2343" s="104"/>
      <c r="QU2343" s="104"/>
      <c r="QV2343" s="104"/>
      <c r="QW2343" s="104"/>
      <c r="QX2343" s="104"/>
      <c r="QY2343" s="104"/>
      <c r="QZ2343" s="104"/>
      <c r="RA2343" s="104"/>
      <c r="RB2343" s="104"/>
      <c r="RC2343" s="104"/>
      <c r="RD2343" s="104"/>
      <c r="RE2343" s="104"/>
      <c r="RF2343" s="104"/>
    </row>
    <row r="2344" spans="1:474" s="19" customFormat="1" x14ac:dyDescent="0.25">
      <c r="A2344" s="15">
        <v>33801</v>
      </c>
      <c r="B2344" s="67" t="s">
        <v>2210</v>
      </c>
      <c r="C2344" s="15"/>
      <c r="D2344" s="15"/>
      <c r="E2344" s="15"/>
      <c r="F2344" s="18">
        <v>2160</v>
      </c>
      <c r="G2344" s="173">
        <f>SUM(G2345)</f>
        <v>0</v>
      </c>
      <c r="H2344" s="173">
        <f t="shared" ref="H2344:AE2344" si="338">SUM(H2345)</f>
        <v>0</v>
      </c>
      <c r="I2344" s="173">
        <f t="shared" si="338"/>
        <v>0</v>
      </c>
      <c r="J2344" s="173">
        <f t="shared" si="338"/>
        <v>0</v>
      </c>
      <c r="K2344" s="173">
        <f t="shared" si="338"/>
        <v>0</v>
      </c>
      <c r="L2344" s="173">
        <f t="shared" si="338"/>
        <v>0</v>
      </c>
      <c r="M2344" s="173">
        <f t="shared" si="338"/>
        <v>0</v>
      </c>
      <c r="N2344" s="173">
        <f t="shared" si="338"/>
        <v>0</v>
      </c>
      <c r="O2344" s="173">
        <f t="shared" si="338"/>
        <v>0</v>
      </c>
      <c r="P2344" s="184">
        <f t="shared" si="338"/>
        <v>0</v>
      </c>
      <c r="Q2344" s="173">
        <f t="shared" si="338"/>
        <v>0</v>
      </c>
      <c r="R2344" s="173">
        <f t="shared" si="338"/>
        <v>0</v>
      </c>
      <c r="S2344" s="173">
        <v>0</v>
      </c>
      <c r="T2344" s="173">
        <v>0</v>
      </c>
      <c r="U2344" s="173">
        <v>1</v>
      </c>
      <c r="V2344" s="184">
        <v>2160</v>
      </c>
      <c r="W2344" s="173">
        <f t="shared" si="338"/>
        <v>0</v>
      </c>
      <c r="X2344" s="173">
        <f t="shared" si="338"/>
        <v>0</v>
      </c>
      <c r="Y2344" s="173">
        <f t="shared" si="338"/>
        <v>0</v>
      </c>
      <c r="Z2344" s="173">
        <f t="shared" si="338"/>
        <v>0</v>
      </c>
      <c r="AA2344" s="173">
        <f t="shared" si="338"/>
        <v>0</v>
      </c>
      <c r="AB2344" s="173">
        <f t="shared" si="338"/>
        <v>0</v>
      </c>
      <c r="AC2344" s="173">
        <f t="shared" si="338"/>
        <v>0</v>
      </c>
      <c r="AD2344" s="179">
        <f t="shared" si="338"/>
        <v>0</v>
      </c>
      <c r="AE2344" s="184">
        <f t="shared" si="338"/>
        <v>2160</v>
      </c>
      <c r="AF2344" s="104"/>
      <c r="AG2344" s="104"/>
      <c r="AH2344" s="104"/>
      <c r="AI2344" s="104"/>
      <c r="AJ2344" s="104"/>
      <c r="AK2344" s="104"/>
      <c r="AL2344" s="104"/>
      <c r="AM2344" s="104"/>
      <c r="AN2344" s="104"/>
      <c r="AO2344" s="104"/>
      <c r="AP2344" s="104"/>
      <c r="AQ2344" s="104"/>
      <c r="AR2344" s="104"/>
      <c r="AS2344" s="104"/>
      <c r="AT2344" s="104"/>
      <c r="AU2344" s="104"/>
      <c r="AV2344" s="104"/>
      <c r="AW2344" s="104"/>
      <c r="AX2344" s="104"/>
      <c r="AY2344" s="104"/>
      <c r="AZ2344" s="104"/>
      <c r="BA2344" s="104"/>
      <c r="BB2344" s="104"/>
      <c r="BC2344" s="104"/>
      <c r="BD2344" s="104"/>
      <c r="BE2344" s="104"/>
      <c r="BF2344" s="104"/>
      <c r="BG2344" s="104"/>
      <c r="BH2344" s="104"/>
      <c r="BI2344" s="104"/>
      <c r="BJ2344" s="104"/>
      <c r="BK2344" s="104"/>
      <c r="BL2344" s="104"/>
      <c r="BM2344" s="104"/>
      <c r="BN2344" s="104"/>
      <c r="BO2344" s="104"/>
      <c r="BP2344" s="104"/>
      <c r="BQ2344" s="104"/>
      <c r="BR2344" s="104"/>
      <c r="GM2344" s="104"/>
      <c r="GN2344" s="104"/>
      <c r="GO2344" s="104"/>
      <c r="GP2344" s="104"/>
      <c r="GQ2344" s="104"/>
      <c r="GR2344" s="104"/>
      <c r="GS2344" s="104"/>
      <c r="GT2344" s="104"/>
      <c r="GU2344" s="104"/>
      <c r="GV2344" s="104"/>
      <c r="GW2344" s="104"/>
      <c r="GX2344" s="104"/>
      <c r="GY2344" s="104"/>
      <c r="GZ2344" s="104"/>
      <c r="HA2344" s="104"/>
      <c r="HB2344" s="104"/>
      <c r="HC2344" s="104"/>
      <c r="HD2344" s="104"/>
      <c r="HE2344" s="104"/>
      <c r="HF2344" s="104"/>
      <c r="HG2344" s="104"/>
      <c r="HH2344" s="104"/>
      <c r="HI2344" s="104"/>
      <c r="HJ2344" s="104"/>
      <c r="HK2344" s="104"/>
      <c r="HL2344" s="104"/>
      <c r="HM2344" s="104"/>
      <c r="HN2344" s="104"/>
      <c r="HO2344" s="104"/>
      <c r="HP2344" s="104"/>
      <c r="HQ2344" s="104"/>
      <c r="HR2344" s="104"/>
      <c r="HS2344" s="104"/>
      <c r="HT2344" s="104"/>
      <c r="HU2344" s="104"/>
      <c r="HV2344" s="104"/>
      <c r="HW2344" s="104"/>
      <c r="HX2344" s="104"/>
      <c r="HY2344" s="104"/>
      <c r="HZ2344" s="104"/>
      <c r="IA2344" s="104"/>
      <c r="IB2344" s="104"/>
      <c r="IC2344" s="104"/>
      <c r="ID2344" s="104"/>
      <c r="IE2344" s="104"/>
      <c r="IF2344" s="104"/>
      <c r="IG2344" s="104"/>
      <c r="IH2344" s="104"/>
      <c r="II2344" s="104"/>
      <c r="IJ2344" s="104"/>
      <c r="IK2344" s="104"/>
      <c r="IL2344" s="104"/>
      <c r="IM2344" s="104"/>
      <c r="IN2344" s="104"/>
      <c r="IO2344" s="104"/>
      <c r="IP2344" s="104"/>
      <c r="IQ2344" s="104"/>
      <c r="IR2344" s="104"/>
      <c r="IS2344" s="104"/>
      <c r="IT2344" s="104"/>
      <c r="IU2344" s="104"/>
      <c r="IV2344" s="104"/>
      <c r="IW2344" s="104"/>
      <c r="IX2344" s="104"/>
      <c r="IY2344" s="104"/>
      <c r="IZ2344" s="104"/>
      <c r="JA2344" s="104"/>
      <c r="JB2344" s="104"/>
      <c r="JC2344" s="104"/>
      <c r="JD2344" s="104"/>
      <c r="JE2344" s="104"/>
      <c r="JF2344" s="104"/>
      <c r="JG2344" s="104"/>
      <c r="JH2344" s="104"/>
      <c r="JI2344" s="104"/>
      <c r="JJ2344" s="104"/>
      <c r="JK2344" s="104"/>
      <c r="JL2344" s="104"/>
      <c r="JM2344" s="104"/>
      <c r="JN2344" s="104"/>
      <c r="JO2344" s="104"/>
      <c r="JP2344" s="104"/>
      <c r="JQ2344" s="104"/>
      <c r="JR2344" s="104"/>
      <c r="JS2344" s="104"/>
      <c r="JT2344" s="104"/>
      <c r="JU2344" s="104"/>
      <c r="JV2344" s="104"/>
      <c r="JW2344" s="104"/>
      <c r="JX2344" s="104"/>
      <c r="JY2344" s="104"/>
      <c r="JZ2344" s="104"/>
      <c r="KA2344" s="104"/>
      <c r="KB2344" s="104"/>
      <c r="KC2344" s="104"/>
      <c r="KD2344" s="104"/>
      <c r="KE2344" s="104"/>
      <c r="KF2344" s="104"/>
      <c r="KG2344" s="104"/>
      <c r="KH2344" s="104"/>
      <c r="KI2344" s="104"/>
      <c r="KJ2344" s="104"/>
      <c r="KK2344" s="104"/>
      <c r="KL2344" s="104"/>
      <c r="KM2344" s="104"/>
      <c r="KN2344" s="104"/>
      <c r="KO2344" s="104"/>
      <c r="KP2344" s="104"/>
      <c r="KQ2344" s="104"/>
      <c r="KR2344" s="104"/>
      <c r="KS2344" s="104"/>
      <c r="KT2344" s="104"/>
      <c r="KU2344" s="104"/>
      <c r="KV2344" s="104"/>
      <c r="KW2344" s="104"/>
      <c r="KX2344" s="104"/>
      <c r="KY2344" s="104"/>
      <c r="KZ2344" s="104"/>
      <c r="LA2344" s="104"/>
      <c r="LB2344" s="104"/>
      <c r="LC2344" s="104"/>
      <c r="LD2344" s="104"/>
      <c r="LE2344" s="104"/>
      <c r="LF2344" s="104"/>
      <c r="LG2344" s="104"/>
      <c r="LH2344" s="104"/>
      <c r="LI2344" s="104"/>
      <c r="LJ2344" s="104"/>
      <c r="LK2344" s="104"/>
      <c r="LL2344" s="104"/>
      <c r="LM2344" s="104"/>
      <c r="LN2344" s="104"/>
      <c r="LO2344" s="104"/>
      <c r="LP2344" s="104"/>
      <c r="LQ2344" s="104"/>
      <c r="LR2344" s="104"/>
      <c r="LS2344" s="104"/>
      <c r="LT2344" s="104"/>
      <c r="LU2344" s="104"/>
      <c r="LV2344" s="104"/>
      <c r="LW2344" s="104"/>
      <c r="LX2344" s="104"/>
      <c r="LY2344" s="104"/>
      <c r="LZ2344" s="104"/>
      <c r="MA2344" s="104"/>
      <c r="MB2344" s="104"/>
      <c r="MC2344" s="104"/>
      <c r="MD2344" s="104"/>
      <c r="ME2344" s="104"/>
      <c r="MF2344" s="104"/>
      <c r="MG2344" s="104"/>
      <c r="MH2344" s="104"/>
      <c r="MI2344" s="104"/>
      <c r="MJ2344" s="104"/>
      <c r="MK2344" s="104"/>
      <c r="ML2344" s="104"/>
      <c r="MM2344" s="104"/>
      <c r="MN2344" s="104"/>
      <c r="MO2344" s="104"/>
      <c r="MP2344" s="104"/>
      <c r="MQ2344" s="104"/>
      <c r="MR2344" s="104"/>
      <c r="MS2344" s="104"/>
      <c r="MT2344" s="104"/>
      <c r="MU2344" s="104"/>
      <c r="MV2344" s="104"/>
      <c r="MW2344" s="104"/>
      <c r="MX2344" s="104"/>
      <c r="MY2344" s="104"/>
      <c r="MZ2344" s="104"/>
      <c r="NA2344" s="104"/>
      <c r="NB2344" s="104"/>
      <c r="NC2344" s="104"/>
      <c r="ND2344" s="104"/>
      <c r="NE2344" s="104"/>
      <c r="NF2344" s="104"/>
      <c r="NG2344" s="104"/>
      <c r="NH2344" s="104"/>
      <c r="NI2344" s="104"/>
      <c r="NJ2344" s="104"/>
      <c r="NK2344" s="104"/>
      <c r="NL2344" s="104"/>
      <c r="NM2344" s="104"/>
      <c r="NN2344" s="104"/>
      <c r="NO2344" s="104"/>
      <c r="NP2344" s="104"/>
      <c r="NQ2344" s="104"/>
      <c r="NR2344" s="104"/>
      <c r="NS2344" s="104"/>
      <c r="NT2344" s="104"/>
      <c r="NU2344" s="104"/>
      <c r="NV2344" s="104"/>
      <c r="NW2344" s="104"/>
      <c r="NX2344" s="104"/>
      <c r="NY2344" s="104"/>
      <c r="NZ2344" s="104"/>
      <c r="OA2344" s="104"/>
      <c r="OB2344" s="104"/>
      <c r="OC2344" s="104"/>
      <c r="OD2344" s="104"/>
      <c r="OE2344" s="104"/>
      <c r="OF2344" s="104"/>
      <c r="OG2344" s="104"/>
      <c r="OH2344" s="104"/>
      <c r="OI2344" s="104"/>
      <c r="OJ2344" s="104"/>
      <c r="OK2344" s="104"/>
      <c r="OL2344" s="104"/>
      <c r="OM2344" s="104"/>
      <c r="ON2344" s="104"/>
      <c r="OO2344" s="104"/>
      <c r="OP2344" s="104"/>
      <c r="OQ2344" s="104"/>
      <c r="OR2344" s="104"/>
      <c r="OS2344" s="104"/>
      <c r="OT2344" s="104"/>
      <c r="OU2344" s="104"/>
      <c r="OV2344" s="104"/>
      <c r="OW2344" s="104"/>
      <c r="OX2344" s="104"/>
      <c r="OY2344" s="104"/>
      <c r="OZ2344" s="104"/>
      <c r="PA2344" s="104"/>
      <c r="PB2344" s="104"/>
      <c r="PC2344" s="104"/>
      <c r="PD2344" s="104"/>
      <c r="PE2344" s="104"/>
      <c r="PF2344" s="104"/>
      <c r="PG2344" s="104"/>
      <c r="PH2344" s="104"/>
      <c r="PI2344" s="104"/>
      <c r="PJ2344" s="104"/>
      <c r="PK2344" s="104"/>
      <c r="PL2344" s="104"/>
      <c r="PM2344" s="104"/>
      <c r="PN2344" s="104"/>
      <c r="PO2344" s="104"/>
      <c r="PP2344" s="104"/>
      <c r="PQ2344" s="104"/>
      <c r="PR2344" s="104"/>
      <c r="PS2344" s="104"/>
      <c r="PT2344" s="104"/>
      <c r="PU2344" s="104"/>
      <c r="PV2344" s="104"/>
      <c r="PW2344" s="104"/>
      <c r="PX2344" s="104"/>
      <c r="PY2344" s="104"/>
      <c r="PZ2344" s="104"/>
      <c r="QA2344" s="104"/>
      <c r="QB2344" s="104"/>
      <c r="QC2344" s="104"/>
      <c r="QD2344" s="104"/>
      <c r="QE2344" s="104"/>
      <c r="QF2344" s="104"/>
      <c r="QG2344" s="104"/>
      <c r="QH2344" s="104"/>
      <c r="QI2344" s="104"/>
      <c r="QJ2344" s="104"/>
      <c r="QK2344" s="104"/>
      <c r="QL2344" s="104"/>
      <c r="QM2344" s="104"/>
      <c r="QN2344" s="104"/>
      <c r="QO2344" s="104"/>
      <c r="QP2344" s="104"/>
      <c r="QQ2344" s="104"/>
      <c r="QR2344" s="104"/>
      <c r="QS2344" s="104"/>
      <c r="QT2344" s="104"/>
      <c r="QU2344" s="104"/>
      <c r="QV2344" s="104"/>
      <c r="QW2344" s="104"/>
      <c r="QX2344" s="104"/>
      <c r="QY2344" s="104"/>
      <c r="QZ2344" s="104"/>
      <c r="RA2344" s="104"/>
      <c r="RB2344" s="104"/>
      <c r="RC2344" s="104"/>
      <c r="RD2344" s="104"/>
      <c r="RE2344" s="104"/>
      <c r="RF2344" s="104"/>
    </row>
    <row r="2345" spans="1:474" x14ac:dyDescent="0.25">
      <c r="A2345" s="119"/>
      <c r="B2345" s="48" t="s">
        <v>2211</v>
      </c>
      <c r="C2345" s="23"/>
      <c r="D2345" s="49">
        <v>1</v>
      </c>
      <c r="E2345" s="23"/>
      <c r="F2345" s="50">
        <v>2160</v>
      </c>
      <c r="G2345" s="169"/>
      <c r="H2345" s="169"/>
      <c r="I2345" s="169"/>
      <c r="J2345" s="169"/>
      <c r="K2345" s="169"/>
      <c r="L2345" s="169"/>
      <c r="M2345" s="169"/>
      <c r="N2345" s="169"/>
      <c r="O2345" s="169"/>
      <c r="P2345" s="207"/>
      <c r="Q2345" s="169"/>
      <c r="R2345" s="169"/>
      <c r="S2345" s="169"/>
      <c r="T2345" s="169"/>
      <c r="U2345" s="208">
        <v>1</v>
      </c>
      <c r="V2345" s="207">
        <v>2160</v>
      </c>
      <c r="W2345" s="169"/>
      <c r="X2345" s="169"/>
      <c r="Y2345" s="169"/>
      <c r="Z2345" s="169"/>
      <c r="AA2345" s="169"/>
      <c r="AB2345" s="169"/>
      <c r="AC2345" s="180"/>
      <c r="AD2345" s="180"/>
      <c r="AE2345" s="207">
        <f>H2345+J2345+L2345+N2345+P2345+R2345+T2345+V2345+X2345+Z2345+AB2345+AD2345</f>
        <v>2160</v>
      </c>
    </row>
    <row r="2346" spans="1:474" s="14" customFormat="1" x14ac:dyDescent="0.25">
      <c r="A2346" s="11">
        <v>339</v>
      </c>
      <c r="B2346" s="79" t="s">
        <v>2212</v>
      </c>
      <c r="C2346" s="80"/>
      <c r="D2346" s="11"/>
      <c r="E2346" s="11"/>
      <c r="F2346" s="13">
        <v>0</v>
      </c>
      <c r="G2346" s="171">
        <f>G2347</f>
        <v>0</v>
      </c>
      <c r="H2346" s="171">
        <f t="shared" ref="H2346:AE2346" si="339">H2347</f>
        <v>0</v>
      </c>
      <c r="I2346" s="171">
        <f t="shared" si="339"/>
        <v>0</v>
      </c>
      <c r="J2346" s="171">
        <f t="shared" si="339"/>
        <v>0</v>
      </c>
      <c r="K2346" s="171">
        <f t="shared" si="339"/>
        <v>0</v>
      </c>
      <c r="L2346" s="171">
        <f t="shared" si="339"/>
        <v>0</v>
      </c>
      <c r="M2346" s="171">
        <f t="shared" si="339"/>
        <v>0</v>
      </c>
      <c r="N2346" s="171">
        <f t="shared" si="339"/>
        <v>0</v>
      </c>
      <c r="O2346" s="171">
        <f t="shared" si="339"/>
        <v>0</v>
      </c>
      <c r="P2346" s="185">
        <f t="shared" si="339"/>
        <v>0</v>
      </c>
      <c r="Q2346" s="171">
        <f t="shared" si="339"/>
        <v>0</v>
      </c>
      <c r="R2346" s="171">
        <f t="shared" si="339"/>
        <v>0</v>
      </c>
      <c r="S2346" s="171">
        <v>0</v>
      </c>
      <c r="T2346" s="171">
        <v>0</v>
      </c>
      <c r="U2346" s="171">
        <v>0</v>
      </c>
      <c r="V2346" s="185">
        <v>0</v>
      </c>
      <c r="W2346" s="171">
        <f t="shared" si="339"/>
        <v>0</v>
      </c>
      <c r="X2346" s="171">
        <f t="shared" si="339"/>
        <v>0</v>
      </c>
      <c r="Y2346" s="171">
        <f t="shared" si="339"/>
        <v>0</v>
      </c>
      <c r="Z2346" s="171">
        <f t="shared" si="339"/>
        <v>0</v>
      </c>
      <c r="AA2346" s="171">
        <f t="shared" si="339"/>
        <v>0</v>
      </c>
      <c r="AB2346" s="171">
        <f t="shared" si="339"/>
        <v>0</v>
      </c>
      <c r="AC2346" s="171">
        <f t="shared" si="339"/>
        <v>0</v>
      </c>
      <c r="AD2346" s="181">
        <f t="shared" si="339"/>
        <v>0</v>
      </c>
      <c r="AE2346" s="185">
        <f t="shared" si="339"/>
        <v>0</v>
      </c>
      <c r="AF2346" s="104"/>
      <c r="AG2346" s="104"/>
      <c r="AH2346" s="104"/>
      <c r="AI2346" s="104"/>
      <c r="AJ2346" s="104"/>
      <c r="AK2346" s="104"/>
      <c r="AL2346" s="104"/>
      <c r="AM2346" s="104"/>
      <c r="AN2346" s="104"/>
      <c r="AO2346" s="104"/>
      <c r="AP2346" s="104"/>
      <c r="AQ2346" s="104"/>
      <c r="AR2346" s="104"/>
      <c r="AS2346" s="104"/>
      <c r="AT2346" s="104"/>
      <c r="AU2346" s="104"/>
      <c r="AV2346" s="104"/>
      <c r="AW2346" s="104"/>
      <c r="AX2346" s="104"/>
      <c r="AY2346" s="104"/>
      <c r="AZ2346" s="104"/>
      <c r="BA2346" s="104"/>
      <c r="BB2346" s="104"/>
      <c r="BC2346" s="104"/>
      <c r="BD2346" s="104"/>
      <c r="BE2346" s="104"/>
      <c r="BF2346" s="104"/>
      <c r="BG2346" s="104"/>
      <c r="BH2346" s="104"/>
      <c r="BI2346" s="104"/>
      <c r="BJ2346" s="104"/>
      <c r="BK2346" s="104"/>
      <c r="BL2346" s="104"/>
      <c r="BM2346" s="104"/>
      <c r="BN2346" s="104"/>
      <c r="BO2346" s="104"/>
      <c r="BP2346" s="104"/>
      <c r="BQ2346" s="104"/>
      <c r="BR2346" s="104"/>
      <c r="GM2346" s="104"/>
      <c r="GN2346" s="104"/>
      <c r="GO2346" s="104"/>
      <c r="GP2346" s="104"/>
      <c r="GQ2346" s="104"/>
      <c r="GR2346" s="104"/>
      <c r="GS2346" s="104"/>
      <c r="GT2346" s="104"/>
      <c r="GU2346" s="104"/>
      <c r="GV2346" s="104"/>
      <c r="GW2346" s="104"/>
      <c r="GX2346" s="104"/>
      <c r="GY2346" s="104"/>
      <c r="GZ2346" s="104"/>
      <c r="HA2346" s="104"/>
      <c r="HB2346" s="104"/>
      <c r="HC2346" s="104"/>
      <c r="HD2346" s="104"/>
      <c r="HE2346" s="104"/>
      <c r="HF2346" s="104"/>
      <c r="HG2346" s="104"/>
      <c r="HH2346" s="104"/>
      <c r="HI2346" s="104"/>
      <c r="HJ2346" s="104"/>
      <c r="HK2346" s="104"/>
      <c r="HL2346" s="104"/>
      <c r="HM2346" s="104"/>
      <c r="HN2346" s="104"/>
      <c r="HO2346" s="104"/>
      <c r="HP2346" s="104"/>
      <c r="HQ2346" s="104"/>
      <c r="HR2346" s="104"/>
      <c r="HS2346" s="104"/>
      <c r="HT2346" s="104"/>
      <c r="HU2346" s="104"/>
      <c r="HV2346" s="104"/>
      <c r="HW2346" s="104"/>
      <c r="HX2346" s="104"/>
      <c r="HY2346" s="104"/>
      <c r="HZ2346" s="104"/>
      <c r="IA2346" s="104"/>
      <c r="IB2346" s="104"/>
      <c r="IC2346" s="104"/>
      <c r="ID2346" s="104"/>
      <c r="IE2346" s="104"/>
      <c r="IF2346" s="104"/>
      <c r="IG2346" s="104"/>
      <c r="IH2346" s="104"/>
      <c r="II2346" s="104"/>
      <c r="IJ2346" s="104"/>
      <c r="IK2346" s="104"/>
      <c r="IL2346" s="104"/>
      <c r="IM2346" s="104"/>
      <c r="IN2346" s="104"/>
      <c r="IO2346" s="104"/>
      <c r="IP2346" s="104"/>
      <c r="IQ2346" s="104"/>
      <c r="IR2346" s="104"/>
      <c r="IS2346" s="104"/>
      <c r="IT2346" s="104"/>
      <c r="IU2346" s="104"/>
      <c r="IV2346" s="104"/>
      <c r="IW2346" s="104"/>
      <c r="IX2346" s="104"/>
      <c r="IY2346" s="104"/>
      <c r="IZ2346" s="104"/>
      <c r="JA2346" s="104"/>
      <c r="JB2346" s="104"/>
      <c r="JC2346" s="104"/>
      <c r="JD2346" s="104"/>
      <c r="JE2346" s="104"/>
      <c r="JF2346" s="104"/>
      <c r="JG2346" s="104"/>
      <c r="JH2346" s="104"/>
      <c r="JI2346" s="104"/>
      <c r="JJ2346" s="104"/>
      <c r="JK2346" s="104"/>
      <c r="JL2346" s="104"/>
      <c r="JM2346" s="104"/>
      <c r="JN2346" s="104"/>
      <c r="JO2346" s="104"/>
      <c r="JP2346" s="104"/>
      <c r="JQ2346" s="104"/>
      <c r="JR2346" s="104"/>
      <c r="JS2346" s="104"/>
      <c r="JT2346" s="104"/>
      <c r="JU2346" s="104"/>
      <c r="JV2346" s="104"/>
      <c r="JW2346" s="104"/>
      <c r="JX2346" s="104"/>
      <c r="JY2346" s="104"/>
      <c r="JZ2346" s="104"/>
      <c r="KA2346" s="104"/>
      <c r="KB2346" s="104"/>
      <c r="KC2346" s="104"/>
      <c r="KD2346" s="104"/>
      <c r="KE2346" s="104"/>
      <c r="KF2346" s="104"/>
      <c r="KG2346" s="104"/>
      <c r="KH2346" s="104"/>
      <c r="KI2346" s="104"/>
      <c r="KJ2346" s="104"/>
      <c r="KK2346" s="104"/>
      <c r="KL2346" s="104"/>
      <c r="KM2346" s="104"/>
      <c r="KN2346" s="104"/>
      <c r="KO2346" s="104"/>
      <c r="KP2346" s="104"/>
      <c r="KQ2346" s="104"/>
      <c r="KR2346" s="104"/>
      <c r="KS2346" s="104"/>
      <c r="KT2346" s="104"/>
      <c r="KU2346" s="104"/>
      <c r="KV2346" s="104"/>
      <c r="KW2346" s="104"/>
      <c r="KX2346" s="104"/>
      <c r="KY2346" s="104"/>
      <c r="KZ2346" s="104"/>
      <c r="LA2346" s="104"/>
      <c r="LB2346" s="104"/>
      <c r="LC2346" s="104"/>
      <c r="LD2346" s="104"/>
      <c r="LE2346" s="104"/>
      <c r="LF2346" s="104"/>
      <c r="LG2346" s="104"/>
      <c r="LH2346" s="104"/>
      <c r="LI2346" s="104"/>
      <c r="LJ2346" s="104"/>
      <c r="LK2346" s="104"/>
      <c r="LL2346" s="104"/>
      <c r="LM2346" s="104"/>
      <c r="LN2346" s="104"/>
      <c r="LO2346" s="104"/>
      <c r="LP2346" s="104"/>
      <c r="LQ2346" s="104"/>
      <c r="LR2346" s="104"/>
      <c r="LS2346" s="104"/>
      <c r="LT2346" s="104"/>
      <c r="LU2346" s="104"/>
      <c r="LV2346" s="104"/>
      <c r="LW2346" s="104"/>
      <c r="LX2346" s="104"/>
      <c r="LY2346" s="104"/>
      <c r="LZ2346" s="104"/>
      <c r="MA2346" s="104"/>
      <c r="MB2346" s="104"/>
      <c r="MC2346" s="104"/>
      <c r="MD2346" s="104"/>
      <c r="ME2346" s="104"/>
      <c r="MF2346" s="104"/>
      <c r="MG2346" s="104"/>
      <c r="MH2346" s="104"/>
      <c r="MI2346" s="104"/>
      <c r="MJ2346" s="104"/>
      <c r="MK2346" s="104"/>
      <c r="ML2346" s="104"/>
      <c r="MM2346" s="104"/>
      <c r="MN2346" s="104"/>
      <c r="MO2346" s="104"/>
      <c r="MP2346" s="104"/>
      <c r="MQ2346" s="104"/>
      <c r="MR2346" s="104"/>
      <c r="MS2346" s="104"/>
      <c r="MT2346" s="104"/>
      <c r="MU2346" s="104"/>
      <c r="MV2346" s="104"/>
      <c r="MW2346" s="104"/>
      <c r="MX2346" s="104"/>
      <c r="MY2346" s="104"/>
      <c r="MZ2346" s="104"/>
      <c r="NA2346" s="104"/>
      <c r="NB2346" s="104"/>
      <c r="NC2346" s="104"/>
      <c r="ND2346" s="104"/>
      <c r="NE2346" s="104"/>
      <c r="NF2346" s="104"/>
      <c r="NG2346" s="104"/>
      <c r="NH2346" s="104"/>
      <c r="NI2346" s="104"/>
      <c r="NJ2346" s="104"/>
      <c r="NK2346" s="104"/>
      <c r="NL2346" s="104"/>
      <c r="NM2346" s="104"/>
      <c r="NN2346" s="104"/>
      <c r="NO2346" s="104"/>
      <c r="NP2346" s="104"/>
      <c r="NQ2346" s="104"/>
      <c r="NR2346" s="104"/>
      <c r="NS2346" s="104"/>
      <c r="NT2346" s="104"/>
      <c r="NU2346" s="104"/>
      <c r="NV2346" s="104"/>
      <c r="NW2346" s="104"/>
      <c r="NX2346" s="104"/>
      <c r="NY2346" s="104"/>
      <c r="NZ2346" s="104"/>
      <c r="OA2346" s="104"/>
      <c r="OB2346" s="104"/>
      <c r="OC2346" s="104"/>
      <c r="OD2346" s="104"/>
      <c r="OE2346" s="104"/>
      <c r="OF2346" s="104"/>
      <c r="OG2346" s="104"/>
      <c r="OH2346" s="104"/>
      <c r="OI2346" s="104"/>
      <c r="OJ2346" s="104"/>
      <c r="OK2346" s="104"/>
      <c r="OL2346" s="104"/>
      <c r="OM2346" s="104"/>
      <c r="ON2346" s="104"/>
      <c r="OO2346" s="104"/>
      <c r="OP2346" s="104"/>
      <c r="OQ2346" s="104"/>
      <c r="OR2346" s="104"/>
      <c r="OS2346" s="104"/>
      <c r="OT2346" s="104"/>
      <c r="OU2346" s="104"/>
      <c r="OV2346" s="104"/>
      <c r="OW2346" s="104"/>
      <c r="OX2346" s="104"/>
      <c r="OY2346" s="104"/>
      <c r="OZ2346" s="104"/>
      <c r="PA2346" s="104"/>
      <c r="PB2346" s="104"/>
      <c r="PC2346" s="104"/>
      <c r="PD2346" s="104"/>
      <c r="PE2346" s="104"/>
      <c r="PF2346" s="104"/>
      <c r="PG2346" s="104"/>
      <c r="PH2346" s="104"/>
      <c r="PI2346" s="104"/>
      <c r="PJ2346" s="104"/>
      <c r="PK2346" s="104"/>
      <c r="PL2346" s="104"/>
      <c r="PM2346" s="104"/>
      <c r="PN2346" s="104"/>
      <c r="PO2346" s="104"/>
      <c r="PP2346" s="104"/>
      <c r="PQ2346" s="104"/>
      <c r="PR2346" s="104"/>
      <c r="PS2346" s="104"/>
      <c r="PT2346" s="104"/>
      <c r="PU2346" s="104"/>
      <c r="PV2346" s="104"/>
      <c r="PW2346" s="104"/>
      <c r="PX2346" s="104"/>
      <c r="PY2346" s="104"/>
      <c r="PZ2346" s="104"/>
      <c r="QA2346" s="104"/>
      <c r="QB2346" s="104"/>
      <c r="QC2346" s="104"/>
      <c r="QD2346" s="104"/>
      <c r="QE2346" s="104"/>
      <c r="QF2346" s="104"/>
      <c r="QG2346" s="104"/>
      <c r="QH2346" s="104"/>
      <c r="QI2346" s="104"/>
      <c r="QJ2346" s="104"/>
      <c r="QK2346" s="104"/>
      <c r="QL2346" s="104"/>
      <c r="QM2346" s="104"/>
      <c r="QN2346" s="104"/>
      <c r="QO2346" s="104"/>
      <c r="QP2346" s="104"/>
      <c r="QQ2346" s="104"/>
      <c r="QR2346" s="104"/>
      <c r="QS2346" s="104"/>
      <c r="QT2346" s="104"/>
      <c r="QU2346" s="104"/>
      <c r="QV2346" s="104"/>
      <c r="QW2346" s="104"/>
      <c r="QX2346" s="104"/>
      <c r="QY2346" s="104"/>
      <c r="QZ2346" s="104"/>
      <c r="RA2346" s="104"/>
      <c r="RB2346" s="104"/>
      <c r="RC2346" s="104"/>
      <c r="RD2346" s="104"/>
      <c r="RE2346" s="104"/>
      <c r="RF2346" s="104"/>
    </row>
    <row r="2347" spans="1:474" s="19" customFormat="1" x14ac:dyDescent="0.25">
      <c r="A2347" s="15">
        <v>33901</v>
      </c>
      <c r="B2347" s="67" t="s">
        <v>2213</v>
      </c>
      <c r="C2347" s="15"/>
      <c r="D2347" s="15"/>
      <c r="E2347" s="15"/>
      <c r="F2347" s="18">
        <v>0</v>
      </c>
      <c r="G2347" s="173">
        <f>SUM(G2348)</f>
        <v>0</v>
      </c>
      <c r="H2347" s="173">
        <f t="shared" ref="H2347:AE2347" si="340">SUM(H2348)</f>
        <v>0</v>
      </c>
      <c r="I2347" s="173">
        <f t="shared" si="340"/>
        <v>0</v>
      </c>
      <c r="J2347" s="173">
        <f t="shared" si="340"/>
        <v>0</v>
      </c>
      <c r="K2347" s="173">
        <f t="shared" si="340"/>
        <v>0</v>
      </c>
      <c r="L2347" s="173">
        <f t="shared" si="340"/>
        <v>0</v>
      </c>
      <c r="M2347" s="173">
        <f t="shared" si="340"/>
        <v>0</v>
      </c>
      <c r="N2347" s="173">
        <f t="shared" si="340"/>
        <v>0</v>
      </c>
      <c r="O2347" s="173">
        <f t="shared" si="340"/>
        <v>0</v>
      </c>
      <c r="P2347" s="184">
        <f t="shared" si="340"/>
        <v>0</v>
      </c>
      <c r="Q2347" s="173">
        <f t="shared" si="340"/>
        <v>0</v>
      </c>
      <c r="R2347" s="173">
        <f t="shared" si="340"/>
        <v>0</v>
      </c>
      <c r="S2347" s="173">
        <v>0</v>
      </c>
      <c r="T2347" s="173">
        <v>0</v>
      </c>
      <c r="U2347" s="173">
        <v>0</v>
      </c>
      <c r="V2347" s="184">
        <v>0</v>
      </c>
      <c r="W2347" s="173">
        <f t="shared" si="340"/>
        <v>0</v>
      </c>
      <c r="X2347" s="173">
        <f t="shared" si="340"/>
        <v>0</v>
      </c>
      <c r="Y2347" s="173">
        <f t="shared" si="340"/>
        <v>0</v>
      </c>
      <c r="Z2347" s="173">
        <f t="shared" si="340"/>
        <v>0</v>
      </c>
      <c r="AA2347" s="173">
        <f t="shared" si="340"/>
        <v>0</v>
      </c>
      <c r="AB2347" s="173">
        <f t="shared" si="340"/>
        <v>0</v>
      </c>
      <c r="AC2347" s="173">
        <f t="shared" si="340"/>
        <v>0</v>
      </c>
      <c r="AD2347" s="179">
        <f t="shared" si="340"/>
        <v>0</v>
      </c>
      <c r="AE2347" s="184">
        <f t="shared" si="340"/>
        <v>0</v>
      </c>
      <c r="AF2347" s="104"/>
      <c r="AG2347" s="104"/>
      <c r="AH2347" s="104"/>
      <c r="AI2347" s="104"/>
      <c r="AJ2347" s="104"/>
      <c r="AK2347" s="104"/>
      <c r="AL2347" s="104"/>
      <c r="AM2347" s="104"/>
      <c r="AN2347" s="104"/>
      <c r="AO2347" s="104"/>
      <c r="AP2347" s="104"/>
      <c r="AQ2347" s="104"/>
      <c r="AR2347" s="104"/>
      <c r="AS2347" s="104"/>
      <c r="AT2347" s="104"/>
      <c r="AU2347" s="104"/>
      <c r="AV2347" s="104"/>
      <c r="AW2347" s="104"/>
      <c r="AX2347" s="104"/>
      <c r="AY2347" s="104"/>
      <c r="AZ2347" s="104"/>
      <c r="BA2347" s="104"/>
      <c r="BB2347" s="104"/>
      <c r="BC2347" s="104"/>
      <c r="BD2347" s="104"/>
      <c r="BE2347" s="104"/>
      <c r="BF2347" s="104"/>
      <c r="BG2347" s="104"/>
      <c r="BH2347" s="104"/>
      <c r="BI2347" s="104"/>
      <c r="BJ2347" s="104"/>
      <c r="BK2347" s="104"/>
      <c r="BL2347" s="104"/>
      <c r="BM2347" s="104"/>
      <c r="BN2347" s="104"/>
      <c r="BO2347" s="104"/>
      <c r="BP2347" s="104"/>
      <c r="BQ2347" s="104"/>
      <c r="BR2347" s="104"/>
      <c r="GM2347" s="104"/>
      <c r="GN2347" s="104"/>
      <c r="GO2347" s="104"/>
      <c r="GP2347" s="104"/>
      <c r="GQ2347" s="104"/>
      <c r="GR2347" s="104"/>
      <c r="GS2347" s="104"/>
      <c r="GT2347" s="104"/>
      <c r="GU2347" s="104"/>
      <c r="GV2347" s="104"/>
      <c r="GW2347" s="104"/>
      <c r="GX2347" s="104"/>
      <c r="GY2347" s="104"/>
      <c r="GZ2347" s="104"/>
      <c r="HA2347" s="104"/>
      <c r="HB2347" s="104"/>
      <c r="HC2347" s="104"/>
      <c r="HD2347" s="104"/>
      <c r="HE2347" s="104"/>
      <c r="HF2347" s="104"/>
      <c r="HG2347" s="104"/>
      <c r="HH2347" s="104"/>
      <c r="HI2347" s="104"/>
      <c r="HJ2347" s="104"/>
      <c r="HK2347" s="104"/>
      <c r="HL2347" s="104"/>
      <c r="HM2347" s="104"/>
      <c r="HN2347" s="104"/>
      <c r="HO2347" s="104"/>
      <c r="HP2347" s="104"/>
      <c r="HQ2347" s="104"/>
      <c r="HR2347" s="104"/>
      <c r="HS2347" s="104"/>
      <c r="HT2347" s="104"/>
      <c r="HU2347" s="104"/>
      <c r="HV2347" s="104"/>
      <c r="HW2347" s="104"/>
      <c r="HX2347" s="104"/>
      <c r="HY2347" s="104"/>
      <c r="HZ2347" s="104"/>
      <c r="IA2347" s="104"/>
      <c r="IB2347" s="104"/>
      <c r="IC2347" s="104"/>
      <c r="ID2347" s="104"/>
      <c r="IE2347" s="104"/>
      <c r="IF2347" s="104"/>
      <c r="IG2347" s="104"/>
      <c r="IH2347" s="104"/>
      <c r="II2347" s="104"/>
      <c r="IJ2347" s="104"/>
      <c r="IK2347" s="104"/>
      <c r="IL2347" s="104"/>
      <c r="IM2347" s="104"/>
      <c r="IN2347" s="104"/>
      <c r="IO2347" s="104"/>
      <c r="IP2347" s="104"/>
      <c r="IQ2347" s="104"/>
      <c r="IR2347" s="104"/>
      <c r="IS2347" s="104"/>
      <c r="IT2347" s="104"/>
      <c r="IU2347" s="104"/>
      <c r="IV2347" s="104"/>
      <c r="IW2347" s="104"/>
      <c r="IX2347" s="104"/>
      <c r="IY2347" s="104"/>
      <c r="IZ2347" s="104"/>
      <c r="JA2347" s="104"/>
      <c r="JB2347" s="104"/>
      <c r="JC2347" s="104"/>
      <c r="JD2347" s="104"/>
      <c r="JE2347" s="104"/>
      <c r="JF2347" s="104"/>
      <c r="JG2347" s="104"/>
      <c r="JH2347" s="104"/>
      <c r="JI2347" s="104"/>
      <c r="JJ2347" s="104"/>
      <c r="JK2347" s="104"/>
      <c r="JL2347" s="104"/>
      <c r="JM2347" s="104"/>
      <c r="JN2347" s="104"/>
      <c r="JO2347" s="104"/>
      <c r="JP2347" s="104"/>
      <c r="JQ2347" s="104"/>
      <c r="JR2347" s="104"/>
      <c r="JS2347" s="104"/>
      <c r="JT2347" s="104"/>
      <c r="JU2347" s="104"/>
      <c r="JV2347" s="104"/>
      <c r="JW2347" s="104"/>
      <c r="JX2347" s="104"/>
      <c r="JY2347" s="104"/>
      <c r="JZ2347" s="104"/>
      <c r="KA2347" s="104"/>
      <c r="KB2347" s="104"/>
      <c r="KC2347" s="104"/>
      <c r="KD2347" s="104"/>
      <c r="KE2347" s="104"/>
      <c r="KF2347" s="104"/>
      <c r="KG2347" s="104"/>
      <c r="KH2347" s="104"/>
      <c r="KI2347" s="104"/>
      <c r="KJ2347" s="104"/>
      <c r="KK2347" s="104"/>
      <c r="KL2347" s="104"/>
      <c r="KM2347" s="104"/>
      <c r="KN2347" s="104"/>
      <c r="KO2347" s="104"/>
      <c r="KP2347" s="104"/>
      <c r="KQ2347" s="104"/>
      <c r="KR2347" s="104"/>
      <c r="KS2347" s="104"/>
      <c r="KT2347" s="104"/>
      <c r="KU2347" s="104"/>
      <c r="KV2347" s="104"/>
      <c r="KW2347" s="104"/>
      <c r="KX2347" s="104"/>
      <c r="KY2347" s="104"/>
      <c r="KZ2347" s="104"/>
      <c r="LA2347" s="104"/>
      <c r="LB2347" s="104"/>
      <c r="LC2347" s="104"/>
      <c r="LD2347" s="104"/>
      <c r="LE2347" s="104"/>
      <c r="LF2347" s="104"/>
      <c r="LG2347" s="104"/>
      <c r="LH2347" s="104"/>
      <c r="LI2347" s="104"/>
      <c r="LJ2347" s="104"/>
      <c r="LK2347" s="104"/>
      <c r="LL2347" s="104"/>
      <c r="LM2347" s="104"/>
      <c r="LN2347" s="104"/>
      <c r="LO2347" s="104"/>
      <c r="LP2347" s="104"/>
      <c r="LQ2347" s="104"/>
      <c r="LR2347" s="104"/>
      <c r="LS2347" s="104"/>
      <c r="LT2347" s="104"/>
      <c r="LU2347" s="104"/>
      <c r="LV2347" s="104"/>
      <c r="LW2347" s="104"/>
      <c r="LX2347" s="104"/>
      <c r="LY2347" s="104"/>
      <c r="LZ2347" s="104"/>
      <c r="MA2347" s="104"/>
      <c r="MB2347" s="104"/>
      <c r="MC2347" s="104"/>
      <c r="MD2347" s="104"/>
      <c r="ME2347" s="104"/>
      <c r="MF2347" s="104"/>
      <c r="MG2347" s="104"/>
      <c r="MH2347" s="104"/>
      <c r="MI2347" s="104"/>
      <c r="MJ2347" s="104"/>
      <c r="MK2347" s="104"/>
      <c r="ML2347" s="104"/>
      <c r="MM2347" s="104"/>
      <c r="MN2347" s="104"/>
      <c r="MO2347" s="104"/>
      <c r="MP2347" s="104"/>
      <c r="MQ2347" s="104"/>
      <c r="MR2347" s="104"/>
      <c r="MS2347" s="104"/>
      <c r="MT2347" s="104"/>
      <c r="MU2347" s="104"/>
      <c r="MV2347" s="104"/>
      <c r="MW2347" s="104"/>
      <c r="MX2347" s="104"/>
      <c r="MY2347" s="104"/>
      <c r="MZ2347" s="104"/>
      <c r="NA2347" s="104"/>
      <c r="NB2347" s="104"/>
      <c r="NC2347" s="104"/>
      <c r="ND2347" s="104"/>
      <c r="NE2347" s="104"/>
      <c r="NF2347" s="104"/>
      <c r="NG2347" s="104"/>
      <c r="NH2347" s="104"/>
      <c r="NI2347" s="104"/>
      <c r="NJ2347" s="104"/>
      <c r="NK2347" s="104"/>
      <c r="NL2347" s="104"/>
      <c r="NM2347" s="104"/>
      <c r="NN2347" s="104"/>
      <c r="NO2347" s="104"/>
      <c r="NP2347" s="104"/>
      <c r="NQ2347" s="104"/>
      <c r="NR2347" s="104"/>
      <c r="NS2347" s="104"/>
      <c r="NT2347" s="104"/>
      <c r="NU2347" s="104"/>
      <c r="NV2347" s="104"/>
      <c r="NW2347" s="104"/>
      <c r="NX2347" s="104"/>
      <c r="NY2347" s="104"/>
      <c r="NZ2347" s="104"/>
      <c r="OA2347" s="104"/>
      <c r="OB2347" s="104"/>
      <c r="OC2347" s="104"/>
      <c r="OD2347" s="104"/>
      <c r="OE2347" s="104"/>
      <c r="OF2347" s="104"/>
      <c r="OG2347" s="104"/>
      <c r="OH2347" s="104"/>
      <c r="OI2347" s="104"/>
      <c r="OJ2347" s="104"/>
      <c r="OK2347" s="104"/>
      <c r="OL2347" s="104"/>
      <c r="OM2347" s="104"/>
      <c r="ON2347" s="104"/>
      <c r="OO2347" s="104"/>
      <c r="OP2347" s="104"/>
      <c r="OQ2347" s="104"/>
      <c r="OR2347" s="104"/>
      <c r="OS2347" s="104"/>
      <c r="OT2347" s="104"/>
      <c r="OU2347" s="104"/>
      <c r="OV2347" s="104"/>
      <c r="OW2347" s="104"/>
      <c r="OX2347" s="104"/>
      <c r="OY2347" s="104"/>
      <c r="OZ2347" s="104"/>
      <c r="PA2347" s="104"/>
      <c r="PB2347" s="104"/>
      <c r="PC2347" s="104"/>
      <c r="PD2347" s="104"/>
      <c r="PE2347" s="104"/>
      <c r="PF2347" s="104"/>
      <c r="PG2347" s="104"/>
      <c r="PH2347" s="104"/>
      <c r="PI2347" s="104"/>
      <c r="PJ2347" s="104"/>
      <c r="PK2347" s="104"/>
      <c r="PL2347" s="104"/>
      <c r="PM2347" s="104"/>
      <c r="PN2347" s="104"/>
      <c r="PO2347" s="104"/>
      <c r="PP2347" s="104"/>
      <c r="PQ2347" s="104"/>
      <c r="PR2347" s="104"/>
      <c r="PS2347" s="104"/>
      <c r="PT2347" s="104"/>
      <c r="PU2347" s="104"/>
      <c r="PV2347" s="104"/>
      <c r="PW2347" s="104"/>
      <c r="PX2347" s="104"/>
      <c r="PY2347" s="104"/>
      <c r="PZ2347" s="104"/>
      <c r="QA2347" s="104"/>
      <c r="QB2347" s="104"/>
      <c r="QC2347" s="104"/>
      <c r="QD2347" s="104"/>
      <c r="QE2347" s="104"/>
      <c r="QF2347" s="104"/>
      <c r="QG2347" s="104"/>
      <c r="QH2347" s="104"/>
      <c r="QI2347" s="104"/>
      <c r="QJ2347" s="104"/>
      <c r="QK2347" s="104"/>
      <c r="QL2347" s="104"/>
      <c r="QM2347" s="104"/>
      <c r="QN2347" s="104"/>
      <c r="QO2347" s="104"/>
      <c r="QP2347" s="104"/>
      <c r="QQ2347" s="104"/>
      <c r="QR2347" s="104"/>
      <c r="QS2347" s="104"/>
      <c r="QT2347" s="104"/>
      <c r="QU2347" s="104"/>
      <c r="QV2347" s="104"/>
      <c r="QW2347" s="104"/>
      <c r="QX2347" s="104"/>
      <c r="QY2347" s="104"/>
      <c r="QZ2347" s="104"/>
      <c r="RA2347" s="104"/>
      <c r="RB2347" s="104"/>
      <c r="RC2347" s="104"/>
      <c r="RD2347" s="104"/>
      <c r="RE2347" s="104"/>
      <c r="RF2347" s="104"/>
    </row>
    <row r="2348" spans="1:474" x14ac:dyDescent="0.25">
      <c r="A2348" s="119"/>
      <c r="B2348" s="48" t="s">
        <v>2214</v>
      </c>
      <c r="C2348" s="23"/>
      <c r="D2348" s="49">
        <v>0</v>
      </c>
      <c r="E2348" s="23"/>
      <c r="F2348" s="50">
        <v>0</v>
      </c>
      <c r="G2348" s="169"/>
      <c r="H2348" s="169"/>
      <c r="I2348" s="169"/>
      <c r="J2348" s="169"/>
      <c r="K2348" s="169"/>
      <c r="L2348" s="169"/>
      <c r="M2348" s="169"/>
      <c r="N2348" s="169"/>
      <c r="O2348" s="169"/>
      <c r="P2348" s="207"/>
      <c r="Q2348" s="169"/>
      <c r="R2348" s="169"/>
      <c r="S2348" s="169"/>
      <c r="T2348" s="169"/>
      <c r="U2348" s="208">
        <v>0</v>
      </c>
      <c r="V2348" s="207">
        <v>0</v>
      </c>
      <c r="W2348" s="169"/>
      <c r="X2348" s="169"/>
      <c r="Y2348" s="169"/>
      <c r="Z2348" s="169"/>
      <c r="AA2348" s="169"/>
      <c r="AB2348" s="169"/>
      <c r="AC2348" s="180"/>
      <c r="AD2348" s="180"/>
      <c r="AE2348" s="207">
        <f>H2348+J2348+L2348+N2348+P2348+R2348+T2348+V2348+X2348+Z2348+AB2348+AD2348</f>
        <v>0</v>
      </c>
    </row>
    <row r="2349" spans="1:474" s="10" customFormat="1" x14ac:dyDescent="0.25">
      <c r="A2349" s="6">
        <v>3400</v>
      </c>
      <c r="B2349" s="90" t="s">
        <v>2215</v>
      </c>
      <c r="C2349" s="91"/>
      <c r="D2349" s="6"/>
      <c r="E2349" s="6"/>
      <c r="F2349" s="9">
        <f>F2350+F2355+F2362</f>
        <v>134381.6</v>
      </c>
      <c r="G2349" s="9">
        <f t="shared" ref="G2349:Z2349" si="341">G2350+G2355+G2362</f>
        <v>0</v>
      </c>
      <c r="H2349" s="9">
        <f t="shared" si="341"/>
        <v>0</v>
      </c>
      <c r="I2349" s="9">
        <f t="shared" si="341"/>
        <v>0</v>
      </c>
      <c r="J2349" s="9">
        <f t="shared" si="341"/>
        <v>0</v>
      </c>
      <c r="K2349" s="9">
        <f t="shared" si="341"/>
        <v>0</v>
      </c>
      <c r="L2349" s="9">
        <f t="shared" si="341"/>
        <v>0</v>
      </c>
      <c r="M2349" s="9">
        <f t="shared" si="341"/>
        <v>0</v>
      </c>
      <c r="N2349" s="9">
        <f t="shared" si="341"/>
        <v>0</v>
      </c>
      <c r="O2349" s="9">
        <f t="shared" si="341"/>
        <v>1</v>
      </c>
      <c r="P2349" s="9">
        <f t="shared" si="341"/>
        <v>15950.07</v>
      </c>
      <c r="Q2349" s="9">
        <f t="shared" si="341"/>
        <v>0</v>
      </c>
      <c r="R2349" s="9">
        <f t="shared" si="341"/>
        <v>0</v>
      </c>
      <c r="S2349" s="9">
        <f t="shared" si="341"/>
        <v>0</v>
      </c>
      <c r="T2349" s="9">
        <f t="shared" si="341"/>
        <v>0</v>
      </c>
      <c r="U2349" s="9">
        <f t="shared" si="341"/>
        <v>365</v>
      </c>
      <c r="V2349" s="9">
        <f t="shared" si="341"/>
        <v>118431.53</v>
      </c>
      <c r="W2349" s="9">
        <f t="shared" si="341"/>
        <v>0</v>
      </c>
      <c r="X2349" s="9">
        <f t="shared" si="341"/>
        <v>0</v>
      </c>
      <c r="Y2349" s="9">
        <f t="shared" si="341"/>
        <v>0</v>
      </c>
      <c r="Z2349" s="9">
        <f t="shared" si="341"/>
        <v>0</v>
      </c>
      <c r="AA2349" s="9">
        <f>AA2350+AA2355+AA2362</f>
        <v>0</v>
      </c>
      <c r="AB2349" s="9">
        <f t="shared" ref="AB2349" si="342">AB2350+AB2355+AB2362</f>
        <v>0</v>
      </c>
      <c r="AC2349" s="9">
        <f t="shared" ref="AC2349" si="343">AC2350+AC2355+AC2362</f>
        <v>0</v>
      </c>
      <c r="AD2349" s="9">
        <f t="shared" ref="AD2349" si="344">AD2350+AD2355+AD2362</f>
        <v>0</v>
      </c>
      <c r="AE2349" s="9">
        <f t="shared" ref="AE2349" si="345">AE2350+AE2355+AE2362</f>
        <v>134381.6</v>
      </c>
      <c r="AF2349" s="104"/>
      <c r="AG2349" s="104"/>
      <c r="AH2349" s="104"/>
      <c r="AI2349" s="104"/>
      <c r="AJ2349" s="104"/>
      <c r="AK2349" s="104"/>
      <c r="AL2349" s="104"/>
      <c r="AM2349" s="104"/>
      <c r="AN2349" s="104"/>
      <c r="AO2349" s="104"/>
      <c r="AP2349" s="104"/>
      <c r="AQ2349" s="104"/>
      <c r="AR2349" s="104"/>
      <c r="AS2349" s="104"/>
      <c r="AT2349" s="104"/>
      <c r="AU2349" s="104"/>
      <c r="AV2349" s="104"/>
      <c r="AW2349" s="104"/>
      <c r="AX2349" s="104"/>
      <c r="AY2349" s="104"/>
      <c r="AZ2349" s="104"/>
      <c r="BA2349" s="104"/>
      <c r="BB2349" s="104"/>
      <c r="BC2349" s="104"/>
      <c r="BD2349" s="104"/>
      <c r="BE2349" s="104"/>
      <c r="BF2349" s="104"/>
      <c r="BG2349" s="104"/>
      <c r="BH2349" s="104"/>
      <c r="BI2349" s="104"/>
      <c r="BJ2349" s="104"/>
      <c r="BK2349" s="104"/>
      <c r="BL2349" s="104"/>
      <c r="BM2349" s="104"/>
      <c r="BN2349" s="104"/>
      <c r="BO2349" s="104"/>
      <c r="BP2349" s="104"/>
      <c r="BQ2349" s="104"/>
      <c r="BR2349" s="104"/>
      <c r="GM2349" s="104"/>
      <c r="GN2349" s="104"/>
      <c r="GO2349" s="104"/>
      <c r="GP2349" s="104"/>
      <c r="GQ2349" s="104"/>
      <c r="GR2349" s="104"/>
      <c r="GS2349" s="104"/>
      <c r="GT2349" s="104"/>
      <c r="GU2349" s="104"/>
      <c r="GV2349" s="104"/>
      <c r="GW2349" s="104"/>
      <c r="GX2349" s="104"/>
      <c r="GY2349" s="104"/>
      <c r="GZ2349" s="104"/>
      <c r="HA2349" s="104"/>
      <c r="HB2349" s="104"/>
      <c r="HC2349" s="104"/>
      <c r="HD2349" s="104"/>
      <c r="HE2349" s="104"/>
      <c r="HF2349" s="104"/>
      <c r="HG2349" s="104"/>
      <c r="HH2349" s="104"/>
      <c r="HI2349" s="104"/>
      <c r="HJ2349" s="104"/>
      <c r="HK2349" s="104"/>
      <c r="HL2349" s="104"/>
      <c r="HM2349" s="104"/>
      <c r="HN2349" s="104"/>
      <c r="HO2349" s="104"/>
      <c r="HP2349" s="104"/>
      <c r="HQ2349" s="104"/>
      <c r="HR2349" s="104"/>
      <c r="HS2349" s="104"/>
      <c r="HT2349" s="104"/>
      <c r="HU2349" s="104"/>
      <c r="HV2349" s="104"/>
      <c r="HW2349" s="104"/>
      <c r="HX2349" s="104"/>
      <c r="HY2349" s="104"/>
      <c r="HZ2349" s="104"/>
      <c r="IA2349" s="104"/>
      <c r="IB2349" s="104"/>
      <c r="IC2349" s="104"/>
      <c r="ID2349" s="104"/>
      <c r="IE2349" s="104"/>
      <c r="IF2349" s="104"/>
      <c r="IG2349" s="104"/>
      <c r="IH2349" s="104"/>
      <c r="II2349" s="104"/>
      <c r="IJ2349" s="104"/>
      <c r="IK2349" s="104"/>
      <c r="IL2349" s="104"/>
      <c r="IM2349" s="104"/>
      <c r="IN2349" s="104"/>
      <c r="IO2349" s="104"/>
      <c r="IP2349" s="104"/>
      <c r="IQ2349" s="104"/>
      <c r="IR2349" s="104"/>
      <c r="IS2349" s="104"/>
      <c r="IT2349" s="104"/>
      <c r="IU2349" s="104"/>
      <c r="IV2349" s="104"/>
      <c r="IW2349" s="104"/>
      <c r="IX2349" s="104"/>
      <c r="IY2349" s="104"/>
      <c r="IZ2349" s="104"/>
      <c r="JA2349" s="104"/>
      <c r="JB2349" s="104"/>
      <c r="JC2349" s="104"/>
      <c r="JD2349" s="104"/>
      <c r="JE2349" s="104"/>
      <c r="JF2349" s="104"/>
      <c r="JG2349" s="104"/>
      <c r="JH2349" s="104"/>
      <c r="JI2349" s="104"/>
      <c r="JJ2349" s="104"/>
      <c r="JK2349" s="104"/>
      <c r="JL2349" s="104"/>
      <c r="JM2349" s="104"/>
      <c r="JN2349" s="104"/>
      <c r="JO2349" s="104"/>
      <c r="JP2349" s="104"/>
      <c r="JQ2349" s="104"/>
      <c r="JR2349" s="104"/>
      <c r="JS2349" s="104"/>
      <c r="JT2349" s="104"/>
      <c r="JU2349" s="104"/>
      <c r="JV2349" s="104"/>
      <c r="JW2349" s="104"/>
      <c r="JX2349" s="104"/>
      <c r="JY2349" s="104"/>
      <c r="JZ2349" s="104"/>
      <c r="KA2349" s="104"/>
      <c r="KB2349" s="104"/>
      <c r="KC2349" s="104"/>
      <c r="KD2349" s="104"/>
      <c r="KE2349" s="104"/>
      <c r="KF2349" s="104"/>
      <c r="KG2349" s="104"/>
      <c r="KH2349" s="104"/>
      <c r="KI2349" s="104"/>
      <c r="KJ2349" s="104"/>
      <c r="KK2349" s="104"/>
      <c r="KL2349" s="104"/>
      <c r="KM2349" s="104"/>
      <c r="KN2349" s="104"/>
      <c r="KO2349" s="104"/>
      <c r="KP2349" s="104"/>
      <c r="KQ2349" s="104"/>
      <c r="KR2349" s="104"/>
      <c r="KS2349" s="104"/>
      <c r="KT2349" s="104"/>
      <c r="KU2349" s="104"/>
      <c r="KV2349" s="104"/>
      <c r="KW2349" s="104"/>
      <c r="KX2349" s="104"/>
      <c r="KY2349" s="104"/>
      <c r="KZ2349" s="104"/>
      <c r="LA2349" s="104"/>
      <c r="LB2349" s="104"/>
      <c r="LC2349" s="104"/>
      <c r="LD2349" s="104"/>
      <c r="LE2349" s="104"/>
      <c r="LF2349" s="104"/>
      <c r="LG2349" s="104"/>
      <c r="LH2349" s="104"/>
      <c r="LI2349" s="104"/>
      <c r="LJ2349" s="104"/>
      <c r="LK2349" s="104"/>
      <c r="LL2349" s="104"/>
      <c r="LM2349" s="104"/>
      <c r="LN2349" s="104"/>
      <c r="LO2349" s="104"/>
      <c r="LP2349" s="104"/>
      <c r="LQ2349" s="104"/>
      <c r="LR2349" s="104"/>
      <c r="LS2349" s="104"/>
      <c r="LT2349" s="104"/>
      <c r="LU2349" s="104"/>
      <c r="LV2349" s="104"/>
      <c r="LW2349" s="104"/>
      <c r="LX2349" s="104"/>
      <c r="LY2349" s="104"/>
      <c r="LZ2349" s="104"/>
      <c r="MA2349" s="104"/>
      <c r="MB2349" s="104"/>
      <c r="MC2349" s="104"/>
      <c r="MD2349" s="104"/>
      <c r="ME2349" s="104"/>
      <c r="MF2349" s="104"/>
      <c r="MG2349" s="104"/>
      <c r="MH2349" s="104"/>
      <c r="MI2349" s="104"/>
      <c r="MJ2349" s="104"/>
      <c r="MK2349" s="104"/>
      <c r="ML2349" s="104"/>
      <c r="MM2349" s="104"/>
      <c r="MN2349" s="104"/>
      <c r="MO2349" s="104"/>
      <c r="MP2349" s="104"/>
      <c r="MQ2349" s="104"/>
      <c r="MR2349" s="104"/>
      <c r="MS2349" s="104"/>
      <c r="MT2349" s="104"/>
      <c r="MU2349" s="104"/>
      <c r="MV2349" s="104"/>
      <c r="MW2349" s="104"/>
      <c r="MX2349" s="104"/>
      <c r="MY2349" s="104"/>
      <c r="MZ2349" s="104"/>
      <c r="NA2349" s="104"/>
      <c r="NB2349" s="104"/>
      <c r="NC2349" s="104"/>
      <c r="ND2349" s="104"/>
      <c r="NE2349" s="104"/>
      <c r="NF2349" s="104"/>
      <c r="NG2349" s="104"/>
      <c r="NH2349" s="104"/>
      <c r="NI2349" s="104"/>
      <c r="NJ2349" s="104"/>
      <c r="NK2349" s="104"/>
      <c r="NL2349" s="104"/>
      <c r="NM2349" s="104"/>
      <c r="NN2349" s="104"/>
      <c r="NO2349" s="104"/>
      <c r="NP2349" s="104"/>
      <c r="NQ2349" s="104"/>
      <c r="NR2349" s="104"/>
      <c r="NS2349" s="104"/>
      <c r="NT2349" s="104"/>
      <c r="NU2349" s="104"/>
      <c r="NV2349" s="104"/>
      <c r="NW2349" s="104"/>
      <c r="NX2349" s="104"/>
      <c r="NY2349" s="104"/>
      <c r="NZ2349" s="104"/>
      <c r="OA2349" s="104"/>
      <c r="OB2349" s="104"/>
      <c r="OC2349" s="104"/>
      <c r="OD2349" s="104"/>
      <c r="OE2349" s="104"/>
      <c r="OF2349" s="104"/>
      <c r="OG2349" s="104"/>
      <c r="OH2349" s="104"/>
      <c r="OI2349" s="104"/>
      <c r="OJ2349" s="104"/>
      <c r="OK2349" s="104"/>
      <c r="OL2349" s="104"/>
      <c r="OM2349" s="104"/>
      <c r="ON2349" s="104"/>
      <c r="OO2349" s="104"/>
      <c r="OP2349" s="104"/>
      <c r="OQ2349" s="104"/>
      <c r="OR2349" s="104"/>
      <c r="OS2349" s="104"/>
      <c r="OT2349" s="104"/>
      <c r="OU2349" s="104"/>
      <c r="OV2349" s="104"/>
      <c r="OW2349" s="104"/>
      <c r="OX2349" s="104"/>
      <c r="OY2349" s="104"/>
      <c r="OZ2349" s="104"/>
      <c r="PA2349" s="104"/>
      <c r="PB2349" s="104"/>
      <c r="PC2349" s="104"/>
      <c r="PD2349" s="104"/>
      <c r="PE2349" s="104"/>
      <c r="PF2349" s="104"/>
      <c r="PG2349" s="104"/>
      <c r="PH2349" s="104"/>
      <c r="PI2349" s="104"/>
      <c r="PJ2349" s="104"/>
      <c r="PK2349" s="104"/>
      <c r="PL2349" s="104"/>
      <c r="PM2349" s="104"/>
      <c r="PN2349" s="104"/>
      <c r="PO2349" s="104"/>
      <c r="PP2349" s="104"/>
      <c r="PQ2349" s="104"/>
      <c r="PR2349" s="104"/>
      <c r="PS2349" s="104"/>
      <c r="PT2349" s="104"/>
      <c r="PU2349" s="104"/>
      <c r="PV2349" s="104"/>
      <c r="PW2349" s="104"/>
      <c r="PX2349" s="104"/>
      <c r="PY2349" s="104"/>
      <c r="PZ2349" s="104"/>
      <c r="QA2349" s="104"/>
      <c r="QB2349" s="104"/>
      <c r="QC2349" s="104"/>
      <c r="QD2349" s="104"/>
      <c r="QE2349" s="104"/>
      <c r="QF2349" s="104"/>
      <c r="QG2349" s="104"/>
      <c r="QH2349" s="104"/>
      <c r="QI2349" s="104"/>
      <c r="QJ2349" s="104"/>
      <c r="QK2349" s="104"/>
      <c r="QL2349" s="104"/>
      <c r="QM2349" s="104"/>
      <c r="QN2349" s="104"/>
      <c r="QO2349" s="104"/>
      <c r="QP2349" s="104"/>
      <c r="QQ2349" s="104"/>
      <c r="QR2349" s="104"/>
      <c r="QS2349" s="104"/>
      <c r="QT2349" s="104"/>
      <c r="QU2349" s="104"/>
      <c r="QV2349" s="104"/>
      <c r="QW2349" s="104"/>
      <c r="QX2349" s="104"/>
      <c r="QY2349" s="104"/>
      <c r="QZ2349" s="104"/>
      <c r="RA2349" s="104"/>
      <c r="RB2349" s="104"/>
      <c r="RC2349" s="104"/>
      <c r="RD2349" s="104"/>
      <c r="RE2349" s="104"/>
      <c r="RF2349" s="104"/>
    </row>
    <row r="2350" spans="1:474" s="14" customFormat="1" x14ac:dyDescent="0.25">
      <c r="A2350" s="124">
        <v>341</v>
      </c>
      <c r="B2350" s="125" t="s">
        <v>2216</v>
      </c>
      <c r="C2350" s="126"/>
      <c r="D2350" s="124"/>
      <c r="E2350" s="124"/>
      <c r="F2350" s="13"/>
      <c r="G2350" s="13"/>
      <c r="H2350" s="13"/>
      <c r="I2350" s="13"/>
      <c r="J2350" s="13"/>
      <c r="K2350" s="13"/>
      <c r="L2350" s="13"/>
      <c r="M2350" s="13"/>
      <c r="N2350" s="13"/>
      <c r="O2350" s="13"/>
      <c r="P2350" s="13"/>
      <c r="Q2350" s="1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04"/>
      <c r="AG2350" s="104"/>
      <c r="AH2350" s="104"/>
      <c r="AI2350" s="104"/>
      <c r="AJ2350" s="104"/>
      <c r="AK2350" s="104"/>
      <c r="AL2350" s="104"/>
      <c r="AM2350" s="104"/>
      <c r="AN2350" s="104"/>
      <c r="AO2350" s="104"/>
      <c r="AP2350" s="104"/>
      <c r="AQ2350" s="104"/>
      <c r="AR2350" s="104"/>
      <c r="AS2350" s="104"/>
      <c r="AT2350" s="104"/>
      <c r="AU2350" s="104"/>
      <c r="AV2350" s="104"/>
      <c r="AW2350" s="104"/>
      <c r="AX2350" s="104"/>
      <c r="AY2350" s="104"/>
      <c r="AZ2350" s="104"/>
      <c r="BA2350" s="104"/>
      <c r="BB2350" s="104"/>
      <c r="BC2350" s="104"/>
      <c r="BD2350" s="104"/>
      <c r="BE2350" s="104"/>
      <c r="BF2350" s="104"/>
      <c r="BG2350" s="104"/>
      <c r="BH2350" s="104"/>
      <c r="BI2350" s="104"/>
      <c r="BJ2350" s="104"/>
      <c r="BK2350" s="104"/>
      <c r="BL2350" s="104"/>
      <c r="BM2350" s="104"/>
      <c r="BN2350" s="104"/>
      <c r="BO2350" s="104"/>
      <c r="BP2350" s="104"/>
      <c r="BQ2350" s="104"/>
      <c r="BR2350" s="104"/>
      <c r="GM2350" s="104"/>
      <c r="GN2350" s="104"/>
      <c r="GO2350" s="104"/>
      <c r="GP2350" s="104"/>
      <c r="GQ2350" s="104"/>
      <c r="GR2350" s="104"/>
      <c r="GS2350" s="104"/>
      <c r="GT2350" s="104"/>
      <c r="GU2350" s="104"/>
      <c r="GV2350" s="104"/>
      <c r="GW2350" s="104"/>
      <c r="GX2350" s="104"/>
      <c r="GY2350" s="104"/>
      <c r="GZ2350" s="104"/>
      <c r="HA2350" s="104"/>
      <c r="HB2350" s="104"/>
      <c r="HC2350" s="104"/>
      <c r="HD2350" s="104"/>
      <c r="HE2350" s="104"/>
      <c r="HF2350" s="104"/>
      <c r="HG2350" s="104"/>
      <c r="HH2350" s="104"/>
      <c r="HI2350" s="104"/>
      <c r="HJ2350" s="104"/>
      <c r="HK2350" s="104"/>
      <c r="HL2350" s="104"/>
      <c r="HM2350" s="104"/>
      <c r="HN2350" s="104"/>
      <c r="HO2350" s="104"/>
      <c r="HP2350" s="104"/>
      <c r="HQ2350" s="104"/>
      <c r="HR2350" s="104"/>
      <c r="HS2350" s="104"/>
      <c r="HT2350" s="104"/>
      <c r="HU2350" s="104"/>
      <c r="HV2350" s="104"/>
      <c r="HW2350" s="104"/>
      <c r="HX2350" s="104"/>
      <c r="HY2350" s="104"/>
      <c r="HZ2350" s="104"/>
      <c r="IA2350" s="104"/>
      <c r="IB2350" s="104"/>
      <c r="IC2350" s="104"/>
      <c r="ID2350" s="104"/>
      <c r="IE2350" s="104"/>
      <c r="IF2350" s="104"/>
      <c r="IG2350" s="104"/>
      <c r="IH2350" s="104"/>
      <c r="II2350" s="104"/>
      <c r="IJ2350" s="104"/>
      <c r="IK2350" s="104"/>
      <c r="IL2350" s="104"/>
      <c r="IM2350" s="104"/>
      <c r="IN2350" s="104"/>
      <c r="IO2350" s="104"/>
      <c r="IP2350" s="104"/>
      <c r="IQ2350" s="104"/>
      <c r="IR2350" s="104"/>
      <c r="IS2350" s="104"/>
      <c r="IT2350" s="104"/>
      <c r="IU2350" s="104"/>
      <c r="IV2350" s="104"/>
      <c r="IW2350" s="104"/>
      <c r="IX2350" s="104"/>
      <c r="IY2350" s="104"/>
      <c r="IZ2350" s="104"/>
      <c r="JA2350" s="104"/>
      <c r="JB2350" s="104"/>
      <c r="JC2350" s="104"/>
      <c r="JD2350" s="104"/>
      <c r="JE2350" s="104"/>
      <c r="JF2350" s="104"/>
      <c r="JG2350" s="104"/>
      <c r="JH2350" s="104"/>
      <c r="JI2350" s="104"/>
      <c r="JJ2350" s="104"/>
      <c r="JK2350" s="104"/>
      <c r="JL2350" s="104"/>
      <c r="JM2350" s="104"/>
      <c r="JN2350" s="104"/>
      <c r="JO2350" s="104"/>
      <c r="JP2350" s="104"/>
      <c r="JQ2350" s="104"/>
      <c r="JR2350" s="104"/>
      <c r="JS2350" s="104"/>
      <c r="JT2350" s="104"/>
      <c r="JU2350" s="104"/>
      <c r="JV2350" s="104"/>
      <c r="JW2350" s="104"/>
      <c r="JX2350" s="104"/>
      <c r="JY2350" s="104"/>
      <c r="JZ2350" s="104"/>
      <c r="KA2350" s="104"/>
      <c r="KB2350" s="104"/>
      <c r="KC2350" s="104"/>
      <c r="KD2350" s="104"/>
      <c r="KE2350" s="104"/>
      <c r="KF2350" s="104"/>
      <c r="KG2350" s="104"/>
      <c r="KH2350" s="104"/>
      <c r="KI2350" s="104"/>
      <c r="KJ2350" s="104"/>
      <c r="KK2350" s="104"/>
      <c r="KL2350" s="104"/>
      <c r="KM2350" s="104"/>
      <c r="KN2350" s="104"/>
      <c r="KO2350" s="104"/>
      <c r="KP2350" s="104"/>
      <c r="KQ2350" s="104"/>
      <c r="KR2350" s="104"/>
      <c r="KS2350" s="104"/>
      <c r="KT2350" s="104"/>
      <c r="KU2350" s="104"/>
      <c r="KV2350" s="104"/>
      <c r="KW2350" s="104"/>
      <c r="KX2350" s="104"/>
      <c r="KY2350" s="104"/>
      <c r="KZ2350" s="104"/>
      <c r="LA2350" s="104"/>
      <c r="LB2350" s="104"/>
      <c r="LC2350" s="104"/>
      <c r="LD2350" s="104"/>
      <c r="LE2350" s="104"/>
      <c r="LF2350" s="104"/>
      <c r="LG2350" s="104"/>
      <c r="LH2350" s="104"/>
      <c r="LI2350" s="104"/>
      <c r="LJ2350" s="104"/>
      <c r="LK2350" s="104"/>
      <c r="LL2350" s="104"/>
      <c r="LM2350" s="104"/>
      <c r="LN2350" s="104"/>
      <c r="LO2350" s="104"/>
      <c r="LP2350" s="104"/>
      <c r="LQ2350" s="104"/>
      <c r="LR2350" s="104"/>
      <c r="LS2350" s="104"/>
      <c r="LT2350" s="104"/>
      <c r="LU2350" s="104"/>
      <c r="LV2350" s="104"/>
      <c r="LW2350" s="104"/>
      <c r="LX2350" s="104"/>
      <c r="LY2350" s="104"/>
      <c r="LZ2350" s="104"/>
      <c r="MA2350" s="104"/>
      <c r="MB2350" s="104"/>
      <c r="MC2350" s="104"/>
      <c r="MD2350" s="104"/>
      <c r="ME2350" s="104"/>
      <c r="MF2350" s="104"/>
      <c r="MG2350" s="104"/>
      <c r="MH2350" s="104"/>
      <c r="MI2350" s="104"/>
      <c r="MJ2350" s="104"/>
      <c r="MK2350" s="104"/>
      <c r="ML2350" s="104"/>
      <c r="MM2350" s="104"/>
      <c r="MN2350" s="104"/>
      <c r="MO2350" s="104"/>
      <c r="MP2350" s="104"/>
      <c r="MQ2350" s="104"/>
      <c r="MR2350" s="104"/>
      <c r="MS2350" s="104"/>
      <c r="MT2350" s="104"/>
      <c r="MU2350" s="104"/>
      <c r="MV2350" s="104"/>
      <c r="MW2350" s="104"/>
      <c r="MX2350" s="104"/>
      <c r="MY2350" s="104"/>
      <c r="MZ2350" s="104"/>
      <c r="NA2350" s="104"/>
      <c r="NB2350" s="104"/>
      <c r="NC2350" s="104"/>
      <c r="ND2350" s="104"/>
      <c r="NE2350" s="104"/>
      <c r="NF2350" s="104"/>
      <c r="NG2350" s="104"/>
      <c r="NH2350" s="104"/>
      <c r="NI2350" s="104"/>
      <c r="NJ2350" s="104"/>
      <c r="NK2350" s="104"/>
      <c r="NL2350" s="104"/>
      <c r="NM2350" s="104"/>
      <c r="NN2350" s="104"/>
      <c r="NO2350" s="104"/>
      <c r="NP2350" s="104"/>
      <c r="NQ2350" s="104"/>
      <c r="NR2350" s="104"/>
      <c r="NS2350" s="104"/>
      <c r="NT2350" s="104"/>
      <c r="NU2350" s="104"/>
      <c r="NV2350" s="104"/>
      <c r="NW2350" s="104"/>
      <c r="NX2350" s="104"/>
      <c r="NY2350" s="104"/>
      <c r="NZ2350" s="104"/>
      <c r="OA2350" s="104"/>
      <c r="OB2350" s="104"/>
      <c r="OC2350" s="104"/>
      <c r="OD2350" s="104"/>
      <c r="OE2350" s="104"/>
      <c r="OF2350" s="104"/>
      <c r="OG2350" s="104"/>
      <c r="OH2350" s="104"/>
      <c r="OI2350" s="104"/>
      <c r="OJ2350" s="104"/>
      <c r="OK2350" s="104"/>
      <c r="OL2350" s="104"/>
      <c r="OM2350" s="104"/>
      <c r="ON2350" s="104"/>
      <c r="OO2350" s="104"/>
      <c r="OP2350" s="104"/>
      <c r="OQ2350" s="104"/>
      <c r="OR2350" s="104"/>
      <c r="OS2350" s="104"/>
      <c r="OT2350" s="104"/>
      <c r="OU2350" s="104"/>
      <c r="OV2350" s="104"/>
      <c r="OW2350" s="104"/>
      <c r="OX2350" s="104"/>
      <c r="OY2350" s="104"/>
      <c r="OZ2350" s="104"/>
      <c r="PA2350" s="104"/>
      <c r="PB2350" s="104"/>
      <c r="PC2350" s="104"/>
      <c r="PD2350" s="104"/>
      <c r="PE2350" s="104"/>
      <c r="PF2350" s="104"/>
      <c r="PG2350" s="104"/>
      <c r="PH2350" s="104"/>
      <c r="PI2350" s="104"/>
      <c r="PJ2350" s="104"/>
      <c r="PK2350" s="104"/>
      <c r="PL2350" s="104"/>
      <c r="PM2350" s="104"/>
      <c r="PN2350" s="104"/>
      <c r="PO2350" s="104"/>
      <c r="PP2350" s="104"/>
      <c r="PQ2350" s="104"/>
      <c r="PR2350" s="104"/>
      <c r="PS2350" s="104"/>
      <c r="PT2350" s="104"/>
      <c r="PU2350" s="104"/>
      <c r="PV2350" s="104"/>
      <c r="PW2350" s="104"/>
      <c r="PX2350" s="104"/>
      <c r="PY2350" s="104"/>
      <c r="PZ2350" s="104"/>
      <c r="QA2350" s="104"/>
      <c r="QB2350" s="104"/>
      <c r="QC2350" s="104"/>
      <c r="QD2350" s="104"/>
      <c r="QE2350" s="104"/>
      <c r="QF2350" s="104"/>
      <c r="QG2350" s="104"/>
      <c r="QH2350" s="104"/>
      <c r="QI2350" s="104"/>
      <c r="QJ2350" s="104"/>
      <c r="QK2350" s="104"/>
      <c r="QL2350" s="104"/>
      <c r="QM2350" s="104"/>
      <c r="QN2350" s="104"/>
      <c r="QO2350" s="104"/>
      <c r="QP2350" s="104"/>
      <c r="QQ2350" s="104"/>
      <c r="QR2350" s="104"/>
      <c r="QS2350" s="104"/>
      <c r="QT2350" s="104"/>
      <c r="QU2350" s="104"/>
      <c r="QV2350" s="104"/>
      <c r="QW2350" s="104"/>
      <c r="QX2350" s="104"/>
      <c r="QY2350" s="104"/>
      <c r="QZ2350" s="104"/>
      <c r="RA2350" s="104"/>
      <c r="RB2350" s="104"/>
      <c r="RC2350" s="104"/>
      <c r="RD2350" s="104"/>
      <c r="RE2350" s="104"/>
      <c r="RF2350" s="104"/>
    </row>
    <row r="2351" spans="1:474" s="19" customFormat="1" x14ac:dyDescent="0.25">
      <c r="A2351" s="128">
        <v>34101</v>
      </c>
      <c r="B2351" s="129" t="s">
        <v>2217</v>
      </c>
      <c r="C2351" s="128"/>
      <c r="D2351" s="128"/>
      <c r="E2351" s="128"/>
      <c r="F2351" s="173">
        <f>SUM(F2352)</f>
        <v>0</v>
      </c>
      <c r="G2351" s="173">
        <f t="shared" ref="G2351:Z2351" si="346">SUM(G2352)</f>
        <v>0</v>
      </c>
      <c r="H2351" s="173">
        <f t="shared" si="346"/>
        <v>0</v>
      </c>
      <c r="I2351" s="173">
        <f t="shared" si="346"/>
        <v>0</v>
      </c>
      <c r="J2351" s="173">
        <f t="shared" si="346"/>
        <v>0</v>
      </c>
      <c r="K2351" s="173">
        <f t="shared" si="346"/>
        <v>0</v>
      </c>
      <c r="L2351" s="173">
        <f t="shared" si="346"/>
        <v>0</v>
      </c>
      <c r="M2351" s="173">
        <f t="shared" si="346"/>
        <v>0</v>
      </c>
      <c r="N2351" s="173">
        <f t="shared" si="346"/>
        <v>0</v>
      </c>
      <c r="O2351" s="173">
        <f t="shared" si="346"/>
        <v>0</v>
      </c>
      <c r="P2351" s="173">
        <f t="shared" si="346"/>
        <v>0</v>
      </c>
      <c r="Q2351" s="173">
        <f t="shared" si="346"/>
        <v>0</v>
      </c>
      <c r="R2351" s="173">
        <f t="shared" si="346"/>
        <v>0</v>
      </c>
      <c r="S2351" s="173">
        <f t="shared" si="346"/>
        <v>0</v>
      </c>
      <c r="T2351" s="173">
        <f t="shared" si="346"/>
        <v>0</v>
      </c>
      <c r="U2351" s="173">
        <f t="shared" si="346"/>
        <v>0</v>
      </c>
      <c r="V2351" s="173">
        <f t="shared" si="346"/>
        <v>0</v>
      </c>
      <c r="W2351" s="173">
        <f t="shared" si="346"/>
        <v>0</v>
      </c>
      <c r="X2351" s="173">
        <f t="shared" si="346"/>
        <v>0</v>
      </c>
      <c r="Y2351" s="173">
        <f t="shared" si="346"/>
        <v>0</v>
      </c>
      <c r="Z2351" s="173">
        <f t="shared" si="346"/>
        <v>0</v>
      </c>
      <c r="AA2351" s="173">
        <f>SUM(AA2352)</f>
        <v>0</v>
      </c>
      <c r="AB2351" s="173">
        <f t="shared" ref="AB2351" si="347">SUM(AB2352)</f>
        <v>0</v>
      </c>
      <c r="AC2351" s="173">
        <f t="shared" ref="AC2351" si="348">SUM(AC2352)</f>
        <v>0</v>
      </c>
      <c r="AD2351" s="173">
        <f t="shared" ref="AD2351" si="349">SUM(AD2352)</f>
        <v>0</v>
      </c>
      <c r="AE2351" s="173">
        <f t="shared" ref="AE2351" si="350">SUM(AE2352)</f>
        <v>0</v>
      </c>
      <c r="AF2351" s="104"/>
      <c r="AG2351" s="104"/>
      <c r="AH2351" s="104"/>
      <c r="AI2351" s="104"/>
      <c r="AJ2351" s="104"/>
      <c r="AK2351" s="104"/>
      <c r="AL2351" s="104"/>
      <c r="AM2351" s="104"/>
      <c r="AN2351" s="104"/>
      <c r="AO2351" s="104"/>
      <c r="AP2351" s="104"/>
      <c r="AQ2351" s="104"/>
      <c r="AR2351" s="104"/>
      <c r="AS2351" s="104"/>
      <c r="AT2351" s="104"/>
      <c r="AU2351" s="104"/>
      <c r="AV2351" s="104"/>
      <c r="AW2351" s="104"/>
      <c r="AX2351" s="104"/>
      <c r="AY2351" s="104"/>
      <c r="AZ2351" s="104"/>
      <c r="BA2351" s="104"/>
      <c r="BB2351" s="104"/>
      <c r="BC2351" s="104"/>
      <c r="BD2351" s="104"/>
      <c r="BE2351" s="104"/>
      <c r="BF2351" s="104"/>
      <c r="BG2351" s="104"/>
      <c r="BH2351" s="104"/>
      <c r="BI2351" s="104"/>
      <c r="BJ2351" s="104"/>
      <c r="BK2351" s="104"/>
      <c r="BL2351" s="104"/>
      <c r="BM2351" s="104"/>
      <c r="BN2351" s="104"/>
      <c r="BO2351" s="104"/>
      <c r="BP2351" s="104"/>
      <c r="BQ2351" s="104"/>
      <c r="BR2351" s="104"/>
      <c r="GM2351" s="104"/>
      <c r="GN2351" s="104"/>
      <c r="GO2351" s="104"/>
      <c r="GP2351" s="104"/>
      <c r="GQ2351" s="104"/>
      <c r="GR2351" s="104"/>
      <c r="GS2351" s="104"/>
      <c r="GT2351" s="104"/>
      <c r="GU2351" s="104"/>
      <c r="GV2351" s="104"/>
      <c r="GW2351" s="104"/>
      <c r="GX2351" s="104"/>
      <c r="GY2351" s="104"/>
      <c r="GZ2351" s="104"/>
      <c r="HA2351" s="104"/>
      <c r="HB2351" s="104"/>
      <c r="HC2351" s="104"/>
      <c r="HD2351" s="104"/>
      <c r="HE2351" s="104"/>
      <c r="HF2351" s="104"/>
      <c r="HG2351" s="104"/>
      <c r="HH2351" s="104"/>
      <c r="HI2351" s="104"/>
      <c r="HJ2351" s="104"/>
      <c r="HK2351" s="104"/>
      <c r="HL2351" s="104"/>
      <c r="HM2351" s="104"/>
      <c r="HN2351" s="104"/>
      <c r="HO2351" s="104"/>
      <c r="HP2351" s="104"/>
      <c r="HQ2351" s="104"/>
      <c r="HR2351" s="104"/>
      <c r="HS2351" s="104"/>
      <c r="HT2351" s="104"/>
      <c r="HU2351" s="104"/>
      <c r="HV2351" s="104"/>
      <c r="HW2351" s="104"/>
      <c r="HX2351" s="104"/>
      <c r="HY2351" s="104"/>
      <c r="HZ2351" s="104"/>
      <c r="IA2351" s="104"/>
      <c r="IB2351" s="104"/>
      <c r="IC2351" s="104"/>
      <c r="ID2351" s="104"/>
      <c r="IE2351" s="104"/>
      <c r="IF2351" s="104"/>
      <c r="IG2351" s="104"/>
      <c r="IH2351" s="104"/>
      <c r="II2351" s="104"/>
      <c r="IJ2351" s="104"/>
      <c r="IK2351" s="104"/>
      <c r="IL2351" s="104"/>
      <c r="IM2351" s="104"/>
      <c r="IN2351" s="104"/>
      <c r="IO2351" s="104"/>
      <c r="IP2351" s="104"/>
      <c r="IQ2351" s="104"/>
      <c r="IR2351" s="104"/>
      <c r="IS2351" s="104"/>
      <c r="IT2351" s="104"/>
      <c r="IU2351" s="104"/>
      <c r="IV2351" s="104"/>
      <c r="IW2351" s="104"/>
      <c r="IX2351" s="104"/>
      <c r="IY2351" s="104"/>
      <c r="IZ2351" s="104"/>
      <c r="JA2351" s="104"/>
      <c r="JB2351" s="104"/>
      <c r="JC2351" s="104"/>
      <c r="JD2351" s="104"/>
      <c r="JE2351" s="104"/>
      <c r="JF2351" s="104"/>
      <c r="JG2351" s="104"/>
      <c r="JH2351" s="104"/>
      <c r="JI2351" s="104"/>
      <c r="JJ2351" s="104"/>
      <c r="JK2351" s="104"/>
      <c r="JL2351" s="104"/>
      <c r="JM2351" s="104"/>
      <c r="JN2351" s="104"/>
      <c r="JO2351" s="104"/>
      <c r="JP2351" s="104"/>
      <c r="JQ2351" s="104"/>
      <c r="JR2351" s="104"/>
      <c r="JS2351" s="104"/>
      <c r="JT2351" s="104"/>
      <c r="JU2351" s="104"/>
      <c r="JV2351" s="104"/>
      <c r="JW2351" s="104"/>
      <c r="JX2351" s="104"/>
      <c r="JY2351" s="104"/>
      <c r="JZ2351" s="104"/>
      <c r="KA2351" s="104"/>
      <c r="KB2351" s="104"/>
      <c r="KC2351" s="104"/>
      <c r="KD2351" s="104"/>
      <c r="KE2351" s="104"/>
      <c r="KF2351" s="104"/>
      <c r="KG2351" s="104"/>
      <c r="KH2351" s="104"/>
      <c r="KI2351" s="104"/>
      <c r="KJ2351" s="104"/>
      <c r="KK2351" s="104"/>
      <c r="KL2351" s="104"/>
      <c r="KM2351" s="104"/>
      <c r="KN2351" s="104"/>
      <c r="KO2351" s="104"/>
      <c r="KP2351" s="104"/>
      <c r="KQ2351" s="104"/>
      <c r="KR2351" s="104"/>
      <c r="KS2351" s="104"/>
      <c r="KT2351" s="104"/>
      <c r="KU2351" s="104"/>
      <c r="KV2351" s="104"/>
      <c r="KW2351" s="104"/>
      <c r="KX2351" s="104"/>
      <c r="KY2351" s="104"/>
      <c r="KZ2351" s="104"/>
      <c r="LA2351" s="104"/>
      <c r="LB2351" s="104"/>
      <c r="LC2351" s="104"/>
      <c r="LD2351" s="104"/>
      <c r="LE2351" s="104"/>
      <c r="LF2351" s="104"/>
      <c r="LG2351" s="104"/>
      <c r="LH2351" s="104"/>
      <c r="LI2351" s="104"/>
      <c r="LJ2351" s="104"/>
      <c r="LK2351" s="104"/>
      <c r="LL2351" s="104"/>
      <c r="LM2351" s="104"/>
      <c r="LN2351" s="104"/>
      <c r="LO2351" s="104"/>
      <c r="LP2351" s="104"/>
      <c r="LQ2351" s="104"/>
      <c r="LR2351" s="104"/>
      <c r="LS2351" s="104"/>
      <c r="LT2351" s="104"/>
      <c r="LU2351" s="104"/>
      <c r="LV2351" s="104"/>
      <c r="LW2351" s="104"/>
      <c r="LX2351" s="104"/>
      <c r="LY2351" s="104"/>
      <c r="LZ2351" s="104"/>
      <c r="MA2351" s="104"/>
      <c r="MB2351" s="104"/>
      <c r="MC2351" s="104"/>
      <c r="MD2351" s="104"/>
      <c r="ME2351" s="104"/>
      <c r="MF2351" s="104"/>
      <c r="MG2351" s="104"/>
      <c r="MH2351" s="104"/>
      <c r="MI2351" s="104"/>
      <c r="MJ2351" s="104"/>
      <c r="MK2351" s="104"/>
      <c r="ML2351" s="104"/>
      <c r="MM2351" s="104"/>
      <c r="MN2351" s="104"/>
      <c r="MO2351" s="104"/>
      <c r="MP2351" s="104"/>
      <c r="MQ2351" s="104"/>
      <c r="MR2351" s="104"/>
      <c r="MS2351" s="104"/>
      <c r="MT2351" s="104"/>
      <c r="MU2351" s="104"/>
      <c r="MV2351" s="104"/>
      <c r="MW2351" s="104"/>
      <c r="MX2351" s="104"/>
      <c r="MY2351" s="104"/>
      <c r="MZ2351" s="104"/>
      <c r="NA2351" s="104"/>
      <c r="NB2351" s="104"/>
      <c r="NC2351" s="104"/>
      <c r="ND2351" s="104"/>
      <c r="NE2351" s="104"/>
      <c r="NF2351" s="104"/>
      <c r="NG2351" s="104"/>
      <c r="NH2351" s="104"/>
      <c r="NI2351" s="104"/>
      <c r="NJ2351" s="104"/>
      <c r="NK2351" s="104"/>
      <c r="NL2351" s="104"/>
      <c r="NM2351" s="104"/>
      <c r="NN2351" s="104"/>
      <c r="NO2351" s="104"/>
      <c r="NP2351" s="104"/>
      <c r="NQ2351" s="104"/>
      <c r="NR2351" s="104"/>
      <c r="NS2351" s="104"/>
      <c r="NT2351" s="104"/>
      <c r="NU2351" s="104"/>
      <c r="NV2351" s="104"/>
      <c r="NW2351" s="104"/>
      <c r="NX2351" s="104"/>
      <c r="NY2351" s="104"/>
      <c r="NZ2351" s="104"/>
      <c r="OA2351" s="104"/>
      <c r="OB2351" s="104"/>
      <c r="OC2351" s="104"/>
      <c r="OD2351" s="104"/>
      <c r="OE2351" s="104"/>
      <c r="OF2351" s="104"/>
      <c r="OG2351" s="104"/>
      <c r="OH2351" s="104"/>
      <c r="OI2351" s="104"/>
      <c r="OJ2351" s="104"/>
      <c r="OK2351" s="104"/>
      <c r="OL2351" s="104"/>
      <c r="OM2351" s="104"/>
      <c r="ON2351" s="104"/>
      <c r="OO2351" s="104"/>
      <c r="OP2351" s="104"/>
      <c r="OQ2351" s="104"/>
      <c r="OR2351" s="104"/>
      <c r="OS2351" s="104"/>
      <c r="OT2351" s="104"/>
      <c r="OU2351" s="104"/>
      <c r="OV2351" s="104"/>
      <c r="OW2351" s="104"/>
      <c r="OX2351" s="104"/>
      <c r="OY2351" s="104"/>
      <c r="OZ2351" s="104"/>
      <c r="PA2351" s="104"/>
      <c r="PB2351" s="104"/>
      <c r="PC2351" s="104"/>
      <c r="PD2351" s="104"/>
      <c r="PE2351" s="104"/>
      <c r="PF2351" s="104"/>
      <c r="PG2351" s="104"/>
      <c r="PH2351" s="104"/>
      <c r="PI2351" s="104"/>
      <c r="PJ2351" s="104"/>
      <c r="PK2351" s="104"/>
      <c r="PL2351" s="104"/>
      <c r="PM2351" s="104"/>
      <c r="PN2351" s="104"/>
      <c r="PO2351" s="104"/>
      <c r="PP2351" s="104"/>
      <c r="PQ2351" s="104"/>
      <c r="PR2351" s="104"/>
      <c r="PS2351" s="104"/>
      <c r="PT2351" s="104"/>
      <c r="PU2351" s="104"/>
      <c r="PV2351" s="104"/>
      <c r="PW2351" s="104"/>
      <c r="PX2351" s="104"/>
      <c r="PY2351" s="104"/>
      <c r="PZ2351" s="104"/>
      <c r="QA2351" s="104"/>
      <c r="QB2351" s="104"/>
      <c r="QC2351" s="104"/>
      <c r="QD2351" s="104"/>
      <c r="QE2351" s="104"/>
      <c r="QF2351" s="104"/>
      <c r="QG2351" s="104"/>
      <c r="QH2351" s="104"/>
      <c r="QI2351" s="104"/>
      <c r="QJ2351" s="104"/>
      <c r="QK2351" s="104"/>
      <c r="QL2351" s="104"/>
      <c r="QM2351" s="104"/>
      <c r="QN2351" s="104"/>
      <c r="QO2351" s="104"/>
      <c r="QP2351" s="104"/>
      <c r="QQ2351" s="104"/>
      <c r="QR2351" s="104"/>
      <c r="QS2351" s="104"/>
      <c r="QT2351" s="104"/>
      <c r="QU2351" s="104"/>
      <c r="QV2351" s="104"/>
      <c r="QW2351" s="104"/>
      <c r="QX2351" s="104"/>
      <c r="QY2351" s="104"/>
      <c r="QZ2351" s="104"/>
      <c r="RA2351" s="104"/>
      <c r="RB2351" s="104"/>
      <c r="RC2351" s="104"/>
      <c r="RD2351" s="104"/>
      <c r="RE2351" s="104"/>
      <c r="RF2351" s="104"/>
    </row>
    <row r="2352" spans="1:474" x14ac:dyDescent="0.25">
      <c r="A2352" s="130"/>
      <c r="B2352" s="48" t="s">
        <v>2217</v>
      </c>
      <c r="C2352" s="23"/>
      <c r="D2352" s="57"/>
      <c r="E2352" s="23"/>
      <c r="F2352" s="50"/>
      <c r="G2352" s="169"/>
      <c r="H2352" s="169"/>
      <c r="I2352" s="169"/>
      <c r="J2352" s="169"/>
      <c r="K2352" s="169"/>
      <c r="L2352" s="169"/>
      <c r="M2352" s="169"/>
      <c r="N2352" s="169"/>
      <c r="O2352" s="169"/>
      <c r="P2352" s="207"/>
      <c r="Q2352" s="169"/>
      <c r="R2352" s="169"/>
      <c r="S2352" s="169"/>
      <c r="T2352" s="169"/>
      <c r="U2352" s="208">
        <v>0</v>
      </c>
      <c r="V2352" s="207">
        <v>0</v>
      </c>
      <c r="W2352" s="169"/>
      <c r="X2352" s="169"/>
      <c r="Y2352" s="169"/>
      <c r="Z2352" s="169"/>
      <c r="AA2352" s="169"/>
      <c r="AB2352" s="169"/>
      <c r="AC2352" s="180"/>
      <c r="AD2352" s="180"/>
      <c r="AE2352" s="207">
        <f>H2352+J2352+L2352+N2352+P2352+R2352+T2352+V2352+X2352+Z2352+AB2352+AD2352</f>
        <v>0</v>
      </c>
    </row>
    <row r="2353" spans="1:474" s="19" customFormat="1" x14ac:dyDescent="0.25">
      <c r="A2353" s="128">
        <v>34102</v>
      </c>
      <c r="B2353" s="129" t="s">
        <v>2218</v>
      </c>
      <c r="C2353" s="128"/>
      <c r="D2353" s="128"/>
      <c r="E2353" s="128"/>
      <c r="F2353" s="173">
        <f>SUM(F2354)</f>
        <v>0</v>
      </c>
      <c r="G2353" s="173">
        <f>SUM(G2354)</f>
        <v>0</v>
      </c>
      <c r="H2353" s="173">
        <f t="shared" ref="H2353:AE2353" si="351">SUM(H2354)</f>
        <v>0</v>
      </c>
      <c r="I2353" s="173">
        <f t="shared" si="351"/>
        <v>0</v>
      </c>
      <c r="J2353" s="173">
        <f t="shared" si="351"/>
        <v>0</v>
      </c>
      <c r="K2353" s="173">
        <f t="shared" si="351"/>
        <v>0</v>
      </c>
      <c r="L2353" s="173">
        <f t="shared" si="351"/>
        <v>0</v>
      </c>
      <c r="M2353" s="173">
        <f t="shared" si="351"/>
        <v>0</v>
      </c>
      <c r="N2353" s="173">
        <f t="shared" si="351"/>
        <v>0</v>
      </c>
      <c r="O2353" s="173">
        <f t="shared" si="351"/>
        <v>0</v>
      </c>
      <c r="P2353" s="184">
        <f t="shared" si="351"/>
        <v>0</v>
      </c>
      <c r="Q2353" s="173">
        <f t="shared" si="351"/>
        <v>0</v>
      </c>
      <c r="R2353" s="173">
        <f t="shared" si="351"/>
        <v>0</v>
      </c>
      <c r="S2353" s="173">
        <v>0</v>
      </c>
      <c r="T2353" s="173">
        <v>0</v>
      </c>
      <c r="U2353" s="173">
        <v>0</v>
      </c>
      <c r="V2353" s="184">
        <v>0</v>
      </c>
      <c r="W2353" s="173">
        <f t="shared" si="351"/>
        <v>0</v>
      </c>
      <c r="X2353" s="173">
        <f t="shared" si="351"/>
        <v>0</v>
      </c>
      <c r="Y2353" s="173">
        <f t="shared" si="351"/>
        <v>0</v>
      </c>
      <c r="Z2353" s="173">
        <f t="shared" si="351"/>
        <v>0</v>
      </c>
      <c r="AA2353" s="173">
        <f t="shared" si="351"/>
        <v>0</v>
      </c>
      <c r="AB2353" s="173">
        <f t="shared" si="351"/>
        <v>0</v>
      </c>
      <c r="AC2353" s="173">
        <f t="shared" si="351"/>
        <v>0</v>
      </c>
      <c r="AD2353" s="179">
        <f t="shared" si="351"/>
        <v>0</v>
      </c>
      <c r="AE2353" s="184">
        <f t="shared" si="351"/>
        <v>0</v>
      </c>
      <c r="AF2353" s="104"/>
      <c r="AG2353" s="104"/>
      <c r="AH2353" s="104"/>
      <c r="AI2353" s="104"/>
      <c r="AJ2353" s="104"/>
      <c r="AK2353" s="104"/>
      <c r="AL2353" s="104"/>
      <c r="AM2353" s="104"/>
      <c r="AN2353" s="104"/>
      <c r="AO2353" s="104"/>
      <c r="AP2353" s="104"/>
      <c r="AQ2353" s="104"/>
      <c r="AR2353" s="104"/>
      <c r="AS2353" s="104"/>
      <c r="AT2353" s="104"/>
      <c r="AU2353" s="104"/>
      <c r="AV2353" s="104"/>
      <c r="AW2353" s="104"/>
      <c r="AX2353" s="104"/>
      <c r="AY2353" s="104"/>
      <c r="AZ2353" s="104"/>
      <c r="BA2353" s="104"/>
      <c r="BB2353" s="104"/>
      <c r="BC2353" s="104"/>
      <c r="BD2353" s="104"/>
      <c r="BE2353" s="104"/>
      <c r="BF2353" s="104"/>
      <c r="BG2353" s="104"/>
      <c r="BH2353" s="104"/>
      <c r="BI2353" s="104"/>
      <c r="BJ2353" s="104"/>
      <c r="BK2353" s="104"/>
      <c r="BL2353" s="104"/>
      <c r="BM2353" s="104"/>
      <c r="BN2353" s="104"/>
      <c r="BO2353" s="104"/>
      <c r="BP2353" s="104"/>
      <c r="BQ2353" s="104"/>
      <c r="BR2353" s="104"/>
      <c r="GM2353" s="104"/>
      <c r="GN2353" s="104"/>
      <c r="GO2353" s="104"/>
      <c r="GP2353" s="104"/>
      <c r="GQ2353" s="104"/>
      <c r="GR2353" s="104"/>
      <c r="GS2353" s="104"/>
      <c r="GT2353" s="104"/>
      <c r="GU2353" s="104"/>
      <c r="GV2353" s="104"/>
      <c r="GW2353" s="104"/>
      <c r="GX2353" s="104"/>
      <c r="GY2353" s="104"/>
      <c r="GZ2353" s="104"/>
      <c r="HA2353" s="104"/>
      <c r="HB2353" s="104"/>
      <c r="HC2353" s="104"/>
      <c r="HD2353" s="104"/>
      <c r="HE2353" s="104"/>
      <c r="HF2353" s="104"/>
      <c r="HG2353" s="104"/>
      <c r="HH2353" s="104"/>
      <c r="HI2353" s="104"/>
      <c r="HJ2353" s="104"/>
      <c r="HK2353" s="104"/>
      <c r="HL2353" s="104"/>
      <c r="HM2353" s="104"/>
      <c r="HN2353" s="104"/>
      <c r="HO2353" s="104"/>
      <c r="HP2353" s="104"/>
      <c r="HQ2353" s="104"/>
      <c r="HR2353" s="104"/>
      <c r="HS2353" s="104"/>
      <c r="HT2353" s="104"/>
      <c r="HU2353" s="104"/>
      <c r="HV2353" s="104"/>
      <c r="HW2353" s="104"/>
      <c r="HX2353" s="104"/>
      <c r="HY2353" s="104"/>
      <c r="HZ2353" s="104"/>
      <c r="IA2353" s="104"/>
      <c r="IB2353" s="104"/>
      <c r="IC2353" s="104"/>
      <c r="ID2353" s="104"/>
      <c r="IE2353" s="104"/>
      <c r="IF2353" s="104"/>
      <c r="IG2353" s="104"/>
      <c r="IH2353" s="104"/>
      <c r="II2353" s="104"/>
      <c r="IJ2353" s="104"/>
      <c r="IK2353" s="104"/>
      <c r="IL2353" s="104"/>
      <c r="IM2353" s="104"/>
      <c r="IN2353" s="104"/>
      <c r="IO2353" s="104"/>
      <c r="IP2353" s="104"/>
      <c r="IQ2353" s="104"/>
      <c r="IR2353" s="104"/>
      <c r="IS2353" s="104"/>
      <c r="IT2353" s="104"/>
      <c r="IU2353" s="104"/>
      <c r="IV2353" s="104"/>
      <c r="IW2353" s="104"/>
      <c r="IX2353" s="104"/>
      <c r="IY2353" s="104"/>
      <c r="IZ2353" s="104"/>
      <c r="JA2353" s="104"/>
      <c r="JB2353" s="104"/>
      <c r="JC2353" s="104"/>
      <c r="JD2353" s="104"/>
      <c r="JE2353" s="104"/>
      <c r="JF2353" s="104"/>
      <c r="JG2353" s="104"/>
      <c r="JH2353" s="104"/>
      <c r="JI2353" s="104"/>
      <c r="JJ2353" s="104"/>
      <c r="JK2353" s="104"/>
      <c r="JL2353" s="104"/>
      <c r="JM2353" s="104"/>
      <c r="JN2353" s="104"/>
      <c r="JO2353" s="104"/>
      <c r="JP2353" s="104"/>
      <c r="JQ2353" s="104"/>
      <c r="JR2353" s="104"/>
      <c r="JS2353" s="104"/>
      <c r="JT2353" s="104"/>
      <c r="JU2353" s="104"/>
      <c r="JV2353" s="104"/>
      <c r="JW2353" s="104"/>
      <c r="JX2353" s="104"/>
      <c r="JY2353" s="104"/>
      <c r="JZ2353" s="104"/>
      <c r="KA2353" s="104"/>
      <c r="KB2353" s="104"/>
      <c r="KC2353" s="104"/>
      <c r="KD2353" s="104"/>
      <c r="KE2353" s="104"/>
      <c r="KF2353" s="104"/>
      <c r="KG2353" s="104"/>
      <c r="KH2353" s="104"/>
      <c r="KI2353" s="104"/>
      <c r="KJ2353" s="104"/>
      <c r="KK2353" s="104"/>
      <c r="KL2353" s="104"/>
      <c r="KM2353" s="104"/>
      <c r="KN2353" s="104"/>
      <c r="KO2353" s="104"/>
      <c r="KP2353" s="104"/>
      <c r="KQ2353" s="104"/>
      <c r="KR2353" s="104"/>
      <c r="KS2353" s="104"/>
      <c r="KT2353" s="104"/>
      <c r="KU2353" s="104"/>
      <c r="KV2353" s="104"/>
      <c r="KW2353" s="104"/>
      <c r="KX2353" s="104"/>
      <c r="KY2353" s="104"/>
      <c r="KZ2353" s="104"/>
      <c r="LA2353" s="104"/>
      <c r="LB2353" s="104"/>
      <c r="LC2353" s="104"/>
      <c r="LD2353" s="104"/>
      <c r="LE2353" s="104"/>
      <c r="LF2353" s="104"/>
      <c r="LG2353" s="104"/>
      <c r="LH2353" s="104"/>
      <c r="LI2353" s="104"/>
      <c r="LJ2353" s="104"/>
      <c r="LK2353" s="104"/>
      <c r="LL2353" s="104"/>
      <c r="LM2353" s="104"/>
      <c r="LN2353" s="104"/>
      <c r="LO2353" s="104"/>
      <c r="LP2353" s="104"/>
      <c r="LQ2353" s="104"/>
      <c r="LR2353" s="104"/>
      <c r="LS2353" s="104"/>
      <c r="LT2353" s="104"/>
      <c r="LU2353" s="104"/>
      <c r="LV2353" s="104"/>
      <c r="LW2353" s="104"/>
      <c r="LX2353" s="104"/>
      <c r="LY2353" s="104"/>
      <c r="LZ2353" s="104"/>
      <c r="MA2353" s="104"/>
      <c r="MB2353" s="104"/>
      <c r="MC2353" s="104"/>
      <c r="MD2353" s="104"/>
      <c r="ME2353" s="104"/>
      <c r="MF2353" s="104"/>
      <c r="MG2353" s="104"/>
      <c r="MH2353" s="104"/>
      <c r="MI2353" s="104"/>
      <c r="MJ2353" s="104"/>
      <c r="MK2353" s="104"/>
      <c r="ML2353" s="104"/>
      <c r="MM2353" s="104"/>
      <c r="MN2353" s="104"/>
      <c r="MO2353" s="104"/>
      <c r="MP2353" s="104"/>
      <c r="MQ2353" s="104"/>
      <c r="MR2353" s="104"/>
      <c r="MS2353" s="104"/>
      <c r="MT2353" s="104"/>
      <c r="MU2353" s="104"/>
      <c r="MV2353" s="104"/>
      <c r="MW2353" s="104"/>
      <c r="MX2353" s="104"/>
      <c r="MY2353" s="104"/>
      <c r="MZ2353" s="104"/>
      <c r="NA2353" s="104"/>
      <c r="NB2353" s="104"/>
      <c r="NC2353" s="104"/>
      <c r="ND2353" s="104"/>
      <c r="NE2353" s="104"/>
      <c r="NF2353" s="104"/>
      <c r="NG2353" s="104"/>
      <c r="NH2353" s="104"/>
      <c r="NI2353" s="104"/>
      <c r="NJ2353" s="104"/>
      <c r="NK2353" s="104"/>
      <c r="NL2353" s="104"/>
      <c r="NM2353" s="104"/>
      <c r="NN2353" s="104"/>
      <c r="NO2353" s="104"/>
      <c r="NP2353" s="104"/>
      <c r="NQ2353" s="104"/>
      <c r="NR2353" s="104"/>
      <c r="NS2353" s="104"/>
      <c r="NT2353" s="104"/>
      <c r="NU2353" s="104"/>
      <c r="NV2353" s="104"/>
      <c r="NW2353" s="104"/>
      <c r="NX2353" s="104"/>
      <c r="NY2353" s="104"/>
      <c r="NZ2353" s="104"/>
      <c r="OA2353" s="104"/>
      <c r="OB2353" s="104"/>
      <c r="OC2353" s="104"/>
      <c r="OD2353" s="104"/>
      <c r="OE2353" s="104"/>
      <c r="OF2353" s="104"/>
      <c r="OG2353" s="104"/>
      <c r="OH2353" s="104"/>
      <c r="OI2353" s="104"/>
      <c r="OJ2353" s="104"/>
      <c r="OK2353" s="104"/>
      <c r="OL2353" s="104"/>
      <c r="OM2353" s="104"/>
      <c r="ON2353" s="104"/>
      <c r="OO2353" s="104"/>
      <c r="OP2353" s="104"/>
      <c r="OQ2353" s="104"/>
      <c r="OR2353" s="104"/>
      <c r="OS2353" s="104"/>
      <c r="OT2353" s="104"/>
      <c r="OU2353" s="104"/>
      <c r="OV2353" s="104"/>
      <c r="OW2353" s="104"/>
      <c r="OX2353" s="104"/>
      <c r="OY2353" s="104"/>
      <c r="OZ2353" s="104"/>
      <c r="PA2353" s="104"/>
      <c r="PB2353" s="104"/>
      <c r="PC2353" s="104"/>
      <c r="PD2353" s="104"/>
      <c r="PE2353" s="104"/>
      <c r="PF2353" s="104"/>
      <c r="PG2353" s="104"/>
      <c r="PH2353" s="104"/>
      <c r="PI2353" s="104"/>
      <c r="PJ2353" s="104"/>
      <c r="PK2353" s="104"/>
      <c r="PL2353" s="104"/>
      <c r="PM2353" s="104"/>
      <c r="PN2353" s="104"/>
      <c r="PO2353" s="104"/>
      <c r="PP2353" s="104"/>
      <c r="PQ2353" s="104"/>
      <c r="PR2353" s="104"/>
      <c r="PS2353" s="104"/>
      <c r="PT2353" s="104"/>
      <c r="PU2353" s="104"/>
      <c r="PV2353" s="104"/>
      <c r="PW2353" s="104"/>
      <c r="PX2353" s="104"/>
      <c r="PY2353" s="104"/>
      <c r="PZ2353" s="104"/>
      <c r="QA2353" s="104"/>
      <c r="QB2353" s="104"/>
      <c r="QC2353" s="104"/>
      <c r="QD2353" s="104"/>
      <c r="QE2353" s="104"/>
      <c r="QF2353" s="104"/>
      <c r="QG2353" s="104"/>
      <c r="QH2353" s="104"/>
      <c r="QI2353" s="104"/>
      <c r="QJ2353" s="104"/>
      <c r="QK2353" s="104"/>
      <c r="QL2353" s="104"/>
      <c r="QM2353" s="104"/>
      <c r="QN2353" s="104"/>
      <c r="QO2353" s="104"/>
      <c r="QP2353" s="104"/>
      <c r="QQ2353" s="104"/>
      <c r="QR2353" s="104"/>
      <c r="QS2353" s="104"/>
      <c r="QT2353" s="104"/>
      <c r="QU2353" s="104"/>
      <c r="QV2353" s="104"/>
      <c r="QW2353" s="104"/>
      <c r="QX2353" s="104"/>
      <c r="QY2353" s="104"/>
      <c r="QZ2353" s="104"/>
      <c r="RA2353" s="104"/>
      <c r="RB2353" s="104"/>
      <c r="RC2353" s="104"/>
      <c r="RD2353" s="104"/>
      <c r="RE2353" s="104"/>
      <c r="RF2353" s="104"/>
    </row>
    <row r="2354" spans="1:474" x14ac:dyDescent="0.25">
      <c r="A2354" s="130"/>
      <c r="B2354" s="48" t="s">
        <v>2218</v>
      </c>
      <c r="C2354" s="23"/>
      <c r="D2354" s="49">
        <v>0</v>
      </c>
      <c r="E2354" s="23"/>
      <c r="F2354" s="50">
        <v>0</v>
      </c>
      <c r="G2354" s="169"/>
      <c r="H2354" s="169"/>
      <c r="I2354" s="169"/>
      <c r="J2354" s="169"/>
      <c r="K2354" s="169"/>
      <c r="L2354" s="169"/>
      <c r="M2354" s="169"/>
      <c r="N2354" s="169"/>
      <c r="O2354" s="169"/>
      <c r="P2354" s="207"/>
      <c r="Q2354" s="169"/>
      <c r="R2354" s="169"/>
      <c r="S2354" s="169"/>
      <c r="T2354" s="169"/>
      <c r="U2354" s="208">
        <v>0</v>
      </c>
      <c r="V2354" s="207">
        <v>0</v>
      </c>
      <c r="W2354" s="169"/>
      <c r="X2354" s="169"/>
      <c r="Y2354" s="169"/>
      <c r="Z2354" s="169"/>
      <c r="AA2354" s="169"/>
      <c r="AB2354" s="169"/>
      <c r="AC2354" s="180"/>
      <c r="AD2354" s="180"/>
      <c r="AE2354" s="207">
        <f>H2354+J2354+L2354+N2354+P2354+R2354+T2354+V2354+X2354+Z2354+AB2354+AD2354</f>
        <v>0</v>
      </c>
    </row>
    <row r="2355" spans="1:474" s="14" customFormat="1" x14ac:dyDescent="0.25">
      <c r="A2355" s="124">
        <v>345</v>
      </c>
      <c r="B2355" s="125" t="s">
        <v>2219</v>
      </c>
      <c r="C2355" s="126"/>
      <c r="D2355" s="124"/>
      <c r="E2355" s="124"/>
      <c r="F2355" s="13">
        <v>120581.6</v>
      </c>
      <c r="G2355" s="171">
        <f>G2356</f>
        <v>0</v>
      </c>
      <c r="H2355" s="171">
        <f t="shared" ref="H2355:AE2355" si="352">H2356</f>
        <v>0</v>
      </c>
      <c r="I2355" s="171">
        <f t="shared" si="352"/>
        <v>0</v>
      </c>
      <c r="J2355" s="171">
        <f t="shared" si="352"/>
        <v>0</v>
      </c>
      <c r="K2355" s="171">
        <f t="shared" si="352"/>
        <v>0</v>
      </c>
      <c r="L2355" s="171">
        <f t="shared" si="352"/>
        <v>0</v>
      </c>
      <c r="M2355" s="171">
        <f t="shared" si="352"/>
        <v>0</v>
      </c>
      <c r="N2355" s="171">
        <f t="shared" si="352"/>
        <v>0</v>
      </c>
      <c r="O2355" s="171">
        <f t="shared" si="352"/>
        <v>1</v>
      </c>
      <c r="P2355" s="185">
        <f t="shared" si="352"/>
        <v>15950.07</v>
      </c>
      <c r="Q2355" s="171">
        <f t="shared" si="352"/>
        <v>0</v>
      </c>
      <c r="R2355" s="171">
        <f t="shared" si="352"/>
        <v>0</v>
      </c>
      <c r="S2355" s="171">
        <v>0</v>
      </c>
      <c r="T2355" s="171">
        <v>0</v>
      </c>
      <c r="U2355" s="171">
        <v>351</v>
      </c>
      <c r="V2355" s="185">
        <v>104631.53</v>
      </c>
      <c r="W2355" s="171">
        <f t="shared" si="352"/>
        <v>0</v>
      </c>
      <c r="X2355" s="171">
        <f t="shared" si="352"/>
        <v>0</v>
      </c>
      <c r="Y2355" s="171">
        <f t="shared" si="352"/>
        <v>0</v>
      </c>
      <c r="Z2355" s="171">
        <f t="shared" si="352"/>
        <v>0</v>
      </c>
      <c r="AA2355" s="171">
        <f t="shared" si="352"/>
        <v>0</v>
      </c>
      <c r="AB2355" s="171">
        <f t="shared" si="352"/>
        <v>0</v>
      </c>
      <c r="AC2355" s="171">
        <f t="shared" si="352"/>
        <v>0</v>
      </c>
      <c r="AD2355" s="181">
        <f t="shared" si="352"/>
        <v>0</v>
      </c>
      <c r="AE2355" s="185">
        <f t="shared" si="352"/>
        <v>120581.6</v>
      </c>
      <c r="AF2355" s="104"/>
      <c r="AG2355" s="104"/>
      <c r="AH2355" s="104"/>
      <c r="AI2355" s="104"/>
      <c r="AJ2355" s="104"/>
      <c r="AK2355" s="104"/>
      <c r="AL2355" s="104"/>
      <c r="AM2355" s="104"/>
      <c r="AN2355" s="104"/>
      <c r="AO2355" s="104"/>
      <c r="AP2355" s="104"/>
      <c r="AQ2355" s="104"/>
      <c r="AR2355" s="104"/>
      <c r="AS2355" s="104"/>
      <c r="AT2355" s="104"/>
      <c r="AU2355" s="104"/>
      <c r="AV2355" s="104"/>
      <c r="AW2355" s="104"/>
      <c r="AX2355" s="104"/>
      <c r="AY2355" s="104"/>
      <c r="AZ2355" s="104"/>
      <c r="BA2355" s="104"/>
      <c r="BB2355" s="104"/>
      <c r="BC2355" s="104"/>
      <c r="BD2355" s="104"/>
      <c r="BE2355" s="104"/>
      <c r="BF2355" s="104"/>
      <c r="BG2355" s="104"/>
      <c r="BH2355" s="104"/>
      <c r="BI2355" s="104"/>
      <c r="BJ2355" s="104"/>
      <c r="BK2355" s="104"/>
      <c r="BL2355" s="104"/>
      <c r="BM2355" s="104"/>
      <c r="BN2355" s="104"/>
      <c r="BO2355" s="104"/>
      <c r="BP2355" s="104"/>
      <c r="BQ2355" s="104"/>
      <c r="BR2355" s="104"/>
      <c r="GM2355" s="104"/>
      <c r="GN2355" s="104"/>
      <c r="GO2355" s="104"/>
      <c r="GP2355" s="104"/>
      <c r="GQ2355" s="104"/>
      <c r="GR2355" s="104"/>
      <c r="GS2355" s="104"/>
      <c r="GT2355" s="104"/>
      <c r="GU2355" s="104"/>
      <c r="GV2355" s="104"/>
      <c r="GW2355" s="104"/>
      <c r="GX2355" s="104"/>
      <c r="GY2355" s="104"/>
      <c r="GZ2355" s="104"/>
      <c r="HA2355" s="104"/>
      <c r="HB2355" s="104"/>
      <c r="HC2355" s="104"/>
      <c r="HD2355" s="104"/>
      <c r="HE2355" s="104"/>
      <c r="HF2355" s="104"/>
      <c r="HG2355" s="104"/>
      <c r="HH2355" s="104"/>
      <c r="HI2355" s="104"/>
      <c r="HJ2355" s="104"/>
      <c r="HK2355" s="104"/>
      <c r="HL2355" s="104"/>
      <c r="HM2355" s="104"/>
      <c r="HN2355" s="104"/>
      <c r="HO2355" s="104"/>
      <c r="HP2355" s="104"/>
      <c r="HQ2355" s="104"/>
      <c r="HR2355" s="104"/>
      <c r="HS2355" s="104"/>
      <c r="HT2355" s="104"/>
      <c r="HU2355" s="104"/>
      <c r="HV2355" s="104"/>
      <c r="HW2355" s="104"/>
      <c r="HX2355" s="104"/>
      <c r="HY2355" s="104"/>
      <c r="HZ2355" s="104"/>
      <c r="IA2355" s="104"/>
      <c r="IB2355" s="104"/>
      <c r="IC2355" s="104"/>
      <c r="ID2355" s="104"/>
      <c r="IE2355" s="104"/>
      <c r="IF2355" s="104"/>
      <c r="IG2355" s="104"/>
      <c r="IH2355" s="104"/>
      <c r="II2355" s="104"/>
      <c r="IJ2355" s="104"/>
      <c r="IK2355" s="104"/>
      <c r="IL2355" s="104"/>
      <c r="IM2355" s="104"/>
      <c r="IN2355" s="104"/>
      <c r="IO2355" s="104"/>
      <c r="IP2355" s="104"/>
      <c r="IQ2355" s="104"/>
      <c r="IR2355" s="104"/>
      <c r="IS2355" s="104"/>
      <c r="IT2355" s="104"/>
      <c r="IU2355" s="104"/>
      <c r="IV2355" s="104"/>
      <c r="IW2355" s="104"/>
      <c r="IX2355" s="104"/>
      <c r="IY2355" s="104"/>
      <c r="IZ2355" s="104"/>
      <c r="JA2355" s="104"/>
      <c r="JB2355" s="104"/>
      <c r="JC2355" s="104"/>
      <c r="JD2355" s="104"/>
      <c r="JE2355" s="104"/>
      <c r="JF2355" s="104"/>
      <c r="JG2355" s="104"/>
      <c r="JH2355" s="104"/>
      <c r="JI2355" s="104"/>
      <c r="JJ2355" s="104"/>
      <c r="JK2355" s="104"/>
      <c r="JL2355" s="104"/>
      <c r="JM2355" s="104"/>
      <c r="JN2355" s="104"/>
      <c r="JO2355" s="104"/>
      <c r="JP2355" s="104"/>
      <c r="JQ2355" s="104"/>
      <c r="JR2355" s="104"/>
      <c r="JS2355" s="104"/>
      <c r="JT2355" s="104"/>
      <c r="JU2355" s="104"/>
      <c r="JV2355" s="104"/>
      <c r="JW2355" s="104"/>
      <c r="JX2355" s="104"/>
      <c r="JY2355" s="104"/>
      <c r="JZ2355" s="104"/>
      <c r="KA2355" s="104"/>
      <c r="KB2355" s="104"/>
      <c r="KC2355" s="104"/>
      <c r="KD2355" s="104"/>
      <c r="KE2355" s="104"/>
      <c r="KF2355" s="104"/>
      <c r="KG2355" s="104"/>
      <c r="KH2355" s="104"/>
      <c r="KI2355" s="104"/>
      <c r="KJ2355" s="104"/>
      <c r="KK2355" s="104"/>
      <c r="KL2355" s="104"/>
      <c r="KM2355" s="104"/>
      <c r="KN2355" s="104"/>
      <c r="KO2355" s="104"/>
      <c r="KP2355" s="104"/>
      <c r="KQ2355" s="104"/>
      <c r="KR2355" s="104"/>
      <c r="KS2355" s="104"/>
      <c r="KT2355" s="104"/>
      <c r="KU2355" s="104"/>
      <c r="KV2355" s="104"/>
      <c r="KW2355" s="104"/>
      <c r="KX2355" s="104"/>
      <c r="KY2355" s="104"/>
      <c r="KZ2355" s="104"/>
      <c r="LA2355" s="104"/>
      <c r="LB2355" s="104"/>
      <c r="LC2355" s="104"/>
      <c r="LD2355" s="104"/>
      <c r="LE2355" s="104"/>
      <c r="LF2355" s="104"/>
      <c r="LG2355" s="104"/>
      <c r="LH2355" s="104"/>
      <c r="LI2355" s="104"/>
      <c r="LJ2355" s="104"/>
      <c r="LK2355" s="104"/>
      <c r="LL2355" s="104"/>
      <c r="LM2355" s="104"/>
      <c r="LN2355" s="104"/>
      <c r="LO2355" s="104"/>
      <c r="LP2355" s="104"/>
      <c r="LQ2355" s="104"/>
      <c r="LR2355" s="104"/>
      <c r="LS2355" s="104"/>
      <c r="LT2355" s="104"/>
      <c r="LU2355" s="104"/>
      <c r="LV2355" s="104"/>
      <c r="LW2355" s="104"/>
      <c r="LX2355" s="104"/>
      <c r="LY2355" s="104"/>
      <c r="LZ2355" s="104"/>
      <c r="MA2355" s="104"/>
      <c r="MB2355" s="104"/>
      <c r="MC2355" s="104"/>
      <c r="MD2355" s="104"/>
      <c r="ME2355" s="104"/>
      <c r="MF2355" s="104"/>
      <c r="MG2355" s="104"/>
      <c r="MH2355" s="104"/>
      <c r="MI2355" s="104"/>
      <c r="MJ2355" s="104"/>
      <c r="MK2355" s="104"/>
      <c r="ML2355" s="104"/>
      <c r="MM2355" s="104"/>
      <c r="MN2355" s="104"/>
      <c r="MO2355" s="104"/>
      <c r="MP2355" s="104"/>
      <c r="MQ2355" s="104"/>
      <c r="MR2355" s="104"/>
      <c r="MS2355" s="104"/>
      <c r="MT2355" s="104"/>
      <c r="MU2355" s="104"/>
      <c r="MV2355" s="104"/>
      <c r="MW2355" s="104"/>
      <c r="MX2355" s="104"/>
      <c r="MY2355" s="104"/>
      <c r="MZ2355" s="104"/>
      <c r="NA2355" s="104"/>
      <c r="NB2355" s="104"/>
      <c r="NC2355" s="104"/>
      <c r="ND2355" s="104"/>
      <c r="NE2355" s="104"/>
      <c r="NF2355" s="104"/>
      <c r="NG2355" s="104"/>
      <c r="NH2355" s="104"/>
      <c r="NI2355" s="104"/>
      <c r="NJ2355" s="104"/>
      <c r="NK2355" s="104"/>
      <c r="NL2355" s="104"/>
      <c r="NM2355" s="104"/>
      <c r="NN2355" s="104"/>
      <c r="NO2355" s="104"/>
      <c r="NP2355" s="104"/>
      <c r="NQ2355" s="104"/>
      <c r="NR2355" s="104"/>
      <c r="NS2355" s="104"/>
      <c r="NT2355" s="104"/>
      <c r="NU2355" s="104"/>
      <c r="NV2355" s="104"/>
      <c r="NW2355" s="104"/>
      <c r="NX2355" s="104"/>
      <c r="NY2355" s="104"/>
      <c r="NZ2355" s="104"/>
      <c r="OA2355" s="104"/>
      <c r="OB2355" s="104"/>
      <c r="OC2355" s="104"/>
      <c r="OD2355" s="104"/>
      <c r="OE2355" s="104"/>
      <c r="OF2355" s="104"/>
      <c r="OG2355" s="104"/>
      <c r="OH2355" s="104"/>
      <c r="OI2355" s="104"/>
      <c r="OJ2355" s="104"/>
      <c r="OK2355" s="104"/>
      <c r="OL2355" s="104"/>
      <c r="OM2355" s="104"/>
      <c r="ON2355" s="104"/>
      <c r="OO2355" s="104"/>
      <c r="OP2355" s="104"/>
      <c r="OQ2355" s="104"/>
      <c r="OR2355" s="104"/>
      <c r="OS2355" s="104"/>
      <c r="OT2355" s="104"/>
      <c r="OU2355" s="104"/>
      <c r="OV2355" s="104"/>
      <c r="OW2355" s="104"/>
      <c r="OX2355" s="104"/>
      <c r="OY2355" s="104"/>
      <c r="OZ2355" s="104"/>
      <c r="PA2355" s="104"/>
      <c r="PB2355" s="104"/>
      <c r="PC2355" s="104"/>
      <c r="PD2355" s="104"/>
      <c r="PE2355" s="104"/>
      <c r="PF2355" s="104"/>
      <c r="PG2355" s="104"/>
      <c r="PH2355" s="104"/>
      <c r="PI2355" s="104"/>
      <c r="PJ2355" s="104"/>
      <c r="PK2355" s="104"/>
      <c r="PL2355" s="104"/>
      <c r="PM2355" s="104"/>
      <c r="PN2355" s="104"/>
      <c r="PO2355" s="104"/>
      <c r="PP2355" s="104"/>
      <c r="PQ2355" s="104"/>
      <c r="PR2355" s="104"/>
      <c r="PS2355" s="104"/>
      <c r="PT2355" s="104"/>
      <c r="PU2355" s="104"/>
      <c r="PV2355" s="104"/>
      <c r="PW2355" s="104"/>
      <c r="PX2355" s="104"/>
      <c r="PY2355" s="104"/>
      <c r="PZ2355" s="104"/>
      <c r="QA2355" s="104"/>
      <c r="QB2355" s="104"/>
      <c r="QC2355" s="104"/>
      <c r="QD2355" s="104"/>
      <c r="QE2355" s="104"/>
      <c r="QF2355" s="104"/>
      <c r="QG2355" s="104"/>
      <c r="QH2355" s="104"/>
      <c r="QI2355" s="104"/>
      <c r="QJ2355" s="104"/>
      <c r="QK2355" s="104"/>
      <c r="QL2355" s="104"/>
      <c r="QM2355" s="104"/>
      <c r="QN2355" s="104"/>
      <c r="QO2355" s="104"/>
      <c r="QP2355" s="104"/>
      <c r="QQ2355" s="104"/>
      <c r="QR2355" s="104"/>
      <c r="QS2355" s="104"/>
      <c r="QT2355" s="104"/>
      <c r="QU2355" s="104"/>
      <c r="QV2355" s="104"/>
      <c r="QW2355" s="104"/>
      <c r="QX2355" s="104"/>
      <c r="QY2355" s="104"/>
      <c r="QZ2355" s="104"/>
      <c r="RA2355" s="104"/>
      <c r="RB2355" s="104"/>
      <c r="RC2355" s="104"/>
      <c r="RD2355" s="104"/>
      <c r="RE2355" s="104"/>
      <c r="RF2355" s="104"/>
    </row>
    <row r="2356" spans="1:474" s="19" customFormat="1" x14ac:dyDescent="0.25">
      <c r="A2356" s="128">
        <v>34501</v>
      </c>
      <c r="B2356" s="129" t="s">
        <v>2220</v>
      </c>
      <c r="C2356" s="128"/>
      <c r="D2356" s="128"/>
      <c r="E2356" s="128"/>
      <c r="F2356" s="18">
        <v>120581.6</v>
      </c>
      <c r="G2356" s="173">
        <f>SUM(G2357:G2361)</f>
        <v>0</v>
      </c>
      <c r="H2356" s="173">
        <f t="shared" ref="H2356:AE2356" si="353">SUM(H2357:H2361)</f>
        <v>0</v>
      </c>
      <c r="I2356" s="173">
        <f t="shared" si="353"/>
        <v>0</v>
      </c>
      <c r="J2356" s="173">
        <f t="shared" si="353"/>
        <v>0</v>
      </c>
      <c r="K2356" s="173">
        <f t="shared" si="353"/>
        <v>0</v>
      </c>
      <c r="L2356" s="173">
        <f t="shared" si="353"/>
        <v>0</v>
      </c>
      <c r="M2356" s="173">
        <f t="shared" si="353"/>
        <v>0</v>
      </c>
      <c r="N2356" s="173">
        <f t="shared" si="353"/>
        <v>0</v>
      </c>
      <c r="O2356" s="173">
        <f t="shared" si="353"/>
        <v>1</v>
      </c>
      <c r="P2356" s="184">
        <f t="shared" si="353"/>
        <v>15950.07</v>
      </c>
      <c r="Q2356" s="173">
        <f t="shared" si="353"/>
        <v>0</v>
      </c>
      <c r="R2356" s="173">
        <f t="shared" si="353"/>
        <v>0</v>
      </c>
      <c r="S2356" s="173">
        <v>0</v>
      </c>
      <c r="T2356" s="173">
        <v>0</v>
      </c>
      <c r="U2356" s="173">
        <v>351</v>
      </c>
      <c r="V2356" s="184">
        <v>104631.53</v>
      </c>
      <c r="W2356" s="173">
        <f t="shared" si="353"/>
        <v>0</v>
      </c>
      <c r="X2356" s="173">
        <f t="shared" si="353"/>
        <v>0</v>
      </c>
      <c r="Y2356" s="173">
        <f t="shared" si="353"/>
        <v>0</v>
      </c>
      <c r="Z2356" s="173">
        <f t="shared" si="353"/>
        <v>0</v>
      </c>
      <c r="AA2356" s="173">
        <f t="shared" si="353"/>
        <v>0</v>
      </c>
      <c r="AB2356" s="173">
        <f t="shared" si="353"/>
        <v>0</v>
      </c>
      <c r="AC2356" s="173">
        <f t="shared" si="353"/>
        <v>0</v>
      </c>
      <c r="AD2356" s="179">
        <f t="shared" si="353"/>
        <v>0</v>
      </c>
      <c r="AE2356" s="184">
        <f t="shared" si="353"/>
        <v>120581.6</v>
      </c>
      <c r="AF2356" s="104"/>
      <c r="AG2356" s="104"/>
      <c r="AH2356" s="104"/>
      <c r="AI2356" s="104"/>
      <c r="AJ2356" s="104"/>
      <c r="AK2356" s="104"/>
      <c r="AL2356" s="104"/>
      <c r="AM2356" s="104"/>
      <c r="AN2356" s="104"/>
      <c r="AO2356" s="104"/>
      <c r="AP2356" s="104"/>
      <c r="AQ2356" s="104"/>
      <c r="AR2356" s="104"/>
      <c r="AS2356" s="104"/>
      <c r="AT2356" s="104"/>
      <c r="AU2356" s="104"/>
      <c r="AV2356" s="104"/>
      <c r="AW2356" s="104"/>
      <c r="AX2356" s="104"/>
      <c r="AY2356" s="104"/>
      <c r="AZ2356" s="104"/>
      <c r="BA2356" s="104"/>
      <c r="BB2356" s="104"/>
      <c r="BC2356" s="104"/>
      <c r="BD2356" s="104"/>
      <c r="BE2356" s="104"/>
      <c r="BF2356" s="104"/>
      <c r="BG2356" s="104"/>
      <c r="BH2356" s="104"/>
      <c r="BI2356" s="104"/>
      <c r="BJ2356" s="104"/>
      <c r="BK2356" s="104"/>
      <c r="BL2356" s="104"/>
      <c r="BM2356" s="104"/>
      <c r="BN2356" s="104"/>
      <c r="BO2356" s="104"/>
      <c r="BP2356" s="104"/>
      <c r="BQ2356" s="104"/>
      <c r="BR2356" s="104"/>
      <c r="GM2356" s="104"/>
      <c r="GN2356" s="104"/>
      <c r="GO2356" s="104"/>
      <c r="GP2356" s="104"/>
      <c r="GQ2356" s="104"/>
      <c r="GR2356" s="104"/>
      <c r="GS2356" s="104"/>
      <c r="GT2356" s="104"/>
      <c r="GU2356" s="104"/>
      <c r="GV2356" s="104"/>
      <c r="GW2356" s="104"/>
      <c r="GX2356" s="104"/>
      <c r="GY2356" s="104"/>
      <c r="GZ2356" s="104"/>
      <c r="HA2356" s="104"/>
      <c r="HB2356" s="104"/>
      <c r="HC2356" s="104"/>
      <c r="HD2356" s="104"/>
      <c r="HE2356" s="104"/>
      <c r="HF2356" s="104"/>
      <c r="HG2356" s="104"/>
      <c r="HH2356" s="104"/>
      <c r="HI2356" s="104"/>
      <c r="HJ2356" s="104"/>
      <c r="HK2356" s="104"/>
      <c r="HL2356" s="104"/>
      <c r="HM2356" s="104"/>
      <c r="HN2356" s="104"/>
      <c r="HO2356" s="104"/>
      <c r="HP2356" s="104"/>
      <c r="HQ2356" s="104"/>
      <c r="HR2356" s="104"/>
      <c r="HS2356" s="104"/>
      <c r="HT2356" s="104"/>
      <c r="HU2356" s="104"/>
      <c r="HV2356" s="104"/>
      <c r="HW2356" s="104"/>
      <c r="HX2356" s="104"/>
      <c r="HY2356" s="104"/>
      <c r="HZ2356" s="104"/>
      <c r="IA2356" s="104"/>
      <c r="IB2356" s="104"/>
      <c r="IC2356" s="104"/>
      <c r="ID2356" s="104"/>
      <c r="IE2356" s="104"/>
      <c r="IF2356" s="104"/>
      <c r="IG2356" s="104"/>
      <c r="IH2356" s="104"/>
      <c r="II2356" s="104"/>
      <c r="IJ2356" s="104"/>
      <c r="IK2356" s="104"/>
      <c r="IL2356" s="104"/>
      <c r="IM2356" s="104"/>
      <c r="IN2356" s="104"/>
      <c r="IO2356" s="104"/>
      <c r="IP2356" s="104"/>
      <c r="IQ2356" s="104"/>
      <c r="IR2356" s="104"/>
      <c r="IS2356" s="104"/>
      <c r="IT2356" s="104"/>
      <c r="IU2356" s="104"/>
      <c r="IV2356" s="104"/>
      <c r="IW2356" s="104"/>
      <c r="IX2356" s="104"/>
      <c r="IY2356" s="104"/>
      <c r="IZ2356" s="104"/>
      <c r="JA2356" s="104"/>
      <c r="JB2356" s="104"/>
      <c r="JC2356" s="104"/>
      <c r="JD2356" s="104"/>
      <c r="JE2356" s="104"/>
      <c r="JF2356" s="104"/>
      <c r="JG2356" s="104"/>
      <c r="JH2356" s="104"/>
      <c r="JI2356" s="104"/>
      <c r="JJ2356" s="104"/>
      <c r="JK2356" s="104"/>
      <c r="JL2356" s="104"/>
      <c r="JM2356" s="104"/>
      <c r="JN2356" s="104"/>
      <c r="JO2356" s="104"/>
      <c r="JP2356" s="104"/>
      <c r="JQ2356" s="104"/>
      <c r="JR2356" s="104"/>
      <c r="JS2356" s="104"/>
      <c r="JT2356" s="104"/>
      <c r="JU2356" s="104"/>
      <c r="JV2356" s="104"/>
      <c r="JW2356" s="104"/>
      <c r="JX2356" s="104"/>
      <c r="JY2356" s="104"/>
      <c r="JZ2356" s="104"/>
      <c r="KA2356" s="104"/>
      <c r="KB2356" s="104"/>
      <c r="KC2356" s="104"/>
      <c r="KD2356" s="104"/>
      <c r="KE2356" s="104"/>
      <c r="KF2356" s="104"/>
      <c r="KG2356" s="104"/>
      <c r="KH2356" s="104"/>
      <c r="KI2356" s="104"/>
      <c r="KJ2356" s="104"/>
      <c r="KK2356" s="104"/>
      <c r="KL2356" s="104"/>
      <c r="KM2356" s="104"/>
      <c r="KN2356" s="104"/>
      <c r="KO2356" s="104"/>
      <c r="KP2356" s="104"/>
      <c r="KQ2356" s="104"/>
      <c r="KR2356" s="104"/>
      <c r="KS2356" s="104"/>
      <c r="KT2356" s="104"/>
      <c r="KU2356" s="104"/>
      <c r="KV2356" s="104"/>
      <c r="KW2356" s="104"/>
      <c r="KX2356" s="104"/>
      <c r="KY2356" s="104"/>
      <c r="KZ2356" s="104"/>
      <c r="LA2356" s="104"/>
      <c r="LB2356" s="104"/>
      <c r="LC2356" s="104"/>
      <c r="LD2356" s="104"/>
      <c r="LE2356" s="104"/>
      <c r="LF2356" s="104"/>
      <c r="LG2356" s="104"/>
      <c r="LH2356" s="104"/>
      <c r="LI2356" s="104"/>
      <c r="LJ2356" s="104"/>
      <c r="LK2356" s="104"/>
      <c r="LL2356" s="104"/>
      <c r="LM2356" s="104"/>
      <c r="LN2356" s="104"/>
      <c r="LO2356" s="104"/>
      <c r="LP2356" s="104"/>
      <c r="LQ2356" s="104"/>
      <c r="LR2356" s="104"/>
      <c r="LS2356" s="104"/>
      <c r="LT2356" s="104"/>
      <c r="LU2356" s="104"/>
      <c r="LV2356" s="104"/>
      <c r="LW2356" s="104"/>
      <c r="LX2356" s="104"/>
      <c r="LY2356" s="104"/>
      <c r="LZ2356" s="104"/>
      <c r="MA2356" s="104"/>
      <c r="MB2356" s="104"/>
      <c r="MC2356" s="104"/>
      <c r="MD2356" s="104"/>
      <c r="ME2356" s="104"/>
      <c r="MF2356" s="104"/>
      <c r="MG2356" s="104"/>
      <c r="MH2356" s="104"/>
      <c r="MI2356" s="104"/>
      <c r="MJ2356" s="104"/>
      <c r="MK2356" s="104"/>
      <c r="ML2356" s="104"/>
      <c r="MM2356" s="104"/>
      <c r="MN2356" s="104"/>
      <c r="MO2356" s="104"/>
      <c r="MP2356" s="104"/>
      <c r="MQ2356" s="104"/>
      <c r="MR2356" s="104"/>
      <c r="MS2356" s="104"/>
      <c r="MT2356" s="104"/>
      <c r="MU2356" s="104"/>
      <c r="MV2356" s="104"/>
      <c r="MW2356" s="104"/>
      <c r="MX2356" s="104"/>
      <c r="MY2356" s="104"/>
      <c r="MZ2356" s="104"/>
      <c r="NA2356" s="104"/>
      <c r="NB2356" s="104"/>
      <c r="NC2356" s="104"/>
      <c r="ND2356" s="104"/>
      <c r="NE2356" s="104"/>
      <c r="NF2356" s="104"/>
      <c r="NG2356" s="104"/>
      <c r="NH2356" s="104"/>
      <c r="NI2356" s="104"/>
      <c r="NJ2356" s="104"/>
      <c r="NK2356" s="104"/>
      <c r="NL2356" s="104"/>
      <c r="NM2356" s="104"/>
      <c r="NN2356" s="104"/>
      <c r="NO2356" s="104"/>
      <c r="NP2356" s="104"/>
      <c r="NQ2356" s="104"/>
      <c r="NR2356" s="104"/>
      <c r="NS2356" s="104"/>
      <c r="NT2356" s="104"/>
      <c r="NU2356" s="104"/>
      <c r="NV2356" s="104"/>
      <c r="NW2356" s="104"/>
      <c r="NX2356" s="104"/>
      <c r="NY2356" s="104"/>
      <c r="NZ2356" s="104"/>
      <c r="OA2356" s="104"/>
      <c r="OB2356" s="104"/>
      <c r="OC2356" s="104"/>
      <c r="OD2356" s="104"/>
      <c r="OE2356" s="104"/>
      <c r="OF2356" s="104"/>
      <c r="OG2356" s="104"/>
      <c r="OH2356" s="104"/>
      <c r="OI2356" s="104"/>
      <c r="OJ2356" s="104"/>
      <c r="OK2356" s="104"/>
      <c r="OL2356" s="104"/>
      <c r="OM2356" s="104"/>
      <c r="ON2356" s="104"/>
      <c r="OO2356" s="104"/>
      <c r="OP2356" s="104"/>
      <c r="OQ2356" s="104"/>
      <c r="OR2356" s="104"/>
      <c r="OS2356" s="104"/>
      <c r="OT2356" s="104"/>
      <c r="OU2356" s="104"/>
      <c r="OV2356" s="104"/>
      <c r="OW2356" s="104"/>
      <c r="OX2356" s="104"/>
      <c r="OY2356" s="104"/>
      <c r="OZ2356" s="104"/>
      <c r="PA2356" s="104"/>
      <c r="PB2356" s="104"/>
      <c r="PC2356" s="104"/>
      <c r="PD2356" s="104"/>
      <c r="PE2356" s="104"/>
      <c r="PF2356" s="104"/>
      <c r="PG2356" s="104"/>
      <c r="PH2356" s="104"/>
      <c r="PI2356" s="104"/>
      <c r="PJ2356" s="104"/>
      <c r="PK2356" s="104"/>
      <c r="PL2356" s="104"/>
      <c r="PM2356" s="104"/>
      <c r="PN2356" s="104"/>
      <c r="PO2356" s="104"/>
      <c r="PP2356" s="104"/>
      <c r="PQ2356" s="104"/>
      <c r="PR2356" s="104"/>
      <c r="PS2356" s="104"/>
      <c r="PT2356" s="104"/>
      <c r="PU2356" s="104"/>
      <c r="PV2356" s="104"/>
      <c r="PW2356" s="104"/>
      <c r="PX2356" s="104"/>
      <c r="PY2356" s="104"/>
      <c r="PZ2356" s="104"/>
      <c r="QA2356" s="104"/>
      <c r="QB2356" s="104"/>
      <c r="QC2356" s="104"/>
      <c r="QD2356" s="104"/>
      <c r="QE2356" s="104"/>
      <c r="QF2356" s="104"/>
      <c r="QG2356" s="104"/>
      <c r="QH2356" s="104"/>
      <c r="QI2356" s="104"/>
      <c r="QJ2356" s="104"/>
      <c r="QK2356" s="104"/>
      <c r="QL2356" s="104"/>
      <c r="QM2356" s="104"/>
      <c r="QN2356" s="104"/>
      <c r="QO2356" s="104"/>
      <c r="QP2356" s="104"/>
      <c r="QQ2356" s="104"/>
      <c r="QR2356" s="104"/>
      <c r="QS2356" s="104"/>
      <c r="QT2356" s="104"/>
      <c r="QU2356" s="104"/>
      <c r="QV2356" s="104"/>
      <c r="QW2356" s="104"/>
      <c r="QX2356" s="104"/>
      <c r="QY2356" s="104"/>
      <c r="QZ2356" s="104"/>
      <c r="RA2356" s="104"/>
      <c r="RB2356" s="104"/>
      <c r="RC2356" s="104"/>
      <c r="RD2356" s="104"/>
      <c r="RE2356" s="104"/>
      <c r="RF2356" s="104"/>
    </row>
    <row r="2357" spans="1:474" x14ac:dyDescent="0.25">
      <c r="A2357" s="127"/>
      <c r="B2357" s="48" t="s">
        <v>2221</v>
      </c>
      <c r="C2357" s="23"/>
      <c r="D2357" s="49">
        <v>1</v>
      </c>
      <c r="E2357" s="23"/>
      <c r="F2357" s="50">
        <v>28999.999999999996</v>
      </c>
      <c r="G2357" s="169"/>
      <c r="H2357" s="169"/>
      <c r="I2357" s="169"/>
      <c r="J2357" s="169"/>
      <c r="K2357" s="169"/>
      <c r="L2357" s="169"/>
      <c r="M2357" s="169"/>
      <c r="N2357" s="169"/>
      <c r="O2357" s="169"/>
      <c r="P2357" s="207"/>
      <c r="Q2357" s="169"/>
      <c r="R2357" s="169"/>
      <c r="S2357" s="169"/>
      <c r="T2357" s="169"/>
      <c r="U2357" s="208">
        <v>1</v>
      </c>
      <c r="V2357" s="207">
        <v>28999.999999999996</v>
      </c>
      <c r="W2357" s="169"/>
      <c r="X2357" s="169"/>
      <c r="Y2357" s="169"/>
      <c r="Z2357" s="169"/>
      <c r="AA2357" s="169"/>
      <c r="AB2357" s="169"/>
      <c r="AC2357" s="180"/>
      <c r="AD2357" s="180"/>
      <c r="AE2357" s="207">
        <f>H2357+J2357+L2357+N2357+P2357+R2357+T2357+V2357+X2357+Z2357+AB2357+AD2357</f>
        <v>28999.999999999996</v>
      </c>
    </row>
    <row r="2358" spans="1:474" x14ac:dyDescent="0.25">
      <c r="A2358" s="127"/>
      <c r="B2358" s="48" t="s">
        <v>2222</v>
      </c>
      <c r="C2358" s="23"/>
      <c r="D2358" s="49">
        <v>0</v>
      </c>
      <c r="E2358" s="23"/>
      <c r="F2358" s="50">
        <v>0</v>
      </c>
      <c r="G2358" s="169"/>
      <c r="H2358" s="169"/>
      <c r="I2358" s="169"/>
      <c r="J2358" s="169"/>
      <c r="K2358" s="169"/>
      <c r="L2358" s="169"/>
      <c r="M2358" s="169"/>
      <c r="N2358" s="169"/>
      <c r="O2358" s="169"/>
      <c r="P2358" s="207"/>
      <c r="Q2358" s="169"/>
      <c r="R2358" s="169"/>
      <c r="S2358" s="169"/>
      <c r="T2358" s="169"/>
      <c r="U2358" s="208">
        <v>0</v>
      </c>
      <c r="V2358" s="207">
        <v>0</v>
      </c>
      <c r="W2358" s="169"/>
      <c r="X2358" s="169"/>
      <c r="Y2358" s="169"/>
      <c r="Z2358" s="169"/>
      <c r="AA2358" s="169"/>
      <c r="AB2358" s="169"/>
      <c r="AC2358" s="180"/>
      <c r="AD2358" s="180"/>
      <c r="AE2358" s="207">
        <f>H2358+J2358+L2358+N2358+P2358+R2358+T2358+V2358+X2358+Z2358+AB2358+AD2358</f>
        <v>0</v>
      </c>
    </row>
    <row r="2359" spans="1:474" x14ac:dyDescent="0.25">
      <c r="A2359" s="127"/>
      <c r="B2359" s="48" t="s">
        <v>2223</v>
      </c>
      <c r="C2359" s="23"/>
      <c r="D2359" s="49">
        <v>1</v>
      </c>
      <c r="E2359" s="23"/>
      <c r="F2359" s="50">
        <v>24000</v>
      </c>
      <c r="G2359" s="169"/>
      <c r="H2359" s="169"/>
      <c r="I2359" s="169"/>
      <c r="J2359" s="169"/>
      <c r="K2359" s="169"/>
      <c r="L2359" s="169"/>
      <c r="M2359" s="169"/>
      <c r="N2359" s="169"/>
      <c r="O2359" s="169">
        <v>1</v>
      </c>
      <c r="P2359" s="207">
        <v>15950.07</v>
      </c>
      <c r="Q2359" s="169"/>
      <c r="R2359" s="169"/>
      <c r="S2359" s="169"/>
      <c r="T2359" s="169"/>
      <c r="U2359" s="208">
        <v>0</v>
      </c>
      <c r="V2359" s="207">
        <v>8049.93</v>
      </c>
      <c r="W2359" s="169"/>
      <c r="X2359" s="169"/>
      <c r="Y2359" s="169"/>
      <c r="Z2359" s="169"/>
      <c r="AA2359" s="169"/>
      <c r="AB2359" s="169"/>
      <c r="AC2359" s="180"/>
      <c r="AD2359" s="180"/>
      <c r="AE2359" s="207">
        <f>H2359+J2359+L2359+N2359+P2359+R2359+T2359+V2359+X2359+Z2359+AB2359+AD2359</f>
        <v>24000</v>
      </c>
    </row>
    <row r="2360" spans="1:474" x14ac:dyDescent="0.25">
      <c r="A2360" s="130"/>
      <c r="B2360" s="48" t="s">
        <v>2224</v>
      </c>
      <c r="C2360" s="23"/>
      <c r="D2360" s="49">
        <v>350</v>
      </c>
      <c r="E2360" s="23"/>
      <c r="F2360" s="50">
        <v>60592</v>
      </c>
      <c r="G2360" s="169"/>
      <c r="H2360" s="169"/>
      <c r="I2360" s="169"/>
      <c r="J2360" s="169"/>
      <c r="K2360" s="169"/>
      <c r="L2360" s="169"/>
      <c r="M2360" s="169"/>
      <c r="N2360" s="169"/>
      <c r="O2360" s="169"/>
      <c r="P2360" s="207"/>
      <c r="Q2360" s="169"/>
      <c r="R2360" s="169"/>
      <c r="S2360" s="169"/>
      <c r="T2360" s="169"/>
      <c r="U2360" s="208">
        <v>350</v>
      </c>
      <c r="V2360" s="207">
        <v>60592</v>
      </c>
      <c r="W2360" s="169"/>
      <c r="X2360" s="169"/>
      <c r="Y2360" s="169"/>
      <c r="Z2360" s="169"/>
      <c r="AA2360" s="169"/>
      <c r="AB2360" s="169"/>
      <c r="AC2360" s="180"/>
      <c r="AD2360" s="180"/>
      <c r="AE2360" s="207">
        <f>H2360+J2360+L2360+N2360+P2360+R2360+T2360+V2360+X2360+Z2360+AB2360+AD2360</f>
        <v>60592</v>
      </c>
    </row>
    <row r="2361" spans="1:474" x14ac:dyDescent="0.25">
      <c r="A2361" s="130"/>
      <c r="B2361" s="48" t="s">
        <v>2225</v>
      </c>
      <c r="C2361" s="23"/>
      <c r="D2361" s="49">
        <v>0</v>
      </c>
      <c r="E2361" s="23"/>
      <c r="F2361" s="50">
        <v>6989.5999999999985</v>
      </c>
      <c r="G2361" s="169"/>
      <c r="H2361" s="169"/>
      <c r="I2361" s="169"/>
      <c r="J2361" s="169"/>
      <c r="K2361" s="169"/>
      <c r="L2361" s="169"/>
      <c r="M2361" s="169"/>
      <c r="N2361" s="169"/>
      <c r="O2361" s="169"/>
      <c r="P2361" s="207"/>
      <c r="Q2361" s="169"/>
      <c r="R2361" s="169"/>
      <c r="S2361" s="169"/>
      <c r="T2361" s="169"/>
      <c r="U2361" s="208">
        <v>0</v>
      </c>
      <c r="V2361" s="207">
        <v>6989.5999999999985</v>
      </c>
      <c r="W2361" s="169"/>
      <c r="X2361" s="169"/>
      <c r="Y2361" s="169"/>
      <c r="Z2361" s="169"/>
      <c r="AA2361" s="169"/>
      <c r="AB2361" s="169"/>
      <c r="AC2361" s="180"/>
      <c r="AD2361" s="180"/>
      <c r="AE2361" s="207">
        <f>H2361+J2361+L2361+N2361+P2361+R2361+T2361+V2361+X2361+Z2361+AB2361+AD2361</f>
        <v>6989.5999999999985</v>
      </c>
    </row>
    <row r="2362" spans="1:474" s="14" customFormat="1" x14ac:dyDescent="0.25">
      <c r="A2362" s="124">
        <v>347</v>
      </c>
      <c r="B2362" s="125" t="s">
        <v>2226</v>
      </c>
      <c r="C2362" s="126"/>
      <c r="D2362" s="124"/>
      <c r="E2362" s="124"/>
      <c r="F2362" s="13">
        <v>13800</v>
      </c>
      <c r="G2362" s="171">
        <f>G2363</f>
        <v>0</v>
      </c>
      <c r="H2362" s="171">
        <f t="shared" ref="H2362:AE2362" si="354">H2363</f>
        <v>0</v>
      </c>
      <c r="I2362" s="171">
        <f t="shared" si="354"/>
        <v>0</v>
      </c>
      <c r="J2362" s="171">
        <f t="shared" si="354"/>
        <v>0</v>
      </c>
      <c r="K2362" s="171">
        <f t="shared" si="354"/>
        <v>0</v>
      </c>
      <c r="L2362" s="171">
        <f t="shared" si="354"/>
        <v>0</v>
      </c>
      <c r="M2362" s="171">
        <f t="shared" si="354"/>
        <v>0</v>
      </c>
      <c r="N2362" s="171">
        <f t="shared" si="354"/>
        <v>0</v>
      </c>
      <c r="O2362" s="171">
        <f t="shared" si="354"/>
        <v>0</v>
      </c>
      <c r="P2362" s="185">
        <f t="shared" si="354"/>
        <v>0</v>
      </c>
      <c r="Q2362" s="171">
        <f t="shared" si="354"/>
        <v>0</v>
      </c>
      <c r="R2362" s="171">
        <f t="shared" si="354"/>
        <v>0</v>
      </c>
      <c r="S2362" s="171">
        <v>0</v>
      </c>
      <c r="T2362" s="171">
        <v>0</v>
      </c>
      <c r="U2362" s="171">
        <v>14</v>
      </c>
      <c r="V2362" s="185">
        <v>13800</v>
      </c>
      <c r="W2362" s="171">
        <f t="shared" si="354"/>
        <v>0</v>
      </c>
      <c r="X2362" s="171">
        <f t="shared" si="354"/>
        <v>0</v>
      </c>
      <c r="Y2362" s="171">
        <f t="shared" si="354"/>
        <v>0</v>
      </c>
      <c r="Z2362" s="171">
        <f t="shared" si="354"/>
        <v>0</v>
      </c>
      <c r="AA2362" s="171">
        <f t="shared" si="354"/>
        <v>0</v>
      </c>
      <c r="AB2362" s="171">
        <f t="shared" si="354"/>
        <v>0</v>
      </c>
      <c r="AC2362" s="171">
        <f t="shared" si="354"/>
        <v>0</v>
      </c>
      <c r="AD2362" s="181">
        <f t="shared" si="354"/>
        <v>0</v>
      </c>
      <c r="AE2362" s="185">
        <f t="shared" si="354"/>
        <v>13800</v>
      </c>
      <c r="AF2362" s="104"/>
      <c r="AG2362" s="104"/>
      <c r="AH2362" s="104"/>
      <c r="AI2362" s="104"/>
      <c r="AJ2362" s="104"/>
      <c r="AK2362" s="104"/>
      <c r="AL2362" s="104"/>
      <c r="AM2362" s="104"/>
      <c r="AN2362" s="104"/>
      <c r="AO2362" s="104"/>
      <c r="AP2362" s="104"/>
      <c r="AQ2362" s="104"/>
      <c r="AR2362" s="104"/>
      <c r="AS2362" s="104"/>
      <c r="AT2362" s="104"/>
      <c r="AU2362" s="104"/>
      <c r="AV2362" s="104"/>
      <c r="AW2362" s="104"/>
      <c r="AX2362" s="104"/>
      <c r="AY2362" s="104"/>
      <c r="AZ2362" s="104"/>
      <c r="BA2362" s="104"/>
      <c r="BB2362" s="104"/>
      <c r="BC2362" s="104"/>
      <c r="BD2362" s="104"/>
      <c r="BE2362" s="104"/>
      <c r="BF2362" s="104"/>
      <c r="BG2362" s="104"/>
      <c r="BH2362" s="104"/>
      <c r="BI2362" s="104"/>
      <c r="BJ2362" s="104"/>
      <c r="BK2362" s="104"/>
      <c r="BL2362" s="104"/>
      <c r="BM2362" s="104"/>
      <c r="BN2362" s="104"/>
      <c r="BO2362" s="104"/>
      <c r="BP2362" s="104"/>
      <c r="BQ2362" s="104"/>
      <c r="BR2362" s="104"/>
      <c r="GM2362" s="104"/>
      <c r="GN2362" s="104"/>
      <c r="GO2362" s="104"/>
      <c r="GP2362" s="104"/>
      <c r="GQ2362" s="104"/>
      <c r="GR2362" s="104"/>
      <c r="GS2362" s="104"/>
      <c r="GT2362" s="104"/>
      <c r="GU2362" s="104"/>
      <c r="GV2362" s="104"/>
      <c r="GW2362" s="104"/>
      <c r="GX2362" s="104"/>
      <c r="GY2362" s="104"/>
      <c r="GZ2362" s="104"/>
      <c r="HA2362" s="104"/>
      <c r="HB2362" s="104"/>
      <c r="HC2362" s="104"/>
      <c r="HD2362" s="104"/>
      <c r="HE2362" s="104"/>
      <c r="HF2362" s="104"/>
      <c r="HG2362" s="104"/>
      <c r="HH2362" s="104"/>
      <c r="HI2362" s="104"/>
      <c r="HJ2362" s="104"/>
      <c r="HK2362" s="104"/>
      <c r="HL2362" s="104"/>
      <c r="HM2362" s="104"/>
      <c r="HN2362" s="104"/>
      <c r="HO2362" s="104"/>
      <c r="HP2362" s="104"/>
      <c r="HQ2362" s="104"/>
      <c r="HR2362" s="104"/>
      <c r="HS2362" s="104"/>
      <c r="HT2362" s="104"/>
      <c r="HU2362" s="104"/>
      <c r="HV2362" s="104"/>
      <c r="HW2362" s="104"/>
      <c r="HX2362" s="104"/>
      <c r="HY2362" s="104"/>
      <c r="HZ2362" s="104"/>
      <c r="IA2362" s="104"/>
      <c r="IB2362" s="104"/>
      <c r="IC2362" s="104"/>
      <c r="ID2362" s="104"/>
      <c r="IE2362" s="104"/>
      <c r="IF2362" s="104"/>
      <c r="IG2362" s="104"/>
      <c r="IH2362" s="104"/>
      <c r="II2362" s="104"/>
      <c r="IJ2362" s="104"/>
      <c r="IK2362" s="104"/>
      <c r="IL2362" s="104"/>
      <c r="IM2362" s="104"/>
      <c r="IN2362" s="104"/>
      <c r="IO2362" s="104"/>
      <c r="IP2362" s="104"/>
      <c r="IQ2362" s="104"/>
      <c r="IR2362" s="104"/>
      <c r="IS2362" s="104"/>
      <c r="IT2362" s="104"/>
      <c r="IU2362" s="104"/>
      <c r="IV2362" s="104"/>
      <c r="IW2362" s="104"/>
      <c r="IX2362" s="104"/>
      <c r="IY2362" s="104"/>
      <c r="IZ2362" s="104"/>
      <c r="JA2362" s="104"/>
      <c r="JB2362" s="104"/>
      <c r="JC2362" s="104"/>
      <c r="JD2362" s="104"/>
      <c r="JE2362" s="104"/>
      <c r="JF2362" s="104"/>
      <c r="JG2362" s="104"/>
      <c r="JH2362" s="104"/>
      <c r="JI2362" s="104"/>
      <c r="JJ2362" s="104"/>
      <c r="JK2362" s="104"/>
      <c r="JL2362" s="104"/>
      <c r="JM2362" s="104"/>
      <c r="JN2362" s="104"/>
      <c r="JO2362" s="104"/>
      <c r="JP2362" s="104"/>
      <c r="JQ2362" s="104"/>
      <c r="JR2362" s="104"/>
      <c r="JS2362" s="104"/>
      <c r="JT2362" s="104"/>
      <c r="JU2362" s="104"/>
      <c r="JV2362" s="104"/>
      <c r="JW2362" s="104"/>
      <c r="JX2362" s="104"/>
      <c r="JY2362" s="104"/>
      <c r="JZ2362" s="104"/>
      <c r="KA2362" s="104"/>
      <c r="KB2362" s="104"/>
      <c r="KC2362" s="104"/>
      <c r="KD2362" s="104"/>
      <c r="KE2362" s="104"/>
      <c r="KF2362" s="104"/>
      <c r="KG2362" s="104"/>
      <c r="KH2362" s="104"/>
      <c r="KI2362" s="104"/>
      <c r="KJ2362" s="104"/>
      <c r="KK2362" s="104"/>
      <c r="KL2362" s="104"/>
      <c r="KM2362" s="104"/>
      <c r="KN2362" s="104"/>
      <c r="KO2362" s="104"/>
      <c r="KP2362" s="104"/>
      <c r="KQ2362" s="104"/>
      <c r="KR2362" s="104"/>
      <c r="KS2362" s="104"/>
      <c r="KT2362" s="104"/>
      <c r="KU2362" s="104"/>
      <c r="KV2362" s="104"/>
      <c r="KW2362" s="104"/>
      <c r="KX2362" s="104"/>
      <c r="KY2362" s="104"/>
      <c r="KZ2362" s="104"/>
      <c r="LA2362" s="104"/>
      <c r="LB2362" s="104"/>
      <c r="LC2362" s="104"/>
      <c r="LD2362" s="104"/>
      <c r="LE2362" s="104"/>
      <c r="LF2362" s="104"/>
      <c r="LG2362" s="104"/>
      <c r="LH2362" s="104"/>
      <c r="LI2362" s="104"/>
      <c r="LJ2362" s="104"/>
      <c r="LK2362" s="104"/>
      <c r="LL2362" s="104"/>
      <c r="LM2362" s="104"/>
      <c r="LN2362" s="104"/>
      <c r="LO2362" s="104"/>
      <c r="LP2362" s="104"/>
      <c r="LQ2362" s="104"/>
      <c r="LR2362" s="104"/>
      <c r="LS2362" s="104"/>
      <c r="LT2362" s="104"/>
      <c r="LU2362" s="104"/>
      <c r="LV2362" s="104"/>
      <c r="LW2362" s="104"/>
      <c r="LX2362" s="104"/>
      <c r="LY2362" s="104"/>
      <c r="LZ2362" s="104"/>
      <c r="MA2362" s="104"/>
      <c r="MB2362" s="104"/>
      <c r="MC2362" s="104"/>
      <c r="MD2362" s="104"/>
      <c r="ME2362" s="104"/>
      <c r="MF2362" s="104"/>
      <c r="MG2362" s="104"/>
      <c r="MH2362" s="104"/>
      <c r="MI2362" s="104"/>
      <c r="MJ2362" s="104"/>
      <c r="MK2362" s="104"/>
      <c r="ML2362" s="104"/>
      <c r="MM2362" s="104"/>
      <c r="MN2362" s="104"/>
      <c r="MO2362" s="104"/>
      <c r="MP2362" s="104"/>
      <c r="MQ2362" s="104"/>
      <c r="MR2362" s="104"/>
      <c r="MS2362" s="104"/>
      <c r="MT2362" s="104"/>
      <c r="MU2362" s="104"/>
      <c r="MV2362" s="104"/>
      <c r="MW2362" s="104"/>
      <c r="MX2362" s="104"/>
      <c r="MY2362" s="104"/>
      <c r="MZ2362" s="104"/>
      <c r="NA2362" s="104"/>
      <c r="NB2362" s="104"/>
      <c r="NC2362" s="104"/>
      <c r="ND2362" s="104"/>
      <c r="NE2362" s="104"/>
      <c r="NF2362" s="104"/>
      <c r="NG2362" s="104"/>
      <c r="NH2362" s="104"/>
      <c r="NI2362" s="104"/>
      <c r="NJ2362" s="104"/>
      <c r="NK2362" s="104"/>
      <c r="NL2362" s="104"/>
      <c r="NM2362" s="104"/>
      <c r="NN2362" s="104"/>
      <c r="NO2362" s="104"/>
      <c r="NP2362" s="104"/>
      <c r="NQ2362" s="104"/>
      <c r="NR2362" s="104"/>
      <c r="NS2362" s="104"/>
      <c r="NT2362" s="104"/>
      <c r="NU2362" s="104"/>
      <c r="NV2362" s="104"/>
      <c r="NW2362" s="104"/>
      <c r="NX2362" s="104"/>
      <c r="NY2362" s="104"/>
      <c r="NZ2362" s="104"/>
      <c r="OA2362" s="104"/>
      <c r="OB2362" s="104"/>
      <c r="OC2362" s="104"/>
      <c r="OD2362" s="104"/>
      <c r="OE2362" s="104"/>
      <c r="OF2362" s="104"/>
      <c r="OG2362" s="104"/>
      <c r="OH2362" s="104"/>
      <c r="OI2362" s="104"/>
      <c r="OJ2362" s="104"/>
      <c r="OK2362" s="104"/>
      <c r="OL2362" s="104"/>
      <c r="OM2362" s="104"/>
      <c r="ON2362" s="104"/>
      <c r="OO2362" s="104"/>
      <c r="OP2362" s="104"/>
      <c r="OQ2362" s="104"/>
      <c r="OR2362" s="104"/>
      <c r="OS2362" s="104"/>
      <c r="OT2362" s="104"/>
      <c r="OU2362" s="104"/>
      <c r="OV2362" s="104"/>
      <c r="OW2362" s="104"/>
      <c r="OX2362" s="104"/>
      <c r="OY2362" s="104"/>
      <c r="OZ2362" s="104"/>
      <c r="PA2362" s="104"/>
      <c r="PB2362" s="104"/>
      <c r="PC2362" s="104"/>
      <c r="PD2362" s="104"/>
      <c r="PE2362" s="104"/>
      <c r="PF2362" s="104"/>
      <c r="PG2362" s="104"/>
      <c r="PH2362" s="104"/>
      <c r="PI2362" s="104"/>
      <c r="PJ2362" s="104"/>
      <c r="PK2362" s="104"/>
      <c r="PL2362" s="104"/>
      <c r="PM2362" s="104"/>
      <c r="PN2362" s="104"/>
      <c r="PO2362" s="104"/>
      <c r="PP2362" s="104"/>
      <c r="PQ2362" s="104"/>
      <c r="PR2362" s="104"/>
      <c r="PS2362" s="104"/>
      <c r="PT2362" s="104"/>
      <c r="PU2362" s="104"/>
      <c r="PV2362" s="104"/>
      <c r="PW2362" s="104"/>
      <c r="PX2362" s="104"/>
      <c r="PY2362" s="104"/>
      <c r="PZ2362" s="104"/>
      <c r="QA2362" s="104"/>
      <c r="QB2362" s="104"/>
      <c r="QC2362" s="104"/>
      <c r="QD2362" s="104"/>
      <c r="QE2362" s="104"/>
      <c r="QF2362" s="104"/>
      <c r="QG2362" s="104"/>
      <c r="QH2362" s="104"/>
      <c r="QI2362" s="104"/>
      <c r="QJ2362" s="104"/>
      <c r="QK2362" s="104"/>
      <c r="QL2362" s="104"/>
      <c r="QM2362" s="104"/>
      <c r="QN2362" s="104"/>
      <c r="QO2362" s="104"/>
      <c r="QP2362" s="104"/>
      <c r="QQ2362" s="104"/>
      <c r="QR2362" s="104"/>
      <c r="QS2362" s="104"/>
      <c r="QT2362" s="104"/>
      <c r="QU2362" s="104"/>
      <c r="QV2362" s="104"/>
      <c r="QW2362" s="104"/>
      <c r="QX2362" s="104"/>
      <c r="QY2362" s="104"/>
      <c r="QZ2362" s="104"/>
      <c r="RA2362" s="104"/>
      <c r="RB2362" s="104"/>
      <c r="RC2362" s="104"/>
      <c r="RD2362" s="104"/>
      <c r="RE2362" s="104"/>
      <c r="RF2362" s="104"/>
    </row>
    <row r="2363" spans="1:474" s="19" customFormat="1" x14ac:dyDescent="0.25">
      <c r="A2363" s="128">
        <v>34701</v>
      </c>
      <c r="B2363" s="129" t="s">
        <v>2226</v>
      </c>
      <c r="C2363" s="128"/>
      <c r="D2363" s="128"/>
      <c r="E2363" s="128"/>
      <c r="F2363" s="18">
        <v>13800</v>
      </c>
      <c r="G2363" s="173">
        <f t="shared" ref="G2363:AE2363" si="355">SUM(G2364)</f>
        <v>0</v>
      </c>
      <c r="H2363" s="173">
        <f t="shared" si="355"/>
        <v>0</v>
      </c>
      <c r="I2363" s="173">
        <f t="shared" si="355"/>
        <v>0</v>
      </c>
      <c r="J2363" s="173">
        <f t="shared" si="355"/>
        <v>0</v>
      </c>
      <c r="K2363" s="173">
        <f t="shared" si="355"/>
        <v>0</v>
      </c>
      <c r="L2363" s="173">
        <f t="shared" si="355"/>
        <v>0</v>
      </c>
      <c r="M2363" s="173">
        <f t="shared" si="355"/>
        <v>0</v>
      </c>
      <c r="N2363" s="173">
        <f t="shared" si="355"/>
        <v>0</v>
      </c>
      <c r="O2363" s="173">
        <f t="shared" si="355"/>
        <v>0</v>
      </c>
      <c r="P2363" s="184">
        <f t="shared" si="355"/>
        <v>0</v>
      </c>
      <c r="Q2363" s="173">
        <f t="shared" si="355"/>
        <v>0</v>
      </c>
      <c r="R2363" s="173">
        <f t="shared" si="355"/>
        <v>0</v>
      </c>
      <c r="S2363" s="173">
        <v>0</v>
      </c>
      <c r="T2363" s="173">
        <v>0</v>
      </c>
      <c r="U2363" s="173">
        <v>14</v>
      </c>
      <c r="V2363" s="184">
        <v>13800</v>
      </c>
      <c r="W2363" s="173">
        <f t="shared" si="355"/>
        <v>0</v>
      </c>
      <c r="X2363" s="173">
        <f t="shared" si="355"/>
        <v>0</v>
      </c>
      <c r="Y2363" s="173">
        <f t="shared" si="355"/>
        <v>0</v>
      </c>
      <c r="Z2363" s="173">
        <f t="shared" si="355"/>
        <v>0</v>
      </c>
      <c r="AA2363" s="173">
        <f t="shared" si="355"/>
        <v>0</v>
      </c>
      <c r="AB2363" s="173">
        <f t="shared" si="355"/>
        <v>0</v>
      </c>
      <c r="AC2363" s="173">
        <f t="shared" si="355"/>
        <v>0</v>
      </c>
      <c r="AD2363" s="179">
        <f t="shared" si="355"/>
        <v>0</v>
      </c>
      <c r="AE2363" s="184">
        <f t="shared" si="355"/>
        <v>13800</v>
      </c>
      <c r="AF2363" s="104"/>
      <c r="AG2363" s="104"/>
      <c r="AH2363" s="104"/>
      <c r="AI2363" s="104"/>
      <c r="AJ2363" s="104"/>
      <c r="AK2363" s="104"/>
      <c r="AL2363" s="104"/>
      <c r="AM2363" s="104"/>
      <c r="AN2363" s="104"/>
      <c r="AO2363" s="104"/>
      <c r="AP2363" s="104"/>
      <c r="AQ2363" s="104"/>
      <c r="AR2363" s="104"/>
      <c r="AS2363" s="104"/>
      <c r="AT2363" s="104"/>
      <c r="AU2363" s="104"/>
      <c r="AV2363" s="104"/>
      <c r="AW2363" s="104"/>
      <c r="AX2363" s="104"/>
      <c r="AY2363" s="104"/>
      <c r="AZ2363" s="104"/>
      <c r="BA2363" s="104"/>
      <c r="BB2363" s="104"/>
      <c r="BC2363" s="104"/>
      <c r="BD2363" s="104"/>
      <c r="BE2363" s="104"/>
      <c r="BF2363" s="104"/>
      <c r="BG2363" s="104"/>
      <c r="BH2363" s="104"/>
      <c r="BI2363" s="104"/>
      <c r="BJ2363" s="104"/>
      <c r="BK2363" s="104"/>
      <c r="BL2363" s="104"/>
      <c r="BM2363" s="104"/>
      <c r="BN2363" s="104"/>
      <c r="BO2363" s="104"/>
      <c r="BP2363" s="104"/>
      <c r="BQ2363" s="104"/>
      <c r="BR2363" s="104"/>
      <c r="GM2363" s="104"/>
      <c r="GN2363" s="104"/>
      <c r="GO2363" s="104"/>
      <c r="GP2363" s="104"/>
      <c r="GQ2363" s="104"/>
      <c r="GR2363" s="104"/>
      <c r="GS2363" s="104"/>
      <c r="GT2363" s="104"/>
      <c r="GU2363" s="104"/>
      <c r="GV2363" s="104"/>
      <c r="GW2363" s="104"/>
      <c r="GX2363" s="104"/>
      <c r="GY2363" s="104"/>
      <c r="GZ2363" s="104"/>
      <c r="HA2363" s="104"/>
      <c r="HB2363" s="104"/>
      <c r="HC2363" s="104"/>
      <c r="HD2363" s="104"/>
      <c r="HE2363" s="104"/>
      <c r="HF2363" s="104"/>
      <c r="HG2363" s="104"/>
      <c r="HH2363" s="104"/>
      <c r="HI2363" s="104"/>
      <c r="HJ2363" s="104"/>
      <c r="HK2363" s="104"/>
      <c r="HL2363" s="104"/>
      <c r="HM2363" s="104"/>
      <c r="HN2363" s="104"/>
      <c r="HO2363" s="104"/>
      <c r="HP2363" s="104"/>
      <c r="HQ2363" s="104"/>
      <c r="HR2363" s="104"/>
      <c r="HS2363" s="104"/>
      <c r="HT2363" s="104"/>
      <c r="HU2363" s="104"/>
      <c r="HV2363" s="104"/>
      <c r="HW2363" s="104"/>
      <c r="HX2363" s="104"/>
      <c r="HY2363" s="104"/>
      <c r="HZ2363" s="104"/>
      <c r="IA2363" s="104"/>
      <c r="IB2363" s="104"/>
      <c r="IC2363" s="104"/>
      <c r="ID2363" s="104"/>
      <c r="IE2363" s="104"/>
      <c r="IF2363" s="104"/>
      <c r="IG2363" s="104"/>
      <c r="IH2363" s="104"/>
      <c r="II2363" s="104"/>
      <c r="IJ2363" s="104"/>
      <c r="IK2363" s="104"/>
      <c r="IL2363" s="104"/>
      <c r="IM2363" s="104"/>
      <c r="IN2363" s="104"/>
      <c r="IO2363" s="104"/>
      <c r="IP2363" s="104"/>
      <c r="IQ2363" s="104"/>
      <c r="IR2363" s="104"/>
      <c r="IS2363" s="104"/>
      <c r="IT2363" s="104"/>
      <c r="IU2363" s="104"/>
      <c r="IV2363" s="104"/>
      <c r="IW2363" s="104"/>
      <c r="IX2363" s="104"/>
      <c r="IY2363" s="104"/>
      <c r="IZ2363" s="104"/>
      <c r="JA2363" s="104"/>
      <c r="JB2363" s="104"/>
      <c r="JC2363" s="104"/>
      <c r="JD2363" s="104"/>
      <c r="JE2363" s="104"/>
      <c r="JF2363" s="104"/>
      <c r="JG2363" s="104"/>
      <c r="JH2363" s="104"/>
      <c r="JI2363" s="104"/>
      <c r="JJ2363" s="104"/>
      <c r="JK2363" s="104"/>
      <c r="JL2363" s="104"/>
      <c r="JM2363" s="104"/>
      <c r="JN2363" s="104"/>
      <c r="JO2363" s="104"/>
      <c r="JP2363" s="104"/>
      <c r="JQ2363" s="104"/>
      <c r="JR2363" s="104"/>
      <c r="JS2363" s="104"/>
      <c r="JT2363" s="104"/>
      <c r="JU2363" s="104"/>
      <c r="JV2363" s="104"/>
      <c r="JW2363" s="104"/>
      <c r="JX2363" s="104"/>
      <c r="JY2363" s="104"/>
      <c r="JZ2363" s="104"/>
      <c r="KA2363" s="104"/>
      <c r="KB2363" s="104"/>
      <c r="KC2363" s="104"/>
      <c r="KD2363" s="104"/>
      <c r="KE2363" s="104"/>
      <c r="KF2363" s="104"/>
      <c r="KG2363" s="104"/>
      <c r="KH2363" s="104"/>
      <c r="KI2363" s="104"/>
      <c r="KJ2363" s="104"/>
      <c r="KK2363" s="104"/>
      <c r="KL2363" s="104"/>
      <c r="KM2363" s="104"/>
      <c r="KN2363" s="104"/>
      <c r="KO2363" s="104"/>
      <c r="KP2363" s="104"/>
      <c r="KQ2363" s="104"/>
      <c r="KR2363" s="104"/>
      <c r="KS2363" s="104"/>
      <c r="KT2363" s="104"/>
      <c r="KU2363" s="104"/>
      <c r="KV2363" s="104"/>
      <c r="KW2363" s="104"/>
      <c r="KX2363" s="104"/>
      <c r="KY2363" s="104"/>
      <c r="KZ2363" s="104"/>
      <c r="LA2363" s="104"/>
      <c r="LB2363" s="104"/>
      <c r="LC2363" s="104"/>
      <c r="LD2363" s="104"/>
      <c r="LE2363" s="104"/>
      <c r="LF2363" s="104"/>
      <c r="LG2363" s="104"/>
      <c r="LH2363" s="104"/>
      <c r="LI2363" s="104"/>
      <c r="LJ2363" s="104"/>
      <c r="LK2363" s="104"/>
      <c r="LL2363" s="104"/>
      <c r="LM2363" s="104"/>
      <c r="LN2363" s="104"/>
      <c r="LO2363" s="104"/>
      <c r="LP2363" s="104"/>
      <c r="LQ2363" s="104"/>
      <c r="LR2363" s="104"/>
      <c r="LS2363" s="104"/>
      <c r="LT2363" s="104"/>
      <c r="LU2363" s="104"/>
      <c r="LV2363" s="104"/>
      <c r="LW2363" s="104"/>
      <c r="LX2363" s="104"/>
      <c r="LY2363" s="104"/>
      <c r="LZ2363" s="104"/>
      <c r="MA2363" s="104"/>
      <c r="MB2363" s="104"/>
      <c r="MC2363" s="104"/>
      <c r="MD2363" s="104"/>
      <c r="ME2363" s="104"/>
      <c r="MF2363" s="104"/>
      <c r="MG2363" s="104"/>
      <c r="MH2363" s="104"/>
      <c r="MI2363" s="104"/>
      <c r="MJ2363" s="104"/>
      <c r="MK2363" s="104"/>
      <c r="ML2363" s="104"/>
      <c r="MM2363" s="104"/>
      <c r="MN2363" s="104"/>
      <c r="MO2363" s="104"/>
      <c r="MP2363" s="104"/>
      <c r="MQ2363" s="104"/>
      <c r="MR2363" s="104"/>
      <c r="MS2363" s="104"/>
      <c r="MT2363" s="104"/>
      <c r="MU2363" s="104"/>
      <c r="MV2363" s="104"/>
      <c r="MW2363" s="104"/>
      <c r="MX2363" s="104"/>
      <c r="MY2363" s="104"/>
      <c r="MZ2363" s="104"/>
      <c r="NA2363" s="104"/>
      <c r="NB2363" s="104"/>
      <c r="NC2363" s="104"/>
      <c r="ND2363" s="104"/>
      <c r="NE2363" s="104"/>
      <c r="NF2363" s="104"/>
      <c r="NG2363" s="104"/>
      <c r="NH2363" s="104"/>
      <c r="NI2363" s="104"/>
      <c r="NJ2363" s="104"/>
      <c r="NK2363" s="104"/>
      <c r="NL2363" s="104"/>
      <c r="NM2363" s="104"/>
      <c r="NN2363" s="104"/>
      <c r="NO2363" s="104"/>
      <c r="NP2363" s="104"/>
      <c r="NQ2363" s="104"/>
      <c r="NR2363" s="104"/>
      <c r="NS2363" s="104"/>
      <c r="NT2363" s="104"/>
      <c r="NU2363" s="104"/>
      <c r="NV2363" s="104"/>
      <c r="NW2363" s="104"/>
      <c r="NX2363" s="104"/>
      <c r="NY2363" s="104"/>
      <c r="NZ2363" s="104"/>
      <c r="OA2363" s="104"/>
      <c r="OB2363" s="104"/>
      <c r="OC2363" s="104"/>
      <c r="OD2363" s="104"/>
      <c r="OE2363" s="104"/>
      <c r="OF2363" s="104"/>
      <c r="OG2363" s="104"/>
      <c r="OH2363" s="104"/>
      <c r="OI2363" s="104"/>
      <c r="OJ2363" s="104"/>
      <c r="OK2363" s="104"/>
      <c r="OL2363" s="104"/>
      <c r="OM2363" s="104"/>
      <c r="ON2363" s="104"/>
      <c r="OO2363" s="104"/>
      <c r="OP2363" s="104"/>
      <c r="OQ2363" s="104"/>
      <c r="OR2363" s="104"/>
      <c r="OS2363" s="104"/>
      <c r="OT2363" s="104"/>
      <c r="OU2363" s="104"/>
      <c r="OV2363" s="104"/>
      <c r="OW2363" s="104"/>
      <c r="OX2363" s="104"/>
      <c r="OY2363" s="104"/>
      <c r="OZ2363" s="104"/>
      <c r="PA2363" s="104"/>
      <c r="PB2363" s="104"/>
      <c r="PC2363" s="104"/>
      <c r="PD2363" s="104"/>
      <c r="PE2363" s="104"/>
      <c r="PF2363" s="104"/>
      <c r="PG2363" s="104"/>
      <c r="PH2363" s="104"/>
      <c r="PI2363" s="104"/>
      <c r="PJ2363" s="104"/>
      <c r="PK2363" s="104"/>
      <c r="PL2363" s="104"/>
      <c r="PM2363" s="104"/>
      <c r="PN2363" s="104"/>
      <c r="PO2363" s="104"/>
      <c r="PP2363" s="104"/>
      <c r="PQ2363" s="104"/>
      <c r="PR2363" s="104"/>
      <c r="PS2363" s="104"/>
      <c r="PT2363" s="104"/>
      <c r="PU2363" s="104"/>
      <c r="PV2363" s="104"/>
      <c r="PW2363" s="104"/>
      <c r="PX2363" s="104"/>
      <c r="PY2363" s="104"/>
      <c r="PZ2363" s="104"/>
      <c r="QA2363" s="104"/>
      <c r="QB2363" s="104"/>
      <c r="QC2363" s="104"/>
      <c r="QD2363" s="104"/>
      <c r="QE2363" s="104"/>
      <c r="QF2363" s="104"/>
      <c r="QG2363" s="104"/>
      <c r="QH2363" s="104"/>
      <c r="QI2363" s="104"/>
      <c r="QJ2363" s="104"/>
      <c r="QK2363" s="104"/>
      <c r="QL2363" s="104"/>
      <c r="QM2363" s="104"/>
      <c r="QN2363" s="104"/>
      <c r="QO2363" s="104"/>
      <c r="QP2363" s="104"/>
      <c r="QQ2363" s="104"/>
      <c r="QR2363" s="104"/>
      <c r="QS2363" s="104"/>
      <c r="QT2363" s="104"/>
      <c r="QU2363" s="104"/>
      <c r="QV2363" s="104"/>
      <c r="QW2363" s="104"/>
      <c r="QX2363" s="104"/>
      <c r="QY2363" s="104"/>
      <c r="QZ2363" s="104"/>
      <c r="RA2363" s="104"/>
      <c r="RB2363" s="104"/>
      <c r="RC2363" s="104"/>
      <c r="RD2363" s="104"/>
      <c r="RE2363" s="104"/>
      <c r="RF2363" s="104"/>
    </row>
    <row r="2364" spans="1:474" x14ac:dyDescent="0.25">
      <c r="A2364" s="119"/>
      <c r="B2364" s="48" t="s">
        <v>2226</v>
      </c>
      <c r="C2364" s="23"/>
      <c r="D2364" s="57">
        <v>14</v>
      </c>
      <c r="E2364" s="23"/>
      <c r="F2364" s="50">
        <v>13800</v>
      </c>
      <c r="G2364" s="169"/>
      <c r="H2364" s="169"/>
      <c r="I2364" s="169"/>
      <c r="J2364" s="169"/>
      <c r="K2364" s="169"/>
      <c r="L2364" s="169"/>
      <c r="M2364" s="169"/>
      <c r="N2364" s="169"/>
      <c r="O2364" s="169"/>
      <c r="P2364" s="207"/>
      <c r="Q2364" s="169"/>
      <c r="R2364" s="169"/>
      <c r="S2364" s="169"/>
      <c r="T2364" s="169"/>
      <c r="U2364" s="208">
        <v>14</v>
      </c>
      <c r="V2364" s="207">
        <v>13800</v>
      </c>
      <c r="W2364" s="169"/>
      <c r="X2364" s="169"/>
      <c r="Y2364" s="169"/>
      <c r="Z2364" s="169"/>
      <c r="AA2364" s="169"/>
      <c r="AB2364" s="169"/>
      <c r="AC2364" s="180"/>
      <c r="AD2364" s="180"/>
      <c r="AE2364" s="207">
        <f>H2364+J2364+L2364+N2364+P2364+R2364+T2364+V2364+X2364+Z2364+AB2364+AD2364</f>
        <v>13800</v>
      </c>
    </row>
    <row r="2365" spans="1:474" s="10" customFormat="1" x14ac:dyDescent="0.25">
      <c r="A2365" s="6">
        <v>3500</v>
      </c>
      <c r="B2365" s="90" t="s">
        <v>2227</v>
      </c>
      <c r="C2365" s="91"/>
      <c r="D2365" s="6"/>
      <c r="E2365" s="6"/>
      <c r="F2365" s="9">
        <v>905468.06759999995</v>
      </c>
      <c r="G2365" s="177">
        <f>G2366+G2373+G2377+G2380+G2391+G2394+G2401+G2406</f>
        <v>0</v>
      </c>
      <c r="H2365" s="177">
        <f t="shared" ref="H2365:AE2365" si="356">H2366+H2373+H2377+H2380+H2391+H2394+H2401+H2406</f>
        <v>0</v>
      </c>
      <c r="I2365" s="177">
        <f t="shared" si="356"/>
        <v>1</v>
      </c>
      <c r="J2365" s="177">
        <f t="shared" si="356"/>
        <v>19560</v>
      </c>
      <c r="K2365" s="177">
        <f t="shared" si="356"/>
        <v>0</v>
      </c>
      <c r="L2365" s="177">
        <f t="shared" si="356"/>
        <v>0</v>
      </c>
      <c r="M2365" s="177">
        <f t="shared" si="356"/>
        <v>0</v>
      </c>
      <c r="N2365" s="177">
        <f t="shared" si="356"/>
        <v>0</v>
      </c>
      <c r="O2365" s="177">
        <f t="shared" si="356"/>
        <v>17</v>
      </c>
      <c r="P2365" s="213">
        <f t="shared" si="356"/>
        <v>254998.38</v>
      </c>
      <c r="Q2365" s="177">
        <f t="shared" si="356"/>
        <v>2</v>
      </c>
      <c r="R2365" s="177">
        <f t="shared" si="356"/>
        <v>7490</v>
      </c>
      <c r="S2365" s="177">
        <v>0</v>
      </c>
      <c r="T2365" s="177">
        <v>0</v>
      </c>
      <c r="U2365" s="177">
        <v>10226</v>
      </c>
      <c r="V2365" s="213">
        <v>623419.68760000006</v>
      </c>
      <c r="W2365" s="177">
        <f t="shared" si="356"/>
        <v>0</v>
      </c>
      <c r="X2365" s="177">
        <f t="shared" si="356"/>
        <v>0</v>
      </c>
      <c r="Y2365" s="177">
        <f t="shared" si="356"/>
        <v>0</v>
      </c>
      <c r="Z2365" s="177">
        <f t="shared" si="356"/>
        <v>0</v>
      </c>
      <c r="AA2365" s="177">
        <f t="shared" si="356"/>
        <v>0</v>
      </c>
      <c r="AB2365" s="177">
        <f t="shared" si="356"/>
        <v>0</v>
      </c>
      <c r="AC2365" s="177">
        <f t="shared" si="356"/>
        <v>0</v>
      </c>
      <c r="AD2365" s="182">
        <f t="shared" si="356"/>
        <v>0</v>
      </c>
      <c r="AE2365" s="213">
        <f t="shared" si="356"/>
        <v>905468.06759999995</v>
      </c>
      <c r="AF2365" s="104"/>
      <c r="AG2365" s="104"/>
      <c r="AH2365" s="104"/>
      <c r="AI2365" s="104"/>
      <c r="AJ2365" s="104"/>
      <c r="AK2365" s="104"/>
      <c r="AL2365" s="104"/>
      <c r="AM2365" s="104"/>
      <c r="AN2365" s="104"/>
      <c r="AO2365" s="104"/>
      <c r="AP2365" s="104"/>
      <c r="AQ2365" s="104"/>
      <c r="AR2365" s="104"/>
      <c r="AS2365" s="104"/>
      <c r="AT2365" s="104"/>
      <c r="AU2365" s="104"/>
      <c r="AV2365" s="104"/>
      <c r="AW2365" s="104"/>
      <c r="AX2365" s="104"/>
      <c r="AY2365" s="104"/>
      <c r="AZ2365" s="104"/>
      <c r="BA2365" s="104"/>
      <c r="BB2365" s="104"/>
      <c r="BC2365" s="104"/>
      <c r="BD2365" s="104"/>
      <c r="BE2365" s="104"/>
      <c r="BF2365" s="104"/>
      <c r="BG2365" s="104"/>
      <c r="BH2365" s="104"/>
      <c r="BI2365" s="104"/>
      <c r="BJ2365" s="104"/>
      <c r="BK2365" s="104"/>
      <c r="BL2365" s="104"/>
      <c r="BM2365" s="104"/>
      <c r="BN2365" s="104"/>
      <c r="BO2365" s="104"/>
      <c r="BP2365" s="104"/>
      <c r="BQ2365" s="104"/>
      <c r="BR2365" s="104"/>
      <c r="GM2365" s="104"/>
      <c r="GN2365" s="104"/>
      <c r="GO2365" s="104"/>
      <c r="GP2365" s="104"/>
      <c r="GQ2365" s="104"/>
      <c r="GR2365" s="104"/>
      <c r="GS2365" s="104"/>
      <c r="GT2365" s="104"/>
      <c r="GU2365" s="104"/>
      <c r="GV2365" s="104"/>
      <c r="GW2365" s="104"/>
      <c r="GX2365" s="104"/>
      <c r="GY2365" s="104"/>
      <c r="GZ2365" s="104"/>
      <c r="HA2365" s="104"/>
      <c r="HB2365" s="104"/>
      <c r="HC2365" s="104"/>
      <c r="HD2365" s="104"/>
      <c r="HE2365" s="104"/>
      <c r="HF2365" s="104"/>
      <c r="HG2365" s="104"/>
      <c r="HH2365" s="104"/>
      <c r="HI2365" s="104"/>
      <c r="HJ2365" s="104"/>
      <c r="HK2365" s="104"/>
      <c r="HL2365" s="104"/>
      <c r="HM2365" s="104"/>
      <c r="HN2365" s="104"/>
      <c r="HO2365" s="104"/>
      <c r="HP2365" s="104"/>
      <c r="HQ2365" s="104"/>
      <c r="HR2365" s="104"/>
      <c r="HS2365" s="104"/>
      <c r="HT2365" s="104"/>
      <c r="HU2365" s="104"/>
      <c r="HV2365" s="104"/>
      <c r="HW2365" s="104"/>
      <c r="HX2365" s="104"/>
      <c r="HY2365" s="104"/>
      <c r="HZ2365" s="104"/>
      <c r="IA2365" s="104"/>
      <c r="IB2365" s="104"/>
      <c r="IC2365" s="104"/>
      <c r="ID2365" s="104"/>
      <c r="IE2365" s="104"/>
      <c r="IF2365" s="104"/>
      <c r="IG2365" s="104"/>
      <c r="IH2365" s="104"/>
      <c r="II2365" s="104"/>
      <c r="IJ2365" s="104"/>
      <c r="IK2365" s="104"/>
      <c r="IL2365" s="104"/>
      <c r="IM2365" s="104"/>
      <c r="IN2365" s="104"/>
      <c r="IO2365" s="104"/>
      <c r="IP2365" s="104"/>
      <c r="IQ2365" s="104"/>
      <c r="IR2365" s="104"/>
      <c r="IS2365" s="104"/>
      <c r="IT2365" s="104"/>
      <c r="IU2365" s="104"/>
      <c r="IV2365" s="104"/>
      <c r="IW2365" s="104"/>
      <c r="IX2365" s="104"/>
      <c r="IY2365" s="104"/>
      <c r="IZ2365" s="104"/>
      <c r="JA2365" s="104"/>
      <c r="JB2365" s="104"/>
      <c r="JC2365" s="104"/>
      <c r="JD2365" s="104"/>
      <c r="JE2365" s="104"/>
      <c r="JF2365" s="104"/>
      <c r="JG2365" s="104"/>
      <c r="JH2365" s="104"/>
      <c r="JI2365" s="104"/>
      <c r="JJ2365" s="104"/>
      <c r="JK2365" s="104"/>
      <c r="JL2365" s="104"/>
      <c r="JM2365" s="104"/>
      <c r="JN2365" s="104"/>
      <c r="JO2365" s="104"/>
      <c r="JP2365" s="104"/>
      <c r="JQ2365" s="104"/>
      <c r="JR2365" s="104"/>
      <c r="JS2365" s="104"/>
      <c r="JT2365" s="104"/>
      <c r="JU2365" s="104"/>
      <c r="JV2365" s="104"/>
      <c r="JW2365" s="104"/>
      <c r="JX2365" s="104"/>
      <c r="JY2365" s="104"/>
      <c r="JZ2365" s="104"/>
      <c r="KA2365" s="104"/>
      <c r="KB2365" s="104"/>
      <c r="KC2365" s="104"/>
      <c r="KD2365" s="104"/>
      <c r="KE2365" s="104"/>
      <c r="KF2365" s="104"/>
      <c r="KG2365" s="104"/>
      <c r="KH2365" s="104"/>
      <c r="KI2365" s="104"/>
      <c r="KJ2365" s="104"/>
      <c r="KK2365" s="104"/>
      <c r="KL2365" s="104"/>
      <c r="KM2365" s="104"/>
      <c r="KN2365" s="104"/>
      <c r="KO2365" s="104"/>
      <c r="KP2365" s="104"/>
      <c r="KQ2365" s="104"/>
      <c r="KR2365" s="104"/>
      <c r="KS2365" s="104"/>
      <c r="KT2365" s="104"/>
      <c r="KU2365" s="104"/>
      <c r="KV2365" s="104"/>
      <c r="KW2365" s="104"/>
      <c r="KX2365" s="104"/>
      <c r="KY2365" s="104"/>
      <c r="KZ2365" s="104"/>
      <c r="LA2365" s="104"/>
      <c r="LB2365" s="104"/>
      <c r="LC2365" s="104"/>
      <c r="LD2365" s="104"/>
      <c r="LE2365" s="104"/>
      <c r="LF2365" s="104"/>
      <c r="LG2365" s="104"/>
      <c r="LH2365" s="104"/>
      <c r="LI2365" s="104"/>
      <c r="LJ2365" s="104"/>
      <c r="LK2365" s="104"/>
      <c r="LL2365" s="104"/>
      <c r="LM2365" s="104"/>
      <c r="LN2365" s="104"/>
      <c r="LO2365" s="104"/>
      <c r="LP2365" s="104"/>
      <c r="LQ2365" s="104"/>
      <c r="LR2365" s="104"/>
      <c r="LS2365" s="104"/>
      <c r="LT2365" s="104"/>
      <c r="LU2365" s="104"/>
      <c r="LV2365" s="104"/>
      <c r="LW2365" s="104"/>
      <c r="LX2365" s="104"/>
      <c r="LY2365" s="104"/>
      <c r="LZ2365" s="104"/>
      <c r="MA2365" s="104"/>
      <c r="MB2365" s="104"/>
      <c r="MC2365" s="104"/>
      <c r="MD2365" s="104"/>
      <c r="ME2365" s="104"/>
      <c r="MF2365" s="104"/>
      <c r="MG2365" s="104"/>
      <c r="MH2365" s="104"/>
      <c r="MI2365" s="104"/>
      <c r="MJ2365" s="104"/>
      <c r="MK2365" s="104"/>
      <c r="ML2365" s="104"/>
      <c r="MM2365" s="104"/>
      <c r="MN2365" s="104"/>
      <c r="MO2365" s="104"/>
      <c r="MP2365" s="104"/>
      <c r="MQ2365" s="104"/>
      <c r="MR2365" s="104"/>
      <c r="MS2365" s="104"/>
      <c r="MT2365" s="104"/>
      <c r="MU2365" s="104"/>
      <c r="MV2365" s="104"/>
      <c r="MW2365" s="104"/>
      <c r="MX2365" s="104"/>
      <c r="MY2365" s="104"/>
      <c r="MZ2365" s="104"/>
      <c r="NA2365" s="104"/>
      <c r="NB2365" s="104"/>
      <c r="NC2365" s="104"/>
      <c r="ND2365" s="104"/>
      <c r="NE2365" s="104"/>
      <c r="NF2365" s="104"/>
      <c r="NG2365" s="104"/>
      <c r="NH2365" s="104"/>
      <c r="NI2365" s="104"/>
      <c r="NJ2365" s="104"/>
      <c r="NK2365" s="104"/>
      <c r="NL2365" s="104"/>
      <c r="NM2365" s="104"/>
      <c r="NN2365" s="104"/>
      <c r="NO2365" s="104"/>
      <c r="NP2365" s="104"/>
      <c r="NQ2365" s="104"/>
      <c r="NR2365" s="104"/>
      <c r="NS2365" s="104"/>
      <c r="NT2365" s="104"/>
      <c r="NU2365" s="104"/>
      <c r="NV2365" s="104"/>
      <c r="NW2365" s="104"/>
      <c r="NX2365" s="104"/>
      <c r="NY2365" s="104"/>
      <c r="NZ2365" s="104"/>
      <c r="OA2365" s="104"/>
      <c r="OB2365" s="104"/>
      <c r="OC2365" s="104"/>
      <c r="OD2365" s="104"/>
      <c r="OE2365" s="104"/>
      <c r="OF2365" s="104"/>
      <c r="OG2365" s="104"/>
      <c r="OH2365" s="104"/>
      <c r="OI2365" s="104"/>
      <c r="OJ2365" s="104"/>
      <c r="OK2365" s="104"/>
      <c r="OL2365" s="104"/>
      <c r="OM2365" s="104"/>
      <c r="ON2365" s="104"/>
      <c r="OO2365" s="104"/>
      <c r="OP2365" s="104"/>
      <c r="OQ2365" s="104"/>
      <c r="OR2365" s="104"/>
      <c r="OS2365" s="104"/>
      <c r="OT2365" s="104"/>
      <c r="OU2365" s="104"/>
      <c r="OV2365" s="104"/>
      <c r="OW2365" s="104"/>
      <c r="OX2365" s="104"/>
      <c r="OY2365" s="104"/>
      <c r="OZ2365" s="104"/>
      <c r="PA2365" s="104"/>
      <c r="PB2365" s="104"/>
      <c r="PC2365" s="104"/>
      <c r="PD2365" s="104"/>
      <c r="PE2365" s="104"/>
      <c r="PF2365" s="104"/>
      <c r="PG2365" s="104"/>
      <c r="PH2365" s="104"/>
      <c r="PI2365" s="104"/>
      <c r="PJ2365" s="104"/>
      <c r="PK2365" s="104"/>
      <c r="PL2365" s="104"/>
      <c r="PM2365" s="104"/>
      <c r="PN2365" s="104"/>
      <c r="PO2365" s="104"/>
      <c r="PP2365" s="104"/>
      <c r="PQ2365" s="104"/>
      <c r="PR2365" s="104"/>
      <c r="PS2365" s="104"/>
      <c r="PT2365" s="104"/>
      <c r="PU2365" s="104"/>
      <c r="PV2365" s="104"/>
      <c r="PW2365" s="104"/>
      <c r="PX2365" s="104"/>
      <c r="PY2365" s="104"/>
      <c r="PZ2365" s="104"/>
      <c r="QA2365" s="104"/>
      <c r="QB2365" s="104"/>
      <c r="QC2365" s="104"/>
      <c r="QD2365" s="104"/>
      <c r="QE2365" s="104"/>
      <c r="QF2365" s="104"/>
      <c r="QG2365" s="104"/>
      <c r="QH2365" s="104"/>
      <c r="QI2365" s="104"/>
      <c r="QJ2365" s="104"/>
      <c r="QK2365" s="104"/>
      <c r="QL2365" s="104"/>
      <c r="QM2365" s="104"/>
      <c r="QN2365" s="104"/>
      <c r="QO2365" s="104"/>
      <c r="QP2365" s="104"/>
      <c r="QQ2365" s="104"/>
      <c r="QR2365" s="104"/>
      <c r="QS2365" s="104"/>
      <c r="QT2365" s="104"/>
      <c r="QU2365" s="104"/>
      <c r="QV2365" s="104"/>
      <c r="QW2365" s="104"/>
      <c r="QX2365" s="104"/>
      <c r="QY2365" s="104"/>
      <c r="QZ2365" s="104"/>
      <c r="RA2365" s="104"/>
      <c r="RB2365" s="104"/>
      <c r="RC2365" s="104"/>
      <c r="RD2365" s="104"/>
      <c r="RE2365" s="104"/>
      <c r="RF2365" s="104"/>
    </row>
    <row r="2366" spans="1:474" s="14" customFormat="1" x14ac:dyDescent="0.25">
      <c r="A2366" s="11">
        <v>351</v>
      </c>
      <c r="B2366" s="79" t="s">
        <v>2228</v>
      </c>
      <c r="C2366" s="80"/>
      <c r="D2366" s="11"/>
      <c r="E2366" s="11"/>
      <c r="F2366" s="13">
        <v>18000</v>
      </c>
      <c r="G2366" s="171">
        <f>G2367+G2371</f>
        <v>0</v>
      </c>
      <c r="H2366" s="171">
        <f t="shared" ref="H2366:AE2366" si="357">H2367+H2371</f>
        <v>0</v>
      </c>
      <c r="I2366" s="171">
        <f t="shared" si="357"/>
        <v>0</v>
      </c>
      <c r="J2366" s="171">
        <f t="shared" si="357"/>
        <v>0</v>
      </c>
      <c r="K2366" s="171">
        <f t="shared" si="357"/>
        <v>0</v>
      </c>
      <c r="L2366" s="171">
        <f t="shared" si="357"/>
        <v>0</v>
      </c>
      <c r="M2366" s="171">
        <f t="shared" si="357"/>
        <v>0</v>
      </c>
      <c r="N2366" s="171">
        <f t="shared" si="357"/>
        <v>0</v>
      </c>
      <c r="O2366" s="171">
        <f t="shared" si="357"/>
        <v>0</v>
      </c>
      <c r="P2366" s="185">
        <f t="shared" si="357"/>
        <v>0</v>
      </c>
      <c r="Q2366" s="171">
        <f t="shared" si="357"/>
        <v>0</v>
      </c>
      <c r="R2366" s="171">
        <f t="shared" si="357"/>
        <v>0</v>
      </c>
      <c r="S2366" s="171">
        <v>0</v>
      </c>
      <c r="T2366" s="171">
        <v>0</v>
      </c>
      <c r="U2366" s="171">
        <v>9</v>
      </c>
      <c r="V2366" s="185">
        <v>18000</v>
      </c>
      <c r="W2366" s="171">
        <f t="shared" si="357"/>
        <v>0</v>
      </c>
      <c r="X2366" s="171">
        <f t="shared" si="357"/>
        <v>0</v>
      </c>
      <c r="Y2366" s="171">
        <f t="shared" si="357"/>
        <v>0</v>
      </c>
      <c r="Z2366" s="171">
        <f t="shared" si="357"/>
        <v>0</v>
      </c>
      <c r="AA2366" s="171">
        <f t="shared" si="357"/>
        <v>0</v>
      </c>
      <c r="AB2366" s="171">
        <f t="shared" si="357"/>
        <v>0</v>
      </c>
      <c r="AC2366" s="171">
        <f t="shared" si="357"/>
        <v>0</v>
      </c>
      <c r="AD2366" s="181">
        <f t="shared" si="357"/>
        <v>0</v>
      </c>
      <c r="AE2366" s="185">
        <f t="shared" si="357"/>
        <v>18000</v>
      </c>
      <c r="AF2366" s="104"/>
      <c r="AG2366" s="104"/>
      <c r="AH2366" s="104"/>
      <c r="AI2366" s="104"/>
      <c r="AJ2366" s="104"/>
      <c r="AK2366" s="104"/>
      <c r="AL2366" s="104"/>
      <c r="AM2366" s="104"/>
      <c r="AN2366" s="104"/>
      <c r="AO2366" s="104"/>
      <c r="AP2366" s="104"/>
      <c r="AQ2366" s="104"/>
      <c r="AR2366" s="104"/>
      <c r="AS2366" s="104"/>
      <c r="AT2366" s="104"/>
      <c r="AU2366" s="104"/>
      <c r="AV2366" s="104"/>
      <c r="AW2366" s="104"/>
      <c r="AX2366" s="104"/>
      <c r="AY2366" s="104"/>
      <c r="AZ2366" s="104"/>
      <c r="BA2366" s="104"/>
      <c r="BB2366" s="104"/>
      <c r="BC2366" s="104"/>
      <c r="BD2366" s="104"/>
      <c r="BE2366" s="104"/>
      <c r="BF2366" s="104"/>
      <c r="BG2366" s="104"/>
      <c r="BH2366" s="104"/>
      <c r="BI2366" s="104"/>
      <c r="BJ2366" s="104"/>
      <c r="BK2366" s="104"/>
      <c r="BL2366" s="104"/>
      <c r="BM2366" s="104"/>
      <c r="BN2366" s="104"/>
      <c r="BO2366" s="104"/>
      <c r="BP2366" s="104"/>
      <c r="BQ2366" s="104"/>
      <c r="BR2366" s="104"/>
      <c r="GM2366" s="104"/>
      <c r="GN2366" s="104"/>
      <c r="GO2366" s="104"/>
      <c r="GP2366" s="104"/>
      <c r="GQ2366" s="104"/>
      <c r="GR2366" s="104"/>
      <c r="GS2366" s="104"/>
      <c r="GT2366" s="104"/>
      <c r="GU2366" s="104"/>
      <c r="GV2366" s="104"/>
      <c r="GW2366" s="104"/>
      <c r="GX2366" s="104"/>
      <c r="GY2366" s="104"/>
      <c r="GZ2366" s="104"/>
      <c r="HA2366" s="104"/>
      <c r="HB2366" s="104"/>
      <c r="HC2366" s="104"/>
      <c r="HD2366" s="104"/>
      <c r="HE2366" s="104"/>
      <c r="HF2366" s="104"/>
      <c r="HG2366" s="104"/>
      <c r="HH2366" s="104"/>
      <c r="HI2366" s="104"/>
      <c r="HJ2366" s="104"/>
      <c r="HK2366" s="104"/>
      <c r="HL2366" s="104"/>
      <c r="HM2366" s="104"/>
      <c r="HN2366" s="104"/>
      <c r="HO2366" s="104"/>
      <c r="HP2366" s="104"/>
      <c r="HQ2366" s="104"/>
      <c r="HR2366" s="104"/>
      <c r="HS2366" s="104"/>
      <c r="HT2366" s="104"/>
      <c r="HU2366" s="104"/>
      <c r="HV2366" s="104"/>
      <c r="HW2366" s="104"/>
      <c r="HX2366" s="104"/>
      <c r="HY2366" s="104"/>
      <c r="HZ2366" s="104"/>
      <c r="IA2366" s="104"/>
      <c r="IB2366" s="104"/>
      <c r="IC2366" s="104"/>
      <c r="ID2366" s="104"/>
      <c r="IE2366" s="104"/>
      <c r="IF2366" s="104"/>
      <c r="IG2366" s="104"/>
      <c r="IH2366" s="104"/>
      <c r="II2366" s="104"/>
      <c r="IJ2366" s="104"/>
      <c r="IK2366" s="104"/>
      <c r="IL2366" s="104"/>
      <c r="IM2366" s="104"/>
      <c r="IN2366" s="104"/>
      <c r="IO2366" s="104"/>
      <c r="IP2366" s="104"/>
      <c r="IQ2366" s="104"/>
      <c r="IR2366" s="104"/>
      <c r="IS2366" s="104"/>
      <c r="IT2366" s="104"/>
      <c r="IU2366" s="104"/>
      <c r="IV2366" s="104"/>
      <c r="IW2366" s="104"/>
      <c r="IX2366" s="104"/>
      <c r="IY2366" s="104"/>
      <c r="IZ2366" s="104"/>
      <c r="JA2366" s="104"/>
      <c r="JB2366" s="104"/>
      <c r="JC2366" s="104"/>
      <c r="JD2366" s="104"/>
      <c r="JE2366" s="104"/>
      <c r="JF2366" s="104"/>
      <c r="JG2366" s="104"/>
      <c r="JH2366" s="104"/>
      <c r="JI2366" s="104"/>
      <c r="JJ2366" s="104"/>
      <c r="JK2366" s="104"/>
      <c r="JL2366" s="104"/>
      <c r="JM2366" s="104"/>
      <c r="JN2366" s="104"/>
      <c r="JO2366" s="104"/>
      <c r="JP2366" s="104"/>
      <c r="JQ2366" s="104"/>
      <c r="JR2366" s="104"/>
      <c r="JS2366" s="104"/>
      <c r="JT2366" s="104"/>
      <c r="JU2366" s="104"/>
      <c r="JV2366" s="104"/>
      <c r="JW2366" s="104"/>
      <c r="JX2366" s="104"/>
      <c r="JY2366" s="104"/>
      <c r="JZ2366" s="104"/>
      <c r="KA2366" s="104"/>
      <c r="KB2366" s="104"/>
      <c r="KC2366" s="104"/>
      <c r="KD2366" s="104"/>
      <c r="KE2366" s="104"/>
      <c r="KF2366" s="104"/>
      <c r="KG2366" s="104"/>
      <c r="KH2366" s="104"/>
      <c r="KI2366" s="104"/>
      <c r="KJ2366" s="104"/>
      <c r="KK2366" s="104"/>
      <c r="KL2366" s="104"/>
      <c r="KM2366" s="104"/>
      <c r="KN2366" s="104"/>
      <c r="KO2366" s="104"/>
      <c r="KP2366" s="104"/>
      <c r="KQ2366" s="104"/>
      <c r="KR2366" s="104"/>
      <c r="KS2366" s="104"/>
      <c r="KT2366" s="104"/>
      <c r="KU2366" s="104"/>
      <c r="KV2366" s="104"/>
      <c r="KW2366" s="104"/>
      <c r="KX2366" s="104"/>
      <c r="KY2366" s="104"/>
      <c r="KZ2366" s="104"/>
      <c r="LA2366" s="104"/>
      <c r="LB2366" s="104"/>
      <c r="LC2366" s="104"/>
      <c r="LD2366" s="104"/>
      <c r="LE2366" s="104"/>
      <c r="LF2366" s="104"/>
      <c r="LG2366" s="104"/>
      <c r="LH2366" s="104"/>
      <c r="LI2366" s="104"/>
      <c r="LJ2366" s="104"/>
      <c r="LK2366" s="104"/>
      <c r="LL2366" s="104"/>
      <c r="LM2366" s="104"/>
      <c r="LN2366" s="104"/>
      <c r="LO2366" s="104"/>
      <c r="LP2366" s="104"/>
      <c r="LQ2366" s="104"/>
      <c r="LR2366" s="104"/>
      <c r="LS2366" s="104"/>
      <c r="LT2366" s="104"/>
      <c r="LU2366" s="104"/>
      <c r="LV2366" s="104"/>
      <c r="LW2366" s="104"/>
      <c r="LX2366" s="104"/>
      <c r="LY2366" s="104"/>
      <c r="LZ2366" s="104"/>
      <c r="MA2366" s="104"/>
      <c r="MB2366" s="104"/>
      <c r="MC2366" s="104"/>
      <c r="MD2366" s="104"/>
      <c r="ME2366" s="104"/>
      <c r="MF2366" s="104"/>
      <c r="MG2366" s="104"/>
      <c r="MH2366" s="104"/>
      <c r="MI2366" s="104"/>
      <c r="MJ2366" s="104"/>
      <c r="MK2366" s="104"/>
      <c r="ML2366" s="104"/>
      <c r="MM2366" s="104"/>
      <c r="MN2366" s="104"/>
      <c r="MO2366" s="104"/>
      <c r="MP2366" s="104"/>
      <c r="MQ2366" s="104"/>
      <c r="MR2366" s="104"/>
      <c r="MS2366" s="104"/>
      <c r="MT2366" s="104"/>
      <c r="MU2366" s="104"/>
      <c r="MV2366" s="104"/>
      <c r="MW2366" s="104"/>
      <c r="MX2366" s="104"/>
      <c r="MY2366" s="104"/>
      <c r="MZ2366" s="104"/>
      <c r="NA2366" s="104"/>
      <c r="NB2366" s="104"/>
      <c r="NC2366" s="104"/>
      <c r="ND2366" s="104"/>
      <c r="NE2366" s="104"/>
      <c r="NF2366" s="104"/>
      <c r="NG2366" s="104"/>
      <c r="NH2366" s="104"/>
      <c r="NI2366" s="104"/>
      <c r="NJ2366" s="104"/>
      <c r="NK2366" s="104"/>
      <c r="NL2366" s="104"/>
      <c r="NM2366" s="104"/>
      <c r="NN2366" s="104"/>
      <c r="NO2366" s="104"/>
      <c r="NP2366" s="104"/>
      <c r="NQ2366" s="104"/>
      <c r="NR2366" s="104"/>
      <c r="NS2366" s="104"/>
      <c r="NT2366" s="104"/>
      <c r="NU2366" s="104"/>
      <c r="NV2366" s="104"/>
      <c r="NW2366" s="104"/>
      <c r="NX2366" s="104"/>
      <c r="NY2366" s="104"/>
      <c r="NZ2366" s="104"/>
      <c r="OA2366" s="104"/>
      <c r="OB2366" s="104"/>
      <c r="OC2366" s="104"/>
      <c r="OD2366" s="104"/>
      <c r="OE2366" s="104"/>
      <c r="OF2366" s="104"/>
      <c r="OG2366" s="104"/>
      <c r="OH2366" s="104"/>
      <c r="OI2366" s="104"/>
      <c r="OJ2366" s="104"/>
      <c r="OK2366" s="104"/>
      <c r="OL2366" s="104"/>
      <c r="OM2366" s="104"/>
      <c r="ON2366" s="104"/>
      <c r="OO2366" s="104"/>
      <c r="OP2366" s="104"/>
      <c r="OQ2366" s="104"/>
      <c r="OR2366" s="104"/>
      <c r="OS2366" s="104"/>
      <c r="OT2366" s="104"/>
      <c r="OU2366" s="104"/>
      <c r="OV2366" s="104"/>
      <c r="OW2366" s="104"/>
      <c r="OX2366" s="104"/>
      <c r="OY2366" s="104"/>
      <c r="OZ2366" s="104"/>
      <c r="PA2366" s="104"/>
      <c r="PB2366" s="104"/>
      <c r="PC2366" s="104"/>
      <c r="PD2366" s="104"/>
      <c r="PE2366" s="104"/>
      <c r="PF2366" s="104"/>
      <c r="PG2366" s="104"/>
      <c r="PH2366" s="104"/>
      <c r="PI2366" s="104"/>
      <c r="PJ2366" s="104"/>
      <c r="PK2366" s="104"/>
      <c r="PL2366" s="104"/>
      <c r="PM2366" s="104"/>
      <c r="PN2366" s="104"/>
      <c r="PO2366" s="104"/>
      <c r="PP2366" s="104"/>
      <c r="PQ2366" s="104"/>
      <c r="PR2366" s="104"/>
      <c r="PS2366" s="104"/>
      <c r="PT2366" s="104"/>
      <c r="PU2366" s="104"/>
      <c r="PV2366" s="104"/>
      <c r="PW2366" s="104"/>
      <c r="PX2366" s="104"/>
      <c r="PY2366" s="104"/>
      <c r="PZ2366" s="104"/>
      <c r="QA2366" s="104"/>
      <c r="QB2366" s="104"/>
      <c r="QC2366" s="104"/>
      <c r="QD2366" s="104"/>
      <c r="QE2366" s="104"/>
      <c r="QF2366" s="104"/>
      <c r="QG2366" s="104"/>
      <c r="QH2366" s="104"/>
      <c r="QI2366" s="104"/>
      <c r="QJ2366" s="104"/>
      <c r="QK2366" s="104"/>
      <c r="QL2366" s="104"/>
      <c r="QM2366" s="104"/>
      <c r="QN2366" s="104"/>
      <c r="QO2366" s="104"/>
      <c r="QP2366" s="104"/>
      <c r="QQ2366" s="104"/>
      <c r="QR2366" s="104"/>
      <c r="QS2366" s="104"/>
      <c r="QT2366" s="104"/>
      <c r="QU2366" s="104"/>
      <c r="QV2366" s="104"/>
      <c r="QW2366" s="104"/>
      <c r="QX2366" s="104"/>
      <c r="QY2366" s="104"/>
      <c r="QZ2366" s="104"/>
      <c r="RA2366" s="104"/>
      <c r="RB2366" s="104"/>
      <c r="RC2366" s="104"/>
      <c r="RD2366" s="104"/>
      <c r="RE2366" s="104"/>
      <c r="RF2366" s="104"/>
    </row>
    <row r="2367" spans="1:474" s="19" customFormat="1" ht="24.75" x14ac:dyDescent="0.25">
      <c r="A2367" s="15">
        <v>35101</v>
      </c>
      <c r="B2367" s="67" t="s">
        <v>2229</v>
      </c>
      <c r="C2367" s="15"/>
      <c r="D2367" s="15"/>
      <c r="E2367" s="15"/>
      <c r="F2367" s="18">
        <v>0</v>
      </c>
      <c r="G2367" s="173">
        <f>SUM(G2368:G2370)</f>
        <v>0</v>
      </c>
      <c r="H2367" s="173">
        <f t="shared" ref="H2367:AE2367" si="358">SUM(H2368:H2370)</f>
        <v>0</v>
      </c>
      <c r="I2367" s="173">
        <f t="shared" si="358"/>
        <v>0</v>
      </c>
      <c r="J2367" s="173">
        <f t="shared" si="358"/>
        <v>0</v>
      </c>
      <c r="K2367" s="173">
        <f t="shared" si="358"/>
        <v>0</v>
      </c>
      <c r="L2367" s="173">
        <f t="shared" si="358"/>
        <v>0</v>
      </c>
      <c r="M2367" s="173">
        <f t="shared" si="358"/>
        <v>0</v>
      </c>
      <c r="N2367" s="173">
        <f t="shared" si="358"/>
        <v>0</v>
      </c>
      <c r="O2367" s="173">
        <f t="shared" si="358"/>
        <v>0</v>
      </c>
      <c r="P2367" s="184">
        <f t="shared" si="358"/>
        <v>0</v>
      </c>
      <c r="Q2367" s="173">
        <f t="shared" si="358"/>
        <v>0</v>
      </c>
      <c r="R2367" s="173">
        <f t="shared" si="358"/>
        <v>0</v>
      </c>
      <c r="S2367" s="173">
        <v>0</v>
      </c>
      <c r="T2367" s="173">
        <v>0</v>
      </c>
      <c r="U2367" s="173">
        <v>0</v>
      </c>
      <c r="V2367" s="184">
        <v>0</v>
      </c>
      <c r="W2367" s="173">
        <f t="shared" si="358"/>
        <v>0</v>
      </c>
      <c r="X2367" s="173">
        <f t="shared" si="358"/>
        <v>0</v>
      </c>
      <c r="Y2367" s="173">
        <f t="shared" si="358"/>
        <v>0</v>
      </c>
      <c r="Z2367" s="173">
        <f t="shared" si="358"/>
        <v>0</v>
      </c>
      <c r="AA2367" s="173">
        <f t="shared" si="358"/>
        <v>0</v>
      </c>
      <c r="AB2367" s="173">
        <f t="shared" si="358"/>
        <v>0</v>
      </c>
      <c r="AC2367" s="173">
        <f t="shared" si="358"/>
        <v>0</v>
      </c>
      <c r="AD2367" s="179">
        <f t="shared" si="358"/>
        <v>0</v>
      </c>
      <c r="AE2367" s="184">
        <f t="shared" si="358"/>
        <v>0</v>
      </c>
      <c r="AF2367" s="104"/>
      <c r="AG2367" s="104"/>
      <c r="AH2367" s="104"/>
      <c r="AI2367" s="104"/>
      <c r="AJ2367" s="104"/>
      <c r="AK2367" s="104"/>
      <c r="AL2367" s="104"/>
      <c r="AM2367" s="104"/>
      <c r="AN2367" s="104"/>
      <c r="AO2367" s="104"/>
      <c r="AP2367" s="104"/>
      <c r="AQ2367" s="104"/>
      <c r="AR2367" s="104"/>
      <c r="AS2367" s="104"/>
      <c r="AT2367" s="104"/>
      <c r="AU2367" s="104"/>
      <c r="AV2367" s="104"/>
      <c r="AW2367" s="104"/>
      <c r="AX2367" s="104"/>
      <c r="AY2367" s="104"/>
      <c r="AZ2367" s="104"/>
      <c r="BA2367" s="104"/>
      <c r="BB2367" s="104"/>
      <c r="BC2367" s="104"/>
      <c r="BD2367" s="104"/>
      <c r="BE2367" s="104"/>
      <c r="BF2367" s="104"/>
      <c r="BG2367" s="104"/>
      <c r="BH2367" s="104"/>
      <c r="BI2367" s="104"/>
      <c r="BJ2367" s="104"/>
      <c r="BK2367" s="104"/>
      <c r="BL2367" s="104"/>
      <c r="BM2367" s="104"/>
      <c r="BN2367" s="104"/>
      <c r="BO2367" s="104"/>
      <c r="BP2367" s="104"/>
      <c r="BQ2367" s="104"/>
      <c r="BR2367" s="104"/>
      <c r="GM2367" s="104"/>
      <c r="GN2367" s="104"/>
      <c r="GO2367" s="104"/>
      <c r="GP2367" s="104"/>
      <c r="GQ2367" s="104"/>
      <c r="GR2367" s="104"/>
      <c r="GS2367" s="104"/>
      <c r="GT2367" s="104"/>
      <c r="GU2367" s="104"/>
      <c r="GV2367" s="104"/>
      <c r="GW2367" s="104"/>
      <c r="GX2367" s="104"/>
      <c r="GY2367" s="104"/>
      <c r="GZ2367" s="104"/>
      <c r="HA2367" s="104"/>
      <c r="HB2367" s="104"/>
      <c r="HC2367" s="104"/>
      <c r="HD2367" s="104"/>
      <c r="HE2367" s="104"/>
      <c r="HF2367" s="104"/>
      <c r="HG2367" s="104"/>
      <c r="HH2367" s="104"/>
      <c r="HI2367" s="104"/>
      <c r="HJ2367" s="104"/>
      <c r="HK2367" s="104"/>
      <c r="HL2367" s="104"/>
      <c r="HM2367" s="104"/>
      <c r="HN2367" s="104"/>
      <c r="HO2367" s="104"/>
      <c r="HP2367" s="104"/>
      <c r="HQ2367" s="104"/>
      <c r="HR2367" s="104"/>
      <c r="HS2367" s="104"/>
      <c r="HT2367" s="104"/>
      <c r="HU2367" s="104"/>
      <c r="HV2367" s="104"/>
      <c r="HW2367" s="104"/>
      <c r="HX2367" s="104"/>
      <c r="HY2367" s="104"/>
      <c r="HZ2367" s="104"/>
      <c r="IA2367" s="104"/>
      <c r="IB2367" s="104"/>
      <c r="IC2367" s="104"/>
      <c r="ID2367" s="104"/>
      <c r="IE2367" s="104"/>
      <c r="IF2367" s="104"/>
      <c r="IG2367" s="104"/>
      <c r="IH2367" s="104"/>
      <c r="II2367" s="104"/>
      <c r="IJ2367" s="104"/>
      <c r="IK2367" s="104"/>
      <c r="IL2367" s="104"/>
      <c r="IM2367" s="104"/>
      <c r="IN2367" s="104"/>
      <c r="IO2367" s="104"/>
      <c r="IP2367" s="104"/>
      <c r="IQ2367" s="104"/>
      <c r="IR2367" s="104"/>
      <c r="IS2367" s="104"/>
      <c r="IT2367" s="104"/>
      <c r="IU2367" s="104"/>
      <c r="IV2367" s="104"/>
      <c r="IW2367" s="104"/>
      <c r="IX2367" s="104"/>
      <c r="IY2367" s="104"/>
      <c r="IZ2367" s="104"/>
      <c r="JA2367" s="104"/>
      <c r="JB2367" s="104"/>
      <c r="JC2367" s="104"/>
      <c r="JD2367" s="104"/>
      <c r="JE2367" s="104"/>
      <c r="JF2367" s="104"/>
      <c r="JG2367" s="104"/>
      <c r="JH2367" s="104"/>
      <c r="JI2367" s="104"/>
      <c r="JJ2367" s="104"/>
      <c r="JK2367" s="104"/>
      <c r="JL2367" s="104"/>
      <c r="JM2367" s="104"/>
      <c r="JN2367" s="104"/>
      <c r="JO2367" s="104"/>
      <c r="JP2367" s="104"/>
      <c r="JQ2367" s="104"/>
      <c r="JR2367" s="104"/>
      <c r="JS2367" s="104"/>
      <c r="JT2367" s="104"/>
      <c r="JU2367" s="104"/>
      <c r="JV2367" s="104"/>
      <c r="JW2367" s="104"/>
      <c r="JX2367" s="104"/>
      <c r="JY2367" s="104"/>
      <c r="JZ2367" s="104"/>
      <c r="KA2367" s="104"/>
      <c r="KB2367" s="104"/>
      <c r="KC2367" s="104"/>
      <c r="KD2367" s="104"/>
      <c r="KE2367" s="104"/>
      <c r="KF2367" s="104"/>
      <c r="KG2367" s="104"/>
      <c r="KH2367" s="104"/>
      <c r="KI2367" s="104"/>
      <c r="KJ2367" s="104"/>
      <c r="KK2367" s="104"/>
      <c r="KL2367" s="104"/>
      <c r="KM2367" s="104"/>
      <c r="KN2367" s="104"/>
      <c r="KO2367" s="104"/>
      <c r="KP2367" s="104"/>
      <c r="KQ2367" s="104"/>
      <c r="KR2367" s="104"/>
      <c r="KS2367" s="104"/>
      <c r="KT2367" s="104"/>
      <c r="KU2367" s="104"/>
      <c r="KV2367" s="104"/>
      <c r="KW2367" s="104"/>
      <c r="KX2367" s="104"/>
      <c r="KY2367" s="104"/>
      <c r="KZ2367" s="104"/>
      <c r="LA2367" s="104"/>
      <c r="LB2367" s="104"/>
      <c r="LC2367" s="104"/>
      <c r="LD2367" s="104"/>
      <c r="LE2367" s="104"/>
      <c r="LF2367" s="104"/>
      <c r="LG2367" s="104"/>
      <c r="LH2367" s="104"/>
      <c r="LI2367" s="104"/>
      <c r="LJ2367" s="104"/>
      <c r="LK2367" s="104"/>
      <c r="LL2367" s="104"/>
      <c r="LM2367" s="104"/>
      <c r="LN2367" s="104"/>
      <c r="LO2367" s="104"/>
      <c r="LP2367" s="104"/>
      <c r="LQ2367" s="104"/>
      <c r="LR2367" s="104"/>
      <c r="LS2367" s="104"/>
      <c r="LT2367" s="104"/>
      <c r="LU2367" s="104"/>
      <c r="LV2367" s="104"/>
      <c r="LW2367" s="104"/>
      <c r="LX2367" s="104"/>
      <c r="LY2367" s="104"/>
      <c r="LZ2367" s="104"/>
      <c r="MA2367" s="104"/>
      <c r="MB2367" s="104"/>
      <c r="MC2367" s="104"/>
      <c r="MD2367" s="104"/>
      <c r="ME2367" s="104"/>
      <c r="MF2367" s="104"/>
      <c r="MG2367" s="104"/>
      <c r="MH2367" s="104"/>
      <c r="MI2367" s="104"/>
      <c r="MJ2367" s="104"/>
      <c r="MK2367" s="104"/>
      <c r="ML2367" s="104"/>
      <c r="MM2367" s="104"/>
      <c r="MN2367" s="104"/>
      <c r="MO2367" s="104"/>
      <c r="MP2367" s="104"/>
      <c r="MQ2367" s="104"/>
      <c r="MR2367" s="104"/>
      <c r="MS2367" s="104"/>
      <c r="MT2367" s="104"/>
      <c r="MU2367" s="104"/>
      <c r="MV2367" s="104"/>
      <c r="MW2367" s="104"/>
      <c r="MX2367" s="104"/>
      <c r="MY2367" s="104"/>
      <c r="MZ2367" s="104"/>
      <c r="NA2367" s="104"/>
      <c r="NB2367" s="104"/>
      <c r="NC2367" s="104"/>
      <c r="ND2367" s="104"/>
      <c r="NE2367" s="104"/>
      <c r="NF2367" s="104"/>
      <c r="NG2367" s="104"/>
      <c r="NH2367" s="104"/>
      <c r="NI2367" s="104"/>
      <c r="NJ2367" s="104"/>
      <c r="NK2367" s="104"/>
      <c r="NL2367" s="104"/>
      <c r="NM2367" s="104"/>
      <c r="NN2367" s="104"/>
      <c r="NO2367" s="104"/>
      <c r="NP2367" s="104"/>
      <c r="NQ2367" s="104"/>
      <c r="NR2367" s="104"/>
      <c r="NS2367" s="104"/>
      <c r="NT2367" s="104"/>
      <c r="NU2367" s="104"/>
      <c r="NV2367" s="104"/>
      <c r="NW2367" s="104"/>
      <c r="NX2367" s="104"/>
      <c r="NY2367" s="104"/>
      <c r="NZ2367" s="104"/>
      <c r="OA2367" s="104"/>
      <c r="OB2367" s="104"/>
      <c r="OC2367" s="104"/>
      <c r="OD2367" s="104"/>
      <c r="OE2367" s="104"/>
      <c r="OF2367" s="104"/>
      <c r="OG2367" s="104"/>
      <c r="OH2367" s="104"/>
      <c r="OI2367" s="104"/>
      <c r="OJ2367" s="104"/>
      <c r="OK2367" s="104"/>
      <c r="OL2367" s="104"/>
      <c r="OM2367" s="104"/>
      <c r="ON2367" s="104"/>
      <c r="OO2367" s="104"/>
      <c r="OP2367" s="104"/>
      <c r="OQ2367" s="104"/>
      <c r="OR2367" s="104"/>
      <c r="OS2367" s="104"/>
      <c r="OT2367" s="104"/>
      <c r="OU2367" s="104"/>
      <c r="OV2367" s="104"/>
      <c r="OW2367" s="104"/>
      <c r="OX2367" s="104"/>
      <c r="OY2367" s="104"/>
      <c r="OZ2367" s="104"/>
      <c r="PA2367" s="104"/>
      <c r="PB2367" s="104"/>
      <c r="PC2367" s="104"/>
      <c r="PD2367" s="104"/>
      <c r="PE2367" s="104"/>
      <c r="PF2367" s="104"/>
      <c r="PG2367" s="104"/>
      <c r="PH2367" s="104"/>
      <c r="PI2367" s="104"/>
      <c r="PJ2367" s="104"/>
      <c r="PK2367" s="104"/>
      <c r="PL2367" s="104"/>
      <c r="PM2367" s="104"/>
      <c r="PN2367" s="104"/>
      <c r="PO2367" s="104"/>
      <c r="PP2367" s="104"/>
      <c r="PQ2367" s="104"/>
      <c r="PR2367" s="104"/>
      <c r="PS2367" s="104"/>
      <c r="PT2367" s="104"/>
      <c r="PU2367" s="104"/>
      <c r="PV2367" s="104"/>
      <c r="PW2367" s="104"/>
      <c r="PX2367" s="104"/>
      <c r="PY2367" s="104"/>
      <c r="PZ2367" s="104"/>
      <c r="QA2367" s="104"/>
      <c r="QB2367" s="104"/>
      <c r="QC2367" s="104"/>
      <c r="QD2367" s="104"/>
      <c r="QE2367" s="104"/>
      <c r="QF2367" s="104"/>
      <c r="QG2367" s="104"/>
      <c r="QH2367" s="104"/>
      <c r="QI2367" s="104"/>
      <c r="QJ2367" s="104"/>
      <c r="QK2367" s="104"/>
      <c r="QL2367" s="104"/>
      <c r="QM2367" s="104"/>
      <c r="QN2367" s="104"/>
      <c r="QO2367" s="104"/>
      <c r="QP2367" s="104"/>
      <c r="QQ2367" s="104"/>
      <c r="QR2367" s="104"/>
      <c r="QS2367" s="104"/>
      <c r="QT2367" s="104"/>
      <c r="QU2367" s="104"/>
      <c r="QV2367" s="104"/>
      <c r="QW2367" s="104"/>
      <c r="QX2367" s="104"/>
      <c r="QY2367" s="104"/>
      <c r="QZ2367" s="104"/>
      <c r="RA2367" s="104"/>
      <c r="RB2367" s="104"/>
      <c r="RC2367" s="104"/>
      <c r="RD2367" s="104"/>
      <c r="RE2367" s="104"/>
      <c r="RF2367" s="104"/>
    </row>
    <row r="2368" spans="1:474" x14ac:dyDescent="0.25">
      <c r="A2368" s="26"/>
      <c r="B2368" s="48" t="s">
        <v>2037</v>
      </c>
      <c r="C2368" s="23"/>
      <c r="D2368" s="49">
        <v>0</v>
      </c>
      <c r="E2368" s="23"/>
      <c r="F2368" s="50">
        <v>0</v>
      </c>
      <c r="G2368" s="169"/>
      <c r="H2368" s="169"/>
      <c r="I2368" s="169"/>
      <c r="J2368" s="169"/>
      <c r="K2368" s="169"/>
      <c r="L2368" s="169"/>
      <c r="M2368" s="169"/>
      <c r="N2368" s="169"/>
      <c r="O2368" s="169"/>
      <c r="P2368" s="207"/>
      <c r="Q2368" s="169"/>
      <c r="R2368" s="169"/>
      <c r="S2368" s="169"/>
      <c r="T2368" s="169"/>
      <c r="U2368" s="208">
        <v>0</v>
      </c>
      <c r="V2368" s="207">
        <v>0</v>
      </c>
      <c r="W2368" s="169"/>
      <c r="X2368" s="169"/>
      <c r="Y2368" s="169"/>
      <c r="Z2368" s="169"/>
      <c r="AA2368" s="169"/>
      <c r="AB2368" s="169"/>
      <c r="AC2368" s="180"/>
      <c r="AD2368" s="180"/>
      <c r="AE2368" s="207">
        <f>H2368+J2368+L2368+N2368+P2368+R2368+T2368+V2368+X2368+Z2368+AB2368+AD2368</f>
        <v>0</v>
      </c>
    </row>
    <row r="2369" spans="1:474" x14ac:dyDescent="0.25">
      <c r="A2369" s="26"/>
      <c r="B2369" s="48" t="s">
        <v>2230</v>
      </c>
      <c r="C2369" s="23"/>
      <c r="D2369" s="49">
        <v>0</v>
      </c>
      <c r="E2369" s="23"/>
      <c r="F2369" s="50">
        <v>0</v>
      </c>
      <c r="G2369" s="169"/>
      <c r="H2369" s="169"/>
      <c r="I2369" s="169"/>
      <c r="J2369" s="169"/>
      <c r="K2369" s="169"/>
      <c r="L2369" s="169"/>
      <c r="M2369" s="169"/>
      <c r="N2369" s="169"/>
      <c r="O2369" s="169"/>
      <c r="P2369" s="207"/>
      <c r="Q2369" s="169"/>
      <c r="R2369" s="169"/>
      <c r="S2369" s="169"/>
      <c r="T2369" s="169"/>
      <c r="U2369" s="208">
        <v>0</v>
      </c>
      <c r="V2369" s="207">
        <v>0</v>
      </c>
      <c r="W2369" s="169"/>
      <c r="X2369" s="169"/>
      <c r="Y2369" s="169"/>
      <c r="Z2369" s="169"/>
      <c r="AA2369" s="169"/>
      <c r="AB2369" s="169"/>
      <c r="AC2369" s="180"/>
      <c r="AD2369" s="180"/>
      <c r="AE2369" s="207">
        <f>H2369+J2369+L2369+N2369+P2369+R2369+T2369+V2369+X2369+Z2369+AB2369+AD2369</f>
        <v>0</v>
      </c>
    </row>
    <row r="2370" spans="1:474" x14ac:dyDescent="0.25">
      <c r="A2370" s="26"/>
      <c r="B2370" s="48" t="s">
        <v>2231</v>
      </c>
      <c r="C2370" s="23"/>
      <c r="D2370" s="49">
        <v>0</v>
      </c>
      <c r="E2370" s="23"/>
      <c r="F2370" s="50">
        <v>0</v>
      </c>
      <c r="G2370" s="169"/>
      <c r="H2370" s="169"/>
      <c r="I2370" s="169"/>
      <c r="J2370" s="169"/>
      <c r="K2370" s="169"/>
      <c r="L2370" s="169"/>
      <c r="M2370" s="169"/>
      <c r="N2370" s="169"/>
      <c r="O2370" s="169"/>
      <c r="P2370" s="207"/>
      <c r="Q2370" s="169"/>
      <c r="R2370" s="169"/>
      <c r="S2370" s="169"/>
      <c r="T2370" s="169"/>
      <c r="U2370" s="208">
        <v>0</v>
      </c>
      <c r="V2370" s="207">
        <v>0</v>
      </c>
      <c r="W2370" s="169"/>
      <c r="X2370" s="169"/>
      <c r="Y2370" s="169"/>
      <c r="Z2370" s="169"/>
      <c r="AA2370" s="169"/>
      <c r="AB2370" s="169"/>
      <c r="AC2370" s="180"/>
      <c r="AD2370" s="180"/>
      <c r="AE2370" s="207">
        <f>H2370+J2370+L2370+N2370+P2370+R2370+T2370+V2370+X2370+Z2370+AB2370+AD2370</f>
        <v>0</v>
      </c>
    </row>
    <row r="2371" spans="1:474" s="19" customFormat="1" ht="24.75" x14ac:dyDescent="0.25">
      <c r="A2371" s="15">
        <v>35102</v>
      </c>
      <c r="B2371" s="67" t="s">
        <v>2232</v>
      </c>
      <c r="C2371" s="15"/>
      <c r="D2371" s="15"/>
      <c r="E2371" s="15"/>
      <c r="F2371" s="18">
        <v>18000</v>
      </c>
      <c r="G2371" s="173">
        <f t="shared" ref="G2371:AE2371" si="359">SUM(G2372:G2372)</f>
        <v>0</v>
      </c>
      <c r="H2371" s="173">
        <f t="shared" si="359"/>
        <v>0</v>
      </c>
      <c r="I2371" s="173">
        <f t="shared" si="359"/>
        <v>0</v>
      </c>
      <c r="J2371" s="173">
        <f t="shared" si="359"/>
        <v>0</v>
      </c>
      <c r="K2371" s="173">
        <f t="shared" si="359"/>
        <v>0</v>
      </c>
      <c r="L2371" s="173">
        <f t="shared" si="359"/>
        <v>0</v>
      </c>
      <c r="M2371" s="173">
        <f t="shared" si="359"/>
        <v>0</v>
      </c>
      <c r="N2371" s="173">
        <f t="shared" si="359"/>
        <v>0</v>
      </c>
      <c r="O2371" s="173">
        <f t="shared" si="359"/>
        <v>0</v>
      </c>
      <c r="P2371" s="184">
        <f t="shared" si="359"/>
        <v>0</v>
      </c>
      <c r="Q2371" s="173">
        <f t="shared" si="359"/>
        <v>0</v>
      </c>
      <c r="R2371" s="173">
        <f t="shared" si="359"/>
        <v>0</v>
      </c>
      <c r="S2371" s="173">
        <v>0</v>
      </c>
      <c r="T2371" s="173">
        <v>0</v>
      </c>
      <c r="U2371" s="173">
        <v>9</v>
      </c>
      <c r="V2371" s="184">
        <v>18000</v>
      </c>
      <c r="W2371" s="173">
        <f t="shared" si="359"/>
        <v>0</v>
      </c>
      <c r="X2371" s="173">
        <f t="shared" si="359"/>
        <v>0</v>
      </c>
      <c r="Y2371" s="173">
        <f t="shared" si="359"/>
        <v>0</v>
      </c>
      <c r="Z2371" s="173">
        <f t="shared" si="359"/>
        <v>0</v>
      </c>
      <c r="AA2371" s="173">
        <f t="shared" si="359"/>
        <v>0</v>
      </c>
      <c r="AB2371" s="173">
        <f t="shared" si="359"/>
        <v>0</v>
      </c>
      <c r="AC2371" s="173">
        <f t="shared" si="359"/>
        <v>0</v>
      </c>
      <c r="AD2371" s="179">
        <f t="shared" si="359"/>
        <v>0</v>
      </c>
      <c r="AE2371" s="184">
        <f t="shared" si="359"/>
        <v>18000</v>
      </c>
      <c r="AF2371" s="104"/>
      <c r="AG2371" s="104"/>
      <c r="AH2371" s="104"/>
      <c r="AI2371" s="104"/>
      <c r="AJ2371" s="104"/>
      <c r="AK2371" s="104"/>
      <c r="AL2371" s="104"/>
      <c r="AM2371" s="104"/>
      <c r="AN2371" s="104"/>
      <c r="AO2371" s="104"/>
      <c r="AP2371" s="104"/>
      <c r="AQ2371" s="104"/>
      <c r="AR2371" s="104"/>
      <c r="AS2371" s="104"/>
      <c r="AT2371" s="104"/>
      <c r="AU2371" s="104"/>
      <c r="AV2371" s="104"/>
      <c r="AW2371" s="104"/>
      <c r="AX2371" s="104"/>
      <c r="AY2371" s="104"/>
      <c r="AZ2371" s="104"/>
      <c r="BA2371" s="104"/>
      <c r="BB2371" s="104"/>
      <c r="BC2371" s="104"/>
      <c r="BD2371" s="104"/>
      <c r="BE2371" s="104"/>
      <c r="BF2371" s="104"/>
      <c r="BG2371" s="104"/>
      <c r="BH2371" s="104"/>
      <c r="BI2371" s="104"/>
      <c r="BJ2371" s="104"/>
      <c r="BK2371" s="104"/>
      <c r="BL2371" s="104"/>
      <c r="BM2371" s="104"/>
      <c r="BN2371" s="104"/>
      <c r="BO2371" s="104"/>
      <c r="BP2371" s="104"/>
      <c r="BQ2371" s="104"/>
      <c r="BR2371" s="104"/>
      <c r="GM2371" s="104"/>
      <c r="GN2371" s="104"/>
      <c r="GO2371" s="104"/>
      <c r="GP2371" s="104"/>
      <c r="GQ2371" s="104"/>
      <c r="GR2371" s="104"/>
      <c r="GS2371" s="104"/>
      <c r="GT2371" s="104"/>
      <c r="GU2371" s="104"/>
      <c r="GV2371" s="104"/>
      <c r="GW2371" s="104"/>
      <c r="GX2371" s="104"/>
      <c r="GY2371" s="104"/>
      <c r="GZ2371" s="104"/>
      <c r="HA2371" s="104"/>
      <c r="HB2371" s="104"/>
      <c r="HC2371" s="104"/>
      <c r="HD2371" s="104"/>
      <c r="HE2371" s="104"/>
      <c r="HF2371" s="104"/>
      <c r="HG2371" s="104"/>
      <c r="HH2371" s="104"/>
      <c r="HI2371" s="104"/>
      <c r="HJ2371" s="104"/>
      <c r="HK2371" s="104"/>
      <c r="HL2371" s="104"/>
      <c r="HM2371" s="104"/>
      <c r="HN2371" s="104"/>
      <c r="HO2371" s="104"/>
      <c r="HP2371" s="104"/>
      <c r="HQ2371" s="104"/>
      <c r="HR2371" s="104"/>
      <c r="HS2371" s="104"/>
      <c r="HT2371" s="104"/>
      <c r="HU2371" s="104"/>
      <c r="HV2371" s="104"/>
      <c r="HW2371" s="104"/>
      <c r="HX2371" s="104"/>
      <c r="HY2371" s="104"/>
      <c r="HZ2371" s="104"/>
      <c r="IA2371" s="104"/>
      <c r="IB2371" s="104"/>
      <c r="IC2371" s="104"/>
      <c r="ID2371" s="104"/>
      <c r="IE2371" s="104"/>
      <c r="IF2371" s="104"/>
      <c r="IG2371" s="104"/>
      <c r="IH2371" s="104"/>
      <c r="II2371" s="104"/>
      <c r="IJ2371" s="104"/>
      <c r="IK2371" s="104"/>
      <c r="IL2371" s="104"/>
      <c r="IM2371" s="104"/>
      <c r="IN2371" s="104"/>
      <c r="IO2371" s="104"/>
      <c r="IP2371" s="104"/>
      <c r="IQ2371" s="104"/>
      <c r="IR2371" s="104"/>
      <c r="IS2371" s="104"/>
      <c r="IT2371" s="104"/>
      <c r="IU2371" s="104"/>
      <c r="IV2371" s="104"/>
      <c r="IW2371" s="104"/>
      <c r="IX2371" s="104"/>
      <c r="IY2371" s="104"/>
      <c r="IZ2371" s="104"/>
      <c r="JA2371" s="104"/>
      <c r="JB2371" s="104"/>
      <c r="JC2371" s="104"/>
      <c r="JD2371" s="104"/>
      <c r="JE2371" s="104"/>
      <c r="JF2371" s="104"/>
      <c r="JG2371" s="104"/>
      <c r="JH2371" s="104"/>
      <c r="JI2371" s="104"/>
      <c r="JJ2371" s="104"/>
      <c r="JK2371" s="104"/>
      <c r="JL2371" s="104"/>
      <c r="JM2371" s="104"/>
      <c r="JN2371" s="104"/>
      <c r="JO2371" s="104"/>
      <c r="JP2371" s="104"/>
      <c r="JQ2371" s="104"/>
      <c r="JR2371" s="104"/>
      <c r="JS2371" s="104"/>
      <c r="JT2371" s="104"/>
      <c r="JU2371" s="104"/>
      <c r="JV2371" s="104"/>
      <c r="JW2371" s="104"/>
      <c r="JX2371" s="104"/>
      <c r="JY2371" s="104"/>
      <c r="JZ2371" s="104"/>
      <c r="KA2371" s="104"/>
      <c r="KB2371" s="104"/>
      <c r="KC2371" s="104"/>
      <c r="KD2371" s="104"/>
      <c r="KE2371" s="104"/>
      <c r="KF2371" s="104"/>
      <c r="KG2371" s="104"/>
      <c r="KH2371" s="104"/>
      <c r="KI2371" s="104"/>
      <c r="KJ2371" s="104"/>
      <c r="KK2371" s="104"/>
      <c r="KL2371" s="104"/>
      <c r="KM2371" s="104"/>
      <c r="KN2371" s="104"/>
      <c r="KO2371" s="104"/>
      <c r="KP2371" s="104"/>
      <c r="KQ2371" s="104"/>
      <c r="KR2371" s="104"/>
      <c r="KS2371" s="104"/>
      <c r="KT2371" s="104"/>
      <c r="KU2371" s="104"/>
      <c r="KV2371" s="104"/>
      <c r="KW2371" s="104"/>
      <c r="KX2371" s="104"/>
      <c r="KY2371" s="104"/>
      <c r="KZ2371" s="104"/>
      <c r="LA2371" s="104"/>
      <c r="LB2371" s="104"/>
      <c r="LC2371" s="104"/>
      <c r="LD2371" s="104"/>
      <c r="LE2371" s="104"/>
      <c r="LF2371" s="104"/>
      <c r="LG2371" s="104"/>
      <c r="LH2371" s="104"/>
      <c r="LI2371" s="104"/>
      <c r="LJ2371" s="104"/>
      <c r="LK2371" s="104"/>
      <c r="LL2371" s="104"/>
      <c r="LM2371" s="104"/>
      <c r="LN2371" s="104"/>
      <c r="LO2371" s="104"/>
      <c r="LP2371" s="104"/>
      <c r="LQ2371" s="104"/>
      <c r="LR2371" s="104"/>
      <c r="LS2371" s="104"/>
      <c r="LT2371" s="104"/>
      <c r="LU2371" s="104"/>
      <c r="LV2371" s="104"/>
      <c r="LW2371" s="104"/>
      <c r="LX2371" s="104"/>
      <c r="LY2371" s="104"/>
      <c r="LZ2371" s="104"/>
      <c r="MA2371" s="104"/>
      <c r="MB2371" s="104"/>
      <c r="MC2371" s="104"/>
      <c r="MD2371" s="104"/>
      <c r="ME2371" s="104"/>
      <c r="MF2371" s="104"/>
      <c r="MG2371" s="104"/>
      <c r="MH2371" s="104"/>
      <c r="MI2371" s="104"/>
      <c r="MJ2371" s="104"/>
      <c r="MK2371" s="104"/>
      <c r="ML2371" s="104"/>
      <c r="MM2371" s="104"/>
      <c r="MN2371" s="104"/>
      <c r="MO2371" s="104"/>
      <c r="MP2371" s="104"/>
      <c r="MQ2371" s="104"/>
      <c r="MR2371" s="104"/>
      <c r="MS2371" s="104"/>
      <c r="MT2371" s="104"/>
      <c r="MU2371" s="104"/>
      <c r="MV2371" s="104"/>
      <c r="MW2371" s="104"/>
      <c r="MX2371" s="104"/>
      <c r="MY2371" s="104"/>
      <c r="MZ2371" s="104"/>
      <c r="NA2371" s="104"/>
      <c r="NB2371" s="104"/>
      <c r="NC2371" s="104"/>
      <c r="ND2371" s="104"/>
      <c r="NE2371" s="104"/>
      <c r="NF2371" s="104"/>
      <c r="NG2371" s="104"/>
      <c r="NH2371" s="104"/>
      <c r="NI2371" s="104"/>
      <c r="NJ2371" s="104"/>
      <c r="NK2371" s="104"/>
      <c r="NL2371" s="104"/>
      <c r="NM2371" s="104"/>
      <c r="NN2371" s="104"/>
      <c r="NO2371" s="104"/>
      <c r="NP2371" s="104"/>
      <c r="NQ2371" s="104"/>
      <c r="NR2371" s="104"/>
      <c r="NS2371" s="104"/>
      <c r="NT2371" s="104"/>
      <c r="NU2371" s="104"/>
      <c r="NV2371" s="104"/>
      <c r="NW2371" s="104"/>
      <c r="NX2371" s="104"/>
      <c r="NY2371" s="104"/>
      <c r="NZ2371" s="104"/>
      <c r="OA2371" s="104"/>
      <c r="OB2371" s="104"/>
      <c r="OC2371" s="104"/>
      <c r="OD2371" s="104"/>
      <c r="OE2371" s="104"/>
      <c r="OF2371" s="104"/>
      <c r="OG2371" s="104"/>
      <c r="OH2371" s="104"/>
      <c r="OI2371" s="104"/>
      <c r="OJ2371" s="104"/>
      <c r="OK2371" s="104"/>
      <c r="OL2371" s="104"/>
      <c r="OM2371" s="104"/>
      <c r="ON2371" s="104"/>
      <c r="OO2371" s="104"/>
      <c r="OP2371" s="104"/>
      <c r="OQ2371" s="104"/>
      <c r="OR2371" s="104"/>
      <c r="OS2371" s="104"/>
      <c r="OT2371" s="104"/>
      <c r="OU2371" s="104"/>
      <c r="OV2371" s="104"/>
      <c r="OW2371" s="104"/>
      <c r="OX2371" s="104"/>
      <c r="OY2371" s="104"/>
      <c r="OZ2371" s="104"/>
      <c r="PA2371" s="104"/>
      <c r="PB2371" s="104"/>
      <c r="PC2371" s="104"/>
      <c r="PD2371" s="104"/>
      <c r="PE2371" s="104"/>
      <c r="PF2371" s="104"/>
      <c r="PG2371" s="104"/>
      <c r="PH2371" s="104"/>
      <c r="PI2371" s="104"/>
      <c r="PJ2371" s="104"/>
      <c r="PK2371" s="104"/>
      <c r="PL2371" s="104"/>
      <c r="PM2371" s="104"/>
      <c r="PN2371" s="104"/>
      <c r="PO2371" s="104"/>
      <c r="PP2371" s="104"/>
      <c r="PQ2371" s="104"/>
      <c r="PR2371" s="104"/>
      <c r="PS2371" s="104"/>
      <c r="PT2371" s="104"/>
      <c r="PU2371" s="104"/>
      <c r="PV2371" s="104"/>
      <c r="PW2371" s="104"/>
      <c r="PX2371" s="104"/>
      <c r="PY2371" s="104"/>
      <c r="PZ2371" s="104"/>
      <c r="QA2371" s="104"/>
      <c r="QB2371" s="104"/>
      <c r="QC2371" s="104"/>
      <c r="QD2371" s="104"/>
      <c r="QE2371" s="104"/>
      <c r="QF2371" s="104"/>
      <c r="QG2371" s="104"/>
      <c r="QH2371" s="104"/>
      <c r="QI2371" s="104"/>
      <c r="QJ2371" s="104"/>
      <c r="QK2371" s="104"/>
      <c r="QL2371" s="104"/>
      <c r="QM2371" s="104"/>
      <c r="QN2371" s="104"/>
      <c r="QO2371" s="104"/>
      <c r="QP2371" s="104"/>
      <c r="QQ2371" s="104"/>
      <c r="QR2371" s="104"/>
      <c r="QS2371" s="104"/>
      <c r="QT2371" s="104"/>
      <c r="QU2371" s="104"/>
      <c r="QV2371" s="104"/>
      <c r="QW2371" s="104"/>
      <c r="QX2371" s="104"/>
      <c r="QY2371" s="104"/>
      <c r="QZ2371" s="104"/>
      <c r="RA2371" s="104"/>
      <c r="RB2371" s="104"/>
      <c r="RC2371" s="104"/>
      <c r="RD2371" s="104"/>
      <c r="RE2371" s="104"/>
      <c r="RF2371" s="104"/>
    </row>
    <row r="2372" spans="1:474" x14ac:dyDescent="0.25">
      <c r="A2372" s="119"/>
      <c r="B2372" s="48" t="s">
        <v>2233</v>
      </c>
      <c r="C2372" s="23"/>
      <c r="D2372" s="49">
        <v>9</v>
      </c>
      <c r="E2372" s="23"/>
      <c r="F2372" s="50">
        <v>18000</v>
      </c>
      <c r="G2372" s="169"/>
      <c r="H2372" s="169"/>
      <c r="I2372" s="169"/>
      <c r="J2372" s="169"/>
      <c r="K2372" s="169"/>
      <c r="L2372" s="169"/>
      <c r="M2372" s="169"/>
      <c r="N2372" s="169"/>
      <c r="O2372" s="169"/>
      <c r="P2372" s="207"/>
      <c r="Q2372" s="169"/>
      <c r="R2372" s="169"/>
      <c r="S2372" s="169"/>
      <c r="T2372" s="169"/>
      <c r="U2372" s="208">
        <v>9</v>
      </c>
      <c r="V2372" s="207">
        <v>18000</v>
      </c>
      <c r="W2372" s="169"/>
      <c r="X2372" s="169"/>
      <c r="Y2372" s="169"/>
      <c r="Z2372" s="169"/>
      <c r="AA2372" s="169"/>
      <c r="AB2372" s="169"/>
      <c r="AC2372" s="180"/>
      <c r="AD2372" s="180"/>
      <c r="AE2372" s="207">
        <f>H2372+J2372+L2372+N2372+P2372+R2372+T2372+V2372+X2372+Z2372+AB2372+AD2372</f>
        <v>18000</v>
      </c>
    </row>
    <row r="2373" spans="1:474" s="14" customFormat="1" ht="24.75" x14ac:dyDescent="0.25">
      <c r="A2373" s="11">
        <v>353</v>
      </c>
      <c r="B2373" s="79" t="s">
        <v>2234</v>
      </c>
      <c r="C2373" s="80"/>
      <c r="D2373" s="11"/>
      <c r="E2373" s="11"/>
      <c r="F2373" s="13">
        <v>24596.428</v>
      </c>
      <c r="G2373" s="171">
        <f>G2374</f>
        <v>0</v>
      </c>
      <c r="H2373" s="171">
        <f t="shared" ref="H2373:AE2373" si="360">H2374</f>
        <v>0</v>
      </c>
      <c r="I2373" s="171">
        <f t="shared" si="360"/>
        <v>0</v>
      </c>
      <c r="J2373" s="171">
        <f t="shared" si="360"/>
        <v>0</v>
      </c>
      <c r="K2373" s="171">
        <f t="shared" si="360"/>
        <v>0</v>
      </c>
      <c r="L2373" s="171">
        <f t="shared" si="360"/>
        <v>0</v>
      </c>
      <c r="M2373" s="171">
        <f t="shared" si="360"/>
        <v>0</v>
      </c>
      <c r="N2373" s="171">
        <f t="shared" si="360"/>
        <v>0</v>
      </c>
      <c r="O2373" s="171">
        <f t="shared" si="360"/>
        <v>0</v>
      </c>
      <c r="P2373" s="185">
        <f t="shared" si="360"/>
        <v>0</v>
      </c>
      <c r="Q2373" s="171">
        <f t="shared" si="360"/>
        <v>0</v>
      </c>
      <c r="R2373" s="171">
        <f t="shared" si="360"/>
        <v>0</v>
      </c>
      <c r="S2373" s="171">
        <v>0</v>
      </c>
      <c r="T2373" s="171">
        <v>0</v>
      </c>
      <c r="U2373" s="171">
        <v>1</v>
      </c>
      <c r="V2373" s="185">
        <v>24596.428</v>
      </c>
      <c r="W2373" s="171">
        <f t="shared" si="360"/>
        <v>0</v>
      </c>
      <c r="X2373" s="171">
        <f t="shared" si="360"/>
        <v>0</v>
      </c>
      <c r="Y2373" s="171">
        <f t="shared" si="360"/>
        <v>0</v>
      </c>
      <c r="Z2373" s="171">
        <f t="shared" si="360"/>
        <v>0</v>
      </c>
      <c r="AA2373" s="171">
        <f t="shared" si="360"/>
        <v>0</v>
      </c>
      <c r="AB2373" s="171">
        <f t="shared" si="360"/>
        <v>0</v>
      </c>
      <c r="AC2373" s="171">
        <f t="shared" si="360"/>
        <v>0</v>
      </c>
      <c r="AD2373" s="181">
        <f t="shared" si="360"/>
        <v>0</v>
      </c>
      <c r="AE2373" s="185">
        <f t="shared" si="360"/>
        <v>24596.428</v>
      </c>
      <c r="AF2373" s="104"/>
      <c r="AG2373" s="104"/>
      <c r="AH2373" s="104"/>
      <c r="AI2373" s="104"/>
      <c r="AJ2373" s="104"/>
      <c r="AK2373" s="104"/>
      <c r="AL2373" s="104"/>
      <c r="AM2373" s="104"/>
      <c r="AN2373" s="104"/>
      <c r="AO2373" s="104"/>
      <c r="AP2373" s="104"/>
      <c r="AQ2373" s="104"/>
      <c r="AR2373" s="104"/>
      <c r="AS2373" s="104"/>
      <c r="AT2373" s="104"/>
      <c r="AU2373" s="104"/>
      <c r="AV2373" s="104"/>
      <c r="AW2373" s="104"/>
      <c r="AX2373" s="104"/>
      <c r="AY2373" s="104"/>
      <c r="AZ2373" s="104"/>
      <c r="BA2373" s="104"/>
      <c r="BB2373" s="104"/>
      <c r="BC2373" s="104"/>
      <c r="BD2373" s="104"/>
      <c r="BE2373" s="104"/>
      <c r="BF2373" s="104"/>
      <c r="BG2373" s="104"/>
      <c r="BH2373" s="104"/>
      <c r="BI2373" s="104"/>
      <c r="BJ2373" s="104"/>
      <c r="BK2373" s="104"/>
      <c r="BL2373" s="104"/>
      <c r="BM2373" s="104"/>
      <c r="BN2373" s="104"/>
      <c r="BO2373" s="104"/>
      <c r="BP2373" s="104"/>
      <c r="BQ2373" s="104"/>
      <c r="BR2373" s="104"/>
      <c r="GM2373" s="104"/>
      <c r="GN2373" s="104"/>
      <c r="GO2373" s="104"/>
      <c r="GP2373" s="104"/>
      <c r="GQ2373" s="104"/>
      <c r="GR2373" s="104"/>
      <c r="GS2373" s="104"/>
      <c r="GT2373" s="104"/>
      <c r="GU2373" s="104"/>
      <c r="GV2373" s="104"/>
      <c r="GW2373" s="104"/>
      <c r="GX2373" s="104"/>
      <c r="GY2373" s="104"/>
      <c r="GZ2373" s="104"/>
      <c r="HA2373" s="104"/>
      <c r="HB2373" s="104"/>
      <c r="HC2373" s="104"/>
      <c r="HD2373" s="104"/>
      <c r="HE2373" s="104"/>
      <c r="HF2373" s="104"/>
      <c r="HG2373" s="104"/>
      <c r="HH2373" s="104"/>
      <c r="HI2373" s="104"/>
      <c r="HJ2373" s="104"/>
      <c r="HK2373" s="104"/>
      <c r="HL2373" s="104"/>
      <c r="HM2373" s="104"/>
      <c r="HN2373" s="104"/>
      <c r="HO2373" s="104"/>
      <c r="HP2373" s="104"/>
      <c r="HQ2373" s="104"/>
      <c r="HR2373" s="104"/>
      <c r="HS2373" s="104"/>
      <c r="HT2373" s="104"/>
      <c r="HU2373" s="104"/>
      <c r="HV2373" s="104"/>
      <c r="HW2373" s="104"/>
      <c r="HX2373" s="104"/>
      <c r="HY2373" s="104"/>
      <c r="HZ2373" s="104"/>
      <c r="IA2373" s="104"/>
      <c r="IB2373" s="104"/>
      <c r="IC2373" s="104"/>
      <c r="ID2373" s="104"/>
      <c r="IE2373" s="104"/>
      <c r="IF2373" s="104"/>
      <c r="IG2373" s="104"/>
      <c r="IH2373" s="104"/>
      <c r="II2373" s="104"/>
      <c r="IJ2373" s="104"/>
      <c r="IK2373" s="104"/>
      <c r="IL2373" s="104"/>
      <c r="IM2373" s="104"/>
      <c r="IN2373" s="104"/>
      <c r="IO2373" s="104"/>
      <c r="IP2373" s="104"/>
      <c r="IQ2373" s="104"/>
      <c r="IR2373" s="104"/>
      <c r="IS2373" s="104"/>
      <c r="IT2373" s="104"/>
      <c r="IU2373" s="104"/>
      <c r="IV2373" s="104"/>
      <c r="IW2373" s="104"/>
      <c r="IX2373" s="104"/>
      <c r="IY2373" s="104"/>
      <c r="IZ2373" s="104"/>
      <c r="JA2373" s="104"/>
      <c r="JB2373" s="104"/>
      <c r="JC2373" s="104"/>
      <c r="JD2373" s="104"/>
      <c r="JE2373" s="104"/>
      <c r="JF2373" s="104"/>
      <c r="JG2373" s="104"/>
      <c r="JH2373" s="104"/>
      <c r="JI2373" s="104"/>
      <c r="JJ2373" s="104"/>
      <c r="JK2373" s="104"/>
      <c r="JL2373" s="104"/>
      <c r="JM2373" s="104"/>
      <c r="JN2373" s="104"/>
      <c r="JO2373" s="104"/>
      <c r="JP2373" s="104"/>
      <c r="JQ2373" s="104"/>
      <c r="JR2373" s="104"/>
      <c r="JS2373" s="104"/>
      <c r="JT2373" s="104"/>
      <c r="JU2373" s="104"/>
      <c r="JV2373" s="104"/>
      <c r="JW2373" s="104"/>
      <c r="JX2373" s="104"/>
      <c r="JY2373" s="104"/>
      <c r="JZ2373" s="104"/>
      <c r="KA2373" s="104"/>
      <c r="KB2373" s="104"/>
      <c r="KC2373" s="104"/>
      <c r="KD2373" s="104"/>
      <c r="KE2373" s="104"/>
      <c r="KF2373" s="104"/>
      <c r="KG2373" s="104"/>
      <c r="KH2373" s="104"/>
      <c r="KI2373" s="104"/>
      <c r="KJ2373" s="104"/>
      <c r="KK2373" s="104"/>
      <c r="KL2373" s="104"/>
      <c r="KM2373" s="104"/>
      <c r="KN2373" s="104"/>
      <c r="KO2373" s="104"/>
      <c r="KP2373" s="104"/>
      <c r="KQ2373" s="104"/>
      <c r="KR2373" s="104"/>
      <c r="KS2373" s="104"/>
      <c r="KT2373" s="104"/>
      <c r="KU2373" s="104"/>
      <c r="KV2373" s="104"/>
      <c r="KW2373" s="104"/>
      <c r="KX2373" s="104"/>
      <c r="KY2373" s="104"/>
      <c r="KZ2373" s="104"/>
      <c r="LA2373" s="104"/>
      <c r="LB2373" s="104"/>
      <c r="LC2373" s="104"/>
      <c r="LD2373" s="104"/>
      <c r="LE2373" s="104"/>
      <c r="LF2373" s="104"/>
      <c r="LG2373" s="104"/>
      <c r="LH2373" s="104"/>
      <c r="LI2373" s="104"/>
      <c r="LJ2373" s="104"/>
      <c r="LK2373" s="104"/>
      <c r="LL2373" s="104"/>
      <c r="LM2373" s="104"/>
      <c r="LN2373" s="104"/>
      <c r="LO2373" s="104"/>
      <c r="LP2373" s="104"/>
      <c r="LQ2373" s="104"/>
      <c r="LR2373" s="104"/>
      <c r="LS2373" s="104"/>
      <c r="LT2373" s="104"/>
      <c r="LU2373" s="104"/>
      <c r="LV2373" s="104"/>
      <c r="LW2373" s="104"/>
      <c r="LX2373" s="104"/>
      <c r="LY2373" s="104"/>
      <c r="LZ2373" s="104"/>
      <c r="MA2373" s="104"/>
      <c r="MB2373" s="104"/>
      <c r="MC2373" s="104"/>
      <c r="MD2373" s="104"/>
      <c r="ME2373" s="104"/>
      <c r="MF2373" s="104"/>
      <c r="MG2373" s="104"/>
      <c r="MH2373" s="104"/>
      <c r="MI2373" s="104"/>
      <c r="MJ2373" s="104"/>
      <c r="MK2373" s="104"/>
      <c r="ML2373" s="104"/>
      <c r="MM2373" s="104"/>
      <c r="MN2373" s="104"/>
      <c r="MO2373" s="104"/>
      <c r="MP2373" s="104"/>
      <c r="MQ2373" s="104"/>
      <c r="MR2373" s="104"/>
      <c r="MS2373" s="104"/>
      <c r="MT2373" s="104"/>
      <c r="MU2373" s="104"/>
      <c r="MV2373" s="104"/>
      <c r="MW2373" s="104"/>
      <c r="MX2373" s="104"/>
      <c r="MY2373" s="104"/>
      <c r="MZ2373" s="104"/>
      <c r="NA2373" s="104"/>
      <c r="NB2373" s="104"/>
      <c r="NC2373" s="104"/>
      <c r="ND2373" s="104"/>
      <c r="NE2373" s="104"/>
      <c r="NF2373" s="104"/>
      <c r="NG2373" s="104"/>
      <c r="NH2373" s="104"/>
      <c r="NI2373" s="104"/>
      <c r="NJ2373" s="104"/>
      <c r="NK2373" s="104"/>
      <c r="NL2373" s="104"/>
      <c r="NM2373" s="104"/>
      <c r="NN2373" s="104"/>
      <c r="NO2373" s="104"/>
      <c r="NP2373" s="104"/>
      <c r="NQ2373" s="104"/>
      <c r="NR2373" s="104"/>
      <c r="NS2373" s="104"/>
      <c r="NT2373" s="104"/>
      <c r="NU2373" s="104"/>
      <c r="NV2373" s="104"/>
      <c r="NW2373" s="104"/>
      <c r="NX2373" s="104"/>
      <c r="NY2373" s="104"/>
      <c r="NZ2373" s="104"/>
      <c r="OA2373" s="104"/>
      <c r="OB2373" s="104"/>
      <c r="OC2373" s="104"/>
      <c r="OD2373" s="104"/>
      <c r="OE2373" s="104"/>
      <c r="OF2373" s="104"/>
      <c r="OG2373" s="104"/>
      <c r="OH2373" s="104"/>
      <c r="OI2373" s="104"/>
      <c r="OJ2373" s="104"/>
      <c r="OK2373" s="104"/>
      <c r="OL2373" s="104"/>
      <c r="OM2373" s="104"/>
      <c r="ON2373" s="104"/>
      <c r="OO2373" s="104"/>
      <c r="OP2373" s="104"/>
      <c r="OQ2373" s="104"/>
      <c r="OR2373" s="104"/>
      <c r="OS2373" s="104"/>
      <c r="OT2373" s="104"/>
      <c r="OU2373" s="104"/>
      <c r="OV2373" s="104"/>
      <c r="OW2373" s="104"/>
      <c r="OX2373" s="104"/>
      <c r="OY2373" s="104"/>
      <c r="OZ2373" s="104"/>
      <c r="PA2373" s="104"/>
      <c r="PB2373" s="104"/>
      <c r="PC2373" s="104"/>
      <c r="PD2373" s="104"/>
      <c r="PE2373" s="104"/>
      <c r="PF2373" s="104"/>
      <c r="PG2373" s="104"/>
      <c r="PH2373" s="104"/>
      <c r="PI2373" s="104"/>
      <c r="PJ2373" s="104"/>
      <c r="PK2373" s="104"/>
      <c r="PL2373" s="104"/>
      <c r="PM2373" s="104"/>
      <c r="PN2373" s="104"/>
      <c r="PO2373" s="104"/>
      <c r="PP2373" s="104"/>
      <c r="PQ2373" s="104"/>
      <c r="PR2373" s="104"/>
      <c r="PS2373" s="104"/>
      <c r="PT2373" s="104"/>
      <c r="PU2373" s="104"/>
      <c r="PV2373" s="104"/>
      <c r="PW2373" s="104"/>
      <c r="PX2373" s="104"/>
      <c r="PY2373" s="104"/>
      <c r="PZ2373" s="104"/>
      <c r="QA2373" s="104"/>
      <c r="QB2373" s="104"/>
      <c r="QC2373" s="104"/>
      <c r="QD2373" s="104"/>
      <c r="QE2373" s="104"/>
      <c r="QF2373" s="104"/>
      <c r="QG2373" s="104"/>
      <c r="QH2373" s="104"/>
      <c r="QI2373" s="104"/>
      <c r="QJ2373" s="104"/>
      <c r="QK2373" s="104"/>
      <c r="QL2373" s="104"/>
      <c r="QM2373" s="104"/>
      <c r="QN2373" s="104"/>
      <c r="QO2373" s="104"/>
      <c r="QP2373" s="104"/>
      <c r="QQ2373" s="104"/>
      <c r="QR2373" s="104"/>
      <c r="QS2373" s="104"/>
      <c r="QT2373" s="104"/>
      <c r="QU2373" s="104"/>
      <c r="QV2373" s="104"/>
      <c r="QW2373" s="104"/>
      <c r="QX2373" s="104"/>
      <c r="QY2373" s="104"/>
      <c r="QZ2373" s="104"/>
      <c r="RA2373" s="104"/>
      <c r="RB2373" s="104"/>
      <c r="RC2373" s="104"/>
      <c r="RD2373" s="104"/>
      <c r="RE2373" s="104"/>
      <c r="RF2373" s="104"/>
    </row>
    <row r="2374" spans="1:474" s="19" customFormat="1" ht="24.75" x14ac:dyDescent="0.25">
      <c r="A2374" s="15">
        <v>35301</v>
      </c>
      <c r="B2374" s="67" t="s">
        <v>2235</v>
      </c>
      <c r="C2374" s="15"/>
      <c r="D2374" s="15"/>
      <c r="E2374" s="15"/>
      <c r="F2374" s="18">
        <v>24596.428</v>
      </c>
      <c r="G2374" s="173">
        <f>SUM(G2375:G2376)</f>
        <v>0</v>
      </c>
      <c r="H2374" s="173">
        <f t="shared" ref="H2374:AE2374" si="361">SUM(H2375:H2376)</f>
        <v>0</v>
      </c>
      <c r="I2374" s="173">
        <f t="shared" si="361"/>
        <v>0</v>
      </c>
      <c r="J2374" s="173">
        <f t="shared" si="361"/>
        <v>0</v>
      </c>
      <c r="K2374" s="173">
        <f t="shared" si="361"/>
        <v>0</v>
      </c>
      <c r="L2374" s="173">
        <f t="shared" si="361"/>
        <v>0</v>
      </c>
      <c r="M2374" s="173">
        <f t="shared" si="361"/>
        <v>0</v>
      </c>
      <c r="N2374" s="173">
        <f t="shared" si="361"/>
        <v>0</v>
      </c>
      <c r="O2374" s="173">
        <f t="shared" si="361"/>
        <v>0</v>
      </c>
      <c r="P2374" s="184">
        <f t="shared" si="361"/>
        <v>0</v>
      </c>
      <c r="Q2374" s="173">
        <f t="shared" si="361"/>
        <v>0</v>
      </c>
      <c r="R2374" s="173">
        <f t="shared" si="361"/>
        <v>0</v>
      </c>
      <c r="S2374" s="173">
        <v>0</v>
      </c>
      <c r="T2374" s="173">
        <v>0</v>
      </c>
      <c r="U2374" s="173">
        <v>1</v>
      </c>
      <c r="V2374" s="184">
        <v>24596.428</v>
      </c>
      <c r="W2374" s="173">
        <f t="shared" si="361"/>
        <v>0</v>
      </c>
      <c r="X2374" s="173">
        <f t="shared" si="361"/>
        <v>0</v>
      </c>
      <c r="Y2374" s="173">
        <f t="shared" si="361"/>
        <v>0</v>
      </c>
      <c r="Z2374" s="173">
        <f t="shared" si="361"/>
        <v>0</v>
      </c>
      <c r="AA2374" s="173">
        <f t="shared" si="361"/>
        <v>0</v>
      </c>
      <c r="AB2374" s="173">
        <f t="shared" si="361"/>
        <v>0</v>
      </c>
      <c r="AC2374" s="173">
        <f t="shared" si="361"/>
        <v>0</v>
      </c>
      <c r="AD2374" s="179">
        <f t="shared" si="361"/>
        <v>0</v>
      </c>
      <c r="AE2374" s="184">
        <f t="shared" si="361"/>
        <v>24596.428</v>
      </c>
      <c r="AF2374" s="104"/>
      <c r="AG2374" s="104"/>
      <c r="AH2374" s="104"/>
      <c r="AI2374" s="104"/>
      <c r="AJ2374" s="104"/>
      <c r="AK2374" s="104"/>
      <c r="AL2374" s="104"/>
      <c r="AM2374" s="104"/>
      <c r="AN2374" s="104"/>
      <c r="AO2374" s="104"/>
      <c r="AP2374" s="104"/>
      <c r="AQ2374" s="104"/>
      <c r="AR2374" s="104"/>
      <c r="AS2374" s="104"/>
      <c r="AT2374" s="104"/>
      <c r="AU2374" s="104"/>
      <c r="AV2374" s="104"/>
      <c r="AW2374" s="104"/>
      <c r="AX2374" s="104"/>
      <c r="AY2374" s="104"/>
      <c r="AZ2374" s="104"/>
      <c r="BA2374" s="104"/>
      <c r="BB2374" s="104"/>
      <c r="BC2374" s="104"/>
      <c r="BD2374" s="104"/>
      <c r="BE2374" s="104"/>
      <c r="BF2374" s="104"/>
      <c r="BG2374" s="104"/>
      <c r="BH2374" s="104"/>
      <c r="BI2374" s="104"/>
      <c r="BJ2374" s="104"/>
      <c r="BK2374" s="104"/>
      <c r="BL2374" s="104"/>
      <c r="BM2374" s="104"/>
      <c r="BN2374" s="104"/>
      <c r="BO2374" s="104"/>
      <c r="BP2374" s="104"/>
      <c r="BQ2374" s="104"/>
      <c r="BR2374" s="104"/>
      <c r="GM2374" s="104"/>
      <c r="GN2374" s="104"/>
      <c r="GO2374" s="104"/>
      <c r="GP2374" s="104"/>
      <c r="GQ2374" s="104"/>
      <c r="GR2374" s="104"/>
      <c r="GS2374" s="104"/>
      <c r="GT2374" s="104"/>
      <c r="GU2374" s="104"/>
      <c r="GV2374" s="104"/>
      <c r="GW2374" s="104"/>
      <c r="GX2374" s="104"/>
      <c r="GY2374" s="104"/>
      <c r="GZ2374" s="104"/>
      <c r="HA2374" s="104"/>
      <c r="HB2374" s="104"/>
      <c r="HC2374" s="104"/>
      <c r="HD2374" s="104"/>
      <c r="HE2374" s="104"/>
      <c r="HF2374" s="104"/>
      <c r="HG2374" s="104"/>
      <c r="HH2374" s="104"/>
      <c r="HI2374" s="104"/>
      <c r="HJ2374" s="104"/>
      <c r="HK2374" s="104"/>
      <c r="HL2374" s="104"/>
      <c r="HM2374" s="104"/>
      <c r="HN2374" s="104"/>
      <c r="HO2374" s="104"/>
      <c r="HP2374" s="104"/>
      <c r="HQ2374" s="104"/>
      <c r="HR2374" s="104"/>
      <c r="HS2374" s="104"/>
      <c r="HT2374" s="104"/>
      <c r="HU2374" s="104"/>
      <c r="HV2374" s="104"/>
      <c r="HW2374" s="104"/>
      <c r="HX2374" s="104"/>
      <c r="HY2374" s="104"/>
      <c r="HZ2374" s="104"/>
      <c r="IA2374" s="104"/>
      <c r="IB2374" s="104"/>
      <c r="IC2374" s="104"/>
      <c r="ID2374" s="104"/>
      <c r="IE2374" s="104"/>
      <c r="IF2374" s="104"/>
      <c r="IG2374" s="104"/>
      <c r="IH2374" s="104"/>
      <c r="II2374" s="104"/>
      <c r="IJ2374" s="104"/>
      <c r="IK2374" s="104"/>
      <c r="IL2374" s="104"/>
      <c r="IM2374" s="104"/>
      <c r="IN2374" s="104"/>
      <c r="IO2374" s="104"/>
      <c r="IP2374" s="104"/>
      <c r="IQ2374" s="104"/>
      <c r="IR2374" s="104"/>
      <c r="IS2374" s="104"/>
      <c r="IT2374" s="104"/>
      <c r="IU2374" s="104"/>
      <c r="IV2374" s="104"/>
      <c r="IW2374" s="104"/>
      <c r="IX2374" s="104"/>
      <c r="IY2374" s="104"/>
      <c r="IZ2374" s="104"/>
      <c r="JA2374" s="104"/>
      <c r="JB2374" s="104"/>
      <c r="JC2374" s="104"/>
      <c r="JD2374" s="104"/>
      <c r="JE2374" s="104"/>
      <c r="JF2374" s="104"/>
      <c r="JG2374" s="104"/>
      <c r="JH2374" s="104"/>
      <c r="JI2374" s="104"/>
      <c r="JJ2374" s="104"/>
      <c r="JK2374" s="104"/>
      <c r="JL2374" s="104"/>
      <c r="JM2374" s="104"/>
      <c r="JN2374" s="104"/>
      <c r="JO2374" s="104"/>
      <c r="JP2374" s="104"/>
      <c r="JQ2374" s="104"/>
      <c r="JR2374" s="104"/>
      <c r="JS2374" s="104"/>
      <c r="JT2374" s="104"/>
      <c r="JU2374" s="104"/>
      <c r="JV2374" s="104"/>
      <c r="JW2374" s="104"/>
      <c r="JX2374" s="104"/>
      <c r="JY2374" s="104"/>
      <c r="JZ2374" s="104"/>
      <c r="KA2374" s="104"/>
      <c r="KB2374" s="104"/>
      <c r="KC2374" s="104"/>
      <c r="KD2374" s="104"/>
      <c r="KE2374" s="104"/>
      <c r="KF2374" s="104"/>
      <c r="KG2374" s="104"/>
      <c r="KH2374" s="104"/>
      <c r="KI2374" s="104"/>
      <c r="KJ2374" s="104"/>
      <c r="KK2374" s="104"/>
      <c r="KL2374" s="104"/>
      <c r="KM2374" s="104"/>
      <c r="KN2374" s="104"/>
      <c r="KO2374" s="104"/>
      <c r="KP2374" s="104"/>
      <c r="KQ2374" s="104"/>
      <c r="KR2374" s="104"/>
      <c r="KS2374" s="104"/>
      <c r="KT2374" s="104"/>
      <c r="KU2374" s="104"/>
      <c r="KV2374" s="104"/>
      <c r="KW2374" s="104"/>
      <c r="KX2374" s="104"/>
      <c r="KY2374" s="104"/>
      <c r="KZ2374" s="104"/>
      <c r="LA2374" s="104"/>
      <c r="LB2374" s="104"/>
      <c r="LC2374" s="104"/>
      <c r="LD2374" s="104"/>
      <c r="LE2374" s="104"/>
      <c r="LF2374" s="104"/>
      <c r="LG2374" s="104"/>
      <c r="LH2374" s="104"/>
      <c r="LI2374" s="104"/>
      <c r="LJ2374" s="104"/>
      <c r="LK2374" s="104"/>
      <c r="LL2374" s="104"/>
      <c r="LM2374" s="104"/>
      <c r="LN2374" s="104"/>
      <c r="LO2374" s="104"/>
      <c r="LP2374" s="104"/>
      <c r="LQ2374" s="104"/>
      <c r="LR2374" s="104"/>
      <c r="LS2374" s="104"/>
      <c r="LT2374" s="104"/>
      <c r="LU2374" s="104"/>
      <c r="LV2374" s="104"/>
      <c r="LW2374" s="104"/>
      <c r="LX2374" s="104"/>
      <c r="LY2374" s="104"/>
      <c r="LZ2374" s="104"/>
      <c r="MA2374" s="104"/>
      <c r="MB2374" s="104"/>
      <c r="MC2374" s="104"/>
      <c r="MD2374" s="104"/>
      <c r="ME2374" s="104"/>
      <c r="MF2374" s="104"/>
      <c r="MG2374" s="104"/>
      <c r="MH2374" s="104"/>
      <c r="MI2374" s="104"/>
      <c r="MJ2374" s="104"/>
      <c r="MK2374" s="104"/>
      <c r="ML2374" s="104"/>
      <c r="MM2374" s="104"/>
      <c r="MN2374" s="104"/>
      <c r="MO2374" s="104"/>
      <c r="MP2374" s="104"/>
      <c r="MQ2374" s="104"/>
      <c r="MR2374" s="104"/>
      <c r="MS2374" s="104"/>
      <c r="MT2374" s="104"/>
      <c r="MU2374" s="104"/>
      <c r="MV2374" s="104"/>
      <c r="MW2374" s="104"/>
      <c r="MX2374" s="104"/>
      <c r="MY2374" s="104"/>
      <c r="MZ2374" s="104"/>
      <c r="NA2374" s="104"/>
      <c r="NB2374" s="104"/>
      <c r="NC2374" s="104"/>
      <c r="ND2374" s="104"/>
      <c r="NE2374" s="104"/>
      <c r="NF2374" s="104"/>
      <c r="NG2374" s="104"/>
      <c r="NH2374" s="104"/>
      <c r="NI2374" s="104"/>
      <c r="NJ2374" s="104"/>
      <c r="NK2374" s="104"/>
      <c r="NL2374" s="104"/>
      <c r="NM2374" s="104"/>
      <c r="NN2374" s="104"/>
      <c r="NO2374" s="104"/>
      <c r="NP2374" s="104"/>
      <c r="NQ2374" s="104"/>
      <c r="NR2374" s="104"/>
      <c r="NS2374" s="104"/>
      <c r="NT2374" s="104"/>
      <c r="NU2374" s="104"/>
      <c r="NV2374" s="104"/>
      <c r="NW2374" s="104"/>
      <c r="NX2374" s="104"/>
      <c r="NY2374" s="104"/>
      <c r="NZ2374" s="104"/>
      <c r="OA2374" s="104"/>
      <c r="OB2374" s="104"/>
      <c r="OC2374" s="104"/>
      <c r="OD2374" s="104"/>
      <c r="OE2374" s="104"/>
      <c r="OF2374" s="104"/>
      <c r="OG2374" s="104"/>
      <c r="OH2374" s="104"/>
      <c r="OI2374" s="104"/>
      <c r="OJ2374" s="104"/>
      <c r="OK2374" s="104"/>
      <c r="OL2374" s="104"/>
      <c r="OM2374" s="104"/>
      <c r="ON2374" s="104"/>
      <c r="OO2374" s="104"/>
      <c r="OP2374" s="104"/>
      <c r="OQ2374" s="104"/>
      <c r="OR2374" s="104"/>
      <c r="OS2374" s="104"/>
      <c r="OT2374" s="104"/>
      <c r="OU2374" s="104"/>
      <c r="OV2374" s="104"/>
      <c r="OW2374" s="104"/>
      <c r="OX2374" s="104"/>
      <c r="OY2374" s="104"/>
      <c r="OZ2374" s="104"/>
      <c r="PA2374" s="104"/>
      <c r="PB2374" s="104"/>
      <c r="PC2374" s="104"/>
      <c r="PD2374" s="104"/>
      <c r="PE2374" s="104"/>
      <c r="PF2374" s="104"/>
      <c r="PG2374" s="104"/>
      <c r="PH2374" s="104"/>
      <c r="PI2374" s="104"/>
      <c r="PJ2374" s="104"/>
      <c r="PK2374" s="104"/>
      <c r="PL2374" s="104"/>
      <c r="PM2374" s="104"/>
      <c r="PN2374" s="104"/>
      <c r="PO2374" s="104"/>
      <c r="PP2374" s="104"/>
      <c r="PQ2374" s="104"/>
      <c r="PR2374" s="104"/>
      <c r="PS2374" s="104"/>
      <c r="PT2374" s="104"/>
      <c r="PU2374" s="104"/>
      <c r="PV2374" s="104"/>
      <c r="PW2374" s="104"/>
      <c r="PX2374" s="104"/>
      <c r="PY2374" s="104"/>
      <c r="PZ2374" s="104"/>
      <c r="QA2374" s="104"/>
      <c r="QB2374" s="104"/>
      <c r="QC2374" s="104"/>
      <c r="QD2374" s="104"/>
      <c r="QE2374" s="104"/>
      <c r="QF2374" s="104"/>
      <c r="QG2374" s="104"/>
      <c r="QH2374" s="104"/>
      <c r="QI2374" s="104"/>
      <c r="QJ2374" s="104"/>
      <c r="QK2374" s="104"/>
      <c r="QL2374" s="104"/>
      <c r="QM2374" s="104"/>
      <c r="QN2374" s="104"/>
      <c r="QO2374" s="104"/>
      <c r="QP2374" s="104"/>
      <c r="QQ2374" s="104"/>
      <c r="QR2374" s="104"/>
      <c r="QS2374" s="104"/>
      <c r="QT2374" s="104"/>
      <c r="QU2374" s="104"/>
      <c r="QV2374" s="104"/>
      <c r="QW2374" s="104"/>
      <c r="QX2374" s="104"/>
      <c r="QY2374" s="104"/>
      <c r="QZ2374" s="104"/>
      <c r="RA2374" s="104"/>
      <c r="RB2374" s="104"/>
      <c r="RC2374" s="104"/>
      <c r="RD2374" s="104"/>
      <c r="RE2374" s="104"/>
      <c r="RF2374" s="104"/>
    </row>
    <row r="2375" spans="1:474" x14ac:dyDescent="0.25">
      <c r="A2375" s="26"/>
      <c r="B2375" s="48" t="s">
        <v>2236</v>
      </c>
      <c r="C2375" s="23"/>
      <c r="D2375" s="49">
        <v>0</v>
      </c>
      <c r="E2375" s="23"/>
      <c r="F2375" s="50">
        <v>0</v>
      </c>
      <c r="G2375" s="169"/>
      <c r="H2375" s="169"/>
      <c r="I2375" s="169"/>
      <c r="J2375" s="169"/>
      <c r="K2375" s="169"/>
      <c r="L2375" s="169"/>
      <c r="M2375" s="169"/>
      <c r="N2375" s="169"/>
      <c r="O2375" s="169"/>
      <c r="P2375" s="207"/>
      <c r="Q2375" s="169"/>
      <c r="R2375" s="169"/>
      <c r="S2375" s="169"/>
      <c r="T2375" s="169"/>
      <c r="U2375" s="208">
        <v>0</v>
      </c>
      <c r="V2375" s="207">
        <v>0</v>
      </c>
      <c r="W2375" s="169"/>
      <c r="X2375" s="169"/>
      <c r="Y2375" s="169"/>
      <c r="Z2375" s="169"/>
      <c r="AA2375" s="169"/>
      <c r="AB2375" s="169"/>
      <c r="AC2375" s="180"/>
      <c r="AD2375" s="180"/>
      <c r="AE2375" s="207">
        <f>H2375+J2375+L2375+N2375+P2375+R2375+T2375+V2375+X2375+Z2375+AB2375+AD2375</f>
        <v>0</v>
      </c>
    </row>
    <row r="2376" spans="1:474" ht="30" x14ac:dyDescent="0.25">
      <c r="A2376" s="123"/>
      <c r="B2376" s="62" t="s">
        <v>2234</v>
      </c>
      <c r="C2376" s="23"/>
      <c r="D2376" s="49">
        <v>1</v>
      </c>
      <c r="E2376" s="23"/>
      <c r="F2376" s="50">
        <v>24596.428</v>
      </c>
      <c r="G2376" s="169"/>
      <c r="H2376" s="169"/>
      <c r="I2376" s="169"/>
      <c r="J2376" s="169"/>
      <c r="K2376" s="169"/>
      <c r="L2376" s="169"/>
      <c r="M2376" s="169"/>
      <c r="N2376" s="169"/>
      <c r="O2376" s="169"/>
      <c r="P2376" s="207"/>
      <c r="Q2376" s="169"/>
      <c r="R2376" s="169"/>
      <c r="S2376" s="169"/>
      <c r="T2376" s="169"/>
      <c r="U2376" s="208">
        <v>1</v>
      </c>
      <c r="V2376" s="207">
        <v>24596.428</v>
      </c>
      <c r="W2376" s="169"/>
      <c r="X2376" s="169"/>
      <c r="Y2376" s="169"/>
      <c r="Z2376" s="169"/>
      <c r="AA2376" s="169"/>
      <c r="AB2376" s="169"/>
      <c r="AC2376" s="180"/>
      <c r="AD2376" s="180"/>
      <c r="AE2376" s="207">
        <f>H2376+J2376+L2376+N2376+P2376+R2376+T2376+V2376+X2376+Z2376+AB2376+AD2376</f>
        <v>24596.428</v>
      </c>
    </row>
    <row r="2377" spans="1:474" s="14" customFormat="1" ht="24.75" x14ac:dyDescent="0.25">
      <c r="A2377" s="11">
        <v>354</v>
      </c>
      <c r="B2377" s="79" t="s">
        <v>2237</v>
      </c>
      <c r="C2377" s="80"/>
      <c r="D2377" s="11"/>
      <c r="E2377" s="11"/>
      <c r="F2377" s="13">
        <v>0</v>
      </c>
      <c r="G2377" s="185">
        <f>G2378</f>
        <v>0</v>
      </c>
      <c r="H2377" s="185">
        <f t="shared" ref="H2377:AE2377" si="362">H2378</f>
        <v>0</v>
      </c>
      <c r="I2377" s="185">
        <f t="shared" si="362"/>
        <v>0</v>
      </c>
      <c r="J2377" s="185">
        <f t="shared" si="362"/>
        <v>0</v>
      </c>
      <c r="K2377" s="185">
        <f t="shared" si="362"/>
        <v>0</v>
      </c>
      <c r="L2377" s="185">
        <f t="shared" si="362"/>
        <v>0</v>
      </c>
      <c r="M2377" s="185">
        <f t="shared" si="362"/>
        <v>0</v>
      </c>
      <c r="N2377" s="185">
        <f t="shared" si="362"/>
        <v>0</v>
      </c>
      <c r="O2377" s="185">
        <f t="shared" si="362"/>
        <v>0</v>
      </c>
      <c r="P2377" s="185">
        <f t="shared" si="362"/>
        <v>0</v>
      </c>
      <c r="Q2377" s="185">
        <f t="shared" si="362"/>
        <v>0</v>
      </c>
      <c r="R2377" s="185">
        <f t="shared" si="362"/>
        <v>0</v>
      </c>
      <c r="S2377" s="185">
        <v>0</v>
      </c>
      <c r="T2377" s="185">
        <v>0</v>
      </c>
      <c r="U2377" s="185">
        <v>0</v>
      </c>
      <c r="V2377" s="185">
        <v>0</v>
      </c>
      <c r="W2377" s="185">
        <f t="shared" si="362"/>
        <v>0</v>
      </c>
      <c r="X2377" s="185">
        <f t="shared" si="362"/>
        <v>0</v>
      </c>
      <c r="Y2377" s="185">
        <f t="shared" si="362"/>
        <v>0</v>
      </c>
      <c r="Z2377" s="185">
        <f t="shared" si="362"/>
        <v>0</v>
      </c>
      <c r="AA2377" s="185">
        <f t="shared" si="362"/>
        <v>0</v>
      </c>
      <c r="AB2377" s="185">
        <f t="shared" si="362"/>
        <v>0</v>
      </c>
      <c r="AC2377" s="185">
        <f t="shared" si="362"/>
        <v>0</v>
      </c>
      <c r="AD2377" s="201">
        <f t="shared" si="362"/>
        <v>0</v>
      </c>
      <c r="AE2377" s="185">
        <f t="shared" si="362"/>
        <v>0</v>
      </c>
      <c r="AF2377" s="104"/>
      <c r="AG2377" s="104"/>
      <c r="AH2377" s="104"/>
      <c r="AI2377" s="104"/>
      <c r="AJ2377" s="104"/>
      <c r="AK2377" s="104"/>
      <c r="AL2377" s="104"/>
      <c r="AM2377" s="104"/>
      <c r="AN2377" s="104"/>
      <c r="AO2377" s="104"/>
      <c r="AP2377" s="104"/>
      <c r="AQ2377" s="104"/>
      <c r="AR2377" s="104"/>
      <c r="AS2377" s="104"/>
      <c r="AT2377" s="104"/>
      <c r="AU2377" s="104"/>
      <c r="AV2377" s="104"/>
      <c r="AW2377" s="104"/>
      <c r="AX2377" s="104"/>
      <c r="AY2377" s="104"/>
      <c r="AZ2377" s="104"/>
      <c r="BA2377" s="104"/>
      <c r="BB2377" s="104"/>
      <c r="BC2377" s="104"/>
      <c r="BD2377" s="104"/>
      <c r="BE2377" s="104"/>
      <c r="BF2377" s="104"/>
      <c r="BG2377" s="104"/>
      <c r="BH2377" s="104"/>
      <c r="BI2377" s="104"/>
      <c r="BJ2377" s="104"/>
      <c r="BK2377" s="104"/>
      <c r="BL2377" s="104"/>
      <c r="BM2377" s="104"/>
      <c r="BN2377" s="104"/>
      <c r="BO2377" s="104"/>
      <c r="BP2377" s="104"/>
      <c r="BQ2377" s="104"/>
      <c r="BR2377" s="104"/>
      <c r="GM2377" s="104"/>
      <c r="GN2377" s="104"/>
      <c r="GO2377" s="104"/>
      <c r="GP2377" s="104"/>
      <c r="GQ2377" s="104"/>
      <c r="GR2377" s="104"/>
      <c r="GS2377" s="104"/>
      <c r="GT2377" s="104"/>
      <c r="GU2377" s="104"/>
      <c r="GV2377" s="104"/>
      <c r="GW2377" s="104"/>
      <c r="GX2377" s="104"/>
      <c r="GY2377" s="104"/>
      <c r="GZ2377" s="104"/>
      <c r="HA2377" s="104"/>
      <c r="HB2377" s="104"/>
      <c r="HC2377" s="104"/>
      <c r="HD2377" s="104"/>
      <c r="HE2377" s="104"/>
      <c r="HF2377" s="104"/>
      <c r="HG2377" s="104"/>
      <c r="HH2377" s="104"/>
      <c r="HI2377" s="104"/>
      <c r="HJ2377" s="104"/>
      <c r="HK2377" s="104"/>
      <c r="HL2377" s="104"/>
      <c r="HM2377" s="104"/>
      <c r="HN2377" s="104"/>
      <c r="HO2377" s="104"/>
      <c r="HP2377" s="104"/>
      <c r="HQ2377" s="104"/>
      <c r="HR2377" s="104"/>
      <c r="HS2377" s="104"/>
      <c r="HT2377" s="104"/>
      <c r="HU2377" s="104"/>
      <c r="HV2377" s="104"/>
      <c r="HW2377" s="104"/>
      <c r="HX2377" s="104"/>
      <c r="HY2377" s="104"/>
      <c r="HZ2377" s="104"/>
      <c r="IA2377" s="104"/>
      <c r="IB2377" s="104"/>
      <c r="IC2377" s="104"/>
      <c r="ID2377" s="104"/>
      <c r="IE2377" s="104"/>
      <c r="IF2377" s="104"/>
      <c r="IG2377" s="104"/>
      <c r="IH2377" s="104"/>
      <c r="II2377" s="104"/>
      <c r="IJ2377" s="104"/>
      <c r="IK2377" s="104"/>
      <c r="IL2377" s="104"/>
      <c r="IM2377" s="104"/>
      <c r="IN2377" s="104"/>
      <c r="IO2377" s="104"/>
      <c r="IP2377" s="104"/>
      <c r="IQ2377" s="104"/>
      <c r="IR2377" s="104"/>
      <c r="IS2377" s="104"/>
      <c r="IT2377" s="104"/>
      <c r="IU2377" s="104"/>
      <c r="IV2377" s="104"/>
      <c r="IW2377" s="104"/>
      <c r="IX2377" s="104"/>
      <c r="IY2377" s="104"/>
      <c r="IZ2377" s="104"/>
      <c r="JA2377" s="104"/>
      <c r="JB2377" s="104"/>
      <c r="JC2377" s="104"/>
      <c r="JD2377" s="104"/>
      <c r="JE2377" s="104"/>
      <c r="JF2377" s="104"/>
      <c r="JG2377" s="104"/>
      <c r="JH2377" s="104"/>
      <c r="JI2377" s="104"/>
      <c r="JJ2377" s="104"/>
      <c r="JK2377" s="104"/>
      <c r="JL2377" s="104"/>
      <c r="JM2377" s="104"/>
      <c r="JN2377" s="104"/>
      <c r="JO2377" s="104"/>
      <c r="JP2377" s="104"/>
      <c r="JQ2377" s="104"/>
      <c r="JR2377" s="104"/>
      <c r="JS2377" s="104"/>
      <c r="JT2377" s="104"/>
      <c r="JU2377" s="104"/>
      <c r="JV2377" s="104"/>
      <c r="JW2377" s="104"/>
      <c r="JX2377" s="104"/>
      <c r="JY2377" s="104"/>
      <c r="JZ2377" s="104"/>
      <c r="KA2377" s="104"/>
      <c r="KB2377" s="104"/>
      <c r="KC2377" s="104"/>
      <c r="KD2377" s="104"/>
      <c r="KE2377" s="104"/>
      <c r="KF2377" s="104"/>
      <c r="KG2377" s="104"/>
      <c r="KH2377" s="104"/>
      <c r="KI2377" s="104"/>
      <c r="KJ2377" s="104"/>
      <c r="KK2377" s="104"/>
      <c r="KL2377" s="104"/>
      <c r="KM2377" s="104"/>
      <c r="KN2377" s="104"/>
      <c r="KO2377" s="104"/>
      <c r="KP2377" s="104"/>
      <c r="KQ2377" s="104"/>
      <c r="KR2377" s="104"/>
      <c r="KS2377" s="104"/>
      <c r="KT2377" s="104"/>
      <c r="KU2377" s="104"/>
      <c r="KV2377" s="104"/>
      <c r="KW2377" s="104"/>
      <c r="KX2377" s="104"/>
      <c r="KY2377" s="104"/>
      <c r="KZ2377" s="104"/>
      <c r="LA2377" s="104"/>
      <c r="LB2377" s="104"/>
      <c r="LC2377" s="104"/>
      <c r="LD2377" s="104"/>
      <c r="LE2377" s="104"/>
      <c r="LF2377" s="104"/>
      <c r="LG2377" s="104"/>
      <c r="LH2377" s="104"/>
      <c r="LI2377" s="104"/>
      <c r="LJ2377" s="104"/>
      <c r="LK2377" s="104"/>
      <c r="LL2377" s="104"/>
      <c r="LM2377" s="104"/>
      <c r="LN2377" s="104"/>
      <c r="LO2377" s="104"/>
      <c r="LP2377" s="104"/>
      <c r="LQ2377" s="104"/>
      <c r="LR2377" s="104"/>
      <c r="LS2377" s="104"/>
      <c r="LT2377" s="104"/>
      <c r="LU2377" s="104"/>
      <c r="LV2377" s="104"/>
      <c r="LW2377" s="104"/>
      <c r="LX2377" s="104"/>
      <c r="LY2377" s="104"/>
      <c r="LZ2377" s="104"/>
      <c r="MA2377" s="104"/>
      <c r="MB2377" s="104"/>
      <c r="MC2377" s="104"/>
      <c r="MD2377" s="104"/>
      <c r="ME2377" s="104"/>
      <c r="MF2377" s="104"/>
      <c r="MG2377" s="104"/>
      <c r="MH2377" s="104"/>
      <c r="MI2377" s="104"/>
      <c r="MJ2377" s="104"/>
      <c r="MK2377" s="104"/>
      <c r="ML2377" s="104"/>
      <c r="MM2377" s="104"/>
      <c r="MN2377" s="104"/>
      <c r="MO2377" s="104"/>
      <c r="MP2377" s="104"/>
      <c r="MQ2377" s="104"/>
      <c r="MR2377" s="104"/>
      <c r="MS2377" s="104"/>
      <c r="MT2377" s="104"/>
      <c r="MU2377" s="104"/>
      <c r="MV2377" s="104"/>
      <c r="MW2377" s="104"/>
      <c r="MX2377" s="104"/>
      <c r="MY2377" s="104"/>
      <c r="MZ2377" s="104"/>
      <c r="NA2377" s="104"/>
      <c r="NB2377" s="104"/>
      <c r="NC2377" s="104"/>
      <c r="ND2377" s="104"/>
      <c r="NE2377" s="104"/>
      <c r="NF2377" s="104"/>
      <c r="NG2377" s="104"/>
      <c r="NH2377" s="104"/>
      <c r="NI2377" s="104"/>
      <c r="NJ2377" s="104"/>
      <c r="NK2377" s="104"/>
      <c r="NL2377" s="104"/>
      <c r="NM2377" s="104"/>
      <c r="NN2377" s="104"/>
      <c r="NO2377" s="104"/>
      <c r="NP2377" s="104"/>
      <c r="NQ2377" s="104"/>
      <c r="NR2377" s="104"/>
      <c r="NS2377" s="104"/>
      <c r="NT2377" s="104"/>
      <c r="NU2377" s="104"/>
      <c r="NV2377" s="104"/>
      <c r="NW2377" s="104"/>
      <c r="NX2377" s="104"/>
      <c r="NY2377" s="104"/>
      <c r="NZ2377" s="104"/>
      <c r="OA2377" s="104"/>
      <c r="OB2377" s="104"/>
      <c r="OC2377" s="104"/>
      <c r="OD2377" s="104"/>
      <c r="OE2377" s="104"/>
      <c r="OF2377" s="104"/>
      <c r="OG2377" s="104"/>
      <c r="OH2377" s="104"/>
      <c r="OI2377" s="104"/>
      <c r="OJ2377" s="104"/>
      <c r="OK2377" s="104"/>
      <c r="OL2377" s="104"/>
      <c r="OM2377" s="104"/>
      <c r="ON2377" s="104"/>
      <c r="OO2377" s="104"/>
      <c r="OP2377" s="104"/>
      <c r="OQ2377" s="104"/>
      <c r="OR2377" s="104"/>
      <c r="OS2377" s="104"/>
      <c r="OT2377" s="104"/>
      <c r="OU2377" s="104"/>
      <c r="OV2377" s="104"/>
      <c r="OW2377" s="104"/>
      <c r="OX2377" s="104"/>
      <c r="OY2377" s="104"/>
      <c r="OZ2377" s="104"/>
      <c r="PA2377" s="104"/>
      <c r="PB2377" s="104"/>
      <c r="PC2377" s="104"/>
      <c r="PD2377" s="104"/>
      <c r="PE2377" s="104"/>
      <c r="PF2377" s="104"/>
      <c r="PG2377" s="104"/>
      <c r="PH2377" s="104"/>
      <c r="PI2377" s="104"/>
      <c r="PJ2377" s="104"/>
      <c r="PK2377" s="104"/>
      <c r="PL2377" s="104"/>
      <c r="PM2377" s="104"/>
      <c r="PN2377" s="104"/>
      <c r="PO2377" s="104"/>
      <c r="PP2377" s="104"/>
      <c r="PQ2377" s="104"/>
      <c r="PR2377" s="104"/>
      <c r="PS2377" s="104"/>
      <c r="PT2377" s="104"/>
      <c r="PU2377" s="104"/>
      <c r="PV2377" s="104"/>
      <c r="PW2377" s="104"/>
      <c r="PX2377" s="104"/>
      <c r="PY2377" s="104"/>
      <c r="PZ2377" s="104"/>
      <c r="QA2377" s="104"/>
      <c r="QB2377" s="104"/>
      <c r="QC2377" s="104"/>
      <c r="QD2377" s="104"/>
      <c r="QE2377" s="104"/>
      <c r="QF2377" s="104"/>
      <c r="QG2377" s="104"/>
      <c r="QH2377" s="104"/>
      <c r="QI2377" s="104"/>
      <c r="QJ2377" s="104"/>
      <c r="QK2377" s="104"/>
      <c r="QL2377" s="104"/>
      <c r="QM2377" s="104"/>
      <c r="QN2377" s="104"/>
      <c r="QO2377" s="104"/>
      <c r="QP2377" s="104"/>
      <c r="QQ2377" s="104"/>
      <c r="QR2377" s="104"/>
      <c r="QS2377" s="104"/>
      <c r="QT2377" s="104"/>
      <c r="QU2377" s="104"/>
      <c r="QV2377" s="104"/>
      <c r="QW2377" s="104"/>
      <c r="QX2377" s="104"/>
      <c r="QY2377" s="104"/>
      <c r="QZ2377" s="104"/>
      <c r="RA2377" s="104"/>
      <c r="RB2377" s="104"/>
      <c r="RC2377" s="104"/>
      <c r="RD2377" s="104"/>
      <c r="RE2377" s="104"/>
      <c r="RF2377" s="104"/>
    </row>
    <row r="2378" spans="1:474" s="19" customFormat="1" ht="24.75" x14ac:dyDescent="0.25">
      <c r="A2378" s="15">
        <v>35401</v>
      </c>
      <c r="B2378" s="67" t="s">
        <v>2238</v>
      </c>
      <c r="C2378" s="15"/>
      <c r="D2378" s="15"/>
      <c r="E2378" s="15"/>
      <c r="F2378" s="18">
        <v>0</v>
      </c>
      <c r="G2378" s="184">
        <f>SUM(F2379)</f>
        <v>0</v>
      </c>
      <c r="H2378" s="184">
        <f t="shared" ref="H2378:AE2378" si="363">SUM(G2379)</f>
        <v>0</v>
      </c>
      <c r="I2378" s="184">
        <f t="shared" si="363"/>
        <v>0</v>
      </c>
      <c r="J2378" s="184">
        <f t="shared" si="363"/>
        <v>0</v>
      </c>
      <c r="K2378" s="184">
        <f t="shared" si="363"/>
        <v>0</v>
      </c>
      <c r="L2378" s="184">
        <f t="shared" si="363"/>
        <v>0</v>
      </c>
      <c r="M2378" s="184">
        <f t="shared" si="363"/>
        <v>0</v>
      </c>
      <c r="N2378" s="184">
        <f t="shared" si="363"/>
        <v>0</v>
      </c>
      <c r="O2378" s="184">
        <f t="shared" si="363"/>
        <v>0</v>
      </c>
      <c r="P2378" s="184">
        <f t="shared" si="363"/>
        <v>0</v>
      </c>
      <c r="Q2378" s="184">
        <f t="shared" si="363"/>
        <v>0</v>
      </c>
      <c r="R2378" s="184">
        <f t="shared" si="363"/>
        <v>0</v>
      </c>
      <c r="S2378" s="184">
        <v>0</v>
      </c>
      <c r="T2378" s="184">
        <v>0</v>
      </c>
      <c r="U2378" s="184">
        <v>0</v>
      </c>
      <c r="V2378" s="184">
        <v>0</v>
      </c>
      <c r="W2378" s="184">
        <f t="shared" si="363"/>
        <v>0</v>
      </c>
      <c r="X2378" s="184">
        <f t="shared" si="363"/>
        <v>0</v>
      </c>
      <c r="Y2378" s="184">
        <f t="shared" si="363"/>
        <v>0</v>
      </c>
      <c r="Z2378" s="184">
        <f t="shared" si="363"/>
        <v>0</v>
      </c>
      <c r="AA2378" s="184">
        <f t="shared" si="363"/>
        <v>0</v>
      </c>
      <c r="AB2378" s="184">
        <f t="shared" si="363"/>
        <v>0</v>
      </c>
      <c r="AC2378" s="184">
        <f t="shared" si="363"/>
        <v>0</v>
      </c>
      <c r="AD2378" s="204">
        <f t="shared" si="363"/>
        <v>0</v>
      </c>
      <c r="AE2378" s="184">
        <f t="shared" si="363"/>
        <v>0</v>
      </c>
      <c r="AF2378" s="104"/>
      <c r="AG2378" s="104"/>
      <c r="AH2378" s="104"/>
      <c r="AI2378" s="104"/>
      <c r="AJ2378" s="104"/>
      <c r="AK2378" s="104"/>
      <c r="AL2378" s="104"/>
      <c r="AM2378" s="104"/>
      <c r="AN2378" s="104"/>
      <c r="AO2378" s="104"/>
      <c r="AP2378" s="104"/>
      <c r="AQ2378" s="104"/>
      <c r="AR2378" s="104"/>
      <c r="AS2378" s="104"/>
      <c r="AT2378" s="104"/>
      <c r="AU2378" s="104"/>
      <c r="AV2378" s="104"/>
      <c r="AW2378" s="104"/>
      <c r="AX2378" s="104"/>
      <c r="AY2378" s="104"/>
      <c r="AZ2378" s="104"/>
      <c r="BA2378" s="104"/>
      <c r="BB2378" s="104"/>
      <c r="BC2378" s="104"/>
      <c r="BD2378" s="104"/>
      <c r="BE2378" s="104"/>
      <c r="BF2378" s="104"/>
      <c r="BG2378" s="104"/>
      <c r="BH2378" s="104"/>
      <c r="BI2378" s="104"/>
      <c r="BJ2378" s="104"/>
      <c r="BK2378" s="104"/>
      <c r="BL2378" s="104"/>
      <c r="BM2378" s="104"/>
      <c r="BN2378" s="104"/>
      <c r="BO2378" s="104"/>
      <c r="BP2378" s="104"/>
      <c r="BQ2378" s="104"/>
      <c r="BR2378" s="104"/>
      <c r="GM2378" s="104"/>
      <c r="GN2378" s="104"/>
      <c r="GO2378" s="104"/>
      <c r="GP2378" s="104"/>
      <c r="GQ2378" s="104"/>
      <c r="GR2378" s="104"/>
      <c r="GS2378" s="104"/>
      <c r="GT2378" s="104"/>
      <c r="GU2378" s="104"/>
      <c r="GV2378" s="104"/>
      <c r="GW2378" s="104"/>
      <c r="GX2378" s="104"/>
      <c r="GY2378" s="104"/>
      <c r="GZ2378" s="104"/>
      <c r="HA2378" s="104"/>
      <c r="HB2378" s="104"/>
      <c r="HC2378" s="104"/>
      <c r="HD2378" s="104"/>
      <c r="HE2378" s="104"/>
      <c r="HF2378" s="104"/>
      <c r="HG2378" s="104"/>
      <c r="HH2378" s="104"/>
      <c r="HI2378" s="104"/>
      <c r="HJ2378" s="104"/>
      <c r="HK2378" s="104"/>
      <c r="HL2378" s="104"/>
      <c r="HM2378" s="104"/>
      <c r="HN2378" s="104"/>
      <c r="HO2378" s="104"/>
      <c r="HP2378" s="104"/>
      <c r="HQ2378" s="104"/>
      <c r="HR2378" s="104"/>
      <c r="HS2378" s="104"/>
      <c r="HT2378" s="104"/>
      <c r="HU2378" s="104"/>
      <c r="HV2378" s="104"/>
      <c r="HW2378" s="104"/>
      <c r="HX2378" s="104"/>
      <c r="HY2378" s="104"/>
      <c r="HZ2378" s="104"/>
      <c r="IA2378" s="104"/>
      <c r="IB2378" s="104"/>
      <c r="IC2378" s="104"/>
      <c r="ID2378" s="104"/>
      <c r="IE2378" s="104"/>
      <c r="IF2378" s="104"/>
      <c r="IG2378" s="104"/>
      <c r="IH2378" s="104"/>
      <c r="II2378" s="104"/>
      <c r="IJ2378" s="104"/>
      <c r="IK2378" s="104"/>
      <c r="IL2378" s="104"/>
      <c r="IM2378" s="104"/>
      <c r="IN2378" s="104"/>
      <c r="IO2378" s="104"/>
      <c r="IP2378" s="104"/>
      <c r="IQ2378" s="104"/>
      <c r="IR2378" s="104"/>
      <c r="IS2378" s="104"/>
      <c r="IT2378" s="104"/>
      <c r="IU2378" s="104"/>
      <c r="IV2378" s="104"/>
      <c r="IW2378" s="104"/>
      <c r="IX2378" s="104"/>
      <c r="IY2378" s="104"/>
      <c r="IZ2378" s="104"/>
      <c r="JA2378" s="104"/>
      <c r="JB2378" s="104"/>
      <c r="JC2378" s="104"/>
      <c r="JD2378" s="104"/>
      <c r="JE2378" s="104"/>
      <c r="JF2378" s="104"/>
      <c r="JG2378" s="104"/>
      <c r="JH2378" s="104"/>
      <c r="JI2378" s="104"/>
      <c r="JJ2378" s="104"/>
      <c r="JK2378" s="104"/>
      <c r="JL2378" s="104"/>
      <c r="JM2378" s="104"/>
      <c r="JN2378" s="104"/>
      <c r="JO2378" s="104"/>
      <c r="JP2378" s="104"/>
      <c r="JQ2378" s="104"/>
      <c r="JR2378" s="104"/>
      <c r="JS2378" s="104"/>
      <c r="JT2378" s="104"/>
      <c r="JU2378" s="104"/>
      <c r="JV2378" s="104"/>
      <c r="JW2378" s="104"/>
      <c r="JX2378" s="104"/>
      <c r="JY2378" s="104"/>
      <c r="JZ2378" s="104"/>
      <c r="KA2378" s="104"/>
      <c r="KB2378" s="104"/>
      <c r="KC2378" s="104"/>
      <c r="KD2378" s="104"/>
      <c r="KE2378" s="104"/>
      <c r="KF2378" s="104"/>
      <c r="KG2378" s="104"/>
      <c r="KH2378" s="104"/>
      <c r="KI2378" s="104"/>
      <c r="KJ2378" s="104"/>
      <c r="KK2378" s="104"/>
      <c r="KL2378" s="104"/>
      <c r="KM2378" s="104"/>
      <c r="KN2378" s="104"/>
      <c r="KO2378" s="104"/>
      <c r="KP2378" s="104"/>
      <c r="KQ2378" s="104"/>
      <c r="KR2378" s="104"/>
      <c r="KS2378" s="104"/>
      <c r="KT2378" s="104"/>
      <c r="KU2378" s="104"/>
      <c r="KV2378" s="104"/>
      <c r="KW2378" s="104"/>
      <c r="KX2378" s="104"/>
      <c r="KY2378" s="104"/>
      <c r="KZ2378" s="104"/>
      <c r="LA2378" s="104"/>
      <c r="LB2378" s="104"/>
      <c r="LC2378" s="104"/>
      <c r="LD2378" s="104"/>
      <c r="LE2378" s="104"/>
      <c r="LF2378" s="104"/>
      <c r="LG2378" s="104"/>
      <c r="LH2378" s="104"/>
      <c r="LI2378" s="104"/>
      <c r="LJ2378" s="104"/>
      <c r="LK2378" s="104"/>
      <c r="LL2378" s="104"/>
      <c r="LM2378" s="104"/>
      <c r="LN2378" s="104"/>
      <c r="LO2378" s="104"/>
      <c r="LP2378" s="104"/>
      <c r="LQ2378" s="104"/>
      <c r="LR2378" s="104"/>
      <c r="LS2378" s="104"/>
      <c r="LT2378" s="104"/>
      <c r="LU2378" s="104"/>
      <c r="LV2378" s="104"/>
      <c r="LW2378" s="104"/>
      <c r="LX2378" s="104"/>
      <c r="LY2378" s="104"/>
      <c r="LZ2378" s="104"/>
      <c r="MA2378" s="104"/>
      <c r="MB2378" s="104"/>
      <c r="MC2378" s="104"/>
      <c r="MD2378" s="104"/>
      <c r="ME2378" s="104"/>
      <c r="MF2378" s="104"/>
      <c r="MG2378" s="104"/>
      <c r="MH2378" s="104"/>
      <c r="MI2378" s="104"/>
      <c r="MJ2378" s="104"/>
      <c r="MK2378" s="104"/>
      <c r="ML2378" s="104"/>
      <c r="MM2378" s="104"/>
      <c r="MN2378" s="104"/>
      <c r="MO2378" s="104"/>
      <c r="MP2378" s="104"/>
      <c r="MQ2378" s="104"/>
      <c r="MR2378" s="104"/>
      <c r="MS2378" s="104"/>
      <c r="MT2378" s="104"/>
      <c r="MU2378" s="104"/>
      <c r="MV2378" s="104"/>
      <c r="MW2378" s="104"/>
      <c r="MX2378" s="104"/>
      <c r="MY2378" s="104"/>
      <c r="MZ2378" s="104"/>
      <c r="NA2378" s="104"/>
      <c r="NB2378" s="104"/>
      <c r="NC2378" s="104"/>
      <c r="ND2378" s="104"/>
      <c r="NE2378" s="104"/>
      <c r="NF2378" s="104"/>
      <c r="NG2378" s="104"/>
      <c r="NH2378" s="104"/>
      <c r="NI2378" s="104"/>
      <c r="NJ2378" s="104"/>
      <c r="NK2378" s="104"/>
      <c r="NL2378" s="104"/>
      <c r="NM2378" s="104"/>
      <c r="NN2378" s="104"/>
      <c r="NO2378" s="104"/>
      <c r="NP2378" s="104"/>
      <c r="NQ2378" s="104"/>
      <c r="NR2378" s="104"/>
      <c r="NS2378" s="104"/>
      <c r="NT2378" s="104"/>
      <c r="NU2378" s="104"/>
      <c r="NV2378" s="104"/>
      <c r="NW2378" s="104"/>
      <c r="NX2378" s="104"/>
      <c r="NY2378" s="104"/>
      <c r="NZ2378" s="104"/>
      <c r="OA2378" s="104"/>
      <c r="OB2378" s="104"/>
      <c r="OC2378" s="104"/>
      <c r="OD2378" s="104"/>
      <c r="OE2378" s="104"/>
      <c r="OF2378" s="104"/>
      <c r="OG2378" s="104"/>
      <c r="OH2378" s="104"/>
      <c r="OI2378" s="104"/>
      <c r="OJ2378" s="104"/>
      <c r="OK2378" s="104"/>
      <c r="OL2378" s="104"/>
      <c r="OM2378" s="104"/>
      <c r="ON2378" s="104"/>
      <c r="OO2378" s="104"/>
      <c r="OP2378" s="104"/>
      <c r="OQ2378" s="104"/>
      <c r="OR2378" s="104"/>
      <c r="OS2378" s="104"/>
      <c r="OT2378" s="104"/>
      <c r="OU2378" s="104"/>
      <c r="OV2378" s="104"/>
      <c r="OW2378" s="104"/>
      <c r="OX2378" s="104"/>
      <c r="OY2378" s="104"/>
      <c r="OZ2378" s="104"/>
      <c r="PA2378" s="104"/>
      <c r="PB2378" s="104"/>
      <c r="PC2378" s="104"/>
      <c r="PD2378" s="104"/>
      <c r="PE2378" s="104"/>
      <c r="PF2378" s="104"/>
      <c r="PG2378" s="104"/>
      <c r="PH2378" s="104"/>
      <c r="PI2378" s="104"/>
      <c r="PJ2378" s="104"/>
      <c r="PK2378" s="104"/>
      <c r="PL2378" s="104"/>
      <c r="PM2378" s="104"/>
      <c r="PN2378" s="104"/>
      <c r="PO2378" s="104"/>
      <c r="PP2378" s="104"/>
      <c r="PQ2378" s="104"/>
      <c r="PR2378" s="104"/>
      <c r="PS2378" s="104"/>
      <c r="PT2378" s="104"/>
      <c r="PU2378" s="104"/>
      <c r="PV2378" s="104"/>
      <c r="PW2378" s="104"/>
      <c r="PX2378" s="104"/>
      <c r="PY2378" s="104"/>
      <c r="PZ2378" s="104"/>
      <c r="QA2378" s="104"/>
      <c r="QB2378" s="104"/>
      <c r="QC2378" s="104"/>
      <c r="QD2378" s="104"/>
      <c r="QE2378" s="104"/>
      <c r="QF2378" s="104"/>
      <c r="QG2378" s="104"/>
      <c r="QH2378" s="104"/>
      <c r="QI2378" s="104"/>
      <c r="QJ2378" s="104"/>
      <c r="QK2378" s="104"/>
      <c r="QL2378" s="104"/>
      <c r="QM2378" s="104"/>
      <c r="QN2378" s="104"/>
      <c r="QO2378" s="104"/>
      <c r="QP2378" s="104"/>
      <c r="QQ2378" s="104"/>
      <c r="QR2378" s="104"/>
      <c r="QS2378" s="104"/>
      <c r="QT2378" s="104"/>
      <c r="QU2378" s="104"/>
      <c r="QV2378" s="104"/>
      <c r="QW2378" s="104"/>
      <c r="QX2378" s="104"/>
      <c r="QY2378" s="104"/>
      <c r="QZ2378" s="104"/>
      <c r="RA2378" s="104"/>
      <c r="RB2378" s="104"/>
      <c r="RC2378" s="104"/>
      <c r="RD2378" s="104"/>
      <c r="RE2378" s="104"/>
      <c r="RF2378" s="104"/>
    </row>
    <row r="2379" spans="1:474" x14ac:dyDescent="0.25">
      <c r="A2379" s="119"/>
      <c r="B2379" s="48" t="s">
        <v>2239</v>
      </c>
      <c r="C2379" s="23"/>
      <c r="D2379" s="49">
        <v>0</v>
      </c>
      <c r="E2379" s="23"/>
      <c r="F2379" s="50">
        <v>0</v>
      </c>
      <c r="G2379" s="169"/>
      <c r="H2379" s="169"/>
      <c r="I2379" s="169"/>
      <c r="J2379" s="169"/>
      <c r="K2379" s="169"/>
      <c r="L2379" s="169"/>
      <c r="M2379" s="169"/>
      <c r="N2379" s="169"/>
      <c r="O2379" s="169"/>
      <c r="P2379" s="207"/>
      <c r="Q2379" s="169"/>
      <c r="R2379" s="169"/>
      <c r="S2379" s="169"/>
      <c r="T2379" s="169"/>
      <c r="U2379" s="208">
        <v>0</v>
      </c>
      <c r="V2379" s="207">
        <v>0</v>
      </c>
      <c r="W2379" s="169"/>
      <c r="X2379" s="169"/>
      <c r="Y2379" s="169"/>
      <c r="Z2379" s="169"/>
      <c r="AA2379" s="169"/>
      <c r="AB2379" s="169"/>
      <c r="AC2379" s="180"/>
      <c r="AD2379" s="180"/>
      <c r="AE2379" s="207">
        <f>H2379+J2379+L2379+N2379+P2379+R2379+T2379+V2379+X2379+Z2379+AB2379+AD2379</f>
        <v>0</v>
      </c>
    </row>
    <row r="2380" spans="1:474" s="14" customFormat="1" x14ac:dyDescent="0.25">
      <c r="A2380" s="11">
        <v>355</v>
      </c>
      <c r="B2380" s="79" t="s">
        <v>2240</v>
      </c>
      <c r="C2380" s="80"/>
      <c r="D2380" s="11"/>
      <c r="E2380" s="11"/>
      <c r="F2380" s="13">
        <v>687600</v>
      </c>
      <c r="G2380" s="171">
        <f>G2381</f>
        <v>0</v>
      </c>
      <c r="H2380" s="171">
        <f t="shared" ref="H2380:AD2380" si="364">H2381</f>
        <v>0</v>
      </c>
      <c r="I2380" s="171">
        <f t="shared" si="364"/>
        <v>1</v>
      </c>
      <c r="J2380" s="171">
        <f t="shared" si="364"/>
        <v>19560</v>
      </c>
      <c r="K2380" s="171">
        <f t="shared" si="364"/>
        <v>0</v>
      </c>
      <c r="L2380" s="171">
        <f t="shared" si="364"/>
        <v>0</v>
      </c>
      <c r="M2380" s="171">
        <f t="shared" si="364"/>
        <v>0</v>
      </c>
      <c r="N2380" s="171">
        <f t="shared" si="364"/>
        <v>0</v>
      </c>
      <c r="O2380" s="171">
        <f t="shared" si="364"/>
        <v>17</v>
      </c>
      <c r="P2380" s="185">
        <f t="shared" si="364"/>
        <v>254998.38</v>
      </c>
      <c r="Q2380" s="171">
        <f t="shared" si="364"/>
        <v>2</v>
      </c>
      <c r="R2380" s="171">
        <f t="shared" si="364"/>
        <v>7490</v>
      </c>
      <c r="S2380" s="171">
        <v>0</v>
      </c>
      <c r="T2380" s="171">
        <v>0</v>
      </c>
      <c r="U2380" s="171">
        <v>173</v>
      </c>
      <c r="V2380" s="185">
        <v>405551.62</v>
      </c>
      <c r="W2380" s="171">
        <f t="shared" si="364"/>
        <v>0</v>
      </c>
      <c r="X2380" s="171">
        <f t="shared" si="364"/>
        <v>0</v>
      </c>
      <c r="Y2380" s="171">
        <f t="shared" si="364"/>
        <v>0</v>
      </c>
      <c r="Z2380" s="171">
        <f t="shared" si="364"/>
        <v>0</v>
      </c>
      <c r="AA2380" s="171">
        <f t="shared" si="364"/>
        <v>0</v>
      </c>
      <c r="AB2380" s="171">
        <f t="shared" si="364"/>
        <v>0</v>
      </c>
      <c r="AC2380" s="171">
        <f t="shared" si="364"/>
        <v>0</v>
      </c>
      <c r="AD2380" s="181">
        <f t="shared" si="364"/>
        <v>0</v>
      </c>
      <c r="AE2380" s="185">
        <f t="shared" ref="AE2380" si="365">AE2381</f>
        <v>687600</v>
      </c>
      <c r="AF2380" s="104"/>
      <c r="AG2380" s="104"/>
      <c r="AH2380" s="104"/>
      <c r="AI2380" s="104"/>
      <c r="AJ2380" s="104"/>
      <c r="AK2380" s="104"/>
      <c r="AL2380" s="104"/>
      <c r="AM2380" s="104"/>
      <c r="AN2380" s="104"/>
      <c r="AO2380" s="104"/>
      <c r="AP2380" s="104"/>
      <c r="AQ2380" s="104"/>
      <c r="AR2380" s="104"/>
      <c r="AS2380" s="104"/>
      <c r="AT2380" s="104"/>
      <c r="AU2380" s="104"/>
      <c r="AV2380" s="104"/>
      <c r="AW2380" s="104"/>
      <c r="AX2380" s="104"/>
      <c r="AY2380" s="104"/>
      <c r="AZ2380" s="104"/>
      <c r="BA2380" s="104"/>
      <c r="BB2380" s="104"/>
      <c r="BC2380" s="104"/>
      <c r="BD2380" s="104"/>
      <c r="BE2380" s="104"/>
      <c r="BF2380" s="104"/>
      <c r="BG2380" s="104"/>
      <c r="BH2380" s="104"/>
      <c r="BI2380" s="104"/>
      <c r="BJ2380" s="104"/>
      <c r="BK2380" s="104"/>
      <c r="BL2380" s="104"/>
      <c r="BM2380" s="104"/>
      <c r="BN2380" s="104"/>
      <c r="BO2380" s="104"/>
      <c r="BP2380" s="104"/>
      <c r="BQ2380" s="104"/>
      <c r="BR2380" s="104"/>
      <c r="GM2380" s="104"/>
      <c r="GN2380" s="104"/>
      <c r="GO2380" s="104"/>
      <c r="GP2380" s="104"/>
      <c r="GQ2380" s="104"/>
      <c r="GR2380" s="104"/>
      <c r="GS2380" s="104"/>
      <c r="GT2380" s="104"/>
      <c r="GU2380" s="104"/>
      <c r="GV2380" s="104"/>
      <c r="GW2380" s="104"/>
      <c r="GX2380" s="104"/>
      <c r="GY2380" s="104"/>
      <c r="GZ2380" s="104"/>
      <c r="HA2380" s="104"/>
      <c r="HB2380" s="104"/>
      <c r="HC2380" s="104"/>
      <c r="HD2380" s="104"/>
      <c r="HE2380" s="104"/>
      <c r="HF2380" s="104"/>
      <c r="HG2380" s="104"/>
      <c r="HH2380" s="104"/>
      <c r="HI2380" s="104"/>
      <c r="HJ2380" s="104"/>
      <c r="HK2380" s="104"/>
      <c r="HL2380" s="104"/>
      <c r="HM2380" s="104"/>
      <c r="HN2380" s="104"/>
      <c r="HO2380" s="104"/>
      <c r="HP2380" s="104"/>
      <c r="HQ2380" s="104"/>
      <c r="HR2380" s="104"/>
      <c r="HS2380" s="104"/>
      <c r="HT2380" s="104"/>
      <c r="HU2380" s="104"/>
      <c r="HV2380" s="104"/>
      <c r="HW2380" s="104"/>
      <c r="HX2380" s="104"/>
      <c r="HY2380" s="104"/>
      <c r="HZ2380" s="104"/>
      <c r="IA2380" s="104"/>
      <c r="IB2380" s="104"/>
      <c r="IC2380" s="104"/>
      <c r="ID2380" s="104"/>
      <c r="IE2380" s="104"/>
      <c r="IF2380" s="104"/>
      <c r="IG2380" s="104"/>
      <c r="IH2380" s="104"/>
      <c r="II2380" s="104"/>
      <c r="IJ2380" s="104"/>
      <c r="IK2380" s="104"/>
      <c r="IL2380" s="104"/>
      <c r="IM2380" s="104"/>
      <c r="IN2380" s="104"/>
      <c r="IO2380" s="104"/>
      <c r="IP2380" s="104"/>
      <c r="IQ2380" s="104"/>
      <c r="IR2380" s="104"/>
      <c r="IS2380" s="104"/>
      <c r="IT2380" s="104"/>
      <c r="IU2380" s="104"/>
      <c r="IV2380" s="104"/>
      <c r="IW2380" s="104"/>
      <c r="IX2380" s="104"/>
      <c r="IY2380" s="104"/>
      <c r="IZ2380" s="104"/>
      <c r="JA2380" s="104"/>
      <c r="JB2380" s="104"/>
      <c r="JC2380" s="104"/>
      <c r="JD2380" s="104"/>
      <c r="JE2380" s="104"/>
      <c r="JF2380" s="104"/>
      <c r="JG2380" s="104"/>
      <c r="JH2380" s="104"/>
      <c r="JI2380" s="104"/>
      <c r="JJ2380" s="104"/>
      <c r="JK2380" s="104"/>
      <c r="JL2380" s="104"/>
      <c r="JM2380" s="104"/>
      <c r="JN2380" s="104"/>
      <c r="JO2380" s="104"/>
      <c r="JP2380" s="104"/>
      <c r="JQ2380" s="104"/>
      <c r="JR2380" s="104"/>
      <c r="JS2380" s="104"/>
      <c r="JT2380" s="104"/>
      <c r="JU2380" s="104"/>
      <c r="JV2380" s="104"/>
      <c r="JW2380" s="104"/>
      <c r="JX2380" s="104"/>
      <c r="JY2380" s="104"/>
      <c r="JZ2380" s="104"/>
      <c r="KA2380" s="104"/>
      <c r="KB2380" s="104"/>
      <c r="KC2380" s="104"/>
      <c r="KD2380" s="104"/>
      <c r="KE2380" s="104"/>
      <c r="KF2380" s="104"/>
      <c r="KG2380" s="104"/>
      <c r="KH2380" s="104"/>
      <c r="KI2380" s="104"/>
      <c r="KJ2380" s="104"/>
      <c r="KK2380" s="104"/>
      <c r="KL2380" s="104"/>
      <c r="KM2380" s="104"/>
      <c r="KN2380" s="104"/>
      <c r="KO2380" s="104"/>
      <c r="KP2380" s="104"/>
      <c r="KQ2380" s="104"/>
      <c r="KR2380" s="104"/>
      <c r="KS2380" s="104"/>
      <c r="KT2380" s="104"/>
      <c r="KU2380" s="104"/>
      <c r="KV2380" s="104"/>
      <c r="KW2380" s="104"/>
      <c r="KX2380" s="104"/>
      <c r="KY2380" s="104"/>
      <c r="KZ2380" s="104"/>
      <c r="LA2380" s="104"/>
      <c r="LB2380" s="104"/>
      <c r="LC2380" s="104"/>
      <c r="LD2380" s="104"/>
      <c r="LE2380" s="104"/>
      <c r="LF2380" s="104"/>
      <c r="LG2380" s="104"/>
      <c r="LH2380" s="104"/>
      <c r="LI2380" s="104"/>
      <c r="LJ2380" s="104"/>
      <c r="LK2380" s="104"/>
      <c r="LL2380" s="104"/>
      <c r="LM2380" s="104"/>
      <c r="LN2380" s="104"/>
      <c r="LO2380" s="104"/>
      <c r="LP2380" s="104"/>
      <c r="LQ2380" s="104"/>
      <c r="LR2380" s="104"/>
      <c r="LS2380" s="104"/>
      <c r="LT2380" s="104"/>
      <c r="LU2380" s="104"/>
      <c r="LV2380" s="104"/>
      <c r="LW2380" s="104"/>
      <c r="LX2380" s="104"/>
      <c r="LY2380" s="104"/>
      <c r="LZ2380" s="104"/>
      <c r="MA2380" s="104"/>
      <c r="MB2380" s="104"/>
      <c r="MC2380" s="104"/>
      <c r="MD2380" s="104"/>
      <c r="ME2380" s="104"/>
      <c r="MF2380" s="104"/>
      <c r="MG2380" s="104"/>
      <c r="MH2380" s="104"/>
      <c r="MI2380" s="104"/>
      <c r="MJ2380" s="104"/>
      <c r="MK2380" s="104"/>
      <c r="ML2380" s="104"/>
      <c r="MM2380" s="104"/>
      <c r="MN2380" s="104"/>
      <c r="MO2380" s="104"/>
      <c r="MP2380" s="104"/>
      <c r="MQ2380" s="104"/>
      <c r="MR2380" s="104"/>
      <c r="MS2380" s="104"/>
      <c r="MT2380" s="104"/>
      <c r="MU2380" s="104"/>
      <c r="MV2380" s="104"/>
      <c r="MW2380" s="104"/>
      <c r="MX2380" s="104"/>
      <c r="MY2380" s="104"/>
      <c r="MZ2380" s="104"/>
      <c r="NA2380" s="104"/>
      <c r="NB2380" s="104"/>
      <c r="NC2380" s="104"/>
      <c r="ND2380" s="104"/>
      <c r="NE2380" s="104"/>
      <c r="NF2380" s="104"/>
      <c r="NG2380" s="104"/>
      <c r="NH2380" s="104"/>
      <c r="NI2380" s="104"/>
      <c r="NJ2380" s="104"/>
      <c r="NK2380" s="104"/>
      <c r="NL2380" s="104"/>
      <c r="NM2380" s="104"/>
      <c r="NN2380" s="104"/>
      <c r="NO2380" s="104"/>
      <c r="NP2380" s="104"/>
      <c r="NQ2380" s="104"/>
      <c r="NR2380" s="104"/>
      <c r="NS2380" s="104"/>
      <c r="NT2380" s="104"/>
      <c r="NU2380" s="104"/>
      <c r="NV2380" s="104"/>
      <c r="NW2380" s="104"/>
      <c r="NX2380" s="104"/>
      <c r="NY2380" s="104"/>
      <c r="NZ2380" s="104"/>
      <c r="OA2380" s="104"/>
      <c r="OB2380" s="104"/>
      <c r="OC2380" s="104"/>
      <c r="OD2380" s="104"/>
      <c r="OE2380" s="104"/>
      <c r="OF2380" s="104"/>
      <c r="OG2380" s="104"/>
      <c r="OH2380" s="104"/>
      <c r="OI2380" s="104"/>
      <c r="OJ2380" s="104"/>
      <c r="OK2380" s="104"/>
      <c r="OL2380" s="104"/>
      <c r="OM2380" s="104"/>
      <c r="ON2380" s="104"/>
      <c r="OO2380" s="104"/>
      <c r="OP2380" s="104"/>
      <c r="OQ2380" s="104"/>
      <c r="OR2380" s="104"/>
      <c r="OS2380" s="104"/>
      <c r="OT2380" s="104"/>
      <c r="OU2380" s="104"/>
      <c r="OV2380" s="104"/>
      <c r="OW2380" s="104"/>
      <c r="OX2380" s="104"/>
      <c r="OY2380" s="104"/>
      <c r="OZ2380" s="104"/>
      <c r="PA2380" s="104"/>
      <c r="PB2380" s="104"/>
      <c r="PC2380" s="104"/>
      <c r="PD2380" s="104"/>
      <c r="PE2380" s="104"/>
      <c r="PF2380" s="104"/>
      <c r="PG2380" s="104"/>
      <c r="PH2380" s="104"/>
      <c r="PI2380" s="104"/>
      <c r="PJ2380" s="104"/>
      <c r="PK2380" s="104"/>
      <c r="PL2380" s="104"/>
      <c r="PM2380" s="104"/>
      <c r="PN2380" s="104"/>
      <c r="PO2380" s="104"/>
      <c r="PP2380" s="104"/>
      <c r="PQ2380" s="104"/>
      <c r="PR2380" s="104"/>
      <c r="PS2380" s="104"/>
      <c r="PT2380" s="104"/>
      <c r="PU2380" s="104"/>
      <c r="PV2380" s="104"/>
      <c r="PW2380" s="104"/>
      <c r="PX2380" s="104"/>
      <c r="PY2380" s="104"/>
      <c r="PZ2380" s="104"/>
      <c r="QA2380" s="104"/>
      <c r="QB2380" s="104"/>
      <c r="QC2380" s="104"/>
      <c r="QD2380" s="104"/>
      <c r="QE2380" s="104"/>
      <c r="QF2380" s="104"/>
      <c r="QG2380" s="104"/>
      <c r="QH2380" s="104"/>
      <c r="QI2380" s="104"/>
      <c r="QJ2380" s="104"/>
      <c r="QK2380" s="104"/>
      <c r="QL2380" s="104"/>
      <c r="QM2380" s="104"/>
      <c r="QN2380" s="104"/>
      <c r="QO2380" s="104"/>
      <c r="QP2380" s="104"/>
      <c r="QQ2380" s="104"/>
      <c r="QR2380" s="104"/>
      <c r="QS2380" s="104"/>
      <c r="QT2380" s="104"/>
      <c r="QU2380" s="104"/>
      <c r="QV2380" s="104"/>
      <c r="QW2380" s="104"/>
      <c r="QX2380" s="104"/>
      <c r="QY2380" s="104"/>
      <c r="QZ2380" s="104"/>
      <c r="RA2380" s="104"/>
      <c r="RB2380" s="104"/>
      <c r="RC2380" s="104"/>
      <c r="RD2380" s="104"/>
      <c r="RE2380" s="104"/>
      <c r="RF2380" s="104"/>
    </row>
    <row r="2381" spans="1:474" s="19" customFormat="1" x14ac:dyDescent="0.25">
      <c r="A2381" s="15">
        <v>35501</v>
      </c>
      <c r="B2381" s="67" t="s">
        <v>2241</v>
      </c>
      <c r="C2381" s="15"/>
      <c r="D2381" s="15"/>
      <c r="E2381" s="15"/>
      <c r="F2381" s="18">
        <v>687600</v>
      </c>
      <c r="G2381" s="173">
        <f>SUM(G2382:G2390)</f>
        <v>0</v>
      </c>
      <c r="H2381" s="173">
        <f t="shared" ref="H2381:AD2381" si="366">SUM(H2382:H2390)</f>
        <v>0</v>
      </c>
      <c r="I2381" s="173">
        <f t="shared" si="366"/>
        <v>1</v>
      </c>
      <c r="J2381" s="173">
        <f t="shared" si="366"/>
        <v>19560</v>
      </c>
      <c r="K2381" s="173">
        <f t="shared" si="366"/>
        <v>0</v>
      </c>
      <c r="L2381" s="173">
        <f t="shared" si="366"/>
        <v>0</v>
      </c>
      <c r="M2381" s="173">
        <f t="shared" si="366"/>
        <v>0</v>
      </c>
      <c r="N2381" s="173">
        <f t="shared" si="366"/>
        <v>0</v>
      </c>
      <c r="O2381" s="173">
        <f t="shared" si="366"/>
        <v>17</v>
      </c>
      <c r="P2381" s="184">
        <f t="shared" si="366"/>
        <v>254998.38</v>
      </c>
      <c r="Q2381" s="173">
        <f t="shared" si="366"/>
        <v>2</v>
      </c>
      <c r="R2381" s="173">
        <f t="shared" si="366"/>
        <v>7490</v>
      </c>
      <c r="S2381" s="173">
        <v>0</v>
      </c>
      <c r="T2381" s="173">
        <v>0</v>
      </c>
      <c r="U2381" s="173">
        <v>173</v>
      </c>
      <c r="V2381" s="184">
        <v>405551.62</v>
      </c>
      <c r="W2381" s="173">
        <f t="shared" si="366"/>
        <v>0</v>
      </c>
      <c r="X2381" s="173">
        <f t="shared" si="366"/>
        <v>0</v>
      </c>
      <c r="Y2381" s="173">
        <f t="shared" si="366"/>
        <v>0</v>
      </c>
      <c r="Z2381" s="173">
        <f t="shared" si="366"/>
        <v>0</v>
      </c>
      <c r="AA2381" s="173">
        <f t="shared" si="366"/>
        <v>0</v>
      </c>
      <c r="AB2381" s="173">
        <f t="shared" si="366"/>
        <v>0</v>
      </c>
      <c r="AC2381" s="173">
        <f t="shared" si="366"/>
        <v>0</v>
      </c>
      <c r="AD2381" s="179">
        <f t="shared" si="366"/>
        <v>0</v>
      </c>
      <c r="AE2381" s="184">
        <f t="shared" ref="AE2381" si="367">SUM(AE2382:AE2390)</f>
        <v>687600</v>
      </c>
      <c r="AF2381" s="104"/>
      <c r="AG2381" s="104"/>
      <c r="AH2381" s="104"/>
      <c r="AI2381" s="104"/>
      <c r="AJ2381" s="104"/>
      <c r="AK2381" s="104"/>
      <c r="AL2381" s="104"/>
      <c r="AM2381" s="104"/>
      <c r="AN2381" s="104"/>
      <c r="AO2381" s="104"/>
      <c r="AP2381" s="104"/>
      <c r="AQ2381" s="104"/>
      <c r="AR2381" s="104"/>
      <c r="AS2381" s="104"/>
      <c r="AT2381" s="104"/>
      <c r="AU2381" s="104"/>
      <c r="AV2381" s="104"/>
      <c r="AW2381" s="104"/>
      <c r="AX2381" s="104"/>
      <c r="AY2381" s="104"/>
      <c r="AZ2381" s="104"/>
      <c r="BA2381" s="104"/>
      <c r="BB2381" s="104"/>
      <c r="BC2381" s="104"/>
      <c r="BD2381" s="104"/>
      <c r="BE2381" s="104"/>
      <c r="BF2381" s="104"/>
      <c r="BG2381" s="104"/>
      <c r="BH2381" s="104"/>
      <c r="BI2381" s="104"/>
      <c r="BJ2381" s="104"/>
      <c r="BK2381" s="104"/>
      <c r="BL2381" s="104"/>
      <c r="BM2381" s="104"/>
      <c r="BN2381" s="104"/>
      <c r="BO2381" s="104"/>
      <c r="BP2381" s="104"/>
      <c r="BQ2381" s="104"/>
      <c r="BR2381" s="104"/>
      <c r="GM2381" s="104"/>
      <c r="GN2381" s="104"/>
      <c r="GO2381" s="104"/>
      <c r="GP2381" s="104"/>
      <c r="GQ2381" s="104"/>
      <c r="GR2381" s="104"/>
      <c r="GS2381" s="104"/>
      <c r="GT2381" s="104"/>
      <c r="GU2381" s="104"/>
      <c r="GV2381" s="104"/>
      <c r="GW2381" s="104"/>
      <c r="GX2381" s="104"/>
      <c r="GY2381" s="104"/>
      <c r="GZ2381" s="104"/>
      <c r="HA2381" s="104"/>
      <c r="HB2381" s="104"/>
      <c r="HC2381" s="104"/>
      <c r="HD2381" s="104"/>
      <c r="HE2381" s="104"/>
      <c r="HF2381" s="104"/>
      <c r="HG2381" s="104"/>
      <c r="HH2381" s="104"/>
      <c r="HI2381" s="104"/>
      <c r="HJ2381" s="104"/>
      <c r="HK2381" s="104"/>
      <c r="HL2381" s="104"/>
      <c r="HM2381" s="104"/>
      <c r="HN2381" s="104"/>
      <c r="HO2381" s="104"/>
      <c r="HP2381" s="104"/>
      <c r="HQ2381" s="104"/>
      <c r="HR2381" s="104"/>
      <c r="HS2381" s="104"/>
      <c r="HT2381" s="104"/>
      <c r="HU2381" s="104"/>
      <c r="HV2381" s="104"/>
      <c r="HW2381" s="104"/>
      <c r="HX2381" s="104"/>
      <c r="HY2381" s="104"/>
      <c r="HZ2381" s="104"/>
      <c r="IA2381" s="104"/>
      <c r="IB2381" s="104"/>
      <c r="IC2381" s="104"/>
      <c r="ID2381" s="104"/>
      <c r="IE2381" s="104"/>
      <c r="IF2381" s="104"/>
      <c r="IG2381" s="104"/>
      <c r="IH2381" s="104"/>
      <c r="II2381" s="104"/>
      <c r="IJ2381" s="104"/>
      <c r="IK2381" s="104"/>
      <c r="IL2381" s="104"/>
      <c r="IM2381" s="104"/>
      <c r="IN2381" s="104"/>
      <c r="IO2381" s="104"/>
      <c r="IP2381" s="104"/>
      <c r="IQ2381" s="104"/>
      <c r="IR2381" s="104"/>
      <c r="IS2381" s="104"/>
      <c r="IT2381" s="104"/>
      <c r="IU2381" s="104"/>
      <c r="IV2381" s="104"/>
      <c r="IW2381" s="104"/>
      <c r="IX2381" s="104"/>
      <c r="IY2381" s="104"/>
      <c r="IZ2381" s="104"/>
      <c r="JA2381" s="104"/>
      <c r="JB2381" s="104"/>
      <c r="JC2381" s="104"/>
      <c r="JD2381" s="104"/>
      <c r="JE2381" s="104"/>
      <c r="JF2381" s="104"/>
      <c r="JG2381" s="104"/>
      <c r="JH2381" s="104"/>
      <c r="JI2381" s="104"/>
      <c r="JJ2381" s="104"/>
      <c r="JK2381" s="104"/>
      <c r="JL2381" s="104"/>
      <c r="JM2381" s="104"/>
      <c r="JN2381" s="104"/>
      <c r="JO2381" s="104"/>
      <c r="JP2381" s="104"/>
      <c r="JQ2381" s="104"/>
      <c r="JR2381" s="104"/>
      <c r="JS2381" s="104"/>
      <c r="JT2381" s="104"/>
      <c r="JU2381" s="104"/>
      <c r="JV2381" s="104"/>
      <c r="JW2381" s="104"/>
      <c r="JX2381" s="104"/>
      <c r="JY2381" s="104"/>
      <c r="JZ2381" s="104"/>
      <c r="KA2381" s="104"/>
      <c r="KB2381" s="104"/>
      <c r="KC2381" s="104"/>
      <c r="KD2381" s="104"/>
      <c r="KE2381" s="104"/>
      <c r="KF2381" s="104"/>
      <c r="KG2381" s="104"/>
      <c r="KH2381" s="104"/>
      <c r="KI2381" s="104"/>
      <c r="KJ2381" s="104"/>
      <c r="KK2381" s="104"/>
      <c r="KL2381" s="104"/>
      <c r="KM2381" s="104"/>
      <c r="KN2381" s="104"/>
      <c r="KO2381" s="104"/>
      <c r="KP2381" s="104"/>
      <c r="KQ2381" s="104"/>
      <c r="KR2381" s="104"/>
      <c r="KS2381" s="104"/>
      <c r="KT2381" s="104"/>
      <c r="KU2381" s="104"/>
      <c r="KV2381" s="104"/>
      <c r="KW2381" s="104"/>
      <c r="KX2381" s="104"/>
      <c r="KY2381" s="104"/>
      <c r="KZ2381" s="104"/>
      <c r="LA2381" s="104"/>
      <c r="LB2381" s="104"/>
      <c r="LC2381" s="104"/>
      <c r="LD2381" s="104"/>
      <c r="LE2381" s="104"/>
      <c r="LF2381" s="104"/>
      <c r="LG2381" s="104"/>
      <c r="LH2381" s="104"/>
      <c r="LI2381" s="104"/>
      <c r="LJ2381" s="104"/>
      <c r="LK2381" s="104"/>
      <c r="LL2381" s="104"/>
      <c r="LM2381" s="104"/>
      <c r="LN2381" s="104"/>
      <c r="LO2381" s="104"/>
      <c r="LP2381" s="104"/>
      <c r="LQ2381" s="104"/>
      <c r="LR2381" s="104"/>
      <c r="LS2381" s="104"/>
      <c r="LT2381" s="104"/>
      <c r="LU2381" s="104"/>
      <c r="LV2381" s="104"/>
      <c r="LW2381" s="104"/>
      <c r="LX2381" s="104"/>
      <c r="LY2381" s="104"/>
      <c r="LZ2381" s="104"/>
      <c r="MA2381" s="104"/>
      <c r="MB2381" s="104"/>
      <c r="MC2381" s="104"/>
      <c r="MD2381" s="104"/>
      <c r="ME2381" s="104"/>
      <c r="MF2381" s="104"/>
      <c r="MG2381" s="104"/>
      <c r="MH2381" s="104"/>
      <c r="MI2381" s="104"/>
      <c r="MJ2381" s="104"/>
      <c r="MK2381" s="104"/>
      <c r="ML2381" s="104"/>
      <c r="MM2381" s="104"/>
      <c r="MN2381" s="104"/>
      <c r="MO2381" s="104"/>
      <c r="MP2381" s="104"/>
      <c r="MQ2381" s="104"/>
      <c r="MR2381" s="104"/>
      <c r="MS2381" s="104"/>
      <c r="MT2381" s="104"/>
      <c r="MU2381" s="104"/>
      <c r="MV2381" s="104"/>
      <c r="MW2381" s="104"/>
      <c r="MX2381" s="104"/>
      <c r="MY2381" s="104"/>
      <c r="MZ2381" s="104"/>
      <c r="NA2381" s="104"/>
      <c r="NB2381" s="104"/>
      <c r="NC2381" s="104"/>
      <c r="ND2381" s="104"/>
      <c r="NE2381" s="104"/>
      <c r="NF2381" s="104"/>
      <c r="NG2381" s="104"/>
      <c r="NH2381" s="104"/>
      <c r="NI2381" s="104"/>
      <c r="NJ2381" s="104"/>
      <c r="NK2381" s="104"/>
      <c r="NL2381" s="104"/>
      <c r="NM2381" s="104"/>
      <c r="NN2381" s="104"/>
      <c r="NO2381" s="104"/>
      <c r="NP2381" s="104"/>
      <c r="NQ2381" s="104"/>
      <c r="NR2381" s="104"/>
      <c r="NS2381" s="104"/>
      <c r="NT2381" s="104"/>
      <c r="NU2381" s="104"/>
      <c r="NV2381" s="104"/>
      <c r="NW2381" s="104"/>
      <c r="NX2381" s="104"/>
      <c r="NY2381" s="104"/>
      <c r="NZ2381" s="104"/>
      <c r="OA2381" s="104"/>
      <c r="OB2381" s="104"/>
      <c r="OC2381" s="104"/>
      <c r="OD2381" s="104"/>
      <c r="OE2381" s="104"/>
      <c r="OF2381" s="104"/>
      <c r="OG2381" s="104"/>
      <c r="OH2381" s="104"/>
      <c r="OI2381" s="104"/>
      <c r="OJ2381" s="104"/>
      <c r="OK2381" s="104"/>
      <c r="OL2381" s="104"/>
      <c r="OM2381" s="104"/>
      <c r="ON2381" s="104"/>
      <c r="OO2381" s="104"/>
      <c r="OP2381" s="104"/>
      <c r="OQ2381" s="104"/>
      <c r="OR2381" s="104"/>
      <c r="OS2381" s="104"/>
      <c r="OT2381" s="104"/>
      <c r="OU2381" s="104"/>
      <c r="OV2381" s="104"/>
      <c r="OW2381" s="104"/>
      <c r="OX2381" s="104"/>
      <c r="OY2381" s="104"/>
      <c r="OZ2381" s="104"/>
      <c r="PA2381" s="104"/>
      <c r="PB2381" s="104"/>
      <c r="PC2381" s="104"/>
      <c r="PD2381" s="104"/>
      <c r="PE2381" s="104"/>
      <c r="PF2381" s="104"/>
      <c r="PG2381" s="104"/>
      <c r="PH2381" s="104"/>
      <c r="PI2381" s="104"/>
      <c r="PJ2381" s="104"/>
      <c r="PK2381" s="104"/>
      <c r="PL2381" s="104"/>
      <c r="PM2381" s="104"/>
      <c r="PN2381" s="104"/>
      <c r="PO2381" s="104"/>
      <c r="PP2381" s="104"/>
      <c r="PQ2381" s="104"/>
      <c r="PR2381" s="104"/>
      <c r="PS2381" s="104"/>
      <c r="PT2381" s="104"/>
      <c r="PU2381" s="104"/>
      <c r="PV2381" s="104"/>
      <c r="PW2381" s="104"/>
      <c r="PX2381" s="104"/>
      <c r="PY2381" s="104"/>
      <c r="PZ2381" s="104"/>
      <c r="QA2381" s="104"/>
      <c r="QB2381" s="104"/>
      <c r="QC2381" s="104"/>
      <c r="QD2381" s="104"/>
      <c r="QE2381" s="104"/>
      <c r="QF2381" s="104"/>
      <c r="QG2381" s="104"/>
      <c r="QH2381" s="104"/>
      <c r="QI2381" s="104"/>
      <c r="QJ2381" s="104"/>
      <c r="QK2381" s="104"/>
      <c r="QL2381" s="104"/>
      <c r="QM2381" s="104"/>
      <c r="QN2381" s="104"/>
      <c r="QO2381" s="104"/>
      <c r="QP2381" s="104"/>
      <c r="QQ2381" s="104"/>
      <c r="QR2381" s="104"/>
      <c r="QS2381" s="104"/>
      <c r="QT2381" s="104"/>
      <c r="QU2381" s="104"/>
      <c r="QV2381" s="104"/>
      <c r="QW2381" s="104"/>
      <c r="QX2381" s="104"/>
      <c r="QY2381" s="104"/>
      <c r="QZ2381" s="104"/>
      <c r="RA2381" s="104"/>
      <c r="RB2381" s="104"/>
      <c r="RC2381" s="104"/>
      <c r="RD2381" s="104"/>
      <c r="RE2381" s="104"/>
      <c r="RF2381" s="104"/>
    </row>
    <row r="2382" spans="1:474" x14ac:dyDescent="0.25">
      <c r="A2382" s="119"/>
      <c r="B2382" s="48" t="s">
        <v>2242</v>
      </c>
      <c r="C2382" s="23"/>
      <c r="D2382" s="49">
        <v>24</v>
      </c>
      <c r="E2382" s="23"/>
      <c r="F2382" s="50">
        <v>48000</v>
      </c>
      <c r="G2382" s="169"/>
      <c r="H2382" s="169"/>
      <c r="I2382" s="169"/>
      <c r="J2382" s="169"/>
      <c r="K2382" s="169"/>
      <c r="L2382" s="169"/>
      <c r="M2382" s="169"/>
      <c r="N2382" s="169"/>
      <c r="O2382" s="169"/>
      <c r="P2382" s="207"/>
      <c r="Q2382" s="169"/>
      <c r="R2382" s="169"/>
      <c r="S2382" s="169"/>
      <c r="T2382" s="169"/>
      <c r="U2382" s="208">
        <v>24</v>
      </c>
      <c r="V2382" s="207">
        <v>48000</v>
      </c>
      <c r="W2382" s="169"/>
      <c r="X2382" s="169"/>
      <c r="Y2382" s="169"/>
      <c r="Z2382" s="169"/>
      <c r="AA2382" s="169"/>
      <c r="AB2382" s="169"/>
      <c r="AC2382" s="180"/>
      <c r="AD2382" s="180"/>
      <c r="AE2382" s="207">
        <f t="shared" ref="AE2382:AE2390" si="368">H2382+J2382+L2382+N2382+P2382+R2382+T2382+V2382+X2382+Z2382+AB2382+AD2382</f>
        <v>48000</v>
      </c>
    </row>
    <row r="2383" spans="1:474" x14ac:dyDescent="0.25">
      <c r="A2383" s="119"/>
      <c r="B2383" s="48" t="s">
        <v>2243</v>
      </c>
      <c r="C2383" s="23"/>
      <c r="D2383" s="49">
        <v>32</v>
      </c>
      <c r="E2383" s="23"/>
      <c r="F2383" s="50">
        <v>384000</v>
      </c>
      <c r="G2383" s="169"/>
      <c r="H2383" s="169"/>
      <c r="I2383" s="169"/>
      <c r="J2383" s="169"/>
      <c r="K2383" s="169"/>
      <c r="L2383" s="169"/>
      <c r="M2383" s="169"/>
      <c r="N2383" s="169"/>
      <c r="O2383" s="169">
        <v>16</v>
      </c>
      <c r="P2383" s="207">
        <v>163560</v>
      </c>
      <c r="Q2383" s="169"/>
      <c r="R2383" s="169"/>
      <c r="S2383" s="169"/>
      <c r="T2383" s="169"/>
      <c r="U2383" s="208">
        <v>16</v>
      </c>
      <c r="V2383" s="207">
        <v>220440</v>
      </c>
      <c r="W2383" s="169"/>
      <c r="X2383" s="169"/>
      <c r="Y2383" s="169"/>
      <c r="Z2383" s="169"/>
      <c r="AA2383" s="169"/>
      <c r="AB2383" s="169"/>
      <c r="AC2383" s="180"/>
      <c r="AD2383" s="180"/>
      <c r="AE2383" s="207">
        <f t="shared" si="368"/>
        <v>384000</v>
      </c>
    </row>
    <row r="2384" spans="1:474" x14ac:dyDescent="0.25">
      <c r="A2384" s="119"/>
      <c r="B2384" s="48" t="s">
        <v>2244</v>
      </c>
      <c r="C2384" s="23"/>
      <c r="D2384" s="49">
        <v>0</v>
      </c>
      <c r="E2384" s="23"/>
      <c r="F2384" s="50">
        <v>0</v>
      </c>
      <c r="G2384" s="169"/>
      <c r="H2384" s="169"/>
      <c r="I2384" s="169"/>
      <c r="J2384" s="169"/>
      <c r="K2384" s="169"/>
      <c r="L2384" s="169"/>
      <c r="M2384" s="169"/>
      <c r="N2384" s="169"/>
      <c r="O2384" s="169"/>
      <c r="P2384" s="207"/>
      <c r="Q2384" s="169"/>
      <c r="R2384" s="169"/>
      <c r="S2384" s="169"/>
      <c r="T2384" s="169"/>
      <c r="U2384" s="208">
        <v>0</v>
      </c>
      <c r="V2384" s="207">
        <v>0</v>
      </c>
      <c r="W2384" s="169"/>
      <c r="X2384" s="169"/>
      <c r="Y2384" s="169"/>
      <c r="Z2384" s="169"/>
      <c r="AA2384" s="169"/>
      <c r="AB2384" s="169"/>
      <c r="AC2384" s="180"/>
      <c r="AD2384" s="180"/>
      <c r="AE2384" s="207">
        <f t="shared" si="368"/>
        <v>0</v>
      </c>
    </row>
    <row r="2385" spans="1:474" x14ac:dyDescent="0.25">
      <c r="A2385" s="119"/>
      <c r="B2385" s="48" t="s">
        <v>2245</v>
      </c>
      <c r="C2385" s="23"/>
      <c r="D2385" s="49">
        <v>0</v>
      </c>
      <c r="E2385" s="23"/>
      <c r="F2385" s="50">
        <v>0</v>
      </c>
      <c r="G2385" s="169"/>
      <c r="H2385" s="169"/>
      <c r="I2385" s="169"/>
      <c r="J2385" s="169"/>
      <c r="K2385" s="169"/>
      <c r="L2385" s="169"/>
      <c r="M2385" s="169"/>
      <c r="N2385" s="169"/>
      <c r="O2385" s="169"/>
      <c r="P2385" s="207"/>
      <c r="Q2385" s="169"/>
      <c r="R2385" s="169"/>
      <c r="S2385" s="169"/>
      <c r="T2385" s="169"/>
      <c r="U2385" s="208">
        <v>0</v>
      </c>
      <c r="V2385" s="207">
        <v>0</v>
      </c>
      <c r="W2385" s="169"/>
      <c r="X2385" s="169"/>
      <c r="Y2385" s="169"/>
      <c r="Z2385" s="169"/>
      <c r="AA2385" s="169"/>
      <c r="AB2385" s="169"/>
      <c r="AC2385" s="180"/>
      <c r="AD2385" s="180"/>
      <c r="AE2385" s="207">
        <f t="shared" si="368"/>
        <v>0</v>
      </c>
    </row>
    <row r="2386" spans="1:474" x14ac:dyDescent="0.25">
      <c r="A2386" s="119"/>
      <c r="B2386" s="48" t="s">
        <v>2246</v>
      </c>
      <c r="C2386" s="23"/>
      <c r="D2386" s="49">
        <v>50</v>
      </c>
      <c r="E2386" s="23"/>
      <c r="F2386" s="50">
        <v>40000</v>
      </c>
      <c r="G2386" s="169"/>
      <c r="H2386" s="169"/>
      <c r="I2386" s="169"/>
      <c r="J2386" s="169"/>
      <c r="K2386" s="169"/>
      <c r="L2386" s="169"/>
      <c r="M2386" s="169"/>
      <c r="N2386" s="169"/>
      <c r="O2386" s="169"/>
      <c r="P2386" s="207"/>
      <c r="Q2386" s="169"/>
      <c r="R2386" s="169"/>
      <c r="S2386" s="169"/>
      <c r="T2386" s="169"/>
      <c r="U2386" s="208">
        <v>50</v>
      </c>
      <c r="V2386" s="207">
        <v>40000</v>
      </c>
      <c r="W2386" s="169"/>
      <c r="X2386" s="169"/>
      <c r="Y2386" s="169"/>
      <c r="Z2386" s="169"/>
      <c r="AA2386" s="169"/>
      <c r="AB2386" s="169"/>
      <c r="AC2386" s="180"/>
      <c r="AD2386" s="180"/>
      <c r="AE2386" s="207">
        <f t="shared" si="368"/>
        <v>40000</v>
      </c>
    </row>
    <row r="2387" spans="1:474" x14ac:dyDescent="0.25">
      <c r="A2387" s="119"/>
      <c r="B2387" s="48" t="s">
        <v>2247</v>
      </c>
      <c r="C2387" s="23"/>
      <c r="D2387" s="49">
        <v>32</v>
      </c>
      <c r="E2387" s="23"/>
      <c r="F2387" s="50">
        <v>25600</v>
      </c>
      <c r="G2387" s="169"/>
      <c r="H2387" s="169"/>
      <c r="I2387" s="169"/>
      <c r="J2387" s="169"/>
      <c r="K2387" s="169"/>
      <c r="L2387" s="169"/>
      <c r="M2387" s="169"/>
      <c r="N2387" s="169"/>
      <c r="O2387" s="169"/>
      <c r="P2387" s="207"/>
      <c r="Q2387" s="169"/>
      <c r="R2387" s="169"/>
      <c r="S2387" s="169"/>
      <c r="T2387" s="169"/>
      <c r="U2387" s="208">
        <v>32</v>
      </c>
      <c r="V2387" s="207">
        <v>25600</v>
      </c>
      <c r="W2387" s="169"/>
      <c r="X2387" s="169"/>
      <c r="Y2387" s="169"/>
      <c r="Z2387" s="169"/>
      <c r="AA2387" s="169"/>
      <c r="AB2387" s="169"/>
      <c r="AC2387" s="180"/>
      <c r="AD2387" s="180"/>
      <c r="AE2387" s="207">
        <f t="shared" si="368"/>
        <v>25600</v>
      </c>
    </row>
    <row r="2388" spans="1:474" x14ac:dyDescent="0.25">
      <c r="A2388" s="119"/>
      <c r="B2388" s="48" t="s">
        <v>2248</v>
      </c>
      <c r="C2388" s="23"/>
      <c r="D2388" s="49">
        <v>28</v>
      </c>
      <c r="E2388" s="23"/>
      <c r="F2388" s="50">
        <v>84000</v>
      </c>
      <c r="G2388" s="169"/>
      <c r="H2388" s="169"/>
      <c r="I2388" s="169"/>
      <c r="J2388" s="169"/>
      <c r="K2388" s="169"/>
      <c r="L2388" s="169"/>
      <c r="M2388" s="169"/>
      <c r="N2388" s="169"/>
      <c r="O2388" s="169">
        <v>1</v>
      </c>
      <c r="P2388" s="207">
        <f>26799.99+32399.99+3300+11475+2500</f>
        <v>76474.98000000001</v>
      </c>
      <c r="Q2388" s="169">
        <v>2</v>
      </c>
      <c r="R2388" s="169">
        <f>2600+4890</f>
        <v>7490</v>
      </c>
      <c r="S2388" s="169"/>
      <c r="T2388" s="169"/>
      <c r="U2388" s="208">
        <v>25</v>
      </c>
      <c r="V2388" s="207">
        <v>35.019999999989523</v>
      </c>
      <c r="W2388" s="169"/>
      <c r="X2388" s="169"/>
      <c r="Y2388" s="169"/>
      <c r="Z2388" s="169"/>
      <c r="AA2388" s="169"/>
      <c r="AB2388" s="169"/>
      <c r="AC2388" s="180"/>
      <c r="AD2388" s="180"/>
      <c r="AE2388" s="207">
        <f t="shared" si="368"/>
        <v>84000</v>
      </c>
    </row>
    <row r="2389" spans="1:474" x14ac:dyDescent="0.25">
      <c r="A2389" s="119"/>
      <c r="B2389" s="48" t="s">
        <v>2249</v>
      </c>
      <c r="C2389" s="23"/>
      <c r="D2389" s="49">
        <v>26</v>
      </c>
      <c r="E2389" s="23"/>
      <c r="F2389" s="50">
        <v>26000</v>
      </c>
      <c r="G2389" s="169"/>
      <c r="H2389" s="169"/>
      <c r="I2389" s="169"/>
      <c r="J2389" s="169"/>
      <c r="K2389" s="169"/>
      <c r="L2389" s="169"/>
      <c r="M2389" s="169"/>
      <c r="N2389" s="169"/>
      <c r="O2389" s="169"/>
      <c r="P2389" s="207"/>
      <c r="Q2389" s="169"/>
      <c r="R2389" s="169"/>
      <c r="S2389" s="169"/>
      <c r="T2389" s="169"/>
      <c r="U2389" s="208">
        <v>26</v>
      </c>
      <c r="V2389" s="207">
        <v>26000</v>
      </c>
      <c r="W2389" s="169"/>
      <c r="X2389" s="169"/>
      <c r="Y2389" s="169"/>
      <c r="Z2389" s="169"/>
      <c r="AA2389" s="169"/>
      <c r="AB2389" s="169"/>
      <c r="AC2389" s="180"/>
      <c r="AD2389" s="180"/>
      <c r="AE2389" s="207">
        <f t="shared" si="368"/>
        <v>26000</v>
      </c>
    </row>
    <row r="2390" spans="1:474" x14ac:dyDescent="0.25">
      <c r="A2390" s="119"/>
      <c r="B2390" s="48" t="s">
        <v>2250</v>
      </c>
      <c r="C2390" s="23"/>
      <c r="D2390" s="49">
        <v>1</v>
      </c>
      <c r="E2390" s="23"/>
      <c r="F2390" s="50">
        <v>80000</v>
      </c>
      <c r="G2390" s="169"/>
      <c r="H2390" s="169"/>
      <c r="I2390" s="169">
        <v>1</v>
      </c>
      <c r="J2390" s="169">
        <v>19560</v>
      </c>
      <c r="K2390" s="169"/>
      <c r="L2390" s="169"/>
      <c r="M2390" s="169"/>
      <c r="N2390" s="169"/>
      <c r="O2390" s="169"/>
      <c r="P2390" s="207">
        <v>14963.4</v>
      </c>
      <c r="Q2390" s="169"/>
      <c r="R2390" s="169"/>
      <c r="S2390" s="169"/>
      <c r="T2390" s="169"/>
      <c r="U2390" s="208">
        <v>0</v>
      </c>
      <c r="V2390" s="207">
        <v>45476.6</v>
      </c>
      <c r="W2390" s="169"/>
      <c r="X2390" s="169"/>
      <c r="Y2390" s="169"/>
      <c r="Z2390" s="169"/>
      <c r="AA2390" s="169"/>
      <c r="AB2390" s="169"/>
      <c r="AC2390" s="180"/>
      <c r="AD2390" s="180"/>
      <c r="AE2390" s="207">
        <f t="shared" si="368"/>
        <v>80000</v>
      </c>
    </row>
    <row r="2391" spans="1:474" s="14" customFormat="1" x14ac:dyDescent="0.25">
      <c r="A2391" s="11">
        <v>356</v>
      </c>
      <c r="B2391" s="79" t="s">
        <v>2251</v>
      </c>
      <c r="C2391" s="80"/>
      <c r="D2391" s="11"/>
      <c r="E2391" s="11"/>
      <c r="F2391" s="13">
        <v>3582</v>
      </c>
      <c r="G2391" s="171">
        <f>G2392</f>
        <v>0</v>
      </c>
      <c r="H2391" s="171">
        <f t="shared" ref="H2391:AE2391" si="369">H2392</f>
        <v>0</v>
      </c>
      <c r="I2391" s="171">
        <f t="shared" si="369"/>
        <v>0</v>
      </c>
      <c r="J2391" s="171">
        <f t="shared" si="369"/>
        <v>0</v>
      </c>
      <c r="K2391" s="171">
        <f t="shared" si="369"/>
        <v>0</v>
      </c>
      <c r="L2391" s="171">
        <f t="shared" si="369"/>
        <v>0</v>
      </c>
      <c r="M2391" s="171">
        <f t="shared" si="369"/>
        <v>0</v>
      </c>
      <c r="N2391" s="171">
        <f t="shared" si="369"/>
        <v>0</v>
      </c>
      <c r="O2391" s="171">
        <f t="shared" si="369"/>
        <v>0</v>
      </c>
      <c r="P2391" s="185">
        <f t="shared" si="369"/>
        <v>0</v>
      </c>
      <c r="Q2391" s="171">
        <f t="shared" si="369"/>
        <v>0</v>
      </c>
      <c r="R2391" s="171">
        <f t="shared" si="369"/>
        <v>0</v>
      </c>
      <c r="S2391" s="171">
        <v>0</v>
      </c>
      <c r="T2391" s="171">
        <v>0</v>
      </c>
      <c r="U2391" s="171">
        <v>2</v>
      </c>
      <c r="V2391" s="185">
        <v>3582</v>
      </c>
      <c r="W2391" s="171">
        <f t="shared" si="369"/>
        <v>0</v>
      </c>
      <c r="X2391" s="171">
        <f t="shared" si="369"/>
        <v>0</v>
      </c>
      <c r="Y2391" s="171">
        <f t="shared" si="369"/>
        <v>0</v>
      </c>
      <c r="Z2391" s="171">
        <f t="shared" si="369"/>
        <v>0</v>
      </c>
      <c r="AA2391" s="171">
        <f t="shared" si="369"/>
        <v>0</v>
      </c>
      <c r="AB2391" s="171">
        <f t="shared" si="369"/>
        <v>0</v>
      </c>
      <c r="AC2391" s="171">
        <f t="shared" si="369"/>
        <v>0</v>
      </c>
      <c r="AD2391" s="181">
        <f t="shared" si="369"/>
        <v>0</v>
      </c>
      <c r="AE2391" s="185">
        <f t="shared" si="369"/>
        <v>3582</v>
      </c>
      <c r="AF2391" s="104"/>
      <c r="AG2391" s="104"/>
      <c r="AH2391" s="104"/>
      <c r="AI2391" s="104"/>
      <c r="AJ2391" s="104"/>
      <c r="AK2391" s="104"/>
      <c r="AL2391" s="104"/>
      <c r="AM2391" s="104"/>
      <c r="AN2391" s="104"/>
      <c r="AO2391" s="104"/>
      <c r="AP2391" s="104"/>
      <c r="AQ2391" s="104"/>
      <c r="AR2391" s="104"/>
      <c r="AS2391" s="104"/>
      <c r="AT2391" s="104"/>
      <c r="AU2391" s="104"/>
      <c r="AV2391" s="104"/>
      <c r="AW2391" s="104"/>
      <c r="AX2391" s="104"/>
      <c r="AY2391" s="104"/>
      <c r="AZ2391" s="104"/>
      <c r="BA2391" s="104"/>
      <c r="BB2391" s="104"/>
      <c r="BC2391" s="104"/>
      <c r="BD2391" s="104"/>
      <c r="BE2391" s="104"/>
      <c r="BF2391" s="104"/>
      <c r="BG2391" s="104"/>
      <c r="BH2391" s="104"/>
      <c r="BI2391" s="104"/>
      <c r="BJ2391" s="104"/>
      <c r="BK2391" s="104"/>
      <c r="BL2391" s="104"/>
      <c r="BM2391" s="104"/>
      <c r="BN2391" s="104"/>
      <c r="BO2391" s="104"/>
      <c r="BP2391" s="104"/>
      <c r="BQ2391" s="104"/>
      <c r="BR2391" s="104"/>
      <c r="GM2391" s="104"/>
      <c r="GN2391" s="104"/>
      <c r="GO2391" s="104"/>
      <c r="GP2391" s="104"/>
      <c r="GQ2391" s="104"/>
      <c r="GR2391" s="104"/>
      <c r="GS2391" s="104"/>
      <c r="GT2391" s="104"/>
      <c r="GU2391" s="104"/>
      <c r="GV2391" s="104"/>
      <c r="GW2391" s="104"/>
      <c r="GX2391" s="104"/>
      <c r="GY2391" s="104"/>
      <c r="GZ2391" s="104"/>
      <c r="HA2391" s="104"/>
      <c r="HB2391" s="104"/>
      <c r="HC2391" s="104"/>
      <c r="HD2391" s="104"/>
      <c r="HE2391" s="104"/>
      <c r="HF2391" s="104"/>
      <c r="HG2391" s="104"/>
      <c r="HH2391" s="104"/>
      <c r="HI2391" s="104"/>
      <c r="HJ2391" s="104"/>
      <c r="HK2391" s="104"/>
      <c r="HL2391" s="104"/>
      <c r="HM2391" s="104"/>
      <c r="HN2391" s="104"/>
      <c r="HO2391" s="104"/>
      <c r="HP2391" s="104"/>
      <c r="HQ2391" s="104"/>
      <c r="HR2391" s="104"/>
      <c r="HS2391" s="104"/>
      <c r="HT2391" s="104"/>
      <c r="HU2391" s="104"/>
      <c r="HV2391" s="104"/>
      <c r="HW2391" s="104"/>
      <c r="HX2391" s="104"/>
      <c r="HY2391" s="104"/>
      <c r="HZ2391" s="104"/>
      <c r="IA2391" s="104"/>
      <c r="IB2391" s="104"/>
      <c r="IC2391" s="104"/>
      <c r="ID2391" s="104"/>
      <c r="IE2391" s="104"/>
      <c r="IF2391" s="104"/>
      <c r="IG2391" s="104"/>
      <c r="IH2391" s="104"/>
      <c r="II2391" s="104"/>
      <c r="IJ2391" s="104"/>
      <c r="IK2391" s="104"/>
      <c r="IL2391" s="104"/>
      <c r="IM2391" s="104"/>
      <c r="IN2391" s="104"/>
      <c r="IO2391" s="104"/>
      <c r="IP2391" s="104"/>
      <c r="IQ2391" s="104"/>
      <c r="IR2391" s="104"/>
      <c r="IS2391" s="104"/>
      <c r="IT2391" s="104"/>
      <c r="IU2391" s="104"/>
      <c r="IV2391" s="104"/>
      <c r="IW2391" s="104"/>
      <c r="IX2391" s="104"/>
      <c r="IY2391" s="104"/>
      <c r="IZ2391" s="104"/>
      <c r="JA2391" s="104"/>
      <c r="JB2391" s="104"/>
      <c r="JC2391" s="104"/>
      <c r="JD2391" s="104"/>
      <c r="JE2391" s="104"/>
      <c r="JF2391" s="104"/>
      <c r="JG2391" s="104"/>
      <c r="JH2391" s="104"/>
      <c r="JI2391" s="104"/>
      <c r="JJ2391" s="104"/>
      <c r="JK2391" s="104"/>
      <c r="JL2391" s="104"/>
      <c r="JM2391" s="104"/>
      <c r="JN2391" s="104"/>
      <c r="JO2391" s="104"/>
      <c r="JP2391" s="104"/>
      <c r="JQ2391" s="104"/>
      <c r="JR2391" s="104"/>
      <c r="JS2391" s="104"/>
      <c r="JT2391" s="104"/>
      <c r="JU2391" s="104"/>
      <c r="JV2391" s="104"/>
      <c r="JW2391" s="104"/>
      <c r="JX2391" s="104"/>
      <c r="JY2391" s="104"/>
      <c r="JZ2391" s="104"/>
      <c r="KA2391" s="104"/>
      <c r="KB2391" s="104"/>
      <c r="KC2391" s="104"/>
      <c r="KD2391" s="104"/>
      <c r="KE2391" s="104"/>
      <c r="KF2391" s="104"/>
      <c r="KG2391" s="104"/>
      <c r="KH2391" s="104"/>
      <c r="KI2391" s="104"/>
      <c r="KJ2391" s="104"/>
      <c r="KK2391" s="104"/>
      <c r="KL2391" s="104"/>
      <c r="KM2391" s="104"/>
      <c r="KN2391" s="104"/>
      <c r="KO2391" s="104"/>
      <c r="KP2391" s="104"/>
      <c r="KQ2391" s="104"/>
      <c r="KR2391" s="104"/>
      <c r="KS2391" s="104"/>
      <c r="KT2391" s="104"/>
      <c r="KU2391" s="104"/>
      <c r="KV2391" s="104"/>
      <c r="KW2391" s="104"/>
      <c r="KX2391" s="104"/>
      <c r="KY2391" s="104"/>
      <c r="KZ2391" s="104"/>
      <c r="LA2391" s="104"/>
      <c r="LB2391" s="104"/>
      <c r="LC2391" s="104"/>
      <c r="LD2391" s="104"/>
      <c r="LE2391" s="104"/>
      <c r="LF2391" s="104"/>
      <c r="LG2391" s="104"/>
      <c r="LH2391" s="104"/>
      <c r="LI2391" s="104"/>
      <c r="LJ2391" s="104"/>
      <c r="LK2391" s="104"/>
      <c r="LL2391" s="104"/>
      <c r="LM2391" s="104"/>
      <c r="LN2391" s="104"/>
      <c r="LO2391" s="104"/>
      <c r="LP2391" s="104"/>
      <c r="LQ2391" s="104"/>
      <c r="LR2391" s="104"/>
      <c r="LS2391" s="104"/>
      <c r="LT2391" s="104"/>
      <c r="LU2391" s="104"/>
      <c r="LV2391" s="104"/>
      <c r="LW2391" s="104"/>
      <c r="LX2391" s="104"/>
      <c r="LY2391" s="104"/>
      <c r="LZ2391" s="104"/>
      <c r="MA2391" s="104"/>
      <c r="MB2391" s="104"/>
      <c r="MC2391" s="104"/>
      <c r="MD2391" s="104"/>
      <c r="ME2391" s="104"/>
      <c r="MF2391" s="104"/>
      <c r="MG2391" s="104"/>
      <c r="MH2391" s="104"/>
      <c r="MI2391" s="104"/>
      <c r="MJ2391" s="104"/>
      <c r="MK2391" s="104"/>
      <c r="ML2391" s="104"/>
      <c r="MM2391" s="104"/>
      <c r="MN2391" s="104"/>
      <c r="MO2391" s="104"/>
      <c r="MP2391" s="104"/>
      <c r="MQ2391" s="104"/>
      <c r="MR2391" s="104"/>
      <c r="MS2391" s="104"/>
      <c r="MT2391" s="104"/>
      <c r="MU2391" s="104"/>
      <c r="MV2391" s="104"/>
      <c r="MW2391" s="104"/>
      <c r="MX2391" s="104"/>
      <c r="MY2391" s="104"/>
      <c r="MZ2391" s="104"/>
      <c r="NA2391" s="104"/>
      <c r="NB2391" s="104"/>
      <c r="NC2391" s="104"/>
      <c r="ND2391" s="104"/>
      <c r="NE2391" s="104"/>
      <c r="NF2391" s="104"/>
      <c r="NG2391" s="104"/>
      <c r="NH2391" s="104"/>
      <c r="NI2391" s="104"/>
      <c r="NJ2391" s="104"/>
      <c r="NK2391" s="104"/>
      <c r="NL2391" s="104"/>
      <c r="NM2391" s="104"/>
      <c r="NN2391" s="104"/>
      <c r="NO2391" s="104"/>
      <c r="NP2391" s="104"/>
      <c r="NQ2391" s="104"/>
      <c r="NR2391" s="104"/>
      <c r="NS2391" s="104"/>
      <c r="NT2391" s="104"/>
      <c r="NU2391" s="104"/>
      <c r="NV2391" s="104"/>
      <c r="NW2391" s="104"/>
      <c r="NX2391" s="104"/>
      <c r="NY2391" s="104"/>
      <c r="NZ2391" s="104"/>
      <c r="OA2391" s="104"/>
      <c r="OB2391" s="104"/>
      <c r="OC2391" s="104"/>
      <c r="OD2391" s="104"/>
      <c r="OE2391" s="104"/>
      <c r="OF2391" s="104"/>
      <c r="OG2391" s="104"/>
      <c r="OH2391" s="104"/>
      <c r="OI2391" s="104"/>
      <c r="OJ2391" s="104"/>
      <c r="OK2391" s="104"/>
      <c r="OL2391" s="104"/>
      <c r="OM2391" s="104"/>
      <c r="ON2391" s="104"/>
      <c r="OO2391" s="104"/>
      <c r="OP2391" s="104"/>
      <c r="OQ2391" s="104"/>
      <c r="OR2391" s="104"/>
      <c r="OS2391" s="104"/>
      <c r="OT2391" s="104"/>
      <c r="OU2391" s="104"/>
      <c r="OV2391" s="104"/>
      <c r="OW2391" s="104"/>
      <c r="OX2391" s="104"/>
      <c r="OY2391" s="104"/>
      <c r="OZ2391" s="104"/>
      <c r="PA2391" s="104"/>
      <c r="PB2391" s="104"/>
      <c r="PC2391" s="104"/>
      <c r="PD2391" s="104"/>
      <c r="PE2391" s="104"/>
      <c r="PF2391" s="104"/>
      <c r="PG2391" s="104"/>
      <c r="PH2391" s="104"/>
      <c r="PI2391" s="104"/>
      <c r="PJ2391" s="104"/>
      <c r="PK2391" s="104"/>
      <c r="PL2391" s="104"/>
      <c r="PM2391" s="104"/>
      <c r="PN2391" s="104"/>
      <c r="PO2391" s="104"/>
      <c r="PP2391" s="104"/>
      <c r="PQ2391" s="104"/>
      <c r="PR2391" s="104"/>
      <c r="PS2391" s="104"/>
      <c r="PT2391" s="104"/>
      <c r="PU2391" s="104"/>
      <c r="PV2391" s="104"/>
      <c r="PW2391" s="104"/>
      <c r="PX2391" s="104"/>
      <c r="PY2391" s="104"/>
      <c r="PZ2391" s="104"/>
      <c r="QA2391" s="104"/>
      <c r="QB2391" s="104"/>
      <c r="QC2391" s="104"/>
      <c r="QD2391" s="104"/>
      <c r="QE2391" s="104"/>
      <c r="QF2391" s="104"/>
      <c r="QG2391" s="104"/>
      <c r="QH2391" s="104"/>
      <c r="QI2391" s="104"/>
      <c r="QJ2391" s="104"/>
      <c r="QK2391" s="104"/>
      <c r="QL2391" s="104"/>
      <c r="QM2391" s="104"/>
      <c r="QN2391" s="104"/>
      <c r="QO2391" s="104"/>
      <c r="QP2391" s="104"/>
      <c r="QQ2391" s="104"/>
      <c r="QR2391" s="104"/>
      <c r="QS2391" s="104"/>
      <c r="QT2391" s="104"/>
      <c r="QU2391" s="104"/>
      <c r="QV2391" s="104"/>
      <c r="QW2391" s="104"/>
      <c r="QX2391" s="104"/>
      <c r="QY2391" s="104"/>
      <c r="QZ2391" s="104"/>
      <c r="RA2391" s="104"/>
      <c r="RB2391" s="104"/>
      <c r="RC2391" s="104"/>
      <c r="RD2391" s="104"/>
      <c r="RE2391" s="104"/>
      <c r="RF2391" s="104"/>
    </row>
    <row r="2392" spans="1:474" s="19" customFormat="1" x14ac:dyDescent="0.25">
      <c r="A2392" s="15">
        <v>35601</v>
      </c>
      <c r="B2392" s="67" t="s">
        <v>2252</v>
      </c>
      <c r="C2392" s="15"/>
      <c r="D2392" s="15"/>
      <c r="E2392" s="15"/>
      <c r="F2392" s="18">
        <v>3582</v>
      </c>
      <c r="G2392" s="173">
        <f>SUM(G2393)</f>
        <v>0</v>
      </c>
      <c r="H2392" s="173">
        <f t="shared" ref="H2392:AE2392" si="370">SUM(H2393)</f>
        <v>0</v>
      </c>
      <c r="I2392" s="173">
        <f t="shared" si="370"/>
        <v>0</v>
      </c>
      <c r="J2392" s="173">
        <f t="shared" si="370"/>
        <v>0</v>
      </c>
      <c r="K2392" s="173">
        <f t="shared" si="370"/>
        <v>0</v>
      </c>
      <c r="L2392" s="173">
        <f t="shared" si="370"/>
        <v>0</v>
      </c>
      <c r="M2392" s="173">
        <f t="shared" si="370"/>
        <v>0</v>
      </c>
      <c r="N2392" s="173">
        <f t="shared" si="370"/>
        <v>0</v>
      </c>
      <c r="O2392" s="173">
        <f t="shared" si="370"/>
        <v>0</v>
      </c>
      <c r="P2392" s="184">
        <f t="shared" si="370"/>
        <v>0</v>
      </c>
      <c r="Q2392" s="173">
        <f t="shared" si="370"/>
        <v>0</v>
      </c>
      <c r="R2392" s="173">
        <f t="shared" si="370"/>
        <v>0</v>
      </c>
      <c r="S2392" s="173">
        <v>0</v>
      </c>
      <c r="T2392" s="173">
        <v>0</v>
      </c>
      <c r="U2392" s="173">
        <v>2</v>
      </c>
      <c r="V2392" s="184">
        <v>3582</v>
      </c>
      <c r="W2392" s="173">
        <f t="shared" si="370"/>
        <v>0</v>
      </c>
      <c r="X2392" s="173">
        <f t="shared" si="370"/>
        <v>0</v>
      </c>
      <c r="Y2392" s="173">
        <f t="shared" si="370"/>
        <v>0</v>
      </c>
      <c r="Z2392" s="173">
        <f t="shared" si="370"/>
        <v>0</v>
      </c>
      <c r="AA2392" s="173">
        <f t="shared" si="370"/>
        <v>0</v>
      </c>
      <c r="AB2392" s="173">
        <f t="shared" si="370"/>
        <v>0</v>
      </c>
      <c r="AC2392" s="173">
        <f t="shared" si="370"/>
        <v>0</v>
      </c>
      <c r="AD2392" s="179">
        <f t="shared" si="370"/>
        <v>0</v>
      </c>
      <c r="AE2392" s="184">
        <f t="shared" si="370"/>
        <v>3582</v>
      </c>
      <c r="AF2392" s="104"/>
      <c r="AG2392" s="104"/>
      <c r="AH2392" s="104"/>
      <c r="AI2392" s="104"/>
      <c r="AJ2392" s="104"/>
      <c r="AK2392" s="104"/>
      <c r="AL2392" s="104"/>
      <c r="AM2392" s="104"/>
      <c r="AN2392" s="104"/>
      <c r="AO2392" s="104"/>
      <c r="AP2392" s="104"/>
      <c r="AQ2392" s="104"/>
      <c r="AR2392" s="104"/>
      <c r="AS2392" s="104"/>
      <c r="AT2392" s="104"/>
      <c r="AU2392" s="104"/>
      <c r="AV2392" s="104"/>
      <c r="AW2392" s="104"/>
      <c r="AX2392" s="104"/>
      <c r="AY2392" s="104"/>
      <c r="AZ2392" s="104"/>
      <c r="BA2392" s="104"/>
      <c r="BB2392" s="104"/>
      <c r="BC2392" s="104"/>
      <c r="BD2392" s="104"/>
      <c r="BE2392" s="104"/>
      <c r="BF2392" s="104"/>
      <c r="BG2392" s="104"/>
      <c r="BH2392" s="104"/>
      <c r="BI2392" s="104"/>
      <c r="BJ2392" s="104"/>
      <c r="BK2392" s="104"/>
      <c r="BL2392" s="104"/>
      <c r="BM2392" s="104"/>
      <c r="BN2392" s="104"/>
      <c r="BO2392" s="104"/>
      <c r="BP2392" s="104"/>
      <c r="BQ2392" s="104"/>
      <c r="BR2392" s="104"/>
      <c r="GM2392" s="104"/>
      <c r="GN2392" s="104"/>
      <c r="GO2392" s="104"/>
      <c r="GP2392" s="104"/>
      <c r="GQ2392" s="104"/>
      <c r="GR2392" s="104"/>
      <c r="GS2392" s="104"/>
      <c r="GT2392" s="104"/>
      <c r="GU2392" s="104"/>
      <c r="GV2392" s="104"/>
      <c r="GW2392" s="104"/>
      <c r="GX2392" s="104"/>
      <c r="GY2392" s="104"/>
      <c r="GZ2392" s="104"/>
      <c r="HA2392" s="104"/>
      <c r="HB2392" s="104"/>
      <c r="HC2392" s="104"/>
      <c r="HD2392" s="104"/>
      <c r="HE2392" s="104"/>
      <c r="HF2392" s="104"/>
      <c r="HG2392" s="104"/>
      <c r="HH2392" s="104"/>
      <c r="HI2392" s="104"/>
      <c r="HJ2392" s="104"/>
      <c r="HK2392" s="104"/>
      <c r="HL2392" s="104"/>
      <c r="HM2392" s="104"/>
      <c r="HN2392" s="104"/>
      <c r="HO2392" s="104"/>
      <c r="HP2392" s="104"/>
      <c r="HQ2392" s="104"/>
      <c r="HR2392" s="104"/>
      <c r="HS2392" s="104"/>
      <c r="HT2392" s="104"/>
      <c r="HU2392" s="104"/>
      <c r="HV2392" s="104"/>
      <c r="HW2392" s="104"/>
      <c r="HX2392" s="104"/>
      <c r="HY2392" s="104"/>
      <c r="HZ2392" s="104"/>
      <c r="IA2392" s="104"/>
      <c r="IB2392" s="104"/>
      <c r="IC2392" s="104"/>
      <c r="ID2392" s="104"/>
      <c r="IE2392" s="104"/>
      <c r="IF2392" s="104"/>
      <c r="IG2392" s="104"/>
      <c r="IH2392" s="104"/>
      <c r="II2392" s="104"/>
      <c r="IJ2392" s="104"/>
      <c r="IK2392" s="104"/>
      <c r="IL2392" s="104"/>
      <c r="IM2392" s="104"/>
      <c r="IN2392" s="104"/>
      <c r="IO2392" s="104"/>
      <c r="IP2392" s="104"/>
      <c r="IQ2392" s="104"/>
      <c r="IR2392" s="104"/>
      <c r="IS2392" s="104"/>
      <c r="IT2392" s="104"/>
      <c r="IU2392" s="104"/>
      <c r="IV2392" s="104"/>
      <c r="IW2392" s="104"/>
      <c r="IX2392" s="104"/>
      <c r="IY2392" s="104"/>
      <c r="IZ2392" s="104"/>
      <c r="JA2392" s="104"/>
      <c r="JB2392" s="104"/>
      <c r="JC2392" s="104"/>
      <c r="JD2392" s="104"/>
      <c r="JE2392" s="104"/>
      <c r="JF2392" s="104"/>
      <c r="JG2392" s="104"/>
      <c r="JH2392" s="104"/>
      <c r="JI2392" s="104"/>
      <c r="JJ2392" s="104"/>
      <c r="JK2392" s="104"/>
      <c r="JL2392" s="104"/>
      <c r="JM2392" s="104"/>
      <c r="JN2392" s="104"/>
      <c r="JO2392" s="104"/>
      <c r="JP2392" s="104"/>
      <c r="JQ2392" s="104"/>
      <c r="JR2392" s="104"/>
      <c r="JS2392" s="104"/>
      <c r="JT2392" s="104"/>
      <c r="JU2392" s="104"/>
      <c r="JV2392" s="104"/>
      <c r="JW2392" s="104"/>
      <c r="JX2392" s="104"/>
      <c r="JY2392" s="104"/>
      <c r="JZ2392" s="104"/>
      <c r="KA2392" s="104"/>
      <c r="KB2392" s="104"/>
      <c r="KC2392" s="104"/>
      <c r="KD2392" s="104"/>
      <c r="KE2392" s="104"/>
      <c r="KF2392" s="104"/>
      <c r="KG2392" s="104"/>
      <c r="KH2392" s="104"/>
      <c r="KI2392" s="104"/>
      <c r="KJ2392" s="104"/>
      <c r="KK2392" s="104"/>
      <c r="KL2392" s="104"/>
      <c r="KM2392" s="104"/>
      <c r="KN2392" s="104"/>
      <c r="KO2392" s="104"/>
      <c r="KP2392" s="104"/>
      <c r="KQ2392" s="104"/>
      <c r="KR2392" s="104"/>
      <c r="KS2392" s="104"/>
      <c r="KT2392" s="104"/>
      <c r="KU2392" s="104"/>
      <c r="KV2392" s="104"/>
      <c r="KW2392" s="104"/>
      <c r="KX2392" s="104"/>
      <c r="KY2392" s="104"/>
      <c r="KZ2392" s="104"/>
      <c r="LA2392" s="104"/>
      <c r="LB2392" s="104"/>
      <c r="LC2392" s="104"/>
      <c r="LD2392" s="104"/>
      <c r="LE2392" s="104"/>
      <c r="LF2392" s="104"/>
      <c r="LG2392" s="104"/>
      <c r="LH2392" s="104"/>
      <c r="LI2392" s="104"/>
      <c r="LJ2392" s="104"/>
      <c r="LK2392" s="104"/>
      <c r="LL2392" s="104"/>
      <c r="LM2392" s="104"/>
      <c r="LN2392" s="104"/>
      <c r="LO2392" s="104"/>
      <c r="LP2392" s="104"/>
      <c r="LQ2392" s="104"/>
      <c r="LR2392" s="104"/>
      <c r="LS2392" s="104"/>
      <c r="LT2392" s="104"/>
      <c r="LU2392" s="104"/>
      <c r="LV2392" s="104"/>
      <c r="LW2392" s="104"/>
      <c r="LX2392" s="104"/>
      <c r="LY2392" s="104"/>
      <c r="LZ2392" s="104"/>
      <c r="MA2392" s="104"/>
      <c r="MB2392" s="104"/>
      <c r="MC2392" s="104"/>
      <c r="MD2392" s="104"/>
      <c r="ME2392" s="104"/>
      <c r="MF2392" s="104"/>
      <c r="MG2392" s="104"/>
      <c r="MH2392" s="104"/>
      <c r="MI2392" s="104"/>
      <c r="MJ2392" s="104"/>
      <c r="MK2392" s="104"/>
      <c r="ML2392" s="104"/>
      <c r="MM2392" s="104"/>
      <c r="MN2392" s="104"/>
      <c r="MO2392" s="104"/>
      <c r="MP2392" s="104"/>
      <c r="MQ2392" s="104"/>
      <c r="MR2392" s="104"/>
      <c r="MS2392" s="104"/>
      <c r="MT2392" s="104"/>
      <c r="MU2392" s="104"/>
      <c r="MV2392" s="104"/>
      <c r="MW2392" s="104"/>
      <c r="MX2392" s="104"/>
      <c r="MY2392" s="104"/>
      <c r="MZ2392" s="104"/>
      <c r="NA2392" s="104"/>
      <c r="NB2392" s="104"/>
      <c r="NC2392" s="104"/>
      <c r="ND2392" s="104"/>
      <c r="NE2392" s="104"/>
      <c r="NF2392" s="104"/>
      <c r="NG2392" s="104"/>
      <c r="NH2392" s="104"/>
      <c r="NI2392" s="104"/>
      <c r="NJ2392" s="104"/>
      <c r="NK2392" s="104"/>
      <c r="NL2392" s="104"/>
      <c r="NM2392" s="104"/>
      <c r="NN2392" s="104"/>
      <c r="NO2392" s="104"/>
      <c r="NP2392" s="104"/>
      <c r="NQ2392" s="104"/>
      <c r="NR2392" s="104"/>
      <c r="NS2392" s="104"/>
      <c r="NT2392" s="104"/>
      <c r="NU2392" s="104"/>
      <c r="NV2392" s="104"/>
      <c r="NW2392" s="104"/>
      <c r="NX2392" s="104"/>
      <c r="NY2392" s="104"/>
      <c r="NZ2392" s="104"/>
      <c r="OA2392" s="104"/>
      <c r="OB2392" s="104"/>
      <c r="OC2392" s="104"/>
      <c r="OD2392" s="104"/>
      <c r="OE2392" s="104"/>
      <c r="OF2392" s="104"/>
      <c r="OG2392" s="104"/>
      <c r="OH2392" s="104"/>
      <c r="OI2392" s="104"/>
      <c r="OJ2392" s="104"/>
      <c r="OK2392" s="104"/>
      <c r="OL2392" s="104"/>
      <c r="OM2392" s="104"/>
      <c r="ON2392" s="104"/>
      <c r="OO2392" s="104"/>
      <c r="OP2392" s="104"/>
      <c r="OQ2392" s="104"/>
      <c r="OR2392" s="104"/>
      <c r="OS2392" s="104"/>
      <c r="OT2392" s="104"/>
      <c r="OU2392" s="104"/>
      <c r="OV2392" s="104"/>
      <c r="OW2392" s="104"/>
      <c r="OX2392" s="104"/>
      <c r="OY2392" s="104"/>
      <c r="OZ2392" s="104"/>
      <c r="PA2392" s="104"/>
      <c r="PB2392" s="104"/>
      <c r="PC2392" s="104"/>
      <c r="PD2392" s="104"/>
      <c r="PE2392" s="104"/>
      <c r="PF2392" s="104"/>
      <c r="PG2392" s="104"/>
      <c r="PH2392" s="104"/>
      <c r="PI2392" s="104"/>
      <c r="PJ2392" s="104"/>
      <c r="PK2392" s="104"/>
      <c r="PL2392" s="104"/>
      <c r="PM2392" s="104"/>
      <c r="PN2392" s="104"/>
      <c r="PO2392" s="104"/>
      <c r="PP2392" s="104"/>
      <c r="PQ2392" s="104"/>
      <c r="PR2392" s="104"/>
      <c r="PS2392" s="104"/>
      <c r="PT2392" s="104"/>
      <c r="PU2392" s="104"/>
      <c r="PV2392" s="104"/>
      <c r="PW2392" s="104"/>
      <c r="PX2392" s="104"/>
      <c r="PY2392" s="104"/>
      <c r="PZ2392" s="104"/>
      <c r="QA2392" s="104"/>
      <c r="QB2392" s="104"/>
      <c r="QC2392" s="104"/>
      <c r="QD2392" s="104"/>
      <c r="QE2392" s="104"/>
      <c r="QF2392" s="104"/>
      <c r="QG2392" s="104"/>
      <c r="QH2392" s="104"/>
      <c r="QI2392" s="104"/>
      <c r="QJ2392" s="104"/>
      <c r="QK2392" s="104"/>
      <c r="QL2392" s="104"/>
      <c r="QM2392" s="104"/>
      <c r="QN2392" s="104"/>
      <c r="QO2392" s="104"/>
      <c r="QP2392" s="104"/>
      <c r="QQ2392" s="104"/>
      <c r="QR2392" s="104"/>
      <c r="QS2392" s="104"/>
      <c r="QT2392" s="104"/>
      <c r="QU2392" s="104"/>
      <c r="QV2392" s="104"/>
      <c r="QW2392" s="104"/>
      <c r="QX2392" s="104"/>
      <c r="QY2392" s="104"/>
      <c r="QZ2392" s="104"/>
      <c r="RA2392" s="104"/>
      <c r="RB2392" s="104"/>
      <c r="RC2392" s="104"/>
      <c r="RD2392" s="104"/>
      <c r="RE2392" s="104"/>
      <c r="RF2392" s="104"/>
    </row>
    <row r="2393" spans="1:474" x14ac:dyDescent="0.25">
      <c r="A2393" s="119"/>
      <c r="B2393" s="48" t="s">
        <v>2253</v>
      </c>
      <c r="C2393" s="23"/>
      <c r="D2393" s="49">
        <v>2</v>
      </c>
      <c r="E2393" s="23"/>
      <c r="F2393" s="50">
        <v>3582</v>
      </c>
      <c r="G2393" s="169"/>
      <c r="H2393" s="169"/>
      <c r="I2393" s="169"/>
      <c r="J2393" s="169"/>
      <c r="K2393" s="169"/>
      <c r="L2393" s="169"/>
      <c r="M2393" s="169"/>
      <c r="N2393" s="169"/>
      <c r="O2393" s="169"/>
      <c r="P2393" s="207"/>
      <c r="Q2393" s="169"/>
      <c r="R2393" s="169"/>
      <c r="S2393" s="169"/>
      <c r="T2393" s="169"/>
      <c r="U2393" s="208">
        <v>2</v>
      </c>
      <c r="V2393" s="207">
        <v>3582</v>
      </c>
      <c r="W2393" s="169"/>
      <c r="X2393" s="169"/>
      <c r="Y2393" s="169"/>
      <c r="Z2393" s="169"/>
      <c r="AA2393" s="169"/>
      <c r="AB2393" s="169"/>
      <c r="AC2393" s="180"/>
      <c r="AD2393" s="180"/>
      <c r="AE2393" s="207">
        <f>H2393+J2393+L2393+N2393+P2393+R2393+T2393+V2393+X2393+Z2393+AB2393+AD2393</f>
        <v>3582</v>
      </c>
    </row>
    <row r="2394" spans="1:474" s="14" customFormat="1" ht="24.75" x14ac:dyDescent="0.25">
      <c r="A2394" s="11">
        <v>357</v>
      </c>
      <c r="B2394" s="79" t="s">
        <v>2254</v>
      </c>
      <c r="C2394" s="80"/>
      <c r="D2394" s="11"/>
      <c r="E2394" s="11"/>
      <c r="F2394" s="13">
        <v>0</v>
      </c>
      <c r="G2394" s="171">
        <f>G2395</f>
        <v>0</v>
      </c>
      <c r="H2394" s="171">
        <f t="shared" ref="H2394:AE2394" si="371">H2395</f>
        <v>0</v>
      </c>
      <c r="I2394" s="171">
        <f t="shared" si="371"/>
        <v>0</v>
      </c>
      <c r="J2394" s="171">
        <f t="shared" si="371"/>
        <v>0</v>
      </c>
      <c r="K2394" s="171">
        <f t="shared" si="371"/>
        <v>0</v>
      </c>
      <c r="L2394" s="171">
        <f t="shared" si="371"/>
        <v>0</v>
      </c>
      <c r="M2394" s="171">
        <f t="shared" si="371"/>
        <v>0</v>
      </c>
      <c r="N2394" s="171">
        <f t="shared" si="371"/>
        <v>0</v>
      </c>
      <c r="O2394" s="171">
        <f t="shared" si="371"/>
        <v>0</v>
      </c>
      <c r="P2394" s="185">
        <f t="shared" si="371"/>
        <v>0</v>
      </c>
      <c r="Q2394" s="171">
        <f t="shared" si="371"/>
        <v>0</v>
      </c>
      <c r="R2394" s="171">
        <f t="shared" si="371"/>
        <v>0</v>
      </c>
      <c r="S2394" s="171">
        <v>0</v>
      </c>
      <c r="T2394" s="171">
        <v>0</v>
      </c>
      <c r="U2394" s="171">
        <v>0</v>
      </c>
      <c r="V2394" s="185">
        <v>0</v>
      </c>
      <c r="W2394" s="171">
        <f t="shared" si="371"/>
        <v>0</v>
      </c>
      <c r="X2394" s="171">
        <f t="shared" si="371"/>
        <v>0</v>
      </c>
      <c r="Y2394" s="171">
        <f t="shared" si="371"/>
        <v>0</v>
      </c>
      <c r="Z2394" s="171">
        <f t="shared" si="371"/>
        <v>0</v>
      </c>
      <c r="AA2394" s="171">
        <f t="shared" si="371"/>
        <v>0</v>
      </c>
      <c r="AB2394" s="171">
        <f t="shared" si="371"/>
        <v>0</v>
      </c>
      <c r="AC2394" s="171">
        <f t="shared" si="371"/>
        <v>0</v>
      </c>
      <c r="AD2394" s="181">
        <f t="shared" si="371"/>
        <v>0</v>
      </c>
      <c r="AE2394" s="185">
        <f t="shared" si="371"/>
        <v>0</v>
      </c>
      <c r="AF2394" s="104"/>
      <c r="AG2394" s="104"/>
      <c r="AH2394" s="104"/>
      <c r="AI2394" s="104"/>
      <c r="AJ2394" s="104"/>
      <c r="AK2394" s="104"/>
      <c r="AL2394" s="104"/>
      <c r="AM2394" s="104"/>
      <c r="AN2394" s="104"/>
      <c r="AO2394" s="104"/>
      <c r="AP2394" s="104"/>
      <c r="AQ2394" s="104"/>
      <c r="AR2394" s="104"/>
      <c r="AS2394" s="104"/>
      <c r="AT2394" s="104"/>
      <c r="AU2394" s="104"/>
      <c r="AV2394" s="104"/>
      <c r="AW2394" s="104"/>
      <c r="AX2394" s="104"/>
      <c r="AY2394" s="104"/>
      <c r="AZ2394" s="104"/>
      <c r="BA2394" s="104"/>
      <c r="BB2394" s="104"/>
      <c r="BC2394" s="104"/>
      <c r="BD2394" s="104"/>
      <c r="BE2394" s="104"/>
      <c r="BF2394" s="104"/>
      <c r="BG2394" s="104"/>
      <c r="BH2394" s="104"/>
      <c r="BI2394" s="104"/>
      <c r="BJ2394" s="104"/>
      <c r="BK2394" s="104"/>
      <c r="BL2394" s="104"/>
      <c r="BM2394" s="104"/>
      <c r="BN2394" s="104"/>
      <c r="BO2394" s="104"/>
      <c r="BP2394" s="104"/>
      <c r="BQ2394" s="104"/>
      <c r="BR2394" s="104"/>
      <c r="GM2394" s="104"/>
      <c r="GN2394" s="104"/>
      <c r="GO2394" s="104"/>
      <c r="GP2394" s="104"/>
      <c r="GQ2394" s="104"/>
      <c r="GR2394" s="104"/>
      <c r="GS2394" s="104"/>
      <c r="GT2394" s="104"/>
      <c r="GU2394" s="104"/>
      <c r="GV2394" s="104"/>
      <c r="GW2394" s="104"/>
      <c r="GX2394" s="104"/>
      <c r="GY2394" s="104"/>
      <c r="GZ2394" s="104"/>
      <c r="HA2394" s="104"/>
      <c r="HB2394" s="104"/>
      <c r="HC2394" s="104"/>
      <c r="HD2394" s="104"/>
      <c r="HE2394" s="104"/>
      <c r="HF2394" s="104"/>
      <c r="HG2394" s="104"/>
      <c r="HH2394" s="104"/>
      <c r="HI2394" s="104"/>
      <c r="HJ2394" s="104"/>
      <c r="HK2394" s="104"/>
      <c r="HL2394" s="104"/>
      <c r="HM2394" s="104"/>
      <c r="HN2394" s="104"/>
      <c r="HO2394" s="104"/>
      <c r="HP2394" s="104"/>
      <c r="HQ2394" s="104"/>
      <c r="HR2394" s="104"/>
      <c r="HS2394" s="104"/>
      <c r="HT2394" s="104"/>
      <c r="HU2394" s="104"/>
      <c r="HV2394" s="104"/>
      <c r="HW2394" s="104"/>
      <c r="HX2394" s="104"/>
      <c r="HY2394" s="104"/>
      <c r="HZ2394" s="104"/>
      <c r="IA2394" s="104"/>
      <c r="IB2394" s="104"/>
      <c r="IC2394" s="104"/>
      <c r="ID2394" s="104"/>
      <c r="IE2394" s="104"/>
      <c r="IF2394" s="104"/>
      <c r="IG2394" s="104"/>
      <c r="IH2394" s="104"/>
      <c r="II2394" s="104"/>
      <c r="IJ2394" s="104"/>
      <c r="IK2394" s="104"/>
      <c r="IL2394" s="104"/>
      <c r="IM2394" s="104"/>
      <c r="IN2394" s="104"/>
      <c r="IO2394" s="104"/>
      <c r="IP2394" s="104"/>
      <c r="IQ2394" s="104"/>
      <c r="IR2394" s="104"/>
      <c r="IS2394" s="104"/>
      <c r="IT2394" s="104"/>
      <c r="IU2394" s="104"/>
      <c r="IV2394" s="104"/>
      <c r="IW2394" s="104"/>
      <c r="IX2394" s="104"/>
      <c r="IY2394" s="104"/>
      <c r="IZ2394" s="104"/>
      <c r="JA2394" s="104"/>
      <c r="JB2394" s="104"/>
      <c r="JC2394" s="104"/>
      <c r="JD2394" s="104"/>
      <c r="JE2394" s="104"/>
      <c r="JF2394" s="104"/>
      <c r="JG2394" s="104"/>
      <c r="JH2394" s="104"/>
      <c r="JI2394" s="104"/>
      <c r="JJ2394" s="104"/>
      <c r="JK2394" s="104"/>
      <c r="JL2394" s="104"/>
      <c r="JM2394" s="104"/>
      <c r="JN2394" s="104"/>
      <c r="JO2394" s="104"/>
      <c r="JP2394" s="104"/>
      <c r="JQ2394" s="104"/>
      <c r="JR2394" s="104"/>
      <c r="JS2394" s="104"/>
      <c r="JT2394" s="104"/>
      <c r="JU2394" s="104"/>
      <c r="JV2394" s="104"/>
      <c r="JW2394" s="104"/>
      <c r="JX2394" s="104"/>
      <c r="JY2394" s="104"/>
      <c r="JZ2394" s="104"/>
      <c r="KA2394" s="104"/>
      <c r="KB2394" s="104"/>
      <c r="KC2394" s="104"/>
      <c r="KD2394" s="104"/>
      <c r="KE2394" s="104"/>
      <c r="KF2394" s="104"/>
      <c r="KG2394" s="104"/>
      <c r="KH2394" s="104"/>
      <c r="KI2394" s="104"/>
      <c r="KJ2394" s="104"/>
      <c r="KK2394" s="104"/>
      <c r="KL2394" s="104"/>
      <c r="KM2394" s="104"/>
      <c r="KN2394" s="104"/>
      <c r="KO2394" s="104"/>
      <c r="KP2394" s="104"/>
      <c r="KQ2394" s="104"/>
      <c r="KR2394" s="104"/>
      <c r="KS2394" s="104"/>
      <c r="KT2394" s="104"/>
      <c r="KU2394" s="104"/>
      <c r="KV2394" s="104"/>
      <c r="KW2394" s="104"/>
      <c r="KX2394" s="104"/>
      <c r="KY2394" s="104"/>
      <c r="KZ2394" s="104"/>
      <c r="LA2394" s="104"/>
      <c r="LB2394" s="104"/>
      <c r="LC2394" s="104"/>
      <c r="LD2394" s="104"/>
      <c r="LE2394" s="104"/>
      <c r="LF2394" s="104"/>
      <c r="LG2394" s="104"/>
      <c r="LH2394" s="104"/>
      <c r="LI2394" s="104"/>
      <c r="LJ2394" s="104"/>
      <c r="LK2394" s="104"/>
      <c r="LL2394" s="104"/>
      <c r="LM2394" s="104"/>
      <c r="LN2394" s="104"/>
      <c r="LO2394" s="104"/>
      <c r="LP2394" s="104"/>
      <c r="LQ2394" s="104"/>
      <c r="LR2394" s="104"/>
      <c r="LS2394" s="104"/>
      <c r="LT2394" s="104"/>
      <c r="LU2394" s="104"/>
      <c r="LV2394" s="104"/>
      <c r="LW2394" s="104"/>
      <c r="LX2394" s="104"/>
      <c r="LY2394" s="104"/>
      <c r="LZ2394" s="104"/>
      <c r="MA2394" s="104"/>
      <c r="MB2394" s="104"/>
      <c r="MC2394" s="104"/>
      <c r="MD2394" s="104"/>
      <c r="ME2394" s="104"/>
      <c r="MF2394" s="104"/>
      <c r="MG2394" s="104"/>
      <c r="MH2394" s="104"/>
      <c r="MI2394" s="104"/>
      <c r="MJ2394" s="104"/>
      <c r="MK2394" s="104"/>
      <c r="ML2394" s="104"/>
      <c r="MM2394" s="104"/>
      <c r="MN2394" s="104"/>
      <c r="MO2394" s="104"/>
      <c r="MP2394" s="104"/>
      <c r="MQ2394" s="104"/>
      <c r="MR2394" s="104"/>
      <c r="MS2394" s="104"/>
      <c r="MT2394" s="104"/>
      <c r="MU2394" s="104"/>
      <c r="MV2394" s="104"/>
      <c r="MW2394" s="104"/>
      <c r="MX2394" s="104"/>
      <c r="MY2394" s="104"/>
      <c r="MZ2394" s="104"/>
      <c r="NA2394" s="104"/>
      <c r="NB2394" s="104"/>
      <c r="NC2394" s="104"/>
      <c r="ND2394" s="104"/>
      <c r="NE2394" s="104"/>
      <c r="NF2394" s="104"/>
      <c r="NG2394" s="104"/>
      <c r="NH2394" s="104"/>
      <c r="NI2394" s="104"/>
      <c r="NJ2394" s="104"/>
      <c r="NK2394" s="104"/>
      <c r="NL2394" s="104"/>
      <c r="NM2394" s="104"/>
      <c r="NN2394" s="104"/>
      <c r="NO2394" s="104"/>
      <c r="NP2394" s="104"/>
      <c r="NQ2394" s="104"/>
      <c r="NR2394" s="104"/>
      <c r="NS2394" s="104"/>
      <c r="NT2394" s="104"/>
      <c r="NU2394" s="104"/>
      <c r="NV2394" s="104"/>
      <c r="NW2394" s="104"/>
      <c r="NX2394" s="104"/>
      <c r="NY2394" s="104"/>
      <c r="NZ2394" s="104"/>
      <c r="OA2394" s="104"/>
      <c r="OB2394" s="104"/>
      <c r="OC2394" s="104"/>
      <c r="OD2394" s="104"/>
      <c r="OE2394" s="104"/>
      <c r="OF2394" s="104"/>
      <c r="OG2394" s="104"/>
      <c r="OH2394" s="104"/>
      <c r="OI2394" s="104"/>
      <c r="OJ2394" s="104"/>
      <c r="OK2394" s="104"/>
      <c r="OL2394" s="104"/>
      <c r="OM2394" s="104"/>
      <c r="ON2394" s="104"/>
      <c r="OO2394" s="104"/>
      <c r="OP2394" s="104"/>
      <c r="OQ2394" s="104"/>
      <c r="OR2394" s="104"/>
      <c r="OS2394" s="104"/>
      <c r="OT2394" s="104"/>
      <c r="OU2394" s="104"/>
      <c r="OV2394" s="104"/>
      <c r="OW2394" s="104"/>
      <c r="OX2394" s="104"/>
      <c r="OY2394" s="104"/>
      <c r="OZ2394" s="104"/>
      <c r="PA2394" s="104"/>
      <c r="PB2394" s="104"/>
      <c r="PC2394" s="104"/>
      <c r="PD2394" s="104"/>
      <c r="PE2394" s="104"/>
      <c r="PF2394" s="104"/>
      <c r="PG2394" s="104"/>
      <c r="PH2394" s="104"/>
      <c r="PI2394" s="104"/>
      <c r="PJ2394" s="104"/>
      <c r="PK2394" s="104"/>
      <c r="PL2394" s="104"/>
      <c r="PM2394" s="104"/>
      <c r="PN2394" s="104"/>
      <c r="PO2394" s="104"/>
      <c r="PP2394" s="104"/>
      <c r="PQ2394" s="104"/>
      <c r="PR2394" s="104"/>
      <c r="PS2394" s="104"/>
      <c r="PT2394" s="104"/>
      <c r="PU2394" s="104"/>
      <c r="PV2394" s="104"/>
      <c r="PW2394" s="104"/>
      <c r="PX2394" s="104"/>
      <c r="PY2394" s="104"/>
      <c r="PZ2394" s="104"/>
      <c r="QA2394" s="104"/>
      <c r="QB2394" s="104"/>
      <c r="QC2394" s="104"/>
      <c r="QD2394" s="104"/>
      <c r="QE2394" s="104"/>
      <c r="QF2394" s="104"/>
      <c r="QG2394" s="104"/>
      <c r="QH2394" s="104"/>
      <c r="QI2394" s="104"/>
      <c r="QJ2394" s="104"/>
      <c r="QK2394" s="104"/>
      <c r="QL2394" s="104"/>
      <c r="QM2394" s="104"/>
      <c r="QN2394" s="104"/>
      <c r="QO2394" s="104"/>
      <c r="QP2394" s="104"/>
      <c r="QQ2394" s="104"/>
      <c r="QR2394" s="104"/>
      <c r="QS2394" s="104"/>
      <c r="QT2394" s="104"/>
      <c r="QU2394" s="104"/>
      <c r="QV2394" s="104"/>
      <c r="QW2394" s="104"/>
      <c r="QX2394" s="104"/>
      <c r="QY2394" s="104"/>
      <c r="QZ2394" s="104"/>
      <c r="RA2394" s="104"/>
      <c r="RB2394" s="104"/>
      <c r="RC2394" s="104"/>
      <c r="RD2394" s="104"/>
      <c r="RE2394" s="104"/>
      <c r="RF2394" s="104"/>
    </row>
    <row r="2395" spans="1:474" s="19" customFormat="1" x14ac:dyDescent="0.25">
      <c r="A2395" s="15">
        <v>35701</v>
      </c>
      <c r="B2395" s="67" t="s">
        <v>2255</v>
      </c>
      <c r="C2395" s="15"/>
      <c r="D2395" s="15"/>
      <c r="E2395" s="15"/>
      <c r="F2395" s="18">
        <v>0</v>
      </c>
      <c r="G2395" s="173">
        <f>SUM(G2396:G2400)</f>
        <v>0</v>
      </c>
      <c r="H2395" s="173">
        <f t="shared" ref="H2395:AE2395" si="372">SUM(H2396:H2400)</f>
        <v>0</v>
      </c>
      <c r="I2395" s="173">
        <f t="shared" si="372"/>
        <v>0</v>
      </c>
      <c r="J2395" s="173">
        <f t="shared" si="372"/>
        <v>0</v>
      </c>
      <c r="K2395" s="173">
        <f t="shared" si="372"/>
        <v>0</v>
      </c>
      <c r="L2395" s="173">
        <f t="shared" si="372"/>
        <v>0</v>
      </c>
      <c r="M2395" s="173">
        <f t="shared" si="372"/>
        <v>0</v>
      </c>
      <c r="N2395" s="173">
        <f t="shared" si="372"/>
        <v>0</v>
      </c>
      <c r="O2395" s="173">
        <f t="shared" si="372"/>
        <v>0</v>
      </c>
      <c r="P2395" s="184">
        <f t="shared" si="372"/>
        <v>0</v>
      </c>
      <c r="Q2395" s="173">
        <f t="shared" si="372"/>
        <v>0</v>
      </c>
      <c r="R2395" s="173">
        <f t="shared" si="372"/>
        <v>0</v>
      </c>
      <c r="S2395" s="173">
        <v>0</v>
      </c>
      <c r="T2395" s="173">
        <v>0</v>
      </c>
      <c r="U2395" s="173">
        <v>0</v>
      </c>
      <c r="V2395" s="184">
        <v>0</v>
      </c>
      <c r="W2395" s="173">
        <f t="shared" si="372"/>
        <v>0</v>
      </c>
      <c r="X2395" s="173">
        <f t="shared" si="372"/>
        <v>0</v>
      </c>
      <c r="Y2395" s="173">
        <f t="shared" si="372"/>
        <v>0</v>
      </c>
      <c r="Z2395" s="173">
        <f t="shared" si="372"/>
        <v>0</v>
      </c>
      <c r="AA2395" s="173">
        <f t="shared" si="372"/>
        <v>0</v>
      </c>
      <c r="AB2395" s="173">
        <f t="shared" si="372"/>
        <v>0</v>
      </c>
      <c r="AC2395" s="173">
        <f t="shared" si="372"/>
        <v>0</v>
      </c>
      <c r="AD2395" s="179">
        <f t="shared" si="372"/>
        <v>0</v>
      </c>
      <c r="AE2395" s="184">
        <f t="shared" si="372"/>
        <v>0</v>
      </c>
      <c r="AF2395" s="104"/>
      <c r="AG2395" s="104"/>
      <c r="AH2395" s="104"/>
      <c r="AI2395" s="104"/>
      <c r="AJ2395" s="104"/>
      <c r="AK2395" s="104"/>
      <c r="AL2395" s="104"/>
      <c r="AM2395" s="104"/>
      <c r="AN2395" s="104"/>
      <c r="AO2395" s="104"/>
      <c r="AP2395" s="104"/>
      <c r="AQ2395" s="104"/>
      <c r="AR2395" s="104"/>
      <c r="AS2395" s="104"/>
      <c r="AT2395" s="104"/>
      <c r="AU2395" s="104"/>
      <c r="AV2395" s="104"/>
      <c r="AW2395" s="104"/>
      <c r="AX2395" s="104"/>
      <c r="AY2395" s="104"/>
      <c r="AZ2395" s="104"/>
      <c r="BA2395" s="104"/>
      <c r="BB2395" s="104"/>
      <c r="BC2395" s="104"/>
      <c r="BD2395" s="104"/>
      <c r="BE2395" s="104"/>
      <c r="BF2395" s="104"/>
      <c r="BG2395" s="104"/>
      <c r="BH2395" s="104"/>
      <c r="BI2395" s="104"/>
      <c r="BJ2395" s="104"/>
      <c r="BK2395" s="104"/>
      <c r="BL2395" s="104"/>
      <c r="BM2395" s="104"/>
      <c r="BN2395" s="104"/>
      <c r="BO2395" s="104"/>
      <c r="BP2395" s="104"/>
      <c r="BQ2395" s="104"/>
      <c r="BR2395" s="104"/>
      <c r="GM2395" s="104"/>
      <c r="GN2395" s="104"/>
      <c r="GO2395" s="104"/>
      <c r="GP2395" s="104"/>
      <c r="GQ2395" s="104"/>
      <c r="GR2395" s="104"/>
      <c r="GS2395" s="104"/>
      <c r="GT2395" s="104"/>
      <c r="GU2395" s="104"/>
      <c r="GV2395" s="104"/>
      <c r="GW2395" s="104"/>
      <c r="GX2395" s="104"/>
      <c r="GY2395" s="104"/>
      <c r="GZ2395" s="104"/>
      <c r="HA2395" s="104"/>
      <c r="HB2395" s="104"/>
      <c r="HC2395" s="104"/>
      <c r="HD2395" s="104"/>
      <c r="HE2395" s="104"/>
      <c r="HF2395" s="104"/>
      <c r="HG2395" s="104"/>
      <c r="HH2395" s="104"/>
      <c r="HI2395" s="104"/>
      <c r="HJ2395" s="104"/>
      <c r="HK2395" s="104"/>
      <c r="HL2395" s="104"/>
      <c r="HM2395" s="104"/>
      <c r="HN2395" s="104"/>
      <c r="HO2395" s="104"/>
      <c r="HP2395" s="104"/>
      <c r="HQ2395" s="104"/>
      <c r="HR2395" s="104"/>
      <c r="HS2395" s="104"/>
      <c r="HT2395" s="104"/>
      <c r="HU2395" s="104"/>
      <c r="HV2395" s="104"/>
      <c r="HW2395" s="104"/>
      <c r="HX2395" s="104"/>
      <c r="HY2395" s="104"/>
      <c r="HZ2395" s="104"/>
      <c r="IA2395" s="104"/>
      <c r="IB2395" s="104"/>
      <c r="IC2395" s="104"/>
      <c r="ID2395" s="104"/>
      <c r="IE2395" s="104"/>
      <c r="IF2395" s="104"/>
      <c r="IG2395" s="104"/>
      <c r="IH2395" s="104"/>
      <c r="II2395" s="104"/>
      <c r="IJ2395" s="104"/>
      <c r="IK2395" s="104"/>
      <c r="IL2395" s="104"/>
      <c r="IM2395" s="104"/>
      <c r="IN2395" s="104"/>
      <c r="IO2395" s="104"/>
      <c r="IP2395" s="104"/>
      <c r="IQ2395" s="104"/>
      <c r="IR2395" s="104"/>
      <c r="IS2395" s="104"/>
      <c r="IT2395" s="104"/>
      <c r="IU2395" s="104"/>
      <c r="IV2395" s="104"/>
      <c r="IW2395" s="104"/>
      <c r="IX2395" s="104"/>
      <c r="IY2395" s="104"/>
      <c r="IZ2395" s="104"/>
      <c r="JA2395" s="104"/>
      <c r="JB2395" s="104"/>
      <c r="JC2395" s="104"/>
      <c r="JD2395" s="104"/>
      <c r="JE2395" s="104"/>
      <c r="JF2395" s="104"/>
      <c r="JG2395" s="104"/>
      <c r="JH2395" s="104"/>
      <c r="JI2395" s="104"/>
      <c r="JJ2395" s="104"/>
      <c r="JK2395" s="104"/>
      <c r="JL2395" s="104"/>
      <c r="JM2395" s="104"/>
      <c r="JN2395" s="104"/>
      <c r="JO2395" s="104"/>
      <c r="JP2395" s="104"/>
      <c r="JQ2395" s="104"/>
      <c r="JR2395" s="104"/>
      <c r="JS2395" s="104"/>
      <c r="JT2395" s="104"/>
      <c r="JU2395" s="104"/>
      <c r="JV2395" s="104"/>
      <c r="JW2395" s="104"/>
      <c r="JX2395" s="104"/>
      <c r="JY2395" s="104"/>
      <c r="JZ2395" s="104"/>
      <c r="KA2395" s="104"/>
      <c r="KB2395" s="104"/>
      <c r="KC2395" s="104"/>
      <c r="KD2395" s="104"/>
      <c r="KE2395" s="104"/>
      <c r="KF2395" s="104"/>
      <c r="KG2395" s="104"/>
      <c r="KH2395" s="104"/>
      <c r="KI2395" s="104"/>
      <c r="KJ2395" s="104"/>
      <c r="KK2395" s="104"/>
      <c r="KL2395" s="104"/>
      <c r="KM2395" s="104"/>
      <c r="KN2395" s="104"/>
      <c r="KO2395" s="104"/>
      <c r="KP2395" s="104"/>
      <c r="KQ2395" s="104"/>
      <c r="KR2395" s="104"/>
      <c r="KS2395" s="104"/>
      <c r="KT2395" s="104"/>
      <c r="KU2395" s="104"/>
      <c r="KV2395" s="104"/>
      <c r="KW2395" s="104"/>
      <c r="KX2395" s="104"/>
      <c r="KY2395" s="104"/>
      <c r="KZ2395" s="104"/>
      <c r="LA2395" s="104"/>
      <c r="LB2395" s="104"/>
      <c r="LC2395" s="104"/>
      <c r="LD2395" s="104"/>
      <c r="LE2395" s="104"/>
      <c r="LF2395" s="104"/>
      <c r="LG2395" s="104"/>
      <c r="LH2395" s="104"/>
      <c r="LI2395" s="104"/>
      <c r="LJ2395" s="104"/>
      <c r="LK2395" s="104"/>
      <c r="LL2395" s="104"/>
      <c r="LM2395" s="104"/>
      <c r="LN2395" s="104"/>
      <c r="LO2395" s="104"/>
      <c r="LP2395" s="104"/>
      <c r="LQ2395" s="104"/>
      <c r="LR2395" s="104"/>
      <c r="LS2395" s="104"/>
      <c r="LT2395" s="104"/>
      <c r="LU2395" s="104"/>
      <c r="LV2395" s="104"/>
      <c r="LW2395" s="104"/>
      <c r="LX2395" s="104"/>
      <c r="LY2395" s="104"/>
      <c r="LZ2395" s="104"/>
      <c r="MA2395" s="104"/>
      <c r="MB2395" s="104"/>
      <c r="MC2395" s="104"/>
      <c r="MD2395" s="104"/>
      <c r="ME2395" s="104"/>
      <c r="MF2395" s="104"/>
      <c r="MG2395" s="104"/>
      <c r="MH2395" s="104"/>
      <c r="MI2395" s="104"/>
      <c r="MJ2395" s="104"/>
      <c r="MK2395" s="104"/>
      <c r="ML2395" s="104"/>
      <c r="MM2395" s="104"/>
      <c r="MN2395" s="104"/>
      <c r="MO2395" s="104"/>
      <c r="MP2395" s="104"/>
      <c r="MQ2395" s="104"/>
      <c r="MR2395" s="104"/>
      <c r="MS2395" s="104"/>
      <c r="MT2395" s="104"/>
      <c r="MU2395" s="104"/>
      <c r="MV2395" s="104"/>
      <c r="MW2395" s="104"/>
      <c r="MX2395" s="104"/>
      <c r="MY2395" s="104"/>
      <c r="MZ2395" s="104"/>
      <c r="NA2395" s="104"/>
      <c r="NB2395" s="104"/>
      <c r="NC2395" s="104"/>
      <c r="ND2395" s="104"/>
      <c r="NE2395" s="104"/>
      <c r="NF2395" s="104"/>
      <c r="NG2395" s="104"/>
      <c r="NH2395" s="104"/>
      <c r="NI2395" s="104"/>
      <c r="NJ2395" s="104"/>
      <c r="NK2395" s="104"/>
      <c r="NL2395" s="104"/>
      <c r="NM2395" s="104"/>
      <c r="NN2395" s="104"/>
      <c r="NO2395" s="104"/>
      <c r="NP2395" s="104"/>
      <c r="NQ2395" s="104"/>
      <c r="NR2395" s="104"/>
      <c r="NS2395" s="104"/>
      <c r="NT2395" s="104"/>
      <c r="NU2395" s="104"/>
      <c r="NV2395" s="104"/>
      <c r="NW2395" s="104"/>
      <c r="NX2395" s="104"/>
      <c r="NY2395" s="104"/>
      <c r="NZ2395" s="104"/>
      <c r="OA2395" s="104"/>
      <c r="OB2395" s="104"/>
      <c r="OC2395" s="104"/>
      <c r="OD2395" s="104"/>
      <c r="OE2395" s="104"/>
      <c r="OF2395" s="104"/>
      <c r="OG2395" s="104"/>
      <c r="OH2395" s="104"/>
      <c r="OI2395" s="104"/>
      <c r="OJ2395" s="104"/>
      <c r="OK2395" s="104"/>
      <c r="OL2395" s="104"/>
      <c r="OM2395" s="104"/>
      <c r="ON2395" s="104"/>
      <c r="OO2395" s="104"/>
      <c r="OP2395" s="104"/>
      <c r="OQ2395" s="104"/>
      <c r="OR2395" s="104"/>
      <c r="OS2395" s="104"/>
      <c r="OT2395" s="104"/>
      <c r="OU2395" s="104"/>
      <c r="OV2395" s="104"/>
      <c r="OW2395" s="104"/>
      <c r="OX2395" s="104"/>
      <c r="OY2395" s="104"/>
      <c r="OZ2395" s="104"/>
      <c r="PA2395" s="104"/>
      <c r="PB2395" s="104"/>
      <c r="PC2395" s="104"/>
      <c r="PD2395" s="104"/>
      <c r="PE2395" s="104"/>
      <c r="PF2395" s="104"/>
      <c r="PG2395" s="104"/>
      <c r="PH2395" s="104"/>
      <c r="PI2395" s="104"/>
      <c r="PJ2395" s="104"/>
      <c r="PK2395" s="104"/>
      <c r="PL2395" s="104"/>
      <c r="PM2395" s="104"/>
      <c r="PN2395" s="104"/>
      <c r="PO2395" s="104"/>
      <c r="PP2395" s="104"/>
      <c r="PQ2395" s="104"/>
      <c r="PR2395" s="104"/>
      <c r="PS2395" s="104"/>
      <c r="PT2395" s="104"/>
      <c r="PU2395" s="104"/>
      <c r="PV2395" s="104"/>
      <c r="PW2395" s="104"/>
      <c r="PX2395" s="104"/>
      <c r="PY2395" s="104"/>
      <c r="PZ2395" s="104"/>
      <c r="QA2395" s="104"/>
      <c r="QB2395" s="104"/>
      <c r="QC2395" s="104"/>
      <c r="QD2395" s="104"/>
      <c r="QE2395" s="104"/>
      <c r="QF2395" s="104"/>
      <c r="QG2395" s="104"/>
      <c r="QH2395" s="104"/>
      <c r="QI2395" s="104"/>
      <c r="QJ2395" s="104"/>
      <c r="QK2395" s="104"/>
      <c r="QL2395" s="104"/>
      <c r="QM2395" s="104"/>
      <c r="QN2395" s="104"/>
      <c r="QO2395" s="104"/>
      <c r="QP2395" s="104"/>
      <c r="QQ2395" s="104"/>
      <c r="QR2395" s="104"/>
      <c r="QS2395" s="104"/>
      <c r="QT2395" s="104"/>
      <c r="QU2395" s="104"/>
      <c r="QV2395" s="104"/>
      <c r="QW2395" s="104"/>
      <c r="QX2395" s="104"/>
      <c r="QY2395" s="104"/>
      <c r="QZ2395" s="104"/>
      <c r="RA2395" s="104"/>
      <c r="RB2395" s="104"/>
      <c r="RC2395" s="104"/>
      <c r="RD2395" s="104"/>
      <c r="RE2395" s="104"/>
      <c r="RF2395" s="104"/>
    </row>
    <row r="2396" spans="1:474" x14ac:dyDescent="0.25">
      <c r="A2396" s="26"/>
      <c r="B2396" s="48" t="s">
        <v>2256</v>
      </c>
      <c r="C2396" s="23"/>
      <c r="D2396" s="49">
        <v>0</v>
      </c>
      <c r="E2396" s="23"/>
      <c r="F2396" s="50">
        <v>0</v>
      </c>
      <c r="G2396" s="169"/>
      <c r="H2396" s="169"/>
      <c r="I2396" s="169"/>
      <c r="J2396" s="169"/>
      <c r="K2396" s="169"/>
      <c r="L2396" s="169"/>
      <c r="M2396" s="169"/>
      <c r="N2396" s="169"/>
      <c r="O2396" s="169"/>
      <c r="P2396" s="207"/>
      <c r="Q2396" s="169"/>
      <c r="R2396" s="169"/>
      <c r="S2396" s="169"/>
      <c r="T2396" s="169"/>
      <c r="U2396" s="208">
        <v>0</v>
      </c>
      <c r="V2396" s="207">
        <v>0</v>
      </c>
      <c r="W2396" s="169"/>
      <c r="X2396" s="169"/>
      <c r="Y2396" s="169"/>
      <c r="Z2396" s="169"/>
      <c r="AA2396" s="169"/>
      <c r="AB2396" s="169"/>
      <c r="AC2396" s="180"/>
      <c r="AD2396" s="180"/>
      <c r="AE2396" s="207">
        <f>H2396+J2396+L2396+N2396+P2396+R2396+T2396+V2396+X2396+Z2396+AB2396+AD2396</f>
        <v>0</v>
      </c>
    </row>
    <row r="2397" spans="1:474" x14ac:dyDescent="0.25">
      <c r="A2397" s="26"/>
      <c r="B2397" s="48" t="s">
        <v>2257</v>
      </c>
      <c r="C2397" s="23"/>
      <c r="D2397" s="49">
        <v>0</v>
      </c>
      <c r="E2397" s="23"/>
      <c r="F2397" s="50">
        <v>0</v>
      </c>
      <c r="G2397" s="169"/>
      <c r="H2397" s="169"/>
      <c r="I2397" s="169"/>
      <c r="J2397" s="169"/>
      <c r="K2397" s="169"/>
      <c r="L2397" s="169"/>
      <c r="M2397" s="169"/>
      <c r="N2397" s="169"/>
      <c r="O2397" s="169"/>
      <c r="P2397" s="207"/>
      <c r="Q2397" s="169"/>
      <c r="R2397" s="169"/>
      <c r="S2397" s="169"/>
      <c r="T2397" s="169"/>
      <c r="U2397" s="208">
        <v>0</v>
      </c>
      <c r="V2397" s="207">
        <v>0</v>
      </c>
      <c r="W2397" s="169"/>
      <c r="X2397" s="169"/>
      <c r="Y2397" s="169"/>
      <c r="Z2397" s="169"/>
      <c r="AA2397" s="169"/>
      <c r="AB2397" s="169"/>
      <c r="AC2397" s="180"/>
      <c r="AD2397" s="180"/>
      <c r="AE2397" s="207">
        <f>H2397+J2397+L2397+N2397+P2397+R2397+T2397+V2397+X2397+Z2397+AB2397+AD2397</f>
        <v>0</v>
      </c>
    </row>
    <row r="2398" spans="1:474" x14ac:dyDescent="0.25">
      <c r="A2398" s="26"/>
      <c r="B2398" s="48" t="s">
        <v>2258</v>
      </c>
      <c r="C2398" s="23"/>
      <c r="D2398" s="49">
        <v>0</v>
      </c>
      <c r="E2398" s="23"/>
      <c r="F2398" s="50">
        <v>0</v>
      </c>
      <c r="G2398" s="169"/>
      <c r="H2398" s="169"/>
      <c r="I2398" s="169"/>
      <c r="J2398" s="169"/>
      <c r="K2398" s="169"/>
      <c r="L2398" s="169"/>
      <c r="M2398" s="169"/>
      <c r="N2398" s="169"/>
      <c r="O2398" s="169"/>
      <c r="P2398" s="207"/>
      <c r="Q2398" s="169"/>
      <c r="R2398" s="169"/>
      <c r="S2398" s="169"/>
      <c r="T2398" s="169"/>
      <c r="U2398" s="208">
        <v>0</v>
      </c>
      <c r="V2398" s="207">
        <v>0</v>
      </c>
      <c r="W2398" s="169"/>
      <c r="X2398" s="169"/>
      <c r="Y2398" s="169"/>
      <c r="Z2398" s="169"/>
      <c r="AA2398" s="169"/>
      <c r="AB2398" s="169"/>
      <c r="AC2398" s="180"/>
      <c r="AD2398" s="180"/>
      <c r="AE2398" s="207">
        <f>H2398+J2398+L2398+N2398+P2398+R2398+T2398+V2398+X2398+Z2398+AB2398+AD2398</f>
        <v>0</v>
      </c>
    </row>
    <row r="2399" spans="1:474" x14ac:dyDescent="0.25">
      <c r="A2399" s="26"/>
      <c r="B2399" s="48" t="s">
        <v>2259</v>
      </c>
      <c r="C2399" s="23"/>
      <c r="D2399" s="49">
        <v>0</v>
      </c>
      <c r="E2399" s="23"/>
      <c r="F2399" s="50">
        <v>0</v>
      </c>
      <c r="G2399" s="169"/>
      <c r="H2399" s="169"/>
      <c r="I2399" s="169"/>
      <c r="J2399" s="169"/>
      <c r="K2399" s="169"/>
      <c r="L2399" s="169"/>
      <c r="M2399" s="169"/>
      <c r="N2399" s="169"/>
      <c r="O2399" s="169"/>
      <c r="P2399" s="207"/>
      <c r="Q2399" s="169"/>
      <c r="R2399" s="169"/>
      <c r="S2399" s="169"/>
      <c r="T2399" s="169"/>
      <c r="U2399" s="208">
        <v>0</v>
      </c>
      <c r="V2399" s="207">
        <v>0</v>
      </c>
      <c r="W2399" s="169"/>
      <c r="X2399" s="169"/>
      <c r="Y2399" s="169"/>
      <c r="Z2399" s="169"/>
      <c r="AA2399" s="169"/>
      <c r="AB2399" s="169"/>
      <c r="AC2399" s="180"/>
      <c r="AD2399" s="180"/>
      <c r="AE2399" s="207">
        <f>H2399+J2399+L2399+N2399+P2399+R2399+T2399+V2399+X2399+Z2399+AB2399+AD2399</f>
        <v>0</v>
      </c>
    </row>
    <row r="2400" spans="1:474" x14ac:dyDescent="0.25">
      <c r="A2400" s="26"/>
      <c r="B2400" s="48" t="s">
        <v>2260</v>
      </c>
      <c r="C2400" s="23"/>
      <c r="D2400" s="49">
        <v>0</v>
      </c>
      <c r="E2400" s="23"/>
      <c r="F2400" s="50">
        <v>0</v>
      </c>
      <c r="G2400" s="169"/>
      <c r="H2400" s="169"/>
      <c r="I2400" s="169"/>
      <c r="J2400" s="169"/>
      <c r="K2400" s="169"/>
      <c r="L2400" s="169"/>
      <c r="M2400" s="169"/>
      <c r="N2400" s="169"/>
      <c r="O2400" s="169"/>
      <c r="P2400" s="207"/>
      <c r="Q2400" s="169"/>
      <c r="R2400" s="169"/>
      <c r="S2400" s="169"/>
      <c r="T2400" s="169"/>
      <c r="U2400" s="208">
        <v>0</v>
      </c>
      <c r="V2400" s="207">
        <v>0</v>
      </c>
      <c r="W2400" s="169"/>
      <c r="X2400" s="169"/>
      <c r="Y2400" s="169"/>
      <c r="Z2400" s="169"/>
      <c r="AA2400" s="169"/>
      <c r="AB2400" s="169"/>
      <c r="AC2400" s="180"/>
      <c r="AD2400" s="180"/>
      <c r="AE2400" s="207">
        <f>H2400+J2400+L2400+N2400+P2400+R2400+T2400+V2400+X2400+Z2400+AB2400+AD2400</f>
        <v>0</v>
      </c>
    </row>
    <row r="2401" spans="1:474" s="14" customFormat="1" x14ac:dyDescent="0.25">
      <c r="A2401" s="11">
        <v>358</v>
      </c>
      <c r="B2401" s="79" t="s">
        <v>2261</v>
      </c>
      <c r="C2401" s="80"/>
      <c r="D2401" s="11"/>
      <c r="E2401" s="11"/>
      <c r="F2401" s="13">
        <v>2000</v>
      </c>
      <c r="G2401" s="171">
        <f>G2402+G2404</f>
        <v>0</v>
      </c>
      <c r="H2401" s="171">
        <f t="shared" ref="H2401:AE2401" si="373">H2402+H2404</f>
        <v>0</v>
      </c>
      <c r="I2401" s="171">
        <f t="shared" si="373"/>
        <v>0</v>
      </c>
      <c r="J2401" s="171">
        <f t="shared" si="373"/>
        <v>0</v>
      </c>
      <c r="K2401" s="171">
        <f t="shared" si="373"/>
        <v>0</v>
      </c>
      <c r="L2401" s="171">
        <f t="shared" si="373"/>
        <v>0</v>
      </c>
      <c r="M2401" s="171">
        <f t="shared" si="373"/>
        <v>0</v>
      </c>
      <c r="N2401" s="171">
        <f t="shared" si="373"/>
        <v>0</v>
      </c>
      <c r="O2401" s="171">
        <f t="shared" si="373"/>
        <v>0</v>
      </c>
      <c r="P2401" s="185">
        <f t="shared" si="373"/>
        <v>0</v>
      </c>
      <c r="Q2401" s="171">
        <f t="shared" si="373"/>
        <v>0</v>
      </c>
      <c r="R2401" s="171">
        <f t="shared" si="373"/>
        <v>0</v>
      </c>
      <c r="S2401" s="171">
        <v>0</v>
      </c>
      <c r="T2401" s="171">
        <v>0</v>
      </c>
      <c r="U2401" s="171">
        <v>10</v>
      </c>
      <c r="V2401" s="185">
        <v>2000</v>
      </c>
      <c r="W2401" s="171">
        <f t="shared" si="373"/>
        <v>0</v>
      </c>
      <c r="X2401" s="171">
        <f t="shared" si="373"/>
        <v>0</v>
      </c>
      <c r="Y2401" s="171">
        <f t="shared" si="373"/>
        <v>0</v>
      </c>
      <c r="Z2401" s="171">
        <f t="shared" si="373"/>
        <v>0</v>
      </c>
      <c r="AA2401" s="171">
        <f t="shared" si="373"/>
        <v>0</v>
      </c>
      <c r="AB2401" s="171">
        <f t="shared" si="373"/>
        <v>0</v>
      </c>
      <c r="AC2401" s="171">
        <f t="shared" si="373"/>
        <v>0</v>
      </c>
      <c r="AD2401" s="181">
        <f t="shared" si="373"/>
        <v>0</v>
      </c>
      <c r="AE2401" s="185">
        <f t="shared" si="373"/>
        <v>2000</v>
      </c>
      <c r="AF2401" s="104"/>
      <c r="AG2401" s="104"/>
      <c r="AH2401" s="104"/>
      <c r="AI2401" s="104"/>
      <c r="AJ2401" s="104"/>
      <c r="AK2401" s="104"/>
      <c r="AL2401" s="104"/>
      <c r="AM2401" s="104"/>
      <c r="AN2401" s="104"/>
      <c r="AO2401" s="104"/>
      <c r="AP2401" s="104"/>
      <c r="AQ2401" s="104"/>
      <c r="AR2401" s="104"/>
      <c r="AS2401" s="104"/>
      <c r="AT2401" s="104"/>
      <c r="AU2401" s="104"/>
      <c r="AV2401" s="104"/>
      <c r="AW2401" s="104"/>
      <c r="AX2401" s="104"/>
      <c r="AY2401" s="104"/>
      <c r="AZ2401" s="104"/>
      <c r="BA2401" s="104"/>
      <c r="BB2401" s="104"/>
      <c r="BC2401" s="104"/>
      <c r="BD2401" s="104"/>
      <c r="BE2401" s="104"/>
      <c r="BF2401" s="104"/>
      <c r="BG2401" s="104"/>
      <c r="BH2401" s="104"/>
      <c r="BI2401" s="104"/>
      <c r="BJ2401" s="104"/>
      <c r="BK2401" s="104"/>
      <c r="BL2401" s="104"/>
      <c r="BM2401" s="104"/>
      <c r="BN2401" s="104"/>
      <c r="BO2401" s="104"/>
      <c r="BP2401" s="104"/>
      <c r="BQ2401" s="104"/>
      <c r="BR2401" s="104"/>
      <c r="GM2401" s="104"/>
      <c r="GN2401" s="104"/>
      <c r="GO2401" s="104"/>
      <c r="GP2401" s="104"/>
      <c r="GQ2401" s="104"/>
      <c r="GR2401" s="104"/>
      <c r="GS2401" s="104"/>
      <c r="GT2401" s="104"/>
      <c r="GU2401" s="104"/>
      <c r="GV2401" s="104"/>
      <c r="GW2401" s="104"/>
      <c r="GX2401" s="104"/>
      <c r="GY2401" s="104"/>
      <c r="GZ2401" s="104"/>
      <c r="HA2401" s="104"/>
      <c r="HB2401" s="104"/>
      <c r="HC2401" s="104"/>
      <c r="HD2401" s="104"/>
      <c r="HE2401" s="104"/>
      <c r="HF2401" s="104"/>
      <c r="HG2401" s="104"/>
      <c r="HH2401" s="104"/>
      <c r="HI2401" s="104"/>
      <c r="HJ2401" s="104"/>
      <c r="HK2401" s="104"/>
      <c r="HL2401" s="104"/>
      <c r="HM2401" s="104"/>
      <c r="HN2401" s="104"/>
      <c r="HO2401" s="104"/>
      <c r="HP2401" s="104"/>
      <c r="HQ2401" s="104"/>
      <c r="HR2401" s="104"/>
      <c r="HS2401" s="104"/>
      <c r="HT2401" s="104"/>
      <c r="HU2401" s="104"/>
      <c r="HV2401" s="104"/>
      <c r="HW2401" s="104"/>
      <c r="HX2401" s="104"/>
      <c r="HY2401" s="104"/>
      <c r="HZ2401" s="104"/>
      <c r="IA2401" s="104"/>
      <c r="IB2401" s="104"/>
      <c r="IC2401" s="104"/>
      <c r="ID2401" s="104"/>
      <c r="IE2401" s="104"/>
      <c r="IF2401" s="104"/>
      <c r="IG2401" s="104"/>
      <c r="IH2401" s="104"/>
      <c r="II2401" s="104"/>
      <c r="IJ2401" s="104"/>
      <c r="IK2401" s="104"/>
      <c r="IL2401" s="104"/>
      <c r="IM2401" s="104"/>
      <c r="IN2401" s="104"/>
      <c r="IO2401" s="104"/>
      <c r="IP2401" s="104"/>
      <c r="IQ2401" s="104"/>
      <c r="IR2401" s="104"/>
      <c r="IS2401" s="104"/>
      <c r="IT2401" s="104"/>
      <c r="IU2401" s="104"/>
      <c r="IV2401" s="104"/>
      <c r="IW2401" s="104"/>
      <c r="IX2401" s="104"/>
      <c r="IY2401" s="104"/>
      <c r="IZ2401" s="104"/>
      <c r="JA2401" s="104"/>
      <c r="JB2401" s="104"/>
      <c r="JC2401" s="104"/>
      <c r="JD2401" s="104"/>
      <c r="JE2401" s="104"/>
      <c r="JF2401" s="104"/>
      <c r="JG2401" s="104"/>
      <c r="JH2401" s="104"/>
      <c r="JI2401" s="104"/>
      <c r="JJ2401" s="104"/>
      <c r="JK2401" s="104"/>
      <c r="JL2401" s="104"/>
      <c r="JM2401" s="104"/>
      <c r="JN2401" s="104"/>
      <c r="JO2401" s="104"/>
      <c r="JP2401" s="104"/>
      <c r="JQ2401" s="104"/>
      <c r="JR2401" s="104"/>
      <c r="JS2401" s="104"/>
      <c r="JT2401" s="104"/>
      <c r="JU2401" s="104"/>
      <c r="JV2401" s="104"/>
      <c r="JW2401" s="104"/>
      <c r="JX2401" s="104"/>
      <c r="JY2401" s="104"/>
      <c r="JZ2401" s="104"/>
      <c r="KA2401" s="104"/>
      <c r="KB2401" s="104"/>
      <c r="KC2401" s="104"/>
      <c r="KD2401" s="104"/>
      <c r="KE2401" s="104"/>
      <c r="KF2401" s="104"/>
      <c r="KG2401" s="104"/>
      <c r="KH2401" s="104"/>
      <c r="KI2401" s="104"/>
      <c r="KJ2401" s="104"/>
      <c r="KK2401" s="104"/>
      <c r="KL2401" s="104"/>
      <c r="KM2401" s="104"/>
      <c r="KN2401" s="104"/>
      <c r="KO2401" s="104"/>
      <c r="KP2401" s="104"/>
      <c r="KQ2401" s="104"/>
      <c r="KR2401" s="104"/>
      <c r="KS2401" s="104"/>
      <c r="KT2401" s="104"/>
      <c r="KU2401" s="104"/>
      <c r="KV2401" s="104"/>
      <c r="KW2401" s="104"/>
      <c r="KX2401" s="104"/>
      <c r="KY2401" s="104"/>
      <c r="KZ2401" s="104"/>
      <c r="LA2401" s="104"/>
      <c r="LB2401" s="104"/>
      <c r="LC2401" s="104"/>
      <c r="LD2401" s="104"/>
      <c r="LE2401" s="104"/>
      <c r="LF2401" s="104"/>
      <c r="LG2401" s="104"/>
      <c r="LH2401" s="104"/>
      <c r="LI2401" s="104"/>
      <c r="LJ2401" s="104"/>
      <c r="LK2401" s="104"/>
      <c r="LL2401" s="104"/>
      <c r="LM2401" s="104"/>
      <c r="LN2401" s="104"/>
      <c r="LO2401" s="104"/>
      <c r="LP2401" s="104"/>
      <c r="LQ2401" s="104"/>
      <c r="LR2401" s="104"/>
      <c r="LS2401" s="104"/>
      <c r="LT2401" s="104"/>
      <c r="LU2401" s="104"/>
      <c r="LV2401" s="104"/>
      <c r="LW2401" s="104"/>
      <c r="LX2401" s="104"/>
      <c r="LY2401" s="104"/>
      <c r="LZ2401" s="104"/>
      <c r="MA2401" s="104"/>
      <c r="MB2401" s="104"/>
      <c r="MC2401" s="104"/>
      <c r="MD2401" s="104"/>
      <c r="ME2401" s="104"/>
      <c r="MF2401" s="104"/>
      <c r="MG2401" s="104"/>
      <c r="MH2401" s="104"/>
      <c r="MI2401" s="104"/>
      <c r="MJ2401" s="104"/>
      <c r="MK2401" s="104"/>
      <c r="ML2401" s="104"/>
      <c r="MM2401" s="104"/>
      <c r="MN2401" s="104"/>
      <c r="MO2401" s="104"/>
      <c r="MP2401" s="104"/>
      <c r="MQ2401" s="104"/>
      <c r="MR2401" s="104"/>
      <c r="MS2401" s="104"/>
      <c r="MT2401" s="104"/>
      <c r="MU2401" s="104"/>
      <c r="MV2401" s="104"/>
      <c r="MW2401" s="104"/>
      <c r="MX2401" s="104"/>
      <c r="MY2401" s="104"/>
      <c r="MZ2401" s="104"/>
      <c r="NA2401" s="104"/>
      <c r="NB2401" s="104"/>
      <c r="NC2401" s="104"/>
      <c r="ND2401" s="104"/>
      <c r="NE2401" s="104"/>
      <c r="NF2401" s="104"/>
      <c r="NG2401" s="104"/>
      <c r="NH2401" s="104"/>
      <c r="NI2401" s="104"/>
      <c r="NJ2401" s="104"/>
      <c r="NK2401" s="104"/>
      <c r="NL2401" s="104"/>
      <c r="NM2401" s="104"/>
      <c r="NN2401" s="104"/>
      <c r="NO2401" s="104"/>
      <c r="NP2401" s="104"/>
      <c r="NQ2401" s="104"/>
      <c r="NR2401" s="104"/>
      <c r="NS2401" s="104"/>
      <c r="NT2401" s="104"/>
      <c r="NU2401" s="104"/>
      <c r="NV2401" s="104"/>
      <c r="NW2401" s="104"/>
      <c r="NX2401" s="104"/>
      <c r="NY2401" s="104"/>
      <c r="NZ2401" s="104"/>
      <c r="OA2401" s="104"/>
      <c r="OB2401" s="104"/>
      <c r="OC2401" s="104"/>
      <c r="OD2401" s="104"/>
      <c r="OE2401" s="104"/>
      <c r="OF2401" s="104"/>
      <c r="OG2401" s="104"/>
      <c r="OH2401" s="104"/>
      <c r="OI2401" s="104"/>
      <c r="OJ2401" s="104"/>
      <c r="OK2401" s="104"/>
      <c r="OL2401" s="104"/>
      <c r="OM2401" s="104"/>
      <c r="ON2401" s="104"/>
      <c r="OO2401" s="104"/>
      <c r="OP2401" s="104"/>
      <c r="OQ2401" s="104"/>
      <c r="OR2401" s="104"/>
      <c r="OS2401" s="104"/>
      <c r="OT2401" s="104"/>
      <c r="OU2401" s="104"/>
      <c r="OV2401" s="104"/>
      <c r="OW2401" s="104"/>
      <c r="OX2401" s="104"/>
      <c r="OY2401" s="104"/>
      <c r="OZ2401" s="104"/>
      <c r="PA2401" s="104"/>
      <c r="PB2401" s="104"/>
      <c r="PC2401" s="104"/>
      <c r="PD2401" s="104"/>
      <c r="PE2401" s="104"/>
      <c r="PF2401" s="104"/>
      <c r="PG2401" s="104"/>
      <c r="PH2401" s="104"/>
      <c r="PI2401" s="104"/>
      <c r="PJ2401" s="104"/>
      <c r="PK2401" s="104"/>
      <c r="PL2401" s="104"/>
      <c r="PM2401" s="104"/>
      <c r="PN2401" s="104"/>
      <c r="PO2401" s="104"/>
      <c r="PP2401" s="104"/>
      <c r="PQ2401" s="104"/>
      <c r="PR2401" s="104"/>
      <c r="PS2401" s="104"/>
      <c r="PT2401" s="104"/>
      <c r="PU2401" s="104"/>
      <c r="PV2401" s="104"/>
      <c r="PW2401" s="104"/>
      <c r="PX2401" s="104"/>
      <c r="PY2401" s="104"/>
      <c r="PZ2401" s="104"/>
      <c r="QA2401" s="104"/>
      <c r="QB2401" s="104"/>
      <c r="QC2401" s="104"/>
      <c r="QD2401" s="104"/>
      <c r="QE2401" s="104"/>
      <c r="QF2401" s="104"/>
      <c r="QG2401" s="104"/>
      <c r="QH2401" s="104"/>
      <c r="QI2401" s="104"/>
      <c r="QJ2401" s="104"/>
      <c r="QK2401" s="104"/>
      <c r="QL2401" s="104"/>
      <c r="QM2401" s="104"/>
      <c r="QN2401" s="104"/>
      <c r="QO2401" s="104"/>
      <c r="QP2401" s="104"/>
      <c r="QQ2401" s="104"/>
      <c r="QR2401" s="104"/>
      <c r="QS2401" s="104"/>
      <c r="QT2401" s="104"/>
      <c r="QU2401" s="104"/>
      <c r="QV2401" s="104"/>
      <c r="QW2401" s="104"/>
      <c r="QX2401" s="104"/>
      <c r="QY2401" s="104"/>
      <c r="QZ2401" s="104"/>
      <c r="RA2401" s="104"/>
      <c r="RB2401" s="104"/>
      <c r="RC2401" s="104"/>
      <c r="RD2401" s="104"/>
      <c r="RE2401" s="104"/>
      <c r="RF2401" s="104"/>
    </row>
    <row r="2402" spans="1:474" s="19" customFormat="1" x14ac:dyDescent="0.25">
      <c r="A2402" s="15">
        <v>35801</v>
      </c>
      <c r="B2402" s="67" t="s">
        <v>2262</v>
      </c>
      <c r="C2402" s="15"/>
      <c r="D2402" s="15"/>
      <c r="E2402" s="15"/>
      <c r="F2402" s="18">
        <v>2000</v>
      </c>
      <c r="G2402" s="173">
        <f>SUM(G2403)</f>
        <v>0</v>
      </c>
      <c r="H2402" s="173">
        <f t="shared" ref="H2402:AE2402" si="374">SUM(H2403)</f>
        <v>0</v>
      </c>
      <c r="I2402" s="173">
        <f t="shared" si="374"/>
        <v>0</v>
      </c>
      <c r="J2402" s="173">
        <f t="shared" si="374"/>
        <v>0</v>
      </c>
      <c r="K2402" s="173">
        <f t="shared" si="374"/>
        <v>0</v>
      </c>
      <c r="L2402" s="173">
        <f t="shared" si="374"/>
        <v>0</v>
      </c>
      <c r="M2402" s="173">
        <f t="shared" si="374"/>
        <v>0</v>
      </c>
      <c r="N2402" s="173">
        <f t="shared" si="374"/>
        <v>0</v>
      </c>
      <c r="O2402" s="173">
        <f t="shared" si="374"/>
        <v>0</v>
      </c>
      <c r="P2402" s="184">
        <f t="shared" si="374"/>
        <v>0</v>
      </c>
      <c r="Q2402" s="173">
        <f t="shared" si="374"/>
        <v>0</v>
      </c>
      <c r="R2402" s="173">
        <f t="shared" si="374"/>
        <v>0</v>
      </c>
      <c r="S2402" s="173">
        <v>0</v>
      </c>
      <c r="T2402" s="173">
        <v>0</v>
      </c>
      <c r="U2402" s="173">
        <v>10</v>
      </c>
      <c r="V2402" s="184">
        <v>2000</v>
      </c>
      <c r="W2402" s="173">
        <f t="shared" si="374"/>
        <v>0</v>
      </c>
      <c r="X2402" s="173">
        <f t="shared" si="374"/>
        <v>0</v>
      </c>
      <c r="Y2402" s="173">
        <f t="shared" si="374"/>
        <v>0</v>
      </c>
      <c r="Z2402" s="173">
        <f t="shared" si="374"/>
        <v>0</v>
      </c>
      <c r="AA2402" s="173">
        <f t="shared" si="374"/>
        <v>0</v>
      </c>
      <c r="AB2402" s="173">
        <f t="shared" si="374"/>
        <v>0</v>
      </c>
      <c r="AC2402" s="173">
        <f t="shared" si="374"/>
        <v>0</v>
      </c>
      <c r="AD2402" s="179">
        <f t="shared" si="374"/>
        <v>0</v>
      </c>
      <c r="AE2402" s="184">
        <f t="shared" si="374"/>
        <v>2000</v>
      </c>
      <c r="AF2402" s="104"/>
      <c r="AG2402" s="104"/>
      <c r="AH2402" s="104"/>
      <c r="AI2402" s="104"/>
      <c r="AJ2402" s="104"/>
      <c r="AK2402" s="104"/>
      <c r="AL2402" s="104"/>
      <c r="AM2402" s="104"/>
      <c r="AN2402" s="104"/>
      <c r="AO2402" s="104"/>
      <c r="AP2402" s="104"/>
      <c r="AQ2402" s="104"/>
      <c r="AR2402" s="104"/>
      <c r="AS2402" s="104"/>
      <c r="AT2402" s="104"/>
      <c r="AU2402" s="104"/>
      <c r="AV2402" s="104"/>
      <c r="AW2402" s="104"/>
      <c r="AX2402" s="104"/>
      <c r="AY2402" s="104"/>
      <c r="AZ2402" s="104"/>
      <c r="BA2402" s="104"/>
      <c r="BB2402" s="104"/>
      <c r="BC2402" s="104"/>
      <c r="BD2402" s="104"/>
      <c r="BE2402" s="104"/>
      <c r="BF2402" s="104"/>
      <c r="BG2402" s="104"/>
      <c r="BH2402" s="104"/>
      <c r="BI2402" s="104"/>
      <c r="BJ2402" s="104"/>
      <c r="BK2402" s="104"/>
      <c r="BL2402" s="104"/>
      <c r="BM2402" s="104"/>
      <c r="BN2402" s="104"/>
      <c r="BO2402" s="104"/>
      <c r="BP2402" s="104"/>
      <c r="BQ2402" s="104"/>
      <c r="BR2402" s="104"/>
      <c r="GM2402" s="104"/>
      <c r="GN2402" s="104"/>
      <c r="GO2402" s="104"/>
      <c r="GP2402" s="104"/>
      <c r="GQ2402" s="104"/>
      <c r="GR2402" s="104"/>
      <c r="GS2402" s="104"/>
      <c r="GT2402" s="104"/>
      <c r="GU2402" s="104"/>
      <c r="GV2402" s="104"/>
      <c r="GW2402" s="104"/>
      <c r="GX2402" s="104"/>
      <c r="GY2402" s="104"/>
      <c r="GZ2402" s="104"/>
      <c r="HA2402" s="104"/>
      <c r="HB2402" s="104"/>
      <c r="HC2402" s="104"/>
      <c r="HD2402" s="104"/>
      <c r="HE2402" s="104"/>
      <c r="HF2402" s="104"/>
      <c r="HG2402" s="104"/>
      <c r="HH2402" s="104"/>
      <c r="HI2402" s="104"/>
      <c r="HJ2402" s="104"/>
      <c r="HK2402" s="104"/>
      <c r="HL2402" s="104"/>
      <c r="HM2402" s="104"/>
      <c r="HN2402" s="104"/>
      <c r="HO2402" s="104"/>
      <c r="HP2402" s="104"/>
      <c r="HQ2402" s="104"/>
      <c r="HR2402" s="104"/>
      <c r="HS2402" s="104"/>
      <c r="HT2402" s="104"/>
      <c r="HU2402" s="104"/>
      <c r="HV2402" s="104"/>
      <c r="HW2402" s="104"/>
      <c r="HX2402" s="104"/>
      <c r="HY2402" s="104"/>
      <c r="HZ2402" s="104"/>
      <c r="IA2402" s="104"/>
      <c r="IB2402" s="104"/>
      <c r="IC2402" s="104"/>
      <c r="ID2402" s="104"/>
      <c r="IE2402" s="104"/>
      <c r="IF2402" s="104"/>
      <c r="IG2402" s="104"/>
      <c r="IH2402" s="104"/>
      <c r="II2402" s="104"/>
      <c r="IJ2402" s="104"/>
      <c r="IK2402" s="104"/>
      <c r="IL2402" s="104"/>
      <c r="IM2402" s="104"/>
      <c r="IN2402" s="104"/>
      <c r="IO2402" s="104"/>
      <c r="IP2402" s="104"/>
      <c r="IQ2402" s="104"/>
      <c r="IR2402" s="104"/>
      <c r="IS2402" s="104"/>
      <c r="IT2402" s="104"/>
      <c r="IU2402" s="104"/>
      <c r="IV2402" s="104"/>
      <c r="IW2402" s="104"/>
      <c r="IX2402" s="104"/>
      <c r="IY2402" s="104"/>
      <c r="IZ2402" s="104"/>
      <c r="JA2402" s="104"/>
      <c r="JB2402" s="104"/>
      <c r="JC2402" s="104"/>
      <c r="JD2402" s="104"/>
      <c r="JE2402" s="104"/>
      <c r="JF2402" s="104"/>
      <c r="JG2402" s="104"/>
      <c r="JH2402" s="104"/>
      <c r="JI2402" s="104"/>
      <c r="JJ2402" s="104"/>
      <c r="JK2402" s="104"/>
      <c r="JL2402" s="104"/>
      <c r="JM2402" s="104"/>
      <c r="JN2402" s="104"/>
      <c r="JO2402" s="104"/>
      <c r="JP2402" s="104"/>
      <c r="JQ2402" s="104"/>
      <c r="JR2402" s="104"/>
      <c r="JS2402" s="104"/>
      <c r="JT2402" s="104"/>
      <c r="JU2402" s="104"/>
      <c r="JV2402" s="104"/>
      <c r="JW2402" s="104"/>
      <c r="JX2402" s="104"/>
      <c r="JY2402" s="104"/>
      <c r="JZ2402" s="104"/>
      <c r="KA2402" s="104"/>
      <c r="KB2402" s="104"/>
      <c r="KC2402" s="104"/>
      <c r="KD2402" s="104"/>
      <c r="KE2402" s="104"/>
      <c r="KF2402" s="104"/>
      <c r="KG2402" s="104"/>
      <c r="KH2402" s="104"/>
      <c r="KI2402" s="104"/>
      <c r="KJ2402" s="104"/>
      <c r="KK2402" s="104"/>
      <c r="KL2402" s="104"/>
      <c r="KM2402" s="104"/>
      <c r="KN2402" s="104"/>
      <c r="KO2402" s="104"/>
      <c r="KP2402" s="104"/>
      <c r="KQ2402" s="104"/>
      <c r="KR2402" s="104"/>
      <c r="KS2402" s="104"/>
      <c r="KT2402" s="104"/>
      <c r="KU2402" s="104"/>
      <c r="KV2402" s="104"/>
      <c r="KW2402" s="104"/>
      <c r="KX2402" s="104"/>
      <c r="KY2402" s="104"/>
      <c r="KZ2402" s="104"/>
      <c r="LA2402" s="104"/>
      <c r="LB2402" s="104"/>
      <c r="LC2402" s="104"/>
      <c r="LD2402" s="104"/>
      <c r="LE2402" s="104"/>
      <c r="LF2402" s="104"/>
      <c r="LG2402" s="104"/>
      <c r="LH2402" s="104"/>
      <c r="LI2402" s="104"/>
      <c r="LJ2402" s="104"/>
      <c r="LK2402" s="104"/>
      <c r="LL2402" s="104"/>
      <c r="LM2402" s="104"/>
      <c r="LN2402" s="104"/>
      <c r="LO2402" s="104"/>
      <c r="LP2402" s="104"/>
      <c r="LQ2402" s="104"/>
      <c r="LR2402" s="104"/>
      <c r="LS2402" s="104"/>
      <c r="LT2402" s="104"/>
      <c r="LU2402" s="104"/>
      <c r="LV2402" s="104"/>
      <c r="LW2402" s="104"/>
      <c r="LX2402" s="104"/>
      <c r="LY2402" s="104"/>
      <c r="LZ2402" s="104"/>
      <c r="MA2402" s="104"/>
      <c r="MB2402" s="104"/>
      <c r="MC2402" s="104"/>
      <c r="MD2402" s="104"/>
      <c r="ME2402" s="104"/>
      <c r="MF2402" s="104"/>
      <c r="MG2402" s="104"/>
      <c r="MH2402" s="104"/>
      <c r="MI2402" s="104"/>
      <c r="MJ2402" s="104"/>
      <c r="MK2402" s="104"/>
      <c r="ML2402" s="104"/>
      <c r="MM2402" s="104"/>
      <c r="MN2402" s="104"/>
      <c r="MO2402" s="104"/>
      <c r="MP2402" s="104"/>
      <c r="MQ2402" s="104"/>
      <c r="MR2402" s="104"/>
      <c r="MS2402" s="104"/>
      <c r="MT2402" s="104"/>
      <c r="MU2402" s="104"/>
      <c r="MV2402" s="104"/>
      <c r="MW2402" s="104"/>
      <c r="MX2402" s="104"/>
      <c r="MY2402" s="104"/>
      <c r="MZ2402" s="104"/>
      <c r="NA2402" s="104"/>
      <c r="NB2402" s="104"/>
      <c r="NC2402" s="104"/>
      <c r="ND2402" s="104"/>
      <c r="NE2402" s="104"/>
      <c r="NF2402" s="104"/>
      <c r="NG2402" s="104"/>
      <c r="NH2402" s="104"/>
      <c r="NI2402" s="104"/>
      <c r="NJ2402" s="104"/>
      <c r="NK2402" s="104"/>
      <c r="NL2402" s="104"/>
      <c r="NM2402" s="104"/>
      <c r="NN2402" s="104"/>
      <c r="NO2402" s="104"/>
      <c r="NP2402" s="104"/>
      <c r="NQ2402" s="104"/>
      <c r="NR2402" s="104"/>
      <c r="NS2402" s="104"/>
      <c r="NT2402" s="104"/>
      <c r="NU2402" s="104"/>
      <c r="NV2402" s="104"/>
      <c r="NW2402" s="104"/>
      <c r="NX2402" s="104"/>
      <c r="NY2402" s="104"/>
      <c r="NZ2402" s="104"/>
      <c r="OA2402" s="104"/>
      <c r="OB2402" s="104"/>
      <c r="OC2402" s="104"/>
      <c r="OD2402" s="104"/>
      <c r="OE2402" s="104"/>
      <c r="OF2402" s="104"/>
      <c r="OG2402" s="104"/>
      <c r="OH2402" s="104"/>
      <c r="OI2402" s="104"/>
      <c r="OJ2402" s="104"/>
      <c r="OK2402" s="104"/>
      <c r="OL2402" s="104"/>
      <c r="OM2402" s="104"/>
      <c r="ON2402" s="104"/>
      <c r="OO2402" s="104"/>
      <c r="OP2402" s="104"/>
      <c r="OQ2402" s="104"/>
      <c r="OR2402" s="104"/>
      <c r="OS2402" s="104"/>
      <c r="OT2402" s="104"/>
      <c r="OU2402" s="104"/>
      <c r="OV2402" s="104"/>
      <c r="OW2402" s="104"/>
      <c r="OX2402" s="104"/>
      <c r="OY2402" s="104"/>
      <c r="OZ2402" s="104"/>
      <c r="PA2402" s="104"/>
      <c r="PB2402" s="104"/>
      <c r="PC2402" s="104"/>
      <c r="PD2402" s="104"/>
      <c r="PE2402" s="104"/>
      <c r="PF2402" s="104"/>
      <c r="PG2402" s="104"/>
      <c r="PH2402" s="104"/>
      <c r="PI2402" s="104"/>
      <c r="PJ2402" s="104"/>
      <c r="PK2402" s="104"/>
      <c r="PL2402" s="104"/>
      <c r="PM2402" s="104"/>
      <c r="PN2402" s="104"/>
      <c r="PO2402" s="104"/>
      <c r="PP2402" s="104"/>
      <c r="PQ2402" s="104"/>
      <c r="PR2402" s="104"/>
      <c r="PS2402" s="104"/>
      <c r="PT2402" s="104"/>
      <c r="PU2402" s="104"/>
      <c r="PV2402" s="104"/>
      <c r="PW2402" s="104"/>
      <c r="PX2402" s="104"/>
      <c r="PY2402" s="104"/>
      <c r="PZ2402" s="104"/>
      <c r="QA2402" s="104"/>
      <c r="QB2402" s="104"/>
      <c r="QC2402" s="104"/>
      <c r="QD2402" s="104"/>
      <c r="QE2402" s="104"/>
      <c r="QF2402" s="104"/>
      <c r="QG2402" s="104"/>
      <c r="QH2402" s="104"/>
      <c r="QI2402" s="104"/>
      <c r="QJ2402" s="104"/>
      <c r="QK2402" s="104"/>
      <c r="QL2402" s="104"/>
      <c r="QM2402" s="104"/>
      <c r="QN2402" s="104"/>
      <c r="QO2402" s="104"/>
      <c r="QP2402" s="104"/>
      <c r="QQ2402" s="104"/>
      <c r="QR2402" s="104"/>
      <c r="QS2402" s="104"/>
      <c r="QT2402" s="104"/>
      <c r="QU2402" s="104"/>
      <c r="QV2402" s="104"/>
      <c r="QW2402" s="104"/>
      <c r="QX2402" s="104"/>
      <c r="QY2402" s="104"/>
      <c r="QZ2402" s="104"/>
      <c r="RA2402" s="104"/>
      <c r="RB2402" s="104"/>
      <c r="RC2402" s="104"/>
      <c r="RD2402" s="104"/>
      <c r="RE2402" s="104"/>
      <c r="RF2402" s="104"/>
    </row>
    <row r="2403" spans="1:474" x14ac:dyDescent="0.25">
      <c r="A2403" s="119"/>
      <c r="B2403" s="48" t="s">
        <v>2263</v>
      </c>
      <c r="C2403" s="23"/>
      <c r="D2403" s="49">
        <v>10</v>
      </c>
      <c r="E2403" s="23"/>
      <c r="F2403" s="50">
        <v>2000</v>
      </c>
      <c r="G2403" s="169"/>
      <c r="H2403" s="169"/>
      <c r="I2403" s="169"/>
      <c r="J2403" s="169"/>
      <c r="K2403" s="169"/>
      <c r="L2403" s="169"/>
      <c r="M2403" s="169"/>
      <c r="N2403" s="169"/>
      <c r="O2403" s="169"/>
      <c r="P2403" s="207"/>
      <c r="Q2403" s="169"/>
      <c r="R2403" s="169"/>
      <c r="S2403" s="169"/>
      <c r="T2403" s="169"/>
      <c r="U2403" s="208">
        <v>10</v>
      </c>
      <c r="V2403" s="207">
        <v>2000</v>
      </c>
      <c r="W2403" s="169"/>
      <c r="X2403" s="169"/>
      <c r="Y2403" s="169"/>
      <c r="Z2403" s="169"/>
      <c r="AA2403" s="169"/>
      <c r="AB2403" s="169"/>
      <c r="AC2403" s="180"/>
      <c r="AD2403" s="180"/>
      <c r="AE2403" s="207">
        <f>H2403+J2403+L2403+N2403+P2403+R2403+T2403+V2403+X2403+Z2403+AB2403+AD2403</f>
        <v>2000</v>
      </c>
    </row>
    <row r="2404" spans="1:474" s="19" customFormat="1" x14ac:dyDescent="0.25">
      <c r="A2404" s="15">
        <v>35802</v>
      </c>
      <c r="B2404" s="67" t="s">
        <v>2264</v>
      </c>
      <c r="C2404" s="15"/>
      <c r="D2404" s="15"/>
      <c r="E2404" s="15"/>
      <c r="F2404" s="18"/>
      <c r="G2404" s="173">
        <f>SUM(G2405)</f>
        <v>0</v>
      </c>
      <c r="H2404" s="173">
        <f t="shared" ref="H2404:AE2404" si="375">SUM(H2405)</f>
        <v>0</v>
      </c>
      <c r="I2404" s="173">
        <f t="shared" si="375"/>
        <v>0</v>
      </c>
      <c r="J2404" s="173">
        <f t="shared" si="375"/>
        <v>0</v>
      </c>
      <c r="K2404" s="173">
        <f t="shared" si="375"/>
        <v>0</v>
      </c>
      <c r="L2404" s="173">
        <f t="shared" si="375"/>
        <v>0</v>
      </c>
      <c r="M2404" s="173">
        <f t="shared" si="375"/>
        <v>0</v>
      </c>
      <c r="N2404" s="173">
        <f t="shared" si="375"/>
        <v>0</v>
      </c>
      <c r="O2404" s="173">
        <f t="shared" si="375"/>
        <v>0</v>
      </c>
      <c r="P2404" s="184">
        <f t="shared" si="375"/>
        <v>0</v>
      </c>
      <c r="Q2404" s="173">
        <f t="shared" si="375"/>
        <v>0</v>
      </c>
      <c r="R2404" s="173">
        <f t="shared" si="375"/>
        <v>0</v>
      </c>
      <c r="S2404" s="173">
        <v>0</v>
      </c>
      <c r="T2404" s="173">
        <v>0</v>
      </c>
      <c r="U2404" s="173">
        <v>0</v>
      </c>
      <c r="V2404" s="184">
        <v>0</v>
      </c>
      <c r="W2404" s="173">
        <f t="shared" si="375"/>
        <v>0</v>
      </c>
      <c r="X2404" s="173">
        <f t="shared" si="375"/>
        <v>0</v>
      </c>
      <c r="Y2404" s="173">
        <f t="shared" si="375"/>
        <v>0</v>
      </c>
      <c r="Z2404" s="173">
        <f t="shared" si="375"/>
        <v>0</v>
      </c>
      <c r="AA2404" s="173">
        <f t="shared" si="375"/>
        <v>0</v>
      </c>
      <c r="AB2404" s="173">
        <f t="shared" si="375"/>
        <v>0</v>
      </c>
      <c r="AC2404" s="173">
        <f t="shared" si="375"/>
        <v>0</v>
      </c>
      <c r="AD2404" s="179">
        <f t="shared" si="375"/>
        <v>0</v>
      </c>
      <c r="AE2404" s="184">
        <f t="shared" si="375"/>
        <v>0</v>
      </c>
      <c r="AF2404" s="104"/>
      <c r="AG2404" s="104"/>
      <c r="AH2404" s="104"/>
      <c r="AI2404" s="104"/>
      <c r="AJ2404" s="104"/>
      <c r="AK2404" s="104"/>
      <c r="AL2404" s="104"/>
      <c r="AM2404" s="104"/>
      <c r="AN2404" s="104"/>
      <c r="AO2404" s="104"/>
      <c r="AP2404" s="104"/>
      <c r="AQ2404" s="104"/>
      <c r="AR2404" s="104"/>
      <c r="AS2404" s="104"/>
      <c r="AT2404" s="104"/>
      <c r="AU2404" s="104"/>
      <c r="AV2404" s="104"/>
      <c r="AW2404" s="104"/>
      <c r="AX2404" s="104"/>
      <c r="AY2404" s="104"/>
      <c r="AZ2404" s="104"/>
      <c r="BA2404" s="104"/>
      <c r="BB2404" s="104"/>
      <c r="BC2404" s="104"/>
      <c r="BD2404" s="104"/>
      <c r="BE2404" s="104"/>
      <c r="BF2404" s="104"/>
      <c r="BG2404" s="104"/>
      <c r="BH2404" s="104"/>
      <c r="BI2404" s="104"/>
      <c r="BJ2404" s="104"/>
      <c r="BK2404" s="104"/>
      <c r="BL2404" s="104"/>
      <c r="BM2404" s="104"/>
      <c r="BN2404" s="104"/>
      <c r="BO2404" s="104"/>
      <c r="BP2404" s="104"/>
      <c r="BQ2404" s="104"/>
      <c r="BR2404" s="104"/>
      <c r="GM2404" s="104"/>
      <c r="GN2404" s="104"/>
      <c r="GO2404" s="104"/>
      <c r="GP2404" s="104"/>
      <c r="GQ2404" s="104"/>
      <c r="GR2404" s="104"/>
      <c r="GS2404" s="104"/>
      <c r="GT2404" s="104"/>
      <c r="GU2404" s="104"/>
      <c r="GV2404" s="104"/>
      <c r="GW2404" s="104"/>
      <c r="GX2404" s="104"/>
      <c r="GY2404" s="104"/>
      <c r="GZ2404" s="104"/>
      <c r="HA2404" s="104"/>
      <c r="HB2404" s="104"/>
      <c r="HC2404" s="104"/>
      <c r="HD2404" s="104"/>
      <c r="HE2404" s="104"/>
      <c r="HF2404" s="104"/>
      <c r="HG2404" s="104"/>
      <c r="HH2404" s="104"/>
      <c r="HI2404" s="104"/>
      <c r="HJ2404" s="104"/>
      <c r="HK2404" s="104"/>
      <c r="HL2404" s="104"/>
      <c r="HM2404" s="104"/>
      <c r="HN2404" s="104"/>
      <c r="HO2404" s="104"/>
      <c r="HP2404" s="104"/>
      <c r="HQ2404" s="104"/>
      <c r="HR2404" s="104"/>
      <c r="HS2404" s="104"/>
      <c r="HT2404" s="104"/>
      <c r="HU2404" s="104"/>
      <c r="HV2404" s="104"/>
      <c r="HW2404" s="104"/>
      <c r="HX2404" s="104"/>
      <c r="HY2404" s="104"/>
      <c r="HZ2404" s="104"/>
      <c r="IA2404" s="104"/>
      <c r="IB2404" s="104"/>
      <c r="IC2404" s="104"/>
      <c r="ID2404" s="104"/>
      <c r="IE2404" s="104"/>
      <c r="IF2404" s="104"/>
      <c r="IG2404" s="104"/>
      <c r="IH2404" s="104"/>
      <c r="II2404" s="104"/>
      <c r="IJ2404" s="104"/>
      <c r="IK2404" s="104"/>
      <c r="IL2404" s="104"/>
      <c r="IM2404" s="104"/>
      <c r="IN2404" s="104"/>
      <c r="IO2404" s="104"/>
      <c r="IP2404" s="104"/>
      <c r="IQ2404" s="104"/>
      <c r="IR2404" s="104"/>
      <c r="IS2404" s="104"/>
      <c r="IT2404" s="104"/>
      <c r="IU2404" s="104"/>
      <c r="IV2404" s="104"/>
      <c r="IW2404" s="104"/>
      <c r="IX2404" s="104"/>
      <c r="IY2404" s="104"/>
      <c r="IZ2404" s="104"/>
      <c r="JA2404" s="104"/>
      <c r="JB2404" s="104"/>
      <c r="JC2404" s="104"/>
      <c r="JD2404" s="104"/>
      <c r="JE2404" s="104"/>
      <c r="JF2404" s="104"/>
      <c r="JG2404" s="104"/>
      <c r="JH2404" s="104"/>
      <c r="JI2404" s="104"/>
      <c r="JJ2404" s="104"/>
      <c r="JK2404" s="104"/>
      <c r="JL2404" s="104"/>
      <c r="JM2404" s="104"/>
      <c r="JN2404" s="104"/>
      <c r="JO2404" s="104"/>
      <c r="JP2404" s="104"/>
      <c r="JQ2404" s="104"/>
      <c r="JR2404" s="104"/>
      <c r="JS2404" s="104"/>
      <c r="JT2404" s="104"/>
      <c r="JU2404" s="104"/>
      <c r="JV2404" s="104"/>
      <c r="JW2404" s="104"/>
      <c r="JX2404" s="104"/>
      <c r="JY2404" s="104"/>
      <c r="JZ2404" s="104"/>
      <c r="KA2404" s="104"/>
      <c r="KB2404" s="104"/>
      <c r="KC2404" s="104"/>
      <c r="KD2404" s="104"/>
      <c r="KE2404" s="104"/>
      <c r="KF2404" s="104"/>
      <c r="KG2404" s="104"/>
      <c r="KH2404" s="104"/>
      <c r="KI2404" s="104"/>
      <c r="KJ2404" s="104"/>
      <c r="KK2404" s="104"/>
      <c r="KL2404" s="104"/>
      <c r="KM2404" s="104"/>
      <c r="KN2404" s="104"/>
      <c r="KO2404" s="104"/>
      <c r="KP2404" s="104"/>
      <c r="KQ2404" s="104"/>
      <c r="KR2404" s="104"/>
      <c r="KS2404" s="104"/>
      <c r="KT2404" s="104"/>
      <c r="KU2404" s="104"/>
      <c r="KV2404" s="104"/>
      <c r="KW2404" s="104"/>
      <c r="KX2404" s="104"/>
      <c r="KY2404" s="104"/>
      <c r="KZ2404" s="104"/>
      <c r="LA2404" s="104"/>
      <c r="LB2404" s="104"/>
      <c r="LC2404" s="104"/>
      <c r="LD2404" s="104"/>
      <c r="LE2404" s="104"/>
      <c r="LF2404" s="104"/>
      <c r="LG2404" s="104"/>
      <c r="LH2404" s="104"/>
      <c r="LI2404" s="104"/>
      <c r="LJ2404" s="104"/>
      <c r="LK2404" s="104"/>
      <c r="LL2404" s="104"/>
      <c r="LM2404" s="104"/>
      <c r="LN2404" s="104"/>
      <c r="LO2404" s="104"/>
      <c r="LP2404" s="104"/>
      <c r="LQ2404" s="104"/>
      <c r="LR2404" s="104"/>
      <c r="LS2404" s="104"/>
      <c r="LT2404" s="104"/>
      <c r="LU2404" s="104"/>
      <c r="LV2404" s="104"/>
      <c r="LW2404" s="104"/>
      <c r="LX2404" s="104"/>
      <c r="LY2404" s="104"/>
      <c r="LZ2404" s="104"/>
      <c r="MA2404" s="104"/>
      <c r="MB2404" s="104"/>
      <c r="MC2404" s="104"/>
      <c r="MD2404" s="104"/>
      <c r="ME2404" s="104"/>
      <c r="MF2404" s="104"/>
      <c r="MG2404" s="104"/>
      <c r="MH2404" s="104"/>
      <c r="MI2404" s="104"/>
      <c r="MJ2404" s="104"/>
      <c r="MK2404" s="104"/>
      <c r="ML2404" s="104"/>
      <c r="MM2404" s="104"/>
      <c r="MN2404" s="104"/>
      <c r="MO2404" s="104"/>
      <c r="MP2404" s="104"/>
      <c r="MQ2404" s="104"/>
      <c r="MR2404" s="104"/>
      <c r="MS2404" s="104"/>
      <c r="MT2404" s="104"/>
      <c r="MU2404" s="104"/>
      <c r="MV2404" s="104"/>
      <c r="MW2404" s="104"/>
      <c r="MX2404" s="104"/>
      <c r="MY2404" s="104"/>
      <c r="MZ2404" s="104"/>
      <c r="NA2404" s="104"/>
      <c r="NB2404" s="104"/>
      <c r="NC2404" s="104"/>
      <c r="ND2404" s="104"/>
      <c r="NE2404" s="104"/>
      <c r="NF2404" s="104"/>
      <c r="NG2404" s="104"/>
      <c r="NH2404" s="104"/>
      <c r="NI2404" s="104"/>
      <c r="NJ2404" s="104"/>
      <c r="NK2404" s="104"/>
      <c r="NL2404" s="104"/>
      <c r="NM2404" s="104"/>
      <c r="NN2404" s="104"/>
      <c r="NO2404" s="104"/>
      <c r="NP2404" s="104"/>
      <c r="NQ2404" s="104"/>
      <c r="NR2404" s="104"/>
      <c r="NS2404" s="104"/>
      <c r="NT2404" s="104"/>
      <c r="NU2404" s="104"/>
      <c r="NV2404" s="104"/>
      <c r="NW2404" s="104"/>
      <c r="NX2404" s="104"/>
      <c r="NY2404" s="104"/>
      <c r="NZ2404" s="104"/>
      <c r="OA2404" s="104"/>
      <c r="OB2404" s="104"/>
      <c r="OC2404" s="104"/>
      <c r="OD2404" s="104"/>
      <c r="OE2404" s="104"/>
      <c r="OF2404" s="104"/>
      <c r="OG2404" s="104"/>
      <c r="OH2404" s="104"/>
      <c r="OI2404" s="104"/>
      <c r="OJ2404" s="104"/>
      <c r="OK2404" s="104"/>
      <c r="OL2404" s="104"/>
      <c r="OM2404" s="104"/>
      <c r="ON2404" s="104"/>
      <c r="OO2404" s="104"/>
      <c r="OP2404" s="104"/>
      <c r="OQ2404" s="104"/>
      <c r="OR2404" s="104"/>
      <c r="OS2404" s="104"/>
      <c r="OT2404" s="104"/>
      <c r="OU2404" s="104"/>
      <c r="OV2404" s="104"/>
      <c r="OW2404" s="104"/>
      <c r="OX2404" s="104"/>
      <c r="OY2404" s="104"/>
      <c r="OZ2404" s="104"/>
      <c r="PA2404" s="104"/>
      <c r="PB2404" s="104"/>
      <c r="PC2404" s="104"/>
      <c r="PD2404" s="104"/>
      <c r="PE2404" s="104"/>
      <c r="PF2404" s="104"/>
      <c r="PG2404" s="104"/>
      <c r="PH2404" s="104"/>
      <c r="PI2404" s="104"/>
      <c r="PJ2404" s="104"/>
      <c r="PK2404" s="104"/>
      <c r="PL2404" s="104"/>
      <c r="PM2404" s="104"/>
      <c r="PN2404" s="104"/>
      <c r="PO2404" s="104"/>
      <c r="PP2404" s="104"/>
      <c r="PQ2404" s="104"/>
      <c r="PR2404" s="104"/>
      <c r="PS2404" s="104"/>
      <c r="PT2404" s="104"/>
      <c r="PU2404" s="104"/>
      <c r="PV2404" s="104"/>
      <c r="PW2404" s="104"/>
      <c r="PX2404" s="104"/>
      <c r="PY2404" s="104"/>
      <c r="PZ2404" s="104"/>
      <c r="QA2404" s="104"/>
      <c r="QB2404" s="104"/>
      <c r="QC2404" s="104"/>
      <c r="QD2404" s="104"/>
      <c r="QE2404" s="104"/>
      <c r="QF2404" s="104"/>
      <c r="QG2404" s="104"/>
      <c r="QH2404" s="104"/>
      <c r="QI2404" s="104"/>
      <c r="QJ2404" s="104"/>
      <c r="QK2404" s="104"/>
      <c r="QL2404" s="104"/>
      <c r="QM2404" s="104"/>
      <c r="QN2404" s="104"/>
      <c r="QO2404" s="104"/>
      <c r="QP2404" s="104"/>
      <c r="QQ2404" s="104"/>
      <c r="QR2404" s="104"/>
      <c r="QS2404" s="104"/>
      <c r="QT2404" s="104"/>
      <c r="QU2404" s="104"/>
      <c r="QV2404" s="104"/>
      <c r="QW2404" s="104"/>
      <c r="QX2404" s="104"/>
      <c r="QY2404" s="104"/>
      <c r="QZ2404" s="104"/>
      <c r="RA2404" s="104"/>
      <c r="RB2404" s="104"/>
      <c r="RC2404" s="104"/>
      <c r="RD2404" s="104"/>
      <c r="RE2404" s="104"/>
      <c r="RF2404" s="104"/>
    </row>
    <row r="2405" spans="1:474" x14ac:dyDescent="0.25">
      <c r="A2405" s="119"/>
      <c r="B2405" s="48" t="s">
        <v>2265</v>
      </c>
      <c r="C2405" s="23"/>
      <c r="D2405" s="49">
        <v>0</v>
      </c>
      <c r="E2405" s="23"/>
      <c r="F2405" s="50">
        <v>0</v>
      </c>
      <c r="G2405" s="169"/>
      <c r="H2405" s="169"/>
      <c r="I2405" s="169"/>
      <c r="J2405" s="169"/>
      <c r="K2405" s="169"/>
      <c r="L2405" s="169"/>
      <c r="M2405" s="169"/>
      <c r="N2405" s="169"/>
      <c r="O2405" s="169"/>
      <c r="P2405" s="207"/>
      <c r="Q2405" s="169"/>
      <c r="R2405" s="169"/>
      <c r="S2405" s="169"/>
      <c r="T2405" s="169"/>
      <c r="U2405" s="208">
        <v>0</v>
      </c>
      <c r="V2405" s="207">
        <v>0</v>
      </c>
      <c r="W2405" s="169"/>
      <c r="X2405" s="169"/>
      <c r="Y2405" s="169"/>
      <c r="Z2405" s="169"/>
      <c r="AA2405" s="169"/>
      <c r="AB2405" s="169"/>
      <c r="AC2405" s="180"/>
      <c r="AD2405" s="180"/>
      <c r="AE2405" s="207">
        <f>H2405+J2405+L2405+N2405+P2405+R2405+T2405+V2405+X2405+Z2405+AB2405+AD2405</f>
        <v>0</v>
      </c>
    </row>
    <row r="2406" spans="1:474" s="14" customFormat="1" x14ac:dyDescent="0.25">
      <c r="A2406" s="11">
        <v>359</v>
      </c>
      <c r="B2406" s="79" t="s">
        <v>2266</v>
      </c>
      <c r="C2406" s="80"/>
      <c r="D2406" s="11"/>
      <c r="E2406" s="11"/>
      <c r="F2406" s="13">
        <v>169689.63959999999</v>
      </c>
      <c r="G2406" s="171">
        <f>G2407</f>
        <v>0</v>
      </c>
      <c r="H2406" s="171">
        <f t="shared" ref="H2406:AE2406" si="376">H2407</f>
        <v>0</v>
      </c>
      <c r="I2406" s="171">
        <f t="shared" si="376"/>
        <v>0</v>
      </c>
      <c r="J2406" s="171">
        <f t="shared" si="376"/>
        <v>0</v>
      </c>
      <c r="K2406" s="171">
        <f t="shared" si="376"/>
        <v>0</v>
      </c>
      <c r="L2406" s="171">
        <f t="shared" si="376"/>
        <v>0</v>
      </c>
      <c r="M2406" s="171">
        <f t="shared" si="376"/>
        <v>0</v>
      </c>
      <c r="N2406" s="171">
        <f t="shared" si="376"/>
        <v>0</v>
      </c>
      <c r="O2406" s="171">
        <f t="shared" si="376"/>
        <v>0</v>
      </c>
      <c r="P2406" s="185">
        <f t="shared" si="376"/>
        <v>0</v>
      </c>
      <c r="Q2406" s="171">
        <f t="shared" si="376"/>
        <v>0</v>
      </c>
      <c r="R2406" s="171">
        <f t="shared" si="376"/>
        <v>0</v>
      </c>
      <c r="S2406" s="171">
        <v>0</v>
      </c>
      <c r="T2406" s="171">
        <v>0</v>
      </c>
      <c r="U2406" s="171">
        <v>10031</v>
      </c>
      <c r="V2406" s="185">
        <v>169689.63959999999</v>
      </c>
      <c r="W2406" s="171">
        <f t="shared" si="376"/>
        <v>0</v>
      </c>
      <c r="X2406" s="171">
        <f t="shared" si="376"/>
        <v>0</v>
      </c>
      <c r="Y2406" s="171">
        <f t="shared" si="376"/>
        <v>0</v>
      </c>
      <c r="Z2406" s="171">
        <f t="shared" si="376"/>
        <v>0</v>
      </c>
      <c r="AA2406" s="171">
        <f t="shared" si="376"/>
        <v>0</v>
      </c>
      <c r="AB2406" s="171">
        <f t="shared" si="376"/>
        <v>0</v>
      </c>
      <c r="AC2406" s="171">
        <f t="shared" si="376"/>
        <v>0</v>
      </c>
      <c r="AD2406" s="181">
        <f t="shared" si="376"/>
        <v>0</v>
      </c>
      <c r="AE2406" s="185">
        <f t="shared" si="376"/>
        <v>169689.63959999999</v>
      </c>
      <c r="AF2406" s="104"/>
      <c r="AG2406" s="104"/>
      <c r="AH2406" s="104"/>
      <c r="AI2406" s="104"/>
      <c r="AJ2406" s="104"/>
      <c r="AK2406" s="104"/>
      <c r="AL2406" s="104"/>
      <c r="AM2406" s="104"/>
      <c r="AN2406" s="104"/>
      <c r="AO2406" s="104"/>
      <c r="AP2406" s="104"/>
      <c r="AQ2406" s="104"/>
      <c r="AR2406" s="104"/>
      <c r="AS2406" s="104"/>
      <c r="AT2406" s="104"/>
      <c r="AU2406" s="104"/>
      <c r="AV2406" s="104"/>
      <c r="AW2406" s="104"/>
      <c r="AX2406" s="104"/>
      <c r="AY2406" s="104"/>
      <c r="AZ2406" s="104"/>
      <c r="BA2406" s="104"/>
      <c r="BB2406" s="104"/>
      <c r="BC2406" s="104"/>
      <c r="BD2406" s="104"/>
      <c r="BE2406" s="104"/>
      <c r="BF2406" s="104"/>
      <c r="BG2406" s="104"/>
      <c r="BH2406" s="104"/>
      <c r="BI2406" s="104"/>
      <c r="BJ2406" s="104"/>
      <c r="BK2406" s="104"/>
      <c r="BL2406" s="104"/>
      <c r="BM2406" s="104"/>
      <c r="BN2406" s="104"/>
      <c r="BO2406" s="104"/>
      <c r="BP2406" s="104"/>
      <c r="BQ2406" s="104"/>
      <c r="BR2406" s="104"/>
      <c r="GM2406" s="104"/>
      <c r="GN2406" s="104"/>
      <c r="GO2406" s="104"/>
      <c r="GP2406" s="104"/>
      <c r="GQ2406" s="104"/>
      <c r="GR2406" s="104"/>
      <c r="GS2406" s="104"/>
      <c r="GT2406" s="104"/>
      <c r="GU2406" s="104"/>
      <c r="GV2406" s="104"/>
      <c r="GW2406" s="104"/>
      <c r="GX2406" s="104"/>
      <c r="GY2406" s="104"/>
      <c r="GZ2406" s="104"/>
      <c r="HA2406" s="104"/>
      <c r="HB2406" s="104"/>
      <c r="HC2406" s="104"/>
      <c r="HD2406" s="104"/>
      <c r="HE2406" s="104"/>
      <c r="HF2406" s="104"/>
      <c r="HG2406" s="104"/>
      <c r="HH2406" s="104"/>
      <c r="HI2406" s="104"/>
      <c r="HJ2406" s="104"/>
      <c r="HK2406" s="104"/>
      <c r="HL2406" s="104"/>
      <c r="HM2406" s="104"/>
      <c r="HN2406" s="104"/>
      <c r="HO2406" s="104"/>
      <c r="HP2406" s="104"/>
      <c r="HQ2406" s="104"/>
      <c r="HR2406" s="104"/>
      <c r="HS2406" s="104"/>
      <c r="HT2406" s="104"/>
      <c r="HU2406" s="104"/>
      <c r="HV2406" s="104"/>
      <c r="HW2406" s="104"/>
      <c r="HX2406" s="104"/>
      <c r="HY2406" s="104"/>
      <c r="HZ2406" s="104"/>
      <c r="IA2406" s="104"/>
      <c r="IB2406" s="104"/>
      <c r="IC2406" s="104"/>
      <c r="ID2406" s="104"/>
      <c r="IE2406" s="104"/>
      <c r="IF2406" s="104"/>
      <c r="IG2406" s="104"/>
      <c r="IH2406" s="104"/>
      <c r="II2406" s="104"/>
      <c r="IJ2406" s="104"/>
      <c r="IK2406" s="104"/>
      <c r="IL2406" s="104"/>
      <c r="IM2406" s="104"/>
      <c r="IN2406" s="104"/>
      <c r="IO2406" s="104"/>
      <c r="IP2406" s="104"/>
      <c r="IQ2406" s="104"/>
      <c r="IR2406" s="104"/>
      <c r="IS2406" s="104"/>
      <c r="IT2406" s="104"/>
      <c r="IU2406" s="104"/>
      <c r="IV2406" s="104"/>
      <c r="IW2406" s="104"/>
      <c r="IX2406" s="104"/>
      <c r="IY2406" s="104"/>
      <c r="IZ2406" s="104"/>
      <c r="JA2406" s="104"/>
      <c r="JB2406" s="104"/>
      <c r="JC2406" s="104"/>
      <c r="JD2406" s="104"/>
      <c r="JE2406" s="104"/>
      <c r="JF2406" s="104"/>
      <c r="JG2406" s="104"/>
      <c r="JH2406" s="104"/>
      <c r="JI2406" s="104"/>
      <c r="JJ2406" s="104"/>
      <c r="JK2406" s="104"/>
      <c r="JL2406" s="104"/>
      <c r="JM2406" s="104"/>
      <c r="JN2406" s="104"/>
      <c r="JO2406" s="104"/>
      <c r="JP2406" s="104"/>
      <c r="JQ2406" s="104"/>
      <c r="JR2406" s="104"/>
      <c r="JS2406" s="104"/>
      <c r="JT2406" s="104"/>
      <c r="JU2406" s="104"/>
      <c r="JV2406" s="104"/>
      <c r="JW2406" s="104"/>
      <c r="JX2406" s="104"/>
      <c r="JY2406" s="104"/>
      <c r="JZ2406" s="104"/>
      <c r="KA2406" s="104"/>
      <c r="KB2406" s="104"/>
      <c r="KC2406" s="104"/>
      <c r="KD2406" s="104"/>
      <c r="KE2406" s="104"/>
      <c r="KF2406" s="104"/>
      <c r="KG2406" s="104"/>
      <c r="KH2406" s="104"/>
      <c r="KI2406" s="104"/>
      <c r="KJ2406" s="104"/>
      <c r="KK2406" s="104"/>
      <c r="KL2406" s="104"/>
      <c r="KM2406" s="104"/>
      <c r="KN2406" s="104"/>
      <c r="KO2406" s="104"/>
      <c r="KP2406" s="104"/>
      <c r="KQ2406" s="104"/>
      <c r="KR2406" s="104"/>
      <c r="KS2406" s="104"/>
      <c r="KT2406" s="104"/>
      <c r="KU2406" s="104"/>
      <c r="KV2406" s="104"/>
      <c r="KW2406" s="104"/>
      <c r="KX2406" s="104"/>
      <c r="KY2406" s="104"/>
      <c r="KZ2406" s="104"/>
      <c r="LA2406" s="104"/>
      <c r="LB2406" s="104"/>
      <c r="LC2406" s="104"/>
      <c r="LD2406" s="104"/>
      <c r="LE2406" s="104"/>
      <c r="LF2406" s="104"/>
      <c r="LG2406" s="104"/>
      <c r="LH2406" s="104"/>
      <c r="LI2406" s="104"/>
      <c r="LJ2406" s="104"/>
      <c r="LK2406" s="104"/>
      <c r="LL2406" s="104"/>
      <c r="LM2406" s="104"/>
      <c r="LN2406" s="104"/>
      <c r="LO2406" s="104"/>
      <c r="LP2406" s="104"/>
      <c r="LQ2406" s="104"/>
      <c r="LR2406" s="104"/>
      <c r="LS2406" s="104"/>
      <c r="LT2406" s="104"/>
      <c r="LU2406" s="104"/>
      <c r="LV2406" s="104"/>
      <c r="LW2406" s="104"/>
      <c r="LX2406" s="104"/>
      <c r="LY2406" s="104"/>
      <c r="LZ2406" s="104"/>
      <c r="MA2406" s="104"/>
      <c r="MB2406" s="104"/>
      <c r="MC2406" s="104"/>
      <c r="MD2406" s="104"/>
      <c r="ME2406" s="104"/>
      <c r="MF2406" s="104"/>
      <c r="MG2406" s="104"/>
      <c r="MH2406" s="104"/>
      <c r="MI2406" s="104"/>
      <c r="MJ2406" s="104"/>
      <c r="MK2406" s="104"/>
      <c r="ML2406" s="104"/>
      <c r="MM2406" s="104"/>
      <c r="MN2406" s="104"/>
      <c r="MO2406" s="104"/>
      <c r="MP2406" s="104"/>
      <c r="MQ2406" s="104"/>
      <c r="MR2406" s="104"/>
      <c r="MS2406" s="104"/>
      <c r="MT2406" s="104"/>
      <c r="MU2406" s="104"/>
      <c r="MV2406" s="104"/>
      <c r="MW2406" s="104"/>
      <c r="MX2406" s="104"/>
      <c r="MY2406" s="104"/>
      <c r="MZ2406" s="104"/>
      <c r="NA2406" s="104"/>
      <c r="NB2406" s="104"/>
      <c r="NC2406" s="104"/>
      <c r="ND2406" s="104"/>
      <c r="NE2406" s="104"/>
      <c r="NF2406" s="104"/>
      <c r="NG2406" s="104"/>
      <c r="NH2406" s="104"/>
      <c r="NI2406" s="104"/>
      <c r="NJ2406" s="104"/>
      <c r="NK2406" s="104"/>
      <c r="NL2406" s="104"/>
      <c r="NM2406" s="104"/>
      <c r="NN2406" s="104"/>
      <c r="NO2406" s="104"/>
      <c r="NP2406" s="104"/>
      <c r="NQ2406" s="104"/>
      <c r="NR2406" s="104"/>
      <c r="NS2406" s="104"/>
      <c r="NT2406" s="104"/>
      <c r="NU2406" s="104"/>
      <c r="NV2406" s="104"/>
      <c r="NW2406" s="104"/>
      <c r="NX2406" s="104"/>
      <c r="NY2406" s="104"/>
      <c r="NZ2406" s="104"/>
      <c r="OA2406" s="104"/>
      <c r="OB2406" s="104"/>
      <c r="OC2406" s="104"/>
      <c r="OD2406" s="104"/>
      <c r="OE2406" s="104"/>
      <c r="OF2406" s="104"/>
      <c r="OG2406" s="104"/>
      <c r="OH2406" s="104"/>
      <c r="OI2406" s="104"/>
      <c r="OJ2406" s="104"/>
      <c r="OK2406" s="104"/>
      <c r="OL2406" s="104"/>
      <c r="OM2406" s="104"/>
      <c r="ON2406" s="104"/>
      <c r="OO2406" s="104"/>
      <c r="OP2406" s="104"/>
      <c r="OQ2406" s="104"/>
      <c r="OR2406" s="104"/>
      <c r="OS2406" s="104"/>
      <c r="OT2406" s="104"/>
      <c r="OU2406" s="104"/>
      <c r="OV2406" s="104"/>
      <c r="OW2406" s="104"/>
      <c r="OX2406" s="104"/>
      <c r="OY2406" s="104"/>
      <c r="OZ2406" s="104"/>
      <c r="PA2406" s="104"/>
      <c r="PB2406" s="104"/>
      <c r="PC2406" s="104"/>
      <c r="PD2406" s="104"/>
      <c r="PE2406" s="104"/>
      <c r="PF2406" s="104"/>
      <c r="PG2406" s="104"/>
      <c r="PH2406" s="104"/>
      <c r="PI2406" s="104"/>
      <c r="PJ2406" s="104"/>
      <c r="PK2406" s="104"/>
      <c r="PL2406" s="104"/>
      <c r="PM2406" s="104"/>
      <c r="PN2406" s="104"/>
      <c r="PO2406" s="104"/>
      <c r="PP2406" s="104"/>
      <c r="PQ2406" s="104"/>
      <c r="PR2406" s="104"/>
      <c r="PS2406" s="104"/>
      <c r="PT2406" s="104"/>
      <c r="PU2406" s="104"/>
      <c r="PV2406" s="104"/>
      <c r="PW2406" s="104"/>
      <c r="PX2406" s="104"/>
      <c r="PY2406" s="104"/>
      <c r="PZ2406" s="104"/>
      <c r="QA2406" s="104"/>
      <c r="QB2406" s="104"/>
      <c r="QC2406" s="104"/>
      <c r="QD2406" s="104"/>
      <c r="QE2406" s="104"/>
      <c r="QF2406" s="104"/>
      <c r="QG2406" s="104"/>
      <c r="QH2406" s="104"/>
      <c r="QI2406" s="104"/>
      <c r="QJ2406" s="104"/>
      <c r="QK2406" s="104"/>
      <c r="QL2406" s="104"/>
      <c r="QM2406" s="104"/>
      <c r="QN2406" s="104"/>
      <c r="QO2406" s="104"/>
      <c r="QP2406" s="104"/>
      <c r="QQ2406" s="104"/>
      <c r="QR2406" s="104"/>
      <c r="QS2406" s="104"/>
      <c r="QT2406" s="104"/>
      <c r="QU2406" s="104"/>
      <c r="QV2406" s="104"/>
      <c r="QW2406" s="104"/>
      <c r="QX2406" s="104"/>
      <c r="QY2406" s="104"/>
      <c r="QZ2406" s="104"/>
      <c r="RA2406" s="104"/>
      <c r="RB2406" s="104"/>
      <c r="RC2406" s="104"/>
      <c r="RD2406" s="104"/>
      <c r="RE2406" s="104"/>
      <c r="RF2406" s="104"/>
    </row>
    <row r="2407" spans="1:474" s="19" customFormat="1" x14ac:dyDescent="0.25">
      <c r="A2407" s="15">
        <v>35901</v>
      </c>
      <c r="B2407" s="67" t="s">
        <v>2267</v>
      </c>
      <c r="C2407" s="15"/>
      <c r="D2407" s="15"/>
      <c r="E2407" s="15"/>
      <c r="F2407" s="18">
        <v>169689.63959999999</v>
      </c>
      <c r="G2407" s="173">
        <f>SUM(G2408:G2416)</f>
        <v>0</v>
      </c>
      <c r="H2407" s="173">
        <f t="shared" ref="H2407:AE2407" si="377">SUM(H2408:H2416)</f>
        <v>0</v>
      </c>
      <c r="I2407" s="173">
        <f t="shared" si="377"/>
        <v>0</v>
      </c>
      <c r="J2407" s="173">
        <f t="shared" si="377"/>
        <v>0</v>
      </c>
      <c r="K2407" s="173">
        <f t="shared" si="377"/>
        <v>0</v>
      </c>
      <c r="L2407" s="173">
        <f t="shared" si="377"/>
        <v>0</v>
      </c>
      <c r="M2407" s="173">
        <f t="shared" si="377"/>
        <v>0</v>
      </c>
      <c r="N2407" s="173">
        <f t="shared" si="377"/>
        <v>0</v>
      </c>
      <c r="O2407" s="173">
        <f t="shared" si="377"/>
        <v>0</v>
      </c>
      <c r="P2407" s="184">
        <f t="shared" si="377"/>
        <v>0</v>
      </c>
      <c r="Q2407" s="173">
        <f t="shared" si="377"/>
        <v>0</v>
      </c>
      <c r="R2407" s="173">
        <f t="shared" si="377"/>
        <v>0</v>
      </c>
      <c r="S2407" s="173">
        <v>0</v>
      </c>
      <c r="T2407" s="173">
        <v>0</v>
      </c>
      <c r="U2407" s="173">
        <v>10031</v>
      </c>
      <c r="V2407" s="184">
        <v>169689.63959999999</v>
      </c>
      <c r="W2407" s="173">
        <f t="shared" si="377"/>
        <v>0</v>
      </c>
      <c r="X2407" s="173">
        <f t="shared" si="377"/>
        <v>0</v>
      </c>
      <c r="Y2407" s="173">
        <f t="shared" si="377"/>
        <v>0</v>
      </c>
      <c r="Z2407" s="173">
        <f t="shared" si="377"/>
        <v>0</v>
      </c>
      <c r="AA2407" s="173">
        <f t="shared" si="377"/>
        <v>0</v>
      </c>
      <c r="AB2407" s="173">
        <f t="shared" si="377"/>
        <v>0</v>
      </c>
      <c r="AC2407" s="173">
        <f t="shared" si="377"/>
        <v>0</v>
      </c>
      <c r="AD2407" s="179">
        <f t="shared" si="377"/>
        <v>0</v>
      </c>
      <c r="AE2407" s="184">
        <f t="shared" si="377"/>
        <v>169689.63959999999</v>
      </c>
      <c r="AF2407" s="104"/>
      <c r="AG2407" s="104"/>
      <c r="AH2407" s="104"/>
      <c r="AI2407" s="104"/>
      <c r="AJ2407" s="104"/>
      <c r="AK2407" s="104"/>
      <c r="AL2407" s="104"/>
      <c r="AM2407" s="104"/>
      <c r="AN2407" s="104"/>
      <c r="AO2407" s="104"/>
      <c r="AP2407" s="104"/>
      <c r="AQ2407" s="104"/>
      <c r="AR2407" s="104"/>
      <c r="AS2407" s="104"/>
      <c r="AT2407" s="104"/>
      <c r="AU2407" s="104"/>
      <c r="AV2407" s="104"/>
      <c r="AW2407" s="104"/>
      <c r="AX2407" s="104"/>
      <c r="AY2407" s="104"/>
      <c r="AZ2407" s="104"/>
      <c r="BA2407" s="104"/>
      <c r="BB2407" s="104"/>
      <c r="BC2407" s="104"/>
      <c r="BD2407" s="104"/>
      <c r="BE2407" s="104"/>
      <c r="BF2407" s="104"/>
      <c r="BG2407" s="104"/>
      <c r="BH2407" s="104"/>
      <c r="BI2407" s="104"/>
      <c r="BJ2407" s="104"/>
      <c r="BK2407" s="104"/>
      <c r="BL2407" s="104"/>
      <c r="BM2407" s="104"/>
      <c r="BN2407" s="104"/>
      <c r="BO2407" s="104"/>
      <c r="BP2407" s="104"/>
      <c r="BQ2407" s="104"/>
      <c r="BR2407" s="104"/>
      <c r="GM2407" s="104"/>
      <c r="GN2407" s="104"/>
      <c r="GO2407" s="104"/>
      <c r="GP2407" s="104"/>
      <c r="GQ2407" s="104"/>
      <c r="GR2407" s="104"/>
      <c r="GS2407" s="104"/>
      <c r="GT2407" s="104"/>
      <c r="GU2407" s="104"/>
      <c r="GV2407" s="104"/>
      <c r="GW2407" s="104"/>
      <c r="GX2407" s="104"/>
      <c r="GY2407" s="104"/>
      <c r="GZ2407" s="104"/>
      <c r="HA2407" s="104"/>
      <c r="HB2407" s="104"/>
      <c r="HC2407" s="104"/>
      <c r="HD2407" s="104"/>
      <c r="HE2407" s="104"/>
      <c r="HF2407" s="104"/>
      <c r="HG2407" s="104"/>
      <c r="HH2407" s="104"/>
      <c r="HI2407" s="104"/>
      <c r="HJ2407" s="104"/>
      <c r="HK2407" s="104"/>
      <c r="HL2407" s="104"/>
      <c r="HM2407" s="104"/>
      <c r="HN2407" s="104"/>
      <c r="HO2407" s="104"/>
      <c r="HP2407" s="104"/>
      <c r="HQ2407" s="104"/>
      <c r="HR2407" s="104"/>
      <c r="HS2407" s="104"/>
      <c r="HT2407" s="104"/>
      <c r="HU2407" s="104"/>
      <c r="HV2407" s="104"/>
      <c r="HW2407" s="104"/>
      <c r="HX2407" s="104"/>
      <c r="HY2407" s="104"/>
      <c r="HZ2407" s="104"/>
      <c r="IA2407" s="104"/>
      <c r="IB2407" s="104"/>
      <c r="IC2407" s="104"/>
      <c r="ID2407" s="104"/>
      <c r="IE2407" s="104"/>
      <c r="IF2407" s="104"/>
      <c r="IG2407" s="104"/>
      <c r="IH2407" s="104"/>
      <c r="II2407" s="104"/>
      <c r="IJ2407" s="104"/>
      <c r="IK2407" s="104"/>
      <c r="IL2407" s="104"/>
      <c r="IM2407" s="104"/>
      <c r="IN2407" s="104"/>
      <c r="IO2407" s="104"/>
      <c r="IP2407" s="104"/>
      <c r="IQ2407" s="104"/>
      <c r="IR2407" s="104"/>
      <c r="IS2407" s="104"/>
      <c r="IT2407" s="104"/>
      <c r="IU2407" s="104"/>
      <c r="IV2407" s="104"/>
      <c r="IW2407" s="104"/>
      <c r="IX2407" s="104"/>
      <c r="IY2407" s="104"/>
      <c r="IZ2407" s="104"/>
      <c r="JA2407" s="104"/>
      <c r="JB2407" s="104"/>
      <c r="JC2407" s="104"/>
      <c r="JD2407" s="104"/>
      <c r="JE2407" s="104"/>
      <c r="JF2407" s="104"/>
      <c r="JG2407" s="104"/>
      <c r="JH2407" s="104"/>
      <c r="JI2407" s="104"/>
      <c r="JJ2407" s="104"/>
      <c r="JK2407" s="104"/>
      <c r="JL2407" s="104"/>
      <c r="JM2407" s="104"/>
      <c r="JN2407" s="104"/>
      <c r="JO2407" s="104"/>
      <c r="JP2407" s="104"/>
      <c r="JQ2407" s="104"/>
      <c r="JR2407" s="104"/>
      <c r="JS2407" s="104"/>
      <c r="JT2407" s="104"/>
      <c r="JU2407" s="104"/>
      <c r="JV2407" s="104"/>
      <c r="JW2407" s="104"/>
      <c r="JX2407" s="104"/>
      <c r="JY2407" s="104"/>
      <c r="JZ2407" s="104"/>
      <c r="KA2407" s="104"/>
      <c r="KB2407" s="104"/>
      <c r="KC2407" s="104"/>
      <c r="KD2407" s="104"/>
      <c r="KE2407" s="104"/>
      <c r="KF2407" s="104"/>
      <c r="KG2407" s="104"/>
      <c r="KH2407" s="104"/>
      <c r="KI2407" s="104"/>
      <c r="KJ2407" s="104"/>
      <c r="KK2407" s="104"/>
      <c r="KL2407" s="104"/>
      <c r="KM2407" s="104"/>
      <c r="KN2407" s="104"/>
      <c r="KO2407" s="104"/>
      <c r="KP2407" s="104"/>
      <c r="KQ2407" s="104"/>
      <c r="KR2407" s="104"/>
      <c r="KS2407" s="104"/>
      <c r="KT2407" s="104"/>
      <c r="KU2407" s="104"/>
      <c r="KV2407" s="104"/>
      <c r="KW2407" s="104"/>
      <c r="KX2407" s="104"/>
      <c r="KY2407" s="104"/>
      <c r="KZ2407" s="104"/>
      <c r="LA2407" s="104"/>
      <c r="LB2407" s="104"/>
      <c r="LC2407" s="104"/>
      <c r="LD2407" s="104"/>
      <c r="LE2407" s="104"/>
      <c r="LF2407" s="104"/>
      <c r="LG2407" s="104"/>
      <c r="LH2407" s="104"/>
      <c r="LI2407" s="104"/>
      <c r="LJ2407" s="104"/>
      <c r="LK2407" s="104"/>
      <c r="LL2407" s="104"/>
      <c r="LM2407" s="104"/>
      <c r="LN2407" s="104"/>
      <c r="LO2407" s="104"/>
      <c r="LP2407" s="104"/>
      <c r="LQ2407" s="104"/>
      <c r="LR2407" s="104"/>
      <c r="LS2407" s="104"/>
      <c r="LT2407" s="104"/>
      <c r="LU2407" s="104"/>
      <c r="LV2407" s="104"/>
      <c r="LW2407" s="104"/>
      <c r="LX2407" s="104"/>
      <c r="LY2407" s="104"/>
      <c r="LZ2407" s="104"/>
      <c r="MA2407" s="104"/>
      <c r="MB2407" s="104"/>
      <c r="MC2407" s="104"/>
      <c r="MD2407" s="104"/>
      <c r="ME2407" s="104"/>
      <c r="MF2407" s="104"/>
      <c r="MG2407" s="104"/>
      <c r="MH2407" s="104"/>
      <c r="MI2407" s="104"/>
      <c r="MJ2407" s="104"/>
      <c r="MK2407" s="104"/>
      <c r="ML2407" s="104"/>
      <c r="MM2407" s="104"/>
      <c r="MN2407" s="104"/>
      <c r="MO2407" s="104"/>
      <c r="MP2407" s="104"/>
      <c r="MQ2407" s="104"/>
      <c r="MR2407" s="104"/>
      <c r="MS2407" s="104"/>
      <c r="MT2407" s="104"/>
      <c r="MU2407" s="104"/>
      <c r="MV2407" s="104"/>
      <c r="MW2407" s="104"/>
      <c r="MX2407" s="104"/>
      <c r="MY2407" s="104"/>
      <c r="MZ2407" s="104"/>
      <c r="NA2407" s="104"/>
      <c r="NB2407" s="104"/>
      <c r="NC2407" s="104"/>
      <c r="ND2407" s="104"/>
      <c r="NE2407" s="104"/>
      <c r="NF2407" s="104"/>
      <c r="NG2407" s="104"/>
      <c r="NH2407" s="104"/>
      <c r="NI2407" s="104"/>
      <c r="NJ2407" s="104"/>
      <c r="NK2407" s="104"/>
      <c r="NL2407" s="104"/>
      <c r="NM2407" s="104"/>
      <c r="NN2407" s="104"/>
      <c r="NO2407" s="104"/>
      <c r="NP2407" s="104"/>
      <c r="NQ2407" s="104"/>
      <c r="NR2407" s="104"/>
      <c r="NS2407" s="104"/>
      <c r="NT2407" s="104"/>
      <c r="NU2407" s="104"/>
      <c r="NV2407" s="104"/>
      <c r="NW2407" s="104"/>
      <c r="NX2407" s="104"/>
      <c r="NY2407" s="104"/>
      <c r="NZ2407" s="104"/>
      <c r="OA2407" s="104"/>
      <c r="OB2407" s="104"/>
      <c r="OC2407" s="104"/>
      <c r="OD2407" s="104"/>
      <c r="OE2407" s="104"/>
      <c r="OF2407" s="104"/>
      <c r="OG2407" s="104"/>
      <c r="OH2407" s="104"/>
      <c r="OI2407" s="104"/>
      <c r="OJ2407" s="104"/>
      <c r="OK2407" s="104"/>
      <c r="OL2407" s="104"/>
      <c r="OM2407" s="104"/>
      <c r="ON2407" s="104"/>
      <c r="OO2407" s="104"/>
      <c r="OP2407" s="104"/>
      <c r="OQ2407" s="104"/>
      <c r="OR2407" s="104"/>
      <c r="OS2407" s="104"/>
      <c r="OT2407" s="104"/>
      <c r="OU2407" s="104"/>
      <c r="OV2407" s="104"/>
      <c r="OW2407" s="104"/>
      <c r="OX2407" s="104"/>
      <c r="OY2407" s="104"/>
      <c r="OZ2407" s="104"/>
      <c r="PA2407" s="104"/>
      <c r="PB2407" s="104"/>
      <c r="PC2407" s="104"/>
      <c r="PD2407" s="104"/>
      <c r="PE2407" s="104"/>
      <c r="PF2407" s="104"/>
      <c r="PG2407" s="104"/>
      <c r="PH2407" s="104"/>
      <c r="PI2407" s="104"/>
      <c r="PJ2407" s="104"/>
      <c r="PK2407" s="104"/>
      <c r="PL2407" s="104"/>
      <c r="PM2407" s="104"/>
      <c r="PN2407" s="104"/>
      <c r="PO2407" s="104"/>
      <c r="PP2407" s="104"/>
      <c r="PQ2407" s="104"/>
      <c r="PR2407" s="104"/>
      <c r="PS2407" s="104"/>
      <c r="PT2407" s="104"/>
      <c r="PU2407" s="104"/>
      <c r="PV2407" s="104"/>
      <c r="PW2407" s="104"/>
      <c r="PX2407" s="104"/>
      <c r="PY2407" s="104"/>
      <c r="PZ2407" s="104"/>
      <c r="QA2407" s="104"/>
      <c r="QB2407" s="104"/>
      <c r="QC2407" s="104"/>
      <c r="QD2407" s="104"/>
      <c r="QE2407" s="104"/>
      <c r="QF2407" s="104"/>
      <c r="QG2407" s="104"/>
      <c r="QH2407" s="104"/>
      <c r="QI2407" s="104"/>
      <c r="QJ2407" s="104"/>
      <c r="QK2407" s="104"/>
      <c r="QL2407" s="104"/>
      <c r="QM2407" s="104"/>
      <c r="QN2407" s="104"/>
      <c r="QO2407" s="104"/>
      <c r="QP2407" s="104"/>
      <c r="QQ2407" s="104"/>
      <c r="QR2407" s="104"/>
      <c r="QS2407" s="104"/>
      <c r="QT2407" s="104"/>
      <c r="QU2407" s="104"/>
      <c r="QV2407" s="104"/>
      <c r="QW2407" s="104"/>
      <c r="QX2407" s="104"/>
      <c r="QY2407" s="104"/>
      <c r="QZ2407" s="104"/>
      <c r="RA2407" s="104"/>
      <c r="RB2407" s="104"/>
      <c r="RC2407" s="104"/>
      <c r="RD2407" s="104"/>
      <c r="RE2407" s="104"/>
      <c r="RF2407" s="104"/>
    </row>
    <row r="2408" spans="1:474" x14ac:dyDescent="0.25">
      <c r="A2408" s="26"/>
      <c r="B2408" s="48" t="s">
        <v>2268</v>
      </c>
      <c r="C2408" s="23"/>
      <c r="D2408" s="49">
        <v>10000</v>
      </c>
      <c r="E2408" s="23"/>
      <c r="F2408" s="50">
        <v>40000</v>
      </c>
      <c r="G2408" s="169"/>
      <c r="H2408" s="169"/>
      <c r="I2408" s="169"/>
      <c r="J2408" s="169"/>
      <c r="K2408" s="169"/>
      <c r="L2408" s="169"/>
      <c r="M2408" s="169"/>
      <c r="N2408" s="169"/>
      <c r="O2408" s="169"/>
      <c r="P2408" s="207"/>
      <c r="Q2408" s="169"/>
      <c r="R2408" s="169"/>
      <c r="S2408" s="169"/>
      <c r="T2408" s="169"/>
      <c r="U2408" s="208">
        <v>10000</v>
      </c>
      <c r="V2408" s="207">
        <v>40000</v>
      </c>
      <c r="W2408" s="169"/>
      <c r="X2408" s="169"/>
      <c r="Y2408" s="169"/>
      <c r="Z2408" s="169"/>
      <c r="AA2408" s="169"/>
      <c r="AB2408" s="169"/>
      <c r="AC2408" s="180"/>
      <c r="AD2408" s="180"/>
      <c r="AE2408" s="207">
        <f t="shared" ref="AE2408:AE2416" si="378">H2408+J2408+L2408+N2408+P2408+R2408+T2408+V2408+X2408+Z2408+AB2408+AD2408</f>
        <v>40000</v>
      </c>
    </row>
    <row r="2409" spans="1:474" x14ac:dyDescent="0.25">
      <c r="A2409" s="26"/>
      <c r="B2409" s="48" t="s">
        <v>2269</v>
      </c>
      <c r="C2409" s="23"/>
      <c r="D2409" s="49">
        <v>20</v>
      </c>
      <c r="E2409" s="23"/>
      <c r="F2409" s="50">
        <v>62892.551999999996</v>
      </c>
      <c r="G2409" s="169"/>
      <c r="H2409" s="169"/>
      <c r="I2409" s="169"/>
      <c r="J2409" s="169"/>
      <c r="K2409" s="169"/>
      <c r="L2409" s="169"/>
      <c r="M2409" s="169"/>
      <c r="N2409" s="169"/>
      <c r="O2409" s="169"/>
      <c r="P2409" s="207"/>
      <c r="Q2409" s="169"/>
      <c r="R2409" s="169"/>
      <c r="S2409" s="169"/>
      <c r="T2409" s="169"/>
      <c r="U2409" s="208">
        <v>20</v>
      </c>
      <c r="V2409" s="207">
        <v>62892.551999999996</v>
      </c>
      <c r="W2409" s="169"/>
      <c r="X2409" s="169"/>
      <c r="Y2409" s="169"/>
      <c r="Z2409" s="169"/>
      <c r="AA2409" s="169"/>
      <c r="AB2409" s="169"/>
      <c r="AC2409" s="180"/>
      <c r="AD2409" s="180"/>
      <c r="AE2409" s="207">
        <f t="shared" si="378"/>
        <v>62892.551999999996</v>
      </c>
    </row>
    <row r="2410" spans="1:474" x14ac:dyDescent="0.25">
      <c r="A2410" s="123"/>
      <c r="B2410" s="62" t="s">
        <v>2270</v>
      </c>
      <c r="C2410" s="23"/>
      <c r="D2410" s="49">
        <v>1</v>
      </c>
      <c r="E2410" s="23"/>
      <c r="F2410" s="50">
        <v>6156.5</v>
      </c>
      <c r="G2410" s="169"/>
      <c r="H2410" s="169"/>
      <c r="I2410" s="169"/>
      <c r="J2410" s="169"/>
      <c r="K2410" s="169"/>
      <c r="L2410" s="169"/>
      <c r="M2410" s="169"/>
      <c r="N2410" s="169"/>
      <c r="O2410" s="169"/>
      <c r="P2410" s="207"/>
      <c r="Q2410" s="169"/>
      <c r="R2410" s="169"/>
      <c r="S2410" s="169"/>
      <c r="T2410" s="169"/>
      <c r="U2410" s="208">
        <v>1</v>
      </c>
      <c r="V2410" s="207">
        <v>6156.5</v>
      </c>
      <c r="W2410" s="169"/>
      <c r="X2410" s="169"/>
      <c r="Y2410" s="169"/>
      <c r="Z2410" s="169"/>
      <c r="AA2410" s="169"/>
      <c r="AB2410" s="169"/>
      <c r="AC2410" s="180"/>
      <c r="AD2410" s="180"/>
      <c r="AE2410" s="207">
        <f t="shared" si="378"/>
        <v>6156.5</v>
      </c>
    </row>
    <row r="2411" spans="1:474" x14ac:dyDescent="0.25">
      <c r="A2411" s="123"/>
      <c r="B2411" s="62" t="s">
        <v>2271</v>
      </c>
      <c r="C2411" s="23"/>
      <c r="D2411" s="57">
        <v>2</v>
      </c>
      <c r="E2411" s="23"/>
      <c r="F2411" s="50">
        <v>8156.5</v>
      </c>
      <c r="G2411" s="169"/>
      <c r="H2411" s="169"/>
      <c r="I2411" s="169"/>
      <c r="J2411" s="169"/>
      <c r="K2411" s="169"/>
      <c r="L2411" s="169"/>
      <c r="M2411" s="169"/>
      <c r="N2411" s="169"/>
      <c r="O2411" s="169"/>
      <c r="P2411" s="207"/>
      <c r="Q2411" s="169"/>
      <c r="R2411" s="169"/>
      <c r="S2411" s="169"/>
      <c r="T2411" s="169"/>
      <c r="U2411" s="208">
        <v>2</v>
      </c>
      <c r="V2411" s="207">
        <v>8156.5</v>
      </c>
      <c r="W2411" s="169"/>
      <c r="X2411" s="169"/>
      <c r="Y2411" s="169"/>
      <c r="Z2411" s="169"/>
      <c r="AA2411" s="169"/>
      <c r="AB2411" s="169"/>
      <c r="AC2411" s="180"/>
      <c r="AD2411" s="180"/>
      <c r="AE2411" s="207">
        <f t="shared" si="378"/>
        <v>8156.5</v>
      </c>
    </row>
    <row r="2412" spans="1:474" x14ac:dyDescent="0.25">
      <c r="A2412" s="123"/>
      <c r="B2412" s="62" t="s">
        <v>2272</v>
      </c>
      <c r="C2412" s="23"/>
      <c r="D2412" s="57">
        <v>2</v>
      </c>
      <c r="E2412" s="23"/>
      <c r="F2412" s="50">
        <v>8156.5</v>
      </c>
      <c r="G2412" s="169"/>
      <c r="H2412" s="169"/>
      <c r="I2412" s="169"/>
      <c r="J2412" s="169"/>
      <c r="K2412" s="169"/>
      <c r="L2412" s="169"/>
      <c r="M2412" s="169"/>
      <c r="N2412" s="169"/>
      <c r="O2412" s="169"/>
      <c r="P2412" s="207"/>
      <c r="Q2412" s="169"/>
      <c r="R2412" s="169"/>
      <c r="S2412" s="169"/>
      <c r="T2412" s="169"/>
      <c r="U2412" s="208">
        <v>2</v>
      </c>
      <c r="V2412" s="207">
        <v>8156.5</v>
      </c>
      <c r="W2412" s="169"/>
      <c r="X2412" s="169"/>
      <c r="Y2412" s="169"/>
      <c r="Z2412" s="169"/>
      <c r="AA2412" s="169"/>
      <c r="AB2412" s="169"/>
      <c r="AC2412" s="180"/>
      <c r="AD2412" s="180"/>
      <c r="AE2412" s="207">
        <f t="shared" si="378"/>
        <v>8156.5</v>
      </c>
    </row>
    <row r="2413" spans="1:474" ht="30" x14ac:dyDescent="0.25">
      <c r="A2413" s="123"/>
      <c r="B2413" s="62" t="s">
        <v>2273</v>
      </c>
      <c r="C2413" s="23"/>
      <c r="D2413" s="57">
        <v>2</v>
      </c>
      <c r="E2413" s="23"/>
      <c r="F2413" s="50">
        <v>8156.51</v>
      </c>
      <c r="G2413" s="169"/>
      <c r="H2413" s="169"/>
      <c r="I2413" s="169"/>
      <c r="J2413" s="169"/>
      <c r="K2413" s="169"/>
      <c r="L2413" s="169"/>
      <c r="M2413" s="169"/>
      <c r="N2413" s="169"/>
      <c r="O2413" s="169"/>
      <c r="P2413" s="207"/>
      <c r="Q2413" s="169"/>
      <c r="R2413" s="169"/>
      <c r="S2413" s="169"/>
      <c r="T2413" s="169"/>
      <c r="U2413" s="208">
        <v>2</v>
      </c>
      <c r="V2413" s="207">
        <v>8156.51</v>
      </c>
      <c r="W2413" s="169"/>
      <c r="X2413" s="169"/>
      <c r="Y2413" s="169"/>
      <c r="Z2413" s="169"/>
      <c r="AA2413" s="169"/>
      <c r="AB2413" s="169"/>
      <c r="AC2413" s="180"/>
      <c r="AD2413" s="180"/>
      <c r="AE2413" s="207">
        <f t="shared" si="378"/>
        <v>8156.51</v>
      </c>
    </row>
    <row r="2414" spans="1:474" ht="30" x14ac:dyDescent="0.25">
      <c r="A2414" s="123"/>
      <c r="B2414" s="62" t="s">
        <v>2274</v>
      </c>
      <c r="C2414" s="23"/>
      <c r="D2414" s="57">
        <v>1</v>
      </c>
      <c r="E2414" s="23"/>
      <c r="F2414" s="50">
        <v>4000</v>
      </c>
      <c r="G2414" s="169"/>
      <c r="H2414" s="169"/>
      <c r="I2414" s="169"/>
      <c r="J2414" s="169"/>
      <c r="K2414" s="169"/>
      <c r="L2414" s="169"/>
      <c r="M2414" s="169"/>
      <c r="N2414" s="169"/>
      <c r="O2414" s="169"/>
      <c r="P2414" s="207"/>
      <c r="Q2414" s="169"/>
      <c r="R2414" s="169"/>
      <c r="S2414" s="169"/>
      <c r="T2414" s="169"/>
      <c r="U2414" s="208">
        <v>1</v>
      </c>
      <c r="V2414" s="207">
        <v>4000</v>
      </c>
      <c r="W2414" s="169"/>
      <c r="X2414" s="169"/>
      <c r="Y2414" s="169"/>
      <c r="Z2414" s="169"/>
      <c r="AA2414" s="169"/>
      <c r="AB2414" s="169"/>
      <c r="AC2414" s="180"/>
      <c r="AD2414" s="180"/>
      <c r="AE2414" s="207">
        <f t="shared" si="378"/>
        <v>4000</v>
      </c>
    </row>
    <row r="2415" spans="1:474" x14ac:dyDescent="0.25">
      <c r="A2415" s="123"/>
      <c r="B2415" s="48" t="s">
        <v>2275</v>
      </c>
      <c r="C2415" s="23"/>
      <c r="D2415" s="49">
        <v>2</v>
      </c>
      <c r="E2415" s="23"/>
      <c r="F2415" s="50">
        <v>16239.997599999999</v>
      </c>
      <c r="G2415" s="169"/>
      <c r="H2415" s="169"/>
      <c r="I2415" s="169"/>
      <c r="J2415" s="169"/>
      <c r="K2415" s="169"/>
      <c r="L2415" s="169"/>
      <c r="M2415" s="169"/>
      <c r="N2415" s="169"/>
      <c r="O2415" s="169"/>
      <c r="P2415" s="207"/>
      <c r="Q2415" s="169"/>
      <c r="R2415" s="169"/>
      <c r="S2415" s="169"/>
      <c r="T2415" s="169"/>
      <c r="U2415" s="208">
        <v>2</v>
      </c>
      <c r="V2415" s="207">
        <v>16239.997599999999</v>
      </c>
      <c r="W2415" s="169"/>
      <c r="X2415" s="169"/>
      <c r="Y2415" s="169"/>
      <c r="Z2415" s="169"/>
      <c r="AA2415" s="169"/>
      <c r="AB2415" s="169"/>
      <c r="AC2415" s="180"/>
      <c r="AD2415" s="180"/>
      <c r="AE2415" s="207">
        <f t="shared" si="378"/>
        <v>16239.997599999999</v>
      </c>
    </row>
    <row r="2416" spans="1:474" x14ac:dyDescent="0.25">
      <c r="A2416" s="123"/>
      <c r="B2416" s="48" t="s">
        <v>2276</v>
      </c>
      <c r="C2416" s="23"/>
      <c r="D2416" s="49">
        <v>1</v>
      </c>
      <c r="E2416" s="23"/>
      <c r="F2416" s="50">
        <v>15931.08</v>
      </c>
      <c r="G2416" s="169"/>
      <c r="H2416" s="169"/>
      <c r="I2416" s="169"/>
      <c r="J2416" s="169"/>
      <c r="K2416" s="169"/>
      <c r="L2416" s="169"/>
      <c r="M2416" s="169"/>
      <c r="N2416" s="169"/>
      <c r="O2416" s="169"/>
      <c r="P2416" s="207"/>
      <c r="Q2416" s="169"/>
      <c r="R2416" s="169"/>
      <c r="S2416" s="169"/>
      <c r="T2416" s="169"/>
      <c r="U2416" s="208">
        <v>1</v>
      </c>
      <c r="V2416" s="207">
        <v>15931.08</v>
      </c>
      <c r="W2416" s="169"/>
      <c r="X2416" s="169"/>
      <c r="Y2416" s="169"/>
      <c r="Z2416" s="169"/>
      <c r="AA2416" s="169"/>
      <c r="AB2416" s="169"/>
      <c r="AC2416" s="180"/>
      <c r="AD2416" s="180"/>
      <c r="AE2416" s="207">
        <f t="shared" si="378"/>
        <v>15931.08</v>
      </c>
    </row>
    <row r="2417" spans="1:474" s="10" customFormat="1" x14ac:dyDescent="0.25">
      <c r="A2417" s="6">
        <v>3600</v>
      </c>
      <c r="B2417" s="90" t="s">
        <v>2277</v>
      </c>
      <c r="C2417" s="91"/>
      <c r="D2417" s="6"/>
      <c r="E2417" s="6"/>
      <c r="F2417" s="9">
        <v>63285.36</v>
      </c>
      <c r="G2417" s="177">
        <f>G2418</f>
        <v>0</v>
      </c>
      <c r="H2417" s="177">
        <f t="shared" ref="H2417:AE2417" si="379">H2418</f>
        <v>0</v>
      </c>
      <c r="I2417" s="177">
        <f t="shared" si="379"/>
        <v>0</v>
      </c>
      <c r="J2417" s="177">
        <f t="shared" si="379"/>
        <v>0</v>
      </c>
      <c r="K2417" s="177">
        <f t="shared" si="379"/>
        <v>0</v>
      </c>
      <c r="L2417" s="177">
        <f t="shared" si="379"/>
        <v>0</v>
      </c>
      <c r="M2417" s="177">
        <f t="shared" si="379"/>
        <v>0</v>
      </c>
      <c r="N2417" s="177">
        <f t="shared" si="379"/>
        <v>0</v>
      </c>
      <c r="O2417" s="177">
        <f t="shared" si="379"/>
        <v>0</v>
      </c>
      <c r="P2417" s="213">
        <f t="shared" si="379"/>
        <v>0</v>
      </c>
      <c r="Q2417" s="177">
        <f t="shared" si="379"/>
        <v>1</v>
      </c>
      <c r="R2417" s="177">
        <f t="shared" si="379"/>
        <v>870</v>
      </c>
      <c r="S2417" s="177">
        <v>0</v>
      </c>
      <c r="T2417" s="177">
        <v>0</v>
      </c>
      <c r="U2417" s="177">
        <v>15035</v>
      </c>
      <c r="V2417" s="213">
        <v>62415.360000000001</v>
      </c>
      <c r="W2417" s="177">
        <f t="shared" si="379"/>
        <v>0</v>
      </c>
      <c r="X2417" s="177">
        <f t="shared" si="379"/>
        <v>0</v>
      </c>
      <c r="Y2417" s="177">
        <f t="shared" si="379"/>
        <v>0</v>
      </c>
      <c r="Z2417" s="177">
        <f t="shared" si="379"/>
        <v>0</v>
      </c>
      <c r="AA2417" s="177">
        <f t="shared" si="379"/>
        <v>0</v>
      </c>
      <c r="AB2417" s="177">
        <f t="shared" si="379"/>
        <v>0</v>
      </c>
      <c r="AC2417" s="177">
        <f t="shared" si="379"/>
        <v>0</v>
      </c>
      <c r="AD2417" s="182">
        <f t="shared" si="379"/>
        <v>0</v>
      </c>
      <c r="AE2417" s="213">
        <f t="shared" si="379"/>
        <v>63285.36</v>
      </c>
      <c r="AF2417" s="104"/>
      <c r="AG2417" s="104"/>
      <c r="AH2417" s="104"/>
      <c r="AI2417" s="104"/>
      <c r="AJ2417" s="104"/>
      <c r="AK2417" s="104"/>
      <c r="AL2417" s="104"/>
      <c r="AM2417" s="104"/>
      <c r="AN2417" s="104"/>
      <c r="AO2417" s="104"/>
      <c r="AP2417" s="104"/>
      <c r="AQ2417" s="104"/>
      <c r="AR2417" s="104"/>
      <c r="AS2417" s="104"/>
      <c r="AT2417" s="104"/>
      <c r="AU2417" s="104"/>
      <c r="AV2417" s="104"/>
      <c r="AW2417" s="104"/>
      <c r="AX2417" s="104"/>
      <c r="AY2417" s="104"/>
      <c r="AZ2417" s="104"/>
      <c r="BA2417" s="104"/>
      <c r="BB2417" s="104"/>
      <c r="BC2417" s="104"/>
      <c r="BD2417" s="104"/>
      <c r="BE2417" s="104"/>
      <c r="BF2417" s="104"/>
      <c r="BG2417" s="104"/>
      <c r="BH2417" s="104"/>
      <c r="BI2417" s="104"/>
      <c r="BJ2417" s="104"/>
      <c r="BK2417" s="104"/>
      <c r="BL2417" s="104"/>
      <c r="BM2417" s="104"/>
      <c r="BN2417" s="104"/>
      <c r="BO2417" s="104"/>
      <c r="BP2417" s="104"/>
      <c r="BQ2417" s="104"/>
      <c r="BR2417" s="104"/>
      <c r="GM2417" s="104"/>
      <c r="GN2417" s="104"/>
      <c r="GO2417" s="104"/>
      <c r="GP2417" s="104"/>
      <c r="GQ2417" s="104"/>
      <c r="GR2417" s="104"/>
      <c r="GS2417" s="104"/>
      <c r="GT2417" s="104"/>
      <c r="GU2417" s="104"/>
      <c r="GV2417" s="104"/>
      <c r="GW2417" s="104"/>
      <c r="GX2417" s="104"/>
      <c r="GY2417" s="104"/>
      <c r="GZ2417" s="104"/>
      <c r="HA2417" s="104"/>
      <c r="HB2417" s="104"/>
      <c r="HC2417" s="104"/>
      <c r="HD2417" s="104"/>
      <c r="HE2417" s="104"/>
      <c r="HF2417" s="104"/>
      <c r="HG2417" s="104"/>
      <c r="HH2417" s="104"/>
      <c r="HI2417" s="104"/>
      <c r="HJ2417" s="104"/>
      <c r="HK2417" s="104"/>
      <c r="HL2417" s="104"/>
      <c r="HM2417" s="104"/>
      <c r="HN2417" s="104"/>
      <c r="HO2417" s="104"/>
      <c r="HP2417" s="104"/>
      <c r="HQ2417" s="104"/>
      <c r="HR2417" s="104"/>
      <c r="HS2417" s="104"/>
      <c r="HT2417" s="104"/>
      <c r="HU2417" s="104"/>
      <c r="HV2417" s="104"/>
      <c r="HW2417" s="104"/>
      <c r="HX2417" s="104"/>
      <c r="HY2417" s="104"/>
      <c r="HZ2417" s="104"/>
      <c r="IA2417" s="104"/>
      <c r="IB2417" s="104"/>
      <c r="IC2417" s="104"/>
      <c r="ID2417" s="104"/>
      <c r="IE2417" s="104"/>
      <c r="IF2417" s="104"/>
      <c r="IG2417" s="104"/>
      <c r="IH2417" s="104"/>
      <c r="II2417" s="104"/>
      <c r="IJ2417" s="104"/>
      <c r="IK2417" s="104"/>
      <c r="IL2417" s="104"/>
      <c r="IM2417" s="104"/>
      <c r="IN2417" s="104"/>
      <c r="IO2417" s="104"/>
      <c r="IP2417" s="104"/>
      <c r="IQ2417" s="104"/>
      <c r="IR2417" s="104"/>
      <c r="IS2417" s="104"/>
      <c r="IT2417" s="104"/>
      <c r="IU2417" s="104"/>
      <c r="IV2417" s="104"/>
      <c r="IW2417" s="104"/>
      <c r="IX2417" s="104"/>
      <c r="IY2417" s="104"/>
      <c r="IZ2417" s="104"/>
      <c r="JA2417" s="104"/>
      <c r="JB2417" s="104"/>
      <c r="JC2417" s="104"/>
      <c r="JD2417" s="104"/>
      <c r="JE2417" s="104"/>
      <c r="JF2417" s="104"/>
      <c r="JG2417" s="104"/>
      <c r="JH2417" s="104"/>
      <c r="JI2417" s="104"/>
      <c r="JJ2417" s="104"/>
      <c r="JK2417" s="104"/>
      <c r="JL2417" s="104"/>
      <c r="JM2417" s="104"/>
      <c r="JN2417" s="104"/>
      <c r="JO2417" s="104"/>
      <c r="JP2417" s="104"/>
      <c r="JQ2417" s="104"/>
      <c r="JR2417" s="104"/>
      <c r="JS2417" s="104"/>
      <c r="JT2417" s="104"/>
      <c r="JU2417" s="104"/>
      <c r="JV2417" s="104"/>
      <c r="JW2417" s="104"/>
      <c r="JX2417" s="104"/>
      <c r="JY2417" s="104"/>
      <c r="JZ2417" s="104"/>
      <c r="KA2417" s="104"/>
      <c r="KB2417" s="104"/>
      <c r="KC2417" s="104"/>
      <c r="KD2417" s="104"/>
      <c r="KE2417" s="104"/>
      <c r="KF2417" s="104"/>
      <c r="KG2417" s="104"/>
      <c r="KH2417" s="104"/>
      <c r="KI2417" s="104"/>
      <c r="KJ2417" s="104"/>
      <c r="KK2417" s="104"/>
      <c r="KL2417" s="104"/>
      <c r="KM2417" s="104"/>
      <c r="KN2417" s="104"/>
      <c r="KO2417" s="104"/>
      <c r="KP2417" s="104"/>
      <c r="KQ2417" s="104"/>
      <c r="KR2417" s="104"/>
      <c r="KS2417" s="104"/>
      <c r="KT2417" s="104"/>
      <c r="KU2417" s="104"/>
      <c r="KV2417" s="104"/>
      <c r="KW2417" s="104"/>
      <c r="KX2417" s="104"/>
      <c r="KY2417" s="104"/>
      <c r="KZ2417" s="104"/>
      <c r="LA2417" s="104"/>
      <c r="LB2417" s="104"/>
      <c r="LC2417" s="104"/>
      <c r="LD2417" s="104"/>
      <c r="LE2417" s="104"/>
      <c r="LF2417" s="104"/>
      <c r="LG2417" s="104"/>
      <c r="LH2417" s="104"/>
      <c r="LI2417" s="104"/>
      <c r="LJ2417" s="104"/>
      <c r="LK2417" s="104"/>
      <c r="LL2417" s="104"/>
      <c r="LM2417" s="104"/>
      <c r="LN2417" s="104"/>
      <c r="LO2417" s="104"/>
      <c r="LP2417" s="104"/>
      <c r="LQ2417" s="104"/>
      <c r="LR2417" s="104"/>
      <c r="LS2417" s="104"/>
      <c r="LT2417" s="104"/>
      <c r="LU2417" s="104"/>
      <c r="LV2417" s="104"/>
      <c r="LW2417" s="104"/>
      <c r="LX2417" s="104"/>
      <c r="LY2417" s="104"/>
      <c r="LZ2417" s="104"/>
      <c r="MA2417" s="104"/>
      <c r="MB2417" s="104"/>
      <c r="MC2417" s="104"/>
      <c r="MD2417" s="104"/>
      <c r="ME2417" s="104"/>
      <c r="MF2417" s="104"/>
      <c r="MG2417" s="104"/>
      <c r="MH2417" s="104"/>
      <c r="MI2417" s="104"/>
      <c r="MJ2417" s="104"/>
      <c r="MK2417" s="104"/>
      <c r="ML2417" s="104"/>
      <c r="MM2417" s="104"/>
      <c r="MN2417" s="104"/>
      <c r="MO2417" s="104"/>
      <c r="MP2417" s="104"/>
      <c r="MQ2417" s="104"/>
      <c r="MR2417" s="104"/>
      <c r="MS2417" s="104"/>
      <c r="MT2417" s="104"/>
      <c r="MU2417" s="104"/>
      <c r="MV2417" s="104"/>
      <c r="MW2417" s="104"/>
      <c r="MX2417" s="104"/>
      <c r="MY2417" s="104"/>
      <c r="MZ2417" s="104"/>
      <c r="NA2417" s="104"/>
      <c r="NB2417" s="104"/>
      <c r="NC2417" s="104"/>
      <c r="ND2417" s="104"/>
      <c r="NE2417" s="104"/>
      <c r="NF2417" s="104"/>
      <c r="NG2417" s="104"/>
      <c r="NH2417" s="104"/>
      <c r="NI2417" s="104"/>
      <c r="NJ2417" s="104"/>
      <c r="NK2417" s="104"/>
      <c r="NL2417" s="104"/>
      <c r="NM2417" s="104"/>
      <c r="NN2417" s="104"/>
      <c r="NO2417" s="104"/>
      <c r="NP2417" s="104"/>
      <c r="NQ2417" s="104"/>
      <c r="NR2417" s="104"/>
      <c r="NS2417" s="104"/>
      <c r="NT2417" s="104"/>
      <c r="NU2417" s="104"/>
      <c r="NV2417" s="104"/>
      <c r="NW2417" s="104"/>
      <c r="NX2417" s="104"/>
      <c r="NY2417" s="104"/>
      <c r="NZ2417" s="104"/>
      <c r="OA2417" s="104"/>
      <c r="OB2417" s="104"/>
      <c r="OC2417" s="104"/>
      <c r="OD2417" s="104"/>
      <c r="OE2417" s="104"/>
      <c r="OF2417" s="104"/>
      <c r="OG2417" s="104"/>
      <c r="OH2417" s="104"/>
      <c r="OI2417" s="104"/>
      <c r="OJ2417" s="104"/>
      <c r="OK2417" s="104"/>
      <c r="OL2417" s="104"/>
      <c r="OM2417" s="104"/>
      <c r="ON2417" s="104"/>
      <c r="OO2417" s="104"/>
      <c r="OP2417" s="104"/>
      <c r="OQ2417" s="104"/>
      <c r="OR2417" s="104"/>
      <c r="OS2417" s="104"/>
      <c r="OT2417" s="104"/>
      <c r="OU2417" s="104"/>
      <c r="OV2417" s="104"/>
      <c r="OW2417" s="104"/>
      <c r="OX2417" s="104"/>
      <c r="OY2417" s="104"/>
      <c r="OZ2417" s="104"/>
      <c r="PA2417" s="104"/>
      <c r="PB2417" s="104"/>
      <c r="PC2417" s="104"/>
      <c r="PD2417" s="104"/>
      <c r="PE2417" s="104"/>
      <c r="PF2417" s="104"/>
      <c r="PG2417" s="104"/>
      <c r="PH2417" s="104"/>
      <c r="PI2417" s="104"/>
      <c r="PJ2417" s="104"/>
      <c r="PK2417" s="104"/>
      <c r="PL2417" s="104"/>
      <c r="PM2417" s="104"/>
      <c r="PN2417" s="104"/>
      <c r="PO2417" s="104"/>
      <c r="PP2417" s="104"/>
      <c r="PQ2417" s="104"/>
      <c r="PR2417" s="104"/>
      <c r="PS2417" s="104"/>
      <c r="PT2417" s="104"/>
      <c r="PU2417" s="104"/>
      <c r="PV2417" s="104"/>
      <c r="PW2417" s="104"/>
      <c r="PX2417" s="104"/>
      <c r="PY2417" s="104"/>
      <c r="PZ2417" s="104"/>
      <c r="QA2417" s="104"/>
      <c r="QB2417" s="104"/>
      <c r="QC2417" s="104"/>
      <c r="QD2417" s="104"/>
      <c r="QE2417" s="104"/>
      <c r="QF2417" s="104"/>
      <c r="QG2417" s="104"/>
      <c r="QH2417" s="104"/>
      <c r="QI2417" s="104"/>
      <c r="QJ2417" s="104"/>
      <c r="QK2417" s="104"/>
      <c r="QL2417" s="104"/>
      <c r="QM2417" s="104"/>
      <c r="QN2417" s="104"/>
      <c r="QO2417" s="104"/>
      <c r="QP2417" s="104"/>
      <c r="QQ2417" s="104"/>
      <c r="QR2417" s="104"/>
      <c r="QS2417" s="104"/>
      <c r="QT2417" s="104"/>
      <c r="QU2417" s="104"/>
      <c r="QV2417" s="104"/>
      <c r="QW2417" s="104"/>
      <c r="QX2417" s="104"/>
      <c r="QY2417" s="104"/>
      <c r="QZ2417" s="104"/>
      <c r="RA2417" s="104"/>
      <c r="RB2417" s="104"/>
      <c r="RC2417" s="104"/>
      <c r="RD2417" s="104"/>
      <c r="RE2417" s="104"/>
      <c r="RF2417" s="104"/>
    </row>
    <row r="2418" spans="1:474" s="14" customFormat="1" ht="24.75" x14ac:dyDescent="0.25">
      <c r="A2418" s="11">
        <v>361</v>
      </c>
      <c r="B2418" s="79" t="s">
        <v>2278</v>
      </c>
      <c r="C2418" s="80"/>
      <c r="D2418" s="11"/>
      <c r="E2418" s="11"/>
      <c r="F2418" s="13">
        <v>63285.36</v>
      </c>
      <c r="G2418" s="171">
        <f>G2420</f>
        <v>0</v>
      </c>
      <c r="H2418" s="171">
        <f t="shared" ref="H2418:AD2418" si="380">H2420</f>
        <v>0</v>
      </c>
      <c r="I2418" s="171">
        <f t="shared" si="380"/>
        <v>0</v>
      </c>
      <c r="J2418" s="171">
        <f t="shared" si="380"/>
        <v>0</v>
      </c>
      <c r="K2418" s="171">
        <f t="shared" si="380"/>
        <v>0</v>
      </c>
      <c r="L2418" s="171">
        <f t="shared" si="380"/>
        <v>0</v>
      </c>
      <c r="M2418" s="171">
        <f t="shared" si="380"/>
        <v>0</v>
      </c>
      <c r="N2418" s="171">
        <f t="shared" si="380"/>
        <v>0</v>
      </c>
      <c r="O2418" s="171">
        <f t="shared" si="380"/>
        <v>0</v>
      </c>
      <c r="P2418" s="185">
        <f t="shared" si="380"/>
        <v>0</v>
      </c>
      <c r="Q2418" s="171">
        <f t="shared" si="380"/>
        <v>1</v>
      </c>
      <c r="R2418" s="171">
        <f t="shared" si="380"/>
        <v>870</v>
      </c>
      <c r="S2418" s="171">
        <v>0</v>
      </c>
      <c r="T2418" s="171">
        <v>0</v>
      </c>
      <c r="U2418" s="171">
        <v>15035</v>
      </c>
      <c r="V2418" s="185">
        <v>62415.360000000001</v>
      </c>
      <c r="W2418" s="171">
        <f t="shared" si="380"/>
        <v>0</v>
      </c>
      <c r="X2418" s="171">
        <f t="shared" si="380"/>
        <v>0</v>
      </c>
      <c r="Y2418" s="171">
        <f t="shared" si="380"/>
        <v>0</v>
      </c>
      <c r="Z2418" s="171">
        <f t="shared" si="380"/>
        <v>0</v>
      </c>
      <c r="AA2418" s="171">
        <f t="shared" si="380"/>
        <v>0</v>
      </c>
      <c r="AB2418" s="171">
        <f t="shared" si="380"/>
        <v>0</v>
      </c>
      <c r="AC2418" s="171">
        <f t="shared" si="380"/>
        <v>0</v>
      </c>
      <c r="AD2418" s="181">
        <f t="shared" si="380"/>
        <v>0</v>
      </c>
      <c r="AE2418" s="185">
        <f t="shared" ref="AE2418" si="381">AE2420</f>
        <v>63285.36</v>
      </c>
      <c r="AF2418" s="104"/>
      <c r="AG2418" s="104"/>
      <c r="AH2418" s="104"/>
      <c r="AI2418" s="104"/>
      <c r="AJ2418" s="104"/>
      <c r="AK2418" s="104"/>
      <c r="AL2418" s="104"/>
      <c r="AM2418" s="104"/>
      <c r="AN2418" s="104"/>
      <c r="AO2418" s="104"/>
      <c r="AP2418" s="104"/>
      <c r="AQ2418" s="104"/>
      <c r="AR2418" s="104"/>
      <c r="AS2418" s="104"/>
      <c r="AT2418" s="104"/>
      <c r="AU2418" s="104"/>
      <c r="AV2418" s="104"/>
      <c r="AW2418" s="104"/>
      <c r="AX2418" s="104"/>
      <c r="AY2418" s="104"/>
      <c r="AZ2418" s="104"/>
      <c r="BA2418" s="104"/>
      <c r="BB2418" s="104"/>
      <c r="BC2418" s="104"/>
      <c r="BD2418" s="104"/>
      <c r="BE2418" s="104"/>
      <c r="BF2418" s="104"/>
      <c r="BG2418" s="104"/>
      <c r="BH2418" s="104"/>
      <c r="BI2418" s="104"/>
      <c r="BJ2418" s="104"/>
      <c r="BK2418" s="104"/>
      <c r="BL2418" s="104"/>
      <c r="BM2418" s="104"/>
      <c r="BN2418" s="104"/>
      <c r="BO2418" s="104"/>
      <c r="BP2418" s="104"/>
      <c r="BQ2418" s="104"/>
      <c r="BR2418" s="104"/>
      <c r="GM2418" s="104"/>
      <c r="GN2418" s="104"/>
      <c r="GO2418" s="104"/>
      <c r="GP2418" s="104"/>
      <c r="GQ2418" s="104"/>
      <c r="GR2418" s="104"/>
      <c r="GS2418" s="104"/>
      <c r="GT2418" s="104"/>
      <c r="GU2418" s="104"/>
      <c r="GV2418" s="104"/>
      <c r="GW2418" s="104"/>
      <c r="GX2418" s="104"/>
      <c r="GY2418" s="104"/>
      <c r="GZ2418" s="104"/>
      <c r="HA2418" s="104"/>
      <c r="HB2418" s="104"/>
      <c r="HC2418" s="104"/>
      <c r="HD2418" s="104"/>
      <c r="HE2418" s="104"/>
      <c r="HF2418" s="104"/>
      <c r="HG2418" s="104"/>
      <c r="HH2418" s="104"/>
      <c r="HI2418" s="104"/>
      <c r="HJ2418" s="104"/>
      <c r="HK2418" s="104"/>
      <c r="HL2418" s="104"/>
      <c r="HM2418" s="104"/>
      <c r="HN2418" s="104"/>
      <c r="HO2418" s="104"/>
      <c r="HP2418" s="104"/>
      <c r="HQ2418" s="104"/>
      <c r="HR2418" s="104"/>
      <c r="HS2418" s="104"/>
      <c r="HT2418" s="104"/>
      <c r="HU2418" s="104"/>
      <c r="HV2418" s="104"/>
      <c r="HW2418" s="104"/>
      <c r="HX2418" s="104"/>
      <c r="HY2418" s="104"/>
      <c r="HZ2418" s="104"/>
      <c r="IA2418" s="104"/>
      <c r="IB2418" s="104"/>
      <c r="IC2418" s="104"/>
      <c r="ID2418" s="104"/>
      <c r="IE2418" s="104"/>
      <c r="IF2418" s="104"/>
      <c r="IG2418" s="104"/>
      <c r="IH2418" s="104"/>
      <c r="II2418" s="104"/>
      <c r="IJ2418" s="104"/>
      <c r="IK2418" s="104"/>
      <c r="IL2418" s="104"/>
      <c r="IM2418" s="104"/>
      <c r="IN2418" s="104"/>
      <c r="IO2418" s="104"/>
      <c r="IP2418" s="104"/>
      <c r="IQ2418" s="104"/>
      <c r="IR2418" s="104"/>
      <c r="IS2418" s="104"/>
      <c r="IT2418" s="104"/>
      <c r="IU2418" s="104"/>
      <c r="IV2418" s="104"/>
      <c r="IW2418" s="104"/>
      <c r="IX2418" s="104"/>
      <c r="IY2418" s="104"/>
      <c r="IZ2418" s="104"/>
      <c r="JA2418" s="104"/>
      <c r="JB2418" s="104"/>
      <c r="JC2418" s="104"/>
      <c r="JD2418" s="104"/>
      <c r="JE2418" s="104"/>
      <c r="JF2418" s="104"/>
      <c r="JG2418" s="104"/>
      <c r="JH2418" s="104"/>
      <c r="JI2418" s="104"/>
      <c r="JJ2418" s="104"/>
      <c r="JK2418" s="104"/>
      <c r="JL2418" s="104"/>
      <c r="JM2418" s="104"/>
      <c r="JN2418" s="104"/>
      <c r="JO2418" s="104"/>
      <c r="JP2418" s="104"/>
      <c r="JQ2418" s="104"/>
      <c r="JR2418" s="104"/>
      <c r="JS2418" s="104"/>
      <c r="JT2418" s="104"/>
      <c r="JU2418" s="104"/>
      <c r="JV2418" s="104"/>
      <c r="JW2418" s="104"/>
      <c r="JX2418" s="104"/>
      <c r="JY2418" s="104"/>
      <c r="JZ2418" s="104"/>
      <c r="KA2418" s="104"/>
      <c r="KB2418" s="104"/>
      <c r="KC2418" s="104"/>
      <c r="KD2418" s="104"/>
      <c r="KE2418" s="104"/>
      <c r="KF2418" s="104"/>
      <c r="KG2418" s="104"/>
      <c r="KH2418" s="104"/>
      <c r="KI2418" s="104"/>
      <c r="KJ2418" s="104"/>
      <c r="KK2418" s="104"/>
      <c r="KL2418" s="104"/>
      <c r="KM2418" s="104"/>
      <c r="KN2418" s="104"/>
      <c r="KO2418" s="104"/>
      <c r="KP2418" s="104"/>
      <c r="KQ2418" s="104"/>
      <c r="KR2418" s="104"/>
      <c r="KS2418" s="104"/>
      <c r="KT2418" s="104"/>
      <c r="KU2418" s="104"/>
      <c r="KV2418" s="104"/>
      <c r="KW2418" s="104"/>
      <c r="KX2418" s="104"/>
      <c r="KY2418" s="104"/>
      <c r="KZ2418" s="104"/>
      <c r="LA2418" s="104"/>
      <c r="LB2418" s="104"/>
      <c r="LC2418" s="104"/>
      <c r="LD2418" s="104"/>
      <c r="LE2418" s="104"/>
      <c r="LF2418" s="104"/>
      <c r="LG2418" s="104"/>
      <c r="LH2418" s="104"/>
      <c r="LI2418" s="104"/>
      <c r="LJ2418" s="104"/>
      <c r="LK2418" s="104"/>
      <c r="LL2418" s="104"/>
      <c r="LM2418" s="104"/>
      <c r="LN2418" s="104"/>
      <c r="LO2418" s="104"/>
      <c r="LP2418" s="104"/>
      <c r="LQ2418" s="104"/>
      <c r="LR2418" s="104"/>
      <c r="LS2418" s="104"/>
      <c r="LT2418" s="104"/>
      <c r="LU2418" s="104"/>
      <c r="LV2418" s="104"/>
      <c r="LW2418" s="104"/>
      <c r="LX2418" s="104"/>
      <c r="LY2418" s="104"/>
      <c r="LZ2418" s="104"/>
      <c r="MA2418" s="104"/>
      <c r="MB2418" s="104"/>
      <c r="MC2418" s="104"/>
      <c r="MD2418" s="104"/>
      <c r="ME2418" s="104"/>
      <c r="MF2418" s="104"/>
      <c r="MG2418" s="104"/>
      <c r="MH2418" s="104"/>
      <c r="MI2418" s="104"/>
      <c r="MJ2418" s="104"/>
      <c r="MK2418" s="104"/>
      <c r="ML2418" s="104"/>
      <c r="MM2418" s="104"/>
      <c r="MN2418" s="104"/>
      <c r="MO2418" s="104"/>
      <c r="MP2418" s="104"/>
      <c r="MQ2418" s="104"/>
      <c r="MR2418" s="104"/>
      <c r="MS2418" s="104"/>
      <c r="MT2418" s="104"/>
      <c r="MU2418" s="104"/>
      <c r="MV2418" s="104"/>
      <c r="MW2418" s="104"/>
      <c r="MX2418" s="104"/>
      <c r="MY2418" s="104"/>
      <c r="MZ2418" s="104"/>
      <c r="NA2418" s="104"/>
      <c r="NB2418" s="104"/>
      <c r="NC2418" s="104"/>
      <c r="ND2418" s="104"/>
      <c r="NE2418" s="104"/>
      <c r="NF2418" s="104"/>
      <c r="NG2418" s="104"/>
      <c r="NH2418" s="104"/>
      <c r="NI2418" s="104"/>
      <c r="NJ2418" s="104"/>
      <c r="NK2418" s="104"/>
      <c r="NL2418" s="104"/>
      <c r="NM2418" s="104"/>
      <c r="NN2418" s="104"/>
      <c r="NO2418" s="104"/>
      <c r="NP2418" s="104"/>
      <c r="NQ2418" s="104"/>
      <c r="NR2418" s="104"/>
      <c r="NS2418" s="104"/>
      <c r="NT2418" s="104"/>
      <c r="NU2418" s="104"/>
      <c r="NV2418" s="104"/>
      <c r="NW2418" s="104"/>
      <c r="NX2418" s="104"/>
      <c r="NY2418" s="104"/>
      <c r="NZ2418" s="104"/>
      <c r="OA2418" s="104"/>
      <c r="OB2418" s="104"/>
      <c r="OC2418" s="104"/>
      <c r="OD2418" s="104"/>
      <c r="OE2418" s="104"/>
      <c r="OF2418" s="104"/>
      <c r="OG2418" s="104"/>
      <c r="OH2418" s="104"/>
      <c r="OI2418" s="104"/>
      <c r="OJ2418" s="104"/>
      <c r="OK2418" s="104"/>
      <c r="OL2418" s="104"/>
      <c r="OM2418" s="104"/>
      <c r="ON2418" s="104"/>
      <c r="OO2418" s="104"/>
      <c r="OP2418" s="104"/>
      <c r="OQ2418" s="104"/>
      <c r="OR2418" s="104"/>
      <c r="OS2418" s="104"/>
      <c r="OT2418" s="104"/>
      <c r="OU2418" s="104"/>
      <c r="OV2418" s="104"/>
      <c r="OW2418" s="104"/>
      <c r="OX2418" s="104"/>
      <c r="OY2418" s="104"/>
      <c r="OZ2418" s="104"/>
      <c r="PA2418" s="104"/>
      <c r="PB2418" s="104"/>
      <c r="PC2418" s="104"/>
      <c r="PD2418" s="104"/>
      <c r="PE2418" s="104"/>
      <c r="PF2418" s="104"/>
      <c r="PG2418" s="104"/>
      <c r="PH2418" s="104"/>
      <c r="PI2418" s="104"/>
      <c r="PJ2418" s="104"/>
      <c r="PK2418" s="104"/>
      <c r="PL2418" s="104"/>
      <c r="PM2418" s="104"/>
      <c r="PN2418" s="104"/>
      <c r="PO2418" s="104"/>
      <c r="PP2418" s="104"/>
      <c r="PQ2418" s="104"/>
      <c r="PR2418" s="104"/>
      <c r="PS2418" s="104"/>
      <c r="PT2418" s="104"/>
      <c r="PU2418" s="104"/>
      <c r="PV2418" s="104"/>
      <c r="PW2418" s="104"/>
      <c r="PX2418" s="104"/>
      <c r="PY2418" s="104"/>
      <c r="PZ2418" s="104"/>
      <c r="QA2418" s="104"/>
      <c r="QB2418" s="104"/>
      <c r="QC2418" s="104"/>
      <c r="QD2418" s="104"/>
      <c r="QE2418" s="104"/>
      <c r="QF2418" s="104"/>
      <c r="QG2418" s="104"/>
      <c r="QH2418" s="104"/>
      <c r="QI2418" s="104"/>
      <c r="QJ2418" s="104"/>
      <c r="QK2418" s="104"/>
      <c r="QL2418" s="104"/>
      <c r="QM2418" s="104"/>
      <c r="QN2418" s="104"/>
      <c r="QO2418" s="104"/>
      <c r="QP2418" s="104"/>
      <c r="QQ2418" s="104"/>
      <c r="QR2418" s="104"/>
      <c r="QS2418" s="104"/>
      <c r="QT2418" s="104"/>
      <c r="QU2418" s="104"/>
      <c r="QV2418" s="104"/>
      <c r="QW2418" s="104"/>
      <c r="QX2418" s="104"/>
      <c r="QY2418" s="104"/>
      <c r="QZ2418" s="104"/>
      <c r="RA2418" s="104"/>
      <c r="RB2418" s="104"/>
      <c r="RC2418" s="104"/>
      <c r="RD2418" s="104"/>
      <c r="RE2418" s="104"/>
      <c r="RF2418" s="104"/>
    </row>
    <row r="2419" spans="1:474" x14ac:dyDescent="0.25">
      <c r="A2419" s="78"/>
      <c r="B2419" s="48"/>
      <c r="C2419" s="23"/>
      <c r="D2419" s="49"/>
      <c r="E2419" s="23"/>
      <c r="F2419" s="50"/>
      <c r="G2419" s="169"/>
      <c r="H2419" s="169"/>
      <c r="I2419" s="169"/>
      <c r="J2419" s="169"/>
      <c r="K2419" s="169"/>
      <c r="L2419" s="169"/>
      <c r="M2419" s="169"/>
      <c r="N2419" s="169"/>
      <c r="O2419" s="169"/>
      <c r="P2419" s="207"/>
      <c r="Q2419" s="169"/>
      <c r="R2419" s="169"/>
      <c r="S2419" s="169"/>
      <c r="T2419" s="169"/>
      <c r="U2419" s="208">
        <v>0</v>
      </c>
      <c r="V2419" s="207">
        <v>0</v>
      </c>
      <c r="W2419" s="169"/>
      <c r="X2419" s="169"/>
      <c r="Y2419" s="169"/>
      <c r="Z2419" s="169"/>
      <c r="AA2419" s="169"/>
      <c r="AB2419" s="169"/>
      <c r="AC2419" s="180"/>
      <c r="AD2419" s="180"/>
      <c r="AE2419" s="207">
        <f>H2419+J2419+L2419+N2419+P2419+R2419+T2419+V2419+X2419+Z2419+AB2419+AD2419</f>
        <v>0</v>
      </c>
    </row>
    <row r="2420" spans="1:474" s="19" customFormat="1" ht="24.75" x14ac:dyDescent="0.25">
      <c r="A2420" s="74">
        <v>36101</v>
      </c>
      <c r="B2420" s="67" t="s">
        <v>2278</v>
      </c>
      <c r="C2420" s="15"/>
      <c r="D2420" s="15"/>
      <c r="E2420" s="15"/>
      <c r="F2420" s="18">
        <v>63285.36</v>
      </c>
      <c r="G2420" s="173">
        <f>SUM(G2421:G2433)</f>
        <v>0</v>
      </c>
      <c r="H2420" s="173">
        <f t="shared" ref="H2420:AE2420" si="382">SUM(H2421:H2433)</f>
        <v>0</v>
      </c>
      <c r="I2420" s="173">
        <f t="shared" si="382"/>
        <v>0</v>
      </c>
      <c r="J2420" s="173">
        <f t="shared" si="382"/>
        <v>0</v>
      </c>
      <c r="K2420" s="173">
        <f t="shared" si="382"/>
        <v>0</v>
      </c>
      <c r="L2420" s="173">
        <f t="shared" si="382"/>
        <v>0</v>
      </c>
      <c r="M2420" s="173">
        <f t="shared" si="382"/>
        <v>0</v>
      </c>
      <c r="N2420" s="173">
        <f t="shared" si="382"/>
        <v>0</v>
      </c>
      <c r="O2420" s="173">
        <f t="shared" si="382"/>
        <v>0</v>
      </c>
      <c r="P2420" s="184">
        <f t="shared" si="382"/>
        <v>0</v>
      </c>
      <c r="Q2420" s="173">
        <f t="shared" si="382"/>
        <v>1</v>
      </c>
      <c r="R2420" s="173">
        <f t="shared" si="382"/>
        <v>870</v>
      </c>
      <c r="S2420" s="173">
        <v>0</v>
      </c>
      <c r="T2420" s="173">
        <v>0</v>
      </c>
      <c r="U2420" s="173">
        <v>15035</v>
      </c>
      <c r="V2420" s="184">
        <v>62415.360000000001</v>
      </c>
      <c r="W2420" s="173">
        <f t="shared" si="382"/>
        <v>0</v>
      </c>
      <c r="X2420" s="173">
        <f t="shared" si="382"/>
        <v>0</v>
      </c>
      <c r="Y2420" s="173">
        <f t="shared" si="382"/>
        <v>0</v>
      </c>
      <c r="Z2420" s="173">
        <f t="shared" si="382"/>
        <v>0</v>
      </c>
      <c r="AA2420" s="173">
        <f t="shared" si="382"/>
        <v>0</v>
      </c>
      <c r="AB2420" s="173">
        <f t="shared" si="382"/>
        <v>0</v>
      </c>
      <c r="AC2420" s="173">
        <f t="shared" si="382"/>
        <v>0</v>
      </c>
      <c r="AD2420" s="179">
        <f t="shared" si="382"/>
        <v>0</v>
      </c>
      <c r="AE2420" s="184">
        <f t="shared" si="382"/>
        <v>63285.36</v>
      </c>
      <c r="AF2420" s="104"/>
      <c r="AG2420" s="104"/>
      <c r="AH2420" s="104"/>
      <c r="AI2420" s="104"/>
      <c r="AJ2420" s="104"/>
      <c r="AK2420" s="104"/>
      <c r="AL2420" s="104"/>
      <c r="AM2420" s="104"/>
      <c r="AN2420" s="104"/>
      <c r="AO2420" s="104"/>
      <c r="AP2420" s="104"/>
      <c r="AQ2420" s="104"/>
      <c r="AR2420" s="104"/>
      <c r="AS2420" s="104"/>
      <c r="AT2420" s="104"/>
      <c r="AU2420" s="104"/>
      <c r="AV2420" s="104"/>
      <c r="AW2420" s="104"/>
      <c r="AX2420" s="104"/>
      <c r="AY2420" s="104"/>
      <c r="AZ2420" s="104"/>
      <c r="BA2420" s="104"/>
      <c r="BB2420" s="104"/>
      <c r="BC2420" s="104"/>
      <c r="BD2420" s="104"/>
      <c r="BE2420" s="104"/>
      <c r="BF2420" s="104"/>
      <c r="BG2420" s="104"/>
      <c r="BH2420" s="104"/>
      <c r="BI2420" s="104"/>
      <c r="BJ2420" s="104"/>
      <c r="BK2420" s="104"/>
      <c r="BL2420" s="104"/>
      <c r="BM2420" s="104"/>
      <c r="BN2420" s="104"/>
      <c r="BO2420" s="104"/>
      <c r="BP2420" s="104"/>
      <c r="BQ2420" s="104"/>
      <c r="BR2420" s="104"/>
      <c r="GM2420" s="104"/>
      <c r="GN2420" s="104"/>
      <c r="GO2420" s="104"/>
      <c r="GP2420" s="104"/>
      <c r="GQ2420" s="104"/>
      <c r="GR2420" s="104"/>
      <c r="GS2420" s="104"/>
      <c r="GT2420" s="104"/>
      <c r="GU2420" s="104"/>
      <c r="GV2420" s="104"/>
      <c r="GW2420" s="104"/>
      <c r="GX2420" s="104"/>
      <c r="GY2420" s="104"/>
      <c r="GZ2420" s="104"/>
      <c r="HA2420" s="104"/>
      <c r="HB2420" s="104"/>
      <c r="HC2420" s="104"/>
      <c r="HD2420" s="104"/>
      <c r="HE2420" s="104"/>
      <c r="HF2420" s="104"/>
      <c r="HG2420" s="104"/>
      <c r="HH2420" s="104"/>
      <c r="HI2420" s="104"/>
      <c r="HJ2420" s="104"/>
      <c r="HK2420" s="104"/>
      <c r="HL2420" s="104"/>
      <c r="HM2420" s="104"/>
      <c r="HN2420" s="104"/>
      <c r="HO2420" s="104"/>
      <c r="HP2420" s="104"/>
      <c r="HQ2420" s="104"/>
      <c r="HR2420" s="104"/>
      <c r="HS2420" s="104"/>
      <c r="HT2420" s="104"/>
      <c r="HU2420" s="104"/>
      <c r="HV2420" s="104"/>
      <c r="HW2420" s="104"/>
      <c r="HX2420" s="104"/>
      <c r="HY2420" s="104"/>
      <c r="HZ2420" s="104"/>
      <c r="IA2420" s="104"/>
      <c r="IB2420" s="104"/>
      <c r="IC2420" s="104"/>
      <c r="ID2420" s="104"/>
      <c r="IE2420" s="104"/>
      <c r="IF2420" s="104"/>
      <c r="IG2420" s="104"/>
      <c r="IH2420" s="104"/>
      <c r="II2420" s="104"/>
      <c r="IJ2420" s="104"/>
      <c r="IK2420" s="104"/>
      <c r="IL2420" s="104"/>
      <c r="IM2420" s="104"/>
      <c r="IN2420" s="104"/>
      <c r="IO2420" s="104"/>
      <c r="IP2420" s="104"/>
      <c r="IQ2420" s="104"/>
      <c r="IR2420" s="104"/>
      <c r="IS2420" s="104"/>
      <c r="IT2420" s="104"/>
      <c r="IU2420" s="104"/>
      <c r="IV2420" s="104"/>
      <c r="IW2420" s="104"/>
      <c r="IX2420" s="104"/>
      <c r="IY2420" s="104"/>
      <c r="IZ2420" s="104"/>
      <c r="JA2420" s="104"/>
      <c r="JB2420" s="104"/>
      <c r="JC2420" s="104"/>
      <c r="JD2420" s="104"/>
      <c r="JE2420" s="104"/>
      <c r="JF2420" s="104"/>
      <c r="JG2420" s="104"/>
      <c r="JH2420" s="104"/>
      <c r="JI2420" s="104"/>
      <c r="JJ2420" s="104"/>
      <c r="JK2420" s="104"/>
      <c r="JL2420" s="104"/>
      <c r="JM2420" s="104"/>
      <c r="JN2420" s="104"/>
      <c r="JO2420" s="104"/>
      <c r="JP2420" s="104"/>
      <c r="JQ2420" s="104"/>
      <c r="JR2420" s="104"/>
      <c r="JS2420" s="104"/>
      <c r="JT2420" s="104"/>
      <c r="JU2420" s="104"/>
      <c r="JV2420" s="104"/>
      <c r="JW2420" s="104"/>
      <c r="JX2420" s="104"/>
      <c r="JY2420" s="104"/>
      <c r="JZ2420" s="104"/>
      <c r="KA2420" s="104"/>
      <c r="KB2420" s="104"/>
      <c r="KC2420" s="104"/>
      <c r="KD2420" s="104"/>
      <c r="KE2420" s="104"/>
      <c r="KF2420" s="104"/>
      <c r="KG2420" s="104"/>
      <c r="KH2420" s="104"/>
      <c r="KI2420" s="104"/>
      <c r="KJ2420" s="104"/>
      <c r="KK2420" s="104"/>
      <c r="KL2420" s="104"/>
      <c r="KM2420" s="104"/>
      <c r="KN2420" s="104"/>
      <c r="KO2420" s="104"/>
      <c r="KP2420" s="104"/>
      <c r="KQ2420" s="104"/>
      <c r="KR2420" s="104"/>
      <c r="KS2420" s="104"/>
      <c r="KT2420" s="104"/>
      <c r="KU2420" s="104"/>
      <c r="KV2420" s="104"/>
      <c r="KW2420" s="104"/>
      <c r="KX2420" s="104"/>
      <c r="KY2420" s="104"/>
      <c r="KZ2420" s="104"/>
      <c r="LA2420" s="104"/>
      <c r="LB2420" s="104"/>
      <c r="LC2420" s="104"/>
      <c r="LD2420" s="104"/>
      <c r="LE2420" s="104"/>
      <c r="LF2420" s="104"/>
      <c r="LG2420" s="104"/>
      <c r="LH2420" s="104"/>
      <c r="LI2420" s="104"/>
      <c r="LJ2420" s="104"/>
      <c r="LK2420" s="104"/>
      <c r="LL2420" s="104"/>
      <c r="LM2420" s="104"/>
      <c r="LN2420" s="104"/>
      <c r="LO2420" s="104"/>
      <c r="LP2420" s="104"/>
      <c r="LQ2420" s="104"/>
      <c r="LR2420" s="104"/>
      <c r="LS2420" s="104"/>
      <c r="LT2420" s="104"/>
      <c r="LU2420" s="104"/>
      <c r="LV2420" s="104"/>
      <c r="LW2420" s="104"/>
      <c r="LX2420" s="104"/>
      <c r="LY2420" s="104"/>
      <c r="LZ2420" s="104"/>
      <c r="MA2420" s="104"/>
      <c r="MB2420" s="104"/>
      <c r="MC2420" s="104"/>
      <c r="MD2420" s="104"/>
      <c r="ME2420" s="104"/>
      <c r="MF2420" s="104"/>
      <c r="MG2420" s="104"/>
      <c r="MH2420" s="104"/>
      <c r="MI2420" s="104"/>
      <c r="MJ2420" s="104"/>
      <c r="MK2420" s="104"/>
      <c r="ML2420" s="104"/>
      <c r="MM2420" s="104"/>
      <c r="MN2420" s="104"/>
      <c r="MO2420" s="104"/>
      <c r="MP2420" s="104"/>
      <c r="MQ2420" s="104"/>
      <c r="MR2420" s="104"/>
      <c r="MS2420" s="104"/>
      <c r="MT2420" s="104"/>
      <c r="MU2420" s="104"/>
      <c r="MV2420" s="104"/>
      <c r="MW2420" s="104"/>
      <c r="MX2420" s="104"/>
      <c r="MY2420" s="104"/>
      <c r="MZ2420" s="104"/>
      <c r="NA2420" s="104"/>
      <c r="NB2420" s="104"/>
      <c r="NC2420" s="104"/>
      <c r="ND2420" s="104"/>
      <c r="NE2420" s="104"/>
      <c r="NF2420" s="104"/>
      <c r="NG2420" s="104"/>
      <c r="NH2420" s="104"/>
      <c r="NI2420" s="104"/>
      <c r="NJ2420" s="104"/>
      <c r="NK2420" s="104"/>
      <c r="NL2420" s="104"/>
      <c r="NM2420" s="104"/>
      <c r="NN2420" s="104"/>
      <c r="NO2420" s="104"/>
      <c r="NP2420" s="104"/>
      <c r="NQ2420" s="104"/>
      <c r="NR2420" s="104"/>
      <c r="NS2420" s="104"/>
      <c r="NT2420" s="104"/>
      <c r="NU2420" s="104"/>
      <c r="NV2420" s="104"/>
      <c r="NW2420" s="104"/>
      <c r="NX2420" s="104"/>
      <c r="NY2420" s="104"/>
      <c r="NZ2420" s="104"/>
      <c r="OA2420" s="104"/>
      <c r="OB2420" s="104"/>
      <c r="OC2420" s="104"/>
      <c r="OD2420" s="104"/>
      <c r="OE2420" s="104"/>
      <c r="OF2420" s="104"/>
      <c r="OG2420" s="104"/>
      <c r="OH2420" s="104"/>
      <c r="OI2420" s="104"/>
      <c r="OJ2420" s="104"/>
      <c r="OK2420" s="104"/>
      <c r="OL2420" s="104"/>
      <c r="OM2420" s="104"/>
      <c r="ON2420" s="104"/>
      <c r="OO2420" s="104"/>
      <c r="OP2420" s="104"/>
      <c r="OQ2420" s="104"/>
      <c r="OR2420" s="104"/>
      <c r="OS2420" s="104"/>
      <c r="OT2420" s="104"/>
      <c r="OU2420" s="104"/>
      <c r="OV2420" s="104"/>
      <c r="OW2420" s="104"/>
      <c r="OX2420" s="104"/>
      <c r="OY2420" s="104"/>
      <c r="OZ2420" s="104"/>
      <c r="PA2420" s="104"/>
      <c r="PB2420" s="104"/>
      <c r="PC2420" s="104"/>
      <c r="PD2420" s="104"/>
      <c r="PE2420" s="104"/>
      <c r="PF2420" s="104"/>
      <c r="PG2420" s="104"/>
      <c r="PH2420" s="104"/>
      <c r="PI2420" s="104"/>
      <c r="PJ2420" s="104"/>
      <c r="PK2420" s="104"/>
      <c r="PL2420" s="104"/>
      <c r="PM2420" s="104"/>
      <c r="PN2420" s="104"/>
      <c r="PO2420" s="104"/>
      <c r="PP2420" s="104"/>
      <c r="PQ2420" s="104"/>
      <c r="PR2420" s="104"/>
      <c r="PS2420" s="104"/>
      <c r="PT2420" s="104"/>
      <c r="PU2420" s="104"/>
      <c r="PV2420" s="104"/>
      <c r="PW2420" s="104"/>
      <c r="PX2420" s="104"/>
      <c r="PY2420" s="104"/>
      <c r="PZ2420" s="104"/>
      <c r="QA2420" s="104"/>
      <c r="QB2420" s="104"/>
      <c r="QC2420" s="104"/>
      <c r="QD2420" s="104"/>
      <c r="QE2420" s="104"/>
      <c r="QF2420" s="104"/>
      <c r="QG2420" s="104"/>
      <c r="QH2420" s="104"/>
      <c r="QI2420" s="104"/>
      <c r="QJ2420" s="104"/>
      <c r="QK2420" s="104"/>
      <c r="QL2420" s="104"/>
      <c r="QM2420" s="104"/>
      <c r="QN2420" s="104"/>
      <c r="QO2420" s="104"/>
      <c r="QP2420" s="104"/>
      <c r="QQ2420" s="104"/>
      <c r="QR2420" s="104"/>
      <c r="QS2420" s="104"/>
      <c r="QT2420" s="104"/>
      <c r="QU2420" s="104"/>
      <c r="QV2420" s="104"/>
      <c r="QW2420" s="104"/>
      <c r="QX2420" s="104"/>
      <c r="QY2420" s="104"/>
      <c r="QZ2420" s="104"/>
      <c r="RA2420" s="104"/>
      <c r="RB2420" s="104"/>
      <c r="RC2420" s="104"/>
      <c r="RD2420" s="104"/>
      <c r="RE2420" s="104"/>
      <c r="RF2420" s="104"/>
    </row>
    <row r="2421" spans="1:474" x14ac:dyDescent="0.25">
      <c r="A2421" s="26"/>
      <c r="B2421" s="48" t="s">
        <v>2279</v>
      </c>
      <c r="C2421" s="23"/>
      <c r="D2421" s="49">
        <v>5000</v>
      </c>
      <c r="E2421" s="23"/>
      <c r="F2421" s="50">
        <v>15500</v>
      </c>
      <c r="G2421" s="169"/>
      <c r="H2421" s="169"/>
      <c r="I2421" s="169"/>
      <c r="J2421" s="169"/>
      <c r="K2421" s="169"/>
      <c r="L2421" s="169"/>
      <c r="M2421" s="169"/>
      <c r="N2421" s="169"/>
      <c r="O2421" s="169"/>
      <c r="P2421" s="207"/>
      <c r="Q2421" s="169"/>
      <c r="R2421" s="169"/>
      <c r="S2421" s="169"/>
      <c r="T2421" s="169"/>
      <c r="U2421" s="208">
        <v>5000</v>
      </c>
      <c r="V2421" s="207">
        <v>15500</v>
      </c>
      <c r="W2421" s="169"/>
      <c r="X2421" s="169"/>
      <c r="Y2421" s="169"/>
      <c r="Z2421" s="169"/>
      <c r="AA2421" s="169"/>
      <c r="AB2421" s="169"/>
      <c r="AC2421" s="180"/>
      <c r="AD2421" s="180"/>
      <c r="AE2421" s="207">
        <f t="shared" ref="AE2421:AE2433" si="383">H2421+J2421+L2421+N2421+P2421+R2421+T2421+V2421+X2421+Z2421+AB2421+AD2421</f>
        <v>15500</v>
      </c>
    </row>
    <row r="2422" spans="1:474" x14ac:dyDescent="0.25">
      <c r="A2422" s="26"/>
      <c r="B2422" s="48" t="s">
        <v>2280</v>
      </c>
      <c r="C2422" s="23"/>
      <c r="D2422" s="49">
        <v>1</v>
      </c>
      <c r="E2422" s="23"/>
      <c r="F2422" s="50">
        <v>835.19999999999993</v>
      </c>
      <c r="G2422" s="169"/>
      <c r="H2422" s="169"/>
      <c r="I2422" s="169"/>
      <c r="J2422" s="169"/>
      <c r="K2422" s="169"/>
      <c r="L2422" s="169"/>
      <c r="M2422" s="169"/>
      <c r="N2422" s="169"/>
      <c r="O2422" s="169"/>
      <c r="P2422" s="207"/>
      <c r="Q2422" s="169"/>
      <c r="R2422" s="169"/>
      <c r="S2422" s="169"/>
      <c r="T2422" s="169"/>
      <c r="U2422" s="208">
        <v>1</v>
      </c>
      <c r="V2422" s="207">
        <v>835.19999999999993</v>
      </c>
      <c r="W2422" s="169"/>
      <c r="X2422" s="169"/>
      <c r="Y2422" s="169"/>
      <c r="Z2422" s="169"/>
      <c r="AA2422" s="169"/>
      <c r="AB2422" s="169"/>
      <c r="AC2422" s="180"/>
      <c r="AD2422" s="180"/>
      <c r="AE2422" s="207">
        <f t="shared" si="383"/>
        <v>835.19999999999993</v>
      </c>
    </row>
    <row r="2423" spans="1:474" x14ac:dyDescent="0.25">
      <c r="A2423" s="26"/>
      <c r="B2423" s="48" t="s">
        <v>2281</v>
      </c>
      <c r="C2423" s="23"/>
      <c r="D2423" s="49">
        <v>1</v>
      </c>
      <c r="E2423" s="23"/>
      <c r="F2423" s="50">
        <v>450</v>
      </c>
      <c r="G2423" s="169"/>
      <c r="H2423" s="169"/>
      <c r="I2423" s="169"/>
      <c r="J2423" s="169"/>
      <c r="K2423" s="169"/>
      <c r="L2423" s="169"/>
      <c r="M2423" s="169"/>
      <c r="N2423" s="169"/>
      <c r="O2423" s="169"/>
      <c r="P2423" s="207"/>
      <c r="Q2423" s="169"/>
      <c r="R2423" s="169"/>
      <c r="S2423" s="169"/>
      <c r="T2423" s="169"/>
      <c r="U2423" s="208">
        <v>1</v>
      </c>
      <c r="V2423" s="207">
        <v>450</v>
      </c>
      <c r="W2423" s="169"/>
      <c r="X2423" s="169"/>
      <c r="Y2423" s="169"/>
      <c r="Z2423" s="169"/>
      <c r="AA2423" s="169"/>
      <c r="AB2423" s="169"/>
      <c r="AC2423" s="180"/>
      <c r="AD2423" s="180"/>
      <c r="AE2423" s="207">
        <f t="shared" si="383"/>
        <v>450</v>
      </c>
    </row>
    <row r="2424" spans="1:474" x14ac:dyDescent="0.25">
      <c r="A2424" s="26"/>
      <c r="B2424" s="48" t="s">
        <v>2282</v>
      </c>
      <c r="C2424" s="23"/>
      <c r="D2424" s="49">
        <v>1</v>
      </c>
      <c r="E2424" s="23"/>
      <c r="F2424" s="50">
        <v>850</v>
      </c>
      <c r="G2424" s="169"/>
      <c r="H2424" s="169"/>
      <c r="I2424" s="169"/>
      <c r="J2424" s="169"/>
      <c r="K2424" s="169"/>
      <c r="L2424" s="169"/>
      <c r="M2424" s="169"/>
      <c r="N2424" s="169"/>
      <c r="O2424" s="169"/>
      <c r="P2424" s="207"/>
      <c r="Q2424" s="169"/>
      <c r="R2424" s="169"/>
      <c r="S2424" s="169"/>
      <c r="T2424" s="169"/>
      <c r="U2424" s="208">
        <v>1</v>
      </c>
      <c r="V2424" s="207">
        <v>850</v>
      </c>
      <c r="W2424" s="169"/>
      <c r="X2424" s="169"/>
      <c r="Y2424" s="169"/>
      <c r="Z2424" s="169"/>
      <c r="AA2424" s="169"/>
      <c r="AB2424" s="169"/>
      <c r="AC2424" s="180"/>
      <c r="AD2424" s="180"/>
      <c r="AE2424" s="207">
        <f t="shared" si="383"/>
        <v>850</v>
      </c>
    </row>
    <row r="2425" spans="1:474" x14ac:dyDescent="0.25">
      <c r="A2425" s="26"/>
      <c r="B2425" s="48" t="s">
        <v>2283</v>
      </c>
      <c r="C2425" s="23"/>
      <c r="D2425" s="49">
        <v>2</v>
      </c>
      <c r="E2425" s="23"/>
      <c r="F2425" s="50">
        <v>2160</v>
      </c>
      <c r="G2425" s="169"/>
      <c r="H2425" s="169"/>
      <c r="I2425" s="169"/>
      <c r="J2425" s="169"/>
      <c r="K2425" s="169"/>
      <c r="L2425" s="169"/>
      <c r="M2425" s="169"/>
      <c r="N2425" s="169"/>
      <c r="O2425" s="169"/>
      <c r="P2425" s="207"/>
      <c r="Q2425" s="169"/>
      <c r="R2425" s="169"/>
      <c r="S2425" s="169"/>
      <c r="T2425" s="169"/>
      <c r="U2425" s="208">
        <v>2</v>
      </c>
      <c r="V2425" s="207">
        <v>2160</v>
      </c>
      <c r="W2425" s="169"/>
      <c r="X2425" s="169"/>
      <c r="Y2425" s="169"/>
      <c r="Z2425" s="169"/>
      <c r="AA2425" s="169"/>
      <c r="AB2425" s="169"/>
      <c r="AC2425" s="180"/>
      <c r="AD2425" s="180"/>
      <c r="AE2425" s="207">
        <f t="shared" si="383"/>
        <v>2160</v>
      </c>
    </row>
    <row r="2426" spans="1:474" x14ac:dyDescent="0.25">
      <c r="A2426" s="26"/>
      <c r="B2426" s="48" t="s">
        <v>2284</v>
      </c>
      <c r="C2426" s="23"/>
      <c r="D2426" s="49">
        <v>4</v>
      </c>
      <c r="E2426" s="23"/>
      <c r="F2426" s="50">
        <v>2160</v>
      </c>
      <c r="G2426" s="169"/>
      <c r="H2426" s="169"/>
      <c r="I2426" s="169"/>
      <c r="J2426" s="169"/>
      <c r="K2426" s="169"/>
      <c r="L2426" s="169"/>
      <c r="M2426" s="169"/>
      <c r="N2426" s="169"/>
      <c r="O2426" s="169"/>
      <c r="P2426" s="207"/>
      <c r="Q2426" s="169"/>
      <c r="R2426" s="169"/>
      <c r="S2426" s="169"/>
      <c r="T2426" s="169"/>
      <c r="U2426" s="208">
        <v>4</v>
      </c>
      <c r="V2426" s="207">
        <v>2160</v>
      </c>
      <c r="W2426" s="169"/>
      <c r="X2426" s="169"/>
      <c r="Y2426" s="169"/>
      <c r="Z2426" s="169"/>
      <c r="AA2426" s="169"/>
      <c r="AB2426" s="169"/>
      <c r="AC2426" s="180"/>
      <c r="AD2426" s="180"/>
      <c r="AE2426" s="207">
        <f t="shared" si="383"/>
        <v>2160</v>
      </c>
    </row>
    <row r="2427" spans="1:474" x14ac:dyDescent="0.25">
      <c r="A2427" s="26"/>
      <c r="B2427" s="48" t="s">
        <v>2285</v>
      </c>
      <c r="C2427" s="23"/>
      <c r="D2427" s="49">
        <v>1</v>
      </c>
      <c r="E2427" s="23"/>
      <c r="F2427" s="50">
        <v>1392</v>
      </c>
      <c r="G2427" s="169"/>
      <c r="H2427" s="169"/>
      <c r="I2427" s="169"/>
      <c r="J2427" s="169"/>
      <c r="K2427" s="169"/>
      <c r="L2427" s="169"/>
      <c r="M2427" s="169"/>
      <c r="N2427" s="169"/>
      <c r="O2427" s="169"/>
      <c r="P2427" s="207"/>
      <c r="Q2427" s="169"/>
      <c r="R2427" s="169"/>
      <c r="S2427" s="169"/>
      <c r="T2427" s="169"/>
      <c r="U2427" s="208">
        <v>1</v>
      </c>
      <c r="V2427" s="207">
        <v>1392</v>
      </c>
      <c r="W2427" s="169"/>
      <c r="X2427" s="169"/>
      <c r="Y2427" s="169"/>
      <c r="Z2427" s="169"/>
      <c r="AA2427" s="169"/>
      <c r="AB2427" s="169"/>
      <c r="AC2427" s="180"/>
      <c r="AD2427" s="180"/>
      <c r="AE2427" s="207">
        <f t="shared" si="383"/>
        <v>1392</v>
      </c>
    </row>
    <row r="2428" spans="1:474" x14ac:dyDescent="0.25">
      <c r="A2428" s="26"/>
      <c r="B2428" s="48" t="s">
        <v>2286</v>
      </c>
      <c r="C2428" s="23"/>
      <c r="D2428" s="49">
        <v>8</v>
      </c>
      <c r="E2428" s="23"/>
      <c r="F2428" s="50">
        <v>6644.16</v>
      </c>
      <c r="G2428" s="169"/>
      <c r="H2428" s="169"/>
      <c r="I2428" s="169"/>
      <c r="J2428" s="169"/>
      <c r="K2428" s="169"/>
      <c r="L2428" s="169"/>
      <c r="M2428" s="169"/>
      <c r="N2428" s="169"/>
      <c r="O2428" s="169"/>
      <c r="P2428" s="207"/>
      <c r="Q2428" s="169"/>
      <c r="R2428" s="169"/>
      <c r="S2428" s="169"/>
      <c r="T2428" s="169"/>
      <c r="U2428" s="208">
        <v>8</v>
      </c>
      <c r="V2428" s="207">
        <v>6644.16</v>
      </c>
      <c r="W2428" s="169"/>
      <c r="X2428" s="169"/>
      <c r="Y2428" s="169"/>
      <c r="Z2428" s="169"/>
      <c r="AA2428" s="169"/>
      <c r="AB2428" s="169"/>
      <c r="AC2428" s="180"/>
      <c r="AD2428" s="180"/>
      <c r="AE2428" s="207">
        <f t="shared" si="383"/>
        <v>6644.16</v>
      </c>
    </row>
    <row r="2429" spans="1:474" x14ac:dyDescent="0.25">
      <c r="A2429" s="26"/>
      <c r="B2429" s="48" t="s">
        <v>2287</v>
      </c>
      <c r="C2429" s="23"/>
      <c r="D2429" s="49">
        <v>15</v>
      </c>
      <c r="E2429" s="23"/>
      <c r="F2429" s="50">
        <v>4350</v>
      </c>
      <c r="G2429" s="169"/>
      <c r="H2429" s="169"/>
      <c r="I2429" s="169"/>
      <c r="J2429" s="169"/>
      <c r="K2429" s="169"/>
      <c r="L2429" s="169"/>
      <c r="M2429" s="169"/>
      <c r="N2429" s="169"/>
      <c r="O2429" s="169"/>
      <c r="P2429" s="207"/>
      <c r="Q2429" s="169"/>
      <c r="R2429" s="169"/>
      <c r="S2429" s="169"/>
      <c r="T2429" s="169"/>
      <c r="U2429" s="208">
        <v>15</v>
      </c>
      <c r="V2429" s="207">
        <v>4350</v>
      </c>
      <c r="W2429" s="169"/>
      <c r="X2429" s="169"/>
      <c r="Y2429" s="169"/>
      <c r="Z2429" s="169"/>
      <c r="AA2429" s="169"/>
      <c r="AB2429" s="169"/>
      <c r="AC2429" s="180"/>
      <c r="AD2429" s="180"/>
      <c r="AE2429" s="207">
        <f t="shared" si="383"/>
        <v>4350</v>
      </c>
    </row>
    <row r="2430" spans="1:474" x14ac:dyDescent="0.25">
      <c r="A2430" s="26"/>
      <c r="B2430" s="48" t="s">
        <v>2288</v>
      </c>
      <c r="C2430" s="23"/>
      <c r="D2430" s="49">
        <v>2</v>
      </c>
      <c r="E2430" s="23"/>
      <c r="F2430" s="50">
        <v>1855.9999999999998</v>
      </c>
      <c r="G2430" s="169"/>
      <c r="H2430" s="169"/>
      <c r="I2430" s="169"/>
      <c r="J2430" s="169"/>
      <c r="K2430" s="169"/>
      <c r="L2430" s="169"/>
      <c r="M2430" s="169"/>
      <c r="N2430" s="169"/>
      <c r="O2430" s="169"/>
      <c r="P2430" s="207"/>
      <c r="Q2430" s="169"/>
      <c r="R2430" s="169"/>
      <c r="S2430" s="169"/>
      <c r="T2430" s="169"/>
      <c r="U2430" s="208">
        <v>2</v>
      </c>
      <c r="V2430" s="207">
        <v>1855.9999999999998</v>
      </c>
      <c r="W2430" s="169"/>
      <c r="X2430" s="169"/>
      <c r="Y2430" s="169"/>
      <c r="Z2430" s="169"/>
      <c r="AA2430" s="169"/>
      <c r="AB2430" s="169"/>
      <c r="AC2430" s="180"/>
      <c r="AD2430" s="180"/>
      <c r="AE2430" s="207">
        <f t="shared" si="383"/>
        <v>1855.9999999999998</v>
      </c>
    </row>
    <row r="2431" spans="1:474" x14ac:dyDescent="0.25">
      <c r="A2431" s="26"/>
      <c r="B2431" s="48" t="s">
        <v>2288</v>
      </c>
      <c r="C2431" s="23"/>
      <c r="D2431" s="49">
        <v>5000</v>
      </c>
      <c r="E2431" s="23"/>
      <c r="F2431" s="50">
        <v>17500</v>
      </c>
      <c r="G2431" s="169"/>
      <c r="H2431" s="169"/>
      <c r="I2431" s="169"/>
      <c r="J2431" s="169"/>
      <c r="K2431" s="169"/>
      <c r="L2431" s="169"/>
      <c r="M2431" s="169"/>
      <c r="N2431" s="169"/>
      <c r="O2431" s="169"/>
      <c r="P2431" s="207"/>
      <c r="Q2431" s="169"/>
      <c r="R2431" s="169"/>
      <c r="S2431" s="169"/>
      <c r="T2431" s="169"/>
      <c r="U2431" s="208">
        <v>5000</v>
      </c>
      <c r="V2431" s="207">
        <v>17500</v>
      </c>
      <c r="W2431" s="169"/>
      <c r="X2431" s="169"/>
      <c r="Y2431" s="169"/>
      <c r="Z2431" s="169"/>
      <c r="AA2431" s="169"/>
      <c r="AB2431" s="169"/>
      <c r="AC2431" s="180"/>
      <c r="AD2431" s="180"/>
      <c r="AE2431" s="207">
        <f t="shared" si="383"/>
        <v>17500</v>
      </c>
    </row>
    <row r="2432" spans="1:474" x14ac:dyDescent="0.25">
      <c r="A2432" s="26"/>
      <c r="B2432" s="48" t="s">
        <v>2289</v>
      </c>
      <c r="C2432" s="23"/>
      <c r="D2432" s="49">
        <v>1</v>
      </c>
      <c r="E2432" s="23"/>
      <c r="F2432" s="50">
        <v>2088</v>
      </c>
      <c r="G2432" s="169"/>
      <c r="H2432" s="169"/>
      <c r="I2432" s="169"/>
      <c r="J2432" s="169"/>
      <c r="K2432" s="169"/>
      <c r="L2432" s="169"/>
      <c r="M2432" s="169"/>
      <c r="N2432" s="169"/>
      <c r="O2432" s="169"/>
      <c r="P2432" s="207"/>
      <c r="Q2432" s="169"/>
      <c r="R2432" s="169"/>
      <c r="S2432" s="169"/>
      <c r="T2432" s="169"/>
      <c r="U2432" s="208">
        <v>1</v>
      </c>
      <c r="V2432" s="207">
        <v>2088</v>
      </c>
      <c r="W2432" s="169"/>
      <c r="X2432" s="169"/>
      <c r="Y2432" s="169"/>
      <c r="Z2432" s="169"/>
      <c r="AA2432" s="169"/>
      <c r="AB2432" s="169"/>
      <c r="AC2432" s="180"/>
      <c r="AD2432" s="180"/>
      <c r="AE2432" s="207">
        <f t="shared" si="383"/>
        <v>2088</v>
      </c>
    </row>
    <row r="2433" spans="1:474" x14ac:dyDescent="0.25">
      <c r="A2433" s="26"/>
      <c r="B2433" s="48" t="s">
        <v>2290</v>
      </c>
      <c r="C2433" s="23"/>
      <c r="D2433" s="49">
        <v>5000</v>
      </c>
      <c r="E2433" s="23"/>
      <c r="F2433" s="50">
        <v>7500</v>
      </c>
      <c r="G2433" s="169"/>
      <c r="H2433" s="169"/>
      <c r="I2433" s="169"/>
      <c r="J2433" s="169"/>
      <c r="K2433" s="169"/>
      <c r="L2433" s="169"/>
      <c r="M2433" s="169"/>
      <c r="N2433" s="169"/>
      <c r="O2433" s="169"/>
      <c r="P2433" s="207"/>
      <c r="Q2433" s="169">
        <v>1</v>
      </c>
      <c r="R2433" s="169">
        <v>870</v>
      </c>
      <c r="S2433" s="169"/>
      <c r="T2433" s="169"/>
      <c r="U2433" s="208">
        <v>4999</v>
      </c>
      <c r="V2433" s="207">
        <v>6630</v>
      </c>
      <c r="W2433" s="169"/>
      <c r="X2433" s="169"/>
      <c r="Y2433" s="169"/>
      <c r="Z2433" s="169"/>
      <c r="AA2433" s="169"/>
      <c r="AB2433" s="169"/>
      <c r="AC2433" s="180"/>
      <c r="AD2433" s="180"/>
      <c r="AE2433" s="207">
        <f t="shared" si="383"/>
        <v>7500</v>
      </c>
    </row>
    <row r="2434" spans="1:474" s="10" customFormat="1" x14ac:dyDescent="0.25">
      <c r="A2434" s="6">
        <v>3700</v>
      </c>
      <c r="B2434" s="90" t="s">
        <v>2291</v>
      </c>
      <c r="C2434" s="91"/>
      <c r="D2434" s="6"/>
      <c r="E2434" s="6"/>
      <c r="F2434" s="9">
        <f>F2435+F2439+F2443+F2449</f>
        <v>-1.8189894035458565E-12</v>
      </c>
      <c r="G2434" s="9">
        <f t="shared" ref="G2434:AE2434" si="384">G2435+G2439+G2443+G2449</f>
        <v>0</v>
      </c>
      <c r="H2434" s="9">
        <f t="shared" si="384"/>
        <v>0</v>
      </c>
      <c r="I2434" s="9">
        <f t="shared" si="384"/>
        <v>0</v>
      </c>
      <c r="J2434" s="9">
        <f t="shared" si="384"/>
        <v>0</v>
      </c>
      <c r="K2434" s="9">
        <f t="shared" si="384"/>
        <v>0</v>
      </c>
      <c r="L2434" s="9">
        <f t="shared" si="384"/>
        <v>0</v>
      </c>
      <c r="M2434" s="9">
        <f t="shared" si="384"/>
        <v>0</v>
      </c>
      <c r="N2434" s="9">
        <f t="shared" si="384"/>
        <v>0</v>
      </c>
      <c r="O2434" s="9">
        <f t="shared" si="384"/>
        <v>0</v>
      </c>
      <c r="P2434" s="9">
        <f t="shared" si="384"/>
        <v>0</v>
      </c>
      <c r="Q2434" s="9">
        <f t="shared" si="384"/>
        <v>0</v>
      </c>
      <c r="R2434" s="9">
        <f t="shared" si="384"/>
        <v>0</v>
      </c>
      <c r="S2434" s="9">
        <f t="shared" si="384"/>
        <v>0</v>
      </c>
      <c r="T2434" s="9">
        <f t="shared" si="384"/>
        <v>0</v>
      </c>
      <c r="U2434" s="9">
        <f t="shared" si="384"/>
        <v>0</v>
      </c>
      <c r="V2434" s="9">
        <f t="shared" si="384"/>
        <v>0</v>
      </c>
      <c r="W2434" s="9">
        <f t="shared" si="384"/>
        <v>0</v>
      </c>
      <c r="X2434" s="9">
        <f t="shared" si="384"/>
        <v>0</v>
      </c>
      <c r="Y2434" s="9">
        <f t="shared" si="384"/>
        <v>0</v>
      </c>
      <c r="Z2434" s="9">
        <f t="shared" si="384"/>
        <v>0</v>
      </c>
      <c r="AA2434" s="9">
        <f t="shared" si="384"/>
        <v>0</v>
      </c>
      <c r="AB2434" s="9">
        <f t="shared" si="384"/>
        <v>0</v>
      </c>
      <c r="AC2434" s="9">
        <f t="shared" si="384"/>
        <v>0</v>
      </c>
      <c r="AD2434" s="9">
        <f t="shared" si="384"/>
        <v>0</v>
      </c>
      <c r="AE2434" s="9">
        <f t="shared" si="384"/>
        <v>0</v>
      </c>
      <c r="AF2434" s="104"/>
      <c r="AG2434" s="104"/>
      <c r="AH2434" s="104"/>
      <c r="AI2434" s="104"/>
      <c r="AJ2434" s="104"/>
      <c r="AK2434" s="104"/>
      <c r="AL2434" s="104"/>
      <c r="AM2434" s="104"/>
      <c r="AN2434" s="104"/>
      <c r="AO2434" s="104"/>
      <c r="AP2434" s="104"/>
      <c r="AQ2434" s="104"/>
      <c r="AR2434" s="104"/>
      <c r="AS2434" s="104"/>
      <c r="AT2434" s="104"/>
      <c r="AU2434" s="104"/>
      <c r="AV2434" s="104"/>
      <c r="AW2434" s="104"/>
      <c r="AX2434" s="104"/>
      <c r="AY2434" s="104"/>
      <c r="AZ2434" s="104"/>
      <c r="BA2434" s="104"/>
      <c r="BB2434" s="104"/>
      <c r="BC2434" s="104"/>
      <c r="BD2434" s="104"/>
      <c r="BE2434" s="104"/>
      <c r="BF2434" s="104"/>
      <c r="BG2434" s="104"/>
      <c r="BH2434" s="104"/>
      <c r="BI2434" s="104"/>
      <c r="BJ2434" s="104"/>
      <c r="BK2434" s="104"/>
      <c r="BL2434" s="104"/>
      <c r="BM2434" s="104"/>
      <c r="BN2434" s="104"/>
      <c r="BO2434" s="104"/>
      <c r="BP2434" s="104"/>
      <c r="BQ2434" s="104"/>
      <c r="BR2434" s="104"/>
      <c r="GM2434" s="104"/>
      <c r="GN2434" s="104"/>
      <c r="GO2434" s="104"/>
      <c r="GP2434" s="104"/>
      <c r="GQ2434" s="104"/>
      <c r="GR2434" s="104"/>
      <c r="GS2434" s="104"/>
      <c r="GT2434" s="104"/>
      <c r="GU2434" s="104"/>
      <c r="GV2434" s="104"/>
      <c r="GW2434" s="104"/>
      <c r="GX2434" s="104"/>
      <c r="GY2434" s="104"/>
      <c r="GZ2434" s="104"/>
      <c r="HA2434" s="104"/>
      <c r="HB2434" s="104"/>
      <c r="HC2434" s="104"/>
      <c r="HD2434" s="104"/>
      <c r="HE2434" s="104"/>
      <c r="HF2434" s="104"/>
      <c r="HG2434" s="104"/>
      <c r="HH2434" s="104"/>
      <c r="HI2434" s="104"/>
      <c r="HJ2434" s="104"/>
      <c r="HK2434" s="104"/>
      <c r="HL2434" s="104"/>
      <c r="HM2434" s="104"/>
      <c r="HN2434" s="104"/>
      <c r="HO2434" s="104"/>
      <c r="HP2434" s="104"/>
      <c r="HQ2434" s="104"/>
      <c r="HR2434" s="104"/>
      <c r="HS2434" s="104"/>
      <c r="HT2434" s="104"/>
      <c r="HU2434" s="104"/>
      <c r="HV2434" s="104"/>
      <c r="HW2434" s="104"/>
      <c r="HX2434" s="104"/>
      <c r="HY2434" s="104"/>
      <c r="HZ2434" s="104"/>
      <c r="IA2434" s="104"/>
      <c r="IB2434" s="104"/>
      <c r="IC2434" s="104"/>
      <c r="ID2434" s="104"/>
      <c r="IE2434" s="104"/>
      <c r="IF2434" s="104"/>
      <c r="IG2434" s="104"/>
      <c r="IH2434" s="104"/>
      <c r="II2434" s="104"/>
      <c r="IJ2434" s="104"/>
      <c r="IK2434" s="104"/>
      <c r="IL2434" s="104"/>
      <c r="IM2434" s="104"/>
      <c r="IN2434" s="104"/>
      <c r="IO2434" s="104"/>
      <c r="IP2434" s="104"/>
      <c r="IQ2434" s="104"/>
      <c r="IR2434" s="104"/>
      <c r="IS2434" s="104"/>
      <c r="IT2434" s="104"/>
      <c r="IU2434" s="104"/>
      <c r="IV2434" s="104"/>
      <c r="IW2434" s="104"/>
      <c r="IX2434" s="104"/>
      <c r="IY2434" s="104"/>
      <c r="IZ2434" s="104"/>
      <c r="JA2434" s="104"/>
      <c r="JB2434" s="104"/>
      <c r="JC2434" s="104"/>
      <c r="JD2434" s="104"/>
      <c r="JE2434" s="104"/>
      <c r="JF2434" s="104"/>
      <c r="JG2434" s="104"/>
      <c r="JH2434" s="104"/>
      <c r="JI2434" s="104"/>
      <c r="JJ2434" s="104"/>
      <c r="JK2434" s="104"/>
      <c r="JL2434" s="104"/>
      <c r="JM2434" s="104"/>
      <c r="JN2434" s="104"/>
      <c r="JO2434" s="104"/>
      <c r="JP2434" s="104"/>
      <c r="JQ2434" s="104"/>
      <c r="JR2434" s="104"/>
      <c r="JS2434" s="104"/>
      <c r="JT2434" s="104"/>
      <c r="JU2434" s="104"/>
      <c r="JV2434" s="104"/>
      <c r="JW2434" s="104"/>
      <c r="JX2434" s="104"/>
      <c r="JY2434" s="104"/>
      <c r="JZ2434" s="104"/>
      <c r="KA2434" s="104"/>
      <c r="KB2434" s="104"/>
      <c r="KC2434" s="104"/>
      <c r="KD2434" s="104"/>
      <c r="KE2434" s="104"/>
      <c r="KF2434" s="104"/>
      <c r="KG2434" s="104"/>
      <c r="KH2434" s="104"/>
      <c r="KI2434" s="104"/>
      <c r="KJ2434" s="104"/>
      <c r="KK2434" s="104"/>
      <c r="KL2434" s="104"/>
      <c r="KM2434" s="104"/>
      <c r="KN2434" s="104"/>
      <c r="KO2434" s="104"/>
      <c r="KP2434" s="104"/>
      <c r="KQ2434" s="104"/>
      <c r="KR2434" s="104"/>
      <c r="KS2434" s="104"/>
      <c r="KT2434" s="104"/>
      <c r="KU2434" s="104"/>
      <c r="KV2434" s="104"/>
      <c r="KW2434" s="104"/>
      <c r="KX2434" s="104"/>
      <c r="KY2434" s="104"/>
      <c r="KZ2434" s="104"/>
      <c r="LA2434" s="104"/>
      <c r="LB2434" s="104"/>
      <c r="LC2434" s="104"/>
      <c r="LD2434" s="104"/>
      <c r="LE2434" s="104"/>
      <c r="LF2434" s="104"/>
      <c r="LG2434" s="104"/>
      <c r="LH2434" s="104"/>
      <c r="LI2434" s="104"/>
      <c r="LJ2434" s="104"/>
      <c r="LK2434" s="104"/>
      <c r="LL2434" s="104"/>
      <c r="LM2434" s="104"/>
      <c r="LN2434" s="104"/>
      <c r="LO2434" s="104"/>
      <c r="LP2434" s="104"/>
      <c r="LQ2434" s="104"/>
      <c r="LR2434" s="104"/>
      <c r="LS2434" s="104"/>
      <c r="LT2434" s="104"/>
      <c r="LU2434" s="104"/>
      <c r="LV2434" s="104"/>
      <c r="LW2434" s="104"/>
      <c r="LX2434" s="104"/>
      <c r="LY2434" s="104"/>
      <c r="LZ2434" s="104"/>
      <c r="MA2434" s="104"/>
      <c r="MB2434" s="104"/>
      <c r="MC2434" s="104"/>
      <c r="MD2434" s="104"/>
      <c r="ME2434" s="104"/>
      <c r="MF2434" s="104"/>
      <c r="MG2434" s="104"/>
      <c r="MH2434" s="104"/>
      <c r="MI2434" s="104"/>
      <c r="MJ2434" s="104"/>
      <c r="MK2434" s="104"/>
      <c r="ML2434" s="104"/>
      <c r="MM2434" s="104"/>
      <c r="MN2434" s="104"/>
      <c r="MO2434" s="104"/>
      <c r="MP2434" s="104"/>
      <c r="MQ2434" s="104"/>
      <c r="MR2434" s="104"/>
      <c r="MS2434" s="104"/>
      <c r="MT2434" s="104"/>
      <c r="MU2434" s="104"/>
      <c r="MV2434" s="104"/>
      <c r="MW2434" s="104"/>
      <c r="MX2434" s="104"/>
      <c r="MY2434" s="104"/>
      <c r="MZ2434" s="104"/>
      <c r="NA2434" s="104"/>
      <c r="NB2434" s="104"/>
      <c r="NC2434" s="104"/>
      <c r="ND2434" s="104"/>
      <c r="NE2434" s="104"/>
      <c r="NF2434" s="104"/>
      <c r="NG2434" s="104"/>
      <c r="NH2434" s="104"/>
      <c r="NI2434" s="104"/>
      <c r="NJ2434" s="104"/>
      <c r="NK2434" s="104"/>
      <c r="NL2434" s="104"/>
      <c r="NM2434" s="104"/>
      <c r="NN2434" s="104"/>
      <c r="NO2434" s="104"/>
      <c r="NP2434" s="104"/>
      <c r="NQ2434" s="104"/>
      <c r="NR2434" s="104"/>
      <c r="NS2434" s="104"/>
      <c r="NT2434" s="104"/>
      <c r="NU2434" s="104"/>
      <c r="NV2434" s="104"/>
      <c r="NW2434" s="104"/>
      <c r="NX2434" s="104"/>
      <c r="NY2434" s="104"/>
      <c r="NZ2434" s="104"/>
      <c r="OA2434" s="104"/>
      <c r="OB2434" s="104"/>
      <c r="OC2434" s="104"/>
      <c r="OD2434" s="104"/>
      <c r="OE2434" s="104"/>
      <c r="OF2434" s="104"/>
      <c r="OG2434" s="104"/>
      <c r="OH2434" s="104"/>
      <c r="OI2434" s="104"/>
      <c r="OJ2434" s="104"/>
      <c r="OK2434" s="104"/>
      <c r="OL2434" s="104"/>
      <c r="OM2434" s="104"/>
      <c r="ON2434" s="104"/>
      <c r="OO2434" s="104"/>
      <c r="OP2434" s="104"/>
      <c r="OQ2434" s="104"/>
      <c r="OR2434" s="104"/>
      <c r="OS2434" s="104"/>
      <c r="OT2434" s="104"/>
      <c r="OU2434" s="104"/>
      <c r="OV2434" s="104"/>
      <c r="OW2434" s="104"/>
      <c r="OX2434" s="104"/>
      <c r="OY2434" s="104"/>
      <c r="OZ2434" s="104"/>
      <c r="PA2434" s="104"/>
      <c r="PB2434" s="104"/>
      <c r="PC2434" s="104"/>
      <c r="PD2434" s="104"/>
      <c r="PE2434" s="104"/>
      <c r="PF2434" s="104"/>
      <c r="PG2434" s="104"/>
      <c r="PH2434" s="104"/>
      <c r="PI2434" s="104"/>
      <c r="PJ2434" s="104"/>
      <c r="PK2434" s="104"/>
      <c r="PL2434" s="104"/>
      <c r="PM2434" s="104"/>
      <c r="PN2434" s="104"/>
      <c r="PO2434" s="104"/>
      <c r="PP2434" s="104"/>
      <c r="PQ2434" s="104"/>
      <c r="PR2434" s="104"/>
      <c r="PS2434" s="104"/>
      <c r="PT2434" s="104"/>
      <c r="PU2434" s="104"/>
      <c r="PV2434" s="104"/>
      <c r="PW2434" s="104"/>
      <c r="PX2434" s="104"/>
      <c r="PY2434" s="104"/>
      <c r="PZ2434" s="104"/>
      <c r="QA2434" s="104"/>
      <c r="QB2434" s="104"/>
      <c r="QC2434" s="104"/>
      <c r="QD2434" s="104"/>
      <c r="QE2434" s="104"/>
      <c r="QF2434" s="104"/>
      <c r="QG2434" s="104"/>
      <c r="QH2434" s="104"/>
      <c r="QI2434" s="104"/>
      <c r="QJ2434" s="104"/>
      <c r="QK2434" s="104"/>
      <c r="QL2434" s="104"/>
      <c r="QM2434" s="104"/>
      <c r="QN2434" s="104"/>
      <c r="QO2434" s="104"/>
      <c r="QP2434" s="104"/>
      <c r="QQ2434" s="104"/>
      <c r="QR2434" s="104"/>
      <c r="QS2434" s="104"/>
      <c r="QT2434" s="104"/>
      <c r="QU2434" s="104"/>
      <c r="QV2434" s="104"/>
      <c r="QW2434" s="104"/>
      <c r="QX2434" s="104"/>
      <c r="QY2434" s="104"/>
      <c r="QZ2434" s="104"/>
      <c r="RA2434" s="104"/>
      <c r="RB2434" s="104"/>
      <c r="RC2434" s="104"/>
      <c r="RD2434" s="104"/>
      <c r="RE2434" s="104"/>
      <c r="RF2434" s="104"/>
    </row>
    <row r="2435" spans="1:474" s="14" customFormat="1" x14ac:dyDescent="0.25">
      <c r="A2435" s="11">
        <v>371</v>
      </c>
      <c r="B2435" s="79" t="s">
        <v>2292</v>
      </c>
      <c r="C2435" s="80"/>
      <c r="D2435" s="11"/>
      <c r="E2435" s="11"/>
      <c r="F2435" s="13">
        <f>F2436</f>
        <v>0</v>
      </c>
      <c r="G2435" s="13">
        <f t="shared" ref="G2435:AE2435" si="385">G2436</f>
        <v>0</v>
      </c>
      <c r="H2435" s="13">
        <f t="shared" si="385"/>
        <v>0</v>
      </c>
      <c r="I2435" s="13">
        <f t="shared" si="385"/>
        <v>0</v>
      </c>
      <c r="J2435" s="13">
        <f t="shared" si="385"/>
        <v>0</v>
      </c>
      <c r="K2435" s="13">
        <f t="shared" si="385"/>
        <v>0</v>
      </c>
      <c r="L2435" s="13">
        <f t="shared" si="385"/>
        <v>0</v>
      </c>
      <c r="M2435" s="13">
        <f t="shared" si="385"/>
        <v>0</v>
      </c>
      <c r="N2435" s="13">
        <f t="shared" si="385"/>
        <v>0</v>
      </c>
      <c r="O2435" s="13">
        <f t="shared" si="385"/>
        <v>0</v>
      </c>
      <c r="P2435" s="13">
        <f t="shared" si="385"/>
        <v>0</v>
      </c>
      <c r="Q2435" s="13">
        <f t="shared" si="385"/>
        <v>0</v>
      </c>
      <c r="R2435" s="13">
        <f t="shared" si="385"/>
        <v>0</v>
      </c>
      <c r="S2435" s="13">
        <f t="shared" si="385"/>
        <v>0</v>
      </c>
      <c r="T2435" s="13">
        <f t="shared" si="385"/>
        <v>0</v>
      </c>
      <c r="U2435" s="13">
        <f t="shared" si="385"/>
        <v>0</v>
      </c>
      <c r="V2435" s="13">
        <f t="shared" si="385"/>
        <v>0</v>
      </c>
      <c r="W2435" s="13">
        <f t="shared" si="385"/>
        <v>0</v>
      </c>
      <c r="X2435" s="13">
        <f t="shared" si="385"/>
        <v>0</v>
      </c>
      <c r="Y2435" s="13">
        <f t="shared" si="385"/>
        <v>0</v>
      </c>
      <c r="Z2435" s="13">
        <f t="shared" si="385"/>
        <v>0</v>
      </c>
      <c r="AA2435" s="13">
        <f t="shared" si="385"/>
        <v>0</v>
      </c>
      <c r="AB2435" s="13">
        <f t="shared" si="385"/>
        <v>0</v>
      </c>
      <c r="AC2435" s="13">
        <f t="shared" si="385"/>
        <v>0</v>
      </c>
      <c r="AD2435" s="13">
        <f t="shared" si="385"/>
        <v>0</v>
      </c>
      <c r="AE2435" s="13">
        <f t="shared" si="385"/>
        <v>0</v>
      </c>
      <c r="AF2435" s="104"/>
      <c r="AG2435" s="104"/>
      <c r="AH2435" s="104"/>
      <c r="AI2435" s="104"/>
      <c r="AJ2435" s="104"/>
      <c r="AK2435" s="104"/>
      <c r="AL2435" s="104"/>
      <c r="AM2435" s="104"/>
      <c r="AN2435" s="104"/>
      <c r="AO2435" s="104"/>
      <c r="AP2435" s="104"/>
      <c r="AQ2435" s="104"/>
      <c r="AR2435" s="104"/>
      <c r="AS2435" s="104"/>
      <c r="AT2435" s="104"/>
      <c r="AU2435" s="104"/>
      <c r="AV2435" s="104"/>
      <c r="AW2435" s="104"/>
      <c r="AX2435" s="104"/>
      <c r="AY2435" s="104"/>
      <c r="AZ2435" s="104"/>
      <c r="BA2435" s="104"/>
      <c r="BB2435" s="104"/>
      <c r="BC2435" s="104"/>
      <c r="BD2435" s="104"/>
      <c r="BE2435" s="104"/>
      <c r="BF2435" s="104"/>
      <c r="BG2435" s="104"/>
      <c r="BH2435" s="104"/>
      <c r="BI2435" s="104"/>
      <c r="BJ2435" s="104"/>
      <c r="BK2435" s="104"/>
      <c r="BL2435" s="104"/>
      <c r="BM2435" s="104"/>
      <c r="BN2435" s="104"/>
      <c r="BO2435" s="104"/>
      <c r="BP2435" s="104"/>
      <c r="BQ2435" s="104"/>
      <c r="BR2435" s="104"/>
      <c r="GM2435" s="104"/>
      <c r="GN2435" s="104"/>
      <c r="GO2435" s="104"/>
      <c r="GP2435" s="104"/>
      <c r="GQ2435" s="104"/>
      <c r="GR2435" s="104"/>
      <c r="GS2435" s="104"/>
      <c r="GT2435" s="104"/>
      <c r="GU2435" s="104"/>
      <c r="GV2435" s="104"/>
      <c r="GW2435" s="104"/>
      <c r="GX2435" s="104"/>
      <c r="GY2435" s="104"/>
      <c r="GZ2435" s="104"/>
      <c r="HA2435" s="104"/>
      <c r="HB2435" s="104"/>
      <c r="HC2435" s="104"/>
      <c r="HD2435" s="104"/>
      <c r="HE2435" s="104"/>
      <c r="HF2435" s="104"/>
      <c r="HG2435" s="104"/>
      <c r="HH2435" s="104"/>
      <c r="HI2435" s="104"/>
      <c r="HJ2435" s="104"/>
      <c r="HK2435" s="104"/>
      <c r="HL2435" s="104"/>
      <c r="HM2435" s="104"/>
      <c r="HN2435" s="104"/>
      <c r="HO2435" s="104"/>
      <c r="HP2435" s="104"/>
      <c r="HQ2435" s="104"/>
      <c r="HR2435" s="104"/>
      <c r="HS2435" s="104"/>
      <c r="HT2435" s="104"/>
      <c r="HU2435" s="104"/>
      <c r="HV2435" s="104"/>
      <c r="HW2435" s="104"/>
      <c r="HX2435" s="104"/>
      <c r="HY2435" s="104"/>
      <c r="HZ2435" s="104"/>
      <c r="IA2435" s="104"/>
      <c r="IB2435" s="104"/>
      <c r="IC2435" s="104"/>
      <c r="ID2435" s="104"/>
      <c r="IE2435" s="104"/>
      <c r="IF2435" s="104"/>
      <c r="IG2435" s="104"/>
      <c r="IH2435" s="104"/>
      <c r="II2435" s="104"/>
      <c r="IJ2435" s="104"/>
      <c r="IK2435" s="104"/>
      <c r="IL2435" s="104"/>
      <c r="IM2435" s="104"/>
      <c r="IN2435" s="104"/>
      <c r="IO2435" s="104"/>
      <c r="IP2435" s="104"/>
      <c r="IQ2435" s="104"/>
      <c r="IR2435" s="104"/>
      <c r="IS2435" s="104"/>
      <c r="IT2435" s="104"/>
      <c r="IU2435" s="104"/>
      <c r="IV2435" s="104"/>
      <c r="IW2435" s="104"/>
      <c r="IX2435" s="104"/>
      <c r="IY2435" s="104"/>
      <c r="IZ2435" s="104"/>
      <c r="JA2435" s="104"/>
      <c r="JB2435" s="104"/>
      <c r="JC2435" s="104"/>
      <c r="JD2435" s="104"/>
      <c r="JE2435" s="104"/>
      <c r="JF2435" s="104"/>
      <c r="JG2435" s="104"/>
      <c r="JH2435" s="104"/>
      <c r="JI2435" s="104"/>
      <c r="JJ2435" s="104"/>
      <c r="JK2435" s="104"/>
      <c r="JL2435" s="104"/>
      <c r="JM2435" s="104"/>
      <c r="JN2435" s="104"/>
      <c r="JO2435" s="104"/>
      <c r="JP2435" s="104"/>
      <c r="JQ2435" s="104"/>
      <c r="JR2435" s="104"/>
      <c r="JS2435" s="104"/>
      <c r="JT2435" s="104"/>
      <c r="JU2435" s="104"/>
      <c r="JV2435" s="104"/>
      <c r="JW2435" s="104"/>
      <c r="JX2435" s="104"/>
      <c r="JY2435" s="104"/>
      <c r="JZ2435" s="104"/>
      <c r="KA2435" s="104"/>
      <c r="KB2435" s="104"/>
      <c r="KC2435" s="104"/>
      <c r="KD2435" s="104"/>
      <c r="KE2435" s="104"/>
      <c r="KF2435" s="104"/>
      <c r="KG2435" s="104"/>
      <c r="KH2435" s="104"/>
      <c r="KI2435" s="104"/>
      <c r="KJ2435" s="104"/>
      <c r="KK2435" s="104"/>
      <c r="KL2435" s="104"/>
      <c r="KM2435" s="104"/>
      <c r="KN2435" s="104"/>
      <c r="KO2435" s="104"/>
      <c r="KP2435" s="104"/>
      <c r="KQ2435" s="104"/>
      <c r="KR2435" s="104"/>
      <c r="KS2435" s="104"/>
      <c r="KT2435" s="104"/>
      <c r="KU2435" s="104"/>
      <c r="KV2435" s="104"/>
      <c r="KW2435" s="104"/>
      <c r="KX2435" s="104"/>
      <c r="KY2435" s="104"/>
      <c r="KZ2435" s="104"/>
      <c r="LA2435" s="104"/>
      <c r="LB2435" s="104"/>
      <c r="LC2435" s="104"/>
      <c r="LD2435" s="104"/>
      <c r="LE2435" s="104"/>
      <c r="LF2435" s="104"/>
      <c r="LG2435" s="104"/>
      <c r="LH2435" s="104"/>
      <c r="LI2435" s="104"/>
      <c r="LJ2435" s="104"/>
      <c r="LK2435" s="104"/>
      <c r="LL2435" s="104"/>
      <c r="LM2435" s="104"/>
      <c r="LN2435" s="104"/>
      <c r="LO2435" s="104"/>
      <c r="LP2435" s="104"/>
      <c r="LQ2435" s="104"/>
      <c r="LR2435" s="104"/>
      <c r="LS2435" s="104"/>
      <c r="LT2435" s="104"/>
      <c r="LU2435" s="104"/>
      <c r="LV2435" s="104"/>
      <c r="LW2435" s="104"/>
      <c r="LX2435" s="104"/>
      <c r="LY2435" s="104"/>
      <c r="LZ2435" s="104"/>
      <c r="MA2435" s="104"/>
      <c r="MB2435" s="104"/>
      <c r="MC2435" s="104"/>
      <c r="MD2435" s="104"/>
      <c r="ME2435" s="104"/>
      <c r="MF2435" s="104"/>
      <c r="MG2435" s="104"/>
      <c r="MH2435" s="104"/>
      <c r="MI2435" s="104"/>
      <c r="MJ2435" s="104"/>
      <c r="MK2435" s="104"/>
      <c r="ML2435" s="104"/>
      <c r="MM2435" s="104"/>
      <c r="MN2435" s="104"/>
      <c r="MO2435" s="104"/>
      <c r="MP2435" s="104"/>
      <c r="MQ2435" s="104"/>
      <c r="MR2435" s="104"/>
      <c r="MS2435" s="104"/>
      <c r="MT2435" s="104"/>
      <c r="MU2435" s="104"/>
      <c r="MV2435" s="104"/>
      <c r="MW2435" s="104"/>
      <c r="MX2435" s="104"/>
      <c r="MY2435" s="104"/>
      <c r="MZ2435" s="104"/>
      <c r="NA2435" s="104"/>
      <c r="NB2435" s="104"/>
      <c r="NC2435" s="104"/>
      <c r="ND2435" s="104"/>
      <c r="NE2435" s="104"/>
      <c r="NF2435" s="104"/>
      <c r="NG2435" s="104"/>
      <c r="NH2435" s="104"/>
      <c r="NI2435" s="104"/>
      <c r="NJ2435" s="104"/>
      <c r="NK2435" s="104"/>
      <c r="NL2435" s="104"/>
      <c r="NM2435" s="104"/>
      <c r="NN2435" s="104"/>
      <c r="NO2435" s="104"/>
      <c r="NP2435" s="104"/>
      <c r="NQ2435" s="104"/>
      <c r="NR2435" s="104"/>
      <c r="NS2435" s="104"/>
      <c r="NT2435" s="104"/>
      <c r="NU2435" s="104"/>
      <c r="NV2435" s="104"/>
      <c r="NW2435" s="104"/>
      <c r="NX2435" s="104"/>
      <c r="NY2435" s="104"/>
      <c r="NZ2435" s="104"/>
      <c r="OA2435" s="104"/>
      <c r="OB2435" s="104"/>
      <c r="OC2435" s="104"/>
      <c r="OD2435" s="104"/>
      <c r="OE2435" s="104"/>
      <c r="OF2435" s="104"/>
      <c r="OG2435" s="104"/>
      <c r="OH2435" s="104"/>
      <c r="OI2435" s="104"/>
      <c r="OJ2435" s="104"/>
      <c r="OK2435" s="104"/>
      <c r="OL2435" s="104"/>
      <c r="OM2435" s="104"/>
      <c r="ON2435" s="104"/>
      <c r="OO2435" s="104"/>
      <c r="OP2435" s="104"/>
      <c r="OQ2435" s="104"/>
      <c r="OR2435" s="104"/>
      <c r="OS2435" s="104"/>
      <c r="OT2435" s="104"/>
      <c r="OU2435" s="104"/>
      <c r="OV2435" s="104"/>
      <c r="OW2435" s="104"/>
      <c r="OX2435" s="104"/>
      <c r="OY2435" s="104"/>
      <c r="OZ2435" s="104"/>
      <c r="PA2435" s="104"/>
      <c r="PB2435" s="104"/>
      <c r="PC2435" s="104"/>
      <c r="PD2435" s="104"/>
      <c r="PE2435" s="104"/>
      <c r="PF2435" s="104"/>
      <c r="PG2435" s="104"/>
      <c r="PH2435" s="104"/>
      <c r="PI2435" s="104"/>
      <c r="PJ2435" s="104"/>
      <c r="PK2435" s="104"/>
      <c r="PL2435" s="104"/>
      <c r="PM2435" s="104"/>
      <c r="PN2435" s="104"/>
      <c r="PO2435" s="104"/>
      <c r="PP2435" s="104"/>
      <c r="PQ2435" s="104"/>
      <c r="PR2435" s="104"/>
      <c r="PS2435" s="104"/>
      <c r="PT2435" s="104"/>
      <c r="PU2435" s="104"/>
      <c r="PV2435" s="104"/>
      <c r="PW2435" s="104"/>
      <c r="PX2435" s="104"/>
      <c r="PY2435" s="104"/>
      <c r="PZ2435" s="104"/>
      <c r="QA2435" s="104"/>
      <c r="QB2435" s="104"/>
      <c r="QC2435" s="104"/>
      <c r="QD2435" s="104"/>
      <c r="QE2435" s="104"/>
      <c r="QF2435" s="104"/>
      <c r="QG2435" s="104"/>
      <c r="QH2435" s="104"/>
      <c r="QI2435" s="104"/>
      <c r="QJ2435" s="104"/>
      <c r="QK2435" s="104"/>
      <c r="QL2435" s="104"/>
      <c r="QM2435" s="104"/>
      <c r="QN2435" s="104"/>
      <c r="QO2435" s="104"/>
      <c r="QP2435" s="104"/>
      <c r="QQ2435" s="104"/>
      <c r="QR2435" s="104"/>
      <c r="QS2435" s="104"/>
      <c r="QT2435" s="104"/>
      <c r="QU2435" s="104"/>
      <c r="QV2435" s="104"/>
      <c r="QW2435" s="104"/>
      <c r="QX2435" s="104"/>
      <c r="QY2435" s="104"/>
      <c r="QZ2435" s="104"/>
      <c r="RA2435" s="104"/>
      <c r="RB2435" s="104"/>
      <c r="RC2435" s="104"/>
      <c r="RD2435" s="104"/>
      <c r="RE2435" s="104"/>
      <c r="RF2435" s="104"/>
    </row>
    <row r="2436" spans="1:474" s="19" customFormat="1" x14ac:dyDescent="0.25">
      <c r="A2436" s="15">
        <v>37101</v>
      </c>
      <c r="B2436" s="67" t="s">
        <v>2292</v>
      </c>
      <c r="C2436" s="15"/>
      <c r="D2436" s="15"/>
      <c r="E2436" s="15"/>
      <c r="F2436" s="18">
        <f>SUM(F2437:F2438)</f>
        <v>0</v>
      </c>
      <c r="G2436" s="18">
        <f t="shared" ref="G2436:AE2436" si="386">SUM(G2437:G2438)</f>
        <v>0</v>
      </c>
      <c r="H2436" s="18">
        <f t="shared" si="386"/>
        <v>0</v>
      </c>
      <c r="I2436" s="18">
        <f t="shared" si="386"/>
        <v>0</v>
      </c>
      <c r="J2436" s="18">
        <f t="shared" si="386"/>
        <v>0</v>
      </c>
      <c r="K2436" s="18">
        <f t="shared" si="386"/>
        <v>0</v>
      </c>
      <c r="L2436" s="18">
        <f t="shared" si="386"/>
        <v>0</v>
      </c>
      <c r="M2436" s="18">
        <f t="shared" si="386"/>
        <v>0</v>
      </c>
      <c r="N2436" s="18">
        <f t="shared" si="386"/>
        <v>0</v>
      </c>
      <c r="O2436" s="18">
        <f t="shared" si="386"/>
        <v>0</v>
      </c>
      <c r="P2436" s="18">
        <f t="shared" si="386"/>
        <v>0</v>
      </c>
      <c r="Q2436" s="18">
        <f t="shared" si="386"/>
        <v>0</v>
      </c>
      <c r="R2436" s="18">
        <f t="shared" si="386"/>
        <v>0</v>
      </c>
      <c r="S2436" s="18">
        <f t="shared" si="386"/>
        <v>0</v>
      </c>
      <c r="T2436" s="18">
        <f t="shared" si="386"/>
        <v>0</v>
      </c>
      <c r="U2436" s="18">
        <f t="shared" si="386"/>
        <v>0</v>
      </c>
      <c r="V2436" s="18">
        <f t="shared" si="386"/>
        <v>0</v>
      </c>
      <c r="W2436" s="18">
        <f t="shared" si="386"/>
        <v>0</v>
      </c>
      <c r="X2436" s="18">
        <f t="shared" si="386"/>
        <v>0</v>
      </c>
      <c r="Y2436" s="18">
        <f t="shared" si="386"/>
        <v>0</v>
      </c>
      <c r="Z2436" s="18">
        <f t="shared" si="386"/>
        <v>0</v>
      </c>
      <c r="AA2436" s="18">
        <f t="shared" si="386"/>
        <v>0</v>
      </c>
      <c r="AB2436" s="18">
        <f t="shared" si="386"/>
        <v>0</v>
      </c>
      <c r="AC2436" s="18">
        <f t="shared" si="386"/>
        <v>0</v>
      </c>
      <c r="AD2436" s="18">
        <f t="shared" si="386"/>
        <v>0</v>
      </c>
      <c r="AE2436" s="18">
        <f t="shared" si="386"/>
        <v>0</v>
      </c>
      <c r="AF2436" s="104"/>
      <c r="AG2436" s="104"/>
      <c r="AH2436" s="104"/>
      <c r="AI2436" s="104"/>
      <c r="AJ2436" s="104"/>
      <c r="AK2436" s="104"/>
      <c r="AL2436" s="104"/>
      <c r="AM2436" s="104"/>
      <c r="AN2436" s="104"/>
      <c r="AO2436" s="104"/>
      <c r="AP2436" s="104"/>
      <c r="AQ2436" s="104"/>
      <c r="AR2436" s="104"/>
      <c r="AS2436" s="104"/>
      <c r="AT2436" s="104"/>
      <c r="AU2436" s="104"/>
      <c r="AV2436" s="104"/>
      <c r="AW2436" s="104"/>
      <c r="AX2436" s="104"/>
      <c r="AY2436" s="104"/>
      <c r="AZ2436" s="104"/>
      <c r="BA2436" s="104"/>
      <c r="BB2436" s="104"/>
      <c r="BC2436" s="104"/>
      <c r="BD2436" s="104"/>
      <c r="BE2436" s="104"/>
      <c r="BF2436" s="104"/>
      <c r="BG2436" s="104"/>
      <c r="BH2436" s="104"/>
      <c r="BI2436" s="104"/>
      <c r="BJ2436" s="104"/>
      <c r="BK2436" s="104"/>
      <c r="BL2436" s="104"/>
      <c r="BM2436" s="104"/>
      <c r="BN2436" s="104"/>
      <c r="BO2436" s="104"/>
      <c r="BP2436" s="104"/>
      <c r="BQ2436" s="104"/>
      <c r="BR2436" s="104"/>
      <c r="GM2436" s="104"/>
      <c r="GN2436" s="104"/>
      <c r="GO2436" s="104"/>
      <c r="GP2436" s="104"/>
      <c r="GQ2436" s="104"/>
      <c r="GR2436" s="104"/>
      <c r="GS2436" s="104"/>
      <c r="GT2436" s="104"/>
      <c r="GU2436" s="104"/>
      <c r="GV2436" s="104"/>
      <c r="GW2436" s="104"/>
      <c r="GX2436" s="104"/>
      <c r="GY2436" s="104"/>
      <c r="GZ2436" s="104"/>
      <c r="HA2436" s="104"/>
      <c r="HB2436" s="104"/>
      <c r="HC2436" s="104"/>
      <c r="HD2436" s="104"/>
      <c r="HE2436" s="104"/>
      <c r="HF2436" s="104"/>
      <c r="HG2436" s="104"/>
      <c r="HH2436" s="104"/>
      <c r="HI2436" s="104"/>
      <c r="HJ2436" s="104"/>
      <c r="HK2436" s="104"/>
      <c r="HL2436" s="104"/>
      <c r="HM2436" s="104"/>
      <c r="HN2436" s="104"/>
      <c r="HO2436" s="104"/>
      <c r="HP2436" s="104"/>
      <c r="HQ2436" s="104"/>
      <c r="HR2436" s="104"/>
      <c r="HS2436" s="104"/>
      <c r="HT2436" s="104"/>
      <c r="HU2436" s="104"/>
      <c r="HV2436" s="104"/>
      <c r="HW2436" s="104"/>
      <c r="HX2436" s="104"/>
      <c r="HY2436" s="104"/>
      <c r="HZ2436" s="104"/>
      <c r="IA2436" s="104"/>
      <c r="IB2436" s="104"/>
      <c r="IC2436" s="104"/>
      <c r="ID2436" s="104"/>
      <c r="IE2436" s="104"/>
      <c r="IF2436" s="104"/>
      <c r="IG2436" s="104"/>
      <c r="IH2436" s="104"/>
      <c r="II2436" s="104"/>
      <c r="IJ2436" s="104"/>
      <c r="IK2436" s="104"/>
      <c r="IL2436" s="104"/>
      <c r="IM2436" s="104"/>
      <c r="IN2436" s="104"/>
      <c r="IO2436" s="104"/>
      <c r="IP2436" s="104"/>
      <c r="IQ2436" s="104"/>
      <c r="IR2436" s="104"/>
      <c r="IS2436" s="104"/>
      <c r="IT2436" s="104"/>
      <c r="IU2436" s="104"/>
      <c r="IV2436" s="104"/>
      <c r="IW2436" s="104"/>
      <c r="IX2436" s="104"/>
      <c r="IY2436" s="104"/>
      <c r="IZ2436" s="104"/>
      <c r="JA2436" s="104"/>
      <c r="JB2436" s="104"/>
      <c r="JC2436" s="104"/>
      <c r="JD2436" s="104"/>
      <c r="JE2436" s="104"/>
      <c r="JF2436" s="104"/>
      <c r="JG2436" s="104"/>
      <c r="JH2436" s="104"/>
      <c r="JI2436" s="104"/>
      <c r="JJ2436" s="104"/>
      <c r="JK2436" s="104"/>
      <c r="JL2436" s="104"/>
      <c r="JM2436" s="104"/>
      <c r="JN2436" s="104"/>
      <c r="JO2436" s="104"/>
      <c r="JP2436" s="104"/>
      <c r="JQ2436" s="104"/>
      <c r="JR2436" s="104"/>
      <c r="JS2436" s="104"/>
      <c r="JT2436" s="104"/>
      <c r="JU2436" s="104"/>
      <c r="JV2436" s="104"/>
      <c r="JW2436" s="104"/>
      <c r="JX2436" s="104"/>
      <c r="JY2436" s="104"/>
      <c r="JZ2436" s="104"/>
      <c r="KA2436" s="104"/>
      <c r="KB2436" s="104"/>
      <c r="KC2436" s="104"/>
      <c r="KD2436" s="104"/>
      <c r="KE2436" s="104"/>
      <c r="KF2436" s="104"/>
      <c r="KG2436" s="104"/>
      <c r="KH2436" s="104"/>
      <c r="KI2436" s="104"/>
      <c r="KJ2436" s="104"/>
      <c r="KK2436" s="104"/>
      <c r="KL2436" s="104"/>
      <c r="KM2436" s="104"/>
      <c r="KN2436" s="104"/>
      <c r="KO2436" s="104"/>
      <c r="KP2436" s="104"/>
      <c r="KQ2436" s="104"/>
      <c r="KR2436" s="104"/>
      <c r="KS2436" s="104"/>
      <c r="KT2436" s="104"/>
      <c r="KU2436" s="104"/>
      <c r="KV2436" s="104"/>
      <c r="KW2436" s="104"/>
      <c r="KX2436" s="104"/>
      <c r="KY2436" s="104"/>
      <c r="KZ2436" s="104"/>
      <c r="LA2436" s="104"/>
      <c r="LB2436" s="104"/>
      <c r="LC2436" s="104"/>
      <c r="LD2436" s="104"/>
      <c r="LE2436" s="104"/>
      <c r="LF2436" s="104"/>
      <c r="LG2436" s="104"/>
      <c r="LH2436" s="104"/>
      <c r="LI2436" s="104"/>
      <c r="LJ2436" s="104"/>
      <c r="LK2436" s="104"/>
      <c r="LL2436" s="104"/>
      <c r="LM2436" s="104"/>
      <c r="LN2436" s="104"/>
      <c r="LO2436" s="104"/>
      <c r="LP2436" s="104"/>
      <c r="LQ2436" s="104"/>
      <c r="LR2436" s="104"/>
      <c r="LS2436" s="104"/>
      <c r="LT2436" s="104"/>
      <c r="LU2436" s="104"/>
      <c r="LV2436" s="104"/>
      <c r="LW2436" s="104"/>
      <c r="LX2436" s="104"/>
      <c r="LY2436" s="104"/>
      <c r="LZ2436" s="104"/>
      <c r="MA2436" s="104"/>
      <c r="MB2436" s="104"/>
      <c r="MC2436" s="104"/>
      <c r="MD2436" s="104"/>
      <c r="ME2436" s="104"/>
      <c r="MF2436" s="104"/>
      <c r="MG2436" s="104"/>
      <c r="MH2436" s="104"/>
      <c r="MI2436" s="104"/>
      <c r="MJ2436" s="104"/>
      <c r="MK2436" s="104"/>
      <c r="ML2436" s="104"/>
      <c r="MM2436" s="104"/>
      <c r="MN2436" s="104"/>
      <c r="MO2436" s="104"/>
      <c r="MP2436" s="104"/>
      <c r="MQ2436" s="104"/>
      <c r="MR2436" s="104"/>
      <c r="MS2436" s="104"/>
      <c r="MT2436" s="104"/>
      <c r="MU2436" s="104"/>
      <c r="MV2436" s="104"/>
      <c r="MW2436" s="104"/>
      <c r="MX2436" s="104"/>
      <c r="MY2436" s="104"/>
      <c r="MZ2436" s="104"/>
      <c r="NA2436" s="104"/>
      <c r="NB2436" s="104"/>
      <c r="NC2436" s="104"/>
      <c r="ND2436" s="104"/>
      <c r="NE2436" s="104"/>
      <c r="NF2436" s="104"/>
      <c r="NG2436" s="104"/>
      <c r="NH2436" s="104"/>
      <c r="NI2436" s="104"/>
      <c r="NJ2436" s="104"/>
      <c r="NK2436" s="104"/>
      <c r="NL2436" s="104"/>
      <c r="NM2436" s="104"/>
      <c r="NN2436" s="104"/>
      <c r="NO2436" s="104"/>
      <c r="NP2436" s="104"/>
      <c r="NQ2436" s="104"/>
      <c r="NR2436" s="104"/>
      <c r="NS2436" s="104"/>
      <c r="NT2436" s="104"/>
      <c r="NU2436" s="104"/>
      <c r="NV2436" s="104"/>
      <c r="NW2436" s="104"/>
      <c r="NX2436" s="104"/>
      <c r="NY2436" s="104"/>
      <c r="NZ2436" s="104"/>
      <c r="OA2436" s="104"/>
      <c r="OB2436" s="104"/>
      <c r="OC2436" s="104"/>
      <c r="OD2436" s="104"/>
      <c r="OE2436" s="104"/>
      <c r="OF2436" s="104"/>
      <c r="OG2436" s="104"/>
      <c r="OH2436" s="104"/>
      <c r="OI2436" s="104"/>
      <c r="OJ2436" s="104"/>
      <c r="OK2436" s="104"/>
      <c r="OL2436" s="104"/>
      <c r="OM2436" s="104"/>
      <c r="ON2436" s="104"/>
      <c r="OO2436" s="104"/>
      <c r="OP2436" s="104"/>
      <c r="OQ2436" s="104"/>
      <c r="OR2436" s="104"/>
      <c r="OS2436" s="104"/>
      <c r="OT2436" s="104"/>
      <c r="OU2436" s="104"/>
      <c r="OV2436" s="104"/>
      <c r="OW2436" s="104"/>
      <c r="OX2436" s="104"/>
      <c r="OY2436" s="104"/>
      <c r="OZ2436" s="104"/>
      <c r="PA2436" s="104"/>
      <c r="PB2436" s="104"/>
      <c r="PC2436" s="104"/>
      <c r="PD2436" s="104"/>
      <c r="PE2436" s="104"/>
      <c r="PF2436" s="104"/>
      <c r="PG2436" s="104"/>
      <c r="PH2436" s="104"/>
      <c r="PI2436" s="104"/>
      <c r="PJ2436" s="104"/>
      <c r="PK2436" s="104"/>
      <c r="PL2436" s="104"/>
      <c r="PM2436" s="104"/>
      <c r="PN2436" s="104"/>
      <c r="PO2436" s="104"/>
      <c r="PP2436" s="104"/>
      <c r="PQ2436" s="104"/>
      <c r="PR2436" s="104"/>
      <c r="PS2436" s="104"/>
      <c r="PT2436" s="104"/>
      <c r="PU2436" s="104"/>
      <c r="PV2436" s="104"/>
      <c r="PW2436" s="104"/>
      <c r="PX2436" s="104"/>
      <c r="PY2436" s="104"/>
      <c r="PZ2436" s="104"/>
      <c r="QA2436" s="104"/>
      <c r="QB2436" s="104"/>
      <c r="QC2436" s="104"/>
      <c r="QD2436" s="104"/>
      <c r="QE2436" s="104"/>
      <c r="QF2436" s="104"/>
      <c r="QG2436" s="104"/>
      <c r="QH2436" s="104"/>
      <c r="QI2436" s="104"/>
      <c r="QJ2436" s="104"/>
      <c r="QK2436" s="104"/>
      <c r="QL2436" s="104"/>
      <c r="QM2436" s="104"/>
      <c r="QN2436" s="104"/>
      <c r="QO2436" s="104"/>
      <c r="QP2436" s="104"/>
      <c r="QQ2436" s="104"/>
      <c r="QR2436" s="104"/>
      <c r="QS2436" s="104"/>
      <c r="QT2436" s="104"/>
      <c r="QU2436" s="104"/>
      <c r="QV2436" s="104"/>
      <c r="QW2436" s="104"/>
      <c r="QX2436" s="104"/>
      <c r="QY2436" s="104"/>
      <c r="QZ2436" s="104"/>
      <c r="RA2436" s="104"/>
      <c r="RB2436" s="104"/>
      <c r="RC2436" s="104"/>
      <c r="RD2436" s="104"/>
      <c r="RE2436" s="104"/>
      <c r="RF2436" s="104"/>
    </row>
    <row r="2437" spans="1:474" x14ac:dyDescent="0.25">
      <c r="A2437" s="26"/>
      <c r="B2437" s="48" t="s">
        <v>2293</v>
      </c>
      <c r="C2437" s="23"/>
      <c r="D2437" s="49">
        <v>0</v>
      </c>
      <c r="E2437" s="23"/>
      <c r="F2437" s="50">
        <v>0</v>
      </c>
      <c r="G2437" s="169"/>
      <c r="H2437" s="169"/>
      <c r="I2437" s="169"/>
      <c r="J2437" s="169"/>
      <c r="K2437" s="169"/>
      <c r="L2437" s="169"/>
      <c r="M2437" s="169"/>
      <c r="N2437" s="169"/>
      <c r="O2437" s="169"/>
      <c r="P2437" s="207"/>
      <c r="Q2437" s="169"/>
      <c r="R2437" s="169"/>
      <c r="S2437" s="169"/>
      <c r="T2437" s="169"/>
      <c r="U2437" s="208">
        <v>0</v>
      </c>
      <c r="V2437" s="207">
        <v>0</v>
      </c>
      <c r="W2437" s="169"/>
      <c r="X2437" s="169"/>
      <c r="Y2437" s="169"/>
      <c r="Z2437" s="169"/>
      <c r="AA2437" s="169"/>
      <c r="AB2437" s="169"/>
      <c r="AC2437" s="180"/>
      <c r="AD2437" s="180"/>
      <c r="AE2437" s="207">
        <f>H2437+J2437+L2437+N2437+P2437+R2437+T2437+V2437+X2437+Z2437+AB2437+AD2437</f>
        <v>0</v>
      </c>
    </row>
    <row r="2438" spans="1:474" x14ac:dyDescent="0.25">
      <c r="A2438" s="26"/>
      <c r="B2438" s="48" t="s">
        <v>2294</v>
      </c>
      <c r="C2438" s="23"/>
      <c r="D2438" s="57">
        <v>0</v>
      </c>
      <c r="E2438" s="23"/>
      <c r="F2438" s="50">
        <v>0</v>
      </c>
      <c r="G2438" s="169"/>
      <c r="H2438" s="169"/>
      <c r="I2438" s="169"/>
      <c r="J2438" s="169"/>
      <c r="K2438" s="169"/>
      <c r="L2438" s="169"/>
      <c r="M2438" s="169"/>
      <c r="N2438" s="169"/>
      <c r="O2438" s="169"/>
      <c r="P2438" s="207"/>
      <c r="Q2438" s="169"/>
      <c r="R2438" s="169"/>
      <c r="S2438" s="169"/>
      <c r="T2438" s="169"/>
      <c r="U2438" s="208">
        <v>0</v>
      </c>
      <c r="V2438" s="207">
        <v>0</v>
      </c>
      <c r="W2438" s="169"/>
      <c r="X2438" s="169"/>
      <c r="Y2438" s="169"/>
      <c r="Z2438" s="169"/>
      <c r="AA2438" s="169"/>
      <c r="AB2438" s="169"/>
      <c r="AC2438" s="180"/>
      <c r="AD2438" s="180"/>
      <c r="AE2438" s="207">
        <f>H2438+J2438+L2438+N2438+P2438+R2438+T2438+V2438+X2438+Z2438+AB2438+AD2438</f>
        <v>0</v>
      </c>
    </row>
    <row r="2439" spans="1:474" s="14" customFormat="1" x14ac:dyDescent="0.25">
      <c r="A2439" s="11">
        <v>372</v>
      </c>
      <c r="B2439" s="79" t="s">
        <v>2295</v>
      </c>
      <c r="C2439" s="80"/>
      <c r="D2439" s="11"/>
      <c r="E2439" s="11"/>
      <c r="F2439" s="13">
        <f>F2440</f>
        <v>0</v>
      </c>
      <c r="G2439" s="13">
        <f t="shared" ref="G2439:AE2439" si="387">G2440</f>
        <v>0</v>
      </c>
      <c r="H2439" s="13">
        <f t="shared" si="387"/>
        <v>0</v>
      </c>
      <c r="I2439" s="13">
        <f t="shared" si="387"/>
        <v>0</v>
      </c>
      <c r="J2439" s="13">
        <f t="shared" si="387"/>
        <v>0</v>
      </c>
      <c r="K2439" s="13">
        <f t="shared" si="387"/>
        <v>0</v>
      </c>
      <c r="L2439" s="13">
        <f t="shared" si="387"/>
        <v>0</v>
      </c>
      <c r="M2439" s="13">
        <f t="shared" si="387"/>
        <v>0</v>
      </c>
      <c r="N2439" s="13">
        <f t="shared" si="387"/>
        <v>0</v>
      </c>
      <c r="O2439" s="13">
        <f t="shared" si="387"/>
        <v>0</v>
      </c>
      <c r="P2439" s="13">
        <f t="shared" si="387"/>
        <v>0</v>
      </c>
      <c r="Q2439" s="13">
        <f t="shared" si="387"/>
        <v>0</v>
      </c>
      <c r="R2439" s="13">
        <f t="shared" si="387"/>
        <v>0</v>
      </c>
      <c r="S2439" s="13">
        <f t="shared" si="387"/>
        <v>0</v>
      </c>
      <c r="T2439" s="13">
        <f t="shared" si="387"/>
        <v>0</v>
      </c>
      <c r="U2439" s="13">
        <f t="shared" si="387"/>
        <v>0</v>
      </c>
      <c r="V2439" s="13">
        <f t="shared" si="387"/>
        <v>0</v>
      </c>
      <c r="W2439" s="13">
        <f t="shared" si="387"/>
        <v>0</v>
      </c>
      <c r="X2439" s="13">
        <f t="shared" si="387"/>
        <v>0</v>
      </c>
      <c r="Y2439" s="13">
        <f t="shared" si="387"/>
        <v>0</v>
      </c>
      <c r="Z2439" s="13">
        <f t="shared" si="387"/>
        <v>0</v>
      </c>
      <c r="AA2439" s="13">
        <f t="shared" si="387"/>
        <v>0</v>
      </c>
      <c r="AB2439" s="13">
        <f t="shared" si="387"/>
        <v>0</v>
      </c>
      <c r="AC2439" s="13">
        <f t="shared" si="387"/>
        <v>0</v>
      </c>
      <c r="AD2439" s="13">
        <f t="shared" si="387"/>
        <v>0</v>
      </c>
      <c r="AE2439" s="13">
        <f t="shared" si="387"/>
        <v>0</v>
      </c>
      <c r="AF2439" s="104"/>
      <c r="AG2439" s="104"/>
      <c r="AH2439" s="104"/>
      <c r="AI2439" s="104"/>
      <c r="AJ2439" s="104"/>
      <c r="AK2439" s="104"/>
      <c r="AL2439" s="104"/>
      <c r="AM2439" s="104"/>
      <c r="AN2439" s="104"/>
      <c r="AO2439" s="104"/>
      <c r="AP2439" s="104"/>
      <c r="AQ2439" s="104"/>
      <c r="AR2439" s="104"/>
      <c r="AS2439" s="104"/>
      <c r="AT2439" s="104"/>
      <c r="AU2439" s="104"/>
      <c r="AV2439" s="104"/>
      <c r="AW2439" s="104"/>
      <c r="AX2439" s="104"/>
      <c r="AY2439" s="104"/>
      <c r="AZ2439" s="104"/>
      <c r="BA2439" s="104"/>
      <c r="BB2439" s="104"/>
      <c r="BC2439" s="104"/>
      <c r="BD2439" s="104"/>
      <c r="BE2439" s="104"/>
      <c r="BF2439" s="104"/>
      <c r="BG2439" s="104"/>
      <c r="BH2439" s="104"/>
      <c r="BI2439" s="104"/>
      <c r="BJ2439" s="104"/>
      <c r="BK2439" s="104"/>
      <c r="BL2439" s="104"/>
      <c r="BM2439" s="104"/>
      <c r="BN2439" s="104"/>
      <c r="BO2439" s="104"/>
      <c r="BP2439" s="104"/>
      <c r="BQ2439" s="104"/>
      <c r="BR2439" s="104"/>
      <c r="GM2439" s="104"/>
      <c r="GN2439" s="104"/>
      <c r="GO2439" s="104"/>
      <c r="GP2439" s="104"/>
      <c r="GQ2439" s="104"/>
      <c r="GR2439" s="104"/>
      <c r="GS2439" s="104"/>
      <c r="GT2439" s="104"/>
      <c r="GU2439" s="104"/>
      <c r="GV2439" s="104"/>
      <c r="GW2439" s="104"/>
      <c r="GX2439" s="104"/>
      <c r="GY2439" s="104"/>
      <c r="GZ2439" s="104"/>
      <c r="HA2439" s="104"/>
      <c r="HB2439" s="104"/>
      <c r="HC2439" s="104"/>
      <c r="HD2439" s="104"/>
      <c r="HE2439" s="104"/>
      <c r="HF2439" s="104"/>
      <c r="HG2439" s="104"/>
      <c r="HH2439" s="104"/>
      <c r="HI2439" s="104"/>
      <c r="HJ2439" s="104"/>
      <c r="HK2439" s="104"/>
      <c r="HL2439" s="104"/>
      <c r="HM2439" s="104"/>
      <c r="HN2439" s="104"/>
      <c r="HO2439" s="104"/>
      <c r="HP2439" s="104"/>
      <c r="HQ2439" s="104"/>
      <c r="HR2439" s="104"/>
      <c r="HS2439" s="104"/>
      <c r="HT2439" s="104"/>
      <c r="HU2439" s="104"/>
      <c r="HV2439" s="104"/>
      <c r="HW2439" s="104"/>
      <c r="HX2439" s="104"/>
      <c r="HY2439" s="104"/>
      <c r="HZ2439" s="104"/>
      <c r="IA2439" s="104"/>
      <c r="IB2439" s="104"/>
      <c r="IC2439" s="104"/>
      <c r="ID2439" s="104"/>
      <c r="IE2439" s="104"/>
      <c r="IF2439" s="104"/>
      <c r="IG2439" s="104"/>
      <c r="IH2439" s="104"/>
      <c r="II2439" s="104"/>
      <c r="IJ2439" s="104"/>
      <c r="IK2439" s="104"/>
      <c r="IL2439" s="104"/>
      <c r="IM2439" s="104"/>
      <c r="IN2439" s="104"/>
      <c r="IO2439" s="104"/>
      <c r="IP2439" s="104"/>
      <c r="IQ2439" s="104"/>
      <c r="IR2439" s="104"/>
      <c r="IS2439" s="104"/>
      <c r="IT2439" s="104"/>
      <c r="IU2439" s="104"/>
      <c r="IV2439" s="104"/>
      <c r="IW2439" s="104"/>
      <c r="IX2439" s="104"/>
      <c r="IY2439" s="104"/>
      <c r="IZ2439" s="104"/>
      <c r="JA2439" s="104"/>
      <c r="JB2439" s="104"/>
      <c r="JC2439" s="104"/>
      <c r="JD2439" s="104"/>
      <c r="JE2439" s="104"/>
      <c r="JF2439" s="104"/>
      <c r="JG2439" s="104"/>
      <c r="JH2439" s="104"/>
      <c r="JI2439" s="104"/>
      <c r="JJ2439" s="104"/>
      <c r="JK2439" s="104"/>
      <c r="JL2439" s="104"/>
      <c r="JM2439" s="104"/>
      <c r="JN2439" s="104"/>
      <c r="JO2439" s="104"/>
      <c r="JP2439" s="104"/>
      <c r="JQ2439" s="104"/>
      <c r="JR2439" s="104"/>
      <c r="JS2439" s="104"/>
      <c r="JT2439" s="104"/>
      <c r="JU2439" s="104"/>
      <c r="JV2439" s="104"/>
      <c r="JW2439" s="104"/>
      <c r="JX2439" s="104"/>
      <c r="JY2439" s="104"/>
      <c r="JZ2439" s="104"/>
      <c r="KA2439" s="104"/>
      <c r="KB2439" s="104"/>
      <c r="KC2439" s="104"/>
      <c r="KD2439" s="104"/>
      <c r="KE2439" s="104"/>
      <c r="KF2439" s="104"/>
      <c r="KG2439" s="104"/>
      <c r="KH2439" s="104"/>
      <c r="KI2439" s="104"/>
      <c r="KJ2439" s="104"/>
      <c r="KK2439" s="104"/>
      <c r="KL2439" s="104"/>
      <c r="KM2439" s="104"/>
      <c r="KN2439" s="104"/>
      <c r="KO2439" s="104"/>
      <c r="KP2439" s="104"/>
      <c r="KQ2439" s="104"/>
      <c r="KR2439" s="104"/>
      <c r="KS2439" s="104"/>
      <c r="KT2439" s="104"/>
      <c r="KU2439" s="104"/>
      <c r="KV2439" s="104"/>
      <c r="KW2439" s="104"/>
      <c r="KX2439" s="104"/>
      <c r="KY2439" s="104"/>
      <c r="KZ2439" s="104"/>
      <c r="LA2439" s="104"/>
      <c r="LB2439" s="104"/>
      <c r="LC2439" s="104"/>
      <c r="LD2439" s="104"/>
      <c r="LE2439" s="104"/>
      <c r="LF2439" s="104"/>
      <c r="LG2439" s="104"/>
      <c r="LH2439" s="104"/>
      <c r="LI2439" s="104"/>
      <c r="LJ2439" s="104"/>
      <c r="LK2439" s="104"/>
      <c r="LL2439" s="104"/>
      <c r="LM2439" s="104"/>
      <c r="LN2439" s="104"/>
      <c r="LO2439" s="104"/>
      <c r="LP2439" s="104"/>
      <c r="LQ2439" s="104"/>
      <c r="LR2439" s="104"/>
      <c r="LS2439" s="104"/>
      <c r="LT2439" s="104"/>
      <c r="LU2439" s="104"/>
      <c r="LV2439" s="104"/>
      <c r="LW2439" s="104"/>
      <c r="LX2439" s="104"/>
      <c r="LY2439" s="104"/>
      <c r="LZ2439" s="104"/>
      <c r="MA2439" s="104"/>
      <c r="MB2439" s="104"/>
      <c r="MC2439" s="104"/>
      <c r="MD2439" s="104"/>
      <c r="ME2439" s="104"/>
      <c r="MF2439" s="104"/>
      <c r="MG2439" s="104"/>
      <c r="MH2439" s="104"/>
      <c r="MI2439" s="104"/>
      <c r="MJ2439" s="104"/>
      <c r="MK2439" s="104"/>
      <c r="ML2439" s="104"/>
      <c r="MM2439" s="104"/>
      <c r="MN2439" s="104"/>
      <c r="MO2439" s="104"/>
      <c r="MP2439" s="104"/>
      <c r="MQ2439" s="104"/>
      <c r="MR2439" s="104"/>
      <c r="MS2439" s="104"/>
      <c r="MT2439" s="104"/>
      <c r="MU2439" s="104"/>
      <c r="MV2439" s="104"/>
      <c r="MW2439" s="104"/>
      <c r="MX2439" s="104"/>
      <c r="MY2439" s="104"/>
      <c r="MZ2439" s="104"/>
      <c r="NA2439" s="104"/>
      <c r="NB2439" s="104"/>
      <c r="NC2439" s="104"/>
      <c r="ND2439" s="104"/>
      <c r="NE2439" s="104"/>
      <c r="NF2439" s="104"/>
      <c r="NG2439" s="104"/>
      <c r="NH2439" s="104"/>
      <c r="NI2439" s="104"/>
      <c r="NJ2439" s="104"/>
      <c r="NK2439" s="104"/>
      <c r="NL2439" s="104"/>
      <c r="NM2439" s="104"/>
      <c r="NN2439" s="104"/>
      <c r="NO2439" s="104"/>
      <c r="NP2439" s="104"/>
      <c r="NQ2439" s="104"/>
      <c r="NR2439" s="104"/>
      <c r="NS2439" s="104"/>
      <c r="NT2439" s="104"/>
      <c r="NU2439" s="104"/>
      <c r="NV2439" s="104"/>
      <c r="NW2439" s="104"/>
      <c r="NX2439" s="104"/>
      <c r="NY2439" s="104"/>
      <c r="NZ2439" s="104"/>
      <c r="OA2439" s="104"/>
      <c r="OB2439" s="104"/>
      <c r="OC2439" s="104"/>
      <c r="OD2439" s="104"/>
      <c r="OE2439" s="104"/>
      <c r="OF2439" s="104"/>
      <c r="OG2439" s="104"/>
      <c r="OH2439" s="104"/>
      <c r="OI2439" s="104"/>
      <c r="OJ2439" s="104"/>
      <c r="OK2439" s="104"/>
      <c r="OL2439" s="104"/>
      <c r="OM2439" s="104"/>
      <c r="ON2439" s="104"/>
      <c r="OO2439" s="104"/>
      <c r="OP2439" s="104"/>
      <c r="OQ2439" s="104"/>
      <c r="OR2439" s="104"/>
      <c r="OS2439" s="104"/>
      <c r="OT2439" s="104"/>
      <c r="OU2439" s="104"/>
      <c r="OV2439" s="104"/>
      <c r="OW2439" s="104"/>
      <c r="OX2439" s="104"/>
      <c r="OY2439" s="104"/>
      <c r="OZ2439" s="104"/>
      <c r="PA2439" s="104"/>
      <c r="PB2439" s="104"/>
      <c r="PC2439" s="104"/>
      <c r="PD2439" s="104"/>
      <c r="PE2439" s="104"/>
      <c r="PF2439" s="104"/>
      <c r="PG2439" s="104"/>
      <c r="PH2439" s="104"/>
      <c r="PI2439" s="104"/>
      <c r="PJ2439" s="104"/>
      <c r="PK2439" s="104"/>
      <c r="PL2439" s="104"/>
      <c r="PM2439" s="104"/>
      <c r="PN2439" s="104"/>
      <c r="PO2439" s="104"/>
      <c r="PP2439" s="104"/>
      <c r="PQ2439" s="104"/>
      <c r="PR2439" s="104"/>
      <c r="PS2439" s="104"/>
      <c r="PT2439" s="104"/>
      <c r="PU2439" s="104"/>
      <c r="PV2439" s="104"/>
      <c r="PW2439" s="104"/>
      <c r="PX2439" s="104"/>
      <c r="PY2439" s="104"/>
      <c r="PZ2439" s="104"/>
      <c r="QA2439" s="104"/>
      <c r="QB2439" s="104"/>
      <c r="QC2439" s="104"/>
      <c r="QD2439" s="104"/>
      <c r="QE2439" s="104"/>
      <c r="QF2439" s="104"/>
      <c r="QG2439" s="104"/>
      <c r="QH2439" s="104"/>
      <c r="QI2439" s="104"/>
      <c r="QJ2439" s="104"/>
      <c r="QK2439" s="104"/>
      <c r="QL2439" s="104"/>
      <c r="QM2439" s="104"/>
      <c r="QN2439" s="104"/>
      <c r="QO2439" s="104"/>
      <c r="QP2439" s="104"/>
      <c r="QQ2439" s="104"/>
      <c r="QR2439" s="104"/>
      <c r="QS2439" s="104"/>
      <c r="QT2439" s="104"/>
      <c r="QU2439" s="104"/>
      <c r="QV2439" s="104"/>
      <c r="QW2439" s="104"/>
      <c r="QX2439" s="104"/>
      <c r="QY2439" s="104"/>
      <c r="QZ2439" s="104"/>
      <c r="RA2439" s="104"/>
      <c r="RB2439" s="104"/>
      <c r="RC2439" s="104"/>
      <c r="RD2439" s="104"/>
      <c r="RE2439" s="104"/>
      <c r="RF2439" s="104"/>
    </row>
    <row r="2440" spans="1:474" s="19" customFormat="1" x14ac:dyDescent="0.25">
      <c r="A2440" s="15">
        <v>37201</v>
      </c>
      <c r="B2440" s="67" t="s">
        <v>2295</v>
      </c>
      <c r="C2440" s="15"/>
      <c r="D2440" s="15"/>
      <c r="E2440" s="15"/>
      <c r="F2440" s="18">
        <f>F2441+F2442</f>
        <v>0</v>
      </c>
      <c r="G2440" s="18">
        <f t="shared" ref="G2440:AE2440" si="388">G2441+G2442</f>
        <v>0</v>
      </c>
      <c r="H2440" s="18">
        <f t="shared" si="388"/>
        <v>0</v>
      </c>
      <c r="I2440" s="18">
        <f t="shared" si="388"/>
        <v>0</v>
      </c>
      <c r="J2440" s="18">
        <f t="shared" si="388"/>
        <v>0</v>
      </c>
      <c r="K2440" s="18">
        <f t="shared" si="388"/>
        <v>0</v>
      </c>
      <c r="L2440" s="18">
        <f t="shared" si="388"/>
        <v>0</v>
      </c>
      <c r="M2440" s="18">
        <f t="shared" si="388"/>
        <v>0</v>
      </c>
      <c r="N2440" s="18">
        <f t="shared" si="388"/>
        <v>0</v>
      </c>
      <c r="O2440" s="18">
        <f t="shared" si="388"/>
        <v>0</v>
      </c>
      <c r="P2440" s="18">
        <f t="shared" si="388"/>
        <v>0</v>
      </c>
      <c r="Q2440" s="18">
        <f t="shared" si="388"/>
        <v>0</v>
      </c>
      <c r="R2440" s="18">
        <f t="shared" si="388"/>
        <v>0</v>
      </c>
      <c r="S2440" s="18">
        <f t="shared" si="388"/>
        <v>0</v>
      </c>
      <c r="T2440" s="18">
        <f t="shared" si="388"/>
        <v>0</v>
      </c>
      <c r="U2440" s="18">
        <f t="shared" si="388"/>
        <v>0</v>
      </c>
      <c r="V2440" s="18">
        <f t="shared" si="388"/>
        <v>0</v>
      </c>
      <c r="W2440" s="18">
        <f t="shared" si="388"/>
        <v>0</v>
      </c>
      <c r="X2440" s="18">
        <f t="shared" si="388"/>
        <v>0</v>
      </c>
      <c r="Y2440" s="18">
        <f t="shared" si="388"/>
        <v>0</v>
      </c>
      <c r="Z2440" s="18">
        <f t="shared" si="388"/>
        <v>0</v>
      </c>
      <c r="AA2440" s="18">
        <f t="shared" si="388"/>
        <v>0</v>
      </c>
      <c r="AB2440" s="18">
        <f t="shared" si="388"/>
        <v>0</v>
      </c>
      <c r="AC2440" s="18">
        <f t="shared" si="388"/>
        <v>0</v>
      </c>
      <c r="AD2440" s="18">
        <f t="shared" si="388"/>
        <v>0</v>
      </c>
      <c r="AE2440" s="18">
        <f t="shared" si="388"/>
        <v>0</v>
      </c>
      <c r="AF2440" s="104"/>
      <c r="AG2440" s="104"/>
      <c r="AH2440" s="104"/>
      <c r="AI2440" s="104"/>
      <c r="AJ2440" s="104"/>
      <c r="AK2440" s="104"/>
      <c r="AL2440" s="104"/>
      <c r="AM2440" s="104"/>
      <c r="AN2440" s="104"/>
      <c r="AO2440" s="104"/>
      <c r="AP2440" s="104"/>
      <c r="AQ2440" s="104"/>
      <c r="AR2440" s="104"/>
      <c r="AS2440" s="104"/>
      <c r="AT2440" s="104"/>
      <c r="AU2440" s="104"/>
      <c r="AV2440" s="104"/>
      <c r="AW2440" s="104"/>
      <c r="AX2440" s="104"/>
      <c r="AY2440" s="104"/>
      <c r="AZ2440" s="104"/>
      <c r="BA2440" s="104"/>
      <c r="BB2440" s="104"/>
      <c r="BC2440" s="104"/>
      <c r="BD2440" s="104"/>
      <c r="BE2440" s="104"/>
      <c r="BF2440" s="104"/>
      <c r="BG2440" s="104"/>
      <c r="BH2440" s="104"/>
      <c r="BI2440" s="104"/>
      <c r="BJ2440" s="104"/>
      <c r="BK2440" s="104"/>
      <c r="BL2440" s="104"/>
      <c r="BM2440" s="104"/>
      <c r="BN2440" s="104"/>
      <c r="BO2440" s="104"/>
      <c r="BP2440" s="104"/>
      <c r="BQ2440" s="104"/>
      <c r="BR2440" s="104"/>
      <c r="GM2440" s="104"/>
      <c r="GN2440" s="104"/>
      <c r="GO2440" s="104"/>
      <c r="GP2440" s="104"/>
      <c r="GQ2440" s="104"/>
      <c r="GR2440" s="104"/>
      <c r="GS2440" s="104"/>
      <c r="GT2440" s="104"/>
      <c r="GU2440" s="104"/>
      <c r="GV2440" s="104"/>
      <c r="GW2440" s="104"/>
      <c r="GX2440" s="104"/>
      <c r="GY2440" s="104"/>
      <c r="GZ2440" s="104"/>
      <c r="HA2440" s="104"/>
      <c r="HB2440" s="104"/>
      <c r="HC2440" s="104"/>
      <c r="HD2440" s="104"/>
      <c r="HE2440" s="104"/>
      <c r="HF2440" s="104"/>
      <c r="HG2440" s="104"/>
      <c r="HH2440" s="104"/>
      <c r="HI2440" s="104"/>
      <c r="HJ2440" s="104"/>
      <c r="HK2440" s="104"/>
      <c r="HL2440" s="104"/>
      <c r="HM2440" s="104"/>
      <c r="HN2440" s="104"/>
      <c r="HO2440" s="104"/>
      <c r="HP2440" s="104"/>
      <c r="HQ2440" s="104"/>
      <c r="HR2440" s="104"/>
      <c r="HS2440" s="104"/>
      <c r="HT2440" s="104"/>
      <c r="HU2440" s="104"/>
      <c r="HV2440" s="104"/>
      <c r="HW2440" s="104"/>
      <c r="HX2440" s="104"/>
      <c r="HY2440" s="104"/>
      <c r="HZ2440" s="104"/>
      <c r="IA2440" s="104"/>
      <c r="IB2440" s="104"/>
      <c r="IC2440" s="104"/>
      <c r="ID2440" s="104"/>
      <c r="IE2440" s="104"/>
      <c r="IF2440" s="104"/>
      <c r="IG2440" s="104"/>
      <c r="IH2440" s="104"/>
      <c r="II2440" s="104"/>
      <c r="IJ2440" s="104"/>
      <c r="IK2440" s="104"/>
      <c r="IL2440" s="104"/>
      <c r="IM2440" s="104"/>
      <c r="IN2440" s="104"/>
      <c r="IO2440" s="104"/>
      <c r="IP2440" s="104"/>
      <c r="IQ2440" s="104"/>
      <c r="IR2440" s="104"/>
      <c r="IS2440" s="104"/>
      <c r="IT2440" s="104"/>
      <c r="IU2440" s="104"/>
      <c r="IV2440" s="104"/>
      <c r="IW2440" s="104"/>
      <c r="IX2440" s="104"/>
      <c r="IY2440" s="104"/>
      <c r="IZ2440" s="104"/>
      <c r="JA2440" s="104"/>
      <c r="JB2440" s="104"/>
      <c r="JC2440" s="104"/>
      <c r="JD2440" s="104"/>
      <c r="JE2440" s="104"/>
      <c r="JF2440" s="104"/>
      <c r="JG2440" s="104"/>
      <c r="JH2440" s="104"/>
      <c r="JI2440" s="104"/>
      <c r="JJ2440" s="104"/>
      <c r="JK2440" s="104"/>
      <c r="JL2440" s="104"/>
      <c r="JM2440" s="104"/>
      <c r="JN2440" s="104"/>
      <c r="JO2440" s="104"/>
      <c r="JP2440" s="104"/>
      <c r="JQ2440" s="104"/>
      <c r="JR2440" s="104"/>
      <c r="JS2440" s="104"/>
      <c r="JT2440" s="104"/>
      <c r="JU2440" s="104"/>
      <c r="JV2440" s="104"/>
      <c r="JW2440" s="104"/>
      <c r="JX2440" s="104"/>
      <c r="JY2440" s="104"/>
      <c r="JZ2440" s="104"/>
      <c r="KA2440" s="104"/>
      <c r="KB2440" s="104"/>
      <c r="KC2440" s="104"/>
      <c r="KD2440" s="104"/>
      <c r="KE2440" s="104"/>
      <c r="KF2440" s="104"/>
      <c r="KG2440" s="104"/>
      <c r="KH2440" s="104"/>
      <c r="KI2440" s="104"/>
      <c r="KJ2440" s="104"/>
      <c r="KK2440" s="104"/>
      <c r="KL2440" s="104"/>
      <c r="KM2440" s="104"/>
      <c r="KN2440" s="104"/>
      <c r="KO2440" s="104"/>
      <c r="KP2440" s="104"/>
      <c r="KQ2440" s="104"/>
      <c r="KR2440" s="104"/>
      <c r="KS2440" s="104"/>
      <c r="KT2440" s="104"/>
      <c r="KU2440" s="104"/>
      <c r="KV2440" s="104"/>
      <c r="KW2440" s="104"/>
      <c r="KX2440" s="104"/>
      <c r="KY2440" s="104"/>
      <c r="KZ2440" s="104"/>
      <c r="LA2440" s="104"/>
      <c r="LB2440" s="104"/>
      <c r="LC2440" s="104"/>
      <c r="LD2440" s="104"/>
      <c r="LE2440" s="104"/>
      <c r="LF2440" s="104"/>
      <c r="LG2440" s="104"/>
      <c r="LH2440" s="104"/>
      <c r="LI2440" s="104"/>
      <c r="LJ2440" s="104"/>
      <c r="LK2440" s="104"/>
      <c r="LL2440" s="104"/>
      <c r="LM2440" s="104"/>
      <c r="LN2440" s="104"/>
      <c r="LO2440" s="104"/>
      <c r="LP2440" s="104"/>
      <c r="LQ2440" s="104"/>
      <c r="LR2440" s="104"/>
      <c r="LS2440" s="104"/>
      <c r="LT2440" s="104"/>
      <c r="LU2440" s="104"/>
      <c r="LV2440" s="104"/>
      <c r="LW2440" s="104"/>
      <c r="LX2440" s="104"/>
      <c r="LY2440" s="104"/>
      <c r="LZ2440" s="104"/>
      <c r="MA2440" s="104"/>
      <c r="MB2440" s="104"/>
      <c r="MC2440" s="104"/>
      <c r="MD2440" s="104"/>
      <c r="ME2440" s="104"/>
      <c r="MF2440" s="104"/>
      <c r="MG2440" s="104"/>
      <c r="MH2440" s="104"/>
      <c r="MI2440" s="104"/>
      <c r="MJ2440" s="104"/>
      <c r="MK2440" s="104"/>
      <c r="ML2440" s="104"/>
      <c r="MM2440" s="104"/>
      <c r="MN2440" s="104"/>
      <c r="MO2440" s="104"/>
      <c r="MP2440" s="104"/>
      <c r="MQ2440" s="104"/>
      <c r="MR2440" s="104"/>
      <c r="MS2440" s="104"/>
      <c r="MT2440" s="104"/>
      <c r="MU2440" s="104"/>
      <c r="MV2440" s="104"/>
      <c r="MW2440" s="104"/>
      <c r="MX2440" s="104"/>
      <c r="MY2440" s="104"/>
      <c r="MZ2440" s="104"/>
      <c r="NA2440" s="104"/>
      <c r="NB2440" s="104"/>
      <c r="NC2440" s="104"/>
      <c r="ND2440" s="104"/>
      <c r="NE2440" s="104"/>
      <c r="NF2440" s="104"/>
      <c r="NG2440" s="104"/>
      <c r="NH2440" s="104"/>
      <c r="NI2440" s="104"/>
      <c r="NJ2440" s="104"/>
      <c r="NK2440" s="104"/>
      <c r="NL2440" s="104"/>
      <c r="NM2440" s="104"/>
      <c r="NN2440" s="104"/>
      <c r="NO2440" s="104"/>
      <c r="NP2440" s="104"/>
      <c r="NQ2440" s="104"/>
      <c r="NR2440" s="104"/>
      <c r="NS2440" s="104"/>
      <c r="NT2440" s="104"/>
      <c r="NU2440" s="104"/>
      <c r="NV2440" s="104"/>
      <c r="NW2440" s="104"/>
      <c r="NX2440" s="104"/>
      <c r="NY2440" s="104"/>
      <c r="NZ2440" s="104"/>
      <c r="OA2440" s="104"/>
      <c r="OB2440" s="104"/>
      <c r="OC2440" s="104"/>
      <c r="OD2440" s="104"/>
      <c r="OE2440" s="104"/>
      <c r="OF2440" s="104"/>
      <c r="OG2440" s="104"/>
      <c r="OH2440" s="104"/>
      <c r="OI2440" s="104"/>
      <c r="OJ2440" s="104"/>
      <c r="OK2440" s="104"/>
      <c r="OL2440" s="104"/>
      <c r="OM2440" s="104"/>
      <c r="ON2440" s="104"/>
      <c r="OO2440" s="104"/>
      <c r="OP2440" s="104"/>
      <c r="OQ2440" s="104"/>
      <c r="OR2440" s="104"/>
      <c r="OS2440" s="104"/>
      <c r="OT2440" s="104"/>
      <c r="OU2440" s="104"/>
      <c r="OV2440" s="104"/>
      <c r="OW2440" s="104"/>
      <c r="OX2440" s="104"/>
      <c r="OY2440" s="104"/>
      <c r="OZ2440" s="104"/>
      <c r="PA2440" s="104"/>
      <c r="PB2440" s="104"/>
      <c r="PC2440" s="104"/>
      <c r="PD2440" s="104"/>
      <c r="PE2440" s="104"/>
      <c r="PF2440" s="104"/>
      <c r="PG2440" s="104"/>
      <c r="PH2440" s="104"/>
      <c r="PI2440" s="104"/>
      <c r="PJ2440" s="104"/>
      <c r="PK2440" s="104"/>
      <c r="PL2440" s="104"/>
      <c r="PM2440" s="104"/>
      <c r="PN2440" s="104"/>
      <c r="PO2440" s="104"/>
      <c r="PP2440" s="104"/>
      <c r="PQ2440" s="104"/>
      <c r="PR2440" s="104"/>
      <c r="PS2440" s="104"/>
      <c r="PT2440" s="104"/>
      <c r="PU2440" s="104"/>
      <c r="PV2440" s="104"/>
      <c r="PW2440" s="104"/>
      <c r="PX2440" s="104"/>
      <c r="PY2440" s="104"/>
      <c r="PZ2440" s="104"/>
      <c r="QA2440" s="104"/>
      <c r="QB2440" s="104"/>
      <c r="QC2440" s="104"/>
      <c r="QD2440" s="104"/>
      <c r="QE2440" s="104"/>
      <c r="QF2440" s="104"/>
      <c r="QG2440" s="104"/>
      <c r="QH2440" s="104"/>
      <c r="QI2440" s="104"/>
      <c r="QJ2440" s="104"/>
      <c r="QK2440" s="104"/>
      <c r="QL2440" s="104"/>
      <c r="QM2440" s="104"/>
      <c r="QN2440" s="104"/>
      <c r="QO2440" s="104"/>
      <c r="QP2440" s="104"/>
      <c r="QQ2440" s="104"/>
      <c r="QR2440" s="104"/>
      <c r="QS2440" s="104"/>
      <c r="QT2440" s="104"/>
      <c r="QU2440" s="104"/>
      <c r="QV2440" s="104"/>
      <c r="QW2440" s="104"/>
      <c r="QX2440" s="104"/>
      <c r="QY2440" s="104"/>
      <c r="QZ2440" s="104"/>
      <c r="RA2440" s="104"/>
      <c r="RB2440" s="104"/>
      <c r="RC2440" s="104"/>
      <c r="RD2440" s="104"/>
      <c r="RE2440" s="104"/>
      <c r="RF2440" s="104"/>
    </row>
    <row r="2441" spans="1:474" x14ac:dyDescent="0.25">
      <c r="A2441" s="26"/>
      <c r="B2441" s="48" t="s">
        <v>2295</v>
      </c>
      <c r="C2441" s="23"/>
      <c r="D2441" s="57">
        <v>0</v>
      </c>
      <c r="E2441" s="23"/>
      <c r="F2441" s="50">
        <v>0</v>
      </c>
      <c r="G2441" s="169"/>
      <c r="H2441" s="169"/>
      <c r="I2441" s="169"/>
      <c r="J2441" s="169"/>
      <c r="K2441" s="169"/>
      <c r="L2441" s="169"/>
      <c r="M2441" s="169"/>
      <c r="N2441" s="169"/>
      <c r="O2441" s="169"/>
      <c r="P2441" s="207"/>
      <c r="Q2441" s="169"/>
      <c r="R2441" s="169"/>
      <c r="S2441" s="169"/>
      <c r="T2441" s="169"/>
      <c r="U2441" s="208">
        <v>0</v>
      </c>
      <c r="V2441" s="207">
        <v>0</v>
      </c>
      <c r="W2441" s="169"/>
      <c r="X2441" s="169"/>
      <c r="Y2441" s="169"/>
      <c r="Z2441" s="169"/>
      <c r="AA2441" s="169"/>
      <c r="AB2441" s="169"/>
      <c r="AC2441" s="180"/>
      <c r="AD2441" s="180"/>
      <c r="AE2441" s="207">
        <f>H2441+J2441+L2441+N2441+P2441+R2441+T2441+V2441+X2441+Z2441+AB2441+AD2441</f>
        <v>0</v>
      </c>
    </row>
    <row r="2442" spans="1:474" x14ac:dyDescent="0.25">
      <c r="A2442" s="123"/>
      <c r="B2442" s="48" t="s">
        <v>2296</v>
      </c>
      <c r="C2442" s="23"/>
      <c r="D2442" s="49">
        <v>0</v>
      </c>
      <c r="E2442" s="23"/>
      <c r="F2442" s="50">
        <v>0</v>
      </c>
      <c r="G2442" s="169"/>
      <c r="H2442" s="169"/>
      <c r="I2442" s="169"/>
      <c r="J2442" s="169"/>
      <c r="K2442" s="169"/>
      <c r="L2442" s="169"/>
      <c r="M2442" s="169"/>
      <c r="N2442" s="169"/>
      <c r="O2442" s="169"/>
      <c r="P2442" s="207"/>
      <c r="Q2442" s="169"/>
      <c r="R2442" s="169"/>
      <c r="S2442" s="169"/>
      <c r="T2442" s="169"/>
      <c r="U2442" s="208">
        <v>0</v>
      </c>
      <c r="V2442" s="207">
        <v>0</v>
      </c>
      <c r="W2442" s="169"/>
      <c r="X2442" s="169"/>
      <c r="Y2442" s="169"/>
      <c r="Z2442" s="169"/>
      <c r="AA2442" s="169"/>
      <c r="AB2442" s="169"/>
      <c r="AC2442" s="180"/>
      <c r="AD2442" s="180"/>
      <c r="AE2442" s="207">
        <f>H2442+J2442+L2442+N2442+P2442+R2442+T2442+V2442+X2442+Z2442+AB2442+AD2442</f>
        <v>0</v>
      </c>
    </row>
    <row r="2443" spans="1:474" s="14" customFormat="1" x14ac:dyDescent="0.25">
      <c r="A2443" s="11">
        <v>375</v>
      </c>
      <c r="B2443" s="79" t="s">
        <v>2297</v>
      </c>
      <c r="C2443" s="80"/>
      <c r="D2443" s="11"/>
      <c r="E2443" s="11"/>
      <c r="F2443" s="13">
        <f>F2444</f>
        <v>0</v>
      </c>
      <c r="G2443" s="13">
        <f t="shared" ref="G2443:AE2443" si="389">G2444</f>
        <v>0</v>
      </c>
      <c r="H2443" s="13">
        <f t="shared" si="389"/>
        <v>0</v>
      </c>
      <c r="I2443" s="13">
        <f t="shared" si="389"/>
        <v>0</v>
      </c>
      <c r="J2443" s="13">
        <f t="shared" si="389"/>
        <v>0</v>
      </c>
      <c r="K2443" s="13">
        <f t="shared" si="389"/>
        <v>0</v>
      </c>
      <c r="L2443" s="13">
        <f t="shared" si="389"/>
        <v>0</v>
      </c>
      <c r="M2443" s="13">
        <f t="shared" si="389"/>
        <v>0</v>
      </c>
      <c r="N2443" s="13">
        <f t="shared" si="389"/>
        <v>0</v>
      </c>
      <c r="O2443" s="13">
        <f t="shared" si="389"/>
        <v>0</v>
      </c>
      <c r="P2443" s="13">
        <f t="shared" si="389"/>
        <v>0</v>
      </c>
      <c r="Q2443" s="13">
        <f t="shared" si="389"/>
        <v>0</v>
      </c>
      <c r="R2443" s="13">
        <f t="shared" si="389"/>
        <v>0</v>
      </c>
      <c r="S2443" s="13">
        <f t="shared" si="389"/>
        <v>0</v>
      </c>
      <c r="T2443" s="13">
        <f t="shared" si="389"/>
        <v>0</v>
      </c>
      <c r="U2443" s="13">
        <f t="shared" si="389"/>
        <v>0</v>
      </c>
      <c r="V2443" s="13">
        <f t="shared" si="389"/>
        <v>0</v>
      </c>
      <c r="W2443" s="13">
        <f t="shared" si="389"/>
        <v>0</v>
      </c>
      <c r="X2443" s="13">
        <f t="shared" si="389"/>
        <v>0</v>
      </c>
      <c r="Y2443" s="13">
        <f t="shared" si="389"/>
        <v>0</v>
      </c>
      <c r="Z2443" s="13">
        <f t="shared" si="389"/>
        <v>0</v>
      </c>
      <c r="AA2443" s="13">
        <f t="shared" si="389"/>
        <v>0</v>
      </c>
      <c r="AB2443" s="13">
        <f t="shared" si="389"/>
        <v>0</v>
      </c>
      <c r="AC2443" s="13">
        <f t="shared" si="389"/>
        <v>0</v>
      </c>
      <c r="AD2443" s="13">
        <f t="shared" si="389"/>
        <v>0</v>
      </c>
      <c r="AE2443" s="13">
        <f t="shared" si="389"/>
        <v>0</v>
      </c>
      <c r="AF2443" s="104"/>
      <c r="AG2443" s="104"/>
      <c r="AH2443" s="104"/>
      <c r="AI2443" s="104"/>
      <c r="AJ2443" s="104"/>
      <c r="AK2443" s="104"/>
      <c r="AL2443" s="104"/>
      <c r="AM2443" s="104"/>
      <c r="AN2443" s="104"/>
      <c r="AO2443" s="104"/>
      <c r="AP2443" s="104"/>
      <c r="AQ2443" s="104"/>
      <c r="AR2443" s="104"/>
      <c r="AS2443" s="104"/>
      <c r="AT2443" s="104"/>
      <c r="AU2443" s="104"/>
      <c r="AV2443" s="104"/>
      <c r="AW2443" s="104"/>
      <c r="AX2443" s="104"/>
      <c r="AY2443" s="104"/>
      <c r="AZ2443" s="104"/>
      <c r="BA2443" s="104"/>
      <c r="BB2443" s="104"/>
      <c r="BC2443" s="104"/>
      <c r="BD2443" s="104"/>
      <c r="BE2443" s="104"/>
      <c r="BF2443" s="104"/>
      <c r="BG2443" s="104"/>
      <c r="BH2443" s="104"/>
      <c r="BI2443" s="104"/>
      <c r="BJ2443" s="104"/>
      <c r="BK2443" s="104"/>
      <c r="BL2443" s="104"/>
      <c r="BM2443" s="104"/>
      <c r="BN2443" s="104"/>
      <c r="BO2443" s="104"/>
      <c r="BP2443" s="104"/>
      <c r="BQ2443" s="104"/>
      <c r="BR2443" s="104"/>
      <c r="GM2443" s="104"/>
      <c r="GN2443" s="104"/>
      <c r="GO2443" s="104"/>
      <c r="GP2443" s="104"/>
      <c r="GQ2443" s="104"/>
      <c r="GR2443" s="104"/>
      <c r="GS2443" s="104"/>
      <c r="GT2443" s="104"/>
      <c r="GU2443" s="104"/>
      <c r="GV2443" s="104"/>
      <c r="GW2443" s="104"/>
      <c r="GX2443" s="104"/>
      <c r="GY2443" s="104"/>
      <c r="GZ2443" s="104"/>
      <c r="HA2443" s="104"/>
      <c r="HB2443" s="104"/>
      <c r="HC2443" s="104"/>
      <c r="HD2443" s="104"/>
      <c r="HE2443" s="104"/>
      <c r="HF2443" s="104"/>
      <c r="HG2443" s="104"/>
      <c r="HH2443" s="104"/>
      <c r="HI2443" s="104"/>
      <c r="HJ2443" s="104"/>
      <c r="HK2443" s="104"/>
      <c r="HL2443" s="104"/>
      <c r="HM2443" s="104"/>
      <c r="HN2443" s="104"/>
      <c r="HO2443" s="104"/>
      <c r="HP2443" s="104"/>
      <c r="HQ2443" s="104"/>
      <c r="HR2443" s="104"/>
      <c r="HS2443" s="104"/>
      <c r="HT2443" s="104"/>
      <c r="HU2443" s="104"/>
      <c r="HV2443" s="104"/>
      <c r="HW2443" s="104"/>
      <c r="HX2443" s="104"/>
      <c r="HY2443" s="104"/>
      <c r="HZ2443" s="104"/>
      <c r="IA2443" s="104"/>
      <c r="IB2443" s="104"/>
      <c r="IC2443" s="104"/>
      <c r="ID2443" s="104"/>
      <c r="IE2443" s="104"/>
      <c r="IF2443" s="104"/>
      <c r="IG2443" s="104"/>
      <c r="IH2443" s="104"/>
      <c r="II2443" s="104"/>
      <c r="IJ2443" s="104"/>
      <c r="IK2443" s="104"/>
      <c r="IL2443" s="104"/>
      <c r="IM2443" s="104"/>
      <c r="IN2443" s="104"/>
      <c r="IO2443" s="104"/>
      <c r="IP2443" s="104"/>
      <c r="IQ2443" s="104"/>
      <c r="IR2443" s="104"/>
      <c r="IS2443" s="104"/>
      <c r="IT2443" s="104"/>
      <c r="IU2443" s="104"/>
      <c r="IV2443" s="104"/>
      <c r="IW2443" s="104"/>
      <c r="IX2443" s="104"/>
      <c r="IY2443" s="104"/>
      <c r="IZ2443" s="104"/>
      <c r="JA2443" s="104"/>
      <c r="JB2443" s="104"/>
      <c r="JC2443" s="104"/>
      <c r="JD2443" s="104"/>
      <c r="JE2443" s="104"/>
      <c r="JF2443" s="104"/>
      <c r="JG2443" s="104"/>
      <c r="JH2443" s="104"/>
      <c r="JI2443" s="104"/>
      <c r="JJ2443" s="104"/>
      <c r="JK2443" s="104"/>
      <c r="JL2443" s="104"/>
      <c r="JM2443" s="104"/>
      <c r="JN2443" s="104"/>
      <c r="JO2443" s="104"/>
      <c r="JP2443" s="104"/>
      <c r="JQ2443" s="104"/>
      <c r="JR2443" s="104"/>
      <c r="JS2443" s="104"/>
      <c r="JT2443" s="104"/>
      <c r="JU2443" s="104"/>
      <c r="JV2443" s="104"/>
      <c r="JW2443" s="104"/>
      <c r="JX2443" s="104"/>
      <c r="JY2443" s="104"/>
      <c r="JZ2443" s="104"/>
      <c r="KA2443" s="104"/>
      <c r="KB2443" s="104"/>
      <c r="KC2443" s="104"/>
      <c r="KD2443" s="104"/>
      <c r="KE2443" s="104"/>
      <c r="KF2443" s="104"/>
      <c r="KG2443" s="104"/>
      <c r="KH2443" s="104"/>
      <c r="KI2443" s="104"/>
      <c r="KJ2443" s="104"/>
      <c r="KK2443" s="104"/>
      <c r="KL2443" s="104"/>
      <c r="KM2443" s="104"/>
      <c r="KN2443" s="104"/>
      <c r="KO2443" s="104"/>
      <c r="KP2443" s="104"/>
      <c r="KQ2443" s="104"/>
      <c r="KR2443" s="104"/>
      <c r="KS2443" s="104"/>
      <c r="KT2443" s="104"/>
      <c r="KU2443" s="104"/>
      <c r="KV2443" s="104"/>
      <c r="KW2443" s="104"/>
      <c r="KX2443" s="104"/>
      <c r="KY2443" s="104"/>
      <c r="KZ2443" s="104"/>
      <c r="LA2443" s="104"/>
      <c r="LB2443" s="104"/>
      <c r="LC2443" s="104"/>
      <c r="LD2443" s="104"/>
      <c r="LE2443" s="104"/>
      <c r="LF2443" s="104"/>
      <c r="LG2443" s="104"/>
      <c r="LH2443" s="104"/>
      <c r="LI2443" s="104"/>
      <c r="LJ2443" s="104"/>
      <c r="LK2443" s="104"/>
      <c r="LL2443" s="104"/>
      <c r="LM2443" s="104"/>
      <c r="LN2443" s="104"/>
      <c r="LO2443" s="104"/>
      <c r="LP2443" s="104"/>
      <c r="LQ2443" s="104"/>
      <c r="LR2443" s="104"/>
      <c r="LS2443" s="104"/>
      <c r="LT2443" s="104"/>
      <c r="LU2443" s="104"/>
      <c r="LV2443" s="104"/>
      <c r="LW2443" s="104"/>
      <c r="LX2443" s="104"/>
      <c r="LY2443" s="104"/>
      <c r="LZ2443" s="104"/>
      <c r="MA2443" s="104"/>
      <c r="MB2443" s="104"/>
      <c r="MC2443" s="104"/>
      <c r="MD2443" s="104"/>
      <c r="ME2443" s="104"/>
      <c r="MF2443" s="104"/>
      <c r="MG2443" s="104"/>
      <c r="MH2443" s="104"/>
      <c r="MI2443" s="104"/>
      <c r="MJ2443" s="104"/>
      <c r="MK2443" s="104"/>
      <c r="ML2443" s="104"/>
      <c r="MM2443" s="104"/>
      <c r="MN2443" s="104"/>
      <c r="MO2443" s="104"/>
      <c r="MP2443" s="104"/>
      <c r="MQ2443" s="104"/>
      <c r="MR2443" s="104"/>
      <c r="MS2443" s="104"/>
      <c r="MT2443" s="104"/>
      <c r="MU2443" s="104"/>
      <c r="MV2443" s="104"/>
      <c r="MW2443" s="104"/>
      <c r="MX2443" s="104"/>
      <c r="MY2443" s="104"/>
      <c r="MZ2443" s="104"/>
      <c r="NA2443" s="104"/>
      <c r="NB2443" s="104"/>
      <c r="NC2443" s="104"/>
      <c r="ND2443" s="104"/>
      <c r="NE2443" s="104"/>
      <c r="NF2443" s="104"/>
      <c r="NG2443" s="104"/>
      <c r="NH2443" s="104"/>
      <c r="NI2443" s="104"/>
      <c r="NJ2443" s="104"/>
      <c r="NK2443" s="104"/>
      <c r="NL2443" s="104"/>
      <c r="NM2443" s="104"/>
      <c r="NN2443" s="104"/>
      <c r="NO2443" s="104"/>
      <c r="NP2443" s="104"/>
      <c r="NQ2443" s="104"/>
      <c r="NR2443" s="104"/>
      <c r="NS2443" s="104"/>
      <c r="NT2443" s="104"/>
      <c r="NU2443" s="104"/>
      <c r="NV2443" s="104"/>
      <c r="NW2443" s="104"/>
      <c r="NX2443" s="104"/>
      <c r="NY2443" s="104"/>
      <c r="NZ2443" s="104"/>
      <c r="OA2443" s="104"/>
      <c r="OB2443" s="104"/>
      <c r="OC2443" s="104"/>
      <c r="OD2443" s="104"/>
      <c r="OE2443" s="104"/>
      <c r="OF2443" s="104"/>
      <c r="OG2443" s="104"/>
      <c r="OH2443" s="104"/>
      <c r="OI2443" s="104"/>
      <c r="OJ2443" s="104"/>
      <c r="OK2443" s="104"/>
      <c r="OL2443" s="104"/>
      <c r="OM2443" s="104"/>
      <c r="ON2443" s="104"/>
      <c r="OO2443" s="104"/>
      <c r="OP2443" s="104"/>
      <c r="OQ2443" s="104"/>
      <c r="OR2443" s="104"/>
      <c r="OS2443" s="104"/>
      <c r="OT2443" s="104"/>
      <c r="OU2443" s="104"/>
      <c r="OV2443" s="104"/>
      <c r="OW2443" s="104"/>
      <c r="OX2443" s="104"/>
      <c r="OY2443" s="104"/>
      <c r="OZ2443" s="104"/>
      <c r="PA2443" s="104"/>
      <c r="PB2443" s="104"/>
      <c r="PC2443" s="104"/>
      <c r="PD2443" s="104"/>
      <c r="PE2443" s="104"/>
      <c r="PF2443" s="104"/>
      <c r="PG2443" s="104"/>
      <c r="PH2443" s="104"/>
      <c r="PI2443" s="104"/>
      <c r="PJ2443" s="104"/>
      <c r="PK2443" s="104"/>
      <c r="PL2443" s="104"/>
      <c r="PM2443" s="104"/>
      <c r="PN2443" s="104"/>
      <c r="PO2443" s="104"/>
      <c r="PP2443" s="104"/>
      <c r="PQ2443" s="104"/>
      <c r="PR2443" s="104"/>
      <c r="PS2443" s="104"/>
      <c r="PT2443" s="104"/>
      <c r="PU2443" s="104"/>
      <c r="PV2443" s="104"/>
      <c r="PW2443" s="104"/>
      <c r="PX2443" s="104"/>
      <c r="PY2443" s="104"/>
      <c r="PZ2443" s="104"/>
      <c r="QA2443" s="104"/>
      <c r="QB2443" s="104"/>
      <c r="QC2443" s="104"/>
      <c r="QD2443" s="104"/>
      <c r="QE2443" s="104"/>
      <c r="QF2443" s="104"/>
      <c r="QG2443" s="104"/>
      <c r="QH2443" s="104"/>
      <c r="QI2443" s="104"/>
      <c r="QJ2443" s="104"/>
      <c r="QK2443" s="104"/>
      <c r="QL2443" s="104"/>
      <c r="QM2443" s="104"/>
      <c r="QN2443" s="104"/>
      <c r="QO2443" s="104"/>
      <c r="QP2443" s="104"/>
      <c r="QQ2443" s="104"/>
      <c r="QR2443" s="104"/>
      <c r="QS2443" s="104"/>
      <c r="QT2443" s="104"/>
      <c r="QU2443" s="104"/>
      <c r="QV2443" s="104"/>
      <c r="QW2443" s="104"/>
      <c r="QX2443" s="104"/>
      <c r="QY2443" s="104"/>
      <c r="QZ2443" s="104"/>
      <c r="RA2443" s="104"/>
      <c r="RB2443" s="104"/>
      <c r="RC2443" s="104"/>
      <c r="RD2443" s="104"/>
      <c r="RE2443" s="104"/>
      <c r="RF2443" s="104"/>
    </row>
    <row r="2444" spans="1:474" s="19" customFormat="1" x14ac:dyDescent="0.25">
      <c r="A2444" s="15">
        <v>37501</v>
      </c>
      <c r="B2444" s="67" t="s">
        <v>2298</v>
      </c>
      <c r="C2444" s="15"/>
      <c r="D2444" s="15"/>
      <c r="E2444" s="15"/>
      <c r="F2444" s="18">
        <f>SUM(F2445:F2448)</f>
        <v>0</v>
      </c>
      <c r="G2444" s="18">
        <f t="shared" ref="G2444:AE2444" si="390">SUM(G2445:G2448)</f>
        <v>0</v>
      </c>
      <c r="H2444" s="18">
        <f t="shared" si="390"/>
        <v>0</v>
      </c>
      <c r="I2444" s="18">
        <f t="shared" si="390"/>
        <v>0</v>
      </c>
      <c r="J2444" s="18">
        <f t="shared" si="390"/>
        <v>0</v>
      </c>
      <c r="K2444" s="18">
        <f t="shared" si="390"/>
        <v>0</v>
      </c>
      <c r="L2444" s="18">
        <f t="shared" si="390"/>
        <v>0</v>
      </c>
      <c r="M2444" s="18">
        <f t="shared" si="390"/>
        <v>0</v>
      </c>
      <c r="N2444" s="18">
        <f t="shared" si="390"/>
        <v>0</v>
      </c>
      <c r="O2444" s="18">
        <f t="shared" si="390"/>
        <v>0</v>
      </c>
      <c r="P2444" s="18">
        <f t="shared" si="390"/>
        <v>0</v>
      </c>
      <c r="Q2444" s="18">
        <f t="shared" si="390"/>
        <v>0</v>
      </c>
      <c r="R2444" s="18">
        <f t="shared" si="390"/>
        <v>0</v>
      </c>
      <c r="S2444" s="18">
        <f t="shared" si="390"/>
        <v>0</v>
      </c>
      <c r="T2444" s="18">
        <f t="shared" si="390"/>
        <v>0</v>
      </c>
      <c r="U2444" s="18">
        <f t="shared" si="390"/>
        <v>0</v>
      </c>
      <c r="V2444" s="18">
        <f t="shared" si="390"/>
        <v>0</v>
      </c>
      <c r="W2444" s="18">
        <f t="shared" si="390"/>
        <v>0</v>
      </c>
      <c r="X2444" s="18">
        <f t="shared" si="390"/>
        <v>0</v>
      </c>
      <c r="Y2444" s="18">
        <f t="shared" si="390"/>
        <v>0</v>
      </c>
      <c r="Z2444" s="18">
        <f t="shared" si="390"/>
        <v>0</v>
      </c>
      <c r="AA2444" s="18">
        <f t="shared" si="390"/>
        <v>0</v>
      </c>
      <c r="AB2444" s="18">
        <f t="shared" si="390"/>
        <v>0</v>
      </c>
      <c r="AC2444" s="18">
        <f t="shared" si="390"/>
        <v>0</v>
      </c>
      <c r="AD2444" s="18">
        <f t="shared" si="390"/>
        <v>0</v>
      </c>
      <c r="AE2444" s="18">
        <f t="shared" si="390"/>
        <v>0</v>
      </c>
      <c r="AF2444" s="104"/>
      <c r="AG2444" s="104"/>
      <c r="AH2444" s="104"/>
      <c r="AI2444" s="104"/>
      <c r="AJ2444" s="104"/>
      <c r="AK2444" s="104"/>
      <c r="AL2444" s="104"/>
      <c r="AM2444" s="104"/>
      <c r="AN2444" s="104"/>
      <c r="AO2444" s="104"/>
      <c r="AP2444" s="104"/>
      <c r="AQ2444" s="104"/>
      <c r="AR2444" s="104"/>
      <c r="AS2444" s="104"/>
      <c r="AT2444" s="104"/>
      <c r="AU2444" s="104"/>
      <c r="AV2444" s="104"/>
      <c r="AW2444" s="104"/>
      <c r="AX2444" s="104"/>
      <c r="AY2444" s="104"/>
      <c r="AZ2444" s="104"/>
      <c r="BA2444" s="104"/>
      <c r="BB2444" s="104"/>
      <c r="BC2444" s="104"/>
      <c r="BD2444" s="104"/>
      <c r="BE2444" s="104"/>
      <c r="BF2444" s="104"/>
      <c r="BG2444" s="104"/>
      <c r="BH2444" s="104"/>
      <c r="BI2444" s="104"/>
      <c r="BJ2444" s="104"/>
      <c r="BK2444" s="104"/>
      <c r="BL2444" s="104"/>
      <c r="BM2444" s="104"/>
      <c r="BN2444" s="104"/>
      <c r="BO2444" s="104"/>
      <c r="BP2444" s="104"/>
      <c r="BQ2444" s="104"/>
      <c r="BR2444" s="104"/>
      <c r="GM2444" s="104"/>
      <c r="GN2444" s="104"/>
      <c r="GO2444" s="104"/>
      <c r="GP2444" s="104"/>
      <c r="GQ2444" s="104"/>
      <c r="GR2444" s="104"/>
      <c r="GS2444" s="104"/>
      <c r="GT2444" s="104"/>
      <c r="GU2444" s="104"/>
      <c r="GV2444" s="104"/>
      <c r="GW2444" s="104"/>
      <c r="GX2444" s="104"/>
      <c r="GY2444" s="104"/>
      <c r="GZ2444" s="104"/>
      <c r="HA2444" s="104"/>
      <c r="HB2444" s="104"/>
      <c r="HC2444" s="104"/>
      <c r="HD2444" s="104"/>
      <c r="HE2444" s="104"/>
      <c r="HF2444" s="104"/>
      <c r="HG2444" s="104"/>
      <c r="HH2444" s="104"/>
      <c r="HI2444" s="104"/>
      <c r="HJ2444" s="104"/>
      <c r="HK2444" s="104"/>
      <c r="HL2444" s="104"/>
      <c r="HM2444" s="104"/>
      <c r="HN2444" s="104"/>
      <c r="HO2444" s="104"/>
      <c r="HP2444" s="104"/>
      <c r="HQ2444" s="104"/>
      <c r="HR2444" s="104"/>
      <c r="HS2444" s="104"/>
      <c r="HT2444" s="104"/>
      <c r="HU2444" s="104"/>
      <c r="HV2444" s="104"/>
      <c r="HW2444" s="104"/>
      <c r="HX2444" s="104"/>
      <c r="HY2444" s="104"/>
      <c r="HZ2444" s="104"/>
      <c r="IA2444" s="104"/>
      <c r="IB2444" s="104"/>
      <c r="IC2444" s="104"/>
      <c r="ID2444" s="104"/>
      <c r="IE2444" s="104"/>
      <c r="IF2444" s="104"/>
      <c r="IG2444" s="104"/>
      <c r="IH2444" s="104"/>
      <c r="II2444" s="104"/>
      <c r="IJ2444" s="104"/>
      <c r="IK2444" s="104"/>
      <c r="IL2444" s="104"/>
      <c r="IM2444" s="104"/>
      <c r="IN2444" s="104"/>
      <c r="IO2444" s="104"/>
      <c r="IP2444" s="104"/>
      <c r="IQ2444" s="104"/>
      <c r="IR2444" s="104"/>
      <c r="IS2444" s="104"/>
      <c r="IT2444" s="104"/>
      <c r="IU2444" s="104"/>
      <c r="IV2444" s="104"/>
      <c r="IW2444" s="104"/>
      <c r="IX2444" s="104"/>
      <c r="IY2444" s="104"/>
      <c r="IZ2444" s="104"/>
      <c r="JA2444" s="104"/>
      <c r="JB2444" s="104"/>
      <c r="JC2444" s="104"/>
      <c r="JD2444" s="104"/>
      <c r="JE2444" s="104"/>
      <c r="JF2444" s="104"/>
      <c r="JG2444" s="104"/>
      <c r="JH2444" s="104"/>
      <c r="JI2444" s="104"/>
      <c r="JJ2444" s="104"/>
      <c r="JK2444" s="104"/>
      <c r="JL2444" s="104"/>
      <c r="JM2444" s="104"/>
      <c r="JN2444" s="104"/>
      <c r="JO2444" s="104"/>
      <c r="JP2444" s="104"/>
      <c r="JQ2444" s="104"/>
      <c r="JR2444" s="104"/>
      <c r="JS2444" s="104"/>
      <c r="JT2444" s="104"/>
      <c r="JU2444" s="104"/>
      <c r="JV2444" s="104"/>
      <c r="JW2444" s="104"/>
      <c r="JX2444" s="104"/>
      <c r="JY2444" s="104"/>
      <c r="JZ2444" s="104"/>
      <c r="KA2444" s="104"/>
      <c r="KB2444" s="104"/>
      <c r="KC2444" s="104"/>
      <c r="KD2444" s="104"/>
      <c r="KE2444" s="104"/>
      <c r="KF2444" s="104"/>
      <c r="KG2444" s="104"/>
      <c r="KH2444" s="104"/>
      <c r="KI2444" s="104"/>
      <c r="KJ2444" s="104"/>
      <c r="KK2444" s="104"/>
      <c r="KL2444" s="104"/>
      <c r="KM2444" s="104"/>
      <c r="KN2444" s="104"/>
      <c r="KO2444" s="104"/>
      <c r="KP2444" s="104"/>
      <c r="KQ2444" s="104"/>
      <c r="KR2444" s="104"/>
      <c r="KS2444" s="104"/>
      <c r="KT2444" s="104"/>
      <c r="KU2444" s="104"/>
      <c r="KV2444" s="104"/>
      <c r="KW2444" s="104"/>
      <c r="KX2444" s="104"/>
      <c r="KY2444" s="104"/>
      <c r="KZ2444" s="104"/>
      <c r="LA2444" s="104"/>
      <c r="LB2444" s="104"/>
      <c r="LC2444" s="104"/>
      <c r="LD2444" s="104"/>
      <c r="LE2444" s="104"/>
      <c r="LF2444" s="104"/>
      <c r="LG2444" s="104"/>
      <c r="LH2444" s="104"/>
      <c r="LI2444" s="104"/>
      <c r="LJ2444" s="104"/>
      <c r="LK2444" s="104"/>
      <c r="LL2444" s="104"/>
      <c r="LM2444" s="104"/>
      <c r="LN2444" s="104"/>
      <c r="LO2444" s="104"/>
      <c r="LP2444" s="104"/>
      <c r="LQ2444" s="104"/>
      <c r="LR2444" s="104"/>
      <c r="LS2444" s="104"/>
      <c r="LT2444" s="104"/>
      <c r="LU2444" s="104"/>
      <c r="LV2444" s="104"/>
      <c r="LW2444" s="104"/>
      <c r="LX2444" s="104"/>
      <c r="LY2444" s="104"/>
      <c r="LZ2444" s="104"/>
      <c r="MA2444" s="104"/>
      <c r="MB2444" s="104"/>
      <c r="MC2444" s="104"/>
      <c r="MD2444" s="104"/>
      <c r="ME2444" s="104"/>
      <c r="MF2444" s="104"/>
      <c r="MG2444" s="104"/>
      <c r="MH2444" s="104"/>
      <c r="MI2444" s="104"/>
      <c r="MJ2444" s="104"/>
      <c r="MK2444" s="104"/>
      <c r="ML2444" s="104"/>
      <c r="MM2444" s="104"/>
      <c r="MN2444" s="104"/>
      <c r="MO2444" s="104"/>
      <c r="MP2444" s="104"/>
      <c r="MQ2444" s="104"/>
      <c r="MR2444" s="104"/>
      <c r="MS2444" s="104"/>
      <c r="MT2444" s="104"/>
      <c r="MU2444" s="104"/>
      <c r="MV2444" s="104"/>
      <c r="MW2444" s="104"/>
      <c r="MX2444" s="104"/>
      <c r="MY2444" s="104"/>
      <c r="MZ2444" s="104"/>
      <c r="NA2444" s="104"/>
      <c r="NB2444" s="104"/>
      <c r="NC2444" s="104"/>
      <c r="ND2444" s="104"/>
      <c r="NE2444" s="104"/>
      <c r="NF2444" s="104"/>
      <c r="NG2444" s="104"/>
      <c r="NH2444" s="104"/>
      <c r="NI2444" s="104"/>
      <c r="NJ2444" s="104"/>
      <c r="NK2444" s="104"/>
      <c r="NL2444" s="104"/>
      <c r="NM2444" s="104"/>
      <c r="NN2444" s="104"/>
      <c r="NO2444" s="104"/>
      <c r="NP2444" s="104"/>
      <c r="NQ2444" s="104"/>
      <c r="NR2444" s="104"/>
      <c r="NS2444" s="104"/>
      <c r="NT2444" s="104"/>
      <c r="NU2444" s="104"/>
      <c r="NV2444" s="104"/>
      <c r="NW2444" s="104"/>
      <c r="NX2444" s="104"/>
      <c r="NY2444" s="104"/>
      <c r="NZ2444" s="104"/>
      <c r="OA2444" s="104"/>
      <c r="OB2444" s="104"/>
      <c r="OC2444" s="104"/>
      <c r="OD2444" s="104"/>
      <c r="OE2444" s="104"/>
      <c r="OF2444" s="104"/>
      <c r="OG2444" s="104"/>
      <c r="OH2444" s="104"/>
      <c r="OI2444" s="104"/>
      <c r="OJ2444" s="104"/>
      <c r="OK2444" s="104"/>
      <c r="OL2444" s="104"/>
      <c r="OM2444" s="104"/>
      <c r="ON2444" s="104"/>
      <c r="OO2444" s="104"/>
      <c r="OP2444" s="104"/>
      <c r="OQ2444" s="104"/>
      <c r="OR2444" s="104"/>
      <c r="OS2444" s="104"/>
      <c r="OT2444" s="104"/>
      <c r="OU2444" s="104"/>
      <c r="OV2444" s="104"/>
      <c r="OW2444" s="104"/>
      <c r="OX2444" s="104"/>
      <c r="OY2444" s="104"/>
      <c r="OZ2444" s="104"/>
      <c r="PA2444" s="104"/>
      <c r="PB2444" s="104"/>
      <c r="PC2444" s="104"/>
      <c r="PD2444" s="104"/>
      <c r="PE2444" s="104"/>
      <c r="PF2444" s="104"/>
      <c r="PG2444" s="104"/>
      <c r="PH2444" s="104"/>
      <c r="PI2444" s="104"/>
      <c r="PJ2444" s="104"/>
      <c r="PK2444" s="104"/>
      <c r="PL2444" s="104"/>
      <c r="PM2444" s="104"/>
      <c r="PN2444" s="104"/>
      <c r="PO2444" s="104"/>
      <c r="PP2444" s="104"/>
      <c r="PQ2444" s="104"/>
      <c r="PR2444" s="104"/>
      <c r="PS2444" s="104"/>
      <c r="PT2444" s="104"/>
      <c r="PU2444" s="104"/>
      <c r="PV2444" s="104"/>
      <c r="PW2444" s="104"/>
      <c r="PX2444" s="104"/>
      <c r="PY2444" s="104"/>
      <c r="PZ2444" s="104"/>
      <c r="QA2444" s="104"/>
      <c r="QB2444" s="104"/>
      <c r="QC2444" s="104"/>
      <c r="QD2444" s="104"/>
      <c r="QE2444" s="104"/>
      <c r="QF2444" s="104"/>
      <c r="QG2444" s="104"/>
      <c r="QH2444" s="104"/>
      <c r="QI2444" s="104"/>
      <c r="QJ2444" s="104"/>
      <c r="QK2444" s="104"/>
      <c r="QL2444" s="104"/>
      <c r="QM2444" s="104"/>
      <c r="QN2444" s="104"/>
      <c r="QO2444" s="104"/>
      <c r="QP2444" s="104"/>
      <c r="QQ2444" s="104"/>
      <c r="QR2444" s="104"/>
      <c r="QS2444" s="104"/>
      <c r="QT2444" s="104"/>
      <c r="QU2444" s="104"/>
      <c r="QV2444" s="104"/>
      <c r="QW2444" s="104"/>
      <c r="QX2444" s="104"/>
      <c r="QY2444" s="104"/>
      <c r="QZ2444" s="104"/>
      <c r="RA2444" s="104"/>
      <c r="RB2444" s="104"/>
      <c r="RC2444" s="104"/>
      <c r="RD2444" s="104"/>
      <c r="RE2444" s="104"/>
      <c r="RF2444" s="104"/>
    </row>
    <row r="2445" spans="1:474" x14ac:dyDescent="0.25">
      <c r="A2445" s="131"/>
      <c r="B2445" s="48" t="s">
        <v>2299</v>
      </c>
      <c r="C2445" s="23"/>
      <c r="D2445" s="49">
        <v>0</v>
      </c>
      <c r="E2445" s="23"/>
      <c r="F2445" s="50">
        <v>0</v>
      </c>
      <c r="G2445" s="169"/>
      <c r="H2445" s="169"/>
      <c r="I2445" s="169"/>
      <c r="J2445" s="169"/>
      <c r="K2445" s="169"/>
      <c r="L2445" s="169"/>
      <c r="M2445" s="169"/>
      <c r="N2445" s="169"/>
      <c r="O2445" s="169"/>
      <c r="P2445" s="207"/>
      <c r="Q2445" s="169"/>
      <c r="R2445" s="169"/>
      <c r="S2445" s="169"/>
      <c r="T2445" s="169"/>
      <c r="U2445" s="208">
        <v>0</v>
      </c>
      <c r="V2445" s="207">
        <v>0</v>
      </c>
      <c r="W2445" s="169"/>
      <c r="X2445" s="169"/>
      <c r="Y2445" s="169"/>
      <c r="Z2445" s="169"/>
      <c r="AA2445" s="169"/>
      <c r="AB2445" s="169"/>
      <c r="AC2445" s="180"/>
      <c r="AD2445" s="180"/>
      <c r="AE2445" s="207">
        <f>H2445+J2445+L2445+N2445+P2445+R2445+T2445+V2445+X2445+Z2445+AB2445+AD2445</f>
        <v>0</v>
      </c>
    </row>
    <row r="2446" spans="1:474" x14ac:dyDescent="0.25">
      <c r="A2446" s="131"/>
      <c r="B2446" s="48" t="s">
        <v>2300</v>
      </c>
      <c r="C2446" s="23"/>
      <c r="D2446" s="57">
        <v>0</v>
      </c>
      <c r="E2446" s="23"/>
      <c r="F2446" s="50">
        <v>0</v>
      </c>
      <c r="G2446" s="169">
        <v>0</v>
      </c>
      <c r="H2446" s="169"/>
      <c r="I2446" s="169"/>
      <c r="J2446" s="169"/>
      <c r="K2446" s="169"/>
      <c r="L2446" s="169"/>
      <c r="M2446" s="169"/>
      <c r="N2446" s="169"/>
      <c r="O2446" s="169"/>
      <c r="P2446" s="207"/>
      <c r="Q2446" s="169"/>
      <c r="R2446" s="169"/>
      <c r="S2446" s="169"/>
      <c r="T2446" s="169"/>
      <c r="U2446" s="208">
        <v>0</v>
      </c>
      <c r="V2446" s="207">
        <v>0</v>
      </c>
      <c r="W2446" s="169"/>
      <c r="X2446" s="169"/>
      <c r="Y2446" s="169"/>
      <c r="Z2446" s="169"/>
      <c r="AA2446" s="169"/>
      <c r="AB2446" s="169"/>
      <c r="AC2446" s="180"/>
      <c r="AD2446" s="180"/>
      <c r="AE2446" s="207">
        <f>H2446+J2446+L2446+N2446+P2446+R2446+T2446+V2446+X2446+Z2446+AB2446+AD2446</f>
        <v>0</v>
      </c>
    </row>
    <row r="2447" spans="1:474" x14ac:dyDescent="0.25">
      <c r="A2447" s="131"/>
      <c r="B2447" s="48" t="s">
        <v>2301</v>
      </c>
      <c r="C2447" s="23"/>
      <c r="D2447" s="49">
        <v>0</v>
      </c>
      <c r="E2447" s="23"/>
      <c r="F2447" s="50">
        <v>0</v>
      </c>
      <c r="G2447" s="169"/>
      <c r="H2447" s="169"/>
      <c r="I2447" s="169"/>
      <c r="J2447" s="169"/>
      <c r="K2447" s="169"/>
      <c r="L2447" s="169"/>
      <c r="M2447" s="169"/>
      <c r="N2447" s="169"/>
      <c r="O2447" s="169"/>
      <c r="P2447" s="207"/>
      <c r="Q2447" s="169"/>
      <c r="R2447" s="169"/>
      <c r="S2447" s="169"/>
      <c r="T2447" s="169"/>
      <c r="U2447" s="208">
        <v>0</v>
      </c>
      <c r="V2447" s="207">
        <v>0</v>
      </c>
      <c r="W2447" s="169"/>
      <c r="X2447" s="169"/>
      <c r="Y2447" s="169"/>
      <c r="Z2447" s="169"/>
      <c r="AA2447" s="169"/>
      <c r="AB2447" s="169"/>
      <c r="AC2447" s="180"/>
      <c r="AD2447" s="180"/>
      <c r="AE2447" s="207">
        <f>H2447+J2447+L2447+N2447+P2447+R2447+T2447+V2447+X2447+Z2447+AB2447+AD2447</f>
        <v>0</v>
      </c>
    </row>
    <row r="2448" spans="1:474" x14ac:dyDescent="0.25">
      <c r="A2448" s="131"/>
      <c r="B2448" s="48" t="s">
        <v>2302</v>
      </c>
      <c r="C2448" s="23"/>
      <c r="D2448" s="49">
        <v>0</v>
      </c>
      <c r="E2448" s="23"/>
      <c r="F2448" s="50">
        <v>0</v>
      </c>
      <c r="G2448" s="169"/>
      <c r="H2448" s="169"/>
      <c r="I2448" s="169"/>
      <c r="J2448" s="169"/>
      <c r="K2448" s="169"/>
      <c r="L2448" s="169"/>
      <c r="M2448" s="169"/>
      <c r="N2448" s="169"/>
      <c r="O2448" s="169"/>
      <c r="P2448" s="207"/>
      <c r="Q2448" s="169"/>
      <c r="R2448" s="169"/>
      <c r="S2448" s="169"/>
      <c r="T2448" s="169"/>
      <c r="U2448" s="208">
        <v>0</v>
      </c>
      <c r="V2448" s="207">
        <v>0</v>
      </c>
      <c r="W2448" s="169"/>
      <c r="X2448" s="169"/>
      <c r="Y2448" s="169"/>
      <c r="Z2448" s="169"/>
      <c r="AA2448" s="169"/>
      <c r="AB2448" s="169"/>
      <c r="AC2448" s="180"/>
      <c r="AD2448" s="180"/>
      <c r="AE2448" s="207">
        <f>H2448+J2448+L2448+N2448+P2448+R2448+T2448+V2448+X2448+Z2448+AB2448+AD2448</f>
        <v>0</v>
      </c>
    </row>
    <row r="2449" spans="1:474" s="14" customFormat="1" x14ac:dyDescent="0.25">
      <c r="A2449" s="11">
        <v>379</v>
      </c>
      <c r="B2449" s="79" t="s">
        <v>2303</v>
      </c>
      <c r="C2449" s="80"/>
      <c r="D2449" s="11"/>
      <c r="E2449" s="11"/>
      <c r="F2449" s="13">
        <v>-1.8189894035458565E-12</v>
      </c>
      <c r="G2449" s="171">
        <f>G2450</f>
        <v>0</v>
      </c>
      <c r="H2449" s="171">
        <f t="shared" ref="H2449:AE2449" si="391">H2450</f>
        <v>0</v>
      </c>
      <c r="I2449" s="171">
        <f t="shared" si="391"/>
        <v>0</v>
      </c>
      <c r="J2449" s="171">
        <f t="shared" si="391"/>
        <v>0</v>
      </c>
      <c r="K2449" s="171">
        <f t="shared" si="391"/>
        <v>0</v>
      </c>
      <c r="L2449" s="171">
        <f t="shared" si="391"/>
        <v>0</v>
      </c>
      <c r="M2449" s="171">
        <f t="shared" si="391"/>
        <v>0</v>
      </c>
      <c r="N2449" s="171">
        <f t="shared" si="391"/>
        <v>0</v>
      </c>
      <c r="O2449" s="171">
        <f t="shared" si="391"/>
        <v>0</v>
      </c>
      <c r="P2449" s="185">
        <f t="shared" si="391"/>
        <v>0</v>
      </c>
      <c r="Q2449" s="171">
        <f t="shared" si="391"/>
        <v>0</v>
      </c>
      <c r="R2449" s="171">
        <f t="shared" si="391"/>
        <v>0</v>
      </c>
      <c r="S2449" s="171">
        <v>0</v>
      </c>
      <c r="T2449" s="171">
        <v>0</v>
      </c>
      <c r="U2449" s="171">
        <v>0</v>
      </c>
      <c r="V2449" s="185">
        <v>0</v>
      </c>
      <c r="W2449" s="171">
        <f t="shared" si="391"/>
        <v>0</v>
      </c>
      <c r="X2449" s="171">
        <f t="shared" si="391"/>
        <v>0</v>
      </c>
      <c r="Y2449" s="171">
        <f t="shared" si="391"/>
        <v>0</v>
      </c>
      <c r="Z2449" s="171">
        <f t="shared" si="391"/>
        <v>0</v>
      </c>
      <c r="AA2449" s="171">
        <f t="shared" si="391"/>
        <v>0</v>
      </c>
      <c r="AB2449" s="171">
        <f t="shared" si="391"/>
        <v>0</v>
      </c>
      <c r="AC2449" s="171">
        <f t="shared" si="391"/>
        <v>0</v>
      </c>
      <c r="AD2449" s="181">
        <f t="shared" si="391"/>
        <v>0</v>
      </c>
      <c r="AE2449" s="185">
        <f t="shared" si="391"/>
        <v>0</v>
      </c>
      <c r="AF2449" s="104"/>
      <c r="AG2449" s="104"/>
      <c r="AH2449" s="104"/>
      <c r="AI2449" s="104"/>
      <c r="AJ2449" s="104"/>
      <c r="AK2449" s="104"/>
      <c r="AL2449" s="104"/>
      <c r="AM2449" s="104"/>
      <c r="AN2449" s="104"/>
      <c r="AO2449" s="104"/>
      <c r="AP2449" s="104"/>
      <c r="AQ2449" s="104"/>
      <c r="AR2449" s="104"/>
      <c r="AS2449" s="104"/>
      <c r="AT2449" s="104"/>
      <c r="AU2449" s="104"/>
      <c r="AV2449" s="104"/>
      <c r="AW2449" s="104"/>
      <c r="AX2449" s="104"/>
      <c r="AY2449" s="104"/>
      <c r="AZ2449" s="104"/>
      <c r="BA2449" s="104"/>
      <c r="BB2449" s="104"/>
      <c r="BC2449" s="104"/>
      <c r="BD2449" s="104"/>
      <c r="BE2449" s="104"/>
      <c r="BF2449" s="104"/>
      <c r="BG2449" s="104"/>
      <c r="BH2449" s="104"/>
      <c r="BI2449" s="104"/>
      <c r="BJ2449" s="104"/>
      <c r="BK2449" s="104"/>
      <c r="BL2449" s="104"/>
      <c r="BM2449" s="104"/>
      <c r="BN2449" s="104"/>
      <c r="BO2449" s="104"/>
      <c r="BP2449" s="104"/>
      <c r="BQ2449" s="104"/>
      <c r="BR2449" s="104"/>
      <c r="GM2449" s="104"/>
      <c r="GN2449" s="104"/>
      <c r="GO2449" s="104"/>
      <c r="GP2449" s="104"/>
      <c r="GQ2449" s="104"/>
      <c r="GR2449" s="104"/>
      <c r="GS2449" s="104"/>
      <c r="GT2449" s="104"/>
      <c r="GU2449" s="104"/>
      <c r="GV2449" s="104"/>
      <c r="GW2449" s="104"/>
      <c r="GX2449" s="104"/>
      <c r="GY2449" s="104"/>
      <c r="GZ2449" s="104"/>
      <c r="HA2449" s="104"/>
      <c r="HB2449" s="104"/>
      <c r="HC2449" s="104"/>
      <c r="HD2449" s="104"/>
      <c r="HE2449" s="104"/>
      <c r="HF2449" s="104"/>
      <c r="HG2449" s="104"/>
      <c r="HH2449" s="104"/>
      <c r="HI2449" s="104"/>
      <c r="HJ2449" s="104"/>
      <c r="HK2449" s="104"/>
      <c r="HL2449" s="104"/>
      <c r="HM2449" s="104"/>
      <c r="HN2449" s="104"/>
      <c r="HO2449" s="104"/>
      <c r="HP2449" s="104"/>
      <c r="HQ2449" s="104"/>
      <c r="HR2449" s="104"/>
      <c r="HS2449" s="104"/>
      <c r="HT2449" s="104"/>
      <c r="HU2449" s="104"/>
      <c r="HV2449" s="104"/>
      <c r="HW2449" s="104"/>
      <c r="HX2449" s="104"/>
      <c r="HY2449" s="104"/>
      <c r="HZ2449" s="104"/>
      <c r="IA2449" s="104"/>
      <c r="IB2449" s="104"/>
      <c r="IC2449" s="104"/>
      <c r="ID2449" s="104"/>
      <c r="IE2449" s="104"/>
      <c r="IF2449" s="104"/>
      <c r="IG2449" s="104"/>
      <c r="IH2449" s="104"/>
      <c r="II2449" s="104"/>
      <c r="IJ2449" s="104"/>
      <c r="IK2449" s="104"/>
      <c r="IL2449" s="104"/>
      <c r="IM2449" s="104"/>
      <c r="IN2449" s="104"/>
      <c r="IO2449" s="104"/>
      <c r="IP2449" s="104"/>
      <c r="IQ2449" s="104"/>
      <c r="IR2449" s="104"/>
      <c r="IS2449" s="104"/>
      <c r="IT2449" s="104"/>
      <c r="IU2449" s="104"/>
      <c r="IV2449" s="104"/>
      <c r="IW2449" s="104"/>
      <c r="IX2449" s="104"/>
      <c r="IY2449" s="104"/>
      <c r="IZ2449" s="104"/>
      <c r="JA2449" s="104"/>
      <c r="JB2449" s="104"/>
      <c r="JC2449" s="104"/>
      <c r="JD2449" s="104"/>
      <c r="JE2449" s="104"/>
      <c r="JF2449" s="104"/>
      <c r="JG2449" s="104"/>
      <c r="JH2449" s="104"/>
      <c r="JI2449" s="104"/>
      <c r="JJ2449" s="104"/>
      <c r="JK2449" s="104"/>
      <c r="JL2449" s="104"/>
      <c r="JM2449" s="104"/>
      <c r="JN2449" s="104"/>
      <c r="JO2449" s="104"/>
      <c r="JP2449" s="104"/>
      <c r="JQ2449" s="104"/>
      <c r="JR2449" s="104"/>
      <c r="JS2449" s="104"/>
      <c r="JT2449" s="104"/>
      <c r="JU2449" s="104"/>
      <c r="JV2449" s="104"/>
      <c r="JW2449" s="104"/>
      <c r="JX2449" s="104"/>
      <c r="JY2449" s="104"/>
      <c r="JZ2449" s="104"/>
      <c r="KA2449" s="104"/>
      <c r="KB2449" s="104"/>
      <c r="KC2449" s="104"/>
      <c r="KD2449" s="104"/>
      <c r="KE2449" s="104"/>
      <c r="KF2449" s="104"/>
      <c r="KG2449" s="104"/>
      <c r="KH2449" s="104"/>
      <c r="KI2449" s="104"/>
      <c r="KJ2449" s="104"/>
      <c r="KK2449" s="104"/>
      <c r="KL2449" s="104"/>
      <c r="KM2449" s="104"/>
      <c r="KN2449" s="104"/>
      <c r="KO2449" s="104"/>
      <c r="KP2449" s="104"/>
      <c r="KQ2449" s="104"/>
      <c r="KR2449" s="104"/>
      <c r="KS2449" s="104"/>
      <c r="KT2449" s="104"/>
      <c r="KU2449" s="104"/>
      <c r="KV2449" s="104"/>
      <c r="KW2449" s="104"/>
      <c r="KX2449" s="104"/>
      <c r="KY2449" s="104"/>
      <c r="KZ2449" s="104"/>
      <c r="LA2449" s="104"/>
      <c r="LB2449" s="104"/>
      <c r="LC2449" s="104"/>
      <c r="LD2449" s="104"/>
      <c r="LE2449" s="104"/>
      <c r="LF2449" s="104"/>
      <c r="LG2449" s="104"/>
      <c r="LH2449" s="104"/>
      <c r="LI2449" s="104"/>
      <c r="LJ2449" s="104"/>
      <c r="LK2449" s="104"/>
      <c r="LL2449" s="104"/>
      <c r="LM2449" s="104"/>
      <c r="LN2449" s="104"/>
      <c r="LO2449" s="104"/>
      <c r="LP2449" s="104"/>
      <c r="LQ2449" s="104"/>
      <c r="LR2449" s="104"/>
      <c r="LS2449" s="104"/>
      <c r="LT2449" s="104"/>
      <c r="LU2449" s="104"/>
      <c r="LV2449" s="104"/>
      <c r="LW2449" s="104"/>
      <c r="LX2449" s="104"/>
      <c r="LY2449" s="104"/>
      <c r="LZ2449" s="104"/>
      <c r="MA2449" s="104"/>
      <c r="MB2449" s="104"/>
      <c r="MC2449" s="104"/>
      <c r="MD2449" s="104"/>
      <c r="ME2449" s="104"/>
      <c r="MF2449" s="104"/>
      <c r="MG2449" s="104"/>
      <c r="MH2449" s="104"/>
      <c r="MI2449" s="104"/>
      <c r="MJ2449" s="104"/>
      <c r="MK2449" s="104"/>
      <c r="ML2449" s="104"/>
      <c r="MM2449" s="104"/>
      <c r="MN2449" s="104"/>
      <c r="MO2449" s="104"/>
      <c r="MP2449" s="104"/>
      <c r="MQ2449" s="104"/>
      <c r="MR2449" s="104"/>
      <c r="MS2449" s="104"/>
      <c r="MT2449" s="104"/>
      <c r="MU2449" s="104"/>
      <c r="MV2449" s="104"/>
      <c r="MW2449" s="104"/>
      <c r="MX2449" s="104"/>
      <c r="MY2449" s="104"/>
      <c r="MZ2449" s="104"/>
      <c r="NA2449" s="104"/>
      <c r="NB2449" s="104"/>
      <c r="NC2449" s="104"/>
      <c r="ND2449" s="104"/>
      <c r="NE2449" s="104"/>
      <c r="NF2449" s="104"/>
      <c r="NG2449" s="104"/>
      <c r="NH2449" s="104"/>
      <c r="NI2449" s="104"/>
      <c r="NJ2449" s="104"/>
      <c r="NK2449" s="104"/>
      <c r="NL2449" s="104"/>
      <c r="NM2449" s="104"/>
      <c r="NN2449" s="104"/>
      <c r="NO2449" s="104"/>
      <c r="NP2449" s="104"/>
      <c r="NQ2449" s="104"/>
      <c r="NR2449" s="104"/>
      <c r="NS2449" s="104"/>
      <c r="NT2449" s="104"/>
      <c r="NU2449" s="104"/>
      <c r="NV2449" s="104"/>
      <c r="NW2449" s="104"/>
      <c r="NX2449" s="104"/>
      <c r="NY2449" s="104"/>
      <c r="NZ2449" s="104"/>
      <c r="OA2449" s="104"/>
      <c r="OB2449" s="104"/>
      <c r="OC2449" s="104"/>
      <c r="OD2449" s="104"/>
      <c r="OE2449" s="104"/>
      <c r="OF2449" s="104"/>
      <c r="OG2449" s="104"/>
      <c r="OH2449" s="104"/>
      <c r="OI2449" s="104"/>
      <c r="OJ2449" s="104"/>
      <c r="OK2449" s="104"/>
      <c r="OL2449" s="104"/>
      <c r="OM2449" s="104"/>
      <c r="ON2449" s="104"/>
      <c r="OO2449" s="104"/>
      <c r="OP2449" s="104"/>
      <c r="OQ2449" s="104"/>
      <c r="OR2449" s="104"/>
      <c r="OS2449" s="104"/>
      <c r="OT2449" s="104"/>
      <c r="OU2449" s="104"/>
      <c r="OV2449" s="104"/>
      <c r="OW2449" s="104"/>
      <c r="OX2449" s="104"/>
      <c r="OY2449" s="104"/>
      <c r="OZ2449" s="104"/>
      <c r="PA2449" s="104"/>
      <c r="PB2449" s="104"/>
      <c r="PC2449" s="104"/>
      <c r="PD2449" s="104"/>
      <c r="PE2449" s="104"/>
      <c r="PF2449" s="104"/>
      <c r="PG2449" s="104"/>
      <c r="PH2449" s="104"/>
      <c r="PI2449" s="104"/>
      <c r="PJ2449" s="104"/>
      <c r="PK2449" s="104"/>
      <c r="PL2449" s="104"/>
      <c r="PM2449" s="104"/>
      <c r="PN2449" s="104"/>
      <c r="PO2449" s="104"/>
      <c r="PP2449" s="104"/>
      <c r="PQ2449" s="104"/>
      <c r="PR2449" s="104"/>
      <c r="PS2449" s="104"/>
      <c r="PT2449" s="104"/>
      <c r="PU2449" s="104"/>
      <c r="PV2449" s="104"/>
      <c r="PW2449" s="104"/>
      <c r="PX2449" s="104"/>
      <c r="PY2449" s="104"/>
      <c r="PZ2449" s="104"/>
      <c r="QA2449" s="104"/>
      <c r="QB2449" s="104"/>
      <c r="QC2449" s="104"/>
      <c r="QD2449" s="104"/>
      <c r="QE2449" s="104"/>
      <c r="QF2449" s="104"/>
      <c r="QG2449" s="104"/>
      <c r="QH2449" s="104"/>
      <c r="QI2449" s="104"/>
      <c r="QJ2449" s="104"/>
      <c r="QK2449" s="104"/>
      <c r="QL2449" s="104"/>
      <c r="QM2449" s="104"/>
      <c r="QN2449" s="104"/>
      <c r="QO2449" s="104"/>
      <c r="QP2449" s="104"/>
      <c r="QQ2449" s="104"/>
      <c r="QR2449" s="104"/>
      <c r="QS2449" s="104"/>
      <c r="QT2449" s="104"/>
      <c r="QU2449" s="104"/>
      <c r="QV2449" s="104"/>
      <c r="QW2449" s="104"/>
      <c r="QX2449" s="104"/>
      <c r="QY2449" s="104"/>
      <c r="QZ2449" s="104"/>
      <c r="RA2449" s="104"/>
      <c r="RB2449" s="104"/>
      <c r="RC2449" s="104"/>
      <c r="RD2449" s="104"/>
      <c r="RE2449" s="104"/>
      <c r="RF2449" s="104"/>
    </row>
    <row r="2450" spans="1:474" s="19" customFormat="1" x14ac:dyDescent="0.25">
      <c r="A2450" s="15">
        <v>37901</v>
      </c>
      <c r="B2450" s="67" t="s">
        <v>2304</v>
      </c>
      <c r="C2450" s="15"/>
      <c r="D2450" s="15"/>
      <c r="E2450" s="15"/>
      <c r="F2450" s="18">
        <v>-1.8189894035458565E-12</v>
      </c>
      <c r="G2450" s="173">
        <f>SUM(G2451)</f>
        <v>0</v>
      </c>
      <c r="H2450" s="173">
        <f t="shared" ref="H2450:AE2450" si="392">SUM(H2451)</f>
        <v>0</v>
      </c>
      <c r="I2450" s="173">
        <f t="shared" si="392"/>
        <v>0</v>
      </c>
      <c r="J2450" s="173">
        <f t="shared" si="392"/>
        <v>0</v>
      </c>
      <c r="K2450" s="173">
        <f t="shared" si="392"/>
        <v>0</v>
      </c>
      <c r="L2450" s="173">
        <f t="shared" si="392"/>
        <v>0</v>
      </c>
      <c r="M2450" s="173">
        <f t="shared" si="392"/>
        <v>0</v>
      </c>
      <c r="N2450" s="173">
        <f t="shared" si="392"/>
        <v>0</v>
      </c>
      <c r="O2450" s="173">
        <f t="shared" si="392"/>
        <v>0</v>
      </c>
      <c r="P2450" s="184">
        <f t="shared" si="392"/>
        <v>0</v>
      </c>
      <c r="Q2450" s="173">
        <f t="shared" si="392"/>
        <v>0</v>
      </c>
      <c r="R2450" s="173">
        <f t="shared" si="392"/>
        <v>0</v>
      </c>
      <c r="S2450" s="173">
        <v>0</v>
      </c>
      <c r="T2450" s="173">
        <v>0</v>
      </c>
      <c r="U2450" s="173">
        <v>0</v>
      </c>
      <c r="V2450" s="184">
        <v>0</v>
      </c>
      <c r="W2450" s="173">
        <f t="shared" si="392"/>
        <v>0</v>
      </c>
      <c r="X2450" s="173">
        <f t="shared" si="392"/>
        <v>0</v>
      </c>
      <c r="Y2450" s="173">
        <f t="shared" si="392"/>
        <v>0</v>
      </c>
      <c r="Z2450" s="173">
        <f t="shared" si="392"/>
        <v>0</v>
      </c>
      <c r="AA2450" s="173">
        <f t="shared" si="392"/>
        <v>0</v>
      </c>
      <c r="AB2450" s="173">
        <f t="shared" si="392"/>
        <v>0</v>
      </c>
      <c r="AC2450" s="173">
        <f t="shared" si="392"/>
        <v>0</v>
      </c>
      <c r="AD2450" s="179">
        <f t="shared" si="392"/>
        <v>0</v>
      </c>
      <c r="AE2450" s="184">
        <f t="shared" si="392"/>
        <v>0</v>
      </c>
      <c r="AF2450" s="104"/>
      <c r="AG2450" s="104"/>
      <c r="AH2450" s="104"/>
      <c r="AI2450" s="104"/>
      <c r="AJ2450" s="104"/>
      <c r="AK2450" s="104"/>
      <c r="AL2450" s="104"/>
      <c r="AM2450" s="104"/>
      <c r="AN2450" s="104"/>
      <c r="AO2450" s="104"/>
      <c r="AP2450" s="104"/>
      <c r="AQ2450" s="104"/>
      <c r="AR2450" s="104"/>
      <c r="AS2450" s="104"/>
      <c r="AT2450" s="104"/>
      <c r="AU2450" s="104"/>
      <c r="AV2450" s="104"/>
      <c r="AW2450" s="104"/>
      <c r="AX2450" s="104"/>
      <c r="AY2450" s="104"/>
      <c r="AZ2450" s="104"/>
      <c r="BA2450" s="104"/>
      <c r="BB2450" s="104"/>
      <c r="BC2450" s="104"/>
      <c r="BD2450" s="104"/>
      <c r="BE2450" s="104"/>
      <c r="BF2450" s="104"/>
      <c r="BG2450" s="104"/>
      <c r="BH2450" s="104"/>
      <c r="BI2450" s="104"/>
      <c r="BJ2450" s="104"/>
      <c r="BK2450" s="104"/>
      <c r="BL2450" s="104"/>
      <c r="BM2450" s="104"/>
      <c r="BN2450" s="104"/>
      <c r="BO2450" s="104"/>
      <c r="BP2450" s="104"/>
      <c r="BQ2450" s="104"/>
      <c r="BR2450" s="104"/>
      <c r="GM2450" s="104"/>
      <c r="GN2450" s="104"/>
      <c r="GO2450" s="104"/>
      <c r="GP2450" s="104"/>
      <c r="GQ2450" s="104"/>
      <c r="GR2450" s="104"/>
      <c r="GS2450" s="104"/>
      <c r="GT2450" s="104"/>
      <c r="GU2450" s="104"/>
      <c r="GV2450" s="104"/>
      <c r="GW2450" s="104"/>
      <c r="GX2450" s="104"/>
      <c r="GY2450" s="104"/>
      <c r="GZ2450" s="104"/>
      <c r="HA2450" s="104"/>
      <c r="HB2450" s="104"/>
      <c r="HC2450" s="104"/>
      <c r="HD2450" s="104"/>
      <c r="HE2450" s="104"/>
      <c r="HF2450" s="104"/>
      <c r="HG2450" s="104"/>
      <c r="HH2450" s="104"/>
      <c r="HI2450" s="104"/>
      <c r="HJ2450" s="104"/>
      <c r="HK2450" s="104"/>
      <c r="HL2450" s="104"/>
      <c r="HM2450" s="104"/>
      <c r="HN2450" s="104"/>
      <c r="HO2450" s="104"/>
      <c r="HP2450" s="104"/>
      <c r="HQ2450" s="104"/>
      <c r="HR2450" s="104"/>
      <c r="HS2450" s="104"/>
      <c r="HT2450" s="104"/>
      <c r="HU2450" s="104"/>
      <c r="HV2450" s="104"/>
      <c r="HW2450" s="104"/>
      <c r="HX2450" s="104"/>
      <c r="HY2450" s="104"/>
      <c r="HZ2450" s="104"/>
      <c r="IA2450" s="104"/>
      <c r="IB2450" s="104"/>
      <c r="IC2450" s="104"/>
      <c r="ID2450" s="104"/>
      <c r="IE2450" s="104"/>
      <c r="IF2450" s="104"/>
      <c r="IG2450" s="104"/>
      <c r="IH2450" s="104"/>
      <c r="II2450" s="104"/>
      <c r="IJ2450" s="104"/>
      <c r="IK2450" s="104"/>
      <c r="IL2450" s="104"/>
      <c r="IM2450" s="104"/>
      <c r="IN2450" s="104"/>
      <c r="IO2450" s="104"/>
      <c r="IP2450" s="104"/>
      <c r="IQ2450" s="104"/>
      <c r="IR2450" s="104"/>
      <c r="IS2450" s="104"/>
      <c r="IT2450" s="104"/>
      <c r="IU2450" s="104"/>
      <c r="IV2450" s="104"/>
      <c r="IW2450" s="104"/>
      <c r="IX2450" s="104"/>
      <c r="IY2450" s="104"/>
      <c r="IZ2450" s="104"/>
      <c r="JA2450" s="104"/>
      <c r="JB2450" s="104"/>
      <c r="JC2450" s="104"/>
      <c r="JD2450" s="104"/>
      <c r="JE2450" s="104"/>
      <c r="JF2450" s="104"/>
      <c r="JG2450" s="104"/>
      <c r="JH2450" s="104"/>
      <c r="JI2450" s="104"/>
      <c r="JJ2450" s="104"/>
      <c r="JK2450" s="104"/>
      <c r="JL2450" s="104"/>
      <c r="JM2450" s="104"/>
      <c r="JN2450" s="104"/>
      <c r="JO2450" s="104"/>
      <c r="JP2450" s="104"/>
      <c r="JQ2450" s="104"/>
      <c r="JR2450" s="104"/>
      <c r="JS2450" s="104"/>
      <c r="JT2450" s="104"/>
      <c r="JU2450" s="104"/>
      <c r="JV2450" s="104"/>
      <c r="JW2450" s="104"/>
      <c r="JX2450" s="104"/>
      <c r="JY2450" s="104"/>
      <c r="JZ2450" s="104"/>
      <c r="KA2450" s="104"/>
      <c r="KB2450" s="104"/>
      <c r="KC2450" s="104"/>
      <c r="KD2450" s="104"/>
      <c r="KE2450" s="104"/>
      <c r="KF2450" s="104"/>
      <c r="KG2450" s="104"/>
      <c r="KH2450" s="104"/>
      <c r="KI2450" s="104"/>
      <c r="KJ2450" s="104"/>
      <c r="KK2450" s="104"/>
      <c r="KL2450" s="104"/>
      <c r="KM2450" s="104"/>
      <c r="KN2450" s="104"/>
      <c r="KO2450" s="104"/>
      <c r="KP2450" s="104"/>
      <c r="KQ2450" s="104"/>
      <c r="KR2450" s="104"/>
      <c r="KS2450" s="104"/>
      <c r="KT2450" s="104"/>
      <c r="KU2450" s="104"/>
      <c r="KV2450" s="104"/>
      <c r="KW2450" s="104"/>
      <c r="KX2450" s="104"/>
      <c r="KY2450" s="104"/>
      <c r="KZ2450" s="104"/>
      <c r="LA2450" s="104"/>
      <c r="LB2450" s="104"/>
      <c r="LC2450" s="104"/>
      <c r="LD2450" s="104"/>
      <c r="LE2450" s="104"/>
      <c r="LF2450" s="104"/>
      <c r="LG2450" s="104"/>
      <c r="LH2450" s="104"/>
      <c r="LI2450" s="104"/>
      <c r="LJ2450" s="104"/>
      <c r="LK2450" s="104"/>
      <c r="LL2450" s="104"/>
      <c r="LM2450" s="104"/>
      <c r="LN2450" s="104"/>
      <c r="LO2450" s="104"/>
      <c r="LP2450" s="104"/>
      <c r="LQ2450" s="104"/>
      <c r="LR2450" s="104"/>
      <c r="LS2450" s="104"/>
      <c r="LT2450" s="104"/>
      <c r="LU2450" s="104"/>
      <c r="LV2450" s="104"/>
      <c r="LW2450" s="104"/>
      <c r="LX2450" s="104"/>
      <c r="LY2450" s="104"/>
      <c r="LZ2450" s="104"/>
      <c r="MA2450" s="104"/>
      <c r="MB2450" s="104"/>
      <c r="MC2450" s="104"/>
      <c r="MD2450" s="104"/>
      <c r="ME2450" s="104"/>
      <c r="MF2450" s="104"/>
      <c r="MG2450" s="104"/>
      <c r="MH2450" s="104"/>
      <c r="MI2450" s="104"/>
      <c r="MJ2450" s="104"/>
      <c r="MK2450" s="104"/>
      <c r="ML2450" s="104"/>
      <c r="MM2450" s="104"/>
      <c r="MN2450" s="104"/>
      <c r="MO2450" s="104"/>
      <c r="MP2450" s="104"/>
      <c r="MQ2450" s="104"/>
      <c r="MR2450" s="104"/>
      <c r="MS2450" s="104"/>
      <c r="MT2450" s="104"/>
      <c r="MU2450" s="104"/>
      <c r="MV2450" s="104"/>
      <c r="MW2450" s="104"/>
      <c r="MX2450" s="104"/>
      <c r="MY2450" s="104"/>
      <c r="MZ2450" s="104"/>
      <c r="NA2450" s="104"/>
      <c r="NB2450" s="104"/>
      <c r="NC2450" s="104"/>
      <c r="ND2450" s="104"/>
      <c r="NE2450" s="104"/>
      <c r="NF2450" s="104"/>
      <c r="NG2450" s="104"/>
      <c r="NH2450" s="104"/>
      <c r="NI2450" s="104"/>
      <c r="NJ2450" s="104"/>
      <c r="NK2450" s="104"/>
      <c r="NL2450" s="104"/>
      <c r="NM2450" s="104"/>
      <c r="NN2450" s="104"/>
      <c r="NO2450" s="104"/>
      <c r="NP2450" s="104"/>
      <c r="NQ2450" s="104"/>
      <c r="NR2450" s="104"/>
      <c r="NS2450" s="104"/>
      <c r="NT2450" s="104"/>
      <c r="NU2450" s="104"/>
      <c r="NV2450" s="104"/>
      <c r="NW2450" s="104"/>
      <c r="NX2450" s="104"/>
      <c r="NY2450" s="104"/>
      <c r="NZ2450" s="104"/>
      <c r="OA2450" s="104"/>
      <c r="OB2450" s="104"/>
      <c r="OC2450" s="104"/>
      <c r="OD2450" s="104"/>
      <c r="OE2450" s="104"/>
      <c r="OF2450" s="104"/>
      <c r="OG2450" s="104"/>
      <c r="OH2450" s="104"/>
      <c r="OI2450" s="104"/>
      <c r="OJ2450" s="104"/>
      <c r="OK2450" s="104"/>
      <c r="OL2450" s="104"/>
      <c r="OM2450" s="104"/>
      <c r="ON2450" s="104"/>
      <c r="OO2450" s="104"/>
      <c r="OP2450" s="104"/>
      <c r="OQ2450" s="104"/>
      <c r="OR2450" s="104"/>
      <c r="OS2450" s="104"/>
      <c r="OT2450" s="104"/>
      <c r="OU2450" s="104"/>
      <c r="OV2450" s="104"/>
      <c r="OW2450" s="104"/>
      <c r="OX2450" s="104"/>
      <c r="OY2450" s="104"/>
      <c r="OZ2450" s="104"/>
      <c r="PA2450" s="104"/>
      <c r="PB2450" s="104"/>
      <c r="PC2450" s="104"/>
      <c r="PD2450" s="104"/>
      <c r="PE2450" s="104"/>
      <c r="PF2450" s="104"/>
      <c r="PG2450" s="104"/>
      <c r="PH2450" s="104"/>
      <c r="PI2450" s="104"/>
      <c r="PJ2450" s="104"/>
      <c r="PK2450" s="104"/>
      <c r="PL2450" s="104"/>
      <c r="PM2450" s="104"/>
      <c r="PN2450" s="104"/>
      <c r="PO2450" s="104"/>
      <c r="PP2450" s="104"/>
      <c r="PQ2450" s="104"/>
      <c r="PR2450" s="104"/>
      <c r="PS2450" s="104"/>
      <c r="PT2450" s="104"/>
      <c r="PU2450" s="104"/>
      <c r="PV2450" s="104"/>
      <c r="PW2450" s="104"/>
      <c r="PX2450" s="104"/>
      <c r="PY2450" s="104"/>
      <c r="PZ2450" s="104"/>
      <c r="QA2450" s="104"/>
      <c r="QB2450" s="104"/>
      <c r="QC2450" s="104"/>
      <c r="QD2450" s="104"/>
      <c r="QE2450" s="104"/>
      <c r="QF2450" s="104"/>
      <c r="QG2450" s="104"/>
      <c r="QH2450" s="104"/>
      <c r="QI2450" s="104"/>
      <c r="QJ2450" s="104"/>
      <c r="QK2450" s="104"/>
      <c r="QL2450" s="104"/>
      <c r="QM2450" s="104"/>
      <c r="QN2450" s="104"/>
      <c r="QO2450" s="104"/>
      <c r="QP2450" s="104"/>
      <c r="QQ2450" s="104"/>
      <c r="QR2450" s="104"/>
      <c r="QS2450" s="104"/>
      <c r="QT2450" s="104"/>
      <c r="QU2450" s="104"/>
      <c r="QV2450" s="104"/>
      <c r="QW2450" s="104"/>
      <c r="QX2450" s="104"/>
      <c r="QY2450" s="104"/>
      <c r="QZ2450" s="104"/>
      <c r="RA2450" s="104"/>
      <c r="RB2450" s="104"/>
      <c r="RC2450" s="104"/>
      <c r="RD2450" s="104"/>
      <c r="RE2450" s="104"/>
      <c r="RF2450" s="104"/>
    </row>
    <row r="2451" spans="1:474" x14ac:dyDescent="0.25">
      <c r="A2451" s="119"/>
      <c r="B2451" s="48" t="s">
        <v>2305</v>
      </c>
      <c r="C2451" s="23"/>
      <c r="D2451" s="49">
        <v>0</v>
      </c>
      <c r="E2451" s="23"/>
      <c r="F2451" s="50">
        <v>-1.8189894035458565E-12</v>
      </c>
      <c r="G2451" s="169"/>
      <c r="H2451" s="169"/>
      <c r="I2451" s="169"/>
      <c r="J2451" s="169"/>
      <c r="K2451" s="169"/>
      <c r="L2451" s="169"/>
      <c r="M2451" s="169"/>
      <c r="N2451" s="169"/>
      <c r="O2451" s="169"/>
      <c r="P2451" s="207"/>
      <c r="Q2451" s="169"/>
      <c r="R2451" s="169"/>
      <c r="S2451" s="169"/>
      <c r="T2451" s="169"/>
      <c r="U2451" s="208">
        <v>0</v>
      </c>
      <c r="V2451" s="207">
        <v>0</v>
      </c>
      <c r="W2451" s="169"/>
      <c r="X2451" s="169"/>
      <c r="Y2451" s="169"/>
      <c r="Z2451" s="169"/>
      <c r="AA2451" s="169"/>
      <c r="AB2451" s="169"/>
      <c r="AC2451" s="180"/>
      <c r="AD2451" s="180"/>
      <c r="AE2451" s="207">
        <f>H2451+J2451+L2451+N2451+P2451+R2451+T2451+V2451+X2451+Z2451+AB2451+AD2451</f>
        <v>0</v>
      </c>
    </row>
    <row r="2452" spans="1:474" s="10" customFormat="1" x14ac:dyDescent="0.25">
      <c r="A2452" s="6">
        <v>3800</v>
      </c>
      <c r="B2452" s="90" t="s">
        <v>2306</v>
      </c>
      <c r="C2452" s="91"/>
      <c r="D2452" s="6"/>
      <c r="E2452" s="6"/>
      <c r="F2452" s="213">
        <f t="shared" ref="F2452:AE2452" si="393">F2453+F2469</f>
        <v>514578.35</v>
      </c>
      <c r="G2452" s="177">
        <f>G2453+G2469</f>
        <v>0</v>
      </c>
      <c r="H2452" s="177">
        <f t="shared" si="393"/>
        <v>0</v>
      </c>
      <c r="I2452" s="177">
        <f t="shared" si="393"/>
        <v>0</v>
      </c>
      <c r="J2452" s="177">
        <f t="shared" si="393"/>
        <v>0</v>
      </c>
      <c r="K2452" s="177">
        <f t="shared" si="393"/>
        <v>0</v>
      </c>
      <c r="L2452" s="177">
        <f t="shared" si="393"/>
        <v>0</v>
      </c>
      <c r="M2452" s="177">
        <f t="shared" si="393"/>
        <v>0</v>
      </c>
      <c r="N2452" s="177">
        <f t="shared" si="393"/>
        <v>0</v>
      </c>
      <c r="O2452" s="177">
        <f t="shared" si="393"/>
        <v>0</v>
      </c>
      <c r="P2452" s="213">
        <f t="shared" si="393"/>
        <v>0</v>
      </c>
      <c r="Q2452" s="177">
        <f t="shared" si="393"/>
        <v>0</v>
      </c>
      <c r="R2452" s="177">
        <f t="shared" si="393"/>
        <v>0</v>
      </c>
      <c r="S2452" s="177">
        <v>0</v>
      </c>
      <c r="T2452" s="177">
        <v>0</v>
      </c>
      <c r="U2452" s="177">
        <v>641</v>
      </c>
      <c r="V2452" s="213">
        <v>551118.35</v>
      </c>
      <c r="W2452" s="177">
        <f t="shared" si="393"/>
        <v>0</v>
      </c>
      <c r="X2452" s="177">
        <f t="shared" si="393"/>
        <v>0</v>
      </c>
      <c r="Y2452" s="177">
        <f t="shared" si="393"/>
        <v>0</v>
      </c>
      <c r="Z2452" s="177">
        <f t="shared" si="393"/>
        <v>0</v>
      </c>
      <c r="AA2452" s="177">
        <f t="shared" si="393"/>
        <v>0</v>
      </c>
      <c r="AB2452" s="177">
        <f t="shared" si="393"/>
        <v>0</v>
      </c>
      <c r="AC2452" s="177">
        <f t="shared" si="393"/>
        <v>0</v>
      </c>
      <c r="AD2452" s="182">
        <f t="shared" si="393"/>
        <v>0</v>
      </c>
      <c r="AE2452" s="213">
        <f t="shared" si="393"/>
        <v>514578.35</v>
      </c>
      <c r="AF2452" s="104"/>
      <c r="AG2452" s="104"/>
      <c r="AH2452" s="104"/>
      <c r="AI2452" s="104"/>
      <c r="AJ2452" s="104"/>
      <c r="AK2452" s="104"/>
      <c r="AL2452" s="104"/>
      <c r="AM2452" s="104"/>
      <c r="AN2452" s="104"/>
      <c r="AO2452" s="104"/>
      <c r="AP2452" s="104"/>
      <c r="AQ2452" s="104"/>
      <c r="AR2452" s="104"/>
      <c r="AS2452" s="104"/>
      <c r="AT2452" s="104"/>
      <c r="AU2452" s="104"/>
      <c r="AV2452" s="104"/>
      <c r="AW2452" s="104"/>
      <c r="AX2452" s="104"/>
      <c r="AY2452" s="104"/>
      <c r="AZ2452" s="104"/>
      <c r="BA2452" s="104"/>
      <c r="BB2452" s="104"/>
      <c r="BC2452" s="104"/>
      <c r="BD2452" s="104"/>
      <c r="BE2452" s="104"/>
      <c r="BF2452" s="104"/>
      <c r="BG2452" s="104"/>
      <c r="BH2452" s="104"/>
      <c r="BI2452" s="104"/>
      <c r="BJ2452" s="104"/>
      <c r="BK2452" s="104"/>
      <c r="BL2452" s="104"/>
      <c r="BM2452" s="104"/>
      <c r="BN2452" s="104"/>
      <c r="BO2452" s="104"/>
      <c r="BP2452" s="104"/>
      <c r="BQ2452" s="104"/>
      <c r="BR2452" s="104"/>
      <c r="GM2452" s="104"/>
      <c r="GN2452" s="104"/>
      <c r="GO2452" s="104"/>
      <c r="GP2452" s="104"/>
      <c r="GQ2452" s="104"/>
      <c r="GR2452" s="104"/>
      <c r="GS2452" s="104"/>
      <c r="GT2452" s="104"/>
      <c r="GU2452" s="104"/>
      <c r="GV2452" s="104"/>
      <c r="GW2452" s="104"/>
      <c r="GX2452" s="104"/>
      <c r="GY2452" s="104"/>
      <c r="GZ2452" s="104"/>
      <c r="HA2452" s="104"/>
      <c r="HB2452" s="104"/>
      <c r="HC2452" s="104"/>
      <c r="HD2452" s="104"/>
      <c r="HE2452" s="104"/>
      <c r="HF2452" s="104"/>
      <c r="HG2452" s="104"/>
      <c r="HH2452" s="104"/>
      <c r="HI2452" s="104"/>
      <c r="HJ2452" s="104"/>
      <c r="HK2452" s="104"/>
      <c r="HL2452" s="104"/>
      <c r="HM2452" s="104"/>
      <c r="HN2452" s="104"/>
      <c r="HO2452" s="104"/>
      <c r="HP2452" s="104"/>
      <c r="HQ2452" s="104"/>
      <c r="HR2452" s="104"/>
      <c r="HS2452" s="104"/>
      <c r="HT2452" s="104"/>
      <c r="HU2452" s="104"/>
      <c r="HV2452" s="104"/>
      <c r="HW2452" s="104"/>
      <c r="HX2452" s="104"/>
      <c r="HY2452" s="104"/>
      <c r="HZ2452" s="104"/>
      <c r="IA2452" s="104"/>
      <c r="IB2452" s="104"/>
      <c r="IC2452" s="104"/>
      <c r="ID2452" s="104"/>
      <c r="IE2452" s="104"/>
      <c r="IF2452" s="104"/>
      <c r="IG2452" s="104"/>
      <c r="IH2452" s="104"/>
      <c r="II2452" s="104"/>
      <c r="IJ2452" s="104"/>
      <c r="IK2452" s="104"/>
      <c r="IL2452" s="104"/>
      <c r="IM2452" s="104"/>
      <c r="IN2452" s="104"/>
      <c r="IO2452" s="104"/>
      <c r="IP2452" s="104"/>
      <c r="IQ2452" s="104"/>
      <c r="IR2452" s="104"/>
      <c r="IS2452" s="104"/>
      <c r="IT2452" s="104"/>
      <c r="IU2452" s="104"/>
      <c r="IV2452" s="104"/>
      <c r="IW2452" s="104"/>
      <c r="IX2452" s="104"/>
      <c r="IY2452" s="104"/>
      <c r="IZ2452" s="104"/>
      <c r="JA2452" s="104"/>
      <c r="JB2452" s="104"/>
      <c r="JC2452" s="104"/>
      <c r="JD2452" s="104"/>
      <c r="JE2452" s="104"/>
      <c r="JF2452" s="104"/>
      <c r="JG2452" s="104"/>
      <c r="JH2452" s="104"/>
      <c r="JI2452" s="104"/>
      <c r="JJ2452" s="104"/>
      <c r="JK2452" s="104"/>
      <c r="JL2452" s="104"/>
      <c r="JM2452" s="104"/>
      <c r="JN2452" s="104"/>
      <c r="JO2452" s="104"/>
      <c r="JP2452" s="104"/>
      <c r="JQ2452" s="104"/>
      <c r="JR2452" s="104"/>
      <c r="JS2452" s="104"/>
      <c r="JT2452" s="104"/>
      <c r="JU2452" s="104"/>
      <c r="JV2452" s="104"/>
      <c r="JW2452" s="104"/>
      <c r="JX2452" s="104"/>
      <c r="JY2452" s="104"/>
      <c r="JZ2452" s="104"/>
      <c r="KA2452" s="104"/>
      <c r="KB2452" s="104"/>
      <c r="KC2452" s="104"/>
      <c r="KD2452" s="104"/>
      <c r="KE2452" s="104"/>
      <c r="KF2452" s="104"/>
      <c r="KG2452" s="104"/>
      <c r="KH2452" s="104"/>
      <c r="KI2452" s="104"/>
      <c r="KJ2452" s="104"/>
      <c r="KK2452" s="104"/>
      <c r="KL2452" s="104"/>
      <c r="KM2452" s="104"/>
      <c r="KN2452" s="104"/>
      <c r="KO2452" s="104"/>
      <c r="KP2452" s="104"/>
      <c r="KQ2452" s="104"/>
      <c r="KR2452" s="104"/>
      <c r="KS2452" s="104"/>
      <c r="KT2452" s="104"/>
      <c r="KU2452" s="104"/>
      <c r="KV2452" s="104"/>
      <c r="KW2452" s="104"/>
      <c r="KX2452" s="104"/>
      <c r="KY2452" s="104"/>
      <c r="KZ2452" s="104"/>
      <c r="LA2452" s="104"/>
      <c r="LB2452" s="104"/>
      <c r="LC2452" s="104"/>
      <c r="LD2452" s="104"/>
      <c r="LE2452" s="104"/>
      <c r="LF2452" s="104"/>
      <c r="LG2452" s="104"/>
      <c r="LH2452" s="104"/>
      <c r="LI2452" s="104"/>
      <c r="LJ2452" s="104"/>
      <c r="LK2452" s="104"/>
      <c r="LL2452" s="104"/>
      <c r="LM2452" s="104"/>
      <c r="LN2452" s="104"/>
      <c r="LO2452" s="104"/>
      <c r="LP2452" s="104"/>
      <c r="LQ2452" s="104"/>
      <c r="LR2452" s="104"/>
      <c r="LS2452" s="104"/>
      <c r="LT2452" s="104"/>
      <c r="LU2452" s="104"/>
      <c r="LV2452" s="104"/>
      <c r="LW2452" s="104"/>
      <c r="LX2452" s="104"/>
      <c r="LY2452" s="104"/>
      <c r="LZ2452" s="104"/>
      <c r="MA2452" s="104"/>
      <c r="MB2452" s="104"/>
      <c r="MC2452" s="104"/>
      <c r="MD2452" s="104"/>
      <c r="ME2452" s="104"/>
      <c r="MF2452" s="104"/>
      <c r="MG2452" s="104"/>
      <c r="MH2452" s="104"/>
      <c r="MI2452" s="104"/>
      <c r="MJ2452" s="104"/>
      <c r="MK2452" s="104"/>
      <c r="ML2452" s="104"/>
      <c r="MM2452" s="104"/>
      <c r="MN2452" s="104"/>
      <c r="MO2452" s="104"/>
      <c r="MP2452" s="104"/>
      <c r="MQ2452" s="104"/>
      <c r="MR2452" s="104"/>
      <c r="MS2452" s="104"/>
      <c r="MT2452" s="104"/>
      <c r="MU2452" s="104"/>
      <c r="MV2452" s="104"/>
      <c r="MW2452" s="104"/>
      <c r="MX2452" s="104"/>
      <c r="MY2452" s="104"/>
      <c r="MZ2452" s="104"/>
      <c r="NA2452" s="104"/>
      <c r="NB2452" s="104"/>
      <c r="NC2452" s="104"/>
      <c r="ND2452" s="104"/>
      <c r="NE2452" s="104"/>
      <c r="NF2452" s="104"/>
      <c r="NG2452" s="104"/>
      <c r="NH2452" s="104"/>
      <c r="NI2452" s="104"/>
      <c r="NJ2452" s="104"/>
      <c r="NK2452" s="104"/>
      <c r="NL2452" s="104"/>
      <c r="NM2452" s="104"/>
      <c r="NN2452" s="104"/>
      <c r="NO2452" s="104"/>
      <c r="NP2452" s="104"/>
      <c r="NQ2452" s="104"/>
      <c r="NR2452" s="104"/>
      <c r="NS2452" s="104"/>
      <c r="NT2452" s="104"/>
      <c r="NU2452" s="104"/>
      <c r="NV2452" s="104"/>
      <c r="NW2452" s="104"/>
      <c r="NX2452" s="104"/>
      <c r="NY2452" s="104"/>
      <c r="NZ2452" s="104"/>
      <c r="OA2452" s="104"/>
      <c r="OB2452" s="104"/>
      <c r="OC2452" s="104"/>
      <c r="OD2452" s="104"/>
      <c r="OE2452" s="104"/>
      <c r="OF2452" s="104"/>
      <c r="OG2452" s="104"/>
      <c r="OH2452" s="104"/>
      <c r="OI2452" s="104"/>
      <c r="OJ2452" s="104"/>
      <c r="OK2452" s="104"/>
      <c r="OL2452" s="104"/>
      <c r="OM2452" s="104"/>
      <c r="ON2452" s="104"/>
      <c r="OO2452" s="104"/>
      <c r="OP2452" s="104"/>
      <c r="OQ2452" s="104"/>
      <c r="OR2452" s="104"/>
      <c r="OS2452" s="104"/>
      <c r="OT2452" s="104"/>
      <c r="OU2452" s="104"/>
      <c r="OV2452" s="104"/>
      <c r="OW2452" s="104"/>
      <c r="OX2452" s="104"/>
      <c r="OY2452" s="104"/>
      <c r="OZ2452" s="104"/>
      <c r="PA2452" s="104"/>
      <c r="PB2452" s="104"/>
      <c r="PC2452" s="104"/>
      <c r="PD2452" s="104"/>
      <c r="PE2452" s="104"/>
      <c r="PF2452" s="104"/>
      <c r="PG2452" s="104"/>
      <c r="PH2452" s="104"/>
      <c r="PI2452" s="104"/>
      <c r="PJ2452" s="104"/>
      <c r="PK2452" s="104"/>
      <c r="PL2452" s="104"/>
      <c r="PM2452" s="104"/>
      <c r="PN2452" s="104"/>
      <c r="PO2452" s="104"/>
      <c r="PP2452" s="104"/>
      <c r="PQ2452" s="104"/>
      <c r="PR2452" s="104"/>
      <c r="PS2452" s="104"/>
      <c r="PT2452" s="104"/>
      <c r="PU2452" s="104"/>
      <c r="PV2452" s="104"/>
      <c r="PW2452" s="104"/>
      <c r="PX2452" s="104"/>
      <c r="PY2452" s="104"/>
      <c r="PZ2452" s="104"/>
      <c r="QA2452" s="104"/>
      <c r="QB2452" s="104"/>
      <c r="QC2452" s="104"/>
      <c r="QD2452" s="104"/>
      <c r="QE2452" s="104"/>
      <c r="QF2452" s="104"/>
      <c r="QG2452" s="104"/>
      <c r="QH2452" s="104"/>
      <c r="QI2452" s="104"/>
      <c r="QJ2452" s="104"/>
      <c r="QK2452" s="104"/>
      <c r="QL2452" s="104"/>
      <c r="QM2452" s="104"/>
      <c r="QN2452" s="104"/>
      <c r="QO2452" s="104"/>
      <c r="QP2452" s="104"/>
      <c r="QQ2452" s="104"/>
      <c r="QR2452" s="104"/>
      <c r="QS2452" s="104"/>
      <c r="QT2452" s="104"/>
      <c r="QU2452" s="104"/>
      <c r="QV2452" s="104"/>
      <c r="QW2452" s="104"/>
      <c r="QX2452" s="104"/>
      <c r="QY2452" s="104"/>
      <c r="QZ2452" s="104"/>
      <c r="RA2452" s="104"/>
      <c r="RB2452" s="104"/>
      <c r="RC2452" s="104"/>
      <c r="RD2452" s="104"/>
      <c r="RE2452" s="104"/>
      <c r="RF2452" s="104"/>
    </row>
    <row r="2453" spans="1:474" s="14" customFormat="1" x14ac:dyDescent="0.25">
      <c r="A2453" s="11">
        <v>382</v>
      </c>
      <c r="B2453" s="79" t="s">
        <v>2307</v>
      </c>
      <c r="C2453" s="80"/>
      <c r="D2453" s="11"/>
      <c r="E2453" s="11"/>
      <c r="F2453" s="13">
        <v>514578.35</v>
      </c>
      <c r="G2453" s="171">
        <f>G2454</f>
        <v>0</v>
      </c>
      <c r="H2453" s="171">
        <f t="shared" ref="H2453:AE2453" si="394">H2454</f>
        <v>0</v>
      </c>
      <c r="I2453" s="171">
        <f t="shared" si="394"/>
        <v>0</v>
      </c>
      <c r="J2453" s="171">
        <f t="shared" si="394"/>
        <v>0</v>
      </c>
      <c r="K2453" s="171">
        <f t="shared" si="394"/>
        <v>0</v>
      </c>
      <c r="L2453" s="171">
        <f t="shared" si="394"/>
        <v>0</v>
      </c>
      <c r="M2453" s="171">
        <f t="shared" si="394"/>
        <v>0</v>
      </c>
      <c r="N2453" s="171">
        <f t="shared" si="394"/>
        <v>0</v>
      </c>
      <c r="O2453" s="171">
        <f t="shared" si="394"/>
        <v>0</v>
      </c>
      <c r="P2453" s="185">
        <f t="shared" si="394"/>
        <v>0</v>
      </c>
      <c r="Q2453" s="171">
        <f t="shared" si="394"/>
        <v>0</v>
      </c>
      <c r="R2453" s="171">
        <f t="shared" si="394"/>
        <v>0</v>
      </c>
      <c r="S2453" s="171">
        <v>0</v>
      </c>
      <c r="T2453" s="171">
        <v>0</v>
      </c>
      <c r="U2453" s="171">
        <v>581</v>
      </c>
      <c r="V2453" s="185">
        <v>514578.35</v>
      </c>
      <c r="W2453" s="171">
        <f t="shared" si="394"/>
        <v>0</v>
      </c>
      <c r="X2453" s="171">
        <f t="shared" si="394"/>
        <v>0</v>
      </c>
      <c r="Y2453" s="171">
        <f t="shared" si="394"/>
        <v>0</v>
      </c>
      <c r="Z2453" s="171">
        <f t="shared" si="394"/>
        <v>0</v>
      </c>
      <c r="AA2453" s="171">
        <f t="shared" si="394"/>
        <v>0</v>
      </c>
      <c r="AB2453" s="171">
        <f t="shared" si="394"/>
        <v>0</v>
      </c>
      <c r="AC2453" s="171">
        <f t="shared" si="394"/>
        <v>0</v>
      </c>
      <c r="AD2453" s="181">
        <f t="shared" si="394"/>
        <v>0</v>
      </c>
      <c r="AE2453" s="185">
        <f t="shared" si="394"/>
        <v>514578.35</v>
      </c>
      <c r="AF2453" s="104"/>
      <c r="AG2453" s="104"/>
      <c r="AH2453" s="104"/>
      <c r="AI2453" s="104"/>
      <c r="AJ2453" s="104"/>
      <c r="AK2453" s="104"/>
      <c r="AL2453" s="104"/>
      <c r="AM2453" s="104"/>
      <c r="AN2453" s="104"/>
      <c r="AO2453" s="104"/>
      <c r="AP2453" s="104"/>
      <c r="AQ2453" s="104"/>
      <c r="AR2453" s="104"/>
      <c r="AS2453" s="104"/>
      <c r="AT2453" s="104"/>
      <c r="AU2453" s="104"/>
      <c r="AV2453" s="104"/>
      <c r="AW2453" s="104"/>
      <c r="AX2453" s="104"/>
      <c r="AY2453" s="104"/>
      <c r="AZ2453" s="104"/>
      <c r="BA2453" s="104"/>
      <c r="BB2453" s="104"/>
      <c r="BC2453" s="104"/>
      <c r="BD2453" s="104"/>
      <c r="BE2453" s="104"/>
      <c r="BF2453" s="104"/>
      <c r="BG2453" s="104"/>
      <c r="BH2453" s="104"/>
      <c r="BI2453" s="104"/>
      <c r="BJ2453" s="104"/>
      <c r="BK2453" s="104"/>
      <c r="BL2453" s="104"/>
      <c r="BM2453" s="104"/>
      <c r="BN2453" s="104"/>
      <c r="BO2453" s="104"/>
      <c r="BP2453" s="104"/>
      <c r="BQ2453" s="104"/>
      <c r="BR2453" s="104"/>
      <c r="GM2453" s="104"/>
      <c r="GN2453" s="104"/>
      <c r="GO2453" s="104"/>
      <c r="GP2453" s="104"/>
      <c r="GQ2453" s="104"/>
      <c r="GR2453" s="104"/>
      <c r="GS2453" s="104"/>
      <c r="GT2453" s="104"/>
      <c r="GU2453" s="104"/>
      <c r="GV2453" s="104"/>
      <c r="GW2453" s="104"/>
      <c r="GX2453" s="104"/>
      <c r="GY2453" s="104"/>
      <c r="GZ2453" s="104"/>
      <c r="HA2453" s="104"/>
      <c r="HB2453" s="104"/>
      <c r="HC2453" s="104"/>
      <c r="HD2453" s="104"/>
      <c r="HE2453" s="104"/>
      <c r="HF2453" s="104"/>
      <c r="HG2453" s="104"/>
      <c r="HH2453" s="104"/>
      <c r="HI2453" s="104"/>
      <c r="HJ2453" s="104"/>
      <c r="HK2453" s="104"/>
      <c r="HL2453" s="104"/>
      <c r="HM2453" s="104"/>
      <c r="HN2453" s="104"/>
      <c r="HO2453" s="104"/>
      <c r="HP2453" s="104"/>
      <c r="HQ2453" s="104"/>
      <c r="HR2453" s="104"/>
      <c r="HS2453" s="104"/>
      <c r="HT2453" s="104"/>
      <c r="HU2453" s="104"/>
      <c r="HV2453" s="104"/>
      <c r="HW2453" s="104"/>
      <c r="HX2453" s="104"/>
      <c r="HY2453" s="104"/>
      <c r="HZ2453" s="104"/>
      <c r="IA2453" s="104"/>
      <c r="IB2453" s="104"/>
      <c r="IC2453" s="104"/>
      <c r="ID2453" s="104"/>
      <c r="IE2453" s="104"/>
      <c r="IF2453" s="104"/>
      <c r="IG2453" s="104"/>
      <c r="IH2453" s="104"/>
      <c r="II2453" s="104"/>
      <c r="IJ2453" s="104"/>
      <c r="IK2453" s="104"/>
      <c r="IL2453" s="104"/>
      <c r="IM2453" s="104"/>
      <c r="IN2453" s="104"/>
      <c r="IO2453" s="104"/>
      <c r="IP2453" s="104"/>
      <c r="IQ2453" s="104"/>
      <c r="IR2453" s="104"/>
      <c r="IS2453" s="104"/>
      <c r="IT2453" s="104"/>
      <c r="IU2453" s="104"/>
      <c r="IV2453" s="104"/>
      <c r="IW2453" s="104"/>
      <c r="IX2453" s="104"/>
      <c r="IY2453" s="104"/>
      <c r="IZ2453" s="104"/>
      <c r="JA2453" s="104"/>
      <c r="JB2453" s="104"/>
      <c r="JC2453" s="104"/>
      <c r="JD2453" s="104"/>
      <c r="JE2453" s="104"/>
      <c r="JF2453" s="104"/>
      <c r="JG2453" s="104"/>
      <c r="JH2453" s="104"/>
      <c r="JI2453" s="104"/>
      <c r="JJ2453" s="104"/>
      <c r="JK2453" s="104"/>
      <c r="JL2453" s="104"/>
      <c r="JM2453" s="104"/>
      <c r="JN2453" s="104"/>
      <c r="JO2453" s="104"/>
      <c r="JP2453" s="104"/>
      <c r="JQ2453" s="104"/>
      <c r="JR2453" s="104"/>
      <c r="JS2453" s="104"/>
      <c r="JT2453" s="104"/>
      <c r="JU2453" s="104"/>
      <c r="JV2453" s="104"/>
      <c r="JW2453" s="104"/>
      <c r="JX2453" s="104"/>
      <c r="JY2453" s="104"/>
      <c r="JZ2453" s="104"/>
      <c r="KA2453" s="104"/>
      <c r="KB2453" s="104"/>
      <c r="KC2453" s="104"/>
      <c r="KD2453" s="104"/>
      <c r="KE2453" s="104"/>
      <c r="KF2453" s="104"/>
      <c r="KG2453" s="104"/>
      <c r="KH2453" s="104"/>
      <c r="KI2453" s="104"/>
      <c r="KJ2453" s="104"/>
      <c r="KK2453" s="104"/>
      <c r="KL2453" s="104"/>
      <c r="KM2453" s="104"/>
      <c r="KN2453" s="104"/>
      <c r="KO2453" s="104"/>
      <c r="KP2453" s="104"/>
      <c r="KQ2453" s="104"/>
      <c r="KR2453" s="104"/>
      <c r="KS2453" s="104"/>
      <c r="KT2453" s="104"/>
      <c r="KU2453" s="104"/>
      <c r="KV2453" s="104"/>
      <c r="KW2453" s="104"/>
      <c r="KX2453" s="104"/>
      <c r="KY2453" s="104"/>
      <c r="KZ2453" s="104"/>
      <c r="LA2453" s="104"/>
      <c r="LB2453" s="104"/>
      <c r="LC2453" s="104"/>
      <c r="LD2453" s="104"/>
      <c r="LE2453" s="104"/>
      <c r="LF2453" s="104"/>
      <c r="LG2453" s="104"/>
      <c r="LH2453" s="104"/>
      <c r="LI2453" s="104"/>
      <c r="LJ2453" s="104"/>
      <c r="LK2453" s="104"/>
      <c r="LL2453" s="104"/>
      <c r="LM2453" s="104"/>
      <c r="LN2453" s="104"/>
      <c r="LO2453" s="104"/>
      <c r="LP2453" s="104"/>
      <c r="LQ2453" s="104"/>
      <c r="LR2453" s="104"/>
      <c r="LS2453" s="104"/>
      <c r="LT2453" s="104"/>
      <c r="LU2453" s="104"/>
      <c r="LV2453" s="104"/>
      <c r="LW2453" s="104"/>
      <c r="LX2453" s="104"/>
      <c r="LY2453" s="104"/>
      <c r="LZ2453" s="104"/>
      <c r="MA2453" s="104"/>
      <c r="MB2453" s="104"/>
      <c r="MC2453" s="104"/>
      <c r="MD2453" s="104"/>
      <c r="ME2453" s="104"/>
      <c r="MF2453" s="104"/>
      <c r="MG2453" s="104"/>
      <c r="MH2453" s="104"/>
      <c r="MI2453" s="104"/>
      <c r="MJ2453" s="104"/>
      <c r="MK2453" s="104"/>
      <c r="ML2453" s="104"/>
      <c r="MM2453" s="104"/>
      <c r="MN2453" s="104"/>
      <c r="MO2453" s="104"/>
      <c r="MP2453" s="104"/>
      <c r="MQ2453" s="104"/>
      <c r="MR2453" s="104"/>
      <c r="MS2453" s="104"/>
      <c r="MT2453" s="104"/>
      <c r="MU2453" s="104"/>
      <c r="MV2453" s="104"/>
      <c r="MW2453" s="104"/>
      <c r="MX2453" s="104"/>
      <c r="MY2453" s="104"/>
      <c r="MZ2453" s="104"/>
      <c r="NA2453" s="104"/>
      <c r="NB2453" s="104"/>
      <c r="NC2453" s="104"/>
      <c r="ND2453" s="104"/>
      <c r="NE2453" s="104"/>
      <c r="NF2453" s="104"/>
      <c r="NG2453" s="104"/>
      <c r="NH2453" s="104"/>
      <c r="NI2453" s="104"/>
      <c r="NJ2453" s="104"/>
      <c r="NK2453" s="104"/>
      <c r="NL2453" s="104"/>
      <c r="NM2453" s="104"/>
      <c r="NN2453" s="104"/>
      <c r="NO2453" s="104"/>
      <c r="NP2453" s="104"/>
      <c r="NQ2453" s="104"/>
      <c r="NR2453" s="104"/>
      <c r="NS2453" s="104"/>
      <c r="NT2453" s="104"/>
      <c r="NU2453" s="104"/>
      <c r="NV2453" s="104"/>
      <c r="NW2453" s="104"/>
      <c r="NX2453" s="104"/>
      <c r="NY2453" s="104"/>
      <c r="NZ2453" s="104"/>
      <c r="OA2453" s="104"/>
      <c r="OB2453" s="104"/>
      <c r="OC2453" s="104"/>
      <c r="OD2453" s="104"/>
      <c r="OE2453" s="104"/>
      <c r="OF2453" s="104"/>
      <c r="OG2453" s="104"/>
      <c r="OH2453" s="104"/>
      <c r="OI2453" s="104"/>
      <c r="OJ2453" s="104"/>
      <c r="OK2453" s="104"/>
      <c r="OL2453" s="104"/>
      <c r="OM2453" s="104"/>
      <c r="ON2453" s="104"/>
      <c r="OO2453" s="104"/>
      <c r="OP2453" s="104"/>
      <c r="OQ2453" s="104"/>
      <c r="OR2453" s="104"/>
      <c r="OS2453" s="104"/>
      <c r="OT2453" s="104"/>
      <c r="OU2453" s="104"/>
      <c r="OV2453" s="104"/>
      <c r="OW2453" s="104"/>
      <c r="OX2453" s="104"/>
      <c r="OY2453" s="104"/>
      <c r="OZ2453" s="104"/>
      <c r="PA2453" s="104"/>
      <c r="PB2453" s="104"/>
      <c r="PC2453" s="104"/>
      <c r="PD2453" s="104"/>
      <c r="PE2453" s="104"/>
      <c r="PF2453" s="104"/>
      <c r="PG2453" s="104"/>
      <c r="PH2453" s="104"/>
      <c r="PI2453" s="104"/>
      <c r="PJ2453" s="104"/>
      <c r="PK2453" s="104"/>
      <c r="PL2453" s="104"/>
      <c r="PM2453" s="104"/>
      <c r="PN2453" s="104"/>
      <c r="PO2453" s="104"/>
      <c r="PP2453" s="104"/>
      <c r="PQ2453" s="104"/>
      <c r="PR2453" s="104"/>
      <c r="PS2453" s="104"/>
      <c r="PT2453" s="104"/>
      <c r="PU2453" s="104"/>
      <c r="PV2453" s="104"/>
      <c r="PW2453" s="104"/>
      <c r="PX2453" s="104"/>
      <c r="PY2453" s="104"/>
      <c r="PZ2453" s="104"/>
      <c r="QA2453" s="104"/>
      <c r="QB2453" s="104"/>
      <c r="QC2453" s="104"/>
      <c r="QD2453" s="104"/>
      <c r="QE2453" s="104"/>
      <c r="QF2453" s="104"/>
      <c r="QG2453" s="104"/>
      <c r="QH2453" s="104"/>
      <c r="QI2453" s="104"/>
      <c r="QJ2453" s="104"/>
      <c r="QK2453" s="104"/>
      <c r="QL2453" s="104"/>
      <c r="QM2453" s="104"/>
      <c r="QN2453" s="104"/>
      <c r="QO2453" s="104"/>
      <c r="QP2453" s="104"/>
      <c r="QQ2453" s="104"/>
      <c r="QR2453" s="104"/>
      <c r="QS2453" s="104"/>
      <c r="QT2453" s="104"/>
      <c r="QU2453" s="104"/>
      <c r="QV2453" s="104"/>
      <c r="QW2453" s="104"/>
      <c r="QX2453" s="104"/>
      <c r="QY2453" s="104"/>
      <c r="QZ2453" s="104"/>
      <c r="RA2453" s="104"/>
      <c r="RB2453" s="104"/>
      <c r="RC2453" s="104"/>
      <c r="RD2453" s="104"/>
      <c r="RE2453" s="104"/>
      <c r="RF2453" s="104"/>
    </row>
    <row r="2454" spans="1:474" s="19" customFormat="1" x14ac:dyDescent="0.25">
      <c r="A2454" s="15">
        <v>38201</v>
      </c>
      <c r="B2454" s="67" t="s">
        <v>2307</v>
      </c>
      <c r="C2454" s="15"/>
      <c r="D2454" s="15"/>
      <c r="E2454" s="15"/>
      <c r="F2454" s="18">
        <v>514578.35</v>
      </c>
      <c r="G2454" s="173">
        <f>SUM(G2455:G2468)</f>
        <v>0</v>
      </c>
      <c r="H2454" s="173">
        <f t="shared" ref="H2454:AE2454" si="395">SUM(H2455:H2468)</f>
        <v>0</v>
      </c>
      <c r="I2454" s="173">
        <f t="shared" si="395"/>
        <v>0</v>
      </c>
      <c r="J2454" s="173">
        <f t="shared" si="395"/>
        <v>0</v>
      </c>
      <c r="K2454" s="173">
        <f t="shared" si="395"/>
        <v>0</v>
      </c>
      <c r="L2454" s="173">
        <f t="shared" si="395"/>
        <v>0</v>
      </c>
      <c r="M2454" s="173">
        <f t="shared" si="395"/>
        <v>0</v>
      </c>
      <c r="N2454" s="173">
        <f t="shared" si="395"/>
        <v>0</v>
      </c>
      <c r="O2454" s="173">
        <f t="shared" si="395"/>
        <v>0</v>
      </c>
      <c r="P2454" s="184">
        <f t="shared" si="395"/>
        <v>0</v>
      </c>
      <c r="Q2454" s="173">
        <f t="shared" si="395"/>
        <v>0</v>
      </c>
      <c r="R2454" s="173">
        <f t="shared" si="395"/>
        <v>0</v>
      </c>
      <c r="S2454" s="173">
        <v>0</v>
      </c>
      <c r="T2454" s="173">
        <v>0</v>
      </c>
      <c r="U2454" s="173">
        <v>581</v>
      </c>
      <c r="V2454" s="184">
        <v>514578.35</v>
      </c>
      <c r="W2454" s="173">
        <f t="shared" si="395"/>
        <v>0</v>
      </c>
      <c r="X2454" s="173">
        <f t="shared" si="395"/>
        <v>0</v>
      </c>
      <c r="Y2454" s="173">
        <f t="shared" si="395"/>
        <v>0</v>
      </c>
      <c r="Z2454" s="173">
        <f t="shared" si="395"/>
        <v>0</v>
      </c>
      <c r="AA2454" s="173">
        <f t="shared" si="395"/>
        <v>0</v>
      </c>
      <c r="AB2454" s="173">
        <f t="shared" si="395"/>
        <v>0</v>
      </c>
      <c r="AC2454" s="173">
        <f t="shared" si="395"/>
        <v>0</v>
      </c>
      <c r="AD2454" s="179">
        <f t="shared" si="395"/>
        <v>0</v>
      </c>
      <c r="AE2454" s="184">
        <f t="shared" si="395"/>
        <v>514578.35</v>
      </c>
      <c r="AF2454" s="104"/>
      <c r="AG2454" s="104"/>
      <c r="AH2454" s="104"/>
      <c r="AI2454" s="104"/>
      <c r="AJ2454" s="104"/>
      <c r="AK2454" s="104"/>
      <c r="AL2454" s="104"/>
      <c r="AM2454" s="104"/>
      <c r="AN2454" s="104"/>
      <c r="AO2454" s="104"/>
      <c r="AP2454" s="104"/>
      <c r="AQ2454" s="104"/>
      <c r="AR2454" s="104"/>
      <c r="AS2454" s="104"/>
      <c r="AT2454" s="104"/>
      <c r="AU2454" s="104"/>
      <c r="AV2454" s="104"/>
      <c r="AW2454" s="104"/>
      <c r="AX2454" s="104"/>
      <c r="AY2454" s="104"/>
      <c r="AZ2454" s="104"/>
      <c r="BA2454" s="104"/>
      <c r="BB2454" s="104"/>
      <c r="BC2454" s="104"/>
      <c r="BD2454" s="104"/>
      <c r="BE2454" s="104"/>
      <c r="BF2454" s="104"/>
      <c r="BG2454" s="104"/>
      <c r="BH2454" s="104"/>
      <c r="BI2454" s="104"/>
      <c r="BJ2454" s="104"/>
      <c r="BK2454" s="104"/>
      <c r="BL2454" s="104"/>
      <c r="BM2454" s="104"/>
      <c r="BN2454" s="104"/>
      <c r="BO2454" s="104"/>
      <c r="BP2454" s="104"/>
      <c r="BQ2454" s="104"/>
      <c r="BR2454" s="104"/>
      <c r="GM2454" s="104"/>
      <c r="GN2454" s="104"/>
      <c r="GO2454" s="104"/>
      <c r="GP2454" s="104"/>
      <c r="GQ2454" s="104"/>
      <c r="GR2454" s="104"/>
      <c r="GS2454" s="104"/>
      <c r="GT2454" s="104"/>
      <c r="GU2454" s="104"/>
      <c r="GV2454" s="104"/>
      <c r="GW2454" s="104"/>
      <c r="GX2454" s="104"/>
      <c r="GY2454" s="104"/>
      <c r="GZ2454" s="104"/>
      <c r="HA2454" s="104"/>
      <c r="HB2454" s="104"/>
      <c r="HC2454" s="104"/>
      <c r="HD2454" s="104"/>
      <c r="HE2454" s="104"/>
      <c r="HF2454" s="104"/>
      <c r="HG2454" s="104"/>
      <c r="HH2454" s="104"/>
      <c r="HI2454" s="104"/>
      <c r="HJ2454" s="104"/>
      <c r="HK2454" s="104"/>
      <c r="HL2454" s="104"/>
      <c r="HM2454" s="104"/>
      <c r="HN2454" s="104"/>
      <c r="HO2454" s="104"/>
      <c r="HP2454" s="104"/>
      <c r="HQ2454" s="104"/>
      <c r="HR2454" s="104"/>
      <c r="HS2454" s="104"/>
      <c r="HT2454" s="104"/>
      <c r="HU2454" s="104"/>
      <c r="HV2454" s="104"/>
      <c r="HW2454" s="104"/>
      <c r="HX2454" s="104"/>
      <c r="HY2454" s="104"/>
      <c r="HZ2454" s="104"/>
      <c r="IA2454" s="104"/>
      <c r="IB2454" s="104"/>
      <c r="IC2454" s="104"/>
      <c r="ID2454" s="104"/>
      <c r="IE2454" s="104"/>
      <c r="IF2454" s="104"/>
      <c r="IG2454" s="104"/>
      <c r="IH2454" s="104"/>
      <c r="II2454" s="104"/>
      <c r="IJ2454" s="104"/>
      <c r="IK2454" s="104"/>
      <c r="IL2454" s="104"/>
      <c r="IM2454" s="104"/>
      <c r="IN2454" s="104"/>
      <c r="IO2454" s="104"/>
      <c r="IP2454" s="104"/>
      <c r="IQ2454" s="104"/>
      <c r="IR2454" s="104"/>
      <c r="IS2454" s="104"/>
      <c r="IT2454" s="104"/>
      <c r="IU2454" s="104"/>
      <c r="IV2454" s="104"/>
      <c r="IW2454" s="104"/>
      <c r="IX2454" s="104"/>
      <c r="IY2454" s="104"/>
      <c r="IZ2454" s="104"/>
      <c r="JA2454" s="104"/>
      <c r="JB2454" s="104"/>
      <c r="JC2454" s="104"/>
      <c r="JD2454" s="104"/>
      <c r="JE2454" s="104"/>
      <c r="JF2454" s="104"/>
      <c r="JG2454" s="104"/>
      <c r="JH2454" s="104"/>
      <c r="JI2454" s="104"/>
      <c r="JJ2454" s="104"/>
      <c r="JK2454" s="104"/>
      <c r="JL2454" s="104"/>
      <c r="JM2454" s="104"/>
      <c r="JN2454" s="104"/>
      <c r="JO2454" s="104"/>
      <c r="JP2454" s="104"/>
      <c r="JQ2454" s="104"/>
      <c r="JR2454" s="104"/>
      <c r="JS2454" s="104"/>
      <c r="JT2454" s="104"/>
      <c r="JU2454" s="104"/>
      <c r="JV2454" s="104"/>
      <c r="JW2454" s="104"/>
      <c r="JX2454" s="104"/>
      <c r="JY2454" s="104"/>
      <c r="JZ2454" s="104"/>
      <c r="KA2454" s="104"/>
      <c r="KB2454" s="104"/>
      <c r="KC2454" s="104"/>
      <c r="KD2454" s="104"/>
      <c r="KE2454" s="104"/>
      <c r="KF2454" s="104"/>
      <c r="KG2454" s="104"/>
      <c r="KH2454" s="104"/>
      <c r="KI2454" s="104"/>
      <c r="KJ2454" s="104"/>
      <c r="KK2454" s="104"/>
      <c r="KL2454" s="104"/>
      <c r="KM2454" s="104"/>
      <c r="KN2454" s="104"/>
      <c r="KO2454" s="104"/>
      <c r="KP2454" s="104"/>
      <c r="KQ2454" s="104"/>
      <c r="KR2454" s="104"/>
      <c r="KS2454" s="104"/>
      <c r="KT2454" s="104"/>
      <c r="KU2454" s="104"/>
      <c r="KV2454" s="104"/>
      <c r="KW2454" s="104"/>
      <c r="KX2454" s="104"/>
      <c r="KY2454" s="104"/>
      <c r="KZ2454" s="104"/>
      <c r="LA2454" s="104"/>
      <c r="LB2454" s="104"/>
      <c r="LC2454" s="104"/>
      <c r="LD2454" s="104"/>
      <c r="LE2454" s="104"/>
      <c r="LF2454" s="104"/>
      <c r="LG2454" s="104"/>
      <c r="LH2454" s="104"/>
      <c r="LI2454" s="104"/>
      <c r="LJ2454" s="104"/>
      <c r="LK2454" s="104"/>
      <c r="LL2454" s="104"/>
      <c r="LM2454" s="104"/>
      <c r="LN2454" s="104"/>
      <c r="LO2454" s="104"/>
      <c r="LP2454" s="104"/>
      <c r="LQ2454" s="104"/>
      <c r="LR2454" s="104"/>
      <c r="LS2454" s="104"/>
      <c r="LT2454" s="104"/>
      <c r="LU2454" s="104"/>
      <c r="LV2454" s="104"/>
      <c r="LW2454" s="104"/>
      <c r="LX2454" s="104"/>
      <c r="LY2454" s="104"/>
      <c r="LZ2454" s="104"/>
      <c r="MA2454" s="104"/>
      <c r="MB2454" s="104"/>
      <c r="MC2454" s="104"/>
      <c r="MD2454" s="104"/>
      <c r="ME2454" s="104"/>
      <c r="MF2454" s="104"/>
      <c r="MG2454" s="104"/>
      <c r="MH2454" s="104"/>
      <c r="MI2454" s="104"/>
      <c r="MJ2454" s="104"/>
      <c r="MK2454" s="104"/>
      <c r="ML2454" s="104"/>
      <c r="MM2454" s="104"/>
      <c r="MN2454" s="104"/>
      <c r="MO2454" s="104"/>
      <c r="MP2454" s="104"/>
      <c r="MQ2454" s="104"/>
      <c r="MR2454" s="104"/>
      <c r="MS2454" s="104"/>
      <c r="MT2454" s="104"/>
      <c r="MU2454" s="104"/>
      <c r="MV2454" s="104"/>
      <c r="MW2454" s="104"/>
      <c r="MX2454" s="104"/>
      <c r="MY2454" s="104"/>
      <c r="MZ2454" s="104"/>
      <c r="NA2454" s="104"/>
      <c r="NB2454" s="104"/>
      <c r="NC2454" s="104"/>
      <c r="ND2454" s="104"/>
      <c r="NE2454" s="104"/>
      <c r="NF2454" s="104"/>
      <c r="NG2454" s="104"/>
      <c r="NH2454" s="104"/>
      <c r="NI2454" s="104"/>
      <c r="NJ2454" s="104"/>
      <c r="NK2454" s="104"/>
      <c r="NL2454" s="104"/>
      <c r="NM2454" s="104"/>
      <c r="NN2454" s="104"/>
      <c r="NO2454" s="104"/>
      <c r="NP2454" s="104"/>
      <c r="NQ2454" s="104"/>
      <c r="NR2454" s="104"/>
      <c r="NS2454" s="104"/>
      <c r="NT2454" s="104"/>
      <c r="NU2454" s="104"/>
      <c r="NV2454" s="104"/>
      <c r="NW2454" s="104"/>
      <c r="NX2454" s="104"/>
      <c r="NY2454" s="104"/>
      <c r="NZ2454" s="104"/>
      <c r="OA2454" s="104"/>
      <c r="OB2454" s="104"/>
      <c r="OC2454" s="104"/>
      <c r="OD2454" s="104"/>
      <c r="OE2454" s="104"/>
      <c r="OF2454" s="104"/>
      <c r="OG2454" s="104"/>
      <c r="OH2454" s="104"/>
      <c r="OI2454" s="104"/>
      <c r="OJ2454" s="104"/>
      <c r="OK2454" s="104"/>
      <c r="OL2454" s="104"/>
      <c r="OM2454" s="104"/>
      <c r="ON2454" s="104"/>
      <c r="OO2454" s="104"/>
      <c r="OP2454" s="104"/>
      <c r="OQ2454" s="104"/>
      <c r="OR2454" s="104"/>
      <c r="OS2454" s="104"/>
      <c r="OT2454" s="104"/>
      <c r="OU2454" s="104"/>
      <c r="OV2454" s="104"/>
      <c r="OW2454" s="104"/>
      <c r="OX2454" s="104"/>
      <c r="OY2454" s="104"/>
      <c r="OZ2454" s="104"/>
      <c r="PA2454" s="104"/>
      <c r="PB2454" s="104"/>
      <c r="PC2454" s="104"/>
      <c r="PD2454" s="104"/>
      <c r="PE2454" s="104"/>
      <c r="PF2454" s="104"/>
      <c r="PG2454" s="104"/>
      <c r="PH2454" s="104"/>
      <c r="PI2454" s="104"/>
      <c r="PJ2454" s="104"/>
      <c r="PK2454" s="104"/>
      <c r="PL2454" s="104"/>
      <c r="PM2454" s="104"/>
      <c r="PN2454" s="104"/>
      <c r="PO2454" s="104"/>
      <c r="PP2454" s="104"/>
      <c r="PQ2454" s="104"/>
      <c r="PR2454" s="104"/>
      <c r="PS2454" s="104"/>
      <c r="PT2454" s="104"/>
      <c r="PU2454" s="104"/>
      <c r="PV2454" s="104"/>
      <c r="PW2454" s="104"/>
      <c r="PX2454" s="104"/>
      <c r="PY2454" s="104"/>
      <c r="PZ2454" s="104"/>
      <c r="QA2454" s="104"/>
      <c r="QB2454" s="104"/>
      <c r="QC2454" s="104"/>
      <c r="QD2454" s="104"/>
      <c r="QE2454" s="104"/>
      <c r="QF2454" s="104"/>
      <c r="QG2454" s="104"/>
      <c r="QH2454" s="104"/>
      <c r="QI2454" s="104"/>
      <c r="QJ2454" s="104"/>
      <c r="QK2454" s="104"/>
      <c r="QL2454" s="104"/>
      <c r="QM2454" s="104"/>
      <c r="QN2454" s="104"/>
      <c r="QO2454" s="104"/>
      <c r="QP2454" s="104"/>
      <c r="QQ2454" s="104"/>
      <c r="QR2454" s="104"/>
      <c r="QS2454" s="104"/>
      <c r="QT2454" s="104"/>
      <c r="QU2454" s="104"/>
      <c r="QV2454" s="104"/>
      <c r="QW2454" s="104"/>
      <c r="QX2454" s="104"/>
      <c r="QY2454" s="104"/>
      <c r="QZ2454" s="104"/>
      <c r="RA2454" s="104"/>
      <c r="RB2454" s="104"/>
      <c r="RC2454" s="104"/>
      <c r="RD2454" s="104"/>
      <c r="RE2454" s="104"/>
      <c r="RF2454" s="104"/>
    </row>
    <row r="2455" spans="1:474" x14ac:dyDescent="0.25">
      <c r="A2455" s="119"/>
      <c r="B2455" s="48" t="s">
        <v>2308</v>
      </c>
      <c r="C2455" s="23"/>
      <c r="D2455" s="49">
        <v>50</v>
      </c>
      <c r="E2455" s="23"/>
      <c r="F2455" s="50">
        <v>14500</v>
      </c>
      <c r="G2455" s="169"/>
      <c r="H2455" s="169"/>
      <c r="I2455" s="169"/>
      <c r="J2455" s="169"/>
      <c r="K2455" s="169"/>
      <c r="L2455" s="169"/>
      <c r="M2455" s="169"/>
      <c r="N2455" s="169"/>
      <c r="O2455" s="169"/>
      <c r="P2455" s="207"/>
      <c r="Q2455" s="169"/>
      <c r="R2455" s="169"/>
      <c r="S2455" s="169"/>
      <c r="T2455" s="169"/>
      <c r="U2455" s="208">
        <v>50</v>
      </c>
      <c r="V2455" s="207">
        <v>14500</v>
      </c>
      <c r="W2455" s="169"/>
      <c r="X2455" s="169"/>
      <c r="Y2455" s="169"/>
      <c r="Z2455" s="169"/>
      <c r="AA2455" s="169"/>
      <c r="AB2455" s="169"/>
      <c r="AC2455" s="180"/>
      <c r="AD2455" s="180"/>
      <c r="AE2455" s="207">
        <f t="shared" ref="AE2455:AE2468" si="396">H2455+J2455+L2455+N2455+P2455+R2455+T2455+V2455+X2455+Z2455+AB2455+AD2455</f>
        <v>14500</v>
      </c>
    </row>
    <row r="2456" spans="1:474" x14ac:dyDescent="0.25">
      <c r="A2456" s="119"/>
      <c r="B2456" s="48" t="s">
        <v>2309</v>
      </c>
      <c r="C2456" s="23"/>
      <c r="D2456" s="49">
        <v>35</v>
      </c>
      <c r="E2456" s="23"/>
      <c r="F2456" s="50">
        <v>8119.9999999999991</v>
      </c>
      <c r="G2456" s="169"/>
      <c r="H2456" s="169"/>
      <c r="I2456" s="169"/>
      <c r="J2456" s="169"/>
      <c r="K2456" s="169"/>
      <c r="L2456" s="169"/>
      <c r="M2456" s="169"/>
      <c r="N2456" s="169"/>
      <c r="O2456" s="169"/>
      <c r="P2456" s="207"/>
      <c r="Q2456" s="169"/>
      <c r="R2456" s="169"/>
      <c r="S2456" s="169"/>
      <c r="T2456" s="169"/>
      <c r="U2456" s="208">
        <v>35</v>
      </c>
      <c r="V2456" s="207">
        <v>8119.9999999999991</v>
      </c>
      <c r="W2456" s="169"/>
      <c r="X2456" s="169"/>
      <c r="Y2456" s="169"/>
      <c r="Z2456" s="169"/>
      <c r="AA2456" s="169"/>
      <c r="AB2456" s="169"/>
      <c r="AC2456" s="180"/>
      <c r="AD2456" s="180"/>
      <c r="AE2456" s="207">
        <f t="shared" si="396"/>
        <v>8119.9999999999991</v>
      </c>
    </row>
    <row r="2457" spans="1:474" x14ac:dyDescent="0.25">
      <c r="A2457" s="119"/>
      <c r="B2457" s="48" t="s">
        <v>2310</v>
      </c>
      <c r="C2457" s="23"/>
      <c r="D2457" s="49">
        <v>50</v>
      </c>
      <c r="E2457" s="23"/>
      <c r="F2457" s="50">
        <v>9860</v>
      </c>
      <c r="G2457" s="169"/>
      <c r="H2457" s="169"/>
      <c r="I2457" s="169"/>
      <c r="J2457" s="169"/>
      <c r="K2457" s="169"/>
      <c r="L2457" s="169"/>
      <c r="M2457" s="169"/>
      <c r="N2457" s="169"/>
      <c r="O2457" s="169"/>
      <c r="P2457" s="207"/>
      <c r="Q2457" s="169"/>
      <c r="R2457" s="169"/>
      <c r="S2457" s="169"/>
      <c r="T2457" s="169"/>
      <c r="U2457" s="208">
        <v>50</v>
      </c>
      <c r="V2457" s="207">
        <v>9860</v>
      </c>
      <c r="W2457" s="169"/>
      <c r="X2457" s="169"/>
      <c r="Y2457" s="169"/>
      <c r="Z2457" s="169"/>
      <c r="AA2457" s="169"/>
      <c r="AB2457" s="169"/>
      <c r="AC2457" s="180"/>
      <c r="AD2457" s="180"/>
      <c r="AE2457" s="207">
        <f t="shared" si="396"/>
        <v>9860</v>
      </c>
    </row>
    <row r="2458" spans="1:474" x14ac:dyDescent="0.25">
      <c r="A2458" s="119"/>
      <c r="B2458" s="48" t="s">
        <v>2311</v>
      </c>
      <c r="C2458" s="23"/>
      <c r="D2458" s="49">
        <v>300</v>
      </c>
      <c r="E2458" s="23"/>
      <c r="F2458" s="50">
        <v>39000</v>
      </c>
      <c r="G2458" s="169"/>
      <c r="H2458" s="169"/>
      <c r="I2458" s="169"/>
      <c r="J2458" s="169"/>
      <c r="K2458" s="169"/>
      <c r="L2458" s="169"/>
      <c r="M2458" s="169"/>
      <c r="N2458" s="169"/>
      <c r="O2458" s="169"/>
      <c r="P2458" s="207"/>
      <c r="Q2458" s="169"/>
      <c r="R2458" s="169"/>
      <c r="S2458" s="169"/>
      <c r="T2458" s="169"/>
      <c r="U2458" s="208">
        <v>300</v>
      </c>
      <c r="V2458" s="207">
        <v>39000</v>
      </c>
      <c r="W2458" s="169"/>
      <c r="X2458" s="169"/>
      <c r="Y2458" s="169"/>
      <c r="Z2458" s="169"/>
      <c r="AA2458" s="169"/>
      <c r="AB2458" s="169"/>
      <c r="AC2458" s="180"/>
      <c r="AD2458" s="180"/>
      <c r="AE2458" s="207">
        <f t="shared" si="396"/>
        <v>39000</v>
      </c>
    </row>
    <row r="2459" spans="1:474" x14ac:dyDescent="0.25">
      <c r="A2459" s="119"/>
      <c r="B2459" s="48" t="s">
        <v>2312</v>
      </c>
      <c r="C2459" s="23"/>
      <c r="D2459" s="49">
        <v>70</v>
      </c>
      <c r="E2459" s="23"/>
      <c r="F2459" s="50">
        <v>5683.9999999999991</v>
      </c>
      <c r="G2459" s="169"/>
      <c r="H2459" s="169"/>
      <c r="I2459" s="169"/>
      <c r="J2459" s="169"/>
      <c r="K2459" s="169"/>
      <c r="L2459" s="169"/>
      <c r="M2459" s="169"/>
      <c r="N2459" s="169"/>
      <c r="O2459" s="169"/>
      <c r="P2459" s="207"/>
      <c r="Q2459" s="169"/>
      <c r="R2459" s="169"/>
      <c r="S2459" s="169"/>
      <c r="T2459" s="169"/>
      <c r="U2459" s="208">
        <v>70</v>
      </c>
      <c r="V2459" s="207">
        <v>5683.9999999999991</v>
      </c>
      <c r="W2459" s="169"/>
      <c r="X2459" s="169"/>
      <c r="Y2459" s="169"/>
      <c r="Z2459" s="169"/>
      <c r="AA2459" s="169"/>
      <c r="AB2459" s="169"/>
      <c r="AC2459" s="180"/>
      <c r="AD2459" s="180"/>
      <c r="AE2459" s="207">
        <f t="shared" si="396"/>
        <v>5683.9999999999991</v>
      </c>
    </row>
    <row r="2460" spans="1:474" x14ac:dyDescent="0.25">
      <c r="A2460" s="119"/>
      <c r="B2460" s="48" t="s">
        <v>2313</v>
      </c>
      <c r="C2460" s="23"/>
      <c r="D2460" s="49">
        <v>1</v>
      </c>
      <c r="E2460" s="23"/>
      <c r="F2460" s="50">
        <v>22801</v>
      </c>
      <c r="G2460" s="169"/>
      <c r="H2460" s="169"/>
      <c r="I2460" s="169"/>
      <c r="J2460" s="169"/>
      <c r="K2460" s="169"/>
      <c r="L2460" s="169"/>
      <c r="M2460" s="169"/>
      <c r="N2460" s="169"/>
      <c r="O2460" s="169"/>
      <c r="P2460" s="207"/>
      <c r="Q2460" s="169"/>
      <c r="R2460" s="169"/>
      <c r="S2460" s="169"/>
      <c r="T2460" s="169"/>
      <c r="U2460" s="208">
        <v>1</v>
      </c>
      <c r="V2460" s="207">
        <v>22801</v>
      </c>
      <c r="W2460" s="169"/>
      <c r="X2460" s="169"/>
      <c r="Y2460" s="169"/>
      <c r="Z2460" s="169"/>
      <c r="AA2460" s="169"/>
      <c r="AB2460" s="169"/>
      <c r="AC2460" s="180"/>
      <c r="AD2460" s="180"/>
      <c r="AE2460" s="207">
        <f t="shared" si="396"/>
        <v>22801</v>
      </c>
    </row>
    <row r="2461" spans="1:474" x14ac:dyDescent="0.25">
      <c r="A2461" s="119"/>
      <c r="B2461" s="48" t="s">
        <v>2314</v>
      </c>
      <c r="C2461" s="23"/>
      <c r="D2461" s="49">
        <v>1</v>
      </c>
      <c r="E2461" s="23"/>
      <c r="F2461" s="50">
        <v>100000</v>
      </c>
      <c r="G2461" s="169"/>
      <c r="H2461" s="169"/>
      <c r="I2461" s="169"/>
      <c r="J2461" s="169"/>
      <c r="K2461" s="169"/>
      <c r="L2461" s="169"/>
      <c r="M2461" s="169"/>
      <c r="N2461" s="169"/>
      <c r="O2461" s="169"/>
      <c r="P2461" s="207"/>
      <c r="Q2461" s="169"/>
      <c r="R2461" s="169"/>
      <c r="S2461" s="169"/>
      <c r="T2461" s="169"/>
      <c r="U2461" s="208">
        <v>1</v>
      </c>
      <c r="V2461" s="207">
        <v>100000</v>
      </c>
      <c r="W2461" s="169"/>
      <c r="X2461" s="169"/>
      <c r="Y2461" s="169"/>
      <c r="Z2461" s="169"/>
      <c r="AA2461" s="169"/>
      <c r="AB2461" s="169"/>
      <c r="AC2461" s="180"/>
      <c r="AD2461" s="180"/>
      <c r="AE2461" s="207">
        <f t="shared" si="396"/>
        <v>100000</v>
      </c>
    </row>
    <row r="2462" spans="1:474" x14ac:dyDescent="0.25">
      <c r="A2462" s="119"/>
      <c r="B2462" s="48" t="s">
        <v>2315</v>
      </c>
      <c r="C2462" s="23"/>
      <c r="D2462" s="49">
        <v>1</v>
      </c>
      <c r="E2462" s="23"/>
      <c r="F2462" s="50">
        <v>70000</v>
      </c>
      <c r="G2462" s="169"/>
      <c r="H2462" s="169"/>
      <c r="I2462" s="169"/>
      <c r="J2462" s="169"/>
      <c r="K2462" s="169"/>
      <c r="L2462" s="169"/>
      <c r="M2462" s="169"/>
      <c r="N2462" s="169"/>
      <c r="O2462" s="169"/>
      <c r="P2462" s="207"/>
      <c r="Q2462" s="169"/>
      <c r="R2462" s="169"/>
      <c r="S2462" s="169"/>
      <c r="T2462" s="169"/>
      <c r="U2462" s="208">
        <v>1</v>
      </c>
      <c r="V2462" s="207">
        <v>70000</v>
      </c>
      <c r="W2462" s="169"/>
      <c r="X2462" s="169"/>
      <c r="Y2462" s="169"/>
      <c r="Z2462" s="169"/>
      <c r="AA2462" s="169"/>
      <c r="AB2462" s="169"/>
      <c r="AC2462" s="180"/>
      <c r="AD2462" s="180"/>
      <c r="AE2462" s="207">
        <f t="shared" si="396"/>
        <v>70000</v>
      </c>
    </row>
    <row r="2463" spans="1:474" x14ac:dyDescent="0.25">
      <c r="A2463" s="119"/>
      <c r="B2463" s="48" t="s">
        <v>2316</v>
      </c>
      <c r="C2463" s="23"/>
      <c r="D2463" s="49">
        <v>1</v>
      </c>
      <c r="E2463" s="23"/>
      <c r="F2463" s="50">
        <v>199779.35</v>
      </c>
      <c r="G2463" s="169"/>
      <c r="H2463" s="169"/>
      <c r="I2463" s="169"/>
      <c r="J2463" s="169"/>
      <c r="K2463" s="169"/>
      <c r="L2463" s="169"/>
      <c r="M2463" s="169"/>
      <c r="N2463" s="169"/>
      <c r="O2463" s="169"/>
      <c r="P2463" s="207"/>
      <c r="Q2463" s="169"/>
      <c r="R2463" s="169"/>
      <c r="S2463" s="169"/>
      <c r="T2463" s="169"/>
      <c r="U2463" s="208">
        <v>1</v>
      </c>
      <c r="V2463" s="207">
        <v>199779.35</v>
      </c>
      <c r="W2463" s="169"/>
      <c r="X2463" s="169"/>
      <c r="Y2463" s="169"/>
      <c r="Z2463" s="169"/>
      <c r="AA2463" s="169"/>
      <c r="AB2463" s="169"/>
      <c r="AC2463" s="180"/>
      <c r="AD2463" s="180"/>
      <c r="AE2463" s="207">
        <f t="shared" si="396"/>
        <v>199779.35</v>
      </c>
    </row>
    <row r="2464" spans="1:474" x14ac:dyDescent="0.25">
      <c r="A2464" s="119"/>
      <c r="B2464" s="48" t="s">
        <v>2317</v>
      </c>
      <c r="C2464" s="23"/>
      <c r="D2464" s="49">
        <v>1</v>
      </c>
      <c r="E2464" s="23"/>
      <c r="F2464" s="50">
        <v>11600</v>
      </c>
      <c r="G2464" s="169"/>
      <c r="H2464" s="169"/>
      <c r="I2464" s="169"/>
      <c r="J2464" s="169"/>
      <c r="K2464" s="169"/>
      <c r="L2464" s="169"/>
      <c r="M2464" s="169"/>
      <c r="N2464" s="169"/>
      <c r="O2464" s="169"/>
      <c r="P2464" s="207"/>
      <c r="Q2464" s="169"/>
      <c r="R2464" s="169"/>
      <c r="S2464" s="169"/>
      <c r="T2464" s="169"/>
      <c r="U2464" s="208">
        <v>1</v>
      </c>
      <c r="V2464" s="207">
        <v>11600</v>
      </c>
      <c r="W2464" s="169"/>
      <c r="X2464" s="169"/>
      <c r="Y2464" s="169"/>
      <c r="Z2464" s="169"/>
      <c r="AA2464" s="169"/>
      <c r="AB2464" s="169"/>
      <c r="AC2464" s="180"/>
      <c r="AD2464" s="180"/>
      <c r="AE2464" s="207">
        <f t="shared" si="396"/>
        <v>11600</v>
      </c>
    </row>
    <row r="2465" spans="1:474" x14ac:dyDescent="0.25">
      <c r="A2465" s="119"/>
      <c r="B2465" s="48" t="s">
        <v>2318</v>
      </c>
      <c r="C2465" s="23"/>
      <c r="D2465" s="49">
        <v>1</v>
      </c>
      <c r="E2465" s="23"/>
      <c r="F2465" s="50">
        <v>17400</v>
      </c>
      <c r="G2465" s="169"/>
      <c r="H2465" s="169"/>
      <c r="I2465" s="169"/>
      <c r="J2465" s="169"/>
      <c r="K2465" s="169"/>
      <c r="L2465" s="169"/>
      <c r="M2465" s="169"/>
      <c r="N2465" s="169"/>
      <c r="O2465" s="169"/>
      <c r="P2465" s="207"/>
      <c r="Q2465" s="169"/>
      <c r="R2465" s="169"/>
      <c r="S2465" s="169"/>
      <c r="T2465" s="169"/>
      <c r="U2465" s="208">
        <v>1</v>
      </c>
      <c r="V2465" s="207">
        <v>17400</v>
      </c>
      <c r="W2465" s="169"/>
      <c r="X2465" s="169"/>
      <c r="Y2465" s="169"/>
      <c r="Z2465" s="169"/>
      <c r="AA2465" s="169"/>
      <c r="AB2465" s="169"/>
      <c r="AC2465" s="180"/>
      <c r="AD2465" s="180"/>
      <c r="AE2465" s="207">
        <f t="shared" si="396"/>
        <v>17400</v>
      </c>
    </row>
    <row r="2466" spans="1:474" x14ac:dyDescent="0.25">
      <c r="A2466" s="119"/>
      <c r="B2466" s="48" t="s">
        <v>2319</v>
      </c>
      <c r="C2466" s="23"/>
      <c r="D2466" s="49">
        <v>0</v>
      </c>
      <c r="E2466" s="23"/>
      <c r="F2466" s="50">
        <v>0</v>
      </c>
      <c r="G2466" s="169"/>
      <c r="H2466" s="169"/>
      <c r="I2466" s="169"/>
      <c r="J2466" s="169"/>
      <c r="K2466" s="169"/>
      <c r="L2466" s="169"/>
      <c r="M2466" s="169"/>
      <c r="N2466" s="169"/>
      <c r="O2466" s="169"/>
      <c r="P2466" s="207"/>
      <c r="Q2466" s="169"/>
      <c r="R2466" s="169"/>
      <c r="S2466" s="169"/>
      <c r="T2466" s="169"/>
      <c r="U2466" s="208">
        <v>0</v>
      </c>
      <c r="V2466" s="207">
        <v>0</v>
      </c>
      <c r="W2466" s="169"/>
      <c r="X2466" s="169"/>
      <c r="Y2466" s="169"/>
      <c r="Z2466" s="169"/>
      <c r="AA2466" s="169"/>
      <c r="AB2466" s="169"/>
      <c r="AC2466" s="180"/>
      <c r="AD2466" s="180"/>
      <c r="AE2466" s="207">
        <f t="shared" si="396"/>
        <v>0</v>
      </c>
    </row>
    <row r="2467" spans="1:474" x14ac:dyDescent="0.25">
      <c r="A2467" s="119"/>
      <c r="B2467" s="48" t="s">
        <v>2320</v>
      </c>
      <c r="C2467" s="23"/>
      <c r="D2467" s="49">
        <v>35</v>
      </c>
      <c r="E2467" s="23"/>
      <c r="F2467" s="50">
        <v>7713.9999999999991</v>
      </c>
      <c r="G2467" s="169"/>
      <c r="H2467" s="169"/>
      <c r="I2467" s="169"/>
      <c r="J2467" s="169"/>
      <c r="K2467" s="169"/>
      <c r="L2467" s="169"/>
      <c r="M2467" s="169"/>
      <c r="N2467" s="169"/>
      <c r="O2467" s="169"/>
      <c r="P2467" s="207"/>
      <c r="Q2467" s="169"/>
      <c r="R2467" s="169"/>
      <c r="S2467" s="169"/>
      <c r="T2467" s="169"/>
      <c r="U2467" s="208">
        <v>35</v>
      </c>
      <c r="V2467" s="207">
        <v>7713.9999999999991</v>
      </c>
      <c r="W2467" s="169"/>
      <c r="X2467" s="169"/>
      <c r="Y2467" s="169"/>
      <c r="Z2467" s="169"/>
      <c r="AA2467" s="169"/>
      <c r="AB2467" s="169"/>
      <c r="AC2467" s="180"/>
      <c r="AD2467" s="180"/>
      <c r="AE2467" s="207">
        <f t="shared" si="396"/>
        <v>7713.9999999999991</v>
      </c>
    </row>
    <row r="2468" spans="1:474" x14ac:dyDescent="0.25">
      <c r="A2468" s="119"/>
      <c r="B2468" s="48" t="s">
        <v>2321</v>
      </c>
      <c r="C2468" s="23"/>
      <c r="D2468" s="49">
        <v>35</v>
      </c>
      <c r="E2468" s="23"/>
      <c r="F2468" s="50">
        <v>8119.9999999999991</v>
      </c>
      <c r="G2468" s="169"/>
      <c r="H2468" s="169"/>
      <c r="I2468" s="169"/>
      <c r="J2468" s="169"/>
      <c r="K2468" s="169"/>
      <c r="L2468" s="169"/>
      <c r="M2468" s="169"/>
      <c r="N2468" s="169"/>
      <c r="O2468" s="169"/>
      <c r="P2468" s="207"/>
      <c r="Q2468" s="169"/>
      <c r="R2468" s="169"/>
      <c r="S2468" s="169"/>
      <c r="T2468" s="169"/>
      <c r="U2468" s="208">
        <v>35</v>
      </c>
      <c r="V2468" s="207">
        <v>8119.9999999999991</v>
      </c>
      <c r="W2468" s="169"/>
      <c r="X2468" s="169"/>
      <c r="Y2468" s="169"/>
      <c r="Z2468" s="169"/>
      <c r="AA2468" s="169"/>
      <c r="AB2468" s="169"/>
      <c r="AC2468" s="180"/>
      <c r="AD2468" s="180"/>
      <c r="AE2468" s="207">
        <f t="shared" si="396"/>
        <v>8119.9999999999991</v>
      </c>
    </row>
    <row r="2469" spans="1:474" s="14" customFormat="1" x14ac:dyDescent="0.25">
      <c r="A2469" s="132">
        <v>385</v>
      </c>
      <c r="B2469" s="122" t="s">
        <v>2322</v>
      </c>
      <c r="C2469" s="71"/>
      <c r="D2469" s="72"/>
      <c r="E2469" s="71"/>
      <c r="F2469" s="73">
        <v>0</v>
      </c>
      <c r="G2469" s="73">
        <v>0</v>
      </c>
      <c r="H2469" s="73">
        <v>0</v>
      </c>
      <c r="I2469" s="73">
        <v>0</v>
      </c>
      <c r="J2469" s="73">
        <v>0</v>
      </c>
      <c r="K2469" s="73">
        <v>0</v>
      </c>
      <c r="L2469" s="73">
        <v>0</v>
      </c>
      <c r="M2469" s="73">
        <v>0</v>
      </c>
      <c r="N2469" s="73">
        <v>0</v>
      </c>
      <c r="O2469" s="73">
        <v>0</v>
      </c>
      <c r="P2469" s="73">
        <v>0</v>
      </c>
      <c r="Q2469" s="73">
        <v>0</v>
      </c>
      <c r="R2469" s="73">
        <v>0</v>
      </c>
      <c r="S2469" s="73">
        <v>0</v>
      </c>
      <c r="T2469" s="73">
        <v>0</v>
      </c>
      <c r="U2469" s="73">
        <v>0</v>
      </c>
      <c r="V2469" s="73">
        <v>0</v>
      </c>
      <c r="W2469" s="171">
        <f t="shared" ref="W2469:AE2469" si="397">W2470</f>
        <v>0</v>
      </c>
      <c r="X2469" s="171">
        <f t="shared" si="397"/>
        <v>0</v>
      </c>
      <c r="Y2469" s="171">
        <f t="shared" si="397"/>
        <v>0</v>
      </c>
      <c r="Z2469" s="171">
        <f t="shared" si="397"/>
        <v>0</v>
      </c>
      <c r="AA2469" s="171">
        <f t="shared" si="397"/>
        <v>0</v>
      </c>
      <c r="AB2469" s="171">
        <f t="shared" si="397"/>
        <v>0</v>
      </c>
      <c r="AC2469" s="171">
        <f t="shared" si="397"/>
        <v>0</v>
      </c>
      <c r="AD2469" s="181">
        <f t="shared" si="397"/>
        <v>0</v>
      </c>
      <c r="AE2469" s="185">
        <f t="shared" si="397"/>
        <v>0</v>
      </c>
      <c r="AF2469" s="104"/>
      <c r="AG2469" s="104"/>
      <c r="AH2469" s="104"/>
      <c r="AI2469" s="104"/>
      <c r="AJ2469" s="104"/>
      <c r="AK2469" s="104"/>
      <c r="AL2469" s="104"/>
      <c r="AM2469" s="104"/>
      <c r="AN2469" s="104"/>
      <c r="AO2469" s="104"/>
      <c r="AP2469" s="104"/>
      <c r="AQ2469" s="104"/>
      <c r="AR2469" s="104"/>
      <c r="AS2469" s="104"/>
      <c r="AT2469" s="104"/>
      <c r="AU2469" s="104"/>
      <c r="AV2469" s="104"/>
      <c r="AW2469" s="104"/>
      <c r="AX2469" s="104"/>
      <c r="AY2469" s="104"/>
      <c r="AZ2469" s="104"/>
      <c r="BA2469" s="104"/>
      <c r="BB2469" s="104"/>
      <c r="BC2469" s="104"/>
      <c r="BD2469" s="104"/>
      <c r="BE2469" s="104"/>
      <c r="BF2469" s="104"/>
      <c r="BG2469" s="104"/>
      <c r="BH2469" s="104"/>
      <c r="BI2469" s="104"/>
      <c r="BJ2469" s="104"/>
      <c r="BK2469" s="104"/>
      <c r="BL2469" s="104"/>
      <c r="BM2469" s="104"/>
      <c r="BN2469" s="104"/>
      <c r="BO2469" s="104"/>
      <c r="BP2469" s="104"/>
      <c r="BQ2469" s="104"/>
      <c r="BR2469" s="104"/>
      <c r="GM2469" s="104"/>
      <c r="GN2469" s="104"/>
      <c r="GO2469" s="104"/>
      <c r="GP2469" s="104"/>
      <c r="GQ2469" s="104"/>
      <c r="GR2469" s="104"/>
      <c r="GS2469" s="104"/>
      <c r="GT2469" s="104"/>
      <c r="GU2469" s="104"/>
      <c r="GV2469" s="104"/>
      <c r="GW2469" s="104"/>
      <c r="GX2469" s="104"/>
      <c r="GY2469" s="104"/>
      <c r="GZ2469" s="104"/>
      <c r="HA2469" s="104"/>
      <c r="HB2469" s="104"/>
      <c r="HC2469" s="104"/>
      <c r="HD2469" s="104"/>
      <c r="HE2469" s="104"/>
      <c r="HF2469" s="104"/>
      <c r="HG2469" s="104"/>
      <c r="HH2469" s="104"/>
      <c r="HI2469" s="104"/>
      <c r="HJ2469" s="104"/>
      <c r="HK2469" s="104"/>
      <c r="HL2469" s="104"/>
      <c r="HM2469" s="104"/>
      <c r="HN2469" s="104"/>
      <c r="HO2469" s="104"/>
      <c r="HP2469" s="104"/>
      <c r="HQ2469" s="104"/>
      <c r="HR2469" s="104"/>
      <c r="HS2469" s="104"/>
      <c r="HT2469" s="104"/>
      <c r="HU2469" s="104"/>
      <c r="HV2469" s="104"/>
      <c r="HW2469" s="104"/>
      <c r="HX2469" s="104"/>
      <c r="HY2469" s="104"/>
      <c r="HZ2469" s="104"/>
      <c r="IA2469" s="104"/>
      <c r="IB2469" s="104"/>
      <c r="IC2469" s="104"/>
      <c r="ID2469" s="104"/>
      <c r="IE2469" s="104"/>
      <c r="IF2469" s="104"/>
      <c r="IG2469" s="104"/>
      <c r="IH2469" s="104"/>
      <c r="II2469" s="104"/>
      <c r="IJ2469" s="104"/>
      <c r="IK2469" s="104"/>
      <c r="IL2469" s="104"/>
      <c r="IM2469" s="104"/>
      <c r="IN2469" s="104"/>
      <c r="IO2469" s="104"/>
      <c r="IP2469" s="104"/>
      <c r="IQ2469" s="104"/>
      <c r="IR2469" s="104"/>
      <c r="IS2469" s="104"/>
      <c r="IT2469" s="104"/>
      <c r="IU2469" s="104"/>
      <c r="IV2469" s="104"/>
      <c r="IW2469" s="104"/>
      <c r="IX2469" s="104"/>
      <c r="IY2469" s="104"/>
      <c r="IZ2469" s="104"/>
      <c r="JA2469" s="104"/>
      <c r="JB2469" s="104"/>
      <c r="JC2469" s="104"/>
      <c r="JD2469" s="104"/>
      <c r="JE2469" s="104"/>
      <c r="JF2469" s="104"/>
      <c r="JG2469" s="104"/>
      <c r="JH2469" s="104"/>
      <c r="JI2469" s="104"/>
      <c r="JJ2469" s="104"/>
      <c r="JK2469" s="104"/>
      <c r="JL2469" s="104"/>
      <c r="JM2469" s="104"/>
      <c r="JN2469" s="104"/>
      <c r="JO2469" s="104"/>
      <c r="JP2469" s="104"/>
      <c r="JQ2469" s="104"/>
      <c r="JR2469" s="104"/>
      <c r="JS2469" s="104"/>
      <c r="JT2469" s="104"/>
      <c r="JU2469" s="104"/>
      <c r="JV2469" s="104"/>
      <c r="JW2469" s="104"/>
      <c r="JX2469" s="104"/>
      <c r="JY2469" s="104"/>
      <c r="JZ2469" s="104"/>
      <c r="KA2469" s="104"/>
      <c r="KB2469" s="104"/>
      <c r="KC2469" s="104"/>
      <c r="KD2469" s="104"/>
      <c r="KE2469" s="104"/>
      <c r="KF2469" s="104"/>
      <c r="KG2469" s="104"/>
      <c r="KH2469" s="104"/>
      <c r="KI2469" s="104"/>
      <c r="KJ2469" s="104"/>
      <c r="KK2469" s="104"/>
      <c r="KL2469" s="104"/>
      <c r="KM2469" s="104"/>
      <c r="KN2469" s="104"/>
      <c r="KO2469" s="104"/>
      <c r="KP2469" s="104"/>
      <c r="KQ2469" s="104"/>
      <c r="KR2469" s="104"/>
      <c r="KS2469" s="104"/>
      <c r="KT2469" s="104"/>
      <c r="KU2469" s="104"/>
      <c r="KV2469" s="104"/>
      <c r="KW2469" s="104"/>
      <c r="KX2469" s="104"/>
      <c r="KY2469" s="104"/>
      <c r="KZ2469" s="104"/>
      <c r="LA2469" s="104"/>
      <c r="LB2469" s="104"/>
      <c r="LC2469" s="104"/>
      <c r="LD2469" s="104"/>
      <c r="LE2469" s="104"/>
      <c r="LF2469" s="104"/>
      <c r="LG2469" s="104"/>
      <c r="LH2469" s="104"/>
      <c r="LI2469" s="104"/>
      <c r="LJ2469" s="104"/>
      <c r="LK2469" s="104"/>
      <c r="LL2469" s="104"/>
      <c r="LM2469" s="104"/>
      <c r="LN2469" s="104"/>
      <c r="LO2469" s="104"/>
      <c r="LP2469" s="104"/>
      <c r="LQ2469" s="104"/>
      <c r="LR2469" s="104"/>
      <c r="LS2469" s="104"/>
      <c r="LT2469" s="104"/>
      <c r="LU2469" s="104"/>
      <c r="LV2469" s="104"/>
      <c r="LW2469" s="104"/>
      <c r="LX2469" s="104"/>
      <c r="LY2469" s="104"/>
      <c r="LZ2469" s="104"/>
      <c r="MA2469" s="104"/>
      <c r="MB2469" s="104"/>
      <c r="MC2469" s="104"/>
      <c r="MD2469" s="104"/>
      <c r="ME2469" s="104"/>
      <c r="MF2469" s="104"/>
      <c r="MG2469" s="104"/>
      <c r="MH2469" s="104"/>
      <c r="MI2469" s="104"/>
      <c r="MJ2469" s="104"/>
      <c r="MK2469" s="104"/>
      <c r="ML2469" s="104"/>
      <c r="MM2469" s="104"/>
      <c r="MN2469" s="104"/>
      <c r="MO2469" s="104"/>
      <c r="MP2469" s="104"/>
      <c r="MQ2469" s="104"/>
      <c r="MR2469" s="104"/>
      <c r="MS2469" s="104"/>
      <c r="MT2469" s="104"/>
      <c r="MU2469" s="104"/>
      <c r="MV2469" s="104"/>
      <c r="MW2469" s="104"/>
      <c r="MX2469" s="104"/>
      <c r="MY2469" s="104"/>
      <c r="MZ2469" s="104"/>
      <c r="NA2469" s="104"/>
      <c r="NB2469" s="104"/>
      <c r="NC2469" s="104"/>
      <c r="ND2469" s="104"/>
      <c r="NE2469" s="104"/>
      <c r="NF2469" s="104"/>
      <c r="NG2469" s="104"/>
      <c r="NH2469" s="104"/>
      <c r="NI2469" s="104"/>
      <c r="NJ2469" s="104"/>
      <c r="NK2469" s="104"/>
      <c r="NL2469" s="104"/>
      <c r="NM2469" s="104"/>
      <c r="NN2469" s="104"/>
      <c r="NO2469" s="104"/>
      <c r="NP2469" s="104"/>
      <c r="NQ2469" s="104"/>
      <c r="NR2469" s="104"/>
      <c r="NS2469" s="104"/>
      <c r="NT2469" s="104"/>
      <c r="NU2469" s="104"/>
      <c r="NV2469" s="104"/>
      <c r="NW2469" s="104"/>
      <c r="NX2469" s="104"/>
      <c r="NY2469" s="104"/>
      <c r="NZ2469" s="104"/>
      <c r="OA2469" s="104"/>
      <c r="OB2469" s="104"/>
      <c r="OC2469" s="104"/>
      <c r="OD2469" s="104"/>
      <c r="OE2469" s="104"/>
      <c r="OF2469" s="104"/>
      <c r="OG2469" s="104"/>
      <c r="OH2469" s="104"/>
      <c r="OI2469" s="104"/>
      <c r="OJ2469" s="104"/>
      <c r="OK2469" s="104"/>
      <c r="OL2469" s="104"/>
      <c r="OM2469" s="104"/>
      <c r="ON2469" s="104"/>
      <c r="OO2469" s="104"/>
      <c r="OP2469" s="104"/>
      <c r="OQ2469" s="104"/>
      <c r="OR2469" s="104"/>
      <c r="OS2469" s="104"/>
      <c r="OT2469" s="104"/>
      <c r="OU2469" s="104"/>
      <c r="OV2469" s="104"/>
      <c r="OW2469" s="104"/>
      <c r="OX2469" s="104"/>
      <c r="OY2469" s="104"/>
      <c r="OZ2469" s="104"/>
      <c r="PA2469" s="104"/>
      <c r="PB2469" s="104"/>
      <c r="PC2469" s="104"/>
      <c r="PD2469" s="104"/>
      <c r="PE2469" s="104"/>
      <c r="PF2469" s="104"/>
      <c r="PG2469" s="104"/>
      <c r="PH2469" s="104"/>
      <c r="PI2469" s="104"/>
      <c r="PJ2469" s="104"/>
      <c r="PK2469" s="104"/>
      <c r="PL2469" s="104"/>
      <c r="PM2469" s="104"/>
      <c r="PN2469" s="104"/>
      <c r="PO2469" s="104"/>
      <c r="PP2469" s="104"/>
      <c r="PQ2469" s="104"/>
      <c r="PR2469" s="104"/>
      <c r="PS2469" s="104"/>
      <c r="PT2469" s="104"/>
      <c r="PU2469" s="104"/>
      <c r="PV2469" s="104"/>
      <c r="PW2469" s="104"/>
      <c r="PX2469" s="104"/>
      <c r="PY2469" s="104"/>
      <c r="PZ2469" s="104"/>
      <c r="QA2469" s="104"/>
      <c r="QB2469" s="104"/>
      <c r="QC2469" s="104"/>
      <c r="QD2469" s="104"/>
      <c r="QE2469" s="104"/>
      <c r="QF2469" s="104"/>
      <c r="QG2469" s="104"/>
      <c r="QH2469" s="104"/>
      <c r="QI2469" s="104"/>
      <c r="QJ2469" s="104"/>
      <c r="QK2469" s="104"/>
      <c r="QL2469" s="104"/>
      <c r="QM2469" s="104"/>
      <c r="QN2469" s="104"/>
      <c r="QO2469" s="104"/>
      <c r="QP2469" s="104"/>
      <c r="QQ2469" s="104"/>
      <c r="QR2469" s="104"/>
      <c r="QS2469" s="104"/>
      <c r="QT2469" s="104"/>
      <c r="QU2469" s="104"/>
      <c r="QV2469" s="104"/>
      <c r="QW2469" s="104"/>
      <c r="QX2469" s="104"/>
      <c r="QY2469" s="104"/>
      <c r="QZ2469" s="104"/>
      <c r="RA2469" s="104"/>
      <c r="RB2469" s="104"/>
      <c r="RC2469" s="104"/>
      <c r="RD2469" s="104"/>
      <c r="RE2469" s="104"/>
      <c r="RF2469" s="104"/>
    </row>
    <row r="2470" spans="1:474" s="19" customFormat="1" x14ac:dyDescent="0.25">
      <c r="A2470" s="133">
        <v>38501</v>
      </c>
      <c r="B2470" s="99" t="s">
        <v>2322</v>
      </c>
      <c r="C2470" s="55"/>
      <c r="D2470" s="54"/>
      <c r="E2470" s="55"/>
      <c r="F2470" s="56">
        <v>0</v>
      </c>
      <c r="G2470" s="56">
        <v>0</v>
      </c>
      <c r="H2470" s="56">
        <v>0</v>
      </c>
      <c r="I2470" s="56">
        <v>0</v>
      </c>
      <c r="J2470" s="56">
        <v>0</v>
      </c>
      <c r="K2470" s="56">
        <v>0</v>
      </c>
      <c r="L2470" s="56">
        <v>0</v>
      </c>
      <c r="M2470" s="56">
        <v>0</v>
      </c>
      <c r="N2470" s="56">
        <v>0</v>
      </c>
      <c r="O2470" s="56">
        <v>0</v>
      </c>
      <c r="P2470" s="56">
        <v>0</v>
      </c>
      <c r="Q2470" s="56">
        <v>0</v>
      </c>
      <c r="R2470" s="56">
        <v>0</v>
      </c>
      <c r="S2470" s="56">
        <v>0</v>
      </c>
      <c r="T2470" s="56">
        <v>0</v>
      </c>
      <c r="U2470" s="56">
        <v>0</v>
      </c>
      <c r="V2470" s="56">
        <v>0</v>
      </c>
      <c r="W2470" s="173">
        <f t="shared" ref="W2470:AE2470" si="398">SUM(W2471)</f>
        <v>0</v>
      </c>
      <c r="X2470" s="173">
        <f t="shared" si="398"/>
        <v>0</v>
      </c>
      <c r="Y2470" s="173">
        <f t="shared" si="398"/>
        <v>0</v>
      </c>
      <c r="Z2470" s="173">
        <f t="shared" si="398"/>
        <v>0</v>
      </c>
      <c r="AA2470" s="173">
        <f t="shared" si="398"/>
        <v>0</v>
      </c>
      <c r="AB2470" s="173">
        <f t="shared" si="398"/>
        <v>0</v>
      </c>
      <c r="AC2470" s="173">
        <f t="shared" si="398"/>
        <v>0</v>
      </c>
      <c r="AD2470" s="179">
        <f t="shared" si="398"/>
        <v>0</v>
      </c>
      <c r="AE2470" s="184">
        <f t="shared" si="398"/>
        <v>0</v>
      </c>
      <c r="AF2470" s="104"/>
      <c r="AG2470" s="104"/>
      <c r="AH2470" s="104"/>
      <c r="AI2470" s="104"/>
      <c r="AJ2470" s="104"/>
      <c r="AK2470" s="104"/>
      <c r="AL2470" s="104"/>
      <c r="AM2470" s="104"/>
      <c r="AN2470" s="104"/>
      <c r="AO2470" s="104"/>
      <c r="AP2470" s="104"/>
      <c r="AQ2470" s="104"/>
      <c r="AR2470" s="104"/>
      <c r="AS2470" s="104"/>
      <c r="AT2470" s="104"/>
      <c r="AU2470" s="104"/>
      <c r="AV2470" s="104"/>
      <c r="AW2470" s="104"/>
      <c r="AX2470" s="104"/>
      <c r="AY2470" s="104"/>
      <c r="AZ2470" s="104"/>
      <c r="BA2470" s="104"/>
      <c r="BB2470" s="104"/>
      <c r="BC2470" s="104"/>
      <c r="BD2470" s="104"/>
      <c r="BE2470" s="104"/>
      <c r="BF2470" s="104"/>
      <c r="BG2470" s="104"/>
      <c r="BH2470" s="104"/>
      <c r="BI2470" s="104"/>
      <c r="BJ2470" s="104"/>
      <c r="BK2470" s="104"/>
      <c r="BL2470" s="104"/>
      <c r="BM2470" s="104"/>
      <c r="BN2470" s="104"/>
      <c r="BO2470" s="104"/>
      <c r="BP2470" s="104"/>
      <c r="BQ2470" s="104"/>
      <c r="BR2470" s="104"/>
      <c r="GM2470" s="104"/>
      <c r="GN2470" s="104"/>
      <c r="GO2470" s="104"/>
      <c r="GP2470" s="104"/>
      <c r="GQ2470" s="104"/>
      <c r="GR2470" s="104"/>
      <c r="GS2470" s="104"/>
      <c r="GT2470" s="104"/>
      <c r="GU2470" s="104"/>
      <c r="GV2470" s="104"/>
      <c r="GW2470" s="104"/>
      <c r="GX2470" s="104"/>
      <c r="GY2470" s="104"/>
      <c r="GZ2470" s="104"/>
      <c r="HA2470" s="104"/>
      <c r="HB2470" s="104"/>
      <c r="HC2470" s="104"/>
      <c r="HD2470" s="104"/>
      <c r="HE2470" s="104"/>
      <c r="HF2470" s="104"/>
      <c r="HG2470" s="104"/>
      <c r="HH2470" s="104"/>
      <c r="HI2470" s="104"/>
      <c r="HJ2470" s="104"/>
      <c r="HK2470" s="104"/>
      <c r="HL2470" s="104"/>
      <c r="HM2470" s="104"/>
      <c r="HN2470" s="104"/>
      <c r="HO2470" s="104"/>
      <c r="HP2470" s="104"/>
      <c r="HQ2470" s="104"/>
      <c r="HR2470" s="104"/>
      <c r="HS2470" s="104"/>
      <c r="HT2470" s="104"/>
      <c r="HU2470" s="104"/>
      <c r="HV2470" s="104"/>
      <c r="HW2470" s="104"/>
      <c r="HX2470" s="104"/>
      <c r="HY2470" s="104"/>
      <c r="HZ2470" s="104"/>
      <c r="IA2470" s="104"/>
      <c r="IB2470" s="104"/>
      <c r="IC2470" s="104"/>
      <c r="ID2470" s="104"/>
      <c r="IE2470" s="104"/>
      <c r="IF2470" s="104"/>
      <c r="IG2470" s="104"/>
      <c r="IH2470" s="104"/>
      <c r="II2470" s="104"/>
      <c r="IJ2470" s="104"/>
      <c r="IK2470" s="104"/>
      <c r="IL2470" s="104"/>
      <c r="IM2470" s="104"/>
      <c r="IN2470" s="104"/>
      <c r="IO2470" s="104"/>
      <c r="IP2470" s="104"/>
      <c r="IQ2470" s="104"/>
      <c r="IR2470" s="104"/>
      <c r="IS2470" s="104"/>
      <c r="IT2470" s="104"/>
      <c r="IU2470" s="104"/>
      <c r="IV2470" s="104"/>
      <c r="IW2470" s="104"/>
      <c r="IX2470" s="104"/>
      <c r="IY2470" s="104"/>
      <c r="IZ2470" s="104"/>
      <c r="JA2470" s="104"/>
      <c r="JB2470" s="104"/>
      <c r="JC2470" s="104"/>
      <c r="JD2470" s="104"/>
      <c r="JE2470" s="104"/>
      <c r="JF2470" s="104"/>
      <c r="JG2470" s="104"/>
      <c r="JH2470" s="104"/>
      <c r="JI2470" s="104"/>
      <c r="JJ2470" s="104"/>
      <c r="JK2470" s="104"/>
      <c r="JL2470" s="104"/>
      <c r="JM2470" s="104"/>
      <c r="JN2470" s="104"/>
      <c r="JO2470" s="104"/>
      <c r="JP2470" s="104"/>
      <c r="JQ2470" s="104"/>
      <c r="JR2470" s="104"/>
      <c r="JS2470" s="104"/>
      <c r="JT2470" s="104"/>
      <c r="JU2470" s="104"/>
      <c r="JV2470" s="104"/>
      <c r="JW2470" s="104"/>
      <c r="JX2470" s="104"/>
      <c r="JY2470" s="104"/>
      <c r="JZ2470" s="104"/>
      <c r="KA2470" s="104"/>
      <c r="KB2470" s="104"/>
      <c r="KC2470" s="104"/>
      <c r="KD2470" s="104"/>
      <c r="KE2470" s="104"/>
      <c r="KF2470" s="104"/>
      <c r="KG2470" s="104"/>
      <c r="KH2470" s="104"/>
      <c r="KI2470" s="104"/>
      <c r="KJ2470" s="104"/>
      <c r="KK2470" s="104"/>
      <c r="KL2470" s="104"/>
      <c r="KM2470" s="104"/>
      <c r="KN2470" s="104"/>
      <c r="KO2470" s="104"/>
      <c r="KP2470" s="104"/>
      <c r="KQ2470" s="104"/>
      <c r="KR2470" s="104"/>
      <c r="KS2470" s="104"/>
      <c r="KT2470" s="104"/>
      <c r="KU2470" s="104"/>
      <c r="KV2470" s="104"/>
      <c r="KW2470" s="104"/>
      <c r="KX2470" s="104"/>
      <c r="KY2470" s="104"/>
      <c r="KZ2470" s="104"/>
      <c r="LA2470" s="104"/>
      <c r="LB2470" s="104"/>
      <c r="LC2470" s="104"/>
      <c r="LD2470" s="104"/>
      <c r="LE2470" s="104"/>
      <c r="LF2470" s="104"/>
      <c r="LG2470" s="104"/>
      <c r="LH2470" s="104"/>
      <c r="LI2470" s="104"/>
      <c r="LJ2470" s="104"/>
      <c r="LK2470" s="104"/>
      <c r="LL2470" s="104"/>
      <c r="LM2470" s="104"/>
      <c r="LN2470" s="104"/>
      <c r="LO2470" s="104"/>
      <c r="LP2470" s="104"/>
      <c r="LQ2470" s="104"/>
      <c r="LR2470" s="104"/>
      <c r="LS2470" s="104"/>
      <c r="LT2470" s="104"/>
      <c r="LU2470" s="104"/>
      <c r="LV2470" s="104"/>
      <c r="LW2470" s="104"/>
      <c r="LX2470" s="104"/>
      <c r="LY2470" s="104"/>
      <c r="LZ2470" s="104"/>
      <c r="MA2470" s="104"/>
      <c r="MB2470" s="104"/>
      <c r="MC2470" s="104"/>
      <c r="MD2470" s="104"/>
      <c r="ME2470" s="104"/>
      <c r="MF2470" s="104"/>
      <c r="MG2470" s="104"/>
      <c r="MH2470" s="104"/>
      <c r="MI2470" s="104"/>
      <c r="MJ2470" s="104"/>
      <c r="MK2470" s="104"/>
      <c r="ML2470" s="104"/>
      <c r="MM2470" s="104"/>
      <c r="MN2470" s="104"/>
      <c r="MO2470" s="104"/>
      <c r="MP2470" s="104"/>
      <c r="MQ2470" s="104"/>
      <c r="MR2470" s="104"/>
      <c r="MS2470" s="104"/>
      <c r="MT2470" s="104"/>
      <c r="MU2470" s="104"/>
      <c r="MV2470" s="104"/>
      <c r="MW2470" s="104"/>
      <c r="MX2470" s="104"/>
      <c r="MY2470" s="104"/>
      <c r="MZ2470" s="104"/>
      <c r="NA2470" s="104"/>
      <c r="NB2470" s="104"/>
      <c r="NC2470" s="104"/>
      <c r="ND2470" s="104"/>
      <c r="NE2470" s="104"/>
      <c r="NF2470" s="104"/>
      <c r="NG2470" s="104"/>
      <c r="NH2470" s="104"/>
      <c r="NI2470" s="104"/>
      <c r="NJ2470" s="104"/>
      <c r="NK2470" s="104"/>
      <c r="NL2470" s="104"/>
      <c r="NM2470" s="104"/>
      <c r="NN2470" s="104"/>
      <c r="NO2470" s="104"/>
      <c r="NP2470" s="104"/>
      <c r="NQ2470" s="104"/>
      <c r="NR2470" s="104"/>
      <c r="NS2470" s="104"/>
      <c r="NT2470" s="104"/>
      <c r="NU2470" s="104"/>
      <c r="NV2470" s="104"/>
      <c r="NW2470" s="104"/>
      <c r="NX2470" s="104"/>
      <c r="NY2470" s="104"/>
      <c r="NZ2470" s="104"/>
      <c r="OA2470" s="104"/>
      <c r="OB2470" s="104"/>
      <c r="OC2470" s="104"/>
      <c r="OD2470" s="104"/>
      <c r="OE2470" s="104"/>
      <c r="OF2470" s="104"/>
      <c r="OG2470" s="104"/>
      <c r="OH2470" s="104"/>
      <c r="OI2470" s="104"/>
      <c r="OJ2470" s="104"/>
      <c r="OK2470" s="104"/>
      <c r="OL2470" s="104"/>
      <c r="OM2470" s="104"/>
      <c r="ON2470" s="104"/>
      <c r="OO2470" s="104"/>
      <c r="OP2470" s="104"/>
      <c r="OQ2470" s="104"/>
      <c r="OR2470" s="104"/>
      <c r="OS2470" s="104"/>
      <c r="OT2470" s="104"/>
      <c r="OU2470" s="104"/>
      <c r="OV2470" s="104"/>
      <c r="OW2470" s="104"/>
      <c r="OX2470" s="104"/>
      <c r="OY2470" s="104"/>
      <c r="OZ2470" s="104"/>
      <c r="PA2470" s="104"/>
      <c r="PB2470" s="104"/>
      <c r="PC2470" s="104"/>
      <c r="PD2470" s="104"/>
      <c r="PE2470" s="104"/>
      <c r="PF2470" s="104"/>
      <c r="PG2470" s="104"/>
      <c r="PH2470" s="104"/>
      <c r="PI2470" s="104"/>
      <c r="PJ2470" s="104"/>
      <c r="PK2470" s="104"/>
      <c r="PL2470" s="104"/>
      <c r="PM2470" s="104"/>
      <c r="PN2470" s="104"/>
      <c r="PO2470" s="104"/>
      <c r="PP2470" s="104"/>
      <c r="PQ2470" s="104"/>
      <c r="PR2470" s="104"/>
      <c r="PS2470" s="104"/>
      <c r="PT2470" s="104"/>
      <c r="PU2470" s="104"/>
      <c r="PV2470" s="104"/>
      <c r="PW2470" s="104"/>
      <c r="PX2470" s="104"/>
      <c r="PY2470" s="104"/>
      <c r="PZ2470" s="104"/>
      <c r="QA2470" s="104"/>
      <c r="QB2470" s="104"/>
      <c r="QC2470" s="104"/>
      <c r="QD2470" s="104"/>
      <c r="QE2470" s="104"/>
      <c r="QF2470" s="104"/>
      <c r="QG2470" s="104"/>
      <c r="QH2470" s="104"/>
      <c r="QI2470" s="104"/>
      <c r="QJ2470" s="104"/>
      <c r="QK2470" s="104"/>
      <c r="QL2470" s="104"/>
      <c r="QM2470" s="104"/>
      <c r="QN2470" s="104"/>
      <c r="QO2470" s="104"/>
      <c r="QP2470" s="104"/>
      <c r="QQ2470" s="104"/>
      <c r="QR2470" s="104"/>
      <c r="QS2470" s="104"/>
      <c r="QT2470" s="104"/>
      <c r="QU2470" s="104"/>
      <c r="QV2470" s="104"/>
      <c r="QW2470" s="104"/>
      <c r="QX2470" s="104"/>
      <c r="QY2470" s="104"/>
      <c r="QZ2470" s="104"/>
      <c r="RA2470" s="104"/>
      <c r="RB2470" s="104"/>
      <c r="RC2470" s="104"/>
      <c r="RD2470" s="104"/>
      <c r="RE2470" s="104"/>
      <c r="RF2470" s="104"/>
    </row>
    <row r="2471" spans="1:474" x14ac:dyDescent="0.25">
      <c r="A2471" s="119"/>
      <c r="B2471" s="48" t="s">
        <v>2323</v>
      </c>
      <c r="C2471" s="23"/>
      <c r="D2471" s="49">
        <v>0</v>
      </c>
      <c r="E2471" s="23"/>
      <c r="F2471" s="50">
        <v>0</v>
      </c>
      <c r="G2471" s="169"/>
      <c r="H2471" s="169"/>
      <c r="I2471" s="169"/>
      <c r="J2471" s="169"/>
      <c r="K2471" s="169"/>
      <c r="L2471" s="169"/>
      <c r="M2471" s="169"/>
      <c r="N2471" s="169"/>
      <c r="O2471" s="169"/>
      <c r="P2471" s="207"/>
      <c r="Q2471" s="169"/>
      <c r="R2471" s="169"/>
      <c r="S2471" s="169"/>
      <c r="T2471" s="169"/>
      <c r="U2471" s="208">
        <v>0</v>
      </c>
      <c r="V2471" s="207">
        <v>0</v>
      </c>
      <c r="W2471" s="169"/>
      <c r="X2471" s="169"/>
      <c r="Y2471" s="169"/>
      <c r="Z2471" s="169"/>
      <c r="AA2471" s="169"/>
      <c r="AB2471" s="169"/>
      <c r="AC2471" s="180"/>
      <c r="AD2471" s="180"/>
      <c r="AE2471" s="207">
        <f>H2471+J2471+L2471+N2471+P2471+R2471+T2471+V2471+X2471+Z2471+AB2471+AD2471</f>
        <v>0</v>
      </c>
    </row>
    <row r="2472" spans="1:474" s="10" customFormat="1" x14ac:dyDescent="0.25">
      <c r="A2472" s="134">
        <v>3900</v>
      </c>
      <c r="B2472" s="135" t="s">
        <v>2324</v>
      </c>
      <c r="C2472" s="136"/>
      <c r="D2472" s="116"/>
      <c r="E2472" s="115"/>
      <c r="F2472" s="117">
        <f>F2473</f>
        <v>0</v>
      </c>
      <c r="G2472" s="177">
        <f>G2473+G2477</f>
        <v>0</v>
      </c>
      <c r="H2472" s="177">
        <f t="shared" ref="H2472:AD2472" si="399">H2473+H2477</f>
        <v>0</v>
      </c>
      <c r="I2472" s="177">
        <f t="shared" si="399"/>
        <v>0</v>
      </c>
      <c r="J2472" s="177">
        <f t="shared" si="399"/>
        <v>0</v>
      </c>
      <c r="K2472" s="177">
        <f t="shared" si="399"/>
        <v>0</v>
      </c>
      <c r="L2472" s="177">
        <f t="shared" si="399"/>
        <v>0</v>
      </c>
      <c r="M2472" s="177">
        <f t="shared" si="399"/>
        <v>0</v>
      </c>
      <c r="N2472" s="177">
        <f t="shared" si="399"/>
        <v>0</v>
      </c>
      <c r="O2472" s="177">
        <f t="shared" si="399"/>
        <v>0</v>
      </c>
      <c r="P2472" s="213">
        <f t="shared" si="399"/>
        <v>0</v>
      </c>
      <c r="Q2472" s="177">
        <f t="shared" si="399"/>
        <v>0</v>
      </c>
      <c r="R2472" s="177">
        <f t="shared" si="399"/>
        <v>0</v>
      </c>
      <c r="S2472" s="177">
        <v>0</v>
      </c>
      <c r="T2472" s="177">
        <v>0</v>
      </c>
      <c r="U2472" s="177">
        <v>1</v>
      </c>
      <c r="V2472" s="213">
        <v>0</v>
      </c>
      <c r="W2472" s="177">
        <f t="shared" si="399"/>
        <v>0</v>
      </c>
      <c r="X2472" s="177">
        <f t="shared" si="399"/>
        <v>0</v>
      </c>
      <c r="Y2472" s="177">
        <f t="shared" si="399"/>
        <v>0</v>
      </c>
      <c r="Z2472" s="177">
        <f t="shared" si="399"/>
        <v>0</v>
      </c>
      <c r="AA2472" s="177">
        <f t="shared" si="399"/>
        <v>0</v>
      </c>
      <c r="AB2472" s="177">
        <f t="shared" si="399"/>
        <v>0</v>
      </c>
      <c r="AC2472" s="177">
        <f t="shared" si="399"/>
        <v>0</v>
      </c>
      <c r="AD2472" s="182">
        <f t="shared" si="399"/>
        <v>0</v>
      </c>
      <c r="AE2472" s="213">
        <v>0</v>
      </c>
      <c r="AF2472" s="104"/>
      <c r="AG2472" s="104"/>
      <c r="AH2472" s="104"/>
      <c r="AI2472" s="104"/>
      <c r="AJ2472" s="104"/>
      <c r="AK2472" s="104"/>
      <c r="AL2472" s="104"/>
      <c r="AM2472" s="104"/>
      <c r="AN2472" s="104"/>
      <c r="AO2472" s="104"/>
      <c r="AP2472" s="104"/>
      <c r="AQ2472" s="104"/>
      <c r="AR2472" s="104"/>
      <c r="AS2472" s="104"/>
      <c r="AT2472" s="104"/>
      <c r="AU2472" s="104"/>
      <c r="AV2472" s="104"/>
      <c r="AW2472" s="104"/>
      <c r="AX2472" s="104"/>
      <c r="AY2472" s="104"/>
      <c r="AZ2472" s="104"/>
      <c r="BA2472" s="104"/>
      <c r="BB2472" s="104"/>
      <c r="BC2472" s="104"/>
      <c r="BD2472" s="104"/>
      <c r="BE2472" s="104"/>
      <c r="BF2472" s="104"/>
      <c r="BG2472" s="104"/>
      <c r="BH2472" s="104"/>
      <c r="BI2472" s="104"/>
      <c r="BJ2472" s="104"/>
      <c r="BK2472" s="104"/>
      <c r="BL2472" s="104"/>
      <c r="BM2472" s="104"/>
      <c r="BN2472" s="104"/>
      <c r="BO2472" s="104"/>
      <c r="BP2472" s="104"/>
      <c r="BQ2472" s="104"/>
      <c r="BR2472" s="104"/>
      <c r="GM2472" s="104"/>
      <c r="GN2472" s="104"/>
      <c r="GO2472" s="104"/>
      <c r="GP2472" s="104"/>
      <c r="GQ2472" s="104"/>
      <c r="GR2472" s="104"/>
      <c r="GS2472" s="104"/>
      <c r="GT2472" s="104"/>
      <c r="GU2472" s="104"/>
      <c r="GV2472" s="104"/>
      <c r="GW2472" s="104"/>
      <c r="GX2472" s="104"/>
      <c r="GY2472" s="104"/>
      <c r="GZ2472" s="104"/>
      <c r="HA2472" s="104"/>
      <c r="HB2472" s="104"/>
      <c r="HC2472" s="104"/>
      <c r="HD2472" s="104"/>
      <c r="HE2472" s="104"/>
      <c r="HF2472" s="104"/>
      <c r="HG2472" s="104"/>
      <c r="HH2472" s="104"/>
      <c r="HI2472" s="104"/>
      <c r="HJ2472" s="104"/>
      <c r="HK2472" s="104"/>
      <c r="HL2472" s="104"/>
      <c r="HM2472" s="104"/>
      <c r="HN2472" s="104"/>
      <c r="HO2472" s="104"/>
      <c r="HP2472" s="104"/>
      <c r="HQ2472" s="104"/>
      <c r="HR2472" s="104"/>
      <c r="HS2472" s="104"/>
      <c r="HT2472" s="104"/>
      <c r="HU2472" s="104"/>
      <c r="HV2472" s="104"/>
      <c r="HW2472" s="104"/>
      <c r="HX2472" s="104"/>
      <c r="HY2472" s="104"/>
      <c r="HZ2472" s="104"/>
      <c r="IA2472" s="104"/>
      <c r="IB2472" s="104"/>
      <c r="IC2472" s="104"/>
      <c r="ID2472" s="104"/>
      <c r="IE2472" s="104"/>
      <c r="IF2472" s="104"/>
      <c r="IG2472" s="104"/>
      <c r="IH2472" s="104"/>
      <c r="II2472" s="104"/>
      <c r="IJ2472" s="104"/>
      <c r="IK2472" s="104"/>
      <c r="IL2472" s="104"/>
      <c r="IM2472" s="104"/>
      <c r="IN2472" s="104"/>
      <c r="IO2472" s="104"/>
      <c r="IP2472" s="104"/>
      <c r="IQ2472" s="104"/>
      <c r="IR2472" s="104"/>
      <c r="IS2472" s="104"/>
      <c r="IT2472" s="104"/>
      <c r="IU2472" s="104"/>
      <c r="IV2472" s="104"/>
      <c r="IW2472" s="104"/>
      <c r="IX2472" s="104"/>
      <c r="IY2472" s="104"/>
      <c r="IZ2472" s="104"/>
      <c r="JA2472" s="104"/>
      <c r="JB2472" s="104"/>
      <c r="JC2472" s="104"/>
      <c r="JD2472" s="104"/>
      <c r="JE2472" s="104"/>
      <c r="JF2472" s="104"/>
      <c r="JG2472" s="104"/>
      <c r="JH2472" s="104"/>
      <c r="JI2472" s="104"/>
      <c r="JJ2472" s="104"/>
      <c r="JK2472" s="104"/>
      <c r="JL2472" s="104"/>
      <c r="JM2472" s="104"/>
      <c r="JN2472" s="104"/>
      <c r="JO2472" s="104"/>
      <c r="JP2472" s="104"/>
      <c r="JQ2472" s="104"/>
      <c r="JR2472" s="104"/>
      <c r="JS2472" s="104"/>
      <c r="JT2472" s="104"/>
      <c r="JU2472" s="104"/>
      <c r="JV2472" s="104"/>
      <c r="JW2472" s="104"/>
      <c r="JX2472" s="104"/>
      <c r="JY2472" s="104"/>
      <c r="JZ2472" s="104"/>
      <c r="KA2472" s="104"/>
      <c r="KB2472" s="104"/>
      <c r="KC2472" s="104"/>
      <c r="KD2472" s="104"/>
      <c r="KE2472" s="104"/>
      <c r="KF2472" s="104"/>
      <c r="KG2472" s="104"/>
      <c r="KH2472" s="104"/>
      <c r="KI2472" s="104"/>
      <c r="KJ2472" s="104"/>
      <c r="KK2472" s="104"/>
      <c r="KL2472" s="104"/>
      <c r="KM2472" s="104"/>
      <c r="KN2472" s="104"/>
      <c r="KO2472" s="104"/>
      <c r="KP2472" s="104"/>
      <c r="KQ2472" s="104"/>
      <c r="KR2472" s="104"/>
      <c r="KS2472" s="104"/>
      <c r="KT2472" s="104"/>
      <c r="KU2472" s="104"/>
      <c r="KV2472" s="104"/>
      <c r="KW2472" s="104"/>
      <c r="KX2472" s="104"/>
      <c r="KY2472" s="104"/>
      <c r="KZ2472" s="104"/>
      <c r="LA2472" s="104"/>
      <c r="LB2472" s="104"/>
      <c r="LC2472" s="104"/>
      <c r="LD2472" s="104"/>
      <c r="LE2472" s="104"/>
      <c r="LF2472" s="104"/>
      <c r="LG2472" s="104"/>
      <c r="LH2472" s="104"/>
      <c r="LI2472" s="104"/>
      <c r="LJ2472" s="104"/>
      <c r="LK2472" s="104"/>
      <c r="LL2472" s="104"/>
      <c r="LM2472" s="104"/>
      <c r="LN2472" s="104"/>
      <c r="LO2472" s="104"/>
      <c r="LP2472" s="104"/>
      <c r="LQ2472" s="104"/>
      <c r="LR2472" s="104"/>
      <c r="LS2472" s="104"/>
      <c r="LT2472" s="104"/>
      <c r="LU2472" s="104"/>
      <c r="LV2472" s="104"/>
      <c r="LW2472" s="104"/>
      <c r="LX2472" s="104"/>
      <c r="LY2472" s="104"/>
      <c r="LZ2472" s="104"/>
      <c r="MA2472" s="104"/>
      <c r="MB2472" s="104"/>
      <c r="MC2472" s="104"/>
      <c r="MD2472" s="104"/>
      <c r="ME2472" s="104"/>
      <c r="MF2472" s="104"/>
      <c r="MG2472" s="104"/>
      <c r="MH2472" s="104"/>
      <c r="MI2472" s="104"/>
      <c r="MJ2472" s="104"/>
      <c r="MK2472" s="104"/>
      <c r="ML2472" s="104"/>
      <c r="MM2472" s="104"/>
      <c r="MN2472" s="104"/>
      <c r="MO2472" s="104"/>
      <c r="MP2472" s="104"/>
      <c r="MQ2472" s="104"/>
      <c r="MR2472" s="104"/>
      <c r="MS2472" s="104"/>
      <c r="MT2472" s="104"/>
      <c r="MU2472" s="104"/>
      <c r="MV2472" s="104"/>
      <c r="MW2472" s="104"/>
      <c r="MX2472" s="104"/>
      <c r="MY2472" s="104"/>
      <c r="MZ2472" s="104"/>
      <c r="NA2472" s="104"/>
      <c r="NB2472" s="104"/>
      <c r="NC2472" s="104"/>
      <c r="ND2472" s="104"/>
      <c r="NE2472" s="104"/>
      <c r="NF2472" s="104"/>
      <c r="NG2472" s="104"/>
      <c r="NH2472" s="104"/>
      <c r="NI2472" s="104"/>
      <c r="NJ2472" s="104"/>
      <c r="NK2472" s="104"/>
      <c r="NL2472" s="104"/>
      <c r="NM2472" s="104"/>
      <c r="NN2472" s="104"/>
      <c r="NO2472" s="104"/>
      <c r="NP2472" s="104"/>
      <c r="NQ2472" s="104"/>
      <c r="NR2472" s="104"/>
      <c r="NS2472" s="104"/>
      <c r="NT2472" s="104"/>
      <c r="NU2472" s="104"/>
      <c r="NV2472" s="104"/>
      <c r="NW2472" s="104"/>
      <c r="NX2472" s="104"/>
      <c r="NY2472" s="104"/>
      <c r="NZ2472" s="104"/>
      <c r="OA2472" s="104"/>
      <c r="OB2472" s="104"/>
      <c r="OC2472" s="104"/>
      <c r="OD2472" s="104"/>
      <c r="OE2472" s="104"/>
      <c r="OF2472" s="104"/>
      <c r="OG2472" s="104"/>
      <c r="OH2472" s="104"/>
      <c r="OI2472" s="104"/>
      <c r="OJ2472" s="104"/>
      <c r="OK2472" s="104"/>
      <c r="OL2472" s="104"/>
      <c r="OM2472" s="104"/>
      <c r="ON2472" s="104"/>
      <c r="OO2472" s="104"/>
      <c r="OP2472" s="104"/>
      <c r="OQ2472" s="104"/>
      <c r="OR2472" s="104"/>
      <c r="OS2472" s="104"/>
      <c r="OT2472" s="104"/>
      <c r="OU2472" s="104"/>
      <c r="OV2472" s="104"/>
      <c r="OW2472" s="104"/>
      <c r="OX2472" s="104"/>
      <c r="OY2472" s="104"/>
      <c r="OZ2472" s="104"/>
      <c r="PA2472" s="104"/>
      <c r="PB2472" s="104"/>
      <c r="PC2472" s="104"/>
      <c r="PD2472" s="104"/>
      <c r="PE2472" s="104"/>
      <c r="PF2472" s="104"/>
      <c r="PG2472" s="104"/>
      <c r="PH2472" s="104"/>
      <c r="PI2472" s="104"/>
      <c r="PJ2472" s="104"/>
      <c r="PK2472" s="104"/>
      <c r="PL2472" s="104"/>
      <c r="PM2472" s="104"/>
      <c r="PN2472" s="104"/>
      <c r="PO2472" s="104"/>
      <c r="PP2472" s="104"/>
      <c r="PQ2472" s="104"/>
      <c r="PR2472" s="104"/>
      <c r="PS2472" s="104"/>
      <c r="PT2472" s="104"/>
      <c r="PU2472" s="104"/>
      <c r="PV2472" s="104"/>
      <c r="PW2472" s="104"/>
      <c r="PX2472" s="104"/>
      <c r="PY2472" s="104"/>
      <c r="PZ2472" s="104"/>
      <c r="QA2472" s="104"/>
      <c r="QB2472" s="104"/>
      <c r="QC2472" s="104"/>
      <c r="QD2472" s="104"/>
      <c r="QE2472" s="104"/>
      <c r="QF2472" s="104"/>
      <c r="QG2472" s="104"/>
      <c r="QH2472" s="104"/>
      <c r="QI2472" s="104"/>
      <c r="QJ2472" s="104"/>
      <c r="QK2472" s="104"/>
      <c r="QL2472" s="104"/>
      <c r="QM2472" s="104"/>
      <c r="QN2472" s="104"/>
      <c r="QO2472" s="104"/>
      <c r="QP2472" s="104"/>
      <c r="QQ2472" s="104"/>
      <c r="QR2472" s="104"/>
      <c r="QS2472" s="104"/>
      <c r="QT2472" s="104"/>
      <c r="QU2472" s="104"/>
      <c r="QV2472" s="104"/>
      <c r="QW2472" s="104"/>
      <c r="QX2472" s="104"/>
      <c r="QY2472" s="104"/>
      <c r="QZ2472" s="104"/>
      <c r="RA2472" s="104"/>
      <c r="RB2472" s="104"/>
      <c r="RC2472" s="104"/>
      <c r="RD2472" s="104"/>
      <c r="RE2472" s="104"/>
      <c r="RF2472" s="104"/>
    </row>
    <row r="2473" spans="1:474" s="14" customFormat="1" x14ac:dyDescent="0.25">
      <c r="A2473" s="11">
        <v>392</v>
      </c>
      <c r="B2473" s="79" t="s">
        <v>2325</v>
      </c>
      <c r="C2473" s="80"/>
      <c r="D2473" s="11"/>
      <c r="E2473" s="11"/>
      <c r="F2473" s="13">
        <v>0</v>
      </c>
      <c r="G2473" s="171">
        <f>G2474</f>
        <v>0</v>
      </c>
      <c r="H2473" s="171">
        <f t="shared" ref="H2473:AE2473" si="400">H2474</f>
        <v>0</v>
      </c>
      <c r="I2473" s="171">
        <f t="shared" si="400"/>
        <v>0</v>
      </c>
      <c r="J2473" s="171">
        <f t="shared" si="400"/>
        <v>0</v>
      </c>
      <c r="K2473" s="171">
        <f t="shared" si="400"/>
        <v>0</v>
      </c>
      <c r="L2473" s="171">
        <f t="shared" si="400"/>
        <v>0</v>
      </c>
      <c r="M2473" s="171">
        <f t="shared" si="400"/>
        <v>0</v>
      </c>
      <c r="N2473" s="171">
        <f t="shared" si="400"/>
        <v>0</v>
      </c>
      <c r="O2473" s="171">
        <f t="shared" si="400"/>
        <v>0</v>
      </c>
      <c r="P2473" s="185">
        <f t="shared" si="400"/>
        <v>0</v>
      </c>
      <c r="Q2473" s="171">
        <f t="shared" si="400"/>
        <v>0</v>
      </c>
      <c r="R2473" s="171">
        <f t="shared" si="400"/>
        <v>0</v>
      </c>
      <c r="S2473" s="171">
        <v>0</v>
      </c>
      <c r="T2473" s="171">
        <v>0</v>
      </c>
      <c r="U2473" s="171">
        <v>0</v>
      </c>
      <c r="V2473" s="185">
        <v>0</v>
      </c>
      <c r="W2473" s="171">
        <f t="shared" si="400"/>
        <v>0</v>
      </c>
      <c r="X2473" s="171">
        <f t="shared" si="400"/>
        <v>0</v>
      </c>
      <c r="Y2473" s="171">
        <f t="shared" si="400"/>
        <v>0</v>
      </c>
      <c r="Z2473" s="171">
        <f t="shared" si="400"/>
        <v>0</v>
      </c>
      <c r="AA2473" s="171">
        <f t="shared" si="400"/>
        <v>0</v>
      </c>
      <c r="AB2473" s="171">
        <f t="shared" si="400"/>
        <v>0</v>
      </c>
      <c r="AC2473" s="171">
        <f t="shared" si="400"/>
        <v>0</v>
      </c>
      <c r="AD2473" s="181">
        <f t="shared" si="400"/>
        <v>0</v>
      </c>
      <c r="AE2473" s="185">
        <f t="shared" si="400"/>
        <v>0</v>
      </c>
      <c r="AF2473" s="104"/>
      <c r="AG2473" s="104"/>
      <c r="AH2473" s="104"/>
      <c r="AI2473" s="104"/>
      <c r="AJ2473" s="104"/>
      <c r="AK2473" s="104"/>
      <c r="AL2473" s="104"/>
      <c r="AM2473" s="104"/>
      <c r="AN2473" s="104"/>
      <c r="AO2473" s="104"/>
      <c r="AP2473" s="104"/>
      <c r="AQ2473" s="104"/>
      <c r="AR2473" s="104"/>
      <c r="AS2473" s="104"/>
      <c r="AT2473" s="104"/>
      <c r="AU2473" s="104"/>
      <c r="AV2473" s="104"/>
      <c r="AW2473" s="104"/>
      <c r="AX2473" s="104"/>
      <c r="AY2473" s="104"/>
      <c r="AZ2473" s="104"/>
      <c r="BA2473" s="104"/>
      <c r="BB2473" s="104"/>
      <c r="BC2473" s="104"/>
      <c r="BD2473" s="104"/>
      <c r="BE2473" s="104"/>
      <c r="BF2473" s="104"/>
      <c r="BG2473" s="104"/>
      <c r="BH2473" s="104"/>
      <c r="BI2473" s="104"/>
      <c r="BJ2473" s="104"/>
      <c r="BK2473" s="104"/>
      <c r="BL2473" s="104"/>
      <c r="BM2473" s="104"/>
      <c r="BN2473" s="104"/>
      <c r="BO2473" s="104"/>
      <c r="BP2473" s="104"/>
      <c r="BQ2473" s="104"/>
      <c r="BR2473" s="104"/>
      <c r="GM2473" s="104"/>
      <c r="GN2473" s="104"/>
      <c r="GO2473" s="104"/>
      <c r="GP2473" s="104"/>
      <c r="GQ2473" s="104"/>
      <c r="GR2473" s="104"/>
      <c r="GS2473" s="104"/>
      <c r="GT2473" s="104"/>
      <c r="GU2473" s="104"/>
      <c r="GV2473" s="104"/>
      <c r="GW2473" s="104"/>
      <c r="GX2473" s="104"/>
      <c r="GY2473" s="104"/>
      <c r="GZ2473" s="104"/>
      <c r="HA2473" s="104"/>
      <c r="HB2473" s="104"/>
      <c r="HC2473" s="104"/>
      <c r="HD2473" s="104"/>
      <c r="HE2473" s="104"/>
      <c r="HF2473" s="104"/>
      <c r="HG2473" s="104"/>
      <c r="HH2473" s="104"/>
      <c r="HI2473" s="104"/>
      <c r="HJ2473" s="104"/>
      <c r="HK2473" s="104"/>
      <c r="HL2473" s="104"/>
      <c r="HM2473" s="104"/>
      <c r="HN2473" s="104"/>
      <c r="HO2473" s="104"/>
      <c r="HP2473" s="104"/>
      <c r="HQ2473" s="104"/>
      <c r="HR2473" s="104"/>
      <c r="HS2473" s="104"/>
      <c r="HT2473" s="104"/>
      <c r="HU2473" s="104"/>
      <c r="HV2473" s="104"/>
      <c r="HW2473" s="104"/>
      <c r="HX2473" s="104"/>
      <c r="HY2473" s="104"/>
      <c r="HZ2473" s="104"/>
      <c r="IA2473" s="104"/>
      <c r="IB2473" s="104"/>
      <c r="IC2473" s="104"/>
      <c r="ID2473" s="104"/>
      <c r="IE2473" s="104"/>
      <c r="IF2473" s="104"/>
      <c r="IG2473" s="104"/>
      <c r="IH2473" s="104"/>
      <c r="II2473" s="104"/>
      <c r="IJ2473" s="104"/>
      <c r="IK2473" s="104"/>
      <c r="IL2473" s="104"/>
      <c r="IM2473" s="104"/>
      <c r="IN2473" s="104"/>
      <c r="IO2473" s="104"/>
      <c r="IP2473" s="104"/>
      <c r="IQ2473" s="104"/>
      <c r="IR2473" s="104"/>
      <c r="IS2473" s="104"/>
      <c r="IT2473" s="104"/>
      <c r="IU2473" s="104"/>
      <c r="IV2473" s="104"/>
      <c r="IW2473" s="104"/>
      <c r="IX2473" s="104"/>
      <c r="IY2473" s="104"/>
      <c r="IZ2473" s="104"/>
      <c r="JA2473" s="104"/>
      <c r="JB2473" s="104"/>
      <c r="JC2473" s="104"/>
      <c r="JD2473" s="104"/>
      <c r="JE2473" s="104"/>
      <c r="JF2473" s="104"/>
      <c r="JG2473" s="104"/>
      <c r="JH2473" s="104"/>
      <c r="JI2473" s="104"/>
      <c r="JJ2473" s="104"/>
      <c r="JK2473" s="104"/>
      <c r="JL2473" s="104"/>
      <c r="JM2473" s="104"/>
      <c r="JN2473" s="104"/>
      <c r="JO2473" s="104"/>
      <c r="JP2473" s="104"/>
      <c r="JQ2473" s="104"/>
      <c r="JR2473" s="104"/>
      <c r="JS2473" s="104"/>
      <c r="JT2473" s="104"/>
      <c r="JU2473" s="104"/>
      <c r="JV2473" s="104"/>
      <c r="JW2473" s="104"/>
      <c r="JX2473" s="104"/>
      <c r="JY2473" s="104"/>
      <c r="JZ2473" s="104"/>
      <c r="KA2473" s="104"/>
      <c r="KB2473" s="104"/>
      <c r="KC2473" s="104"/>
      <c r="KD2473" s="104"/>
      <c r="KE2473" s="104"/>
      <c r="KF2473" s="104"/>
      <c r="KG2473" s="104"/>
      <c r="KH2473" s="104"/>
      <c r="KI2473" s="104"/>
      <c r="KJ2473" s="104"/>
      <c r="KK2473" s="104"/>
      <c r="KL2473" s="104"/>
      <c r="KM2473" s="104"/>
      <c r="KN2473" s="104"/>
      <c r="KO2473" s="104"/>
      <c r="KP2473" s="104"/>
      <c r="KQ2473" s="104"/>
      <c r="KR2473" s="104"/>
      <c r="KS2473" s="104"/>
      <c r="KT2473" s="104"/>
      <c r="KU2473" s="104"/>
      <c r="KV2473" s="104"/>
      <c r="KW2473" s="104"/>
      <c r="KX2473" s="104"/>
      <c r="KY2473" s="104"/>
      <c r="KZ2473" s="104"/>
      <c r="LA2473" s="104"/>
      <c r="LB2473" s="104"/>
      <c r="LC2473" s="104"/>
      <c r="LD2473" s="104"/>
      <c r="LE2473" s="104"/>
      <c r="LF2473" s="104"/>
      <c r="LG2473" s="104"/>
      <c r="LH2473" s="104"/>
      <c r="LI2473" s="104"/>
      <c r="LJ2473" s="104"/>
      <c r="LK2473" s="104"/>
      <c r="LL2473" s="104"/>
      <c r="LM2473" s="104"/>
      <c r="LN2473" s="104"/>
      <c r="LO2473" s="104"/>
      <c r="LP2473" s="104"/>
      <c r="LQ2473" s="104"/>
      <c r="LR2473" s="104"/>
      <c r="LS2473" s="104"/>
      <c r="LT2473" s="104"/>
      <c r="LU2473" s="104"/>
      <c r="LV2473" s="104"/>
      <c r="LW2473" s="104"/>
      <c r="LX2473" s="104"/>
      <c r="LY2473" s="104"/>
      <c r="LZ2473" s="104"/>
      <c r="MA2473" s="104"/>
      <c r="MB2473" s="104"/>
      <c r="MC2473" s="104"/>
      <c r="MD2473" s="104"/>
      <c r="ME2473" s="104"/>
      <c r="MF2473" s="104"/>
      <c r="MG2473" s="104"/>
      <c r="MH2473" s="104"/>
      <c r="MI2473" s="104"/>
      <c r="MJ2473" s="104"/>
      <c r="MK2473" s="104"/>
      <c r="ML2473" s="104"/>
      <c r="MM2473" s="104"/>
      <c r="MN2473" s="104"/>
      <c r="MO2473" s="104"/>
      <c r="MP2473" s="104"/>
      <c r="MQ2473" s="104"/>
      <c r="MR2473" s="104"/>
      <c r="MS2473" s="104"/>
      <c r="MT2473" s="104"/>
      <c r="MU2473" s="104"/>
      <c r="MV2473" s="104"/>
      <c r="MW2473" s="104"/>
      <c r="MX2473" s="104"/>
      <c r="MY2473" s="104"/>
      <c r="MZ2473" s="104"/>
      <c r="NA2473" s="104"/>
      <c r="NB2473" s="104"/>
      <c r="NC2473" s="104"/>
      <c r="ND2473" s="104"/>
      <c r="NE2473" s="104"/>
      <c r="NF2473" s="104"/>
      <c r="NG2473" s="104"/>
      <c r="NH2473" s="104"/>
      <c r="NI2473" s="104"/>
      <c r="NJ2473" s="104"/>
      <c r="NK2473" s="104"/>
      <c r="NL2473" s="104"/>
      <c r="NM2473" s="104"/>
      <c r="NN2473" s="104"/>
      <c r="NO2473" s="104"/>
      <c r="NP2473" s="104"/>
      <c r="NQ2473" s="104"/>
      <c r="NR2473" s="104"/>
      <c r="NS2473" s="104"/>
      <c r="NT2473" s="104"/>
      <c r="NU2473" s="104"/>
      <c r="NV2473" s="104"/>
      <c r="NW2473" s="104"/>
      <c r="NX2473" s="104"/>
      <c r="NY2473" s="104"/>
      <c r="NZ2473" s="104"/>
      <c r="OA2473" s="104"/>
      <c r="OB2473" s="104"/>
      <c r="OC2473" s="104"/>
      <c r="OD2473" s="104"/>
      <c r="OE2473" s="104"/>
      <c r="OF2473" s="104"/>
      <c r="OG2473" s="104"/>
      <c r="OH2473" s="104"/>
      <c r="OI2473" s="104"/>
      <c r="OJ2473" s="104"/>
      <c r="OK2473" s="104"/>
      <c r="OL2473" s="104"/>
      <c r="OM2473" s="104"/>
      <c r="ON2473" s="104"/>
      <c r="OO2473" s="104"/>
      <c r="OP2473" s="104"/>
      <c r="OQ2473" s="104"/>
      <c r="OR2473" s="104"/>
      <c r="OS2473" s="104"/>
      <c r="OT2473" s="104"/>
      <c r="OU2473" s="104"/>
      <c r="OV2473" s="104"/>
      <c r="OW2473" s="104"/>
      <c r="OX2473" s="104"/>
      <c r="OY2473" s="104"/>
      <c r="OZ2473" s="104"/>
      <c r="PA2473" s="104"/>
      <c r="PB2473" s="104"/>
      <c r="PC2473" s="104"/>
      <c r="PD2473" s="104"/>
      <c r="PE2473" s="104"/>
      <c r="PF2473" s="104"/>
      <c r="PG2473" s="104"/>
      <c r="PH2473" s="104"/>
      <c r="PI2473" s="104"/>
      <c r="PJ2473" s="104"/>
      <c r="PK2473" s="104"/>
      <c r="PL2473" s="104"/>
      <c r="PM2473" s="104"/>
      <c r="PN2473" s="104"/>
      <c r="PO2473" s="104"/>
      <c r="PP2473" s="104"/>
      <c r="PQ2473" s="104"/>
      <c r="PR2473" s="104"/>
      <c r="PS2473" s="104"/>
      <c r="PT2473" s="104"/>
      <c r="PU2473" s="104"/>
      <c r="PV2473" s="104"/>
      <c r="PW2473" s="104"/>
      <c r="PX2473" s="104"/>
      <c r="PY2473" s="104"/>
      <c r="PZ2473" s="104"/>
      <c r="QA2473" s="104"/>
      <c r="QB2473" s="104"/>
      <c r="QC2473" s="104"/>
      <c r="QD2473" s="104"/>
      <c r="QE2473" s="104"/>
      <c r="QF2473" s="104"/>
      <c r="QG2473" s="104"/>
      <c r="QH2473" s="104"/>
      <c r="QI2473" s="104"/>
      <c r="QJ2473" s="104"/>
      <c r="QK2473" s="104"/>
      <c r="QL2473" s="104"/>
      <c r="QM2473" s="104"/>
      <c r="QN2473" s="104"/>
      <c r="QO2473" s="104"/>
      <c r="QP2473" s="104"/>
      <c r="QQ2473" s="104"/>
      <c r="QR2473" s="104"/>
      <c r="QS2473" s="104"/>
      <c r="QT2473" s="104"/>
      <c r="QU2473" s="104"/>
      <c r="QV2473" s="104"/>
      <c r="QW2473" s="104"/>
      <c r="QX2473" s="104"/>
      <c r="QY2473" s="104"/>
      <c r="QZ2473" s="104"/>
      <c r="RA2473" s="104"/>
      <c r="RB2473" s="104"/>
      <c r="RC2473" s="104"/>
      <c r="RD2473" s="104"/>
      <c r="RE2473" s="104"/>
      <c r="RF2473" s="104"/>
    </row>
    <row r="2474" spans="1:474" s="19" customFormat="1" x14ac:dyDescent="0.25">
      <c r="A2474" s="15">
        <v>39202</v>
      </c>
      <c r="B2474" s="67" t="s">
        <v>2326</v>
      </c>
      <c r="C2474" s="15"/>
      <c r="D2474" s="15"/>
      <c r="E2474" s="15"/>
      <c r="F2474" s="18">
        <v>0</v>
      </c>
      <c r="G2474" s="173">
        <f>SUM(G2475:G2476)</f>
        <v>0</v>
      </c>
      <c r="H2474" s="173">
        <f t="shared" ref="H2474:AE2474" si="401">SUM(H2475:H2476)</f>
        <v>0</v>
      </c>
      <c r="I2474" s="173">
        <f t="shared" si="401"/>
        <v>0</v>
      </c>
      <c r="J2474" s="173">
        <f t="shared" si="401"/>
        <v>0</v>
      </c>
      <c r="K2474" s="173">
        <f t="shared" si="401"/>
        <v>0</v>
      </c>
      <c r="L2474" s="173">
        <f t="shared" si="401"/>
        <v>0</v>
      </c>
      <c r="M2474" s="173">
        <f t="shared" si="401"/>
        <v>0</v>
      </c>
      <c r="N2474" s="173">
        <f t="shared" si="401"/>
        <v>0</v>
      </c>
      <c r="O2474" s="173">
        <f t="shared" si="401"/>
        <v>0</v>
      </c>
      <c r="P2474" s="184">
        <f t="shared" si="401"/>
        <v>0</v>
      </c>
      <c r="Q2474" s="173">
        <f t="shared" si="401"/>
        <v>0</v>
      </c>
      <c r="R2474" s="173">
        <f t="shared" si="401"/>
        <v>0</v>
      </c>
      <c r="S2474" s="173">
        <v>0</v>
      </c>
      <c r="T2474" s="173">
        <v>0</v>
      </c>
      <c r="U2474" s="173">
        <v>0</v>
      </c>
      <c r="V2474" s="184">
        <v>0</v>
      </c>
      <c r="W2474" s="173">
        <f t="shared" si="401"/>
        <v>0</v>
      </c>
      <c r="X2474" s="173">
        <f t="shared" si="401"/>
        <v>0</v>
      </c>
      <c r="Y2474" s="173">
        <f t="shared" si="401"/>
        <v>0</v>
      </c>
      <c r="Z2474" s="173">
        <f t="shared" si="401"/>
        <v>0</v>
      </c>
      <c r="AA2474" s="173">
        <f t="shared" si="401"/>
        <v>0</v>
      </c>
      <c r="AB2474" s="173">
        <f t="shared" si="401"/>
        <v>0</v>
      </c>
      <c r="AC2474" s="173">
        <f t="shared" si="401"/>
        <v>0</v>
      </c>
      <c r="AD2474" s="179">
        <f t="shared" si="401"/>
        <v>0</v>
      </c>
      <c r="AE2474" s="184">
        <f t="shared" si="401"/>
        <v>0</v>
      </c>
      <c r="AF2474" s="104"/>
      <c r="AG2474" s="104"/>
      <c r="AH2474" s="104"/>
      <c r="AI2474" s="104"/>
      <c r="AJ2474" s="104"/>
      <c r="AK2474" s="104"/>
      <c r="AL2474" s="104"/>
      <c r="AM2474" s="104"/>
      <c r="AN2474" s="104"/>
      <c r="AO2474" s="104"/>
      <c r="AP2474" s="104"/>
      <c r="AQ2474" s="104"/>
      <c r="AR2474" s="104"/>
      <c r="AS2474" s="104"/>
      <c r="AT2474" s="104"/>
      <c r="AU2474" s="104"/>
      <c r="AV2474" s="104"/>
      <c r="AW2474" s="104"/>
      <c r="AX2474" s="104"/>
      <c r="AY2474" s="104"/>
      <c r="AZ2474" s="104"/>
      <c r="BA2474" s="104"/>
      <c r="BB2474" s="104"/>
      <c r="BC2474" s="104"/>
      <c r="BD2474" s="104"/>
      <c r="BE2474" s="104"/>
      <c r="BF2474" s="104"/>
      <c r="BG2474" s="104"/>
      <c r="BH2474" s="104"/>
      <c r="BI2474" s="104"/>
      <c r="BJ2474" s="104"/>
      <c r="BK2474" s="104"/>
      <c r="BL2474" s="104"/>
      <c r="BM2474" s="104"/>
      <c r="BN2474" s="104"/>
      <c r="BO2474" s="104"/>
      <c r="BP2474" s="104"/>
      <c r="BQ2474" s="104"/>
      <c r="BR2474" s="104"/>
      <c r="GM2474" s="104"/>
      <c r="GN2474" s="104"/>
      <c r="GO2474" s="104"/>
      <c r="GP2474" s="104"/>
      <c r="GQ2474" s="104"/>
      <c r="GR2474" s="104"/>
      <c r="GS2474" s="104"/>
      <c r="GT2474" s="104"/>
      <c r="GU2474" s="104"/>
      <c r="GV2474" s="104"/>
      <c r="GW2474" s="104"/>
      <c r="GX2474" s="104"/>
      <c r="GY2474" s="104"/>
      <c r="GZ2474" s="104"/>
      <c r="HA2474" s="104"/>
      <c r="HB2474" s="104"/>
      <c r="HC2474" s="104"/>
      <c r="HD2474" s="104"/>
      <c r="HE2474" s="104"/>
      <c r="HF2474" s="104"/>
      <c r="HG2474" s="104"/>
      <c r="HH2474" s="104"/>
      <c r="HI2474" s="104"/>
      <c r="HJ2474" s="104"/>
      <c r="HK2474" s="104"/>
      <c r="HL2474" s="104"/>
      <c r="HM2474" s="104"/>
      <c r="HN2474" s="104"/>
      <c r="HO2474" s="104"/>
      <c r="HP2474" s="104"/>
      <c r="HQ2474" s="104"/>
      <c r="HR2474" s="104"/>
      <c r="HS2474" s="104"/>
      <c r="HT2474" s="104"/>
      <c r="HU2474" s="104"/>
      <c r="HV2474" s="104"/>
      <c r="HW2474" s="104"/>
      <c r="HX2474" s="104"/>
      <c r="HY2474" s="104"/>
      <c r="HZ2474" s="104"/>
      <c r="IA2474" s="104"/>
      <c r="IB2474" s="104"/>
      <c r="IC2474" s="104"/>
      <c r="ID2474" s="104"/>
      <c r="IE2474" s="104"/>
      <c r="IF2474" s="104"/>
      <c r="IG2474" s="104"/>
      <c r="IH2474" s="104"/>
      <c r="II2474" s="104"/>
      <c r="IJ2474" s="104"/>
      <c r="IK2474" s="104"/>
      <c r="IL2474" s="104"/>
      <c r="IM2474" s="104"/>
      <c r="IN2474" s="104"/>
      <c r="IO2474" s="104"/>
      <c r="IP2474" s="104"/>
      <c r="IQ2474" s="104"/>
      <c r="IR2474" s="104"/>
      <c r="IS2474" s="104"/>
      <c r="IT2474" s="104"/>
      <c r="IU2474" s="104"/>
      <c r="IV2474" s="104"/>
      <c r="IW2474" s="104"/>
      <c r="IX2474" s="104"/>
      <c r="IY2474" s="104"/>
      <c r="IZ2474" s="104"/>
      <c r="JA2474" s="104"/>
      <c r="JB2474" s="104"/>
      <c r="JC2474" s="104"/>
      <c r="JD2474" s="104"/>
      <c r="JE2474" s="104"/>
      <c r="JF2474" s="104"/>
      <c r="JG2474" s="104"/>
      <c r="JH2474" s="104"/>
      <c r="JI2474" s="104"/>
      <c r="JJ2474" s="104"/>
      <c r="JK2474" s="104"/>
      <c r="JL2474" s="104"/>
      <c r="JM2474" s="104"/>
      <c r="JN2474" s="104"/>
      <c r="JO2474" s="104"/>
      <c r="JP2474" s="104"/>
      <c r="JQ2474" s="104"/>
      <c r="JR2474" s="104"/>
      <c r="JS2474" s="104"/>
      <c r="JT2474" s="104"/>
      <c r="JU2474" s="104"/>
      <c r="JV2474" s="104"/>
      <c r="JW2474" s="104"/>
      <c r="JX2474" s="104"/>
      <c r="JY2474" s="104"/>
      <c r="JZ2474" s="104"/>
      <c r="KA2474" s="104"/>
      <c r="KB2474" s="104"/>
      <c r="KC2474" s="104"/>
      <c r="KD2474" s="104"/>
      <c r="KE2474" s="104"/>
      <c r="KF2474" s="104"/>
      <c r="KG2474" s="104"/>
      <c r="KH2474" s="104"/>
      <c r="KI2474" s="104"/>
      <c r="KJ2474" s="104"/>
      <c r="KK2474" s="104"/>
      <c r="KL2474" s="104"/>
      <c r="KM2474" s="104"/>
      <c r="KN2474" s="104"/>
      <c r="KO2474" s="104"/>
      <c r="KP2474" s="104"/>
      <c r="KQ2474" s="104"/>
      <c r="KR2474" s="104"/>
      <c r="KS2474" s="104"/>
      <c r="KT2474" s="104"/>
      <c r="KU2474" s="104"/>
      <c r="KV2474" s="104"/>
      <c r="KW2474" s="104"/>
      <c r="KX2474" s="104"/>
      <c r="KY2474" s="104"/>
      <c r="KZ2474" s="104"/>
      <c r="LA2474" s="104"/>
      <c r="LB2474" s="104"/>
      <c r="LC2474" s="104"/>
      <c r="LD2474" s="104"/>
      <c r="LE2474" s="104"/>
      <c r="LF2474" s="104"/>
      <c r="LG2474" s="104"/>
      <c r="LH2474" s="104"/>
      <c r="LI2474" s="104"/>
      <c r="LJ2474" s="104"/>
      <c r="LK2474" s="104"/>
      <c r="LL2474" s="104"/>
      <c r="LM2474" s="104"/>
      <c r="LN2474" s="104"/>
      <c r="LO2474" s="104"/>
      <c r="LP2474" s="104"/>
      <c r="LQ2474" s="104"/>
      <c r="LR2474" s="104"/>
      <c r="LS2474" s="104"/>
      <c r="LT2474" s="104"/>
      <c r="LU2474" s="104"/>
      <c r="LV2474" s="104"/>
      <c r="LW2474" s="104"/>
      <c r="LX2474" s="104"/>
      <c r="LY2474" s="104"/>
      <c r="LZ2474" s="104"/>
      <c r="MA2474" s="104"/>
      <c r="MB2474" s="104"/>
      <c r="MC2474" s="104"/>
      <c r="MD2474" s="104"/>
      <c r="ME2474" s="104"/>
      <c r="MF2474" s="104"/>
      <c r="MG2474" s="104"/>
      <c r="MH2474" s="104"/>
      <c r="MI2474" s="104"/>
      <c r="MJ2474" s="104"/>
      <c r="MK2474" s="104"/>
      <c r="ML2474" s="104"/>
      <c r="MM2474" s="104"/>
      <c r="MN2474" s="104"/>
      <c r="MO2474" s="104"/>
      <c r="MP2474" s="104"/>
      <c r="MQ2474" s="104"/>
      <c r="MR2474" s="104"/>
      <c r="MS2474" s="104"/>
      <c r="MT2474" s="104"/>
      <c r="MU2474" s="104"/>
      <c r="MV2474" s="104"/>
      <c r="MW2474" s="104"/>
      <c r="MX2474" s="104"/>
      <c r="MY2474" s="104"/>
      <c r="MZ2474" s="104"/>
      <c r="NA2474" s="104"/>
      <c r="NB2474" s="104"/>
      <c r="NC2474" s="104"/>
      <c r="ND2474" s="104"/>
      <c r="NE2474" s="104"/>
      <c r="NF2474" s="104"/>
      <c r="NG2474" s="104"/>
      <c r="NH2474" s="104"/>
      <c r="NI2474" s="104"/>
      <c r="NJ2474" s="104"/>
      <c r="NK2474" s="104"/>
      <c r="NL2474" s="104"/>
      <c r="NM2474" s="104"/>
      <c r="NN2474" s="104"/>
      <c r="NO2474" s="104"/>
      <c r="NP2474" s="104"/>
      <c r="NQ2474" s="104"/>
      <c r="NR2474" s="104"/>
      <c r="NS2474" s="104"/>
      <c r="NT2474" s="104"/>
      <c r="NU2474" s="104"/>
      <c r="NV2474" s="104"/>
      <c r="NW2474" s="104"/>
      <c r="NX2474" s="104"/>
      <c r="NY2474" s="104"/>
      <c r="NZ2474" s="104"/>
      <c r="OA2474" s="104"/>
      <c r="OB2474" s="104"/>
      <c r="OC2474" s="104"/>
      <c r="OD2474" s="104"/>
      <c r="OE2474" s="104"/>
      <c r="OF2474" s="104"/>
      <c r="OG2474" s="104"/>
      <c r="OH2474" s="104"/>
      <c r="OI2474" s="104"/>
      <c r="OJ2474" s="104"/>
      <c r="OK2474" s="104"/>
      <c r="OL2474" s="104"/>
      <c r="OM2474" s="104"/>
      <c r="ON2474" s="104"/>
      <c r="OO2474" s="104"/>
      <c r="OP2474" s="104"/>
      <c r="OQ2474" s="104"/>
      <c r="OR2474" s="104"/>
      <c r="OS2474" s="104"/>
      <c r="OT2474" s="104"/>
      <c r="OU2474" s="104"/>
      <c r="OV2474" s="104"/>
      <c r="OW2474" s="104"/>
      <c r="OX2474" s="104"/>
      <c r="OY2474" s="104"/>
      <c r="OZ2474" s="104"/>
      <c r="PA2474" s="104"/>
      <c r="PB2474" s="104"/>
      <c r="PC2474" s="104"/>
      <c r="PD2474" s="104"/>
      <c r="PE2474" s="104"/>
      <c r="PF2474" s="104"/>
      <c r="PG2474" s="104"/>
      <c r="PH2474" s="104"/>
      <c r="PI2474" s="104"/>
      <c r="PJ2474" s="104"/>
      <c r="PK2474" s="104"/>
      <c r="PL2474" s="104"/>
      <c r="PM2474" s="104"/>
      <c r="PN2474" s="104"/>
      <c r="PO2474" s="104"/>
      <c r="PP2474" s="104"/>
      <c r="PQ2474" s="104"/>
      <c r="PR2474" s="104"/>
      <c r="PS2474" s="104"/>
      <c r="PT2474" s="104"/>
      <c r="PU2474" s="104"/>
      <c r="PV2474" s="104"/>
      <c r="PW2474" s="104"/>
      <c r="PX2474" s="104"/>
      <c r="PY2474" s="104"/>
      <c r="PZ2474" s="104"/>
      <c r="QA2474" s="104"/>
      <c r="QB2474" s="104"/>
      <c r="QC2474" s="104"/>
      <c r="QD2474" s="104"/>
      <c r="QE2474" s="104"/>
      <c r="QF2474" s="104"/>
      <c r="QG2474" s="104"/>
      <c r="QH2474" s="104"/>
      <c r="QI2474" s="104"/>
      <c r="QJ2474" s="104"/>
      <c r="QK2474" s="104"/>
      <c r="QL2474" s="104"/>
      <c r="QM2474" s="104"/>
      <c r="QN2474" s="104"/>
      <c r="QO2474" s="104"/>
      <c r="QP2474" s="104"/>
      <c r="QQ2474" s="104"/>
      <c r="QR2474" s="104"/>
      <c r="QS2474" s="104"/>
      <c r="QT2474" s="104"/>
      <c r="QU2474" s="104"/>
      <c r="QV2474" s="104"/>
      <c r="QW2474" s="104"/>
      <c r="QX2474" s="104"/>
      <c r="QY2474" s="104"/>
      <c r="QZ2474" s="104"/>
      <c r="RA2474" s="104"/>
      <c r="RB2474" s="104"/>
      <c r="RC2474" s="104"/>
      <c r="RD2474" s="104"/>
      <c r="RE2474" s="104"/>
      <c r="RF2474" s="104"/>
    </row>
    <row r="2475" spans="1:474" x14ac:dyDescent="0.25">
      <c r="A2475" s="26"/>
      <c r="B2475" s="48" t="s">
        <v>2327</v>
      </c>
      <c r="C2475" s="23"/>
      <c r="D2475" s="49">
        <v>0</v>
      </c>
      <c r="E2475" s="23"/>
      <c r="F2475" s="50">
        <v>0</v>
      </c>
      <c r="G2475" s="169"/>
      <c r="H2475" s="169"/>
      <c r="I2475" s="169"/>
      <c r="J2475" s="169"/>
      <c r="K2475" s="169"/>
      <c r="L2475" s="169"/>
      <c r="M2475" s="169"/>
      <c r="N2475" s="169"/>
      <c r="O2475" s="169"/>
      <c r="P2475" s="207"/>
      <c r="Q2475" s="169"/>
      <c r="R2475" s="169"/>
      <c r="S2475" s="169"/>
      <c r="T2475" s="169"/>
      <c r="U2475" s="208">
        <v>0</v>
      </c>
      <c r="V2475" s="207">
        <v>0</v>
      </c>
      <c r="W2475" s="169"/>
      <c r="X2475" s="169"/>
      <c r="Y2475" s="169"/>
      <c r="Z2475" s="169"/>
      <c r="AA2475" s="169"/>
      <c r="AB2475" s="169"/>
      <c r="AC2475" s="180"/>
      <c r="AD2475" s="180"/>
      <c r="AE2475" s="207">
        <f>H2475+J2475+L2475+N2475+P2475+R2475+T2475+V2475+X2475+Z2475+AB2475+AD2475</f>
        <v>0</v>
      </c>
    </row>
    <row r="2476" spans="1:474" x14ac:dyDescent="0.25">
      <c r="A2476" s="119"/>
      <c r="B2476" s="48" t="s">
        <v>2326</v>
      </c>
      <c r="C2476" s="23"/>
      <c r="D2476" s="49">
        <v>0</v>
      </c>
      <c r="E2476" s="23"/>
      <c r="F2476" s="50">
        <v>0</v>
      </c>
      <c r="G2476" s="169"/>
      <c r="H2476" s="169"/>
      <c r="I2476" s="169"/>
      <c r="J2476" s="169"/>
      <c r="K2476" s="169"/>
      <c r="L2476" s="169"/>
      <c r="M2476" s="169"/>
      <c r="N2476" s="169"/>
      <c r="O2476" s="169"/>
      <c r="P2476" s="207"/>
      <c r="Q2476" s="169"/>
      <c r="R2476" s="169"/>
      <c r="S2476" s="169"/>
      <c r="T2476" s="169"/>
      <c r="U2476" s="208">
        <v>0</v>
      </c>
      <c r="V2476" s="207">
        <v>0</v>
      </c>
      <c r="W2476" s="169"/>
      <c r="X2476" s="169"/>
      <c r="Y2476" s="169"/>
      <c r="Z2476" s="169"/>
      <c r="AA2476" s="169"/>
      <c r="AB2476" s="169"/>
      <c r="AC2476" s="180"/>
      <c r="AD2476" s="180"/>
      <c r="AE2476" s="207">
        <f>H2476+J2476+L2476+N2476+P2476+R2476+T2476+V2476+X2476+Z2476+AB2476+AD2476</f>
        <v>0</v>
      </c>
    </row>
    <row r="2477" spans="1:474" s="14" customFormat="1" x14ac:dyDescent="0.25">
      <c r="A2477" s="11">
        <v>396</v>
      </c>
      <c r="B2477" s="79" t="s">
        <v>2328</v>
      </c>
      <c r="C2477" s="80"/>
      <c r="D2477" s="11"/>
      <c r="E2477" s="11"/>
      <c r="F2477" s="13">
        <v>12522.629999999997</v>
      </c>
      <c r="G2477" s="171">
        <f>G2478</f>
        <v>0</v>
      </c>
      <c r="H2477" s="171">
        <f t="shared" ref="H2477:AE2477" si="402">H2478</f>
        <v>0</v>
      </c>
      <c r="I2477" s="171">
        <f t="shared" si="402"/>
        <v>0</v>
      </c>
      <c r="J2477" s="171">
        <f t="shared" si="402"/>
        <v>0</v>
      </c>
      <c r="K2477" s="171">
        <f t="shared" si="402"/>
        <v>0</v>
      </c>
      <c r="L2477" s="171">
        <f t="shared" si="402"/>
        <v>0</v>
      </c>
      <c r="M2477" s="171">
        <f t="shared" si="402"/>
        <v>0</v>
      </c>
      <c r="N2477" s="171">
        <f t="shared" si="402"/>
        <v>0</v>
      </c>
      <c r="O2477" s="171">
        <f t="shared" si="402"/>
        <v>0</v>
      </c>
      <c r="P2477" s="185">
        <f t="shared" si="402"/>
        <v>0</v>
      </c>
      <c r="Q2477" s="171">
        <f t="shared" si="402"/>
        <v>0</v>
      </c>
      <c r="R2477" s="171">
        <f t="shared" si="402"/>
        <v>0</v>
      </c>
      <c r="S2477" s="171">
        <v>0</v>
      </c>
      <c r="T2477" s="171">
        <v>0</v>
      </c>
      <c r="U2477" s="171">
        <v>1</v>
      </c>
      <c r="V2477" s="185">
        <v>12522.629999999997</v>
      </c>
      <c r="W2477" s="171">
        <f t="shared" si="402"/>
        <v>0</v>
      </c>
      <c r="X2477" s="171">
        <f t="shared" si="402"/>
        <v>0</v>
      </c>
      <c r="Y2477" s="171">
        <f t="shared" si="402"/>
        <v>0</v>
      </c>
      <c r="Z2477" s="171">
        <f t="shared" si="402"/>
        <v>0</v>
      </c>
      <c r="AA2477" s="171">
        <f t="shared" si="402"/>
        <v>0</v>
      </c>
      <c r="AB2477" s="171">
        <f t="shared" si="402"/>
        <v>0</v>
      </c>
      <c r="AC2477" s="171">
        <f t="shared" si="402"/>
        <v>0</v>
      </c>
      <c r="AD2477" s="181">
        <f t="shared" si="402"/>
        <v>0</v>
      </c>
      <c r="AE2477" s="185">
        <f t="shared" si="402"/>
        <v>12522.629999999997</v>
      </c>
      <c r="AF2477" s="104"/>
      <c r="AG2477" s="104"/>
      <c r="AH2477" s="104"/>
      <c r="AI2477" s="104"/>
      <c r="AJ2477" s="104"/>
      <c r="AK2477" s="104"/>
      <c r="AL2477" s="104"/>
      <c r="AM2477" s="104"/>
      <c r="AN2477" s="104"/>
      <c r="AO2477" s="104"/>
      <c r="AP2477" s="104"/>
      <c r="AQ2477" s="104"/>
      <c r="AR2477" s="104"/>
      <c r="AS2477" s="104"/>
      <c r="AT2477" s="104"/>
      <c r="AU2477" s="104"/>
      <c r="AV2477" s="104"/>
      <c r="AW2477" s="104"/>
      <c r="AX2477" s="104"/>
      <c r="AY2477" s="104"/>
      <c r="AZ2477" s="104"/>
      <c r="BA2477" s="104"/>
      <c r="BB2477" s="104"/>
      <c r="BC2477" s="104"/>
      <c r="BD2477" s="104"/>
      <c r="BE2477" s="104"/>
      <c r="BF2477" s="104"/>
      <c r="BG2477" s="104"/>
      <c r="BH2477" s="104"/>
      <c r="BI2477" s="104"/>
      <c r="BJ2477" s="104"/>
      <c r="BK2477" s="104"/>
      <c r="BL2477" s="104"/>
      <c r="BM2477" s="104"/>
      <c r="BN2477" s="104"/>
      <c r="BO2477" s="104"/>
      <c r="BP2477" s="104"/>
      <c r="BQ2477" s="104"/>
      <c r="BR2477" s="104"/>
      <c r="GM2477" s="104"/>
      <c r="GN2477" s="104"/>
      <c r="GO2477" s="104"/>
      <c r="GP2477" s="104"/>
      <c r="GQ2477" s="104"/>
      <c r="GR2477" s="104"/>
      <c r="GS2477" s="104"/>
      <c r="GT2477" s="104"/>
      <c r="GU2477" s="104"/>
      <c r="GV2477" s="104"/>
      <c r="GW2477" s="104"/>
      <c r="GX2477" s="104"/>
      <c r="GY2477" s="104"/>
      <c r="GZ2477" s="104"/>
      <c r="HA2477" s="104"/>
      <c r="HB2477" s="104"/>
      <c r="HC2477" s="104"/>
      <c r="HD2477" s="104"/>
      <c r="HE2477" s="104"/>
      <c r="HF2477" s="104"/>
      <c r="HG2477" s="104"/>
      <c r="HH2477" s="104"/>
      <c r="HI2477" s="104"/>
      <c r="HJ2477" s="104"/>
      <c r="HK2477" s="104"/>
      <c r="HL2477" s="104"/>
      <c r="HM2477" s="104"/>
      <c r="HN2477" s="104"/>
      <c r="HO2477" s="104"/>
      <c r="HP2477" s="104"/>
      <c r="HQ2477" s="104"/>
      <c r="HR2477" s="104"/>
      <c r="HS2477" s="104"/>
      <c r="HT2477" s="104"/>
      <c r="HU2477" s="104"/>
      <c r="HV2477" s="104"/>
      <c r="HW2477" s="104"/>
      <c r="HX2477" s="104"/>
      <c r="HY2477" s="104"/>
      <c r="HZ2477" s="104"/>
      <c r="IA2477" s="104"/>
      <c r="IB2477" s="104"/>
      <c r="IC2477" s="104"/>
      <c r="ID2477" s="104"/>
      <c r="IE2477" s="104"/>
      <c r="IF2477" s="104"/>
      <c r="IG2477" s="104"/>
      <c r="IH2477" s="104"/>
      <c r="II2477" s="104"/>
      <c r="IJ2477" s="104"/>
      <c r="IK2477" s="104"/>
      <c r="IL2477" s="104"/>
      <c r="IM2477" s="104"/>
      <c r="IN2477" s="104"/>
      <c r="IO2477" s="104"/>
      <c r="IP2477" s="104"/>
      <c r="IQ2477" s="104"/>
      <c r="IR2477" s="104"/>
      <c r="IS2477" s="104"/>
      <c r="IT2477" s="104"/>
      <c r="IU2477" s="104"/>
      <c r="IV2477" s="104"/>
      <c r="IW2477" s="104"/>
      <c r="IX2477" s="104"/>
      <c r="IY2477" s="104"/>
      <c r="IZ2477" s="104"/>
      <c r="JA2477" s="104"/>
      <c r="JB2477" s="104"/>
      <c r="JC2477" s="104"/>
      <c r="JD2477" s="104"/>
      <c r="JE2477" s="104"/>
      <c r="JF2477" s="104"/>
      <c r="JG2477" s="104"/>
      <c r="JH2477" s="104"/>
      <c r="JI2477" s="104"/>
      <c r="JJ2477" s="104"/>
      <c r="JK2477" s="104"/>
      <c r="JL2477" s="104"/>
      <c r="JM2477" s="104"/>
      <c r="JN2477" s="104"/>
      <c r="JO2477" s="104"/>
      <c r="JP2477" s="104"/>
      <c r="JQ2477" s="104"/>
      <c r="JR2477" s="104"/>
      <c r="JS2477" s="104"/>
      <c r="JT2477" s="104"/>
      <c r="JU2477" s="104"/>
      <c r="JV2477" s="104"/>
      <c r="JW2477" s="104"/>
      <c r="JX2477" s="104"/>
      <c r="JY2477" s="104"/>
      <c r="JZ2477" s="104"/>
      <c r="KA2477" s="104"/>
      <c r="KB2477" s="104"/>
      <c r="KC2477" s="104"/>
      <c r="KD2477" s="104"/>
      <c r="KE2477" s="104"/>
      <c r="KF2477" s="104"/>
      <c r="KG2477" s="104"/>
      <c r="KH2477" s="104"/>
      <c r="KI2477" s="104"/>
      <c r="KJ2477" s="104"/>
      <c r="KK2477" s="104"/>
      <c r="KL2477" s="104"/>
      <c r="KM2477" s="104"/>
      <c r="KN2477" s="104"/>
      <c r="KO2477" s="104"/>
      <c r="KP2477" s="104"/>
      <c r="KQ2477" s="104"/>
      <c r="KR2477" s="104"/>
      <c r="KS2477" s="104"/>
      <c r="KT2477" s="104"/>
      <c r="KU2477" s="104"/>
      <c r="KV2477" s="104"/>
      <c r="KW2477" s="104"/>
      <c r="KX2477" s="104"/>
      <c r="KY2477" s="104"/>
      <c r="KZ2477" s="104"/>
      <c r="LA2477" s="104"/>
      <c r="LB2477" s="104"/>
      <c r="LC2477" s="104"/>
      <c r="LD2477" s="104"/>
      <c r="LE2477" s="104"/>
      <c r="LF2477" s="104"/>
      <c r="LG2477" s="104"/>
      <c r="LH2477" s="104"/>
      <c r="LI2477" s="104"/>
      <c r="LJ2477" s="104"/>
      <c r="LK2477" s="104"/>
      <c r="LL2477" s="104"/>
      <c r="LM2477" s="104"/>
      <c r="LN2477" s="104"/>
      <c r="LO2477" s="104"/>
      <c r="LP2477" s="104"/>
      <c r="LQ2477" s="104"/>
      <c r="LR2477" s="104"/>
      <c r="LS2477" s="104"/>
      <c r="LT2477" s="104"/>
      <c r="LU2477" s="104"/>
      <c r="LV2477" s="104"/>
      <c r="LW2477" s="104"/>
      <c r="LX2477" s="104"/>
      <c r="LY2477" s="104"/>
      <c r="LZ2477" s="104"/>
      <c r="MA2477" s="104"/>
      <c r="MB2477" s="104"/>
      <c r="MC2477" s="104"/>
      <c r="MD2477" s="104"/>
      <c r="ME2477" s="104"/>
      <c r="MF2477" s="104"/>
      <c r="MG2477" s="104"/>
      <c r="MH2477" s="104"/>
      <c r="MI2477" s="104"/>
      <c r="MJ2477" s="104"/>
      <c r="MK2477" s="104"/>
      <c r="ML2477" s="104"/>
      <c r="MM2477" s="104"/>
      <c r="MN2477" s="104"/>
      <c r="MO2477" s="104"/>
      <c r="MP2477" s="104"/>
      <c r="MQ2477" s="104"/>
      <c r="MR2477" s="104"/>
      <c r="MS2477" s="104"/>
      <c r="MT2477" s="104"/>
      <c r="MU2477" s="104"/>
      <c r="MV2477" s="104"/>
      <c r="MW2477" s="104"/>
      <c r="MX2477" s="104"/>
      <c r="MY2477" s="104"/>
      <c r="MZ2477" s="104"/>
      <c r="NA2477" s="104"/>
      <c r="NB2477" s="104"/>
      <c r="NC2477" s="104"/>
      <c r="ND2477" s="104"/>
      <c r="NE2477" s="104"/>
      <c r="NF2477" s="104"/>
      <c r="NG2477" s="104"/>
      <c r="NH2477" s="104"/>
      <c r="NI2477" s="104"/>
      <c r="NJ2477" s="104"/>
      <c r="NK2477" s="104"/>
      <c r="NL2477" s="104"/>
      <c r="NM2477" s="104"/>
      <c r="NN2477" s="104"/>
      <c r="NO2477" s="104"/>
      <c r="NP2477" s="104"/>
      <c r="NQ2477" s="104"/>
      <c r="NR2477" s="104"/>
      <c r="NS2477" s="104"/>
      <c r="NT2477" s="104"/>
      <c r="NU2477" s="104"/>
      <c r="NV2477" s="104"/>
      <c r="NW2477" s="104"/>
      <c r="NX2477" s="104"/>
      <c r="NY2477" s="104"/>
      <c r="NZ2477" s="104"/>
      <c r="OA2477" s="104"/>
      <c r="OB2477" s="104"/>
      <c r="OC2477" s="104"/>
      <c r="OD2477" s="104"/>
      <c r="OE2477" s="104"/>
      <c r="OF2477" s="104"/>
      <c r="OG2477" s="104"/>
      <c r="OH2477" s="104"/>
      <c r="OI2477" s="104"/>
      <c r="OJ2477" s="104"/>
      <c r="OK2477" s="104"/>
      <c r="OL2477" s="104"/>
      <c r="OM2477" s="104"/>
      <c r="ON2477" s="104"/>
      <c r="OO2477" s="104"/>
      <c r="OP2477" s="104"/>
      <c r="OQ2477" s="104"/>
      <c r="OR2477" s="104"/>
      <c r="OS2477" s="104"/>
      <c r="OT2477" s="104"/>
      <c r="OU2477" s="104"/>
      <c r="OV2477" s="104"/>
      <c r="OW2477" s="104"/>
      <c r="OX2477" s="104"/>
      <c r="OY2477" s="104"/>
      <c r="OZ2477" s="104"/>
      <c r="PA2477" s="104"/>
      <c r="PB2477" s="104"/>
      <c r="PC2477" s="104"/>
      <c r="PD2477" s="104"/>
      <c r="PE2477" s="104"/>
      <c r="PF2477" s="104"/>
      <c r="PG2477" s="104"/>
      <c r="PH2477" s="104"/>
      <c r="PI2477" s="104"/>
      <c r="PJ2477" s="104"/>
      <c r="PK2477" s="104"/>
      <c r="PL2477" s="104"/>
      <c r="PM2477" s="104"/>
      <c r="PN2477" s="104"/>
      <c r="PO2477" s="104"/>
      <c r="PP2477" s="104"/>
      <c r="PQ2477" s="104"/>
      <c r="PR2477" s="104"/>
      <c r="PS2477" s="104"/>
      <c r="PT2477" s="104"/>
      <c r="PU2477" s="104"/>
      <c r="PV2477" s="104"/>
      <c r="PW2477" s="104"/>
      <c r="PX2477" s="104"/>
      <c r="PY2477" s="104"/>
      <c r="PZ2477" s="104"/>
      <c r="QA2477" s="104"/>
      <c r="QB2477" s="104"/>
      <c r="QC2477" s="104"/>
      <c r="QD2477" s="104"/>
      <c r="QE2477" s="104"/>
      <c r="QF2477" s="104"/>
      <c r="QG2477" s="104"/>
      <c r="QH2477" s="104"/>
      <c r="QI2477" s="104"/>
      <c r="QJ2477" s="104"/>
      <c r="QK2477" s="104"/>
      <c r="QL2477" s="104"/>
      <c r="QM2477" s="104"/>
      <c r="QN2477" s="104"/>
      <c r="QO2477" s="104"/>
      <c r="QP2477" s="104"/>
      <c r="QQ2477" s="104"/>
      <c r="QR2477" s="104"/>
      <c r="QS2477" s="104"/>
      <c r="QT2477" s="104"/>
      <c r="QU2477" s="104"/>
      <c r="QV2477" s="104"/>
      <c r="QW2477" s="104"/>
      <c r="QX2477" s="104"/>
      <c r="QY2477" s="104"/>
      <c r="QZ2477" s="104"/>
      <c r="RA2477" s="104"/>
      <c r="RB2477" s="104"/>
      <c r="RC2477" s="104"/>
      <c r="RD2477" s="104"/>
      <c r="RE2477" s="104"/>
      <c r="RF2477" s="104"/>
    </row>
    <row r="2478" spans="1:474" s="19" customFormat="1" x14ac:dyDescent="0.25">
      <c r="A2478" s="15">
        <v>39601</v>
      </c>
      <c r="B2478" s="67" t="s">
        <v>2328</v>
      </c>
      <c r="C2478" s="15"/>
      <c r="D2478" s="15"/>
      <c r="E2478" s="15"/>
      <c r="F2478" s="18">
        <v>12522.629999999997</v>
      </c>
      <c r="G2478" s="173">
        <f>SUM(G2479)</f>
        <v>0</v>
      </c>
      <c r="H2478" s="173">
        <f t="shared" ref="H2478:AE2478" si="403">SUM(H2479)</f>
        <v>0</v>
      </c>
      <c r="I2478" s="173">
        <f t="shared" si="403"/>
        <v>0</v>
      </c>
      <c r="J2478" s="173">
        <f t="shared" si="403"/>
        <v>0</v>
      </c>
      <c r="K2478" s="173">
        <f t="shared" si="403"/>
        <v>0</v>
      </c>
      <c r="L2478" s="173">
        <f t="shared" si="403"/>
        <v>0</v>
      </c>
      <c r="M2478" s="173">
        <f t="shared" si="403"/>
        <v>0</v>
      </c>
      <c r="N2478" s="173">
        <f t="shared" si="403"/>
        <v>0</v>
      </c>
      <c r="O2478" s="173">
        <f t="shared" si="403"/>
        <v>0</v>
      </c>
      <c r="P2478" s="184">
        <f t="shared" si="403"/>
        <v>0</v>
      </c>
      <c r="Q2478" s="173">
        <f t="shared" si="403"/>
        <v>0</v>
      </c>
      <c r="R2478" s="173">
        <f t="shared" si="403"/>
        <v>0</v>
      </c>
      <c r="S2478" s="173">
        <v>0</v>
      </c>
      <c r="T2478" s="173">
        <v>0</v>
      </c>
      <c r="U2478" s="173">
        <v>1</v>
      </c>
      <c r="V2478" s="184">
        <v>12522.629999999997</v>
      </c>
      <c r="W2478" s="173">
        <f t="shared" si="403"/>
        <v>0</v>
      </c>
      <c r="X2478" s="173">
        <f t="shared" si="403"/>
        <v>0</v>
      </c>
      <c r="Y2478" s="173">
        <f t="shared" si="403"/>
        <v>0</v>
      </c>
      <c r="Z2478" s="173">
        <f t="shared" si="403"/>
        <v>0</v>
      </c>
      <c r="AA2478" s="173">
        <f t="shared" si="403"/>
        <v>0</v>
      </c>
      <c r="AB2478" s="173">
        <f t="shared" si="403"/>
        <v>0</v>
      </c>
      <c r="AC2478" s="173">
        <f t="shared" si="403"/>
        <v>0</v>
      </c>
      <c r="AD2478" s="179">
        <f t="shared" si="403"/>
        <v>0</v>
      </c>
      <c r="AE2478" s="184">
        <f t="shared" si="403"/>
        <v>12522.629999999997</v>
      </c>
      <c r="AF2478" s="104"/>
      <c r="AG2478" s="104"/>
      <c r="AH2478" s="104"/>
      <c r="AI2478" s="104"/>
      <c r="AJ2478" s="104"/>
      <c r="AK2478" s="104"/>
      <c r="AL2478" s="104"/>
      <c r="AM2478" s="104"/>
      <c r="AN2478" s="104"/>
      <c r="AO2478" s="104"/>
      <c r="AP2478" s="104"/>
      <c r="AQ2478" s="104"/>
      <c r="AR2478" s="104"/>
      <c r="AS2478" s="104"/>
      <c r="AT2478" s="104"/>
      <c r="AU2478" s="104"/>
      <c r="AV2478" s="104"/>
      <c r="AW2478" s="104"/>
      <c r="AX2478" s="104"/>
      <c r="AY2478" s="104"/>
      <c r="AZ2478" s="104"/>
      <c r="BA2478" s="104"/>
      <c r="BB2478" s="104"/>
      <c r="BC2478" s="104"/>
      <c r="BD2478" s="104"/>
      <c r="BE2478" s="104"/>
      <c r="BF2478" s="104"/>
      <c r="BG2478" s="104"/>
      <c r="BH2478" s="104"/>
      <c r="BI2478" s="104"/>
      <c r="BJ2478" s="104"/>
      <c r="BK2478" s="104"/>
      <c r="BL2478" s="104"/>
      <c r="BM2478" s="104"/>
      <c r="BN2478" s="104"/>
      <c r="BO2478" s="104"/>
      <c r="BP2478" s="104"/>
      <c r="BQ2478" s="104"/>
      <c r="BR2478" s="104"/>
      <c r="GM2478" s="104"/>
      <c r="GN2478" s="104"/>
      <c r="GO2478" s="104"/>
      <c r="GP2478" s="104"/>
      <c r="GQ2478" s="104"/>
      <c r="GR2478" s="104"/>
      <c r="GS2478" s="104"/>
      <c r="GT2478" s="104"/>
      <c r="GU2478" s="104"/>
      <c r="GV2478" s="104"/>
      <c r="GW2478" s="104"/>
      <c r="GX2478" s="104"/>
      <c r="GY2478" s="104"/>
      <c r="GZ2478" s="104"/>
      <c r="HA2478" s="104"/>
      <c r="HB2478" s="104"/>
      <c r="HC2478" s="104"/>
      <c r="HD2478" s="104"/>
      <c r="HE2478" s="104"/>
      <c r="HF2478" s="104"/>
      <c r="HG2478" s="104"/>
      <c r="HH2478" s="104"/>
      <c r="HI2478" s="104"/>
      <c r="HJ2478" s="104"/>
      <c r="HK2478" s="104"/>
      <c r="HL2478" s="104"/>
      <c r="HM2478" s="104"/>
      <c r="HN2478" s="104"/>
      <c r="HO2478" s="104"/>
      <c r="HP2478" s="104"/>
      <c r="HQ2478" s="104"/>
      <c r="HR2478" s="104"/>
      <c r="HS2478" s="104"/>
      <c r="HT2478" s="104"/>
      <c r="HU2478" s="104"/>
      <c r="HV2478" s="104"/>
      <c r="HW2478" s="104"/>
      <c r="HX2478" s="104"/>
      <c r="HY2478" s="104"/>
      <c r="HZ2478" s="104"/>
      <c r="IA2478" s="104"/>
      <c r="IB2478" s="104"/>
      <c r="IC2478" s="104"/>
      <c r="ID2478" s="104"/>
      <c r="IE2478" s="104"/>
      <c r="IF2478" s="104"/>
      <c r="IG2478" s="104"/>
      <c r="IH2478" s="104"/>
      <c r="II2478" s="104"/>
      <c r="IJ2478" s="104"/>
      <c r="IK2478" s="104"/>
      <c r="IL2478" s="104"/>
      <c r="IM2478" s="104"/>
      <c r="IN2478" s="104"/>
      <c r="IO2478" s="104"/>
      <c r="IP2478" s="104"/>
      <c r="IQ2478" s="104"/>
      <c r="IR2478" s="104"/>
      <c r="IS2478" s="104"/>
      <c r="IT2478" s="104"/>
      <c r="IU2478" s="104"/>
      <c r="IV2478" s="104"/>
      <c r="IW2478" s="104"/>
      <c r="IX2478" s="104"/>
      <c r="IY2478" s="104"/>
      <c r="IZ2478" s="104"/>
      <c r="JA2478" s="104"/>
      <c r="JB2478" s="104"/>
      <c r="JC2478" s="104"/>
      <c r="JD2478" s="104"/>
      <c r="JE2478" s="104"/>
      <c r="JF2478" s="104"/>
      <c r="JG2478" s="104"/>
      <c r="JH2478" s="104"/>
      <c r="JI2478" s="104"/>
      <c r="JJ2478" s="104"/>
      <c r="JK2478" s="104"/>
      <c r="JL2478" s="104"/>
      <c r="JM2478" s="104"/>
      <c r="JN2478" s="104"/>
      <c r="JO2478" s="104"/>
      <c r="JP2478" s="104"/>
      <c r="JQ2478" s="104"/>
      <c r="JR2478" s="104"/>
      <c r="JS2478" s="104"/>
      <c r="JT2478" s="104"/>
      <c r="JU2478" s="104"/>
      <c r="JV2478" s="104"/>
      <c r="JW2478" s="104"/>
      <c r="JX2478" s="104"/>
      <c r="JY2478" s="104"/>
      <c r="JZ2478" s="104"/>
      <c r="KA2478" s="104"/>
      <c r="KB2478" s="104"/>
      <c r="KC2478" s="104"/>
      <c r="KD2478" s="104"/>
      <c r="KE2478" s="104"/>
      <c r="KF2478" s="104"/>
      <c r="KG2478" s="104"/>
      <c r="KH2478" s="104"/>
      <c r="KI2478" s="104"/>
      <c r="KJ2478" s="104"/>
      <c r="KK2478" s="104"/>
      <c r="KL2478" s="104"/>
      <c r="KM2478" s="104"/>
      <c r="KN2478" s="104"/>
      <c r="KO2478" s="104"/>
      <c r="KP2478" s="104"/>
      <c r="KQ2478" s="104"/>
      <c r="KR2478" s="104"/>
      <c r="KS2478" s="104"/>
      <c r="KT2478" s="104"/>
      <c r="KU2478" s="104"/>
      <c r="KV2478" s="104"/>
      <c r="KW2478" s="104"/>
      <c r="KX2478" s="104"/>
      <c r="KY2478" s="104"/>
      <c r="KZ2478" s="104"/>
      <c r="LA2478" s="104"/>
      <c r="LB2478" s="104"/>
      <c r="LC2478" s="104"/>
      <c r="LD2478" s="104"/>
      <c r="LE2478" s="104"/>
      <c r="LF2478" s="104"/>
      <c r="LG2478" s="104"/>
      <c r="LH2478" s="104"/>
      <c r="LI2478" s="104"/>
      <c r="LJ2478" s="104"/>
      <c r="LK2478" s="104"/>
      <c r="LL2478" s="104"/>
      <c r="LM2478" s="104"/>
      <c r="LN2478" s="104"/>
      <c r="LO2478" s="104"/>
      <c r="LP2478" s="104"/>
      <c r="LQ2478" s="104"/>
      <c r="LR2478" s="104"/>
      <c r="LS2478" s="104"/>
      <c r="LT2478" s="104"/>
      <c r="LU2478" s="104"/>
      <c r="LV2478" s="104"/>
      <c r="LW2478" s="104"/>
      <c r="LX2478" s="104"/>
      <c r="LY2478" s="104"/>
      <c r="LZ2478" s="104"/>
      <c r="MA2478" s="104"/>
      <c r="MB2478" s="104"/>
      <c r="MC2478" s="104"/>
      <c r="MD2478" s="104"/>
      <c r="ME2478" s="104"/>
      <c r="MF2478" s="104"/>
      <c r="MG2478" s="104"/>
      <c r="MH2478" s="104"/>
      <c r="MI2478" s="104"/>
      <c r="MJ2478" s="104"/>
      <c r="MK2478" s="104"/>
      <c r="ML2478" s="104"/>
      <c r="MM2478" s="104"/>
      <c r="MN2478" s="104"/>
      <c r="MO2478" s="104"/>
      <c r="MP2478" s="104"/>
      <c r="MQ2478" s="104"/>
      <c r="MR2478" s="104"/>
      <c r="MS2478" s="104"/>
      <c r="MT2478" s="104"/>
      <c r="MU2478" s="104"/>
      <c r="MV2478" s="104"/>
      <c r="MW2478" s="104"/>
      <c r="MX2478" s="104"/>
      <c r="MY2478" s="104"/>
      <c r="MZ2478" s="104"/>
      <c r="NA2478" s="104"/>
      <c r="NB2478" s="104"/>
      <c r="NC2478" s="104"/>
      <c r="ND2478" s="104"/>
      <c r="NE2478" s="104"/>
      <c r="NF2478" s="104"/>
      <c r="NG2478" s="104"/>
      <c r="NH2478" s="104"/>
      <c r="NI2478" s="104"/>
      <c r="NJ2478" s="104"/>
      <c r="NK2478" s="104"/>
      <c r="NL2478" s="104"/>
      <c r="NM2478" s="104"/>
      <c r="NN2478" s="104"/>
      <c r="NO2478" s="104"/>
      <c r="NP2478" s="104"/>
      <c r="NQ2478" s="104"/>
      <c r="NR2478" s="104"/>
      <c r="NS2478" s="104"/>
      <c r="NT2478" s="104"/>
      <c r="NU2478" s="104"/>
      <c r="NV2478" s="104"/>
      <c r="NW2478" s="104"/>
      <c r="NX2478" s="104"/>
      <c r="NY2478" s="104"/>
      <c r="NZ2478" s="104"/>
      <c r="OA2478" s="104"/>
      <c r="OB2478" s="104"/>
      <c r="OC2478" s="104"/>
      <c r="OD2478" s="104"/>
      <c r="OE2478" s="104"/>
      <c r="OF2478" s="104"/>
      <c r="OG2478" s="104"/>
      <c r="OH2478" s="104"/>
      <c r="OI2478" s="104"/>
      <c r="OJ2478" s="104"/>
      <c r="OK2478" s="104"/>
      <c r="OL2478" s="104"/>
      <c r="OM2478" s="104"/>
      <c r="ON2478" s="104"/>
      <c r="OO2478" s="104"/>
      <c r="OP2478" s="104"/>
      <c r="OQ2478" s="104"/>
      <c r="OR2478" s="104"/>
      <c r="OS2478" s="104"/>
      <c r="OT2478" s="104"/>
      <c r="OU2478" s="104"/>
      <c r="OV2478" s="104"/>
      <c r="OW2478" s="104"/>
      <c r="OX2478" s="104"/>
      <c r="OY2478" s="104"/>
      <c r="OZ2478" s="104"/>
      <c r="PA2478" s="104"/>
      <c r="PB2478" s="104"/>
      <c r="PC2478" s="104"/>
      <c r="PD2478" s="104"/>
      <c r="PE2478" s="104"/>
      <c r="PF2478" s="104"/>
      <c r="PG2478" s="104"/>
      <c r="PH2478" s="104"/>
      <c r="PI2478" s="104"/>
      <c r="PJ2478" s="104"/>
      <c r="PK2478" s="104"/>
      <c r="PL2478" s="104"/>
      <c r="PM2478" s="104"/>
      <c r="PN2478" s="104"/>
      <c r="PO2478" s="104"/>
      <c r="PP2478" s="104"/>
      <c r="PQ2478" s="104"/>
      <c r="PR2478" s="104"/>
      <c r="PS2478" s="104"/>
      <c r="PT2478" s="104"/>
      <c r="PU2478" s="104"/>
      <c r="PV2478" s="104"/>
      <c r="PW2478" s="104"/>
      <c r="PX2478" s="104"/>
      <c r="PY2478" s="104"/>
      <c r="PZ2478" s="104"/>
      <c r="QA2478" s="104"/>
      <c r="QB2478" s="104"/>
      <c r="QC2478" s="104"/>
      <c r="QD2478" s="104"/>
      <c r="QE2478" s="104"/>
      <c r="QF2478" s="104"/>
      <c r="QG2478" s="104"/>
      <c r="QH2478" s="104"/>
      <c r="QI2478" s="104"/>
      <c r="QJ2478" s="104"/>
      <c r="QK2478" s="104"/>
      <c r="QL2478" s="104"/>
      <c r="QM2478" s="104"/>
      <c r="QN2478" s="104"/>
      <c r="QO2478" s="104"/>
      <c r="QP2478" s="104"/>
      <c r="QQ2478" s="104"/>
      <c r="QR2478" s="104"/>
      <c r="QS2478" s="104"/>
      <c r="QT2478" s="104"/>
      <c r="QU2478" s="104"/>
      <c r="QV2478" s="104"/>
      <c r="QW2478" s="104"/>
      <c r="QX2478" s="104"/>
      <c r="QY2478" s="104"/>
      <c r="QZ2478" s="104"/>
      <c r="RA2478" s="104"/>
      <c r="RB2478" s="104"/>
      <c r="RC2478" s="104"/>
      <c r="RD2478" s="104"/>
      <c r="RE2478" s="104"/>
      <c r="RF2478" s="104"/>
    </row>
    <row r="2479" spans="1:474" x14ac:dyDescent="0.25">
      <c r="A2479" s="120"/>
      <c r="B2479" s="48" t="s">
        <v>2329</v>
      </c>
      <c r="C2479" s="23"/>
      <c r="D2479" s="49">
        <v>1</v>
      </c>
      <c r="E2479" s="23"/>
      <c r="F2479" s="50">
        <v>12522.629999999997</v>
      </c>
      <c r="G2479" s="169"/>
      <c r="H2479" s="169"/>
      <c r="I2479" s="169"/>
      <c r="J2479" s="169"/>
      <c r="K2479" s="169"/>
      <c r="L2479" s="169"/>
      <c r="M2479" s="169"/>
      <c r="N2479" s="169"/>
      <c r="O2479" s="169"/>
      <c r="P2479" s="207"/>
      <c r="Q2479" s="169"/>
      <c r="R2479" s="169"/>
      <c r="S2479" s="169"/>
      <c r="T2479" s="169"/>
      <c r="U2479" s="208">
        <v>1</v>
      </c>
      <c r="V2479" s="207">
        <v>12522.629999999997</v>
      </c>
      <c r="W2479" s="169"/>
      <c r="X2479" s="169"/>
      <c r="Y2479" s="169"/>
      <c r="Z2479" s="169"/>
      <c r="AA2479" s="169"/>
      <c r="AB2479" s="169"/>
      <c r="AC2479" s="180"/>
      <c r="AD2479" s="180"/>
      <c r="AE2479" s="207">
        <f>H2479+J2479+L2479+N2479+P2479+R2479+T2479+V2479+X2479+Z2479+AB2479+AD2479</f>
        <v>12522.629999999997</v>
      </c>
    </row>
    <row r="2480" spans="1:474" s="236" customFormat="1" x14ac:dyDescent="0.25">
      <c r="A2480" s="240">
        <v>4000</v>
      </c>
      <c r="B2480" s="241" t="s">
        <v>2330</v>
      </c>
      <c r="C2480" s="242"/>
      <c r="D2480" s="243"/>
      <c r="E2480" s="242"/>
      <c r="F2480" s="244">
        <v>5083505.5039999997</v>
      </c>
      <c r="G2480" s="245">
        <f>G2481</f>
        <v>0</v>
      </c>
      <c r="H2480" s="245">
        <f t="shared" ref="H2480:AE2481" si="404">H2481</f>
        <v>0</v>
      </c>
      <c r="I2480" s="245">
        <f t="shared" si="404"/>
        <v>0</v>
      </c>
      <c r="J2480" s="245">
        <f t="shared" si="404"/>
        <v>0</v>
      </c>
      <c r="K2480" s="245">
        <f t="shared" si="404"/>
        <v>0</v>
      </c>
      <c r="L2480" s="245">
        <f t="shared" si="404"/>
        <v>0</v>
      </c>
      <c r="M2480" s="245">
        <f t="shared" si="404"/>
        <v>0</v>
      </c>
      <c r="N2480" s="245">
        <f t="shared" si="404"/>
        <v>0</v>
      </c>
      <c r="O2480" s="245">
        <f t="shared" si="404"/>
        <v>0</v>
      </c>
      <c r="P2480" s="238">
        <f t="shared" si="404"/>
        <v>0</v>
      </c>
      <c r="Q2480" s="245">
        <f t="shared" si="404"/>
        <v>0</v>
      </c>
      <c r="R2480" s="245">
        <f t="shared" si="404"/>
        <v>0</v>
      </c>
      <c r="S2480" s="245">
        <v>0</v>
      </c>
      <c r="T2480" s="245">
        <v>0</v>
      </c>
      <c r="U2480" s="245">
        <v>5353</v>
      </c>
      <c r="V2480" s="238">
        <v>5083505.5039999997</v>
      </c>
      <c r="W2480" s="245">
        <f t="shared" si="404"/>
        <v>0</v>
      </c>
      <c r="X2480" s="245">
        <f t="shared" si="404"/>
        <v>0</v>
      </c>
      <c r="Y2480" s="245">
        <f t="shared" si="404"/>
        <v>0</v>
      </c>
      <c r="Z2480" s="245">
        <f t="shared" si="404"/>
        <v>0</v>
      </c>
      <c r="AA2480" s="245">
        <f t="shared" si="404"/>
        <v>0</v>
      </c>
      <c r="AB2480" s="245">
        <f t="shared" si="404"/>
        <v>0</v>
      </c>
      <c r="AC2480" s="245">
        <f t="shared" si="404"/>
        <v>0</v>
      </c>
      <c r="AD2480" s="246">
        <f t="shared" si="404"/>
        <v>0</v>
      </c>
      <c r="AE2480" s="238">
        <f t="shared" si="404"/>
        <v>5083505.5039999997</v>
      </c>
      <c r="GM2480" s="104"/>
      <c r="GN2480" s="104"/>
      <c r="GO2480" s="104"/>
      <c r="GP2480" s="104"/>
      <c r="GQ2480" s="104"/>
      <c r="GR2480" s="104"/>
      <c r="GS2480" s="104"/>
      <c r="GT2480" s="104"/>
      <c r="GU2480" s="104"/>
      <c r="GV2480" s="104"/>
      <c r="GW2480" s="104"/>
      <c r="GX2480" s="104"/>
      <c r="GY2480" s="104"/>
      <c r="GZ2480" s="104"/>
      <c r="HA2480" s="104"/>
      <c r="HB2480" s="104"/>
      <c r="HC2480" s="104"/>
      <c r="HD2480" s="104"/>
      <c r="HE2480" s="104"/>
      <c r="HF2480" s="104"/>
      <c r="HG2480" s="104"/>
      <c r="HH2480" s="104"/>
      <c r="HI2480" s="104"/>
      <c r="HJ2480" s="104"/>
      <c r="HK2480" s="104"/>
      <c r="HL2480" s="104"/>
      <c r="HM2480" s="104"/>
      <c r="HN2480" s="104"/>
      <c r="HO2480" s="104"/>
      <c r="HP2480" s="104"/>
      <c r="HQ2480" s="104"/>
      <c r="HR2480" s="104"/>
      <c r="HS2480" s="104"/>
      <c r="HT2480" s="104"/>
      <c r="HU2480" s="104"/>
      <c r="HV2480" s="104"/>
      <c r="HW2480" s="104"/>
      <c r="HX2480" s="104"/>
      <c r="HY2480" s="104"/>
      <c r="HZ2480" s="104"/>
      <c r="IA2480" s="104"/>
      <c r="IB2480" s="104"/>
      <c r="IC2480" s="104"/>
      <c r="ID2480" s="104"/>
      <c r="IE2480" s="104"/>
      <c r="IF2480" s="104"/>
      <c r="IG2480" s="104"/>
      <c r="IH2480" s="104"/>
      <c r="II2480" s="104"/>
      <c r="IJ2480" s="104"/>
      <c r="IK2480" s="104"/>
      <c r="IL2480" s="104"/>
      <c r="IM2480" s="104"/>
      <c r="IN2480" s="104"/>
      <c r="IO2480" s="104"/>
      <c r="IP2480" s="104"/>
      <c r="IQ2480" s="104"/>
      <c r="IR2480" s="104"/>
      <c r="IS2480" s="104"/>
      <c r="IT2480" s="104"/>
      <c r="IU2480" s="104"/>
      <c r="IV2480" s="104"/>
      <c r="IW2480" s="104"/>
      <c r="IX2480" s="104"/>
      <c r="IY2480" s="104"/>
      <c r="IZ2480" s="104"/>
      <c r="JA2480" s="104"/>
      <c r="JB2480" s="104"/>
      <c r="JC2480" s="104"/>
      <c r="JD2480" s="104"/>
      <c r="JE2480" s="104"/>
      <c r="JF2480" s="104"/>
      <c r="JG2480" s="104"/>
      <c r="JH2480" s="104"/>
      <c r="JI2480" s="104"/>
      <c r="JJ2480" s="104"/>
      <c r="JK2480" s="104"/>
      <c r="JL2480" s="104"/>
      <c r="JM2480" s="104"/>
      <c r="JN2480" s="104"/>
      <c r="JO2480" s="104"/>
      <c r="JP2480" s="104"/>
      <c r="JQ2480" s="104"/>
      <c r="JR2480" s="104"/>
      <c r="JS2480" s="104"/>
      <c r="JT2480" s="104"/>
      <c r="JU2480" s="104"/>
      <c r="JV2480" s="104"/>
      <c r="JW2480" s="104"/>
      <c r="JX2480" s="104"/>
      <c r="JY2480" s="104"/>
      <c r="JZ2480" s="104"/>
      <c r="KA2480" s="104"/>
      <c r="KB2480" s="104"/>
      <c r="KC2480" s="104"/>
      <c r="KD2480" s="104"/>
      <c r="KE2480" s="104"/>
      <c r="KF2480" s="104"/>
      <c r="KG2480" s="104"/>
      <c r="KH2480" s="104"/>
      <c r="KI2480" s="104"/>
      <c r="KJ2480" s="104"/>
      <c r="KK2480" s="104"/>
      <c r="KL2480" s="104"/>
      <c r="KM2480" s="104"/>
      <c r="KN2480" s="104"/>
      <c r="KO2480" s="104"/>
      <c r="KP2480" s="104"/>
      <c r="KQ2480" s="104"/>
      <c r="KR2480" s="104"/>
      <c r="KS2480" s="104"/>
      <c r="KT2480" s="104"/>
      <c r="KU2480" s="104"/>
      <c r="KV2480" s="104"/>
      <c r="KW2480" s="104"/>
      <c r="KX2480" s="104"/>
      <c r="KY2480" s="104"/>
      <c r="KZ2480" s="104"/>
      <c r="LA2480" s="104"/>
      <c r="LB2480" s="104"/>
      <c r="LC2480" s="104"/>
      <c r="LD2480" s="104"/>
      <c r="LE2480" s="104"/>
      <c r="LF2480" s="104"/>
      <c r="LG2480" s="104"/>
      <c r="LH2480" s="104"/>
      <c r="LI2480" s="104"/>
      <c r="LJ2480" s="104"/>
      <c r="LK2480" s="104"/>
      <c r="LL2480" s="104"/>
      <c r="LM2480" s="104"/>
      <c r="LN2480" s="104"/>
      <c r="LO2480" s="104"/>
      <c r="LP2480" s="104"/>
      <c r="LQ2480" s="104"/>
      <c r="LR2480" s="104"/>
      <c r="LS2480" s="104"/>
      <c r="LT2480" s="104"/>
      <c r="LU2480" s="104"/>
      <c r="LV2480" s="104"/>
      <c r="LW2480" s="104"/>
      <c r="LX2480" s="104"/>
      <c r="LY2480" s="104"/>
      <c r="LZ2480" s="104"/>
      <c r="MA2480" s="104"/>
      <c r="MB2480" s="104"/>
      <c r="MC2480" s="104"/>
      <c r="MD2480" s="104"/>
      <c r="ME2480" s="104"/>
      <c r="MF2480" s="104"/>
      <c r="MG2480" s="104"/>
      <c r="MH2480" s="104"/>
      <c r="MI2480" s="104"/>
      <c r="MJ2480" s="104"/>
      <c r="MK2480" s="104"/>
      <c r="ML2480" s="104"/>
      <c r="MM2480" s="104"/>
      <c r="MN2480" s="104"/>
      <c r="MO2480" s="104"/>
      <c r="MP2480" s="104"/>
      <c r="MQ2480" s="104"/>
      <c r="MR2480" s="104"/>
      <c r="MS2480" s="104"/>
      <c r="MT2480" s="104"/>
      <c r="MU2480" s="104"/>
      <c r="MV2480" s="104"/>
      <c r="MW2480" s="104"/>
      <c r="MX2480" s="104"/>
      <c r="MY2480" s="104"/>
      <c r="MZ2480" s="104"/>
      <c r="NA2480" s="104"/>
      <c r="NB2480" s="104"/>
      <c r="NC2480" s="104"/>
      <c r="ND2480" s="104"/>
      <c r="NE2480" s="104"/>
      <c r="NF2480" s="104"/>
      <c r="NG2480" s="104"/>
      <c r="NH2480" s="104"/>
      <c r="NI2480" s="104"/>
      <c r="NJ2480" s="104"/>
      <c r="NK2480" s="104"/>
      <c r="NL2480" s="104"/>
      <c r="NM2480" s="104"/>
      <c r="NN2480" s="104"/>
      <c r="NO2480" s="104"/>
      <c r="NP2480" s="104"/>
      <c r="NQ2480" s="104"/>
      <c r="NR2480" s="104"/>
      <c r="NS2480" s="104"/>
      <c r="NT2480" s="104"/>
      <c r="NU2480" s="104"/>
      <c r="NV2480" s="104"/>
      <c r="NW2480" s="104"/>
      <c r="NX2480" s="104"/>
      <c r="NY2480" s="104"/>
      <c r="NZ2480" s="104"/>
      <c r="OA2480" s="104"/>
      <c r="OB2480" s="104"/>
      <c r="OC2480" s="104"/>
      <c r="OD2480" s="104"/>
      <c r="OE2480" s="104"/>
      <c r="OF2480" s="104"/>
      <c r="OG2480" s="104"/>
      <c r="OH2480" s="104"/>
      <c r="OI2480" s="104"/>
      <c r="OJ2480" s="104"/>
      <c r="OK2480" s="104"/>
      <c r="OL2480" s="104"/>
      <c r="OM2480" s="104"/>
      <c r="ON2480" s="104"/>
      <c r="OO2480" s="104"/>
      <c r="OP2480" s="104"/>
      <c r="OQ2480" s="104"/>
      <c r="OR2480" s="104"/>
      <c r="OS2480" s="104"/>
      <c r="OT2480" s="104"/>
      <c r="OU2480" s="104"/>
      <c r="OV2480" s="104"/>
      <c r="OW2480" s="104"/>
      <c r="OX2480" s="104"/>
      <c r="OY2480" s="104"/>
      <c r="OZ2480" s="104"/>
      <c r="PA2480" s="104"/>
      <c r="PB2480" s="104"/>
      <c r="PC2480" s="104"/>
      <c r="PD2480" s="104"/>
      <c r="PE2480" s="104"/>
      <c r="PF2480" s="104"/>
      <c r="PG2480" s="104"/>
      <c r="PH2480" s="104"/>
      <c r="PI2480" s="104"/>
      <c r="PJ2480" s="104"/>
      <c r="PK2480" s="104"/>
      <c r="PL2480" s="104"/>
      <c r="PM2480" s="104"/>
      <c r="PN2480" s="104"/>
      <c r="PO2480" s="104"/>
      <c r="PP2480" s="104"/>
      <c r="PQ2480" s="104"/>
      <c r="PR2480" s="104"/>
      <c r="PS2480" s="104"/>
      <c r="PT2480" s="104"/>
      <c r="PU2480" s="104"/>
      <c r="PV2480" s="104"/>
      <c r="PW2480" s="104"/>
      <c r="PX2480" s="104"/>
      <c r="PY2480" s="104"/>
      <c r="PZ2480" s="104"/>
      <c r="QA2480" s="104"/>
      <c r="QB2480" s="104"/>
      <c r="QC2480" s="104"/>
      <c r="QD2480" s="104"/>
      <c r="QE2480" s="104"/>
      <c r="QF2480" s="104"/>
      <c r="QG2480" s="104"/>
      <c r="QH2480" s="104"/>
      <c r="QI2480" s="104"/>
      <c r="QJ2480" s="104"/>
      <c r="QK2480" s="104"/>
      <c r="QL2480" s="104"/>
      <c r="QM2480" s="104"/>
      <c r="QN2480" s="104"/>
      <c r="QO2480" s="104"/>
      <c r="QP2480" s="104"/>
      <c r="QQ2480" s="104"/>
      <c r="QR2480" s="104"/>
      <c r="QS2480" s="104"/>
      <c r="QT2480" s="104"/>
      <c r="QU2480" s="104"/>
      <c r="QV2480" s="104"/>
      <c r="QW2480" s="104"/>
      <c r="QX2480" s="104"/>
      <c r="QY2480" s="104"/>
      <c r="QZ2480" s="104"/>
      <c r="RA2480" s="104"/>
      <c r="RB2480" s="104"/>
      <c r="RC2480" s="104"/>
      <c r="RD2480" s="104"/>
      <c r="RE2480" s="104"/>
      <c r="RF2480" s="104"/>
    </row>
    <row r="2481" spans="1:474" s="10" customFormat="1" x14ac:dyDescent="0.25">
      <c r="A2481" s="6">
        <v>4400</v>
      </c>
      <c r="B2481" s="90" t="s">
        <v>2331</v>
      </c>
      <c r="C2481" s="91"/>
      <c r="D2481" s="6"/>
      <c r="E2481" s="6"/>
      <c r="F2481" s="9">
        <v>5083505.5039999997</v>
      </c>
      <c r="G2481" s="177">
        <f>G2482</f>
        <v>0</v>
      </c>
      <c r="H2481" s="177">
        <f t="shared" si="404"/>
        <v>0</v>
      </c>
      <c r="I2481" s="177">
        <f t="shared" si="404"/>
        <v>0</v>
      </c>
      <c r="J2481" s="177">
        <f t="shared" si="404"/>
        <v>0</v>
      </c>
      <c r="K2481" s="177">
        <f t="shared" si="404"/>
        <v>0</v>
      </c>
      <c r="L2481" s="177">
        <f t="shared" si="404"/>
        <v>0</v>
      </c>
      <c r="M2481" s="177">
        <f t="shared" si="404"/>
        <v>0</v>
      </c>
      <c r="N2481" s="177">
        <f t="shared" si="404"/>
        <v>0</v>
      </c>
      <c r="O2481" s="177">
        <f t="shared" si="404"/>
        <v>0</v>
      </c>
      <c r="P2481" s="213">
        <f t="shared" si="404"/>
        <v>0</v>
      </c>
      <c r="Q2481" s="177">
        <f t="shared" si="404"/>
        <v>0</v>
      </c>
      <c r="R2481" s="177">
        <f t="shared" si="404"/>
        <v>0</v>
      </c>
      <c r="S2481" s="177">
        <v>0</v>
      </c>
      <c r="T2481" s="177">
        <v>0</v>
      </c>
      <c r="U2481" s="177">
        <v>5353</v>
      </c>
      <c r="V2481" s="213">
        <v>5083505.5039999997</v>
      </c>
      <c r="W2481" s="177">
        <f t="shared" si="404"/>
        <v>0</v>
      </c>
      <c r="X2481" s="177">
        <f t="shared" si="404"/>
        <v>0</v>
      </c>
      <c r="Y2481" s="177">
        <f t="shared" si="404"/>
        <v>0</v>
      </c>
      <c r="Z2481" s="177">
        <f t="shared" si="404"/>
        <v>0</v>
      </c>
      <c r="AA2481" s="177">
        <f t="shared" si="404"/>
        <v>0</v>
      </c>
      <c r="AB2481" s="177">
        <f t="shared" si="404"/>
        <v>0</v>
      </c>
      <c r="AC2481" s="177">
        <f t="shared" si="404"/>
        <v>0</v>
      </c>
      <c r="AD2481" s="182">
        <f t="shared" si="404"/>
        <v>0</v>
      </c>
      <c r="AE2481" s="213">
        <f t="shared" si="404"/>
        <v>5083505.5039999997</v>
      </c>
      <c r="AF2481" s="104"/>
      <c r="AG2481" s="104"/>
      <c r="AH2481" s="104"/>
      <c r="AI2481" s="104"/>
      <c r="AJ2481" s="104"/>
      <c r="AK2481" s="104"/>
      <c r="AL2481" s="104"/>
      <c r="AM2481" s="104"/>
      <c r="AN2481" s="104"/>
      <c r="AO2481" s="104"/>
      <c r="AP2481" s="104"/>
      <c r="AQ2481" s="104"/>
      <c r="AR2481" s="104"/>
      <c r="AS2481" s="104"/>
      <c r="AT2481" s="104"/>
      <c r="AU2481" s="104"/>
      <c r="AV2481" s="104"/>
      <c r="AW2481" s="104"/>
      <c r="AX2481" s="104"/>
      <c r="AY2481" s="104"/>
      <c r="AZ2481" s="104"/>
      <c r="BA2481" s="104"/>
      <c r="BB2481" s="104"/>
      <c r="BC2481" s="104"/>
      <c r="BD2481" s="104"/>
      <c r="BE2481" s="104"/>
      <c r="BF2481" s="104"/>
      <c r="BG2481" s="104"/>
      <c r="BH2481" s="104"/>
      <c r="BI2481" s="104"/>
      <c r="BJ2481" s="104"/>
      <c r="BK2481" s="104"/>
      <c r="BL2481" s="104"/>
      <c r="BM2481" s="104"/>
      <c r="BN2481" s="104"/>
      <c r="BO2481" s="104"/>
      <c r="BP2481" s="104"/>
      <c r="BQ2481" s="104"/>
      <c r="BR2481" s="104"/>
      <c r="GM2481" s="104"/>
      <c r="GN2481" s="104"/>
      <c r="GO2481" s="104"/>
      <c r="GP2481" s="104"/>
      <c r="GQ2481" s="104"/>
      <c r="GR2481" s="104"/>
      <c r="GS2481" s="104"/>
      <c r="GT2481" s="104"/>
      <c r="GU2481" s="104"/>
      <c r="GV2481" s="104"/>
      <c r="GW2481" s="104"/>
      <c r="GX2481" s="104"/>
      <c r="GY2481" s="104"/>
      <c r="GZ2481" s="104"/>
      <c r="HA2481" s="104"/>
      <c r="HB2481" s="104"/>
      <c r="HC2481" s="104"/>
      <c r="HD2481" s="104"/>
      <c r="HE2481" s="104"/>
      <c r="HF2481" s="104"/>
      <c r="HG2481" s="104"/>
      <c r="HH2481" s="104"/>
      <c r="HI2481" s="104"/>
      <c r="HJ2481" s="104"/>
      <c r="HK2481" s="104"/>
      <c r="HL2481" s="104"/>
      <c r="HM2481" s="104"/>
      <c r="HN2481" s="104"/>
      <c r="HO2481" s="104"/>
      <c r="HP2481" s="104"/>
      <c r="HQ2481" s="104"/>
      <c r="HR2481" s="104"/>
      <c r="HS2481" s="104"/>
      <c r="HT2481" s="104"/>
      <c r="HU2481" s="104"/>
      <c r="HV2481" s="104"/>
      <c r="HW2481" s="104"/>
      <c r="HX2481" s="104"/>
      <c r="HY2481" s="104"/>
      <c r="HZ2481" s="104"/>
      <c r="IA2481" s="104"/>
      <c r="IB2481" s="104"/>
      <c r="IC2481" s="104"/>
      <c r="ID2481" s="104"/>
      <c r="IE2481" s="104"/>
      <c r="IF2481" s="104"/>
      <c r="IG2481" s="104"/>
      <c r="IH2481" s="104"/>
      <c r="II2481" s="104"/>
      <c r="IJ2481" s="104"/>
      <c r="IK2481" s="104"/>
      <c r="IL2481" s="104"/>
      <c r="IM2481" s="104"/>
      <c r="IN2481" s="104"/>
      <c r="IO2481" s="104"/>
      <c r="IP2481" s="104"/>
      <c r="IQ2481" s="104"/>
      <c r="IR2481" s="104"/>
      <c r="IS2481" s="104"/>
      <c r="IT2481" s="104"/>
      <c r="IU2481" s="104"/>
      <c r="IV2481" s="104"/>
      <c r="IW2481" s="104"/>
      <c r="IX2481" s="104"/>
      <c r="IY2481" s="104"/>
      <c r="IZ2481" s="104"/>
      <c r="JA2481" s="104"/>
      <c r="JB2481" s="104"/>
      <c r="JC2481" s="104"/>
      <c r="JD2481" s="104"/>
      <c r="JE2481" s="104"/>
      <c r="JF2481" s="104"/>
      <c r="JG2481" s="104"/>
      <c r="JH2481" s="104"/>
      <c r="JI2481" s="104"/>
      <c r="JJ2481" s="104"/>
      <c r="JK2481" s="104"/>
      <c r="JL2481" s="104"/>
      <c r="JM2481" s="104"/>
      <c r="JN2481" s="104"/>
      <c r="JO2481" s="104"/>
      <c r="JP2481" s="104"/>
      <c r="JQ2481" s="104"/>
      <c r="JR2481" s="104"/>
      <c r="JS2481" s="104"/>
      <c r="JT2481" s="104"/>
      <c r="JU2481" s="104"/>
      <c r="JV2481" s="104"/>
      <c r="JW2481" s="104"/>
      <c r="JX2481" s="104"/>
      <c r="JY2481" s="104"/>
      <c r="JZ2481" s="104"/>
      <c r="KA2481" s="104"/>
      <c r="KB2481" s="104"/>
      <c r="KC2481" s="104"/>
      <c r="KD2481" s="104"/>
      <c r="KE2481" s="104"/>
      <c r="KF2481" s="104"/>
      <c r="KG2481" s="104"/>
      <c r="KH2481" s="104"/>
      <c r="KI2481" s="104"/>
      <c r="KJ2481" s="104"/>
      <c r="KK2481" s="104"/>
      <c r="KL2481" s="104"/>
      <c r="KM2481" s="104"/>
      <c r="KN2481" s="104"/>
      <c r="KO2481" s="104"/>
      <c r="KP2481" s="104"/>
      <c r="KQ2481" s="104"/>
      <c r="KR2481" s="104"/>
      <c r="KS2481" s="104"/>
      <c r="KT2481" s="104"/>
      <c r="KU2481" s="104"/>
      <c r="KV2481" s="104"/>
      <c r="KW2481" s="104"/>
      <c r="KX2481" s="104"/>
      <c r="KY2481" s="104"/>
      <c r="KZ2481" s="104"/>
      <c r="LA2481" s="104"/>
      <c r="LB2481" s="104"/>
      <c r="LC2481" s="104"/>
      <c r="LD2481" s="104"/>
      <c r="LE2481" s="104"/>
      <c r="LF2481" s="104"/>
      <c r="LG2481" s="104"/>
      <c r="LH2481" s="104"/>
      <c r="LI2481" s="104"/>
      <c r="LJ2481" s="104"/>
      <c r="LK2481" s="104"/>
      <c r="LL2481" s="104"/>
      <c r="LM2481" s="104"/>
      <c r="LN2481" s="104"/>
      <c r="LO2481" s="104"/>
      <c r="LP2481" s="104"/>
      <c r="LQ2481" s="104"/>
      <c r="LR2481" s="104"/>
      <c r="LS2481" s="104"/>
      <c r="LT2481" s="104"/>
      <c r="LU2481" s="104"/>
      <c r="LV2481" s="104"/>
      <c r="LW2481" s="104"/>
      <c r="LX2481" s="104"/>
      <c r="LY2481" s="104"/>
      <c r="LZ2481" s="104"/>
      <c r="MA2481" s="104"/>
      <c r="MB2481" s="104"/>
      <c r="MC2481" s="104"/>
      <c r="MD2481" s="104"/>
      <c r="ME2481" s="104"/>
      <c r="MF2481" s="104"/>
      <c r="MG2481" s="104"/>
      <c r="MH2481" s="104"/>
      <c r="MI2481" s="104"/>
      <c r="MJ2481" s="104"/>
      <c r="MK2481" s="104"/>
      <c r="ML2481" s="104"/>
      <c r="MM2481" s="104"/>
      <c r="MN2481" s="104"/>
      <c r="MO2481" s="104"/>
      <c r="MP2481" s="104"/>
      <c r="MQ2481" s="104"/>
      <c r="MR2481" s="104"/>
      <c r="MS2481" s="104"/>
      <c r="MT2481" s="104"/>
      <c r="MU2481" s="104"/>
      <c r="MV2481" s="104"/>
      <c r="MW2481" s="104"/>
      <c r="MX2481" s="104"/>
      <c r="MY2481" s="104"/>
      <c r="MZ2481" s="104"/>
      <c r="NA2481" s="104"/>
      <c r="NB2481" s="104"/>
      <c r="NC2481" s="104"/>
      <c r="ND2481" s="104"/>
      <c r="NE2481" s="104"/>
      <c r="NF2481" s="104"/>
      <c r="NG2481" s="104"/>
      <c r="NH2481" s="104"/>
      <c r="NI2481" s="104"/>
      <c r="NJ2481" s="104"/>
      <c r="NK2481" s="104"/>
      <c r="NL2481" s="104"/>
      <c r="NM2481" s="104"/>
      <c r="NN2481" s="104"/>
      <c r="NO2481" s="104"/>
      <c r="NP2481" s="104"/>
      <c r="NQ2481" s="104"/>
      <c r="NR2481" s="104"/>
      <c r="NS2481" s="104"/>
      <c r="NT2481" s="104"/>
      <c r="NU2481" s="104"/>
      <c r="NV2481" s="104"/>
      <c r="NW2481" s="104"/>
      <c r="NX2481" s="104"/>
      <c r="NY2481" s="104"/>
      <c r="NZ2481" s="104"/>
      <c r="OA2481" s="104"/>
      <c r="OB2481" s="104"/>
      <c r="OC2481" s="104"/>
      <c r="OD2481" s="104"/>
      <c r="OE2481" s="104"/>
      <c r="OF2481" s="104"/>
      <c r="OG2481" s="104"/>
      <c r="OH2481" s="104"/>
      <c r="OI2481" s="104"/>
      <c r="OJ2481" s="104"/>
      <c r="OK2481" s="104"/>
      <c r="OL2481" s="104"/>
      <c r="OM2481" s="104"/>
      <c r="ON2481" s="104"/>
      <c r="OO2481" s="104"/>
      <c r="OP2481" s="104"/>
      <c r="OQ2481" s="104"/>
      <c r="OR2481" s="104"/>
      <c r="OS2481" s="104"/>
      <c r="OT2481" s="104"/>
      <c r="OU2481" s="104"/>
      <c r="OV2481" s="104"/>
      <c r="OW2481" s="104"/>
      <c r="OX2481" s="104"/>
      <c r="OY2481" s="104"/>
      <c r="OZ2481" s="104"/>
      <c r="PA2481" s="104"/>
      <c r="PB2481" s="104"/>
      <c r="PC2481" s="104"/>
      <c r="PD2481" s="104"/>
      <c r="PE2481" s="104"/>
      <c r="PF2481" s="104"/>
      <c r="PG2481" s="104"/>
      <c r="PH2481" s="104"/>
      <c r="PI2481" s="104"/>
      <c r="PJ2481" s="104"/>
      <c r="PK2481" s="104"/>
      <c r="PL2481" s="104"/>
      <c r="PM2481" s="104"/>
      <c r="PN2481" s="104"/>
      <c r="PO2481" s="104"/>
      <c r="PP2481" s="104"/>
      <c r="PQ2481" s="104"/>
      <c r="PR2481" s="104"/>
      <c r="PS2481" s="104"/>
      <c r="PT2481" s="104"/>
      <c r="PU2481" s="104"/>
      <c r="PV2481" s="104"/>
      <c r="PW2481" s="104"/>
      <c r="PX2481" s="104"/>
      <c r="PY2481" s="104"/>
      <c r="PZ2481" s="104"/>
      <c r="QA2481" s="104"/>
      <c r="QB2481" s="104"/>
      <c r="QC2481" s="104"/>
      <c r="QD2481" s="104"/>
      <c r="QE2481" s="104"/>
      <c r="QF2481" s="104"/>
      <c r="QG2481" s="104"/>
      <c r="QH2481" s="104"/>
      <c r="QI2481" s="104"/>
      <c r="QJ2481" s="104"/>
      <c r="QK2481" s="104"/>
      <c r="QL2481" s="104"/>
      <c r="QM2481" s="104"/>
      <c r="QN2481" s="104"/>
      <c r="QO2481" s="104"/>
      <c r="QP2481" s="104"/>
      <c r="QQ2481" s="104"/>
      <c r="QR2481" s="104"/>
      <c r="QS2481" s="104"/>
      <c r="QT2481" s="104"/>
      <c r="QU2481" s="104"/>
      <c r="QV2481" s="104"/>
      <c r="QW2481" s="104"/>
      <c r="QX2481" s="104"/>
      <c r="QY2481" s="104"/>
      <c r="QZ2481" s="104"/>
      <c r="RA2481" s="104"/>
      <c r="RB2481" s="104"/>
      <c r="RC2481" s="104"/>
      <c r="RD2481" s="104"/>
      <c r="RE2481" s="104"/>
      <c r="RF2481" s="104"/>
    </row>
    <row r="2482" spans="1:474" s="14" customFormat="1" x14ac:dyDescent="0.25">
      <c r="A2482" s="11">
        <v>44100</v>
      </c>
      <c r="B2482" s="79" t="s">
        <v>2332</v>
      </c>
      <c r="C2482" s="80"/>
      <c r="D2482" s="11"/>
      <c r="E2482" s="11"/>
      <c r="F2482" s="13">
        <v>5083505.5039999997</v>
      </c>
      <c r="G2482" s="171">
        <f>G2483+G2485</f>
        <v>0</v>
      </c>
      <c r="H2482" s="171">
        <f t="shared" ref="H2482:AE2482" si="405">H2483+H2485</f>
        <v>0</v>
      </c>
      <c r="I2482" s="171">
        <f t="shared" si="405"/>
        <v>0</v>
      </c>
      <c r="J2482" s="171">
        <f t="shared" si="405"/>
        <v>0</v>
      </c>
      <c r="K2482" s="171">
        <f t="shared" si="405"/>
        <v>0</v>
      </c>
      <c r="L2482" s="171">
        <f t="shared" si="405"/>
        <v>0</v>
      </c>
      <c r="M2482" s="171">
        <f t="shared" si="405"/>
        <v>0</v>
      </c>
      <c r="N2482" s="171">
        <f t="shared" si="405"/>
        <v>0</v>
      </c>
      <c r="O2482" s="171">
        <f t="shared" si="405"/>
        <v>0</v>
      </c>
      <c r="P2482" s="185">
        <f t="shared" si="405"/>
        <v>0</v>
      </c>
      <c r="Q2482" s="171">
        <f t="shared" si="405"/>
        <v>0</v>
      </c>
      <c r="R2482" s="171">
        <f t="shared" si="405"/>
        <v>0</v>
      </c>
      <c r="S2482" s="171">
        <v>0</v>
      </c>
      <c r="T2482" s="171">
        <v>0</v>
      </c>
      <c r="U2482" s="171">
        <v>5353</v>
      </c>
      <c r="V2482" s="185">
        <v>5083505.5039999997</v>
      </c>
      <c r="W2482" s="171">
        <f t="shared" si="405"/>
        <v>0</v>
      </c>
      <c r="X2482" s="171">
        <f t="shared" si="405"/>
        <v>0</v>
      </c>
      <c r="Y2482" s="171">
        <f t="shared" si="405"/>
        <v>0</v>
      </c>
      <c r="Z2482" s="171">
        <f t="shared" si="405"/>
        <v>0</v>
      </c>
      <c r="AA2482" s="171">
        <f t="shared" si="405"/>
        <v>0</v>
      </c>
      <c r="AB2482" s="171">
        <f t="shared" si="405"/>
        <v>0</v>
      </c>
      <c r="AC2482" s="171">
        <f t="shared" si="405"/>
        <v>0</v>
      </c>
      <c r="AD2482" s="181">
        <f t="shared" si="405"/>
        <v>0</v>
      </c>
      <c r="AE2482" s="185">
        <f t="shared" si="405"/>
        <v>5083505.5039999997</v>
      </c>
      <c r="AF2482" s="104"/>
      <c r="AG2482" s="104"/>
      <c r="AH2482" s="104"/>
      <c r="AI2482" s="104"/>
      <c r="AJ2482" s="104"/>
      <c r="AK2482" s="104"/>
      <c r="AL2482" s="104"/>
      <c r="AM2482" s="104"/>
      <c r="AN2482" s="104"/>
      <c r="AO2482" s="104"/>
      <c r="AP2482" s="104"/>
      <c r="AQ2482" s="104"/>
      <c r="AR2482" s="104"/>
      <c r="AS2482" s="104"/>
      <c r="AT2482" s="104"/>
      <c r="AU2482" s="104"/>
      <c r="AV2482" s="104"/>
      <c r="AW2482" s="104"/>
      <c r="AX2482" s="104"/>
      <c r="AY2482" s="104"/>
      <c r="AZ2482" s="104"/>
      <c r="BA2482" s="104"/>
      <c r="BB2482" s="104"/>
      <c r="BC2482" s="104"/>
      <c r="BD2482" s="104"/>
      <c r="BE2482" s="104"/>
      <c r="BF2482" s="104"/>
      <c r="BG2482" s="104"/>
      <c r="BH2482" s="104"/>
      <c r="BI2482" s="104"/>
      <c r="BJ2482" s="104"/>
      <c r="BK2482" s="104"/>
      <c r="BL2482" s="104"/>
      <c r="BM2482" s="104"/>
      <c r="BN2482" s="104"/>
      <c r="BO2482" s="104"/>
      <c r="BP2482" s="104"/>
      <c r="BQ2482" s="104"/>
      <c r="BR2482" s="104"/>
      <c r="GM2482" s="104"/>
      <c r="GN2482" s="104"/>
      <c r="GO2482" s="104"/>
      <c r="GP2482" s="104"/>
      <c r="GQ2482" s="104"/>
      <c r="GR2482" s="104"/>
      <c r="GS2482" s="104"/>
      <c r="GT2482" s="104"/>
      <c r="GU2482" s="104"/>
      <c r="GV2482" s="104"/>
      <c r="GW2482" s="104"/>
      <c r="GX2482" s="104"/>
      <c r="GY2482" s="104"/>
      <c r="GZ2482" s="104"/>
      <c r="HA2482" s="104"/>
      <c r="HB2482" s="104"/>
      <c r="HC2482" s="104"/>
      <c r="HD2482" s="104"/>
      <c r="HE2482" s="104"/>
      <c r="HF2482" s="104"/>
      <c r="HG2482" s="104"/>
      <c r="HH2482" s="104"/>
      <c r="HI2482" s="104"/>
      <c r="HJ2482" s="104"/>
      <c r="HK2482" s="104"/>
      <c r="HL2482" s="104"/>
      <c r="HM2482" s="104"/>
      <c r="HN2482" s="104"/>
      <c r="HO2482" s="104"/>
      <c r="HP2482" s="104"/>
      <c r="HQ2482" s="104"/>
      <c r="HR2482" s="104"/>
      <c r="HS2482" s="104"/>
      <c r="HT2482" s="104"/>
      <c r="HU2482" s="104"/>
      <c r="HV2482" s="104"/>
      <c r="HW2482" s="104"/>
      <c r="HX2482" s="104"/>
      <c r="HY2482" s="104"/>
      <c r="HZ2482" s="104"/>
      <c r="IA2482" s="104"/>
      <c r="IB2482" s="104"/>
      <c r="IC2482" s="104"/>
      <c r="ID2482" s="104"/>
      <c r="IE2482" s="104"/>
      <c r="IF2482" s="104"/>
      <c r="IG2482" s="104"/>
      <c r="IH2482" s="104"/>
      <c r="II2482" s="104"/>
      <c r="IJ2482" s="104"/>
      <c r="IK2482" s="104"/>
      <c r="IL2482" s="104"/>
      <c r="IM2482" s="104"/>
      <c r="IN2482" s="104"/>
      <c r="IO2482" s="104"/>
      <c r="IP2482" s="104"/>
      <c r="IQ2482" s="104"/>
      <c r="IR2482" s="104"/>
      <c r="IS2482" s="104"/>
      <c r="IT2482" s="104"/>
      <c r="IU2482" s="104"/>
      <c r="IV2482" s="104"/>
      <c r="IW2482" s="104"/>
      <c r="IX2482" s="104"/>
      <c r="IY2482" s="104"/>
      <c r="IZ2482" s="104"/>
      <c r="JA2482" s="104"/>
      <c r="JB2482" s="104"/>
      <c r="JC2482" s="104"/>
      <c r="JD2482" s="104"/>
      <c r="JE2482" s="104"/>
      <c r="JF2482" s="104"/>
      <c r="JG2482" s="104"/>
      <c r="JH2482" s="104"/>
      <c r="JI2482" s="104"/>
      <c r="JJ2482" s="104"/>
      <c r="JK2482" s="104"/>
      <c r="JL2482" s="104"/>
      <c r="JM2482" s="104"/>
      <c r="JN2482" s="104"/>
      <c r="JO2482" s="104"/>
      <c r="JP2482" s="104"/>
      <c r="JQ2482" s="104"/>
      <c r="JR2482" s="104"/>
      <c r="JS2482" s="104"/>
      <c r="JT2482" s="104"/>
      <c r="JU2482" s="104"/>
      <c r="JV2482" s="104"/>
      <c r="JW2482" s="104"/>
      <c r="JX2482" s="104"/>
      <c r="JY2482" s="104"/>
      <c r="JZ2482" s="104"/>
      <c r="KA2482" s="104"/>
      <c r="KB2482" s="104"/>
      <c r="KC2482" s="104"/>
      <c r="KD2482" s="104"/>
      <c r="KE2482" s="104"/>
      <c r="KF2482" s="104"/>
      <c r="KG2482" s="104"/>
      <c r="KH2482" s="104"/>
      <c r="KI2482" s="104"/>
      <c r="KJ2482" s="104"/>
      <c r="KK2482" s="104"/>
      <c r="KL2482" s="104"/>
      <c r="KM2482" s="104"/>
      <c r="KN2482" s="104"/>
      <c r="KO2482" s="104"/>
      <c r="KP2482" s="104"/>
      <c r="KQ2482" s="104"/>
      <c r="KR2482" s="104"/>
      <c r="KS2482" s="104"/>
      <c r="KT2482" s="104"/>
      <c r="KU2482" s="104"/>
      <c r="KV2482" s="104"/>
      <c r="KW2482" s="104"/>
      <c r="KX2482" s="104"/>
      <c r="KY2482" s="104"/>
      <c r="KZ2482" s="104"/>
      <c r="LA2482" s="104"/>
      <c r="LB2482" s="104"/>
      <c r="LC2482" s="104"/>
      <c r="LD2482" s="104"/>
      <c r="LE2482" s="104"/>
      <c r="LF2482" s="104"/>
      <c r="LG2482" s="104"/>
      <c r="LH2482" s="104"/>
      <c r="LI2482" s="104"/>
      <c r="LJ2482" s="104"/>
      <c r="LK2482" s="104"/>
      <c r="LL2482" s="104"/>
      <c r="LM2482" s="104"/>
      <c r="LN2482" s="104"/>
      <c r="LO2482" s="104"/>
      <c r="LP2482" s="104"/>
      <c r="LQ2482" s="104"/>
      <c r="LR2482" s="104"/>
      <c r="LS2482" s="104"/>
      <c r="LT2482" s="104"/>
      <c r="LU2482" s="104"/>
      <c r="LV2482" s="104"/>
      <c r="LW2482" s="104"/>
      <c r="LX2482" s="104"/>
      <c r="LY2482" s="104"/>
      <c r="LZ2482" s="104"/>
      <c r="MA2482" s="104"/>
      <c r="MB2482" s="104"/>
      <c r="MC2482" s="104"/>
      <c r="MD2482" s="104"/>
      <c r="ME2482" s="104"/>
      <c r="MF2482" s="104"/>
      <c r="MG2482" s="104"/>
      <c r="MH2482" s="104"/>
      <c r="MI2482" s="104"/>
      <c r="MJ2482" s="104"/>
      <c r="MK2482" s="104"/>
      <c r="ML2482" s="104"/>
      <c r="MM2482" s="104"/>
      <c r="MN2482" s="104"/>
      <c r="MO2482" s="104"/>
      <c r="MP2482" s="104"/>
      <c r="MQ2482" s="104"/>
      <c r="MR2482" s="104"/>
      <c r="MS2482" s="104"/>
      <c r="MT2482" s="104"/>
      <c r="MU2482" s="104"/>
      <c r="MV2482" s="104"/>
      <c r="MW2482" s="104"/>
      <c r="MX2482" s="104"/>
      <c r="MY2482" s="104"/>
      <c r="MZ2482" s="104"/>
      <c r="NA2482" s="104"/>
      <c r="NB2482" s="104"/>
      <c r="NC2482" s="104"/>
      <c r="ND2482" s="104"/>
      <c r="NE2482" s="104"/>
      <c r="NF2482" s="104"/>
      <c r="NG2482" s="104"/>
      <c r="NH2482" s="104"/>
      <c r="NI2482" s="104"/>
      <c r="NJ2482" s="104"/>
      <c r="NK2482" s="104"/>
      <c r="NL2482" s="104"/>
      <c r="NM2482" s="104"/>
      <c r="NN2482" s="104"/>
      <c r="NO2482" s="104"/>
      <c r="NP2482" s="104"/>
      <c r="NQ2482" s="104"/>
      <c r="NR2482" s="104"/>
      <c r="NS2482" s="104"/>
      <c r="NT2482" s="104"/>
      <c r="NU2482" s="104"/>
      <c r="NV2482" s="104"/>
      <c r="NW2482" s="104"/>
      <c r="NX2482" s="104"/>
      <c r="NY2482" s="104"/>
      <c r="NZ2482" s="104"/>
      <c r="OA2482" s="104"/>
      <c r="OB2482" s="104"/>
      <c r="OC2482" s="104"/>
      <c r="OD2482" s="104"/>
      <c r="OE2482" s="104"/>
      <c r="OF2482" s="104"/>
      <c r="OG2482" s="104"/>
      <c r="OH2482" s="104"/>
      <c r="OI2482" s="104"/>
      <c r="OJ2482" s="104"/>
      <c r="OK2482" s="104"/>
      <c r="OL2482" s="104"/>
      <c r="OM2482" s="104"/>
      <c r="ON2482" s="104"/>
      <c r="OO2482" s="104"/>
      <c r="OP2482" s="104"/>
      <c r="OQ2482" s="104"/>
      <c r="OR2482" s="104"/>
      <c r="OS2482" s="104"/>
      <c r="OT2482" s="104"/>
      <c r="OU2482" s="104"/>
      <c r="OV2482" s="104"/>
      <c r="OW2482" s="104"/>
      <c r="OX2482" s="104"/>
      <c r="OY2482" s="104"/>
      <c r="OZ2482" s="104"/>
      <c r="PA2482" s="104"/>
      <c r="PB2482" s="104"/>
      <c r="PC2482" s="104"/>
      <c r="PD2482" s="104"/>
      <c r="PE2482" s="104"/>
      <c r="PF2482" s="104"/>
      <c r="PG2482" s="104"/>
      <c r="PH2482" s="104"/>
      <c r="PI2482" s="104"/>
      <c r="PJ2482" s="104"/>
      <c r="PK2482" s="104"/>
      <c r="PL2482" s="104"/>
      <c r="PM2482" s="104"/>
      <c r="PN2482" s="104"/>
      <c r="PO2482" s="104"/>
      <c r="PP2482" s="104"/>
      <c r="PQ2482" s="104"/>
      <c r="PR2482" s="104"/>
      <c r="PS2482" s="104"/>
      <c r="PT2482" s="104"/>
      <c r="PU2482" s="104"/>
      <c r="PV2482" s="104"/>
      <c r="PW2482" s="104"/>
      <c r="PX2482" s="104"/>
      <c r="PY2482" s="104"/>
      <c r="PZ2482" s="104"/>
      <c r="QA2482" s="104"/>
      <c r="QB2482" s="104"/>
      <c r="QC2482" s="104"/>
      <c r="QD2482" s="104"/>
      <c r="QE2482" s="104"/>
      <c r="QF2482" s="104"/>
      <c r="QG2482" s="104"/>
      <c r="QH2482" s="104"/>
      <c r="QI2482" s="104"/>
      <c r="QJ2482" s="104"/>
      <c r="QK2482" s="104"/>
      <c r="QL2482" s="104"/>
      <c r="QM2482" s="104"/>
      <c r="QN2482" s="104"/>
      <c r="QO2482" s="104"/>
      <c r="QP2482" s="104"/>
      <c r="QQ2482" s="104"/>
      <c r="QR2482" s="104"/>
      <c r="QS2482" s="104"/>
      <c r="QT2482" s="104"/>
      <c r="QU2482" s="104"/>
      <c r="QV2482" s="104"/>
      <c r="QW2482" s="104"/>
      <c r="QX2482" s="104"/>
      <c r="QY2482" s="104"/>
      <c r="QZ2482" s="104"/>
      <c r="RA2482" s="104"/>
      <c r="RB2482" s="104"/>
      <c r="RC2482" s="104"/>
      <c r="RD2482" s="104"/>
      <c r="RE2482" s="104"/>
      <c r="RF2482" s="104"/>
    </row>
    <row r="2483" spans="1:474" s="19" customFormat="1" x14ac:dyDescent="0.25">
      <c r="A2483" s="15">
        <v>44101</v>
      </c>
      <c r="B2483" s="67" t="s">
        <v>2333</v>
      </c>
      <c r="C2483" s="15"/>
      <c r="D2483" s="15"/>
      <c r="E2483" s="15"/>
      <c r="F2483" s="18">
        <v>4589000</v>
      </c>
      <c r="G2483" s="173">
        <f>SUM(G2484)</f>
        <v>0</v>
      </c>
      <c r="H2483" s="173">
        <f t="shared" ref="H2483:AE2483" si="406">SUM(H2484)</f>
        <v>0</v>
      </c>
      <c r="I2483" s="173">
        <f t="shared" si="406"/>
        <v>0</v>
      </c>
      <c r="J2483" s="173">
        <f t="shared" si="406"/>
        <v>0</v>
      </c>
      <c r="K2483" s="173">
        <f t="shared" si="406"/>
        <v>0</v>
      </c>
      <c r="L2483" s="173">
        <f t="shared" si="406"/>
        <v>0</v>
      </c>
      <c r="M2483" s="173">
        <f t="shared" si="406"/>
        <v>0</v>
      </c>
      <c r="N2483" s="173">
        <f t="shared" si="406"/>
        <v>0</v>
      </c>
      <c r="O2483" s="173">
        <f t="shared" si="406"/>
        <v>0</v>
      </c>
      <c r="P2483" s="184">
        <f t="shared" si="406"/>
        <v>0</v>
      </c>
      <c r="Q2483" s="173">
        <f t="shared" si="406"/>
        <v>0</v>
      </c>
      <c r="R2483" s="173">
        <f t="shared" si="406"/>
        <v>0</v>
      </c>
      <c r="S2483" s="173">
        <v>0</v>
      </c>
      <c r="T2483" s="173">
        <v>0</v>
      </c>
      <c r="U2483" s="173">
        <v>4589</v>
      </c>
      <c r="V2483" s="184">
        <v>4589000</v>
      </c>
      <c r="W2483" s="173">
        <f t="shared" si="406"/>
        <v>0</v>
      </c>
      <c r="X2483" s="173">
        <f t="shared" si="406"/>
        <v>0</v>
      </c>
      <c r="Y2483" s="173">
        <f t="shared" si="406"/>
        <v>0</v>
      </c>
      <c r="Z2483" s="173">
        <f t="shared" si="406"/>
        <v>0</v>
      </c>
      <c r="AA2483" s="173">
        <f t="shared" si="406"/>
        <v>0</v>
      </c>
      <c r="AB2483" s="173">
        <f t="shared" si="406"/>
        <v>0</v>
      </c>
      <c r="AC2483" s="173">
        <f t="shared" si="406"/>
        <v>0</v>
      </c>
      <c r="AD2483" s="179">
        <f t="shared" si="406"/>
        <v>0</v>
      </c>
      <c r="AE2483" s="184">
        <f t="shared" si="406"/>
        <v>4589000</v>
      </c>
      <c r="AF2483" s="104"/>
      <c r="AG2483" s="104"/>
      <c r="AH2483" s="104"/>
      <c r="AI2483" s="104"/>
      <c r="AJ2483" s="104"/>
      <c r="AK2483" s="104"/>
      <c r="AL2483" s="104"/>
      <c r="AM2483" s="104"/>
      <c r="AN2483" s="104"/>
      <c r="AO2483" s="104"/>
      <c r="AP2483" s="104"/>
      <c r="AQ2483" s="104"/>
      <c r="AR2483" s="104"/>
      <c r="AS2483" s="104"/>
      <c r="AT2483" s="104"/>
      <c r="AU2483" s="104"/>
      <c r="AV2483" s="104"/>
      <c r="AW2483" s="104"/>
      <c r="AX2483" s="104"/>
      <c r="AY2483" s="104"/>
      <c r="AZ2483" s="104"/>
      <c r="BA2483" s="104"/>
      <c r="BB2483" s="104"/>
      <c r="BC2483" s="104"/>
      <c r="BD2483" s="104"/>
      <c r="BE2483" s="104"/>
      <c r="BF2483" s="104"/>
      <c r="BG2483" s="104"/>
      <c r="BH2483" s="104"/>
      <c r="BI2483" s="104"/>
      <c r="BJ2483" s="104"/>
      <c r="BK2483" s="104"/>
      <c r="BL2483" s="104"/>
      <c r="BM2483" s="104"/>
      <c r="BN2483" s="104"/>
      <c r="BO2483" s="104"/>
      <c r="BP2483" s="104"/>
      <c r="BQ2483" s="104"/>
      <c r="BR2483" s="104"/>
      <c r="GM2483" s="104"/>
      <c r="GN2483" s="104"/>
      <c r="GO2483" s="104"/>
      <c r="GP2483" s="104"/>
      <c r="GQ2483" s="104"/>
      <c r="GR2483" s="104"/>
      <c r="GS2483" s="104"/>
      <c r="GT2483" s="104"/>
      <c r="GU2483" s="104"/>
      <c r="GV2483" s="104"/>
      <c r="GW2483" s="104"/>
      <c r="GX2483" s="104"/>
      <c r="GY2483" s="104"/>
      <c r="GZ2483" s="104"/>
      <c r="HA2483" s="104"/>
      <c r="HB2483" s="104"/>
      <c r="HC2483" s="104"/>
      <c r="HD2483" s="104"/>
      <c r="HE2483" s="104"/>
      <c r="HF2483" s="104"/>
      <c r="HG2483" s="104"/>
      <c r="HH2483" s="104"/>
      <c r="HI2483" s="104"/>
      <c r="HJ2483" s="104"/>
      <c r="HK2483" s="104"/>
      <c r="HL2483" s="104"/>
      <c r="HM2483" s="104"/>
      <c r="HN2483" s="104"/>
      <c r="HO2483" s="104"/>
      <c r="HP2483" s="104"/>
      <c r="HQ2483" s="104"/>
      <c r="HR2483" s="104"/>
      <c r="HS2483" s="104"/>
      <c r="HT2483" s="104"/>
      <c r="HU2483" s="104"/>
      <c r="HV2483" s="104"/>
      <c r="HW2483" s="104"/>
      <c r="HX2483" s="104"/>
      <c r="HY2483" s="104"/>
      <c r="HZ2483" s="104"/>
      <c r="IA2483" s="104"/>
      <c r="IB2483" s="104"/>
      <c r="IC2483" s="104"/>
      <c r="ID2483" s="104"/>
      <c r="IE2483" s="104"/>
      <c r="IF2483" s="104"/>
      <c r="IG2483" s="104"/>
      <c r="IH2483" s="104"/>
      <c r="II2483" s="104"/>
      <c r="IJ2483" s="104"/>
      <c r="IK2483" s="104"/>
      <c r="IL2483" s="104"/>
      <c r="IM2483" s="104"/>
      <c r="IN2483" s="104"/>
      <c r="IO2483" s="104"/>
      <c r="IP2483" s="104"/>
      <c r="IQ2483" s="104"/>
      <c r="IR2483" s="104"/>
      <c r="IS2483" s="104"/>
      <c r="IT2483" s="104"/>
      <c r="IU2483" s="104"/>
      <c r="IV2483" s="104"/>
      <c r="IW2483" s="104"/>
      <c r="IX2483" s="104"/>
      <c r="IY2483" s="104"/>
      <c r="IZ2483" s="104"/>
      <c r="JA2483" s="104"/>
      <c r="JB2483" s="104"/>
      <c r="JC2483" s="104"/>
      <c r="JD2483" s="104"/>
      <c r="JE2483" s="104"/>
      <c r="JF2483" s="104"/>
      <c r="JG2483" s="104"/>
      <c r="JH2483" s="104"/>
      <c r="JI2483" s="104"/>
      <c r="JJ2483" s="104"/>
      <c r="JK2483" s="104"/>
      <c r="JL2483" s="104"/>
      <c r="JM2483" s="104"/>
      <c r="JN2483" s="104"/>
      <c r="JO2483" s="104"/>
      <c r="JP2483" s="104"/>
      <c r="JQ2483" s="104"/>
      <c r="JR2483" s="104"/>
      <c r="JS2483" s="104"/>
      <c r="JT2483" s="104"/>
      <c r="JU2483" s="104"/>
      <c r="JV2483" s="104"/>
      <c r="JW2483" s="104"/>
      <c r="JX2483" s="104"/>
      <c r="JY2483" s="104"/>
      <c r="JZ2483" s="104"/>
      <c r="KA2483" s="104"/>
      <c r="KB2483" s="104"/>
      <c r="KC2483" s="104"/>
      <c r="KD2483" s="104"/>
      <c r="KE2483" s="104"/>
      <c r="KF2483" s="104"/>
      <c r="KG2483" s="104"/>
      <c r="KH2483" s="104"/>
      <c r="KI2483" s="104"/>
      <c r="KJ2483" s="104"/>
      <c r="KK2483" s="104"/>
      <c r="KL2483" s="104"/>
      <c r="KM2483" s="104"/>
      <c r="KN2483" s="104"/>
      <c r="KO2483" s="104"/>
      <c r="KP2483" s="104"/>
      <c r="KQ2483" s="104"/>
      <c r="KR2483" s="104"/>
      <c r="KS2483" s="104"/>
      <c r="KT2483" s="104"/>
      <c r="KU2483" s="104"/>
      <c r="KV2483" s="104"/>
      <c r="KW2483" s="104"/>
      <c r="KX2483" s="104"/>
      <c r="KY2483" s="104"/>
      <c r="KZ2483" s="104"/>
      <c r="LA2483" s="104"/>
      <c r="LB2483" s="104"/>
      <c r="LC2483" s="104"/>
      <c r="LD2483" s="104"/>
      <c r="LE2483" s="104"/>
      <c r="LF2483" s="104"/>
      <c r="LG2483" s="104"/>
      <c r="LH2483" s="104"/>
      <c r="LI2483" s="104"/>
      <c r="LJ2483" s="104"/>
      <c r="LK2483" s="104"/>
      <c r="LL2483" s="104"/>
      <c r="LM2483" s="104"/>
      <c r="LN2483" s="104"/>
      <c r="LO2483" s="104"/>
      <c r="LP2483" s="104"/>
      <c r="LQ2483" s="104"/>
      <c r="LR2483" s="104"/>
      <c r="LS2483" s="104"/>
      <c r="LT2483" s="104"/>
      <c r="LU2483" s="104"/>
      <c r="LV2483" s="104"/>
      <c r="LW2483" s="104"/>
      <c r="LX2483" s="104"/>
      <c r="LY2483" s="104"/>
      <c r="LZ2483" s="104"/>
      <c r="MA2483" s="104"/>
      <c r="MB2483" s="104"/>
      <c r="MC2483" s="104"/>
      <c r="MD2483" s="104"/>
      <c r="ME2483" s="104"/>
      <c r="MF2483" s="104"/>
      <c r="MG2483" s="104"/>
      <c r="MH2483" s="104"/>
      <c r="MI2483" s="104"/>
      <c r="MJ2483" s="104"/>
      <c r="MK2483" s="104"/>
      <c r="ML2483" s="104"/>
      <c r="MM2483" s="104"/>
      <c r="MN2483" s="104"/>
      <c r="MO2483" s="104"/>
      <c r="MP2483" s="104"/>
      <c r="MQ2483" s="104"/>
      <c r="MR2483" s="104"/>
      <c r="MS2483" s="104"/>
      <c r="MT2483" s="104"/>
      <c r="MU2483" s="104"/>
      <c r="MV2483" s="104"/>
      <c r="MW2483" s="104"/>
      <c r="MX2483" s="104"/>
      <c r="MY2483" s="104"/>
      <c r="MZ2483" s="104"/>
      <c r="NA2483" s="104"/>
      <c r="NB2483" s="104"/>
      <c r="NC2483" s="104"/>
      <c r="ND2483" s="104"/>
      <c r="NE2483" s="104"/>
      <c r="NF2483" s="104"/>
      <c r="NG2483" s="104"/>
      <c r="NH2483" s="104"/>
      <c r="NI2483" s="104"/>
      <c r="NJ2483" s="104"/>
      <c r="NK2483" s="104"/>
      <c r="NL2483" s="104"/>
      <c r="NM2483" s="104"/>
      <c r="NN2483" s="104"/>
      <c r="NO2483" s="104"/>
      <c r="NP2483" s="104"/>
      <c r="NQ2483" s="104"/>
      <c r="NR2483" s="104"/>
      <c r="NS2483" s="104"/>
      <c r="NT2483" s="104"/>
      <c r="NU2483" s="104"/>
      <c r="NV2483" s="104"/>
      <c r="NW2483" s="104"/>
      <c r="NX2483" s="104"/>
      <c r="NY2483" s="104"/>
      <c r="NZ2483" s="104"/>
      <c r="OA2483" s="104"/>
      <c r="OB2483" s="104"/>
      <c r="OC2483" s="104"/>
      <c r="OD2483" s="104"/>
      <c r="OE2483" s="104"/>
      <c r="OF2483" s="104"/>
      <c r="OG2483" s="104"/>
      <c r="OH2483" s="104"/>
      <c r="OI2483" s="104"/>
      <c r="OJ2483" s="104"/>
      <c r="OK2483" s="104"/>
      <c r="OL2483" s="104"/>
      <c r="OM2483" s="104"/>
      <c r="ON2483" s="104"/>
      <c r="OO2483" s="104"/>
      <c r="OP2483" s="104"/>
      <c r="OQ2483" s="104"/>
      <c r="OR2483" s="104"/>
      <c r="OS2483" s="104"/>
      <c r="OT2483" s="104"/>
      <c r="OU2483" s="104"/>
      <c r="OV2483" s="104"/>
      <c r="OW2483" s="104"/>
      <c r="OX2483" s="104"/>
      <c r="OY2483" s="104"/>
      <c r="OZ2483" s="104"/>
      <c r="PA2483" s="104"/>
      <c r="PB2483" s="104"/>
      <c r="PC2483" s="104"/>
      <c r="PD2483" s="104"/>
      <c r="PE2483" s="104"/>
      <c r="PF2483" s="104"/>
      <c r="PG2483" s="104"/>
      <c r="PH2483" s="104"/>
      <c r="PI2483" s="104"/>
      <c r="PJ2483" s="104"/>
      <c r="PK2483" s="104"/>
      <c r="PL2483" s="104"/>
      <c r="PM2483" s="104"/>
      <c r="PN2483" s="104"/>
      <c r="PO2483" s="104"/>
      <c r="PP2483" s="104"/>
      <c r="PQ2483" s="104"/>
      <c r="PR2483" s="104"/>
      <c r="PS2483" s="104"/>
      <c r="PT2483" s="104"/>
      <c r="PU2483" s="104"/>
      <c r="PV2483" s="104"/>
      <c r="PW2483" s="104"/>
      <c r="PX2483" s="104"/>
      <c r="PY2483" s="104"/>
      <c r="PZ2483" s="104"/>
      <c r="QA2483" s="104"/>
      <c r="QB2483" s="104"/>
      <c r="QC2483" s="104"/>
      <c r="QD2483" s="104"/>
      <c r="QE2483" s="104"/>
      <c r="QF2483" s="104"/>
      <c r="QG2483" s="104"/>
      <c r="QH2483" s="104"/>
      <c r="QI2483" s="104"/>
      <c r="QJ2483" s="104"/>
      <c r="QK2483" s="104"/>
      <c r="QL2483" s="104"/>
      <c r="QM2483" s="104"/>
      <c r="QN2483" s="104"/>
      <c r="QO2483" s="104"/>
      <c r="QP2483" s="104"/>
      <c r="QQ2483" s="104"/>
      <c r="QR2483" s="104"/>
      <c r="QS2483" s="104"/>
      <c r="QT2483" s="104"/>
      <c r="QU2483" s="104"/>
      <c r="QV2483" s="104"/>
      <c r="QW2483" s="104"/>
      <c r="QX2483" s="104"/>
      <c r="QY2483" s="104"/>
      <c r="QZ2483" s="104"/>
      <c r="RA2483" s="104"/>
      <c r="RB2483" s="104"/>
      <c r="RC2483" s="104"/>
      <c r="RD2483" s="104"/>
      <c r="RE2483" s="104"/>
      <c r="RF2483" s="104"/>
    </row>
    <row r="2484" spans="1:474" x14ac:dyDescent="0.25">
      <c r="A2484" s="119"/>
      <c r="B2484" s="48" t="s">
        <v>2334</v>
      </c>
      <c r="C2484" s="23"/>
      <c r="D2484" s="57">
        <v>4589</v>
      </c>
      <c r="E2484" s="23"/>
      <c r="F2484" s="50">
        <v>4589000</v>
      </c>
      <c r="G2484" s="169"/>
      <c r="H2484" s="169"/>
      <c r="I2484" s="169"/>
      <c r="J2484" s="169"/>
      <c r="K2484" s="169"/>
      <c r="L2484" s="169"/>
      <c r="M2484" s="169"/>
      <c r="N2484" s="169"/>
      <c r="O2484" s="169"/>
      <c r="P2484" s="207"/>
      <c r="Q2484" s="169"/>
      <c r="R2484" s="169"/>
      <c r="S2484" s="169"/>
      <c r="T2484" s="169"/>
      <c r="U2484" s="208">
        <v>4589</v>
      </c>
      <c r="V2484" s="207">
        <v>4589000</v>
      </c>
      <c r="W2484" s="169"/>
      <c r="X2484" s="169"/>
      <c r="Y2484" s="169"/>
      <c r="Z2484" s="169"/>
      <c r="AA2484" s="169"/>
      <c r="AB2484" s="169"/>
      <c r="AC2484" s="180"/>
      <c r="AD2484" s="180"/>
      <c r="AE2484" s="207">
        <f>H2484+J2484+L2484+N2484+P2484+R2484+T2484+V2484+X2484+Z2484+AB2484+AD2484</f>
        <v>4589000</v>
      </c>
    </row>
    <row r="2485" spans="1:474" s="19" customFormat="1" x14ac:dyDescent="0.25">
      <c r="A2485" s="15">
        <v>44102</v>
      </c>
      <c r="B2485" s="67" t="s">
        <v>2335</v>
      </c>
      <c r="C2485" s="15"/>
      <c r="D2485" s="15"/>
      <c r="E2485" s="15"/>
      <c r="F2485" s="18">
        <v>494505.50400000007</v>
      </c>
      <c r="G2485" s="173">
        <f>SUM(G2486)</f>
        <v>0</v>
      </c>
      <c r="H2485" s="173">
        <f t="shared" ref="H2485:AE2485" si="407">SUM(H2486)</f>
        <v>0</v>
      </c>
      <c r="I2485" s="173">
        <f t="shared" si="407"/>
        <v>0</v>
      </c>
      <c r="J2485" s="173">
        <f t="shared" si="407"/>
        <v>0</v>
      </c>
      <c r="K2485" s="173">
        <f t="shared" si="407"/>
        <v>0</v>
      </c>
      <c r="L2485" s="173">
        <f t="shared" si="407"/>
        <v>0</v>
      </c>
      <c r="M2485" s="173">
        <f t="shared" si="407"/>
        <v>0</v>
      </c>
      <c r="N2485" s="173">
        <f t="shared" si="407"/>
        <v>0</v>
      </c>
      <c r="O2485" s="173">
        <f t="shared" si="407"/>
        <v>0</v>
      </c>
      <c r="P2485" s="184">
        <f t="shared" si="407"/>
        <v>0</v>
      </c>
      <c r="Q2485" s="173">
        <f t="shared" si="407"/>
        <v>0</v>
      </c>
      <c r="R2485" s="173">
        <f t="shared" si="407"/>
        <v>0</v>
      </c>
      <c r="S2485" s="173">
        <v>0</v>
      </c>
      <c r="T2485" s="173">
        <v>0</v>
      </c>
      <c r="U2485" s="173">
        <v>764</v>
      </c>
      <c r="V2485" s="184">
        <v>494505.50400000007</v>
      </c>
      <c r="W2485" s="173">
        <f t="shared" si="407"/>
        <v>0</v>
      </c>
      <c r="X2485" s="173">
        <f t="shared" si="407"/>
        <v>0</v>
      </c>
      <c r="Y2485" s="173">
        <f t="shared" si="407"/>
        <v>0</v>
      </c>
      <c r="Z2485" s="173">
        <f t="shared" si="407"/>
        <v>0</v>
      </c>
      <c r="AA2485" s="173">
        <f t="shared" si="407"/>
        <v>0</v>
      </c>
      <c r="AB2485" s="173">
        <f t="shared" si="407"/>
        <v>0</v>
      </c>
      <c r="AC2485" s="173">
        <f t="shared" si="407"/>
        <v>0</v>
      </c>
      <c r="AD2485" s="179">
        <f t="shared" si="407"/>
        <v>0</v>
      </c>
      <c r="AE2485" s="184">
        <f t="shared" si="407"/>
        <v>494505.50400000007</v>
      </c>
      <c r="AF2485" s="104"/>
      <c r="AG2485" s="104"/>
      <c r="AH2485" s="104"/>
      <c r="AI2485" s="104"/>
      <c r="AJ2485" s="104"/>
      <c r="AK2485" s="104"/>
      <c r="AL2485" s="104"/>
      <c r="AM2485" s="104"/>
      <c r="AN2485" s="104"/>
      <c r="AO2485" s="104"/>
      <c r="AP2485" s="104"/>
      <c r="AQ2485" s="104"/>
      <c r="AR2485" s="104"/>
      <c r="AS2485" s="104"/>
      <c r="AT2485" s="104"/>
      <c r="AU2485" s="104"/>
      <c r="AV2485" s="104"/>
      <c r="AW2485" s="104"/>
      <c r="AX2485" s="104"/>
      <c r="AY2485" s="104"/>
      <c r="AZ2485" s="104"/>
      <c r="BA2485" s="104"/>
      <c r="BB2485" s="104"/>
      <c r="BC2485" s="104"/>
      <c r="BD2485" s="104"/>
      <c r="BE2485" s="104"/>
      <c r="BF2485" s="104"/>
      <c r="BG2485" s="104"/>
      <c r="BH2485" s="104"/>
      <c r="BI2485" s="104"/>
      <c r="BJ2485" s="104"/>
      <c r="BK2485" s="104"/>
      <c r="BL2485" s="104"/>
      <c r="BM2485" s="104"/>
      <c r="BN2485" s="104"/>
      <c r="BO2485" s="104"/>
      <c r="BP2485" s="104"/>
      <c r="BQ2485" s="104"/>
      <c r="BR2485" s="104"/>
      <c r="GM2485" s="104"/>
      <c r="GN2485" s="104"/>
      <c r="GO2485" s="104"/>
      <c r="GP2485" s="104"/>
      <c r="GQ2485" s="104"/>
      <c r="GR2485" s="104"/>
      <c r="GS2485" s="104"/>
      <c r="GT2485" s="104"/>
      <c r="GU2485" s="104"/>
      <c r="GV2485" s="104"/>
      <c r="GW2485" s="104"/>
      <c r="GX2485" s="104"/>
      <c r="GY2485" s="104"/>
      <c r="GZ2485" s="104"/>
      <c r="HA2485" s="104"/>
      <c r="HB2485" s="104"/>
      <c r="HC2485" s="104"/>
      <c r="HD2485" s="104"/>
      <c r="HE2485" s="104"/>
      <c r="HF2485" s="104"/>
      <c r="HG2485" s="104"/>
      <c r="HH2485" s="104"/>
      <c r="HI2485" s="104"/>
      <c r="HJ2485" s="104"/>
      <c r="HK2485" s="104"/>
      <c r="HL2485" s="104"/>
      <c r="HM2485" s="104"/>
      <c r="HN2485" s="104"/>
      <c r="HO2485" s="104"/>
      <c r="HP2485" s="104"/>
      <c r="HQ2485" s="104"/>
      <c r="HR2485" s="104"/>
      <c r="HS2485" s="104"/>
      <c r="HT2485" s="104"/>
      <c r="HU2485" s="104"/>
      <c r="HV2485" s="104"/>
      <c r="HW2485" s="104"/>
      <c r="HX2485" s="104"/>
      <c r="HY2485" s="104"/>
      <c r="HZ2485" s="104"/>
      <c r="IA2485" s="104"/>
      <c r="IB2485" s="104"/>
      <c r="IC2485" s="104"/>
      <c r="ID2485" s="104"/>
      <c r="IE2485" s="104"/>
      <c r="IF2485" s="104"/>
      <c r="IG2485" s="104"/>
      <c r="IH2485" s="104"/>
      <c r="II2485" s="104"/>
      <c r="IJ2485" s="104"/>
      <c r="IK2485" s="104"/>
      <c r="IL2485" s="104"/>
      <c r="IM2485" s="104"/>
      <c r="IN2485" s="104"/>
      <c r="IO2485" s="104"/>
      <c r="IP2485" s="104"/>
      <c r="IQ2485" s="104"/>
      <c r="IR2485" s="104"/>
      <c r="IS2485" s="104"/>
      <c r="IT2485" s="104"/>
      <c r="IU2485" s="104"/>
      <c r="IV2485" s="104"/>
      <c r="IW2485" s="104"/>
      <c r="IX2485" s="104"/>
      <c r="IY2485" s="104"/>
      <c r="IZ2485" s="104"/>
      <c r="JA2485" s="104"/>
      <c r="JB2485" s="104"/>
      <c r="JC2485" s="104"/>
      <c r="JD2485" s="104"/>
      <c r="JE2485" s="104"/>
      <c r="JF2485" s="104"/>
      <c r="JG2485" s="104"/>
      <c r="JH2485" s="104"/>
      <c r="JI2485" s="104"/>
      <c r="JJ2485" s="104"/>
      <c r="JK2485" s="104"/>
      <c r="JL2485" s="104"/>
      <c r="JM2485" s="104"/>
      <c r="JN2485" s="104"/>
      <c r="JO2485" s="104"/>
      <c r="JP2485" s="104"/>
      <c r="JQ2485" s="104"/>
      <c r="JR2485" s="104"/>
      <c r="JS2485" s="104"/>
      <c r="JT2485" s="104"/>
      <c r="JU2485" s="104"/>
      <c r="JV2485" s="104"/>
      <c r="JW2485" s="104"/>
      <c r="JX2485" s="104"/>
      <c r="JY2485" s="104"/>
      <c r="JZ2485" s="104"/>
      <c r="KA2485" s="104"/>
      <c r="KB2485" s="104"/>
      <c r="KC2485" s="104"/>
      <c r="KD2485" s="104"/>
      <c r="KE2485" s="104"/>
      <c r="KF2485" s="104"/>
      <c r="KG2485" s="104"/>
      <c r="KH2485" s="104"/>
      <c r="KI2485" s="104"/>
      <c r="KJ2485" s="104"/>
      <c r="KK2485" s="104"/>
      <c r="KL2485" s="104"/>
      <c r="KM2485" s="104"/>
      <c r="KN2485" s="104"/>
      <c r="KO2485" s="104"/>
      <c r="KP2485" s="104"/>
      <c r="KQ2485" s="104"/>
      <c r="KR2485" s="104"/>
      <c r="KS2485" s="104"/>
      <c r="KT2485" s="104"/>
      <c r="KU2485" s="104"/>
      <c r="KV2485" s="104"/>
      <c r="KW2485" s="104"/>
      <c r="KX2485" s="104"/>
      <c r="KY2485" s="104"/>
      <c r="KZ2485" s="104"/>
      <c r="LA2485" s="104"/>
      <c r="LB2485" s="104"/>
      <c r="LC2485" s="104"/>
      <c r="LD2485" s="104"/>
      <c r="LE2485" s="104"/>
      <c r="LF2485" s="104"/>
      <c r="LG2485" s="104"/>
      <c r="LH2485" s="104"/>
      <c r="LI2485" s="104"/>
      <c r="LJ2485" s="104"/>
      <c r="LK2485" s="104"/>
      <c r="LL2485" s="104"/>
      <c r="LM2485" s="104"/>
      <c r="LN2485" s="104"/>
      <c r="LO2485" s="104"/>
      <c r="LP2485" s="104"/>
      <c r="LQ2485" s="104"/>
      <c r="LR2485" s="104"/>
      <c r="LS2485" s="104"/>
      <c r="LT2485" s="104"/>
      <c r="LU2485" s="104"/>
      <c r="LV2485" s="104"/>
      <c r="LW2485" s="104"/>
      <c r="LX2485" s="104"/>
      <c r="LY2485" s="104"/>
      <c r="LZ2485" s="104"/>
      <c r="MA2485" s="104"/>
      <c r="MB2485" s="104"/>
      <c r="MC2485" s="104"/>
      <c r="MD2485" s="104"/>
      <c r="ME2485" s="104"/>
      <c r="MF2485" s="104"/>
      <c r="MG2485" s="104"/>
      <c r="MH2485" s="104"/>
      <c r="MI2485" s="104"/>
      <c r="MJ2485" s="104"/>
      <c r="MK2485" s="104"/>
      <c r="ML2485" s="104"/>
      <c r="MM2485" s="104"/>
      <c r="MN2485" s="104"/>
      <c r="MO2485" s="104"/>
      <c r="MP2485" s="104"/>
      <c r="MQ2485" s="104"/>
      <c r="MR2485" s="104"/>
      <c r="MS2485" s="104"/>
      <c r="MT2485" s="104"/>
      <c r="MU2485" s="104"/>
      <c r="MV2485" s="104"/>
      <c r="MW2485" s="104"/>
      <c r="MX2485" s="104"/>
      <c r="MY2485" s="104"/>
      <c r="MZ2485" s="104"/>
      <c r="NA2485" s="104"/>
      <c r="NB2485" s="104"/>
      <c r="NC2485" s="104"/>
      <c r="ND2485" s="104"/>
      <c r="NE2485" s="104"/>
      <c r="NF2485" s="104"/>
      <c r="NG2485" s="104"/>
      <c r="NH2485" s="104"/>
      <c r="NI2485" s="104"/>
      <c r="NJ2485" s="104"/>
      <c r="NK2485" s="104"/>
      <c r="NL2485" s="104"/>
      <c r="NM2485" s="104"/>
      <c r="NN2485" s="104"/>
      <c r="NO2485" s="104"/>
      <c r="NP2485" s="104"/>
      <c r="NQ2485" s="104"/>
      <c r="NR2485" s="104"/>
      <c r="NS2485" s="104"/>
      <c r="NT2485" s="104"/>
      <c r="NU2485" s="104"/>
      <c r="NV2485" s="104"/>
      <c r="NW2485" s="104"/>
      <c r="NX2485" s="104"/>
      <c r="NY2485" s="104"/>
      <c r="NZ2485" s="104"/>
      <c r="OA2485" s="104"/>
      <c r="OB2485" s="104"/>
      <c r="OC2485" s="104"/>
      <c r="OD2485" s="104"/>
      <c r="OE2485" s="104"/>
      <c r="OF2485" s="104"/>
      <c r="OG2485" s="104"/>
      <c r="OH2485" s="104"/>
      <c r="OI2485" s="104"/>
      <c r="OJ2485" s="104"/>
      <c r="OK2485" s="104"/>
      <c r="OL2485" s="104"/>
      <c r="OM2485" s="104"/>
      <c r="ON2485" s="104"/>
      <c r="OO2485" s="104"/>
      <c r="OP2485" s="104"/>
      <c r="OQ2485" s="104"/>
      <c r="OR2485" s="104"/>
      <c r="OS2485" s="104"/>
      <c r="OT2485" s="104"/>
      <c r="OU2485" s="104"/>
      <c r="OV2485" s="104"/>
      <c r="OW2485" s="104"/>
      <c r="OX2485" s="104"/>
      <c r="OY2485" s="104"/>
      <c r="OZ2485" s="104"/>
      <c r="PA2485" s="104"/>
      <c r="PB2485" s="104"/>
      <c r="PC2485" s="104"/>
      <c r="PD2485" s="104"/>
      <c r="PE2485" s="104"/>
      <c r="PF2485" s="104"/>
      <c r="PG2485" s="104"/>
      <c r="PH2485" s="104"/>
      <c r="PI2485" s="104"/>
      <c r="PJ2485" s="104"/>
      <c r="PK2485" s="104"/>
      <c r="PL2485" s="104"/>
      <c r="PM2485" s="104"/>
      <c r="PN2485" s="104"/>
      <c r="PO2485" s="104"/>
      <c r="PP2485" s="104"/>
      <c r="PQ2485" s="104"/>
      <c r="PR2485" s="104"/>
      <c r="PS2485" s="104"/>
      <c r="PT2485" s="104"/>
      <c r="PU2485" s="104"/>
      <c r="PV2485" s="104"/>
      <c r="PW2485" s="104"/>
      <c r="PX2485" s="104"/>
      <c r="PY2485" s="104"/>
      <c r="PZ2485" s="104"/>
      <c r="QA2485" s="104"/>
      <c r="QB2485" s="104"/>
      <c r="QC2485" s="104"/>
      <c r="QD2485" s="104"/>
      <c r="QE2485" s="104"/>
      <c r="QF2485" s="104"/>
      <c r="QG2485" s="104"/>
      <c r="QH2485" s="104"/>
      <c r="QI2485" s="104"/>
      <c r="QJ2485" s="104"/>
      <c r="QK2485" s="104"/>
      <c r="QL2485" s="104"/>
      <c r="QM2485" s="104"/>
      <c r="QN2485" s="104"/>
      <c r="QO2485" s="104"/>
      <c r="QP2485" s="104"/>
      <c r="QQ2485" s="104"/>
      <c r="QR2485" s="104"/>
      <c r="QS2485" s="104"/>
      <c r="QT2485" s="104"/>
      <c r="QU2485" s="104"/>
      <c r="QV2485" s="104"/>
      <c r="QW2485" s="104"/>
      <c r="QX2485" s="104"/>
      <c r="QY2485" s="104"/>
      <c r="QZ2485" s="104"/>
      <c r="RA2485" s="104"/>
      <c r="RB2485" s="104"/>
      <c r="RC2485" s="104"/>
      <c r="RD2485" s="104"/>
      <c r="RE2485" s="104"/>
      <c r="RF2485" s="104"/>
    </row>
    <row r="2486" spans="1:474" x14ac:dyDescent="0.25">
      <c r="A2486" s="119"/>
      <c r="B2486" s="48" t="s">
        <v>2335</v>
      </c>
      <c r="C2486" s="23"/>
      <c r="D2486" s="49">
        <v>764</v>
      </c>
      <c r="E2486" s="23"/>
      <c r="F2486" s="50">
        <v>494505.50400000007</v>
      </c>
      <c r="G2486" s="169"/>
      <c r="H2486" s="169"/>
      <c r="I2486" s="169"/>
      <c r="J2486" s="169"/>
      <c r="K2486" s="169"/>
      <c r="L2486" s="169"/>
      <c r="M2486" s="169"/>
      <c r="N2486" s="169"/>
      <c r="O2486" s="169"/>
      <c r="P2486" s="207"/>
      <c r="Q2486" s="169"/>
      <c r="R2486" s="169"/>
      <c r="S2486" s="169"/>
      <c r="T2486" s="169"/>
      <c r="U2486" s="208">
        <v>764</v>
      </c>
      <c r="V2486" s="207">
        <v>494505.50400000007</v>
      </c>
      <c r="W2486" s="169"/>
      <c r="X2486" s="169"/>
      <c r="Y2486" s="169"/>
      <c r="Z2486" s="169"/>
      <c r="AA2486" s="169"/>
      <c r="AB2486" s="169"/>
      <c r="AC2486" s="180"/>
      <c r="AD2486" s="180"/>
      <c r="AE2486" s="207">
        <f>H2486+J2486+L2486+N2486+P2486+R2486+T2486+V2486+X2486+Z2486+AB2486+AD2486</f>
        <v>494505.50400000007</v>
      </c>
    </row>
    <row r="2487" spans="1:474" s="236" customFormat="1" x14ac:dyDescent="0.25">
      <c r="A2487" s="240">
        <v>5000</v>
      </c>
      <c r="B2487" s="241" t="s">
        <v>2336</v>
      </c>
      <c r="C2487" s="230"/>
      <c r="D2487" s="230"/>
      <c r="E2487" s="230"/>
      <c r="F2487" s="233">
        <v>3284615.1607456002</v>
      </c>
      <c r="G2487" s="245">
        <f>G2488+G2553+G2577+G2582</f>
        <v>0</v>
      </c>
      <c r="H2487" s="245">
        <f t="shared" ref="H2487:AD2487" si="408">H2488+H2553+H2577+H2582</f>
        <v>0</v>
      </c>
      <c r="I2487" s="245">
        <f t="shared" si="408"/>
        <v>0</v>
      </c>
      <c r="J2487" s="245">
        <f t="shared" si="408"/>
        <v>0</v>
      </c>
      <c r="K2487" s="245">
        <f t="shared" si="408"/>
        <v>0</v>
      </c>
      <c r="L2487" s="245">
        <f t="shared" si="408"/>
        <v>0</v>
      </c>
      <c r="M2487" s="245">
        <f t="shared" si="408"/>
        <v>4</v>
      </c>
      <c r="N2487" s="245">
        <f t="shared" si="408"/>
        <v>15584.599999999999</v>
      </c>
      <c r="O2487" s="245">
        <f t="shared" si="408"/>
        <v>0</v>
      </c>
      <c r="P2487" s="238">
        <f t="shared" si="408"/>
        <v>0</v>
      </c>
      <c r="Q2487" s="245">
        <f t="shared" si="408"/>
        <v>1</v>
      </c>
      <c r="R2487" s="245">
        <f t="shared" si="408"/>
        <v>3100</v>
      </c>
      <c r="S2487" s="245">
        <v>0</v>
      </c>
      <c r="T2487" s="245">
        <v>0</v>
      </c>
      <c r="U2487" s="245">
        <v>312</v>
      </c>
      <c r="V2487" s="238">
        <v>3265930.5607456001</v>
      </c>
      <c r="W2487" s="245">
        <f t="shared" si="408"/>
        <v>0</v>
      </c>
      <c r="X2487" s="245">
        <f t="shared" si="408"/>
        <v>0</v>
      </c>
      <c r="Y2487" s="245">
        <f t="shared" si="408"/>
        <v>0</v>
      </c>
      <c r="Z2487" s="245">
        <f t="shared" si="408"/>
        <v>0</v>
      </c>
      <c r="AA2487" s="245">
        <f t="shared" si="408"/>
        <v>0</v>
      </c>
      <c r="AB2487" s="245">
        <f t="shared" si="408"/>
        <v>0</v>
      </c>
      <c r="AC2487" s="245">
        <f t="shared" si="408"/>
        <v>0</v>
      </c>
      <c r="AD2487" s="246">
        <f t="shared" si="408"/>
        <v>0</v>
      </c>
      <c r="AE2487" s="238">
        <f>AE2488+AE2553+AE2577+AE2582+AE2628</f>
        <v>3284615.1647456004</v>
      </c>
      <c r="GM2487" s="104"/>
      <c r="GN2487" s="104"/>
      <c r="GO2487" s="104"/>
      <c r="GP2487" s="104"/>
      <c r="GQ2487" s="104"/>
      <c r="GR2487" s="104"/>
      <c r="GS2487" s="104"/>
      <c r="GT2487" s="104"/>
      <c r="GU2487" s="104"/>
      <c r="GV2487" s="104"/>
      <c r="GW2487" s="104"/>
      <c r="GX2487" s="104"/>
      <c r="GY2487" s="104"/>
      <c r="GZ2487" s="104"/>
      <c r="HA2487" s="104"/>
      <c r="HB2487" s="104"/>
      <c r="HC2487" s="104"/>
      <c r="HD2487" s="104"/>
      <c r="HE2487" s="104"/>
      <c r="HF2487" s="104"/>
      <c r="HG2487" s="104"/>
      <c r="HH2487" s="104"/>
      <c r="HI2487" s="104"/>
      <c r="HJ2487" s="104"/>
      <c r="HK2487" s="104"/>
      <c r="HL2487" s="104"/>
      <c r="HM2487" s="104"/>
      <c r="HN2487" s="104"/>
      <c r="HO2487" s="104"/>
      <c r="HP2487" s="104"/>
      <c r="HQ2487" s="104"/>
      <c r="HR2487" s="104"/>
      <c r="HS2487" s="104"/>
      <c r="HT2487" s="104"/>
      <c r="HU2487" s="104"/>
      <c r="HV2487" s="104"/>
      <c r="HW2487" s="104"/>
      <c r="HX2487" s="104"/>
      <c r="HY2487" s="104"/>
      <c r="HZ2487" s="104"/>
      <c r="IA2487" s="104"/>
      <c r="IB2487" s="104"/>
      <c r="IC2487" s="104"/>
      <c r="ID2487" s="104"/>
      <c r="IE2487" s="104"/>
      <c r="IF2487" s="104"/>
      <c r="IG2487" s="104"/>
      <c r="IH2487" s="104"/>
      <c r="II2487" s="104"/>
      <c r="IJ2487" s="104"/>
      <c r="IK2487" s="104"/>
      <c r="IL2487" s="104"/>
      <c r="IM2487" s="104"/>
      <c r="IN2487" s="104"/>
      <c r="IO2487" s="104"/>
      <c r="IP2487" s="104"/>
      <c r="IQ2487" s="104"/>
      <c r="IR2487" s="104"/>
      <c r="IS2487" s="104"/>
      <c r="IT2487" s="104"/>
      <c r="IU2487" s="104"/>
      <c r="IV2487" s="104"/>
      <c r="IW2487" s="104"/>
      <c r="IX2487" s="104"/>
      <c r="IY2487" s="104"/>
      <c r="IZ2487" s="104"/>
      <c r="JA2487" s="104"/>
      <c r="JB2487" s="104"/>
      <c r="JC2487" s="104"/>
      <c r="JD2487" s="104"/>
      <c r="JE2487" s="104"/>
      <c r="JF2487" s="104"/>
      <c r="JG2487" s="104"/>
      <c r="JH2487" s="104"/>
      <c r="JI2487" s="104"/>
      <c r="JJ2487" s="104"/>
      <c r="JK2487" s="104"/>
      <c r="JL2487" s="104"/>
      <c r="JM2487" s="104"/>
      <c r="JN2487" s="104"/>
      <c r="JO2487" s="104"/>
      <c r="JP2487" s="104"/>
      <c r="JQ2487" s="104"/>
      <c r="JR2487" s="104"/>
      <c r="JS2487" s="104"/>
      <c r="JT2487" s="104"/>
      <c r="JU2487" s="104"/>
      <c r="JV2487" s="104"/>
      <c r="JW2487" s="104"/>
      <c r="JX2487" s="104"/>
      <c r="JY2487" s="104"/>
      <c r="JZ2487" s="104"/>
      <c r="KA2487" s="104"/>
      <c r="KB2487" s="104"/>
      <c r="KC2487" s="104"/>
      <c r="KD2487" s="104"/>
      <c r="KE2487" s="104"/>
      <c r="KF2487" s="104"/>
      <c r="KG2487" s="104"/>
      <c r="KH2487" s="104"/>
      <c r="KI2487" s="104"/>
      <c r="KJ2487" s="104"/>
      <c r="KK2487" s="104"/>
      <c r="KL2487" s="104"/>
      <c r="KM2487" s="104"/>
      <c r="KN2487" s="104"/>
      <c r="KO2487" s="104"/>
      <c r="KP2487" s="104"/>
      <c r="KQ2487" s="104"/>
      <c r="KR2487" s="104"/>
      <c r="KS2487" s="104"/>
      <c r="KT2487" s="104"/>
      <c r="KU2487" s="104"/>
      <c r="KV2487" s="104"/>
      <c r="KW2487" s="104"/>
      <c r="KX2487" s="104"/>
      <c r="KY2487" s="104"/>
      <c r="KZ2487" s="104"/>
      <c r="LA2487" s="104"/>
      <c r="LB2487" s="104"/>
      <c r="LC2487" s="104"/>
      <c r="LD2487" s="104"/>
      <c r="LE2487" s="104"/>
      <c r="LF2487" s="104"/>
      <c r="LG2487" s="104"/>
      <c r="LH2487" s="104"/>
      <c r="LI2487" s="104"/>
      <c r="LJ2487" s="104"/>
      <c r="LK2487" s="104"/>
      <c r="LL2487" s="104"/>
      <c r="LM2487" s="104"/>
      <c r="LN2487" s="104"/>
      <c r="LO2487" s="104"/>
      <c r="LP2487" s="104"/>
      <c r="LQ2487" s="104"/>
      <c r="LR2487" s="104"/>
      <c r="LS2487" s="104"/>
      <c r="LT2487" s="104"/>
      <c r="LU2487" s="104"/>
      <c r="LV2487" s="104"/>
      <c r="LW2487" s="104"/>
      <c r="LX2487" s="104"/>
      <c r="LY2487" s="104"/>
      <c r="LZ2487" s="104"/>
      <c r="MA2487" s="104"/>
      <c r="MB2487" s="104"/>
      <c r="MC2487" s="104"/>
      <c r="MD2487" s="104"/>
      <c r="ME2487" s="104"/>
      <c r="MF2487" s="104"/>
      <c r="MG2487" s="104"/>
      <c r="MH2487" s="104"/>
      <c r="MI2487" s="104"/>
      <c r="MJ2487" s="104"/>
      <c r="MK2487" s="104"/>
      <c r="ML2487" s="104"/>
      <c r="MM2487" s="104"/>
      <c r="MN2487" s="104"/>
      <c r="MO2487" s="104"/>
      <c r="MP2487" s="104"/>
      <c r="MQ2487" s="104"/>
      <c r="MR2487" s="104"/>
      <c r="MS2487" s="104"/>
      <c r="MT2487" s="104"/>
      <c r="MU2487" s="104"/>
      <c r="MV2487" s="104"/>
      <c r="MW2487" s="104"/>
      <c r="MX2487" s="104"/>
      <c r="MY2487" s="104"/>
      <c r="MZ2487" s="104"/>
      <c r="NA2487" s="104"/>
      <c r="NB2487" s="104"/>
      <c r="NC2487" s="104"/>
      <c r="ND2487" s="104"/>
      <c r="NE2487" s="104"/>
      <c r="NF2487" s="104"/>
      <c r="NG2487" s="104"/>
      <c r="NH2487" s="104"/>
      <c r="NI2487" s="104"/>
      <c r="NJ2487" s="104"/>
      <c r="NK2487" s="104"/>
      <c r="NL2487" s="104"/>
      <c r="NM2487" s="104"/>
      <c r="NN2487" s="104"/>
      <c r="NO2487" s="104"/>
      <c r="NP2487" s="104"/>
      <c r="NQ2487" s="104"/>
      <c r="NR2487" s="104"/>
      <c r="NS2487" s="104"/>
      <c r="NT2487" s="104"/>
      <c r="NU2487" s="104"/>
      <c r="NV2487" s="104"/>
      <c r="NW2487" s="104"/>
      <c r="NX2487" s="104"/>
      <c r="NY2487" s="104"/>
      <c r="NZ2487" s="104"/>
      <c r="OA2487" s="104"/>
      <c r="OB2487" s="104"/>
      <c r="OC2487" s="104"/>
      <c r="OD2487" s="104"/>
      <c r="OE2487" s="104"/>
      <c r="OF2487" s="104"/>
      <c r="OG2487" s="104"/>
      <c r="OH2487" s="104"/>
      <c r="OI2487" s="104"/>
      <c r="OJ2487" s="104"/>
      <c r="OK2487" s="104"/>
      <c r="OL2487" s="104"/>
      <c r="OM2487" s="104"/>
      <c r="ON2487" s="104"/>
      <c r="OO2487" s="104"/>
      <c r="OP2487" s="104"/>
      <c r="OQ2487" s="104"/>
      <c r="OR2487" s="104"/>
      <c r="OS2487" s="104"/>
      <c r="OT2487" s="104"/>
      <c r="OU2487" s="104"/>
      <c r="OV2487" s="104"/>
      <c r="OW2487" s="104"/>
      <c r="OX2487" s="104"/>
      <c r="OY2487" s="104"/>
      <c r="OZ2487" s="104"/>
      <c r="PA2487" s="104"/>
      <c r="PB2487" s="104"/>
      <c r="PC2487" s="104"/>
      <c r="PD2487" s="104"/>
      <c r="PE2487" s="104"/>
      <c r="PF2487" s="104"/>
      <c r="PG2487" s="104"/>
      <c r="PH2487" s="104"/>
      <c r="PI2487" s="104"/>
      <c r="PJ2487" s="104"/>
      <c r="PK2487" s="104"/>
      <c r="PL2487" s="104"/>
      <c r="PM2487" s="104"/>
      <c r="PN2487" s="104"/>
      <c r="PO2487" s="104"/>
      <c r="PP2487" s="104"/>
      <c r="PQ2487" s="104"/>
      <c r="PR2487" s="104"/>
      <c r="PS2487" s="104"/>
      <c r="PT2487" s="104"/>
      <c r="PU2487" s="104"/>
      <c r="PV2487" s="104"/>
      <c r="PW2487" s="104"/>
      <c r="PX2487" s="104"/>
      <c r="PY2487" s="104"/>
      <c r="PZ2487" s="104"/>
      <c r="QA2487" s="104"/>
      <c r="QB2487" s="104"/>
      <c r="QC2487" s="104"/>
      <c r="QD2487" s="104"/>
      <c r="QE2487" s="104"/>
      <c r="QF2487" s="104"/>
      <c r="QG2487" s="104"/>
      <c r="QH2487" s="104"/>
      <c r="QI2487" s="104"/>
      <c r="QJ2487" s="104"/>
      <c r="QK2487" s="104"/>
      <c r="QL2487" s="104"/>
      <c r="QM2487" s="104"/>
      <c r="QN2487" s="104"/>
      <c r="QO2487" s="104"/>
      <c r="QP2487" s="104"/>
      <c r="QQ2487" s="104"/>
      <c r="QR2487" s="104"/>
      <c r="QS2487" s="104"/>
      <c r="QT2487" s="104"/>
      <c r="QU2487" s="104"/>
      <c r="QV2487" s="104"/>
      <c r="QW2487" s="104"/>
      <c r="QX2487" s="104"/>
      <c r="QY2487" s="104"/>
      <c r="QZ2487" s="104"/>
      <c r="RA2487" s="104"/>
      <c r="RB2487" s="104"/>
      <c r="RC2487" s="104"/>
      <c r="RD2487" s="104"/>
      <c r="RE2487" s="104"/>
      <c r="RF2487" s="104"/>
    </row>
    <row r="2488" spans="1:474" s="10" customFormat="1" x14ac:dyDescent="0.25">
      <c r="A2488" s="134">
        <v>5100</v>
      </c>
      <c r="B2488" s="135" t="s">
        <v>2337</v>
      </c>
      <c r="C2488" s="137"/>
      <c r="D2488" s="6"/>
      <c r="E2488" s="6"/>
      <c r="F2488" s="9">
        <v>1252730.81986944</v>
      </c>
      <c r="G2488" s="177">
        <f>G2489+G2506+G2518</f>
        <v>0</v>
      </c>
      <c r="H2488" s="177">
        <f t="shared" ref="H2488:AE2488" si="409">H2489+H2506+H2518</f>
        <v>0</v>
      </c>
      <c r="I2488" s="177">
        <f t="shared" si="409"/>
        <v>0</v>
      </c>
      <c r="J2488" s="177">
        <f t="shared" si="409"/>
        <v>0</v>
      </c>
      <c r="K2488" s="177">
        <f t="shared" si="409"/>
        <v>0</v>
      </c>
      <c r="L2488" s="177">
        <f t="shared" si="409"/>
        <v>0</v>
      </c>
      <c r="M2488" s="177">
        <f t="shared" si="409"/>
        <v>0</v>
      </c>
      <c r="N2488" s="177">
        <f t="shared" si="409"/>
        <v>0</v>
      </c>
      <c r="O2488" s="177">
        <f t="shared" si="409"/>
        <v>0</v>
      </c>
      <c r="P2488" s="213">
        <f t="shared" si="409"/>
        <v>0</v>
      </c>
      <c r="Q2488" s="177">
        <f t="shared" si="409"/>
        <v>1</v>
      </c>
      <c r="R2488" s="177">
        <f t="shared" si="409"/>
        <v>3100</v>
      </c>
      <c r="S2488" s="177">
        <v>0</v>
      </c>
      <c r="T2488" s="177">
        <v>0</v>
      </c>
      <c r="U2488" s="177">
        <v>234</v>
      </c>
      <c r="V2488" s="213">
        <v>1249630.81986944</v>
      </c>
      <c r="W2488" s="177">
        <f t="shared" si="409"/>
        <v>0</v>
      </c>
      <c r="X2488" s="177">
        <f t="shared" si="409"/>
        <v>0</v>
      </c>
      <c r="Y2488" s="177">
        <f t="shared" si="409"/>
        <v>0</v>
      </c>
      <c r="Z2488" s="177">
        <f t="shared" si="409"/>
        <v>0</v>
      </c>
      <c r="AA2488" s="177">
        <f t="shared" si="409"/>
        <v>0</v>
      </c>
      <c r="AB2488" s="177">
        <f t="shared" si="409"/>
        <v>0</v>
      </c>
      <c r="AC2488" s="177">
        <f t="shared" si="409"/>
        <v>0</v>
      </c>
      <c r="AD2488" s="182">
        <f t="shared" si="409"/>
        <v>0</v>
      </c>
      <c r="AE2488" s="213">
        <f t="shared" si="409"/>
        <v>1252730.81986944</v>
      </c>
      <c r="AF2488" s="104"/>
      <c r="AG2488" s="104"/>
      <c r="AH2488" s="104"/>
      <c r="AI2488" s="104"/>
      <c r="AJ2488" s="104"/>
      <c r="AK2488" s="104"/>
      <c r="AL2488" s="104"/>
      <c r="AM2488" s="104"/>
      <c r="AN2488" s="104"/>
      <c r="AO2488" s="104"/>
      <c r="AP2488" s="104"/>
      <c r="AQ2488" s="104"/>
      <c r="AR2488" s="104"/>
      <c r="AS2488" s="104"/>
      <c r="AT2488" s="104"/>
      <c r="AU2488" s="104"/>
      <c r="AV2488" s="104"/>
      <c r="AW2488" s="104"/>
      <c r="AX2488" s="104"/>
      <c r="AY2488" s="104"/>
      <c r="AZ2488" s="104"/>
      <c r="BA2488" s="104"/>
      <c r="BB2488" s="104"/>
      <c r="BC2488" s="104"/>
      <c r="BD2488" s="104"/>
      <c r="BE2488" s="104"/>
      <c r="BF2488" s="104"/>
      <c r="BG2488" s="104"/>
      <c r="BH2488" s="104"/>
      <c r="BI2488" s="104"/>
      <c r="BJ2488" s="104"/>
      <c r="BK2488" s="104"/>
      <c r="BL2488" s="104"/>
      <c r="BM2488" s="104"/>
      <c r="BN2488" s="104"/>
      <c r="BO2488" s="104"/>
      <c r="BP2488" s="104"/>
      <c r="BQ2488" s="104"/>
      <c r="BR2488" s="104"/>
      <c r="GM2488" s="104"/>
      <c r="GN2488" s="104"/>
      <c r="GO2488" s="104"/>
      <c r="GP2488" s="104"/>
      <c r="GQ2488" s="104"/>
      <c r="GR2488" s="104"/>
      <c r="GS2488" s="104"/>
      <c r="GT2488" s="104"/>
      <c r="GU2488" s="104"/>
      <c r="GV2488" s="104"/>
      <c r="GW2488" s="104"/>
      <c r="GX2488" s="104"/>
      <c r="GY2488" s="104"/>
      <c r="GZ2488" s="104"/>
      <c r="HA2488" s="104"/>
      <c r="HB2488" s="104"/>
      <c r="HC2488" s="104"/>
      <c r="HD2488" s="104"/>
      <c r="HE2488" s="104"/>
      <c r="HF2488" s="104"/>
      <c r="HG2488" s="104"/>
      <c r="HH2488" s="104"/>
      <c r="HI2488" s="104"/>
      <c r="HJ2488" s="104"/>
      <c r="HK2488" s="104"/>
      <c r="HL2488" s="104"/>
      <c r="HM2488" s="104"/>
      <c r="HN2488" s="104"/>
      <c r="HO2488" s="104"/>
      <c r="HP2488" s="104"/>
      <c r="HQ2488" s="104"/>
      <c r="HR2488" s="104"/>
      <c r="HS2488" s="104"/>
      <c r="HT2488" s="104"/>
      <c r="HU2488" s="104"/>
      <c r="HV2488" s="104"/>
      <c r="HW2488" s="104"/>
      <c r="HX2488" s="104"/>
      <c r="HY2488" s="104"/>
      <c r="HZ2488" s="104"/>
      <c r="IA2488" s="104"/>
      <c r="IB2488" s="104"/>
      <c r="IC2488" s="104"/>
      <c r="ID2488" s="104"/>
      <c r="IE2488" s="104"/>
      <c r="IF2488" s="104"/>
      <c r="IG2488" s="104"/>
      <c r="IH2488" s="104"/>
      <c r="II2488" s="104"/>
      <c r="IJ2488" s="104"/>
      <c r="IK2488" s="104"/>
      <c r="IL2488" s="104"/>
      <c r="IM2488" s="104"/>
      <c r="IN2488" s="104"/>
      <c r="IO2488" s="104"/>
      <c r="IP2488" s="104"/>
      <c r="IQ2488" s="104"/>
      <c r="IR2488" s="104"/>
      <c r="IS2488" s="104"/>
      <c r="IT2488" s="104"/>
      <c r="IU2488" s="104"/>
      <c r="IV2488" s="104"/>
      <c r="IW2488" s="104"/>
      <c r="IX2488" s="104"/>
      <c r="IY2488" s="104"/>
      <c r="IZ2488" s="104"/>
      <c r="JA2488" s="104"/>
      <c r="JB2488" s="104"/>
      <c r="JC2488" s="104"/>
      <c r="JD2488" s="104"/>
      <c r="JE2488" s="104"/>
      <c r="JF2488" s="104"/>
      <c r="JG2488" s="104"/>
      <c r="JH2488" s="104"/>
      <c r="JI2488" s="104"/>
      <c r="JJ2488" s="104"/>
      <c r="JK2488" s="104"/>
      <c r="JL2488" s="104"/>
      <c r="JM2488" s="104"/>
      <c r="JN2488" s="104"/>
      <c r="JO2488" s="104"/>
      <c r="JP2488" s="104"/>
      <c r="JQ2488" s="104"/>
      <c r="JR2488" s="104"/>
      <c r="JS2488" s="104"/>
      <c r="JT2488" s="104"/>
      <c r="JU2488" s="104"/>
      <c r="JV2488" s="104"/>
      <c r="JW2488" s="104"/>
      <c r="JX2488" s="104"/>
      <c r="JY2488" s="104"/>
      <c r="JZ2488" s="104"/>
      <c r="KA2488" s="104"/>
      <c r="KB2488" s="104"/>
      <c r="KC2488" s="104"/>
      <c r="KD2488" s="104"/>
      <c r="KE2488" s="104"/>
      <c r="KF2488" s="104"/>
      <c r="KG2488" s="104"/>
      <c r="KH2488" s="104"/>
      <c r="KI2488" s="104"/>
      <c r="KJ2488" s="104"/>
      <c r="KK2488" s="104"/>
      <c r="KL2488" s="104"/>
      <c r="KM2488" s="104"/>
      <c r="KN2488" s="104"/>
      <c r="KO2488" s="104"/>
      <c r="KP2488" s="104"/>
      <c r="KQ2488" s="104"/>
      <c r="KR2488" s="104"/>
      <c r="KS2488" s="104"/>
      <c r="KT2488" s="104"/>
      <c r="KU2488" s="104"/>
      <c r="KV2488" s="104"/>
      <c r="KW2488" s="104"/>
      <c r="KX2488" s="104"/>
      <c r="KY2488" s="104"/>
      <c r="KZ2488" s="104"/>
      <c r="LA2488" s="104"/>
      <c r="LB2488" s="104"/>
      <c r="LC2488" s="104"/>
      <c r="LD2488" s="104"/>
      <c r="LE2488" s="104"/>
      <c r="LF2488" s="104"/>
      <c r="LG2488" s="104"/>
      <c r="LH2488" s="104"/>
      <c r="LI2488" s="104"/>
      <c r="LJ2488" s="104"/>
      <c r="LK2488" s="104"/>
      <c r="LL2488" s="104"/>
      <c r="LM2488" s="104"/>
      <c r="LN2488" s="104"/>
      <c r="LO2488" s="104"/>
      <c r="LP2488" s="104"/>
      <c r="LQ2488" s="104"/>
      <c r="LR2488" s="104"/>
      <c r="LS2488" s="104"/>
      <c r="LT2488" s="104"/>
      <c r="LU2488" s="104"/>
      <c r="LV2488" s="104"/>
      <c r="LW2488" s="104"/>
      <c r="LX2488" s="104"/>
      <c r="LY2488" s="104"/>
      <c r="LZ2488" s="104"/>
      <c r="MA2488" s="104"/>
      <c r="MB2488" s="104"/>
      <c r="MC2488" s="104"/>
      <c r="MD2488" s="104"/>
      <c r="ME2488" s="104"/>
      <c r="MF2488" s="104"/>
      <c r="MG2488" s="104"/>
      <c r="MH2488" s="104"/>
      <c r="MI2488" s="104"/>
      <c r="MJ2488" s="104"/>
      <c r="MK2488" s="104"/>
      <c r="ML2488" s="104"/>
      <c r="MM2488" s="104"/>
      <c r="MN2488" s="104"/>
      <c r="MO2488" s="104"/>
      <c r="MP2488" s="104"/>
      <c r="MQ2488" s="104"/>
      <c r="MR2488" s="104"/>
      <c r="MS2488" s="104"/>
      <c r="MT2488" s="104"/>
      <c r="MU2488" s="104"/>
      <c r="MV2488" s="104"/>
      <c r="MW2488" s="104"/>
      <c r="MX2488" s="104"/>
      <c r="MY2488" s="104"/>
      <c r="MZ2488" s="104"/>
      <c r="NA2488" s="104"/>
      <c r="NB2488" s="104"/>
      <c r="NC2488" s="104"/>
      <c r="ND2488" s="104"/>
      <c r="NE2488" s="104"/>
      <c r="NF2488" s="104"/>
      <c r="NG2488" s="104"/>
      <c r="NH2488" s="104"/>
      <c r="NI2488" s="104"/>
      <c r="NJ2488" s="104"/>
      <c r="NK2488" s="104"/>
      <c r="NL2488" s="104"/>
      <c r="NM2488" s="104"/>
      <c r="NN2488" s="104"/>
      <c r="NO2488" s="104"/>
      <c r="NP2488" s="104"/>
      <c r="NQ2488" s="104"/>
      <c r="NR2488" s="104"/>
      <c r="NS2488" s="104"/>
      <c r="NT2488" s="104"/>
      <c r="NU2488" s="104"/>
      <c r="NV2488" s="104"/>
      <c r="NW2488" s="104"/>
      <c r="NX2488" s="104"/>
      <c r="NY2488" s="104"/>
      <c r="NZ2488" s="104"/>
      <c r="OA2488" s="104"/>
      <c r="OB2488" s="104"/>
      <c r="OC2488" s="104"/>
      <c r="OD2488" s="104"/>
      <c r="OE2488" s="104"/>
      <c r="OF2488" s="104"/>
      <c r="OG2488" s="104"/>
      <c r="OH2488" s="104"/>
      <c r="OI2488" s="104"/>
      <c r="OJ2488" s="104"/>
      <c r="OK2488" s="104"/>
      <c r="OL2488" s="104"/>
      <c r="OM2488" s="104"/>
      <c r="ON2488" s="104"/>
      <c r="OO2488" s="104"/>
      <c r="OP2488" s="104"/>
      <c r="OQ2488" s="104"/>
      <c r="OR2488" s="104"/>
      <c r="OS2488" s="104"/>
      <c r="OT2488" s="104"/>
      <c r="OU2488" s="104"/>
      <c r="OV2488" s="104"/>
      <c r="OW2488" s="104"/>
      <c r="OX2488" s="104"/>
      <c r="OY2488" s="104"/>
      <c r="OZ2488" s="104"/>
      <c r="PA2488" s="104"/>
      <c r="PB2488" s="104"/>
      <c r="PC2488" s="104"/>
      <c r="PD2488" s="104"/>
      <c r="PE2488" s="104"/>
      <c r="PF2488" s="104"/>
      <c r="PG2488" s="104"/>
      <c r="PH2488" s="104"/>
      <c r="PI2488" s="104"/>
      <c r="PJ2488" s="104"/>
      <c r="PK2488" s="104"/>
      <c r="PL2488" s="104"/>
      <c r="PM2488" s="104"/>
      <c r="PN2488" s="104"/>
      <c r="PO2488" s="104"/>
      <c r="PP2488" s="104"/>
      <c r="PQ2488" s="104"/>
      <c r="PR2488" s="104"/>
      <c r="PS2488" s="104"/>
      <c r="PT2488" s="104"/>
      <c r="PU2488" s="104"/>
      <c r="PV2488" s="104"/>
      <c r="PW2488" s="104"/>
      <c r="PX2488" s="104"/>
      <c r="PY2488" s="104"/>
      <c r="PZ2488" s="104"/>
      <c r="QA2488" s="104"/>
      <c r="QB2488" s="104"/>
      <c r="QC2488" s="104"/>
      <c r="QD2488" s="104"/>
      <c r="QE2488" s="104"/>
      <c r="QF2488" s="104"/>
      <c r="QG2488" s="104"/>
      <c r="QH2488" s="104"/>
      <c r="QI2488" s="104"/>
      <c r="QJ2488" s="104"/>
      <c r="QK2488" s="104"/>
      <c r="QL2488" s="104"/>
      <c r="QM2488" s="104"/>
      <c r="QN2488" s="104"/>
      <c r="QO2488" s="104"/>
      <c r="QP2488" s="104"/>
      <c r="QQ2488" s="104"/>
      <c r="QR2488" s="104"/>
      <c r="QS2488" s="104"/>
      <c r="QT2488" s="104"/>
      <c r="QU2488" s="104"/>
      <c r="QV2488" s="104"/>
      <c r="QW2488" s="104"/>
      <c r="QX2488" s="104"/>
      <c r="QY2488" s="104"/>
      <c r="QZ2488" s="104"/>
      <c r="RA2488" s="104"/>
      <c r="RB2488" s="104"/>
      <c r="RC2488" s="104"/>
      <c r="RD2488" s="104"/>
      <c r="RE2488" s="104"/>
      <c r="RF2488" s="104"/>
    </row>
    <row r="2489" spans="1:474" s="14" customFormat="1" x14ac:dyDescent="0.25">
      <c r="A2489" s="69">
        <v>511</v>
      </c>
      <c r="B2489" s="64" t="s">
        <v>2338</v>
      </c>
      <c r="C2489" s="80"/>
      <c r="D2489" s="11"/>
      <c r="E2489" s="11"/>
      <c r="F2489" s="13">
        <v>406610.19919999997</v>
      </c>
      <c r="G2489" s="171">
        <f>G2490+G2492</f>
        <v>0</v>
      </c>
      <c r="H2489" s="171">
        <f t="shared" ref="H2489:AE2489" si="410">H2490+H2492</f>
        <v>0</v>
      </c>
      <c r="I2489" s="171">
        <f t="shared" si="410"/>
        <v>0</v>
      </c>
      <c r="J2489" s="171">
        <f t="shared" si="410"/>
        <v>0</v>
      </c>
      <c r="K2489" s="171">
        <f t="shared" si="410"/>
        <v>0</v>
      </c>
      <c r="L2489" s="171">
        <f t="shared" si="410"/>
        <v>0</v>
      </c>
      <c r="M2489" s="171">
        <f t="shared" si="410"/>
        <v>0</v>
      </c>
      <c r="N2489" s="171">
        <f t="shared" si="410"/>
        <v>0</v>
      </c>
      <c r="O2489" s="171">
        <f t="shared" si="410"/>
        <v>0</v>
      </c>
      <c r="P2489" s="185">
        <f t="shared" si="410"/>
        <v>0</v>
      </c>
      <c r="Q2489" s="171">
        <f t="shared" si="410"/>
        <v>0</v>
      </c>
      <c r="R2489" s="171">
        <f t="shared" si="410"/>
        <v>0</v>
      </c>
      <c r="S2489" s="171">
        <v>0</v>
      </c>
      <c r="T2489" s="171">
        <v>0</v>
      </c>
      <c r="U2489" s="171">
        <v>169</v>
      </c>
      <c r="V2489" s="185">
        <v>406610.19919999997</v>
      </c>
      <c r="W2489" s="171">
        <f t="shared" si="410"/>
        <v>0</v>
      </c>
      <c r="X2489" s="171">
        <f t="shared" si="410"/>
        <v>0</v>
      </c>
      <c r="Y2489" s="171">
        <f t="shared" si="410"/>
        <v>0</v>
      </c>
      <c r="Z2489" s="171">
        <f t="shared" si="410"/>
        <v>0</v>
      </c>
      <c r="AA2489" s="171">
        <f t="shared" si="410"/>
        <v>0</v>
      </c>
      <c r="AB2489" s="171">
        <f t="shared" si="410"/>
        <v>0</v>
      </c>
      <c r="AC2489" s="171">
        <f t="shared" si="410"/>
        <v>0</v>
      </c>
      <c r="AD2489" s="181">
        <f t="shared" si="410"/>
        <v>0</v>
      </c>
      <c r="AE2489" s="185">
        <f t="shared" si="410"/>
        <v>406610.19919999997</v>
      </c>
      <c r="AF2489" s="104"/>
      <c r="AG2489" s="104"/>
      <c r="AH2489" s="104"/>
      <c r="AI2489" s="104"/>
      <c r="AJ2489" s="104"/>
      <c r="AK2489" s="104"/>
      <c r="AL2489" s="104"/>
      <c r="AM2489" s="104"/>
      <c r="AN2489" s="104"/>
      <c r="AO2489" s="104"/>
      <c r="AP2489" s="104"/>
      <c r="AQ2489" s="104"/>
      <c r="AR2489" s="104"/>
      <c r="AS2489" s="104"/>
      <c r="AT2489" s="104"/>
      <c r="AU2489" s="104"/>
      <c r="AV2489" s="104"/>
      <c r="AW2489" s="104"/>
      <c r="AX2489" s="104"/>
      <c r="AY2489" s="104"/>
      <c r="AZ2489" s="104"/>
      <c r="BA2489" s="104"/>
      <c r="BB2489" s="104"/>
      <c r="BC2489" s="104"/>
      <c r="BD2489" s="104"/>
      <c r="BE2489" s="104"/>
      <c r="BF2489" s="104"/>
      <c r="BG2489" s="104"/>
      <c r="BH2489" s="104"/>
      <c r="BI2489" s="104"/>
      <c r="BJ2489" s="104"/>
      <c r="BK2489" s="104"/>
      <c r="BL2489" s="104"/>
      <c r="BM2489" s="104"/>
      <c r="BN2489" s="104"/>
      <c r="BO2489" s="104"/>
      <c r="BP2489" s="104"/>
      <c r="BQ2489" s="104"/>
      <c r="BR2489" s="104"/>
      <c r="GM2489" s="104"/>
      <c r="GN2489" s="104"/>
      <c r="GO2489" s="104"/>
      <c r="GP2489" s="104"/>
      <c r="GQ2489" s="104"/>
      <c r="GR2489" s="104"/>
      <c r="GS2489" s="104"/>
      <c r="GT2489" s="104"/>
      <c r="GU2489" s="104"/>
      <c r="GV2489" s="104"/>
      <c r="GW2489" s="104"/>
      <c r="GX2489" s="104"/>
      <c r="GY2489" s="104"/>
      <c r="GZ2489" s="104"/>
      <c r="HA2489" s="104"/>
      <c r="HB2489" s="104"/>
      <c r="HC2489" s="104"/>
      <c r="HD2489" s="104"/>
      <c r="HE2489" s="104"/>
      <c r="HF2489" s="104"/>
      <c r="HG2489" s="104"/>
      <c r="HH2489" s="104"/>
      <c r="HI2489" s="104"/>
      <c r="HJ2489" s="104"/>
      <c r="HK2489" s="104"/>
      <c r="HL2489" s="104"/>
      <c r="HM2489" s="104"/>
      <c r="HN2489" s="104"/>
      <c r="HO2489" s="104"/>
      <c r="HP2489" s="104"/>
      <c r="HQ2489" s="104"/>
      <c r="HR2489" s="104"/>
      <c r="HS2489" s="104"/>
      <c r="HT2489" s="104"/>
      <c r="HU2489" s="104"/>
      <c r="HV2489" s="104"/>
      <c r="HW2489" s="104"/>
      <c r="HX2489" s="104"/>
      <c r="HY2489" s="104"/>
      <c r="HZ2489" s="104"/>
      <c r="IA2489" s="104"/>
      <c r="IB2489" s="104"/>
      <c r="IC2489" s="104"/>
      <c r="ID2489" s="104"/>
      <c r="IE2489" s="104"/>
      <c r="IF2489" s="104"/>
      <c r="IG2489" s="104"/>
      <c r="IH2489" s="104"/>
      <c r="II2489" s="104"/>
      <c r="IJ2489" s="104"/>
      <c r="IK2489" s="104"/>
      <c r="IL2489" s="104"/>
      <c r="IM2489" s="104"/>
      <c r="IN2489" s="104"/>
      <c r="IO2489" s="104"/>
      <c r="IP2489" s="104"/>
      <c r="IQ2489" s="104"/>
      <c r="IR2489" s="104"/>
      <c r="IS2489" s="104"/>
      <c r="IT2489" s="104"/>
      <c r="IU2489" s="104"/>
      <c r="IV2489" s="104"/>
      <c r="IW2489" s="104"/>
      <c r="IX2489" s="104"/>
      <c r="IY2489" s="104"/>
      <c r="IZ2489" s="104"/>
      <c r="JA2489" s="104"/>
      <c r="JB2489" s="104"/>
      <c r="JC2489" s="104"/>
      <c r="JD2489" s="104"/>
      <c r="JE2489" s="104"/>
      <c r="JF2489" s="104"/>
      <c r="JG2489" s="104"/>
      <c r="JH2489" s="104"/>
      <c r="JI2489" s="104"/>
      <c r="JJ2489" s="104"/>
      <c r="JK2489" s="104"/>
      <c r="JL2489" s="104"/>
      <c r="JM2489" s="104"/>
      <c r="JN2489" s="104"/>
      <c r="JO2489" s="104"/>
      <c r="JP2489" s="104"/>
      <c r="JQ2489" s="104"/>
      <c r="JR2489" s="104"/>
      <c r="JS2489" s="104"/>
      <c r="JT2489" s="104"/>
      <c r="JU2489" s="104"/>
      <c r="JV2489" s="104"/>
      <c r="JW2489" s="104"/>
      <c r="JX2489" s="104"/>
      <c r="JY2489" s="104"/>
      <c r="JZ2489" s="104"/>
      <c r="KA2489" s="104"/>
      <c r="KB2489" s="104"/>
      <c r="KC2489" s="104"/>
      <c r="KD2489" s="104"/>
      <c r="KE2489" s="104"/>
      <c r="KF2489" s="104"/>
      <c r="KG2489" s="104"/>
      <c r="KH2489" s="104"/>
      <c r="KI2489" s="104"/>
      <c r="KJ2489" s="104"/>
      <c r="KK2489" s="104"/>
      <c r="KL2489" s="104"/>
      <c r="KM2489" s="104"/>
      <c r="KN2489" s="104"/>
      <c r="KO2489" s="104"/>
      <c r="KP2489" s="104"/>
      <c r="KQ2489" s="104"/>
      <c r="KR2489" s="104"/>
      <c r="KS2489" s="104"/>
      <c r="KT2489" s="104"/>
      <c r="KU2489" s="104"/>
      <c r="KV2489" s="104"/>
      <c r="KW2489" s="104"/>
      <c r="KX2489" s="104"/>
      <c r="KY2489" s="104"/>
      <c r="KZ2489" s="104"/>
      <c r="LA2489" s="104"/>
      <c r="LB2489" s="104"/>
      <c r="LC2489" s="104"/>
      <c r="LD2489" s="104"/>
      <c r="LE2489" s="104"/>
      <c r="LF2489" s="104"/>
      <c r="LG2489" s="104"/>
      <c r="LH2489" s="104"/>
      <c r="LI2489" s="104"/>
      <c r="LJ2489" s="104"/>
      <c r="LK2489" s="104"/>
      <c r="LL2489" s="104"/>
      <c r="LM2489" s="104"/>
      <c r="LN2489" s="104"/>
      <c r="LO2489" s="104"/>
      <c r="LP2489" s="104"/>
      <c r="LQ2489" s="104"/>
      <c r="LR2489" s="104"/>
      <c r="LS2489" s="104"/>
      <c r="LT2489" s="104"/>
      <c r="LU2489" s="104"/>
      <c r="LV2489" s="104"/>
      <c r="LW2489" s="104"/>
      <c r="LX2489" s="104"/>
      <c r="LY2489" s="104"/>
      <c r="LZ2489" s="104"/>
      <c r="MA2489" s="104"/>
      <c r="MB2489" s="104"/>
      <c r="MC2489" s="104"/>
      <c r="MD2489" s="104"/>
      <c r="ME2489" s="104"/>
      <c r="MF2489" s="104"/>
      <c r="MG2489" s="104"/>
      <c r="MH2489" s="104"/>
      <c r="MI2489" s="104"/>
      <c r="MJ2489" s="104"/>
      <c r="MK2489" s="104"/>
      <c r="ML2489" s="104"/>
      <c r="MM2489" s="104"/>
      <c r="MN2489" s="104"/>
      <c r="MO2489" s="104"/>
      <c r="MP2489" s="104"/>
      <c r="MQ2489" s="104"/>
      <c r="MR2489" s="104"/>
      <c r="MS2489" s="104"/>
      <c r="MT2489" s="104"/>
      <c r="MU2489" s="104"/>
      <c r="MV2489" s="104"/>
      <c r="MW2489" s="104"/>
      <c r="MX2489" s="104"/>
      <c r="MY2489" s="104"/>
      <c r="MZ2489" s="104"/>
      <c r="NA2489" s="104"/>
      <c r="NB2489" s="104"/>
      <c r="NC2489" s="104"/>
      <c r="ND2489" s="104"/>
      <c r="NE2489" s="104"/>
      <c r="NF2489" s="104"/>
      <c r="NG2489" s="104"/>
      <c r="NH2489" s="104"/>
      <c r="NI2489" s="104"/>
      <c r="NJ2489" s="104"/>
      <c r="NK2489" s="104"/>
      <c r="NL2489" s="104"/>
      <c r="NM2489" s="104"/>
      <c r="NN2489" s="104"/>
      <c r="NO2489" s="104"/>
      <c r="NP2489" s="104"/>
      <c r="NQ2489" s="104"/>
      <c r="NR2489" s="104"/>
      <c r="NS2489" s="104"/>
      <c r="NT2489" s="104"/>
      <c r="NU2489" s="104"/>
      <c r="NV2489" s="104"/>
      <c r="NW2489" s="104"/>
      <c r="NX2489" s="104"/>
      <c r="NY2489" s="104"/>
      <c r="NZ2489" s="104"/>
      <c r="OA2489" s="104"/>
      <c r="OB2489" s="104"/>
      <c r="OC2489" s="104"/>
      <c r="OD2489" s="104"/>
      <c r="OE2489" s="104"/>
      <c r="OF2489" s="104"/>
      <c r="OG2489" s="104"/>
      <c r="OH2489" s="104"/>
      <c r="OI2489" s="104"/>
      <c r="OJ2489" s="104"/>
      <c r="OK2489" s="104"/>
      <c r="OL2489" s="104"/>
      <c r="OM2489" s="104"/>
      <c r="ON2489" s="104"/>
      <c r="OO2489" s="104"/>
      <c r="OP2489" s="104"/>
      <c r="OQ2489" s="104"/>
      <c r="OR2489" s="104"/>
      <c r="OS2489" s="104"/>
      <c r="OT2489" s="104"/>
      <c r="OU2489" s="104"/>
      <c r="OV2489" s="104"/>
      <c r="OW2489" s="104"/>
      <c r="OX2489" s="104"/>
      <c r="OY2489" s="104"/>
      <c r="OZ2489" s="104"/>
      <c r="PA2489" s="104"/>
      <c r="PB2489" s="104"/>
      <c r="PC2489" s="104"/>
      <c r="PD2489" s="104"/>
      <c r="PE2489" s="104"/>
      <c r="PF2489" s="104"/>
      <c r="PG2489" s="104"/>
      <c r="PH2489" s="104"/>
      <c r="PI2489" s="104"/>
      <c r="PJ2489" s="104"/>
      <c r="PK2489" s="104"/>
      <c r="PL2489" s="104"/>
      <c r="PM2489" s="104"/>
      <c r="PN2489" s="104"/>
      <c r="PO2489" s="104"/>
      <c r="PP2489" s="104"/>
      <c r="PQ2489" s="104"/>
      <c r="PR2489" s="104"/>
      <c r="PS2489" s="104"/>
      <c r="PT2489" s="104"/>
      <c r="PU2489" s="104"/>
      <c r="PV2489" s="104"/>
      <c r="PW2489" s="104"/>
      <c r="PX2489" s="104"/>
      <c r="PY2489" s="104"/>
      <c r="PZ2489" s="104"/>
      <c r="QA2489" s="104"/>
      <c r="QB2489" s="104"/>
      <c r="QC2489" s="104"/>
      <c r="QD2489" s="104"/>
      <c r="QE2489" s="104"/>
      <c r="QF2489" s="104"/>
      <c r="QG2489" s="104"/>
      <c r="QH2489" s="104"/>
      <c r="QI2489" s="104"/>
      <c r="QJ2489" s="104"/>
      <c r="QK2489" s="104"/>
      <c r="QL2489" s="104"/>
      <c r="QM2489" s="104"/>
      <c r="QN2489" s="104"/>
      <c r="QO2489" s="104"/>
      <c r="QP2489" s="104"/>
      <c r="QQ2489" s="104"/>
      <c r="QR2489" s="104"/>
      <c r="QS2489" s="104"/>
      <c r="QT2489" s="104"/>
      <c r="QU2489" s="104"/>
      <c r="QV2489" s="104"/>
      <c r="QW2489" s="104"/>
      <c r="QX2489" s="104"/>
      <c r="QY2489" s="104"/>
      <c r="QZ2489" s="104"/>
      <c r="RA2489" s="104"/>
      <c r="RB2489" s="104"/>
      <c r="RC2489" s="104"/>
      <c r="RD2489" s="104"/>
      <c r="RE2489" s="104"/>
      <c r="RF2489" s="104"/>
    </row>
    <row r="2490" spans="1:474" s="19" customFormat="1" x14ac:dyDescent="0.25">
      <c r="A2490" s="138">
        <v>51101</v>
      </c>
      <c r="B2490" s="75" t="s">
        <v>2339</v>
      </c>
      <c r="C2490" s="52"/>
      <c r="D2490" s="52"/>
      <c r="E2490" s="52"/>
      <c r="F2490" s="18">
        <v>0</v>
      </c>
      <c r="G2490" s="173">
        <f t="shared" ref="G2490:AE2490" si="411">SUM(G2491:G2491)</f>
        <v>0</v>
      </c>
      <c r="H2490" s="173">
        <f t="shared" si="411"/>
        <v>0</v>
      </c>
      <c r="I2490" s="173">
        <f t="shared" si="411"/>
        <v>0</v>
      </c>
      <c r="J2490" s="173">
        <f t="shared" si="411"/>
        <v>0</v>
      </c>
      <c r="K2490" s="173">
        <f t="shared" si="411"/>
        <v>0</v>
      </c>
      <c r="L2490" s="173">
        <f t="shared" si="411"/>
        <v>0</v>
      </c>
      <c r="M2490" s="173">
        <f t="shared" si="411"/>
        <v>0</v>
      </c>
      <c r="N2490" s="173">
        <f t="shared" si="411"/>
        <v>0</v>
      </c>
      <c r="O2490" s="173">
        <f t="shared" si="411"/>
        <v>0</v>
      </c>
      <c r="P2490" s="184">
        <f t="shared" si="411"/>
        <v>0</v>
      </c>
      <c r="Q2490" s="173">
        <f t="shared" si="411"/>
        <v>0</v>
      </c>
      <c r="R2490" s="173">
        <f t="shared" si="411"/>
        <v>0</v>
      </c>
      <c r="S2490" s="173">
        <v>0</v>
      </c>
      <c r="T2490" s="173">
        <v>0</v>
      </c>
      <c r="U2490" s="173">
        <v>0</v>
      </c>
      <c r="V2490" s="184">
        <v>0</v>
      </c>
      <c r="W2490" s="173">
        <f t="shared" si="411"/>
        <v>0</v>
      </c>
      <c r="X2490" s="173">
        <f t="shared" si="411"/>
        <v>0</v>
      </c>
      <c r="Y2490" s="173">
        <f t="shared" si="411"/>
        <v>0</v>
      </c>
      <c r="Z2490" s="173">
        <f t="shared" si="411"/>
        <v>0</v>
      </c>
      <c r="AA2490" s="173">
        <f t="shared" si="411"/>
        <v>0</v>
      </c>
      <c r="AB2490" s="173">
        <f t="shared" si="411"/>
        <v>0</v>
      </c>
      <c r="AC2490" s="173">
        <f t="shared" si="411"/>
        <v>0</v>
      </c>
      <c r="AD2490" s="179">
        <f t="shared" si="411"/>
        <v>0</v>
      </c>
      <c r="AE2490" s="184">
        <f t="shared" si="411"/>
        <v>0</v>
      </c>
      <c r="AF2490" s="104"/>
      <c r="AG2490" s="104"/>
      <c r="AH2490" s="104"/>
      <c r="AI2490" s="104"/>
      <c r="AJ2490" s="104"/>
      <c r="AK2490" s="104"/>
      <c r="AL2490" s="104"/>
      <c r="AM2490" s="104"/>
      <c r="AN2490" s="104"/>
      <c r="AO2490" s="104"/>
      <c r="AP2490" s="104"/>
      <c r="AQ2490" s="104"/>
      <c r="AR2490" s="104"/>
      <c r="AS2490" s="104"/>
      <c r="AT2490" s="104"/>
      <c r="AU2490" s="104"/>
      <c r="AV2490" s="104"/>
      <c r="AW2490" s="104"/>
      <c r="AX2490" s="104"/>
      <c r="AY2490" s="104"/>
      <c r="AZ2490" s="104"/>
      <c r="BA2490" s="104"/>
      <c r="BB2490" s="104"/>
      <c r="BC2490" s="104"/>
      <c r="BD2490" s="104"/>
      <c r="BE2490" s="104"/>
      <c r="BF2490" s="104"/>
      <c r="BG2490" s="104"/>
      <c r="BH2490" s="104"/>
      <c r="BI2490" s="104"/>
      <c r="BJ2490" s="104"/>
      <c r="BK2490" s="104"/>
      <c r="BL2490" s="104"/>
      <c r="BM2490" s="104"/>
      <c r="BN2490" s="104"/>
      <c r="BO2490" s="104"/>
      <c r="BP2490" s="104"/>
      <c r="BQ2490" s="104"/>
      <c r="BR2490" s="104"/>
      <c r="GM2490" s="104"/>
      <c r="GN2490" s="104"/>
      <c r="GO2490" s="104"/>
      <c r="GP2490" s="104"/>
      <c r="GQ2490" s="104"/>
      <c r="GR2490" s="104"/>
      <c r="GS2490" s="104"/>
      <c r="GT2490" s="104"/>
      <c r="GU2490" s="104"/>
      <c r="GV2490" s="104"/>
      <c r="GW2490" s="104"/>
      <c r="GX2490" s="104"/>
      <c r="GY2490" s="104"/>
      <c r="GZ2490" s="104"/>
      <c r="HA2490" s="104"/>
      <c r="HB2490" s="104"/>
      <c r="HC2490" s="104"/>
      <c r="HD2490" s="104"/>
      <c r="HE2490" s="104"/>
      <c r="HF2490" s="104"/>
      <c r="HG2490" s="104"/>
      <c r="HH2490" s="104"/>
      <c r="HI2490" s="104"/>
      <c r="HJ2490" s="104"/>
      <c r="HK2490" s="104"/>
      <c r="HL2490" s="104"/>
      <c r="HM2490" s="104"/>
      <c r="HN2490" s="104"/>
      <c r="HO2490" s="104"/>
      <c r="HP2490" s="104"/>
      <c r="HQ2490" s="104"/>
      <c r="HR2490" s="104"/>
      <c r="HS2490" s="104"/>
      <c r="HT2490" s="104"/>
      <c r="HU2490" s="104"/>
      <c r="HV2490" s="104"/>
      <c r="HW2490" s="104"/>
      <c r="HX2490" s="104"/>
      <c r="HY2490" s="104"/>
      <c r="HZ2490" s="104"/>
      <c r="IA2490" s="104"/>
      <c r="IB2490" s="104"/>
      <c r="IC2490" s="104"/>
      <c r="ID2490" s="104"/>
      <c r="IE2490" s="104"/>
      <c r="IF2490" s="104"/>
      <c r="IG2490" s="104"/>
      <c r="IH2490" s="104"/>
      <c r="II2490" s="104"/>
      <c r="IJ2490" s="104"/>
      <c r="IK2490" s="104"/>
      <c r="IL2490" s="104"/>
      <c r="IM2490" s="104"/>
      <c r="IN2490" s="104"/>
      <c r="IO2490" s="104"/>
      <c r="IP2490" s="104"/>
      <c r="IQ2490" s="104"/>
      <c r="IR2490" s="104"/>
      <c r="IS2490" s="104"/>
      <c r="IT2490" s="104"/>
      <c r="IU2490" s="104"/>
      <c r="IV2490" s="104"/>
      <c r="IW2490" s="104"/>
      <c r="IX2490" s="104"/>
      <c r="IY2490" s="104"/>
      <c r="IZ2490" s="104"/>
      <c r="JA2490" s="104"/>
      <c r="JB2490" s="104"/>
      <c r="JC2490" s="104"/>
      <c r="JD2490" s="104"/>
      <c r="JE2490" s="104"/>
      <c r="JF2490" s="104"/>
      <c r="JG2490" s="104"/>
      <c r="JH2490" s="104"/>
      <c r="JI2490" s="104"/>
      <c r="JJ2490" s="104"/>
      <c r="JK2490" s="104"/>
      <c r="JL2490" s="104"/>
      <c r="JM2490" s="104"/>
      <c r="JN2490" s="104"/>
      <c r="JO2490" s="104"/>
      <c r="JP2490" s="104"/>
      <c r="JQ2490" s="104"/>
      <c r="JR2490" s="104"/>
      <c r="JS2490" s="104"/>
      <c r="JT2490" s="104"/>
      <c r="JU2490" s="104"/>
      <c r="JV2490" s="104"/>
      <c r="JW2490" s="104"/>
      <c r="JX2490" s="104"/>
      <c r="JY2490" s="104"/>
      <c r="JZ2490" s="104"/>
      <c r="KA2490" s="104"/>
      <c r="KB2490" s="104"/>
      <c r="KC2490" s="104"/>
      <c r="KD2490" s="104"/>
      <c r="KE2490" s="104"/>
      <c r="KF2490" s="104"/>
      <c r="KG2490" s="104"/>
      <c r="KH2490" s="104"/>
      <c r="KI2490" s="104"/>
      <c r="KJ2490" s="104"/>
      <c r="KK2490" s="104"/>
      <c r="KL2490" s="104"/>
      <c r="KM2490" s="104"/>
      <c r="KN2490" s="104"/>
      <c r="KO2490" s="104"/>
      <c r="KP2490" s="104"/>
      <c r="KQ2490" s="104"/>
      <c r="KR2490" s="104"/>
      <c r="KS2490" s="104"/>
      <c r="KT2490" s="104"/>
      <c r="KU2490" s="104"/>
      <c r="KV2490" s="104"/>
      <c r="KW2490" s="104"/>
      <c r="KX2490" s="104"/>
      <c r="KY2490" s="104"/>
      <c r="KZ2490" s="104"/>
      <c r="LA2490" s="104"/>
      <c r="LB2490" s="104"/>
      <c r="LC2490" s="104"/>
      <c r="LD2490" s="104"/>
      <c r="LE2490" s="104"/>
      <c r="LF2490" s="104"/>
      <c r="LG2490" s="104"/>
      <c r="LH2490" s="104"/>
      <c r="LI2490" s="104"/>
      <c r="LJ2490" s="104"/>
      <c r="LK2490" s="104"/>
      <c r="LL2490" s="104"/>
      <c r="LM2490" s="104"/>
      <c r="LN2490" s="104"/>
      <c r="LO2490" s="104"/>
      <c r="LP2490" s="104"/>
      <c r="LQ2490" s="104"/>
      <c r="LR2490" s="104"/>
      <c r="LS2490" s="104"/>
      <c r="LT2490" s="104"/>
      <c r="LU2490" s="104"/>
      <c r="LV2490" s="104"/>
      <c r="LW2490" s="104"/>
      <c r="LX2490" s="104"/>
      <c r="LY2490" s="104"/>
      <c r="LZ2490" s="104"/>
      <c r="MA2490" s="104"/>
      <c r="MB2490" s="104"/>
      <c r="MC2490" s="104"/>
      <c r="MD2490" s="104"/>
      <c r="ME2490" s="104"/>
      <c r="MF2490" s="104"/>
      <c r="MG2490" s="104"/>
      <c r="MH2490" s="104"/>
      <c r="MI2490" s="104"/>
      <c r="MJ2490" s="104"/>
      <c r="MK2490" s="104"/>
      <c r="ML2490" s="104"/>
      <c r="MM2490" s="104"/>
      <c r="MN2490" s="104"/>
      <c r="MO2490" s="104"/>
      <c r="MP2490" s="104"/>
      <c r="MQ2490" s="104"/>
      <c r="MR2490" s="104"/>
      <c r="MS2490" s="104"/>
      <c r="MT2490" s="104"/>
      <c r="MU2490" s="104"/>
      <c r="MV2490" s="104"/>
      <c r="MW2490" s="104"/>
      <c r="MX2490" s="104"/>
      <c r="MY2490" s="104"/>
      <c r="MZ2490" s="104"/>
      <c r="NA2490" s="104"/>
      <c r="NB2490" s="104"/>
      <c r="NC2490" s="104"/>
      <c r="ND2490" s="104"/>
      <c r="NE2490" s="104"/>
      <c r="NF2490" s="104"/>
      <c r="NG2490" s="104"/>
      <c r="NH2490" s="104"/>
      <c r="NI2490" s="104"/>
      <c r="NJ2490" s="104"/>
      <c r="NK2490" s="104"/>
      <c r="NL2490" s="104"/>
      <c r="NM2490" s="104"/>
      <c r="NN2490" s="104"/>
      <c r="NO2490" s="104"/>
      <c r="NP2490" s="104"/>
      <c r="NQ2490" s="104"/>
      <c r="NR2490" s="104"/>
      <c r="NS2490" s="104"/>
      <c r="NT2490" s="104"/>
      <c r="NU2490" s="104"/>
      <c r="NV2490" s="104"/>
      <c r="NW2490" s="104"/>
      <c r="NX2490" s="104"/>
      <c r="NY2490" s="104"/>
      <c r="NZ2490" s="104"/>
      <c r="OA2490" s="104"/>
      <c r="OB2490" s="104"/>
      <c r="OC2490" s="104"/>
      <c r="OD2490" s="104"/>
      <c r="OE2490" s="104"/>
      <c r="OF2490" s="104"/>
      <c r="OG2490" s="104"/>
      <c r="OH2490" s="104"/>
      <c r="OI2490" s="104"/>
      <c r="OJ2490" s="104"/>
      <c r="OK2490" s="104"/>
      <c r="OL2490" s="104"/>
      <c r="OM2490" s="104"/>
      <c r="ON2490" s="104"/>
      <c r="OO2490" s="104"/>
      <c r="OP2490" s="104"/>
      <c r="OQ2490" s="104"/>
      <c r="OR2490" s="104"/>
      <c r="OS2490" s="104"/>
      <c r="OT2490" s="104"/>
      <c r="OU2490" s="104"/>
      <c r="OV2490" s="104"/>
      <c r="OW2490" s="104"/>
      <c r="OX2490" s="104"/>
      <c r="OY2490" s="104"/>
      <c r="OZ2490" s="104"/>
      <c r="PA2490" s="104"/>
      <c r="PB2490" s="104"/>
      <c r="PC2490" s="104"/>
      <c r="PD2490" s="104"/>
      <c r="PE2490" s="104"/>
      <c r="PF2490" s="104"/>
      <c r="PG2490" s="104"/>
      <c r="PH2490" s="104"/>
      <c r="PI2490" s="104"/>
      <c r="PJ2490" s="104"/>
      <c r="PK2490" s="104"/>
      <c r="PL2490" s="104"/>
      <c r="PM2490" s="104"/>
      <c r="PN2490" s="104"/>
      <c r="PO2490" s="104"/>
      <c r="PP2490" s="104"/>
      <c r="PQ2490" s="104"/>
      <c r="PR2490" s="104"/>
      <c r="PS2490" s="104"/>
      <c r="PT2490" s="104"/>
      <c r="PU2490" s="104"/>
      <c r="PV2490" s="104"/>
      <c r="PW2490" s="104"/>
      <c r="PX2490" s="104"/>
      <c r="PY2490" s="104"/>
      <c r="PZ2490" s="104"/>
      <c r="QA2490" s="104"/>
      <c r="QB2490" s="104"/>
      <c r="QC2490" s="104"/>
      <c r="QD2490" s="104"/>
      <c r="QE2490" s="104"/>
      <c r="QF2490" s="104"/>
      <c r="QG2490" s="104"/>
      <c r="QH2490" s="104"/>
      <c r="QI2490" s="104"/>
      <c r="QJ2490" s="104"/>
      <c r="QK2490" s="104"/>
      <c r="QL2490" s="104"/>
      <c r="QM2490" s="104"/>
      <c r="QN2490" s="104"/>
      <c r="QO2490" s="104"/>
      <c r="QP2490" s="104"/>
      <c r="QQ2490" s="104"/>
      <c r="QR2490" s="104"/>
      <c r="QS2490" s="104"/>
      <c r="QT2490" s="104"/>
      <c r="QU2490" s="104"/>
      <c r="QV2490" s="104"/>
      <c r="QW2490" s="104"/>
      <c r="QX2490" s="104"/>
      <c r="QY2490" s="104"/>
      <c r="QZ2490" s="104"/>
      <c r="RA2490" s="104"/>
      <c r="RB2490" s="104"/>
      <c r="RC2490" s="104"/>
      <c r="RD2490" s="104"/>
      <c r="RE2490" s="104"/>
      <c r="RF2490" s="104"/>
    </row>
    <row r="2491" spans="1:474" x14ac:dyDescent="0.25">
      <c r="A2491" s="139"/>
      <c r="B2491" s="48" t="s">
        <v>2340</v>
      </c>
      <c r="C2491" s="23"/>
      <c r="D2491" s="49">
        <v>0</v>
      </c>
      <c r="E2491" s="23"/>
      <c r="F2491" s="50">
        <v>0</v>
      </c>
      <c r="G2491" s="169"/>
      <c r="H2491" s="169"/>
      <c r="I2491" s="169"/>
      <c r="J2491" s="169"/>
      <c r="K2491" s="169"/>
      <c r="L2491" s="169"/>
      <c r="M2491" s="169"/>
      <c r="N2491" s="169"/>
      <c r="O2491" s="169"/>
      <c r="P2491" s="207"/>
      <c r="Q2491" s="169"/>
      <c r="R2491" s="169"/>
      <c r="S2491" s="169"/>
      <c r="T2491" s="169"/>
      <c r="U2491" s="208">
        <v>0</v>
      </c>
      <c r="V2491" s="207">
        <v>0</v>
      </c>
      <c r="W2491" s="169"/>
      <c r="X2491" s="169"/>
      <c r="Y2491" s="169"/>
      <c r="Z2491" s="169"/>
      <c r="AA2491" s="169"/>
      <c r="AB2491" s="169"/>
      <c r="AC2491" s="180"/>
      <c r="AD2491" s="180"/>
      <c r="AE2491" s="207">
        <f>H2491+J2491+L2491+N2491+P2491+R2491+T2491+V2491+X2491+Z2491+AB2491+AD2491</f>
        <v>0</v>
      </c>
    </row>
    <row r="2492" spans="1:474" s="19" customFormat="1" x14ac:dyDescent="0.25">
      <c r="A2492" s="52">
        <v>51107</v>
      </c>
      <c r="B2492" s="93" t="s">
        <v>2341</v>
      </c>
      <c r="C2492" s="52"/>
      <c r="D2492" s="52"/>
      <c r="E2492" s="52"/>
      <c r="F2492" s="18">
        <v>406610.19919999997</v>
      </c>
      <c r="G2492" s="173">
        <f>SUM(G2493:G2505)</f>
        <v>0</v>
      </c>
      <c r="H2492" s="173">
        <f t="shared" ref="H2492:AE2492" si="412">SUM(H2493:H2505)</f>
        <v>0</v>
      </c>
      <c r="I2492" s="173">
        <f t="shared" si="412"/>
        <v>0</v>
      </c>
      <c r="J2492" s="173">
        <f t="shared" si="412"/>
        <v>0</v>
      </c>
      <c r="K2492" s="173">
        <f t="shared" si="412"/>
        <v>0</v>
      </c>
      <c r="L2492" s="173">
        <f t="shared" si="412"/>
        <v>0</v>
      </c>
      <c r="M2492" s="173">
        <f t="shared" si="412"/>
        <v>0</v>
      </c>
      <c r="N2492" s="173">
        <f t="shared" si="412"/>
        <v>0</v>
      </c>
      <c r="O2492" s="173">
        <f t="shared" si="412"/>
        <v>0</v>
      </c>
      <c r="P2492" s="184">
        <f t="shared" si="412"/>
        <v>0</v>
      </c>
      <c r="Q2492" s="173">
        <f t="shared" si="412"/>
        <v>0</v>
      </c>
      <c r="R2492" s="173">
        <f t="shared" si="412"/>
        <v>0</v>
      </c>
      <c r="S2492" s="173">
        <v>0</v>
      </c>
      <c r="T2492" s="173">
        <v>0</v>
      </c>
      <c r="U2492" s="173">
        <v>169</v>
      </c>
      <c r="V2492" s="184">
        <v>406610.19919999997</v>
      </c>
      <c r="W2492" s="173">
        <f t="shared" si="412"/>
        <v>0</v>
      </c>
      <c r="X2492" s="173">
        <f t="shared" si="412"/>
        <v>0</v>
      </c>
      <c r="Y2492" s="173">
        <f t="shared" si="412"/>
        <v>0</v>
      </c>
      <c r="Z2492" s="173">
        <f t="shared" si="412"/>
        <v>0</v>
      </c>
      <c r="AA2492" s="173">
        <f t="shared" si="412"/>
        <v>0</v>
      </c>
      <c r="AB2492" s="173">
        <f t="shared" si="412"/>
        <v>0</v>
      </c>
      <c r="AC2492" s="173">
        <f t="shared" si="412"/>
        <v>0</v>
      </c>
      <c r="AD2492" s="179">
        <f t="shared" si="412"/>
        <v>0</v>
      </c>
      <c r="AE2492" s="184">
        <f t="shared" si="412"/>
        <v>406610.19919999997</v>
      </c>
      <c r="AF2492" s="104"/>
      <c r="AG2492" s="104"/>
      <c r="AH2492" s="104"/>
      <c r="AI2492" s="104"/>
      <c r="AJ2492" s="104"/>
      <c r="AK2492" s="104"/>
      <c r="AL2492" s="104"/>
      <c r="AM2492" s="104"/>
      <c r="AN2492" s="104"/>
      <c r="AO2492" s="104"/>
      <c r="AP2492" s="104"/>
      <c r="AQ2492" s="104"/>
      <c r="AR2492" s="104"/>
      <c r="AS2492" s="104"/>
      <c r="AT2492" s="104"/>
      <c r="AU2492" s="104"/>
      <c r="AV2492" s="104"/>
      <c r="AW2492" s="104"/>
      <c r="AX2492" s="104"/>
      <c r="AY2492" s="104"/>
      <c r="AZ2492" s="104"/>
      <c r="BA2492" s="104"/>
      <c r="BB2492" s="104"/>
      <c r="BC2492" s="104"/>
      <c r="BD2492" s="104"/>
      <c r="BE2492" s="104"/>
      <c r="BF2492" s="104"/>
      <c r="BG2492" s="104"/>
      <c r="BH2492" s="104"/>
      <c r="BI2492" s="104"/>
      <c r="BJ2492" s="104"/>
      <c r="BK2492" s="104"/>
      <c r="BL2492" s="104"/>
      <c r="BM2492" s="104"/>
      <c r="BN2492" s="104"/>
      <c r="BO2492" s="104"/>
      <c r="BP2492" s="104"/>
      <c r="BQ2492" s="104"/>
      <c r="BR2492" s="104"/>
      <c r="GM2492" s="104"/>
      <c r="GN2492" s="104"/>
      <c r="GO2492" s="104"/>
      <c r="GP2492" s="104"/>
      <c r="GQ2492" s="104"/>
      <c r="GR2492" s="104"/>
      <c r="GS2492" s="104"/>
      <c r="GT2492" s="104"/>
      <c r="GU2492" s="104"/>
      <c r="GV2492" s="104"/>
      <c r="GW2492" s="104"/>
      <c r="GX2492" s="104"/>
      <c r="GY2492" s="104"/>
      <c r="GZ2492" s="104"/>
      <c r="HA2492" s="104"/>
      <c r="HB2492" s="104"/>
      <c r="HC2492" s="104"/>
      <c r="HD2492" s="104"/>
      <c r="HE2492" s="104"/>
      <c r="HF2492" s="104"/>
      <c r="HG2492" s="104"/>
      <c r="HH2492" s="104"/>
      <c r="HI2492" s="104"/>
      <c r="HJ2492" s="104"/>
      <c r="HK2492" s="104"/>
      <c r="HL2492" s="104"/>
      <c r="HM2492" s="104"/>
      <c r="HN2492" s="104"/>
      <c r="HO2492" s="104"/>
      <c r="HP2492" s="104"/>
      <c r="HQ2492" s="104"/>
      <c r="HR2492" s="104"/>
      <c r="HS2492" s="104"/>
      <c r="HT2492" s="104"/>
      <c r="HU2492" s="104"/>
      <c r="HV2492" s="104"/>
      <c r="HW2492" s="104"/>
      <c r="HX2492" s="104"/>
      <c r="HY2492" s="104"/>
      <c r="HZ2492" s="104"/>
      <c r="IA2492" s="104"/>
      <c r="IB2492" s="104"/>
      <c r="IC2492" s="104"/>
      <c r="ID2492" s="104"/>
      <c r="IE2492" s="104"/>
      <c r="IF2492" s="104"/>
      <c r="IG2492" s="104"/>
      <c r="IH2492" s="104"/>
      <c r="II2492" s="104"/>
      <c r="IJ2492" s="104"/>
      <c r="IK2492" s="104"/>
      <c r="IL2492" s="104"/>
      <c r="IM2492" s="104"/>
      <c r="IN2492" s="104"/>
      <c r="IO2492" s="104"/>
      <c r="IP2492" s="104"/>
      <c r="IQ2492" s="104"/>
      <c r="IR2492" s="104"/>
      <c r="IS2492" s="104"/>
      <c r="IT2492" s="104"/>
      <c r="IU2492" s="104"/>
      <c r="IV2492" s="104"/>
      <c r="IW2492" s="104"/>
      <c r="IX2492" s="104"/>
      <c r="IY2492" s="104"/>
      <c r="IZ2492" s="104"/>
      <c r="JA2492" s="104"/>
      <c r="JB2492" s="104"/>
      <c r="JC2492" s="104"/>
      <c r="JD2492" s="104"/>
      <c r="JE2492" s="104"/>
      <c r="JF2492" s="104"/>
      <c r="JG2492" s="104"/>
      <c r="JH2492" s="104"/>
      <c r="JI2492" s="104"/>
      <c r="JJ2492" s="104"/>
      <c r="JK2492" s="104"/>
      <c r="JL2492" s="104"/>
      <c r="JM2492" s="104"/>
      <c r="JN2492" s="104"/>
      <c r="JO2492" s="104"/>
      <c r="JP2492" s="104"/>
      <c r="JQ2492" s="104"/>
      <c r="JR2492" s="104"/>
      <c r="JS2492" s="104"/>
      <c r="JT2492" s="104"/>
      <c r="JU2492" s="104"/>
      <c r="JV2492" s="104"/>
      <c r="JW2492" s="104"/>
      <c r="JX2492" s="104"/>
      <c r="JY2492" s="104"/>
      <c r="JZ2492" s="104"/>
      <c r="KA2492" s="104"/>
      <c r="KB2492" s="104"/>
      <c r="KC2492" s="104"/>
      <c r="KD2492" s="104"/>
      <c r="KE2492" s="104"/>
      <c r="KF2492" s="104"/>
      <c r="KG2492" s="104"/>
      <c r="KH2492" s="104"/>
      <c r="KI2492" s="104"/>
      <c r="KJ2492" s="104"/>
      <c r="KK2492" s="104"/>
      <c r="KL2492" s="104"/>
      <c r="KM2492" s="104"/>
      <c r="KN2492" s="104"/>
      <c r="KO2492" s="104"/>
      <c r="KP2492" s="104"/>
      <c r="KQ2492" s="104"/>
      <c r="KR2492" s="104"/>
      <c r="KS2492" s="104"/>
      <c r="KT2492" s="104"/>
      <c r="KU2492" s="104"/>
      <c r="KV2492" s="104"/>
      <c r="KW2492" s="104"/>
      <c r="KX2492" s="104"/>
      <c r="KY2492" s="104"/>
      <c r="KZ2492" s="104"/>
      <c r="LA2492" s="104"/>
      <c r="LB2492" s="104"/>
      <c r="LC2492" s="104"/>
      <c r="LD2492" s="104"/>
      <c r="LE2492" s="104"/>
      <c r="LF2492" s="104"/>
      <c r="LG2492" s="104"/>
      <c r="LH2492" s="104"/>
      <c r="LI2492" s="104"/>
      <c r="LJ2492" s="104"/>
      <c r="LK2492" s="104"/>
      <c r="LL2492" s="104"/>
      <c r="LM2492" s="104"/>
      <c r="LN2492" s="104"/>
      <c r="LO2492" s="104"/>
      <c r="LP2492" s="104"/>
      <c r="LQ2492" s="104"/>
      <c r="LR2492" s="104"/>
      <c r="LS2492" s="104"/>
      <c r="LT2492" s="104"/>
      <c r="LU2492" s="104"/>
      <c r="LV2492" s="104"/>
      <c r="LW2492" s="104"/>
      <c r="LX2492" s="104"/>
      <c r="LY2492" s="104"/>
      <c r="LZ2492" s="104"/>
      <c r="MA2492" s="104"/>
      <c r="MB2492" s="104"/>
      <c r="MC2492" s="104"/>
      <c r="MD2492" s="104"/>
      <c r="ME2492" s="104"/>
      <c r="MF2492" s="104"/>
      <c r="MG2492" s="104"/>
      <c r="MH2492" s="104"/>
      <c r="MI2492" s="104"/>
      <c r="MJ2492" s="104"/>
      <c r="MK2492" s="104"/>
      <c r="ML2492" s="104"/>
      <c r="MM2492" s="104"/>
      <c r="MN2492" s="104"/>
      <c r="MO2492" s="104"/>
      <c r="MP2492" s="104"/>
      <c r="MQ2492" s="104"/>
      <c r="MR2492" s="104"/>
      <c r="MS2492" s="104"/>
      <c r="MT2492" s="104"/>
      <c r="MU2492" s="104"/>
      <c r="MV2492" s="104"/>
      <c r="MW2492" s="104"/>
      <c r="MX2492" s="104"/>
      <c r="MY2492" s="104"/>
      <c r="MZ2492" s="104"/>
      <c r="NA2492" s="104"/>
      <c r="NB2492" s="104"/>
      <c r="NC2492" s="104"/>
      <c r="ND2492" s="104"/>
      <c r="NE2492" s="104"/>
      <c r="NF2492" s="104"/>
      <c r="NG2492" s="104"/>
      <c r="NH2492" s="104"/>
      <c r="NI2492" s="104"/>
      <c r="NJ2492" s="104"/>
      <c r="NK2492" s="104"/>
      <c r="NL2492" s="104"/>
      <c r="NM2492" s="104"/>
      <c r="NN2492" s="104"/>
      <c r="NO2492" s="104"/>
      <c r="NP2492" s="104"/>
      <c r="NQ2492" s="104"/>
      <c r="NR2492" s="104"/>
      <c r="NS2492" s="104"/>
      <c r="NT2492" s="104"/>
      <c r="NU2492" s="104"/>
      <c r="NV2492" s="104"/>
      <c r="NW2492" s="104"/>
      <c r="NX2492" s="104"/>
      <c r="NY2492" s="104"/>
      <c r="NZ2492" s="104"/>
      <c r="OA2492" s="104"/>
      <c r="OB2492" s="104"/>
      <c r="OC2492" s="104"/>
      <c r="OD2492" s="104"/>
      <c r="OE2492" s="104"/>
      <c r="OF2492" s="104"/>
      <c r="OG2492" s="104"/>
      <c r="OH2492" s="104"/>
      <c r="OI2492" s="104"/>
      <c r="OJ2492" s="104"/>
      <c r="OK2492" s="104"/>
      <c r="OL2492" s="104"/>
      <c r="OM2492" s="104"/>
      <c r="ON2492" s="104"/>
      <c r="OO2492" s="104"/>
      <c r="OP2492" s="104"/>
      <c r="OQ2492" s="104"/>
      <c r="OR2492" s="104"/>
      <c r="OS2492" s="104"/>
      <c r="OT2492" s="104"/>
      <c r="OU2492" s="104"/>
      <c r="OV2492" s="104"/>
      <c r="OW2492" s="104"/>
      <c r="OX2492" s="104"/>
      <c r="OY2492" s="104"/>
      <c r="OZ2492" s="104"/>
      <c r="PA2492" s="104"/>
      <c r="PB2492" s="104"/>
      <c r="PC2492" s="104"/>
      <c r="PD2492" s="104"/>
      <c r="PE2492" s="104"/>
      <c r="PF2492" s="104"/>
      <c r="PG2492" s="104"/>
      <c r="PH2492" s="104"/>
      <c r="PI2492" s="104"/>
      <c r="PJ2492" s="104"/>
      <c r="PK2492" s="104"/>
      <c r="PL2492" s="104"/>
      <c r="PM2492" s="104"/>
      <c r="PN2492" s="104"/>
      <c r="PO2492" s="104"/>
      <c r="PP2492" s="104"/>
      <c r="PQ2492" s="104"/>
      <c r="PR2492" s="104"/>
      <c r="PS2492" s="104"/>
      <c r="PT2492" s="104"/>
      <c r="PU2492" s="104"/>
      <c r="PV2492" s="104"/>
      <c r="PW2492" s="104"/>
      <c r="PX2492" s="104"/>
      <c r="PY2492" s="104"/>
      <c r="PZ2492" s="104"/>
      <c r="QA2492" s="104"/>
      <c r="QB2492" s="104"/>
      <c r="QC2492" s="104"/>
      <c r="QD2492" s="104"/>
      <c r="QE2492" s="104"/>
      <c r="QF2492" s="104"/>
      <c r="QG2492" s="104"/>
      <c r="QH2492" s="104"/>
      <c r="QI2492" s="104"/>
      <c r="QJ2492" s="104"/>
      <c r="QK2492" s="104"/>
      <c r="QL2492" s="104"/>
      <c r="QM2492" s="104"/>
      <c r="QN2492" s="104"/>
      <c r="QO2492" s="104"/>
      <c r="QP2492" s="104"/>
      <c r="QQ2492" s="104"/>
      <c r="QR2492" s="104"/>
      <c r="QS2492" s="104"/>
      <c r="QT2492" s="104"/>
      <c r="QU2492" s="104"/>
      <c r="QV2492" s="104"/>
      <c r="QW2492" s="104"/>
      <c r="QX2492" s="104"/>
      <c r="QY2492" s="104"/>
      <c r="QZ2492" s="104"/>
      <c r="RA2492" s="104"/>
      <c r="RB2492" s="104"/>
      <c r="RC2492" s="104"/>
      <c r="RD2492" s="104"/>
      <c r="RE2492" s="104"/>
      <c r="RF2492" s="104"/>
    </row>
    <row r="2493" spans="1:474" ht="45" x14ac:dyDescent="0.25">
      <c r="A2493" s="131"/>
      <c r="B2493" s="62" t="s">
        <v>2342</v>
      </c>
      <c r="C2493" s="23"/>
      <c r="D2493" s="57">
        <v>5</v>
      </c>
      <c r="E2493" s="23"/>
      <c r="F2493" s="50">
        <v>19316.150000000001</v>
      </c>
      <c r="G2493" s="169"/>
      <c r="H2493" s="169"/>
      <c r="I2493" s="169"/>
      <c r="J2493" s="169"/>
      <c r="K2493" s="169"/>
      <c r="L2493" s="169"/>
      <c r="M2493" s="169"/>
      <c r="N2493" s="169"/>
      <c r="O2493" s="169"/>
      <c r="P2493" s="207"/>
      <c r="Q2493" s="169"/>
      <c r="R2493" s="169"/>
      <c r="S2493" s="169"/>
      <c r="T2493" s="169"/>
      <c r="U2493" s="208">
        <v>5</v>
      </c>
      <c r="V2493" s="207">
        <v>19316.150000000001</v>
      </c>
      <c r="W2493" s="169"/>
      <c r="X2493" s="169"/>
      <c r="Y2493" s="169"/>
      <c r="Z2493" s="169"/>
      <c r="AA2493" s="169"/>
      <c r="AB2493" s="169"/>
      <c r="AC2493" s="180"/>
      <c r="AD2493" s="180"/>
      <c r="AE2493" s="207">
        <f t="shared" ref="AE2493:AE2505" si="413">H2493+J2493+L2493+N2493+P2493+R2493+T2493+V2493+X2493+Z2493+AB2493+AD2493</f>
        <v>19316.150000000001</v>
      </c>
    </row>
    <row r="2494" spans="1:474" x14ac:dyDescent="0.25">
      <c r="A2494" s="131"/>
      <c r="B2494" s="62" t="s">
        <v>2343</v>
      </c>
      <c r="C2494" s="23"/>
      <c r="D2494" s="49">
        <v>4</v>
      </c>
      <c r="E2494" s="23"/>
      <c r="F2494" s="50">
        <v>17264.599999999999</v>
      </c>
      <c r="G2494" s="169"/>
      <c r="H2494" s="169"/>
      <c r="I2494" s="169"/>
      <c r="J2494" s="169"/>
      <c r="K2494" s="169"/>
      <c r="L2494" s="169"/>
      <c r="M2494" s="169"/>
      <c r="N2494" s="169"/>
      <c r="O2494" s="169"/>
      <c r="P2494" s="207"/>
      <c r="Q2494" s="169"/>
      <c r="R2494" s="169"/>
      <c r="S2494" s="169"/>
      <c r="T2494" s="169"/>
      <c r="U2494" s="208">
        <v>4</v>
      </c>
      <c r="V2494" s="207">
        <v>17264.599999999999</v>
      </c>
      <c r="W2494" s="169"/>
      <c r="X2494" s="169"/>
      <c r="Y2494" s="169"/>
      <c r="Z2494" s="169"/>
      <c r="AA2494" s="169"/>
      <c r="AB2494" s="169"/>
      <c r="AC2494" s="180"/>
      <c r="AD2494" s="180"/>
      <c r="AE2494" s="207">
        <f t="shared" si="413"/>
        <v>17264.599999999999</v>
      </c>
    </row>
    <row r="2495" spans="1:474" ht="30" x14ac:dyDescent="0.25">
      <c r="A2495" s="131"/>
      <c r="B2495" s="62" t="s">
        <v>2344</v>
      </c>
      <c r="C2495" s="23"/>
      <c r="D2495" s="49">
        <v>1</v>
      </c>
      <c r="E2495" s="23"/>
      <c r="F2495" s="50">
        <v>6900.4223999999995</v>
      </c>
      <c r="G2495" s="169"/>
      <c r="H2495" s="169"/>
      <c r="I2495" s="169"/>
      <c r="J2495" s="169"/>
      <c r="K2495" s="169"/>
      <c r="L2495" s="169"/>
      <c r="M2495" s="169"/>
      <c r="N2495" s="169"/>
      <c r="O2495" s="169"/>
      <c r="P2495" s="207"/>
      <c r="Q2495" s="169"/>
      <c r="R2495" s="169"/>
      <c r="S2495" s="169"/>
      <c r="T2495" s="169"/>
      <c r="U2495" s="208">
        <v>1</v>
      </c>
      <c r="V2495" s="207">
        <v>6900.4223999999995</v>
      </c>
      <c r="W2495" s="169"/>
      <c r="X2495" s="169"/>
      <c r="Y2495" s="169"/>
      <c r="Z2495" s="169"/>
      <c r="AA2495" s="169"/>
      <c r="AB2495" s="169"/>
      <c r="AC2495" s="180"/>
      <c r="AD2495" s="180"/>
      <c r="AE2495" s="207">
        <f t="shared" si="413"/>
        <v>6900.4223999999995</v>
      </c>
    </row>
    <row r="2496" spans="1:474" ht="45" x14ac:dyDescent="0.25">
      <c r="A2496" s="131"/>
      <c r="B2496" s="62" t="s">
        <v>2345</v>
      </c>
      <c r="C2496" s="23"/>
      <c r="D2496" s="49">
        <v>2</v>
      </c>
      <c r="E2496" s="23"/>
      <c r="F2496" s="50">
        <v>14300</v>
      </c>
      <c r="G2496" s="169"/>
      <c r="H2496" s="169"/>
      <c r="I2496" s="169"/>
      <c r="J2496" s="169"/>
      <c r="K2496" s="169"/>
      <c r="L2496" s="169"/>
      <c r="M2496" s="169"/>
      <c r="N2496" s="169"/>
      <c r="O2496" s="169"/>
      <c r="P2496" s="207"/>
      <c r="Q2496" s="169"/>
      <c r="R2496" s="169"/>
      <c r="S2496" s="169"/>
      <c r="T2496" s="169"/>
      <c r="U2496" s="208">
        <v>2</v>
      </c>
      <c r="V2496" s="207">
        <v>14300</v>
      </c>
      <c r="W2496" s="169"/>
      <c r="X2496" s="169"/>
      <c r="Y2496" s="169"/>
      <c r="Z2496" s="169"/>
      <c r="AA2496" s="169"/>
      <c r="AB2496" s="169"/>
      <c r="AC2496" s="180"/>
      <c r="AD2496" s="180"/>
      <c r="AE2496" s="207">
        <f t="shared" si="413"/>
        <v>14300</v>
      </c>
    </row>
    <row r="2497" spans="1:474" ht="30" x14ac:dyDescent="0.25">
      <c r="A2497" s="131"/>
      <c r="B2497" s="62" t="s">
        <v>2346</v>
      </c>
      <c r="C2497" s="23"/>
      <c r="D2497" s="49">
        <v>3</v>
      </c>
      <c r="E2497" s="23"/>
      <c r="F2497" s="50">
        <v>14693.847599999997</v>
      </c>
      <c r="G2497" s="169"/>
      <c r="H2497" s="169"/>
      <c r="I2497" s="169"/>
      <c r="J2497" s="169"/>
      <c r="K2497" s="169"/>
      <c r="L2497" s="169"/>
      <c r="M2497" s="169"/>
      <c r="N2497" s="169"/>
      <c r="O2497" s="169"/>
      <c r="P2497" s="207"/>
      <c r="Q2497" s="169"/>
      <c r="R2497" s="169"/>
      <c r="S2497" s="169"/>
      <c r="T2497" s="169"/>
      <c r="U2497" s="208">
        <v>3</v>
      </c>
      <c r="V2497" s="207">
        <v>14693.847599999997</v>
      </c>
      <c r="W2497" s="169"/>
      <c r="X2497" s="169"/>
      <c r="Y2497" s="169"/>
      <c r="Z2497" s="169"/>
      <c r="AA2497" s="169"/>
      <c r="AB2497" s="169"/>
      <c r="AC2497" s="180"/>
      <c r="AD2497" s="180"/>
      <c r="AE2497" s="207">
        <f t="shared" si="413"/>
        <v>14693.847599999997</v>
      </c>
    </row>
    <row r="2498" spans="1:474" ht="30" x14ac:dyDescent="0.25">
      <c r="A2498" s="131"/>
      <c r="B2498" s="62" t="s">
        <v>2347</v>
      </c>
      <c r="C2498" s="23"/>
      <c r="D2498" s="57">
        <v>1</v>
      </c>
      <c r="E2498" s="23"/>
      <c r="F2498" s="50">
        <v>4500</v>
      </c>
      <c r="G2498" s="169"/>
      <c r="H2498" s="169"/>
      <c r="I2498" s="169"/>
      <c r="J2498" s="169"/>
      <c r="K2498" s="169"/>
      <c r="L2498" s="169"/>
      <c r="M2498" s="169"/>
      <c r="N2498" s="169"/>
      <c r="O2498" s="169"/>
      <c r="P2498" s="207"/>
      <c r="Q2498" s="169"/>
      <c r="R2498" s="169"/>
      <c r="S2498" s="169"/>
      <c r="T2498" s="169"/>
      <c r="U2498" s="208">
        <v>1</v>
      </c>
      <c r="V2498" s="207">
        <v>4500</v>
      </c>
      <c r="W2498" s="169"/>
      <c r="X2498" s="169"/>
      <c r="Y2498" s="169"/>
      <c r="Z2498" s="169"/>
      <c r="AA2498" s="169"/>
      <c r="AB2498" s="169"/>
      <c r="AC2498" s="180"/>
      <c r="AD2498" s="180"/>
      <c r="AE2498" s="207">
        <f t="shared" si="413"/>
        <v>4500</v>
      </c>
    </row>
    <row r="2499" spans="1:474" x14ac:dyDescent="0.25">
      <c r="A2499" s="131"/>
      <c r="B2499" s="62" t="s">
        <v>2348</v>
      </c>
      <c r="C2499" s="23"/>
      <c r="D2499" s="57">
        <v>2</v>
      </c>
      <c r="E2499" s="23"/>
      <c r="F2499" s="50">
        <v>8000</v>
      </c>
      <c r="G2499" s="169"/>
      <c r="H2499" s="169"/>
      <c r="I2499" s="169"/>
      <c r="J2499" s="169"/>
      <c r="K2499" s="169"/>
      <c r="L2499" s="169"/>
      <c r="M2499" s="169"/>
      <c r="N2499" s="169"/>
      <c r="O2499" s="169"/>
      <c r="P2499" s="207"/>
      <c r="Q2499" s="169"/>
      <c r="R2499" s="169"/>
      <c r="S2499" s="169"/>
      <c r="T2499" s="169"/>
      <c r="U2499" s="208">
        <v>2</v>
      </c>
      <c r="V2499" s="207">
        <v>8000</v>
      </c>
      <c r="W2499" s="169"/>
      <c r="X2499" s="169"/>
      <c r="Y2499" s="169"/>
      <c r="Z2499" s="169"/>
      <c r="AA2499" s="169"/>
      <c r="AB2499" s="169"/>
      <c r="AC2499" s="180"/>
      <c r="AD2499" s="180"/>
      <c r="AE2499" s="207">
        <f t="shared" si="413"/>
        <v>8000</v>
      </c>
    </row>
    <row r="2500" spans="1:474" ht="45" x14ac:dyDescent="0.25">
      <c r="A2500" s="131"/>
      <c r="B2500" s="62" t="s">
        <v>2349</v>
      </c>
      <c r="C2500" s="23"/>
      <c r="D2500" s="49">
        <v>5</v>
      </c>
      <c r="E2500" s="23"/>
      <c r="F2500" s="50">
        <v>34356.36</v>
      </c>
      <c r="G2500" s="169"/>
      <c r="H2500" s="169"/>
      <c r="I2500" s="169"/>
      <c r="J2500" s="169"/>
      <c r="K2500" s="169"/>
      <c r="L2500" s="169"/>
      <c r="M2500" s="169"/>
      <c r="N2500" s="169"/>
      <c r="O2500" s="169"/>
      <c r="P2500" s="207"/>
      <c r="Q2500" s="169"/>
      <c r="R2500" s="169"/>
      <c r="S2500" s="169"/>
      <c r="T2500" s="169"/>
      <c r="U2500" s="208">
        <v>5</v>
      </c>
      <c r="V2500" s="207">
        <v>34356.36</v>
      </c>
      <c r="W2500" s="169"/>
      <c r="X2500" s="169"/>
      <c r="Y2500" s="169"/>
      <c r="Z2500" s="169"/>
      <c r="AA2500" s="169"/>
      <c r="AB2500" s="169"/>
      <c r="AC2500" s="180"/>
      <c r="AD2500" s="180"/>
      <c r="AE2500" s="207">
        <f t="shared" si="413"/>
        <v>34356.36</v>
      </c>
    </row>
    <row r="2501" spans="1:474" ht="30" x14ac:dyDescent="0.25">
      <c r="A2501" s="131"/>
      <c r="B2501" s="62" t="s">
        <v>2350</v>
      </c>
      <c r="C2501" s="23"/>
      <c r="D2501" s="57">
        <v>20</v>
      </c>
      <c r="E2501" s="23"/>
      <c r="F2501" s="50">
        <v>14000</v>
      </c>
      <c r="G2501" s="169"/>
      <c r="H2501" s="169"/>
      <c r="I2501" s="169"/>
      <c r="J2501" s="169"/>
      <c r="K2501" s="169"/>
      <c r="L2501" s="169"/>
      <c r="M2501" s="169"/>
      <c r="N2501" s="169"/>
      <c r="O2501" s="169"/>
      <c r="P2501" s="207"/>
      <c r="Q2501" s="169"/>
      <c r="R2501" s="169"/>
      <c r="S2501" s="169"/>
      <c r="T2501" s="169"/>
      <c r="U2501" s="208">
        <v>20</v>
      </c>
      <c r="V2501" s="207">
        <v>14000</v>
      </c>
      <c r="W2501" s="169"/>
      <c r="X2501" s="169"/>
      <c r="Y2501" s="169"/>
      <c r="Z2501" s="169"/>
      <c r="AA2501" s="169"/>
      <c r="AB2501" s="169"/>
      <c r="AC2501" s="180"/>
      <c r="AD2501" s="180"/>
      <c r="AE2501" s="207">
        <f t="shared" si="413"/>
        <v>14000</v>
      </c>
    </row>
    <row r="2502" spans="1:474" ht="30" x14ac:dyDescent="0.25">
      <c r="A2502" s="131"/>
      <c r="B2502" s="62" t="s">
        <v>2351</v>
      </c>
      <c r="C2502" s="23"/>
      <c r="D2502" s="57">
        <v>25</v>
      </c>
      <c r="E2502" s="23"/>
      <c r="F2502" s="50">
        <v>7500</v>
      </c>
      <c r="G2502" s="169"/>
      <c r="H2502" s="169"/>
      <c r="I2502" s="169"/>
      <c r="J2502" s="169"/>
      <c r="K2502" s="169"/>
      <c r="L2502" s="169"/>
      <c r="M2502" s="169"/>
      <c r="N2502" s="169"/>
      <c r="O2502" s="169"/>
      <c r="P2502" s="207"/>
      <c r="Q2502" s="169"/>
      <c r="R2502" s="169"/>
      <c r="S2502" s="169"/>
      <c r="T2502" s="169"/>
      <c r="U2502" s="208">
        <v>25</v>
      </c>
      <c r="V2502" s="207">
        <v>7500</v>
      </c>
      <c r="W2502" s="169"/>
      <c r="X2502" s="169"/>
      <c r="Y2502" s="169"/>
      <c r="Z2502" s="169"/>
      <c r="AA2502" s="169"/>
      <c r="AB2502" s="169"/>
      <c r="AC2502" s="180"/>
      <c r="AD2502" s="180"/>
      <c r="AE2502" s="207">
        <f t="shared" si="413"/>
        <v>7500</v>
      </c>
    </row>
    <row r="2503" spans="1:474" ht="60" x14ac:dyDescent="0.25">
      <c r="A2503" s="131"/>
      <c r="B2503" s="62" t="s">
        <v>2352</v>
      </c>
      <c r="C2503" s="23"/>
      <c r="D2503" s="49">
        <v>97</v>
      </c>
      <c r="E2503" s="23"/>
      <c r="F2503" s="50">
        <v>251870.88639999999</v>
      </c>
      <c r="G2503" s="169"/>
      <c r="H2503" s="169"/>
      <c r="I2503" s="169"/>
      <c r="J2503" s="169"/>
      <c r="K2503" s="169"/>
      <c r="L2503" s="169"/>
      <c r="M2503" s="169"/>
      <c r="N2503" s="169"/>
      <c r="O2503" s="169"/>
      <c r="P2503" s="207"/>
      <c r="Q2503" s="169"/>
      <c r="R2503" s="169"/>
      <c r="S2503" s="169"/>
      <c r="T2503" s="169"/>
      <c r="U2503" s="208">
        <v>97</v>
      </c>
      <c r="V2503" s="207">
        <v>251870.88639999999</v>
      </c>
      <c r="W2503" s="169"/>
      <c r="X2503" s="169"/>
      <c r="Y2503" s="169"/>
      <c r="Z2503" s="169"/>
      <c r="AA2503" s="169"/>
      <c r="AB2503" s="169"/>
      <c r="AC2503" s="180"/>
      <c r="AD2503" s="180"/>
      <c r="AE2503" s="207">
        <f t="shared" si="413"/>
        <v>251870.88639999999</v>
      </c>
    </row>
    <row r="2504" spans="1:474" ht="45" x14ac:dyDescent="0.25">
      <c r="A2504" s="131"/>
      <c r="B2504" s="62" t="s">
        <v>2353</v>
      </c>
      <c r="C2504" s="23"/>
      <c r="D2504" s="49">
        <v>2</v>
      </c>
      <c r="E2504" s="23"/>
      <c r="F2504" s="50">
        <v>4667.9327999999996</v>
      </c>
      <c r="G2504" s="169"/>
      <c r="H2504" s="169"/>
      <c r="I2504" s="169"/>
      <c r="J2504" s="169"/>
      <c r="K2504" s="169"/>
      <c r="L2504" s="169"/>
      <c r="M2504" s="169"/>
      <c r="N2504" s="169"/>
      <c r="O2504" s="169"/>
      <c r="P2504" s="207"/>
      <c r="Q2504" s="169"/>
      <c r="R2504" s="169"/>
      <c r="S2504" s="169"/>
      <c r="T2504" s="169"/>
      <c r="U2504" s="208">
        <v>2</v>
      </c>
      <c r="V2504" s="207">
        <v>4667.9327999999996</v>
      </c>
      <c r="W2504" s="169"/>
      <c r="X2504" s="169"/>
      <c r="Y2504" s="169"/>
      <c r="Z2504" s="169"/>
      <c r="AA2504" s="169"/>
      <c r="AB2504" s="169"/>
      <c r="AC2504" s="180"/>
      <c r="AD2504" s="180"/>
      <c r="AE2504" s="207">
        <f t="shared" si="413"/>
        <v>4667.9327999999996</v>
      </c>
    </row>
    <row r="2505" spans="1:474" ht="30" x14ac:dyDescent="0.25">
      <c r="A2505" s="131"/>
      <c r="B2505" s="62" t="s">
        <v>2354</v>
      </c>
      <c r="C2505" s="23"/>
      <c r="D2505" s="49">
        <v>2</v>
      </c>
      <c r="E2505" s="23"/>
      <c r="F2505" s="50">
        <v>9240</v>
      </c>
      <c r="G2505" s="169"/>
      <c r="H2505" s="169"/>
      <c r="I2505" s="169"/>
      <c r="J2505" s="169"/>
      <c r="K2505" s="169"/>
      <c r="L2505" s="169"/>
      <c r="M2505" s="169"/>
      <c r="N2505" s="169"/>
      <c r="O2505" s="169"/>
      <c r="P2505" s="207"/>
      <c r="Q2505" s="169"/>
      <c r="R2505" s="169"/>
      <c r="S2505" s="169"/>
      <c r="T2505" s="169"/>
      <c r="U2505" s="208">
        <v>2</v>
      </c>
      <c r="V2505" s="207">
        <v>9240</v>
      </c>
      <c r="W2505" s="169"/>
      <c r="X2505" s="169"/>
      <c r="Y2505" s="169"/>
      <c r="Z2505" s="169"/>
      <c r="AA2505" s="169"/>
      <c r="AB2505" s="169"/>
      <c r="AC2505" s="180"/>
      <c r="AD2505" s="180"/>
      <c r="AE2505" s="207">
        <f t="shared" si="413"/>
        <v>9240</v>
      </c>
    </row>
    <row r="2506" spans="1:474" s="14" customFormat="1" x14ac:dyDescent="0.25">
      <c r="A2506" s="69">
        <v>515</v>
      </c>
      <c r="B2506" s="64" t="s">
        <v>2355</v>
      </c>
      <c r="C2506" s="80"/>
      <c r="D2506" s="11"/>
      <c r="E2506" s="11"/>
      <c r="F2506" s="13">
        <v>547224.26626944006</v>
      </c>
      <c r="G2506" s="171">
        <f>G2507</f>
        <v>0</v>
      </c>
      <c r="H2506" s="171">
        <f t="shared" ref="H2506:AE2506" si="414">H2507</f>
        <v>0</v>
      </c>
      <c r="I2506" s="171">
        <f t="shared" si="414"/>
        <v>0</v>
      </c>
      <c r="J2506" s="171">
        <f t="shared" si="414"/>
        <v>0</v>
      </c>
      <c r="K2506" s="171">
        <f t="shared" si="414"/>
        <v>0</v>
      </c>
      <c r="L2506" s="171">
        <f t="shared" si="414"/>
        <v>0</v>
      </c>
      <c r="M2506" s="171">
        <f t="shared" si="414"/>
        <v>0</v>
      </c>
      <c r="N2506" s="171">
        <f t="shared" si="414"/>
        <v>0</v>
      </c>
      <c r="O2506" s="171">
        <f t="shared" si="414"/>
        <v>0</v>
      </c>
      <c r="P2506" s="185">
        <f t="shared" si="414"/>
        <v>0</v>
      </c>
      <c r="Q2506" s="171">
        <f t="shared" si="414"/>
        <v>0</v>
      </c>
      <c r="R2506" s="171">
        <f t="shared" si="414"/>
        <v>0</v>
      </c>
      <c r="S2506" s="171">
        <v>0</v>
      </c>
      <c r="T2506" s="171">
        <v>0</v>
      </c>
      <c r="U2506" s="171">
        <v>29</v>
      </c>
      <c r="V2506" s="185">
        <v>547224.26626944006</v>
      </c>
      <c r="W2506" s="171">
        <f t="shared" si="414"/>
        <v>0</v>
      </c>
      <c r="X2506" s="171">
        <f t="shared" si="414"/>
        <v>0</v>
      </c>
      <c r="Y2506" s="171">
        <f t="shared" si="414"/>
        <v>0</v>
      </c>
      <c r="Z2506" s="171">
        <f t="shared" si="414"/>
        <v>0</v>
      </c>
      <c r="AA2506" s="171">
        <f t="shared" si="414"/>
        <v>0</v>
      </c>
      <c r="AB2506" s="171">
        <f t="shared" si="414"/>
        <v>0</v>
      </c>
      <c r="AC2506" s="171">
        <f t="shared" si="414"/>
        <v>0</v>
      </c>
      <c r="AD2506" s="181">
        <f t="shared" si="414"/>
        <v>0</v>
      </c>
      <c r="AE2506" s="185">
        <f t="shared" si="414"/>
        <v>547224.26626944006</v>
      </c>
      <c r="AF2506" s="104"/>
      <c r="AG2506" s="104"/>
      <c r="AH2506" s="104"/>
      <c r="AI2506" s="104"/>
      <c r="AJ2506" s="104"/>
      <c r="AK2506" s="104"/>
      <c r="AL2506" s="104"/>
      <c r="AM2506" s="104"/>
      <c r="AN2506" s="104"/>
      <c r="AO2506" s="104"/>
      <c r="AP2506" s="104"/>
      <c r="AQ2506" s="104"/>
      <c r="AR2506" s="104"/>
      <c r="AS2506" s="104"/>
      <c r="AT2506" s="104"/>
      <c r="AU2506" s="104"/>
      <c r="AV2506" s="104"/>
      <c r="AW2506" s="104"/>
      <c r="AX2506" s="104"/>
      <c r="AY2506" s="104"/>
      <c r="AZ2506" s="104"/>
      <c r="BA2506" s="104"/>
      <c r="BB2506" s="104"/>
      <c r="BC2506" s="104"/>
      <c r="BD2506" s="104"/>
      <c r="BE2506" s="104"/>
      <c r="BF2506" s="104"/>
      <c r="BG2506" s="104"/>
      <c r="BH2506" s="104"/>
      <c r="BI2506" s="104"/>
      <c r="BJ2506" s="104"/>
      <c r="BK2506" s="104"/>
      <c r="BL2506" s="104"/>
      <c r="BM2506" s="104"/>
      <c r="BN2506" s="104"/>
      <c r="BO2506" s="104"/>
      <c r="BP2506" s="104"/>
      <c r="BQ2506" s="104"/>
      <c r="BR2506" s="104"/>
      <c r="GM2506" s="104"/>
      <c r="GN2506" s="104"/>
      <c r="GO2506" s="104"/>
      <c r="GP2506" s="104"/>
      <c r="GQ2506" s="104"/>
      <c r="GR2506" s="104"/>
      <c r="GS2506" s="104"/>
      <c r="GT2506" s="104"/>
      <c r="GU2506" s="104"/>
      <c r="GV2506" s="104"/>
      <c r="GW2506" s="104"/>
      <c r="GX2506" s="104"/>
      <c r="GY2506" s="104"/>
      <c r="GZ2506" s="104"/>
      <c r="HA2506" s="104"/>
      <c r="HB2506" s="104"/>
      <c r="HC2506" s="104"/>
      <c r="HD2506" s="104"/>
      <c r="HE2506" s="104"/>
      <c r="HF2506" s="104"/>
      <c r="HG2506" s="104"/>
      <c r="HH2506" s="104"/>
      <c r="HI2506" s="104"/>
      <c r="HJ2506" s="104"/>
      <c r="HK2506" s="104"/>
      <c r="HL2506" s="104"/>
      <c r="HM2506" s="104"/>
      <c r="HN2506" s="104"/>
      <c r="HO2506" s="104"/>
      <c r="HP2506" s="104"/>
      <c r="HQ2506" s="104"/>
      <c r="HR2506" s="104"/>
      <c r="HS2506" s="104"/>
      <c r="HT2506" s="104"/>
      <c r="HU2506" s="104"/>
      <c r="HV2506" s="104"/>
      <c r="HW2506" s="104"/>
      <c r="HX2506" s="104"/>
      <c r="HY2506" s="104"/>
      <c r="HZ2506" s="104"/>
      <c r="IA2506" s="104"/>
      <c r="IB2506" s="104"/>
      <c r="IC2506" s="104"/>
      <c r="ID2506" s="104"/>
      <c r="IE2506" s="104"/>
      <c r="IF2506" s="104"/>
      <c r="IG2506" s="104"/>
      <c r="IH2506" s="104"/>
      <c r="II2506" s="104"/>
      <c r="IJ2506" s="104"/>
      <c r="IK2506" s="104"/>
      <c r="IL2506" s="104"/>
      <c r="IM2506" s="104"/>
      <c r="IN2506" s="104"/>
      <c r="IO2506" s="104"/>
      <c r="IP2506" s="104"/>
      <c r="IQ2506" s="104"/>
      <c r="IR2506" s="104"/>
      <c r="IS2506" s="104"/>
      <c r="IT2506" s="104"/>
      <c r="IU2506" s="104"/>
      <c r="IV2506" s="104"/>
      <c r="IW2506" s="104"/>
      <c r="IX2506" s="104"/>
      <c r="IY2506" s="104"/>
      <c r="IZ2506" s="104"/>
      <c r="JA2506" s="104"/>
      <c r="JB2506" s="104"/>
      <c r="JC2506" s="104"/>
      <c r="JD2506" s="104"/>
      <c r="JE2506" s="104"/>
      <c r="JF2506" s="104"/>
      <c r="JG2506" s="104"/>
      <c r="JH2506" s="104"/>
      <c r="JI2506" s="104"/>
      <c r="JJ2506" s="104"/>
      <c r="JK2506" s="104"/>
      <c r="JL2506" s="104"/>
      <c r="JM2506" s="104"/>
      <c r="JN2506" s="104"/>
      <c r="JO2506" s="104"/>
      <c r="JP2506" s="104"/>
      <c r="JQ2506" s="104"/>
      <c r="JR2506" s="104"/>
      <c r="JS2506" s="104"/>
      <c r="JT2506" s="104"/>
      <c r="JU2506" s="104"/>
      <c r="JV2506" s="104"/>
      <c r="JW2506" s="104"/>
      <c r="JX2506" s="104"/>
      <c r="JY2506" s="104"/>
      <c r="JZ2506" s="104"/>
      <c r="KA2506" s="104"/>
      <c r="KB2506" s="104"/>
      <c r="KC2506" s="104"/>
      <c r="KD2506" s="104"/>
      <c r="KE2506" s="104"/>
      <c r="KF2506" s="104"/>
      <c r="KG2506" s="104"/>
      <c r="KH2506" s="104"/>
      <c r="KI2506" s="104"/>
      <c r="KJ2506" s="104"/>
      <c r="KK2506" s="104"/>
      <c r="KL2506" s="104"/>
      <c r="KM2506" s="104"/>
      <c r="KN2506" s="104"/>
      <c r="KO2506" s="104"/>
      <c r="KP2506" s="104"/>
      <c r="KQ2506" s="104"/>
      <c r="KR2506" s="104"/>
      <c r="KS2506" s="104"/>
      <c r="KT2506" s="104"/>
      <c r="KU2506" s="104"/>
      <c r="KV2506" s="104"/>
      <c r="KW2506" s="104"/>
      <c r="KX2506" s="104"/>
      <c r="KY2506" s="104"/>
      <c r="KZ2506" s="104"/>
      <c r="LA2506" s="104"/>
      <c r="LB2506" s="104"/>
      <c r="LC2506" s="104"/>
      <c r="LD2506" s="104"/>
      <c r="LE2506" s="104"/>
      <c r="LF2506" s="104"/>
      <c r="LG2506" s="104"/>
      <c r="LH2506" s="104"/>
      <c r="LI2506" s="104"/>
      <c r="LJ2506" s="104"/>
      <c r="LK2506" s="104"/>
      <c r="LL2506" s="104"/>
      <c r="LM2506" s="104"/>
      <c r="LN2506" s="104"/>
      <c r="LO2506" s="104"/>
      <c r="LP2506" s="104"/>
      <c r="LQ2506" s="104"/>
      <c r="LR2506" s="104"/>
      <c r="LS2506" s="104"/>
      <c r="LT2506" s="104"/>
      <c r="LU2506" s="104"/>
      <c r="LV2506" s="104"/>
      <c r="LW2506" s="104"/>
      <c r="LX2506" s="104"/>
      <c r="LY2506" s="104"/>
      <c r="LZ2506" s="104"/>
      <c r="MA2506" s="104"/>
      <c r="MB2506" s="104"/>
      <c r="MC2506" s="104"/>
      <c r="MD2506" s="104"/>
      <c r="ME2506" s="104"/>
      <c r="MF2506" s="104"/>
      <c r="MG2506" s="104"/>
      <c r="MH2506" s="104"/>
      <c r="MI2506" s="104"/>
      <c r="MJ2506" s="104"/>
      <c r="MK2506" s="104"/>
      <c r="ML2506" s="104"/>
      <c r="MM2506" s="104"/>
      <c r="MN2506" s="104"/>
      <c r="MO2506" s="104"/>
      <c r="MP2506" s="104"/>
      <c r="MQ2506" s="104"/>
      <c r="MR2506" s="104"/>
      <c r="MS2506" s="104"/>
      <c r="MT2506" s="104"/>
      <c r="MU2506" s="104"/>
      <c r="MV2506" s="104"/>
      <c r="MW2506" s="104"/>
      <c r="MX2506" s="104"/>
      <c r="MY2506" s="104"/>
      <c r="MZ2506" s="104"/>
      <c r="NA2506" s="104"/>
      <c r="NB2506" s="104"/>
      <c r="NC2506" s="104"/>
      <c r="ND2506" s="104"/>
      <c r="NE2506" s="104"/>
      <c r="NF2506" s="104"/>
      <c r="NG2506" s="104"/>
      <c r="NH2506" s="104"/>
      <c r="NI2506" s="104"/>
      <c r="NJ2506" s="104"/>
      <c r="NK2506" s="104"/>
      <c r="NL2506" s="104"/>
      <c r="NM2506" s="104"/>
      <c r="NN2506" s="104"/>
      <c r="NO2506" s="104"/>
      <c r="NP2506" s="104"/>
      <c r="NQ2506" s="104"/>
      <c r="NR2506" s="104"/>
      <c r="NS2506" s="104"/>
      <c r="NT2506" s="104"/>
      <c r="NU2506" s="104"/>
      <c r="NV2506" s="104"/>
      <c r="NW2506" s="104"/>
      <c r="NX2506" s="104"/>
      <c r="NY2506" s="104"/>
      <c r="NZ2506" s="104"/>
      <c r="OA2506" s="104"/>
      <c r="OB2506" s="104"/>
      <c r="OC2506" s="104"/>
      <c r="OD2506" s="104"/>
      <c r="OE2506" s="104"/>
      <c r="OF2506" s="104"/>
      <c r="OG2506" s="104"/>
      <c r="OH2506" s="104"/>
      <c r="OI2506" s="104"/>
      <c r="OJ2506" s="104"/>
      <c r="OK2506" s="104"/>
      <c r="OL2506" s="104"/>
      <c r="OM2506" s="104"/>
      <c r="ON2506" s="104"/>
      <c r="OO2506" s="104"/>
      <c r="OP2506" s="104"/>
      <c r="OQ2506" s="104"/>
      <c r="OR2506" s="104"/>
      <c r="OS2506" s="104"/>
      <c r="OT2506" s="104"/>
      <c r="OU2506" s="104"/>
      <c r="OV2506" s="104"/>
      <c r="OW2506" s="104"/>
      <c r="OX2506" s="104"/>
      <c r="OY2506" s="104"/>
      <c r="OZ2506" s="104"/>
      <c r="PA2506" s="104"/>
      <c r="PB2506" s="104"/>
      <c r="PC2506" s="104"/>
      <c r="PD2506" s="104"/>
      <c r="PE2506" s="104"/>
      <c r="PF2506" s="104"/>
      <c r="PG2506" s="104"/>
      <c r="PH2506" s="104"/>
      <c r="PI2506" s="104"/>
      <c r="PJ2506" s="104"/>
      <c r="PK2506" s="104"/>
      <c r="PL2506" s="104"/>
      <c r="PM2506" s="104"/>
      <c r="PN2506" s="104"/>
      <c r="PO2506" s="104"/>
      <c r="PP2506" s="104"/>
      <c r="PQ2506" s="104"/>
      <c r="PR2506" s="104"/>
      <c r="PS2506" s="104"/>
      <c r="PT2506" s="104"/>
      <c r="PU2506" s="104"/>
      <c r="PV2506" s="104"/>
      <c r="PW2506" s="104"/>
      <c r="PX2506" s="104"/>
      <c r="PY2506" s="104"/>
      <c r="PZ2506" s="104"/>
      <c r="QA2506" s="104"/>
      <c r="QB2506" s="104"/>
      <c r="QC2506" s="104"/>
      <c r="QD2506" s="104"/>
      <c r="QE2506" s="104"/>
      <c r="QF2506" s="104"/>
      <c r="QG2506" s="104"/>
      <c r="QH2506" s="104"/>
      <c r="QI2506" s="104"/>
      <c r="QJ2506" s="104"/>
      <c r="QK2506" s="104"/>
      <c r="QL2506" s="104"/>
      <c r="QM2506" s="104"/>
      <c r="QN2506" s="104"/>
      <c r="QO2506" s="104"/>
      <c r="QP2506" s="104"/>
      <c r="QQ2506" s="104"/>
      <c r="QR2506" s="104"/>
      <c r="QS2506" s="104"/>
      <c r="QT2506" s="104"/>
      <c r="QU2506" s="104"/>
      <c r="QV2506" s="104"/>
      <c r="QW2506" s="104"/>
      <c r="QX2506" s="104"/>
      <c r="QY2506" s="104"/>
      <c r="QZ2506" s="104"/>
      <c r="RA2506" s="104"/>
      <c r="RB2506" s="104"/>
      <c r="RC2506" s="104"/>
      <c r="RD2506" s="104"/>
      <c r="RE2506" s="104"/>
      <c r="RF2506" s="104"/>
    </row>
    <row r="2507" spans="1:474" s="19" customFormat="1" x14ac:dyDescent="0.25">
      <c r="A2507" s="52">
        <v>51503</v>
      </c>
      <c r="B2507" s="93" t="s">
        <v>2356</v>
      </c>
      <c r="C2507" s="52"/>
      <c r="D2507" s="52"/>
      <c r="E2507" s="52"/>
      <c r="F2507" s="18">
        <v>547224.26626944006</v>
      </c>
      <c r="G2507" s="173">
        <f>SUM(G2508:G2517)</f>
        <v>0</v>
      </c>
      <c r="H2507" s="173">
        <f t="shared" ref="H2507:AE2507" si="415">SUM(H2508:H2517)</f>
        <v>0</v>
      </c>
      <c r="I2507" s="173">
        <f t="shared" si="415"/>
        <v>0</v>
      </c>
      <c r="J2507" s="173">
        <f t="shared" si="415"/>
        <v>0</v>
      </c>
      <c r="K2507" s="173">
        <f t="shared" si="415"/>
        <v>0</v>
      </c>
      <c r="L2507" s="173">
        <f t="shared" si="415"/>
        <v>0</v>
      </c>
      <c r="M2507" s="173">
        <f t="shared" si="415"/>
        <v>0</v>
      </c>
      <c r="N2507" s="173">
        <f t="shared" si="415"/>
        <v>0</v>
      </c>
      <c r="O2507" s="173">
        <f t="shared" si="415"/>
        <v>0</v>
      </c>
      <c r="P2507" s="184">
        <f t="shared" si="415"/>
        <v>0</v>
      </c>
      <c r="Q2507" s="173">
        <f t="shared" si="415"/>
        <v>0</v>
      </c>
      <c r="R2507" s="173">
        <f t="shared" si="415"/>
        <v>0</v>
      </c>
      <c r="S2507" s="173">
        <v>0</v>
      </c>
      <c r="T2507" s="173">
        <v>0</v>
      </c>
      <c r="U2507" s="173">
        <v>29</v>
      </c>
      <c r="V2507" s="184">
        <v>547224.26626944006</v>
      </c>
      <c r="W2507" s="173">
        <f t="shared" si="415"/>
        <v>0</v>
      </c>
      <c r="X2507" s="173">
        <f t="shared" si="415"/>
        <v>0</v>
      </c>
      <c r="Y2507" s="173">
        <f t="shared" si="415"/>
        <v>0</v>
      </c>
      <c r="Z2507" s="173">
        <f t="shared" si="415"/>
        <v>0</v>
      </c>
      <c r="AA2507" s="173">
        <f t="shared" si="415"/>
        <v>0</v>
      </c>
      <c r="AB2507" s="173">
        <f t="shared" si="415"/>
        <v>0</v>
      </c>
      <c r="AC2507" s="173">
        <f t="shared" si="415"/>
        <v>0</v>
      </c>
      <c r="AD2507" s="179">
        <f t="shared" si="415"/>
        <v>0</v>
      </c>
      <c r="AE2507" s="184">
        <f t="shared" si="415"/>
        <v>547224.26626944006</v>
      </c>
      <c r="AF2507" s="104"/>
      <c r="AG2507" s="104"/>
      <c r="AH2507" s="104"/>
      <c r="AI2507" s="104"/>
      <c r="AJ2507" s="104"/>
      <c r="AK2507" s="104"/>
      <c r="AL2507" s="104"/>
      <c r="AM2507" s="104"/>
      <c r="AN2507" s="104"/>
      <c r="AO2507" s="104"/>
      <c r="AP2507" s="104"/>
      <c r="AQ2507" s="104"/>
      <c r="AR2507" s="104"/>
      <c r="AS2507" s="104"/>
      <c r="AT2507" s="104"/>
      <c r="AU2507" s="104"/>
      <c r="AV2507" s="104"/>
      <c r="AW2507" s="104"/>
      <c r="AX2507" s="104"/>
      <c r="AY2507" s="104"/>
      <c r="AZ2507" s="104"/>
      <c r="BA2507" s="104"/>
      <c r="BB2507" s="104"/>
      <c r="BC2507" s="104"/>
      <c r="BD2507" s="104"/>
      <c r="BE2507" s="104"/>
      <c r="BF2507" s="104"/>
      <c r="BG2507" s="104"/>
      <c r="BH2507" s="104"/>
      <c r="BI2507" s="104"/>
      <c r="BJ2507" s="104"/>
      <c r="BK2507" s="104"/>
      <c r="BL2507" s="104"/>
      <c r="BM2507" s="104"/>
      <c r="BN2507" s="104"/>
      <c r="BO2507" s="104"/>
      <c r="BP2507" s="104"/>
      <c r="BQ2507" s="104"/>
      <c r="BR2507" s="104"/>
      <c r="GM2507" s="104"/>
      <c r="GN2507" s="104"/>
      <c r="GO2507" s="104"/>
      <c r="GP2507" s="104"/>
      <c r="GQ2507" s="104"/>
      <c r="GR2507" s="104"/>
      <c r="GS2507" s="104"/>
      <c r="GT2507" s="104"/>
      <c r="GU2507" s="104"/>
      <c r="GV2507" s="104"/>
      <c r="GW2507" s="104"/>
      <c r="GX2507" s="104"/>
      <c r="GY2507" s="104"/>
      <c r="GZ2507" s="104"/>
      <c r="HA2507" s="104"/>
      <c r="HB2507" s="104"/>
      <c r="HC2507" s="104"/>
      <c r="HD2507" s="104"/>
      <c r="HE2507" s="104"/>
      <c r="HF2507" s="104"/>
      <c r="HG2507" s="104"/>
      <c r="HH2507" s="104"/>
      <c r="HI2507" s="104"/>
      <c r="HJ2507" s="104"/>
      <c r="HK2507" s="104"/>
      <c r="HL2507" s="104"/>
      <c r="HM2507" s="104"/>
      <c r="HN2507" s="104"/>
      <c r="HO2507" s="104"/>
      <c r="HP2507" s="104"/>
      <c r="HQ2507" s="104"/>
      <c r="HR2507" s="104"/>
      <c r="HS2507" s="104"/>
      <c r="HT2507" s="104"/>
      <c r="HU2507" s="104"/>
      <c r="HV2507" s="104"/>
      <c r="HW2507" s="104"/>
      <c r="HX2507" s="104"/>
      <c r="HY2507" s="104"/>
      <c r="HZ2507" s="104"/>
      <c r="IA2507" s="104"/>
      <c r="IB2507" s="104"/>
      <c r="IC2507" s="104"/>
      <c r="ID2507" s="104"/>
      <c r="IE2507" s="104"/>
      <c r="IF2507" s="104"/>
      <c r="IG2507" s="104"/>
      <c r="IH2507" s="104"/>
      <c r="II2507" s="104"/>
      <c r="IJ2507" s="104"/>
      <c r="IK2507" s="104"/>
      <c r="IL2507" s="104"/>
      <c r="IM2507" s="104"/>
      <c r="IN2507" s="104"/>
      <c r="IO2507" s="104"/>
      <c r="IP2507" s="104"/>
      <c r="IQ2507" s="104"/>
      <c r="IR2507" s="104"/>
      <c r="IS2507" s="104"/>
      <c r="IT2507" s="104"/>
      <c r="IU2507" s="104"/>
      <c r="IV2507" s="104"/>
      <c r="IW2507" s="104"/>
      <c r="IX2507" s="104"/>
      <c r="IY2507" s="104"/>
      <c r="IZ2507" s="104"/>
      <c r="JA2507" s="104"/>
      <c r="JB2507" s="104"/>
      <c r="JC2507" s="104"/>
      <c r="JD2507" s="104"/>
      <c r="JE2507" s="104"/>
      <c r="JF2507" s="104"/>
      <c r="JG2507" s="104"/>
      <c r="JH2507" s="104"/>
      <c r="JI2507" s="104"/>
      <c r="JJ2507" s="104"/>
      <c r="JK2507" s="104"/>
      <c r="JL2507" s="104"/>
      <c r="JM2507" s="104"/>
      <c r="JN2507" s="104"/>
      <c r="JO2507" s="104"/>
      <c r="JP2507" s="104"/>
      <c r="JQ2507" s="104"/>
      <c r="JR2507" s="104"/>
      <c r="JS2507" s="104"/>
      <c r="JT2507" s="104"/>
      <c r="JU2507" s="104"/>
      <c r="JV2507" s="104"/>
      <c r="JW2507" s="104"/>
      <c r="JX2507" s="104"/>
      <c r="JY2507" s="104"/>
      <c r="JZ2507" s="104"/>
      <c r="KA2507" s="104"/>
      <c r="KB2507" s="104"/>
      <c r="KC2507" s="104"/>
      <c r="KD2507" s="104"/>
      <c r="KE2507" s="104"/>
      <c r="KF2507" s="104"/>
      <c r="KG2507" s="104"/>
      <c r="KH2507" s="104"/>
      <c r="KI2507" s="104"/>
      <c r="KJ2507" s="104"/>
      <c r="KK2507" s="104"/>
      <c r="KL2507" s="104"/>
      <c r="KM2507" s="104"/>
      <c r="KN2507" s="104"/>
      <c r="KO2507" s="104"/>
      <c r="KP2507" s="104"/>
      <c r="KQ2507" s="104"/>
      <c r="KR2507" s="104"/>
      <c r="KS2507" s="104"/>
      <c r="KT2507" s="104"/>
      <c r="KU2507" s="104"/>
      <c r="KV2507" s="104"/>
      <c r="KW2507" s="104"/>
      <c r="KX2507" s="104"/>
      <c r="KY2507" s="104"/>
      <c r="KZ2507" s="104"/>
      <c r="LA2507" s="104"/>
      <c r="LB2507" s="104"/>
      <c r="LC2507" s="104"/>
      <c r="LD2507" s="104"/>
      <c r="LE2507" s="104"/>
      <c r="LF2507" s="104"/>
      <c r="LG2507" s="104"/>
      <c r="LH2507" s="104"/>
      <c r="LI2507" s="104"/>
      <c r="LJ2507" s="104"/>
      <c r="LK2507" s="104"/>
      <c r="LL2507" s="104"/>
      <c r="LM2507" s="104"/>
      <c r="LN2507" s="104"/>
      <c r="LO2507" s="104"/>
      <c r="LP2507" s="104"/>
      <c r="LQ2507" s="104"/>
      <c r="LR2507" s="104"/>
      <c r="LS2507" s="104"/>
      <c r="LT2507" s="104"/>
      <c r="LU2507" s="104"/>
      <c r="LV2507" s="104"/>
      <c r="LW2507" s="104"/>
      <c r="LX2507" s="104"/>
      <c r="LY2507" s="104"/>
      <c r="LZ2507" s="104"/>
      <c r="MA2507" s="104"/>
      <c r="MB2507" s="104"/>
      <c r="MC2507" s="104"/>
      <c r="MD2507" s="104"/>
      <c r="ME2507" s="104"/>
      <c r="MF2507" s="104"/>
      <c r="MG2507" s="104"/>
      <c r="MH2507" s="104"/>
      <c r="MI2507" s="104"/>
      <c r="MJ2507" s="104"/>
      <c r="MK2507" s="104"/>
      <c r="ML2507" s="104"/>
      <c r="MM2507" s="104"/>
      <c r="MN2507" s="104"/>
      <c r="MO2507" s="104"/>
      <c r="MP2507" s="104"/>
      <c r="MQ2507" s="104"/>
      <c r="MR2507" s="104"/>
      <c r="MS2507" s="104"/>
      <c r="MT2507" s="104"/>
      <c r="MU2507" s="104"/>
      <c r="MV2507" s="104"/>
      <c r="MW2507" s="104"/>
      <c r="MX2507" s="104"/>
      <c r="MY2507" s="104"/>
      <c r="MZ2507" s="104"/>
      <c r="NA2507" s="104"/>
      <c r="NB2507" s="104"/>
      <c r="NC2507" s="104"/>
      <c r="ND2507" s="104"/>
      <c r="NE2507" s="104"/>
      <c r="NF2507" s="104"/>
      <c r="NG2507" s="104"/>
      <c r="NH2507" s="104"/>
      <c r="NI2507" s="104"/>
      <c r="NJ2507" s="104"/>
      <c r="NK2507" s="104"/>
      <c r="NL2507" s="104"/>
      <c r="NM2507" s="104"/>
      <c r="NN2507" s="104"/>
      <c r="NO2507" s="104"/>
      <c r="NP2507" s="104"/>
      <c r="NQ2507" s="104"/>
      <c r="NR2507" s="104"/>
      <c r="NS2507" s="104"/>
      <c r="NT2507" s="104"/>
      <c r="NU2507" s="104"/>
      <c r="NV2507" s="104"/>
      <c r="NW2507" s="104"/>
      <c r="NX2507" s="104"/>
      <c r="NY2507" s="104"/>
      <c r="NZ2507" s="104"/>
      <c r="OA2507" s="104"/>
      <c r="OB2507" s="104"/>
      <c r="OC2507" s="104"/>
      <c r="OD2507" s="104"/>
      <c r="OE2507" s="104"/>
      <c r="OF2507" s="104"/>
      <c r="OG2507" s="104"/>
      <c r="OH2507" s="104"/>
      <c r="OI2507" s="104"/>
      <c r="OJ2507" s="104"/>
      <c r="OK2507" s="104"/>
      <c r="OL2507" s="104"/>
      <c r="OM2507" s="104"/>
      <c r="ON2507" s="104"/>
      <c r="OO2507" s="104"/>
      <c r="OP2507" s="104"/>
      <c r="OQ2507" s="104"/>
      <c r="OR2507" s="104"/>
      <c r="OS2507" s="104"/>
      <c r="OT2507" s="104"/>
      <c r="OU2507" s="104"/>
      <c r="OV2507" s="104"/>
      <c r="OW2507" s="104"/>
      <c r="OX2507" s="104"/>
      <c r="OY2507" s="104"/>
      <c r="OZ2507" s="104"/>
      <c r="PA2507" s="104"/>
      <c r="PB2507" s="104"/>
      <c r="PC2507" s="104"/>
      <c r="PD2507" s="104"/>
      <c r="PE2507" s="104"/>
      <c r="PF2507" s="104"/>
      <c r="PG2507" s="104"/>
      <c r="PH2507" s="104"/>
      <c r="PI2507" s="104"/>
      <c r="PJ2507" s="104"/>
      <c r="PK2507" s="104"/>
      <c r="PL2507" s="104"/>
      <c r="PM2507" s="104"/>
      <c r="PN2507" s="104"/>
      <c r="PO2507" s="104"/>
      <c r="PP2507" s="104"/>
      <c r="PQ2507" s="104"/>
      <c r="PR2507" s="104"/>
      <c r="PS2507" s="104"/>
      <c r="PT2507" s="104"/>
      <c r="PU2507" s="104"/>
      <c r="PV2507" s="104"/>
      <c r="PW2507" s="104"/>
      <c r="PX2507" s="104"/>
      <c r="PY2507" s="104"/>
      <c r="PZ2507" s="104"/>
      <c r="QA2507" s="104"/>
      <c r="QB2507" s="104"/>
      <c r="QC2507" s="104"/>
      <c r="QD2507" s="104"/>
      <c r="QE2507" s="104"/>
      <c r="QF2507" s="104"/>
      <c r="QG2507" s="104"/>
      <c r="QH2507" s="104"/>
      <c r="QI2507" s="104"/>
      <c r="QJ2507" s="104"/>
      <c r="QK2507" s="104"/>
      <c r="QL2507" s="104"/>
      <c r="QM2507" s="104"/>
      <c r="QN2507" s="104"/>
      <c r="QO2507" s="104"/>
      <c r="QP2507" s="104"/>
      <c r="QQ2507" s="104"/>
      <c r="QR2507" s="104"/>
      <c r="QS2507" s="104"/>
      <c r="QT2507" s="104"/>
      <c r="QU2507" s="104"/>
      <c r="QV2507" s="104"/>
      <c r="QW2507" s="104"/>
      <c r="QX2507" s="104"/>
      <c r="QY2507" s="104"/>
      <c r="QZ2507" s="104"/>
      <c r="RA2507" s="104"/>
      <c r="RB2507" s="104"/>
      <c r="RC2507" s="104"/>
      <c r="RD2507" s="104"/>
      <c r="RE2507" s="104"/>
      <c r="RF2507" s="104"/>
    </row>
    <row r="2508" spans="1:474" ht="45" x14ac:dyDescent="0.25">
      <c r="A2508" s="26"/>
      <c r="B2508" s="62" t="s">
        <v>2357</v>
      </c>
      <c r="C2508" s="23"/>
      <c r="D2508" s="49">
        <v>2</v>
      </c>
      <c r="E2508" s="23"/>
      <c r="F2508" s="50">
        <v>40949.275999999998</v>
      </c>
      <c r="G2508" s="169"/>
      <c r="H2508" s="169"/>
      <c r="I2508" s="169"/>
      <c r="J2508" s="169"/>
      <c r="K2508" s="169"/>
      <c r="L2508" s="169"/>
      <c r="M2508" s="169"/>
      <c r="N2508" s="169"/>
      <c r="O2508" s="169"/>
      <c r="P2508" s="207"/>
      <c r="Q2508" s="169"/>
      <c r="R2508" s="169"/>
      <c r="S2508" s="169"/>
      <c r="T2508" s="169"/>
      <c r="U2508" s="208">
        <v>2</v>
      </c>
      <c r="V2508" s="207">
        <v>40949.275999999998</v>
      </c>
      <c r="W2508" s="169"/>
      <c r="X2508" s="169"/>
      <c r="Y2508" s="169"/>
      <c r="Z2508" s="169"/>
      <c r="AA2508" s="169"/>
      <c r="AB2508" s="169"/>
      <c r="AC2508" s="180"/>
      <c r="AD2508" s="180"/>
      <c r="AE2508" s="207">
        <f t="shared" ref="AE2508:AE2517" si="416">H2508+J2508+L2508+N2508+P2508+R2508+T2508+V2508+X2508+Z2508+AB2508+AD2508</f>
        <v>40949.275999999998</v>
      </c>
    </row>
    <row r="2509" spans="1:474" ht="30" x14ac:dyDescent="0.25">
      <c r="A2509" s="26"/>
      <c r="B2509" s="62" t="s">
        <v>2358</v>
      </c>
      <c r="C2509" s="23"/>
      <c r="D2509" s="57">
        <v>3</v>
      </c>
      <c r="E2509" s="23"/>
      <c r="F2509" s="50">
        <v>21000</v>
      </c>
      <c r="G2509" s="169"/>
      <c r="H2509" s="169"/>
      <c r="I2509" s="169"/>
      <c r="J2509" s="169"/>
      <c r="K2509" s="169"/>
      <c r="L2509" s="169"/>
      <c r="M2509" s="169"/>
      <c r="N2509" s="169"/>
      <c r="O2509" s="169"/>
      <c r="P2509" s="207"/>
      <c r="Q2509" s="169"/>
      <c r="R2509" s="169"/>
      <c r="S2509" s="169"/>
      <c r="T2509" s="169"/>
      <c r="U2509" s="208">
        <v>3</v>
      </c>
      <c r="V2509" s="207">
        <v>21000</v>
      </c>
      <c r="W2509" s="169"/>
      <c r="X2509" s="169"/>
      <c r="Y2509" s="169"/>
      <c r="Z2509" s="169"/>
      <c r="AA2509" s="169"/>
      <c r="AB2509" s="169"/>
      <c r="AC2509" s="180"/>
      <c r="AD2509" s="180"/>
      <c r="AE2509" s="207">
        <f t="shared" si="416"/>
        <v>21000</v>
      </c>
    </row>
    <row r="2510" spans="1:474" ht="45" x14ac:dyDescent="0.25">
      <c r="A2510" s="139"/>
      <c r="B2510" s="62" t="s">
        <v>2359</v>
      </c>
      <c r="C2510" s="23"/>
      <c r="D2510" s="49">
        <v>1</v>
      </c>
      <c r="E2510" s="23"/>
      <c r="F2510" s="50">
        <v>13154.66</v>
      </c>
      <c r="G2510" s="169"/>
      <c r="H2510" s="169"/>
      <c r="I2510" s="169"/>
      <c r="J2510" s="169"/>
      <c r="K2510" s="169"/>
      <c r="L2510" s="169"/>
      <c r="M2510" s="169"/>
      <c r="N2510" s="169"/>
      <c r="O2510" s="169"/>
      <c r="P2510" s="207"/>
      <c r="Q2510" s="169"/>
      <c r="R2510" s="169"/>
      <c r="S2510" s="169"/>
      <c r="T2510" s="169"/>
      <c r="U2510" s="208">
        <v>1</v>
      </c>
      <c r="V2510" s="207">
        <v>13154.66</v>
      </c>
      <c r="W2510" s="169"/>
      <c r="X2510" s="169"/>
      <c r="Y2510" s="169"/>
      <c r="Z2510" s="169"/>
      <c r="AA2510" s="169"/>
      <c r="AB2510" s="169"/>
      <c r="AC2510" s="180"/>
      <c r="AD2510" s="180"/>
      <c r="AE2510" s="207">
        <f t="shared" si="416"/>
        <v>13154.66</v>
      </c>
    </row>
    <row r="2511" spans="1:474" ht="30" x14ac:dyDescent="0.25">
      <c r="A2511" s="139"/>
      <c r="B2511" s="62" t="s">
        <v>2360</v>
      </c>
      <c r="C2511" s="23"/>
      <c r="D2511" s="49">
        <v>3</v>
      </c>
      <c r="E2511" s="23"/>
      <c r="F2511" s="50">
        <v>62988.590269439999</v>
      </c>
      <c r="G2511" s="169"/>
      <c r="H2511" s="169"/>
      <c r="I2511" s="169"/>
      <c r="J2511" s="169"/>
      <c r="K2511" s="169"/>
      <c r="L2511" s="169"/>
      <c r="M2511" s="169"/>
      <c r="N2511" s="169"/>
      <c r="O2511" s="169"/>
      <c r="P2511" s="207"/>
      <c r="Q2511" s="169"/>
      <c r="R2511" s="169"/>
      <c r="S2511" s="169"/>
      <c r="T2511" s="169"/>
      <c r="U2511" s="208">
        <v>3</v>
      </c>
      <c r="V2511" s="207">
        <v>62988.590269439999</v>
      </c>
      <c r="W2511" s="169"/>
      <c r="X2511" s="169"/>
      <c r="Y2511" s="169"/>
      <c r="Z2511" s="169"/>
      <c r="AA2511" s="169"/>
      <c r="AB2511" s="169"/>
      <c r="AC2511" s="180"/>
      <c r="AD2511" s="180"/>
      <c r="AE2511" s="207">
        <f t="shared" si="416"/>
        <v>62988.590269439999</v>
      </c>
    </row>
    <row r="2512" spans="1:474" ht="45" x14ac:dyDescent="0.25">
      <c r="A2512" s="139"/>
      <c r="B2512" s="62" t="s">
        <v>2361</v>
      </c>
      <c r="C2512" s="23"/>
      <c r="D2512" s="49">
        <v>1</v>
      </c>
      <c r="E2512" s="23"/>
      <c r="F2512" s="50">
        <v>10881.55</v>
      </c>
      <c r="G2512" s="169"/>
      <c r="H2512" s="169"/>
      <c r="I2512" s="169"/>
      <c r="J2512" s="169"/>
      <c r="K2512" s="169"/>
      <c r="L2512" s="169"/>
      <c r="M2512" s="169"/>
      <c r="N2512" s="169"/>
      <c r="O2512" s="169"/>
      <c r="P2512" s="207"/>
      <c r="Q2512" s="169"/>
      <c r="R2512" s="169"/>
      <c r="S2512" s="169"/>
      <c r="T2512" s="169"/>
      <c r="U2512" s="208">
        <v>1</v>
      </c>
      <c r="V2512" s="207">
        <v>10881.55</v>
      </c>
      <c r="W2512" s="169"/>
      <c r="X2512" s="169"/>
      <c r="Y2512" s="169"/>
      <c r="Z2512" s="169"/>
      <c r="AA2512" s="169"/>
      <c r="AB2512" s="169"/>
      <c r="AC2512" s="180"/>
      <c r="AD2512" s="180"/>
      <c r="AE2512" s="207">
        <f t="shared" si="416"/>
        <v>10881.55</v>
      </c>
    </row>
    <row r="2513" spans="1:474" x14ac:dyDescent="0.25">
      <c r="A2513" s="139"/>
      <c r="B2513" s="62" t="s">
        <v>2362</v>
      </c>
      <c r="C2513" s="23"/>
      <c r="D2513" s="57">
        <v>0</v>
      </c>
      <c r="E2513" s="23"/>
      <c r="F2513" s="50">
        <v>0</v>
      </c>
      <c r="G2513" s="169"/>
      <c r="H2513" s="169"/>
      <c r="I2513" s="169"/>
      <c r="J2513" s="169"/>
      <c r="K2513" s="169"/>
      <c r="L2513" s="169"/>
      <c r="M2513" s="169"/>
      <c r="N2513" s="169"/>
      <c r="O2513" s="169"/>
      <c r="P2513" s="207"/>
      <c r="Q2513" s="169"/>
      <c r="R2513" s="169"/>
      <c r="S2513" s="169"/>
      <c r="T2513" s="169"/>
      <c r="U2513" s="208">
        <v>0</v>
      </c>
      <c r="V2513" s="207">
        <v>0</v>
      </c>
      <c r="W2513" s="169"/>
      <c r="X2513" s="169"/>
      <c r="Y2513" s="169"/>
      <c r="Z2513" s="169"/>
      <c r="AA2513" s="169"/>
      <c r="AB2513" s="169"/>
      <c r="AC2513" s="180"/>
      <c r="AD2513" s="180"/>
      <c r="AE2513" s="207">
        <f t="shared" si="416"/>
        <v>0</v>
      </c>
    </row>
    <row r="2514" spans="1:474" x14ac:dyDescent="0.25">
      <c r="A2514" s="139"/>
      <c r="B2514" s="62" t="s">
        <v>2363</v>
      </c>
      <c r="C2514" s="23"/>
      <c r="D2514" s="49">
        <v>0</v>
      </c>
      <c r="E2514" s="23"/>
      <c r="F2514" s="50">
        <v>0</v>
      </c>
      <c r="G2514" s="169"/>
      <c r="H2514" s="169"/>
      <c r="I2514" s="169"/>
      <c r="J2514" s="169"/>
      <c r="K2514" s="169"/>
      <c r="L2514" s="169"/>
      <c r="M2514" s="169"/>
      <c r="N2514" s="169"/>
      <c r="O2514" s="169"/>
      <c r="P2514" s="207"/>
      <c r="Q2514" s="169"/>
      <c r="R2514" s="169"/>
      <c r="S2514" s="169"/>
      <c r="T2514" s="169"/>
      <c r="U2514" s="208">
        <v>0</v>
      </c>
      <c r="V2514" s="207">
        <v>0</v>
      </c>
      <c r="W2514" s="169"/>
      <c r="X2514" s="169"/>
      <c r="Y2514" s="169"/>
      <c r="Z2514" s="169"/>
      <c r="AA2514" s="169"/>
      <c r="AB2514" s="169"/>
      <c r="AC2514" s="180"/>
      <c r="AD2514" s="180"/>
      <c r="AE2514" s="207">
        <f t="shared" si="416"/>
        <v>0</v>
      </c>
    </row>
    <row r="2515" spans="1:474" x14ac:dyDescent="0.25">
      <c r="A2515" s="139"/>
      <c r="B2515" s="62" t="s">
        <v>2364</v>
      </c>
      <c r="C2515" s="23"/>
      <c r="D2515" s="49">
        <v>1</v>
      </c>
      <c r="E2515" s="23"/>
      <c r="F2515" s="50">
        <v>7639.409999999998</v>
      </c>
      <c r="G2515" s="169"/>
      <c r="H2515" s="169"/>
      <c r="I2515" s="169"/>
      <c r="J2515" s="169"/>
      <c r="K2515" s="169"/>
      <c r="L2515" s="169"/>
      <c r="M2515" s="169"/>
      <c r="N2515" s="169"/>
      <c r="O2515" s="169"/>
      <c r="P2515" s="207"/>
      <c r="Q2515" s="169"/>
      <c r="R2515" s="169"/>
      <c r="S2515" s="169"/>
      <c r="T2515" s="169"/>
      <c r="U2515" s="208">
        <v>1</v>
      </c>
      <c r="V2515" s="207">
        <v>7639.409999999998</v>
      </c>
      <c r="W2515" s="169"/>
      <c r="X2515" s="169"/>
      <c r="Y2515" s="169"/>
      <c r="Z2515" s="169"/>
      <c r="AA2515" s="169"/>
      <c r="AB2515" s="169"/>
      <c r="AC2515" s="180"/>
      <c r="AD2515" s="180"/>
      <c r="AE2515" s="207">
        <f t="shared" si="416"/>
        <v>7639.409999999998</v>
      </c>
    </row>
    <row r="2516" spans="1:474" ht="30" x14ac:dyDescent="0.25">
      <c r="A2516" s="139"/>
      <c r="B2516" s="140" t="s">
        <v>2365</v>
      </c>
      <c r="C2516" s="23"/>
      <c r="D2516" s="57">
        <v>5</v>
      </c>
      <c r="E2516" s="23"/>
      <c r="F2516" s="50">
        <v>11359.78</v>
      </c>
      <c r="G2516" s="169"/>
      <c r="H2516" s="169"/>
      <c r="I2516" s="169"/>
      <c r="J2516" s="169"/>
      <c r="K2516" s="169"/>
      <c r="L2516" s="169"/>
      <c r="M2516" s="169"/>
      <c r="N2516" s="169"/>
      <c r="O2516" s="169"/>
      <c r="P2516" s="207"/>
      <c r="Q2516" s="169"/>
      <c r="R2516" s="169"/>
      <c r="S2516" s="169"/>
      <c r="T2516" s="169"/>
      <c r="U2516" s="208">
        <v>5</v>
      </c>
      <c r="V2516" s="207">
        <v>11359.78</v>
      </c>
      <c r="W2516" s="169"/>
      <c r="X2516" s="169"/>
      <c r="Y2516" s="169"/>
      <c r="Z2516" s="169"/>
      <c r="AA2516" s="169"/>
      <c r="AB2516" s="169"/>
      <c r="AC2516" s="180"/>
      <c r="AD2516" s="180"/>
      <c r="AE2516" s="207">
        <f t="shared" si="416"/>
        <v>11359.78</v>
      </c>
    </row>
    <row r="2517" spans="1:474" ht="45" x14ac:dyDescent="0.25">
      <c r="A2517" s="139"/>
      <c r="B2517" s="62" t="s">
        <v>2366</v>
      </c>
      <c r="C2517" s="23"/>
      <c r="D2517" s="49">
        <v>13</v>
      </c>
      <c r="E2517" s="23"/>
      <c r="F2517" s="50">
        <v>379251</v>
      </c>
      <c r="G2517" s="169"/>
      <c r="H2517" s="169"/>
      <c r="I2517" s="169"/>
      <c r="J2517" s="169"/>
      <c r="K2517" s="169"/>
      <c r="L2517" s="169"/>
      <c r="M2517" s="169"/>
      <c r="N2517" s="169"/>
      <c r="O2517" s="169"/>
      <c r="P2517" s="207"/>
      <c r="Q2517" s="169"/>
      <c r="R2517" s="169"/>
      <c r="S2517" s="169"/>
      <c r="T2517" s="169"/>
      <c r="U2517" s="208">
        <v>13</v>
      </c>
      <c r="V2517" s="207">
        <v>379251</v>
      </c>
      <c r="W2517" s="169"/>
      <c r="X2517" s="169"/>
      <c r="Y2517" s="169"/>
      <c r="Z2517" s="169"/>
      <c r="AA2517" s="169"/>
      <c r="AB2517" s="169"/>
      <c r="AC2517" s="180"/>
      <c r="AD2517" s="180"/>
      <c r="AE2517" s="207">
        <f t="shared" si="416"/>
        <v>379251</v>
      </c>
    </row>
    <row r="2518" spans="1:474" s="14" customFormat="1" x14ac:dyDescent="0.25">
      <c r="A2518" s="69">
        <v>519</v>
      </c>
      <c r="B2518" s="64" t="s">
        <v>2367</v>
      </c>
      <c r="C2518" s="121"/>
      <c r="D2518" s="72"/>
      <c r="E2518" s="71"/>
      <c r="F2518" s="73">
        <v>298896.35440000001</v>
      </c>
      <c r="G2518" s="171">
        <f>G2519+G2523+G2526+G2529</f>
        <v>0</v>
      </c>
      <c r="H2518" s="171">
        <f t="shared" ref="H2518:AE2518" si="417">H2519+H2523+H2526+H2529</f>
        <v>0</v>
      </c>
      <c r="I2518" s="171">
        <f t="shared" si="417"/>
        <v>0</v>
      </c>
      <c r="J2518" s="171">
        <f t="shared" si="417"/>
        <v>0</v>
      </c>
      <c r="K2518" s="171">
        <f t="shared" si="417"/>
        <v>0</v>
      </c>
      <c r="L2518" s="171">
        <f t="shared" si="417"/>
        <v>0</v>
      </c>
      <c r="M2518" s="171">
        <f t="shared" si="417"/>
        <v>0</v>
      </c>
      <c r="N2518" s="171">
        <f t="shared" si="417"/>
        <v>0</v>
      </c>
      <c r="O2518" s="171">
        <f t="shared" si="417"/>
        <v>0</v>
      </c>
      <c r="P2518" s="185">
        <f t="shared" si="417"/>
        <v>0</v>
      </c>
      <c r="Q2518" s="171">
        <f t="shared" si="417"/>
        <v>1</v>
      </c>
      <c r="R2518" s="171">
        <f t="shared" si="417"/>
        <v>3100</v>
      </c>
      <c r="S2518" s="171">
        <v>0</v>
      </c>
      <c r="T2518" s="171">
        <v>0</v>
      </c>
      <c r="U2518" s="171">
        <v>36</v>
      </c>
      <c r="V2518" s="185">
        <v>295796.35440000001</v>
      </c>
      <c r="W2518" s="171">
        <f t="shared" si="417"/>
        <v>0</v>
      </c>
      <c r="X2518" s="171">
        <f t="shared" si="417"/>
        <v>0</v>
      </c>
      <c r="Y2518" s="171">
        <f t="shared" si="417"/>
        <v>0</v>
      </c>
      <c r="Z2518" s="171">
        <f t="shared" si="417"/>
        <v>0</v>
      </c>
      <c r="AA2518" s="171">
        <f t="shared" si="417"/>
        <v>0</v>
      </c>
      <c r="AB2518" s="171">
        <f t="shared" si="417"/>
        <v>0</v>
      </c>
      <c r="AC2518" s="171">
        <f t="shared" si="417"/>
        <v>0</v>
      </c>
      <c r="AD2518" s="181">
        <f t="shared" si="417"/>
        <v>0</v>
      </c>
      <c r="AE2518" s="185">
        <f t="shared" si="417"/>
        <v>298896.35440000001</v>
      </c>
      <c r="AF2518" s="104"/>
      <c r="AG2518" s="104"/>
      <c r="AH2518" s="104"/>
      <c r="AI2518" s="104"/>
      <c r="AJ2518" s="104"/>
      <c r="AK2518" s="104"/>
      <c r="AL2518" s="104"/>
      <c r="AM2518" s="104"/>
      <c r="AN2518" s="104"/>
      <c r="AO2518" s="104"/>
      <c r="AP2518" s="104"/>
      <c r="AQ2518" s="104"/>
      <c r="AR2518" s="104"/>
      <c r="AS2518" s="104"/>
      <c r="AT2518" s="104"/>
      <c r="AU2518" s="104"/>
      <c r="AV2518" s="104"/>
      <c r="AW2518" s="104"/>
      <c r="AX2518" s="104"/>
      <c r="AY2518" s="104"/>
      <c r="AZ2518" s="104"/>
      <c r="BA2518" s="104"/>
      <c r="BB2518" s="104"/>
      <c r="BC2518" s="104"/>
      <c r="BD2518" s="104"/>
      <c r="BE2518" s="104"/>
      <c r="BF2518" s="104"/>
      <c r="BG2518" s="104"/>
      <c r="BH2518" s="104"/>
      <c r="BI2518" s="104"/>
      <c r="BJ2518" s="104"/>
      <c r="BK2518" s="104"/>
      <c r="BL2518" s="104"/>
      <c r="BM2518" s="104"/>
      <c r="BN2518" s="104"/>
      <c r="BO2518" s="104"/>
      <c r="BP2518" s="104"/>
      <c r="BQ2518" s="104"/>
      <c r="BR2518" s="104"/>
      <c r="GM2518" s="104"/>
      <c r="GN2518" s="104"/>
      <c r="GO2518" s="104"/>
      <c r="GP2518" s="104"/>
      <c r="GQ2518" s="104"/>
      <c r="GR2518" s="104"/>
      <c r="GS2518" s="104"/>
      <c r="GT2518" s="104"/>
      <c r="GU2518" s="104"/>
      <c r="GV2518" s="104"/>
      <c r="GW2518" s="104"/>
      <c r="GX2518" s="104"/>
      <c r="GY2518" s="104"/>
      <c r="GZ2518" s="104"/>
      <c r="HA2518" s="104"/>
      <c r="HB2518" s="104"/>
      <c r="HC2518" s="104"/>
      <c r="HD2518" s="104"/>
      <c r="HE2518" s="104"/>
      <c r="HF2518" s="104"/>
      <c r="HG2518" s="104"/>
      <c r="HH2518" s="104"/>
      <c r="HI2518" s="104"/>
      <c r="HJ2518" s="104"/>
      <c r="HK2518" s="104"/>
      <c r="HL2518" s="104"/>
      <c r="HM2518" s="104"/>
      <c r="HN2518" s="104"/>
      <c r="HO2518" s="104"/>
      <c r="HP2518" s="104"/>
      <c r="HQ2518" s="104"/>
      <c r="HR2518" s="104"/>
      <c r="HS2518" s="104"/>
      <c r="HT2518" s="104"/>
      <c r="HU2518" s="104"/>
      <c r="HV2518" s="104"/>
      <c r="HW2518" s="104"/>
      <c r="HX2518" s="104"/>
      <c r="HY2518" s="104"/>
      <c r="HZ2518" s="104"/>
      <c r="IA2518" s="104"/>
      <c r="IB2518" s="104"/>
      <c r="IC2518" s="104"/>
      <c r="ID2518" s="104"/>
      <c r="IE2518" s="104"/>
      <c r="IF2518" s="104"/>
      <c r="IG2518" s="104"/>
      <c r="IH2518" s="104"/>
      <c r="II2518" s="104"/>
      <c r="IJ2518" s="104"/>
      <c r="IK2518" s="104"/>
      <c r="IL2518" s="104"/>
      <c r="IM2518" s="104"/>
      <c r="IN2518" s="104"/>
      <c r="IO2518" s="104"/>
      <c r="IP2518" s="104"/>
      <c r="IQ2518" s="104"/>
      <c r="IR2518" s="104"/>
      <c r="IS2518" s="104"/>
      <c r="IT2518" s="104"/>
      <c r="IU2518" s="104"/>
      <c r="IV2518" s="104"/>
      <c r="IW2518" s="104"/>
      <c r="IX2518" s="104"/>
      <c r="IY2518" s="104"/>
      <c r="IZ2518" s="104"/>
      <c r="JA2518" s="104"/>
      <c r="JB2518" s="104"/>
      <c r="JC2518" s="104"/>
      <c r="JD2518" s="104"/>
      <c r="JE2518" s="104"/>
      <c r="JF2518" s="104"/>
      <c r="JG2518" s="104"/>
      <c r="JH2518" s="104"/>
      <c r="JI2518" s="104"/>
      <c r="JJ2518" s="104"/>
      <c r="JK2518" s="104"/>
      <c r="JL2518" s="104"/>
      <c r="JM2518" s="104"/>
      <c r="JN2518" s="104"/>
      <c r="JO2518" s="104"/>
      <c r="JP2518" s="104"/>
      <c r="JQ2518" s="104"/>
      <c r="JR2518" s="104"/>
      <c r="JS2518" s="104"/>
      <c r="JT2518" s="104"/>
      <c r="JU2518" s="104"/>
      <c r="JV2518" s="104"/>
      <c r="JW2518" s="104"/>
      <c r="JX2518" s="104"/>
      <c r="JY2518" s="104"/>
      <c r="JZ2518" s="104"/>
      <c r="KA2518" s="104"/>
      <c r="KB2518" s="104"/>
      <c r="KC2518" s="104"/>
      <c r="KD2518" s="104"/>
      <c r="KE2518" s="104"/>
      <c r="KF2518" s="104"/>
      <c r="KG2518" s="104"/>
      <c r="KH2518" s="104"/>
      <c r="KI2518" s="104"/>
      <c r="KJ2518" s="104"/>
      <c r="KK2518" s="104"/>
      <c r="KL2518" s="104"/>
      <c r="KM2518" s="104"/>
      <c r="KN2518" s="104"/>
      <c r="KO2518" s="104"/>
      <c r="KP2518" s="104"/>
      <c r="KQ2518" s="104"/>
      <c r="KR2518" s="104"/>
      <c r="KS2518" s="104"/>
      <c r="KT2518" s="104"/>
      <c r="KU2518" s="104"/>
      <c r="KV2518" s="104"/>
      <c r="KW2518" s="104"/>
      <c r="KX2518" s="104"/>
      <c r="KY2518" s="104"/>
      <c r="KZ2518" s="104"/>
      <c r="LA2518" s="104"/>
      <c r="LB2518" s="104"/>
      <c r="LC2518" s="104"/>
      <c r="LD2518" s="104"/>
      <c r="LE2518" s="104"/>
      <c r="LF2518" s="104"/>
      <c r="LG2518" s="104"/>
      <c r="LH2518" s="104"/>
      <c r="LI2518" s="104"/>
      <c r="LJ2518" s="104"/>
      <c r="LK2518" s="104"/>
      <c r="LL2518" s="104"/>
      <c r="LM2518" s="104"/>
      <c r="LN2518" s="104"/>
      <c r="LO2518" s="104"/>
      <c r="LP2518" s="104"/>
      <c r="LQ2518" s="104"/>
      <c r="LR2518" s="104"/>
      <c r="LS2518" s="104"/>
      <c r="LT2518" s="104"/>
      <c r="LU2518" s="104"/>
      <c r="LV2518" s="104"/>
      <c r="LW2518" s="104"/>
      <c r="LX2518" s="104"/>
      <c r="LY2518" s="104"/>
      <c r="LZ2518" s="104"/>
      <c r="MA2518" s="104"/>
      <c r="MB2518" s="104"/>
      <c r="MC2518" s="104"/>
      <c r="MD2518" s="104"/>
      <c r="ME2518" s="104"/>
      <c r="MF2518" s="104"/>
      <c r="MG2518" s="104"/>
      <c r="MH2518" s="104"/>
      <c r="MI2518" s="104"/>
      <c r="MJ2518" s="104"/>
      <c r="MK2518" s="104"/>
      <c r="ML2518" s="104"/>
      <c r="MM2518" s="104"/>
      <c r="MN2518" s="104"/>
      <c r="MO2518" s="104"/>
      <c r="MP2518" s="104"/>
      <c r="MQ2518" s="104"/>
      <c r="MR2518" s="104"/>
      <c r="MS2518" s="104"/>
      <c r="MT2518" s="104"/>
      <c r="MU2518" s="104"/>
      <c r="MV2518" s="104"/>
      <c r="MW2518" s="104"/>
      <c r="MX2518" s="104"/>
      <c r="MY2518" s="104"/>
      <c r="MZ2518" s="104"/>
      <c r="NA2518" s="104"/>
      <c r="NB2518" s="104"/>
      <c r="NC2518" s="104"/>
      <c r="ND2518" s="104"/>
      <c r="NE2518" s="104"/>
      <c r="NF2518" s="104"/>
      <c r="NG2518" s="104"/>
      <c r="NH2518" s="104"/>
      <c r="NI2518" s="104"/>
      <c r="NJ2518" s="104"/>
      <c r="NK2518" s="104"/>
      <c r="NL2518" s="104"/>
      <c r="NM2518" s="104"/>
      <c r="NN2518" s="104"/>
      <c r="NO2518" s="104"/>
      <c r="NP2518" s="104"/>
      <c r="NQ2518" s="104"/>
      <c r="NR2518" s="104"/>
      <c r="NS2518" s="104"/>
      <c r="NT2518" s="104"/>
      <c r="NU2518" s="104"/>
      <c r="NV2518" s="104"/>
      <c r="NW2518" s="104"/>
      <c r="NX2518" s="104"/>
      <c r="NY2518" s="104"/>
      <c r="NZ2518" s="104"/>
      <c r="OA2518" s="104"/>
      <c r="OB2518" s="104"/>
      <c r="OC2518" s="104"/>
      <c r="OD2518" s="104"/>
      <c r="OE2518" s="104"/>
      <c r="OF2518" s="104"/>
      <c r="OG2518" s="104"/>
      <c r="OH2518" s="104"/>
      <c r="OI2518" s="104"/>
      <c r="OJ2518" s="104"/>
      <c r="OK2518" s="104"/>
      <c r="OL2518" s="104"/>
      <c r="OM2518" s="104"/>
      <c r="ON2518" s="104"/>
      <c r="OO2518" s="104"/>
      <c r="OP2518" s="104"/>
      <c r="OQ2518" s="104"/>
      <c r="OR2518" s="104"/>
      <c r="OS2518" s="104"/>
      <c r="OT2518" s="104"/>
      <c r="OU2518" s="104"/>
      <c r="OV2518" s="104"/>
      <c r="OW2518" s="104"/>
      <c r="OX2518" s="104"/>
      <c r="OY2518" s="104"/>
      <c r="OZ2518" s="104"/>
      <c r="PA2518" s="104"/>
      <c r="PB2518" s="104"/>
      <c r="PC2518" s="104"/>
      <c r="PD2518" s="104"/>
      <c r="PE2518" s="104"/>
      <c r="PF2518" s="104"/>
      <c r="PG2518" s="104"/>
      <c r="PH2518" s="104"/>
      <c r="PI2518" s="104"/>
      <c r="PJ2518" s="104"/>
      <c r="PK2518" s="104"/>
      <c r="PL2518" s="104"/>
      <c r="PM2518" s="104"/>
      <c r="PN2518" s="104"/>
      <c r="PO2518" s="104"/>
      <c r="PP2518" s="104"/>
      <c r="PQ2518" s="104"/>
      <c r="PR2518" s="104"/>
      <c r="PS2518" s="104"/>
      <c r="PT2518" s="104"/>
      <c r="PU2518" s="104"/>
      <c r="PV2518" s="104"/>
      <c r="PW2518" s="104"/>
      <c r="PX2518" s="104"/>
      <c r="PY2518" s="104"/>
      <c r="PZ2518" s="104"/>
      <c r="QA2518" s="104"/>
      <c r="QB2518" s="104"/>
      <c r="QC2518" s="104"/>
      <c r="QD2518" s="104"/>
      <c r="QE2518" s="104"/>
      <c r="QF2518" s="104"/>
      <c r="QG2518" s="104"/>
      <c r="QH2518" s="104"/>
      <c r="QI2518" s="104"/>
      <c r="QJ2518" s="104"/>
      <c r="QK2518" s="104"/>
      <c r="QL2518" s="104"/>
      <c r="QM2518" s="104"/>
      <c r="QN2518" s="104"/>
      <c r="QO2518" s="104"/>
      <c r="QP2518" s="104"/>
      <c r="QQ2518" s="104"/>
      <c r="QR2518" s="104"/>
      <c r="QS2518" s="104"/>
      <c r="QT2518" s="104"/>
      <c r="QU2518" s="104"/>
      <c r="QV2518" s="104"/>
      <c r="QW2518" s="104"/>
      <c r="QX2518" s="104"/>
      <c r="QY2518" s="104"/>
      <c r="QZ2518" s="104"/>
      <c r="RA2518" s="104"/>
      <c r="RB2518" s="104"/>
      <c r="RC2518" s="104"/>
      <c r="RD2518" s="104"/>
      <c r="RE2518" s="104"/>
      <c r="RF2518" s="104"/>
    </row>
    <row r="2519" spans="1:474" s="19" customFormat="1" x14ac:dyDescent="0.25">
      <c r="A2519" s="15">
        <v>51903</v>
      </c>
      <c r="B2519" s="67" t="s">
        <v>2368</v>
      </c>
      <c r="C2519" s="15"/>
      <c r="D2519" s="15"/>
      <c r="E2519" s="15"/>
      <c r="F2519" s="18">
        <v>2000</v>
      </c>
      <c r="G2519" s="173">
        <f>SUM(G2520:G2522)</f>
        <v>0</v>
      </c>
      <c r="H2519" s="173">
        <f t="shared" ref="H2519:AE2519" si="418">SUM(H2520:H2522)</f>
        <v>0</v>
      </c>
      <c r="I2519" s="173">
        <f t="shared" si="418"/>
        <v>0</v>
      </c>
      <c r="J2519" s="173">
        <f t="shared" si="418"/>
        <v>0</v>
      </c>
      <c r="K2519" s="173">
        <f t="shared" si="418"/>
        <v>0</v>
      </c>
      <c r="L2519" s="173">
        <f t="shared" si="418"/>
        <v>0</v>
      </c>
      <c r="M2519" s="173">
        <f t="shared" si="418"/>
        <v>0</v>
      </c>
      <c r="N2519" s="173">
        <f t="shared" si="418"/>
        <v>0</v>
      </c>
      <c r="O2519" s="173">
        <f t="shared" si="418"/>
        <v>0</v>
      </c>
      <c r="P2519" s="184">
        <f t="shared" si="418"/>
        <v>0</v>
      </c>
      <c r="Q2519" s="173">
        <f t="shared" si="418"/>
        <v>0</v>
      </c>
      <c r="R2519" s="173">
        <f t="shared" si="418"/>
        <v>0</v>
      </c>
      <c r="S2519" s="173">
        <v>0</v>
      </c>
      <c r="T2519" s="173">
        <v>0</v>
      </c>
      <c r="U2519" s="173">
        <v>1</v>
      </c>
      <c r="V2519" s="184">
        <v>2000</v>
      </c>
      <c r="W2519" s="173">
        <f t="shared" si="418"/>
        <v>0</v>
      </c>
      <c r="X2519" s="173">
        <f t="shared" si="418"/>
        <v>0</v>
      </c>
      <c r="Y2519" s="173">
        <f t="shared" si="418"/>
        <v>0</v>
      </c>
      <c r="Z2519" s="173">
        <f t="shared" si="418"/>
        <v>0</v>
      </c>
      <c r="AA2519" s="173">
        <f t="shared" si="418"/>
        <v>0</v>
      </c>
      <c r="AB2519" s="173">
        <f t="shared" si="418"/>
        <v>0</v>
      </c>
      <c r="AC2519" s="173">
        <f t="shared" si="418"/>
        <v>0</v>
      </c>
      <c r="AD2519" s="179">
        <f t="shared" si="418"/>
        <v>0</v>
      </c>
      <c r="AE2519" s="184">
        <f t="shared" si="418"/>
        <v>2000</v>
      </c>
      <c r="AF2519" s="104"/>
      <c r="AG2519" s="104"/>
      <c r="AH2519" s="104"/>
      <c r="AI2519" s="104"/>
      <c r="AJ2519" s="104"/>
      <c r="AK2519" s="104"/>
      <c r="AL2519" s="104"/>
      <c r="AM2519" s="104"/>
      <c r="AN2519" s="104"/>
      <c r="AO2519" s="104"/>
      <c r="AP2519" s="104"/>
      <c r="AQ2519" s="104"/>
      <c r="AR2519" s="104"/>
      <c r="AS2519" s="104"/>
      <c r="AT2519" s="104"/>
      <c r="AU2519" s="104"/>
      <c r="AV2519" s="104"/>
      <c r="AW2519" s="104"/>
      <c r="AX2519" s="104"/>
      <c r="AY2519" s="104"/>
      <c r="AZ2519" s="104"/>
      <c r="BA2519" s="104"/>
      <c r="BB2519" s="104"/>
      <c r="BC2519" s="104"/>
      <c r="BD2519" s="104"/>
      <c r="BE2519" s="104"/>
      <c r="BF2519" s="104"/>
      <c r="BG2519" s="104"/>
      <c r="BH2519" s="104"/>
      <c r="BI2519" s="104"/>
      <c r="BJ2519" s="104"/>
      <c r="BK2519" s="104"/>
      <c r="BL2519" s="104"/>
      <c r="BM2519" s="104"/>
      <c r="BN2519" s="104"/>
      <c r="BO2519" s="104"/>
      <c r="BP2519" s="104"/>
      <c r="BQ2519" s="104"/>
      <c r="BR2519" s="104"/>
      <c r="GM2519" s="104"/>
      <c r="GN2519" s="104"/>
      <c r="GO2519" s="104"/>
      <c r="GP2519" s="104"/>
      <c r="GQ2519" s="104"/>
      <c r="GR2519" s="104"/>
      <c r="GS2519" s="104"/>
      <c r="GT2519" s="104"/>
      <c r="GU2519" s="104"/>
      <c r="GV2519" s="104"/>
      <c r="GW2519" s="104"/>
      <c r="GX2519" s="104"/>
      <c r="GY2519" s="104"/>
      <c r="GZ2519" s="104"/>
      <c r="HA2519" s="104"/>
      <c r="HB2519" s="104"/>
      <c r="HC2519" s="104"/>
      <c r="HD2519" s="104"/>
      <c r="HE2519" s="104"/>
      <c r="HF2519" s="104"/>
      <c r="HG2519" s="104"/>
      <c r="HH2519" s="104"/>
      <c r="HI2519" s="104"/>
      <c r="HJ2519" s="104"/>
      <c r="HK2519" s="104"/>
      <c r="HL2519" s="104"/>
      <c r="HM2519" s="104"/>
      <c r="HN2519" s="104"/>
      <c r="HO2519" s="104"/>
      <c r="HP2519" s="104"/>
      <c r="HQ2519" s="104"/>
      <c r="HR2519" s="104"/>
      <c r="HS2519" s="104"/>
      <c r="HT2519" s="104"/>
      <c r="HU2519" s="104"/>
      <c r="HV2519" s="104"/>
      <c r="HW2519" s="104"/>
      <c r="HX2519" s="104"/>
      <c r="HY2519" s="104"/>
      <c r="HZ2519" s="104"/>
      <c r="IA2519" s="104"/>
      <c r="IB2519" s="104"/>
      <c r="IC2519" s="104"/>
      <c r="ID2519" s="104"/>
      <c r="IE2519" s="104"/>
      <c r="IF2519" s="104"/>
      <c r="IG2519" s="104"/>
      <c r="IH2519" s="104"/>
      <c r="II2519" s="104"/>
      <c r="IJ2519" s="104"/>
      <c r="IK2519" s="104"/>
      <c r="IL2519" s="104"/>
      <c r="IM2519" s="104"/>
      <c r="IN2519" s="104"/>
      <c r="IO2519" s="104"/>
      <c r="IP2519" s="104"/>
      <c r="IQ2519" s="104"/>
      <c r="IR2519" s="104"/>
      <c r="IS2519" s="104"/>
      <c r="IT2519" s="104"/>
      <c r="IU2519" s="104"/>
      <c r="IV2519" s="104"/>
      <c r="IW2519" s="104"/>
      <c r="IX2519" s="104"/>
      <c r="IY2519" s="104"/>
      <c r="IZ2519" s="104"/>
      <c r="JA2519" s="104"/>
      <c r="JB2519" s="104"/>
      <c r="JC2519" s="104"/>
      <c r="JD2519" s="104"/>
      <c r="JE2519" s="104"/>
      <c r="JF2519" s="104"/>
      <c r="JG2519" s="104"/>
      <c r="JH2519" s="104"/>
      <c r="JI2519" s="104"/>
      <c r="JJ2519" s="104"/>
      <c r="JK2519" s="104"/>
      <c r="JL2519" s="104"/>
      <c r="JM2519" s="104"/>
      <c r="JN2519" s="104"/>
      <c r="JO2519" s="104"/>
      <c r="JP2519" s="104"/>
      <c r="JQ2519" s="104"/>
      <c r="JR2519" s="104"/>
      <c r="JS2519" s="104"/>
      <c r="JT2519" s="104"/>
      <c r="JU2519" s="104"/>
      <c r="JV2519" s="104"/>
      <c r="JW2519" s="104"/>
      <c r="JX2519" s="104"/>
      <c r="JY2519" s="104"/>
      <c r="JZ2519" s="104"/>
      <c r="KA2519" s="104"/>
      <c r="KB2519" s="104"/>
      <c r="KC2519" s="104"/>
      <c r="KD2519" s="104"/>
      <c r="KE2519" s="104"/>
      <c r="KF2519" s="104"/>
      <c r="KG2519" s="104"/>
      <c r="KH2519" s="104"/>
      <c r="KI2519" s="104"/>
      <c r="KJ2519" s="104"/>
      <c r="KK2519" s="104"/>
      <c r="KL2519" s="104"/>
      <c r="KM2519" s="104"/>
      <c r="KN2519" s="104"/>
      <c r="KO2519" s="104"/>
      <c r="KP2519" s="104"/>
      <c r="KQ2519" s="104"/>
      <c r="KR2519" s="104"/>
      <c r="KS2519" s="104"/>
      <c r="KT2519" s="104"/>
      <c r="KU2519" s="104"/>
      <c r="KV2519" s="104"/>
      <c r="KW2519" s="104"/>
      <c r="KX2519" s="104"/>
      <c r="KY2519" s="104"/>
      <c r="KZ2519" s="104"/>
      <c r="LA2519" s="104"/>
      <c r="LB2519" s="104"/>
      <c r="LC2519" s="104"/>
      <c r="LD2519" s="104"/>
      <c r="LE2519" s="104"/>
      <c r="LF2519" s="104"/>
      <c r="LG2519" s="104"/>
      <c r="LH2519" s="104"/>
      <c r="LI2519" s="104"/>
      <c r="LJ2519" s="104"/>
      <c r="LK2519" s="104"/>
      <c r="LL2519" s="104"/>
      <c r="LM2519" s="104"/>
      <c r="LN2519" s="104"/>
      <c r="LO2519" s="104"/>
      <c r="LP2519" s="104"/>
      <c r="LQ2519" s="104"/>
      <c r="LR2519" s="104"/>
      <c r="LS2519" s="104"/>
      <c r="LT2519" s="104"/>
      <c r="LU2519" s="104"/>
      <c r="LV2519" s="104"/>
      <c r="LW2519" s="104"/>
      <c r="LX2519" s="104"/>
      <c r="LY2519" s="104"/>
      <c r="LZ2519" s="104"/>
      <c r="MA2519" s="104"/>
      <c r="MB2519" s="104"/>
      <c r="MC2519" s="104"/>
      <c r="MD2519" s="104"/>
      <c r="ME2519" s="104"/>
      <c r="MF2519" s="104"/>
      <c r="MG2519" s="104"/>
      <c r="MH2519" s="104"/>
      <c r="MI2519" s="104"/>
      <c r="MJ2519" s="104"/>
      <c r="MK2519" s="104"/>
      <c r="ML2519" s="104"/>
      <c r="MM2519" s="104"/>
      <c r="MN2519" s="104"/>
      <c r="MO2519" s="104"/>
      <c r="MP2519" s="104"/>
      <c r="MQ2519" s="104"/>
      <c r="MR2519" s="104"/>
      <c r="MS2519" s="104"/>
      <c r="MT2519" s="104"/>
      <c r="MU2519" s="104"/>
      <c r="MV2519" s="104"/>
      <c r="MW2519" s="104"/>
      <c r="MX2519" s="104"/>
      <c r="MY2519" s="104"/>
      <c r="MZ2519" s="104"/>
      <c r="NA2519" s="104"/>
      <c r="NB2519" s="104"/>
      <c r="NC2519" s="104"/>
      <c r="ND2519" s="104"/>
      <c r="NE2519" s="104"/>
      <c r="NF2519" s="104"/>
      <c r="NG2519" s="104"/>
      <c r="NH2519" s="104"/>
      <c r="NI2519" s="104"/>
      <c r="NJ2519" s="104"/>
      <c r="NK2519" s="104"/>
      <c r="NL2519" s="104"/>
      <c r="NM2519" s="104"/>
      <c r="NN2519" s="104"/>
      <c r="NO2519" s="104"/>
      <c r="NP2519" s="104"/>
      <c r="NQ2519" s="104"/>
      <c r="NR2519" s="104"/>
      <c r="NS2519" s="104"/>
      <c r="NT2519" s="104"/>
      <c r="NU2519" s="104"/>
      <c r="NV2519" s="104"/>
      <c r="NW2519" s="104"/>
      <c r="NX2519" s="104"/>
      <c r="NY2519" s="104"/>
      <c r="NZ2519" s="104"/>
      <c r="OA2519" s="104"/>
      <c r="OB2519" s="104"/>
      <c r="OC2519" s="104"/>
      <c r="OD2519" s="104"/>
      <c r="OE2519" s="104"/>
      <c r="OF2519" s="104"/>
      <c r="OG2519" s="104"/>
      <c r="OH2519" s="104"/>
      <c r="OI2519" s="104"/>
      <c r="OJ2519" s="104"/>
      <c r="OK2519" s="104"/>
      <c r="OL2519" s="104"/>
      <c r="OM2519" s="104"/>
      <c r="ON2519" s="104"/>
      <c r="OO2519" s="104"/>
      <c r="OP2519" s="104"/>
      <c r="OQ2519" s="104"/>
      <c r="OR2519" s="104"/>
      <c r="OS2519" s="104"/>
      <c r="OT2519" s="104"/>
      <c r="OU2519" s="104"/>
      <c r="OV2519" s="104"/>
      <c r="OW2519" s="104"/>
      <c r="OX2519" s="104"/>
      <c r="OY2519" s="104"/>
      <c r="OZ2519" s="104"/>
      <c r="PA2519" s="104"/>
      <c r="PB2519" s="104"/>
      <c r="PC2519" s="104"/>
      <c r="PD2519" s="104"/>
      <c r="PE2519" s="104"/>
      <c r="PF2519" s="104"/>
      <c r="PG2519" s="104"/>
      <c r="PH2519" s="104"/>
      <c r="PI2519" s="104"/>
      <c r="PJ2519" s="104"/>
      <c r="PK2519" s="104"/>
      <c r="PL2519" s="104"/>
      <c r="PM2519" s="104"/>
      <c r="PN2519" s="104"/>
      <c r="PO2519" s="104"/>
      <c r="PP2519" s="104"/>
      <c r="PQ2519" s="104"/>
      <c r="PR2519" s="104"/>
      <c r="PS2519" s="104"/>
      <c r="PT2519" s="104"/>
      <c r="PU2519" s="104"/>
      <c r="PV2519" s="104"/>
      <c r="PW2519" s="104"/>
      <c r="PX2519" s="104"/>
      <c r="PY2519" s="104"/>
      <c r="PZ2519" s="104"/>
      <c r="QA2519" s="104"/>
      <c r="QB2519" s="104"/>
      <c r="QC2519" s="104"/>
      <c r="QD2519" s="104"/>
      <c r="QE2519" s="104"/>
      <c r="QF2519" s="104"/>
      <c r="QG2519" s="104"/>
      <c r="QH2519" s="104"/>
      <c r="QI2519" s="104"/>
      <c r="QJ2519" s="104"/>
      <c r="QK2519" s="104"/>
      <c r="QL2519" s="104"/>
      <c r="QM2519" s="104"/>
      <c r="QN2519" s="104"/>
      <c r="QO2519" s="104"/>
      <c r="QP2519" s="104"/>
      <c r="QQ2519" s="104"/>
      <c r="QR2519" s="104"/>
      <c r="QS2519" s="104"/>
      <c r="QT2519" s="104"/>
      <c r="QU2519" s="104"/>
      <c r="QV2519" s="104"/>
      <c r="QW2519" s="104"/>
      <c r="QX2519" s="104"/>
      <c r="QY2519" s="104"/>
      <c r="QZ2519" s="104"/>
      <c r="RA2519" s="104"/>
      <c r="RB2519" s="104"/>
      <c r="RC2519" s="104"/>
      <c r="RD2519" s="104"/>
      <c r="RE2519" s="104"/>
      <c r="RF2519" s="104"/>
    </row>
    <row r="2520" spans="1:474" x14ac:dyDescent="0.25">
      <c r="A2520" s="30"/>
      <c r="B2520" s="48" t="s">
        <v>2369</v>
      </c>
      <c r="C2520" s="23"/>
      <c r="D2520" s="49">
        <v>0</v>
      </c>
      <c r="E2520" s="23"/>
      <c r="F2520" s="50">
        <v>0</v>
      </c>
      <c r="G2520" s="169"/>
      <c r="H2520" s="169"/>
      <c r="I2520" s="169"/>
      <c r="J2520" s="169"/>
      <c r="K2520" s="169"/>
      <c r="L2520" s="169"/>
      <c r="M2520" s="169"/>
      <c r="N2520" s="169"/>
      <c r="O2520" s="169"/>
      <c r="P2520" s="207"/>
      <c r="Q2520" s="169"/>
      <c r="R2520" s="169"/>
      <c r="S2520" s="169"/>
      <c r="T2520" s="169"/>
      <c r="U2520" s="208">
        <v>0</v>
      </c>
      <c r="V2520" s="207">
        <v>0</v>
      </c>
      <c r="W2520" s="169"/>
      <c r="X2520" s="169"/>
      <c r="Y2520" s="169"/>
      <c r="Z2520" s="169"/>
      <c r="AA2520" s="169"/>
      <c r="AB2520" s="169"/>
      <c r="AC2520" s="180"/>
      <c r="AD2520" s="180"/>
      <c r="AE2520" s="207">
        <f>H2520+J2520+L2520+N2520+P2520+R2520+T2520+V2520+X2520+Z2520+AB2520+AD2520</f>
        <v>0</v>
      </c>
    </row>
    <row r="2521" spans="1:474" x14ac:dyDescent="0.25">
      <c r="A2521" s="30"/>
      <c r="B2521" s="48" t="s">
        <v>2370</v>
      </c>
      <c r="C2521" s="23"/>
      <c r="D2521" s="49">
        <v>0</v>
      </c>
      <c r="E2521" s="23"/>
      <c r="F2521" s="50">
        <v>0</v>
      </c>
      <c r="G2521" s="169"/>
      <c r="H2521" s="169"/>
      <c r="I2521" s="169"/>
      <c r="J2521" s="169"/>
      <c r="K2521" s="169"/>
      <c r="L2521" s="169"/>
      <c r="M2521" s="169"/>
      <c r="N2521" s="169"/>
      <c r="O2521" s="169"/>
      <c r="P2521" s="207"/>
      <c r="Q2521" s="169"/>
      <c r="R2521" s="169"/>
      <c r="S2521" s="169"/>
      <c r="T2521" s="169"/>
      <c r="U2521" s="208">
        <v>0</v>
      </c>
      <c r="V2521" s="207">
        <v>0</v>
      </c>
      <c r="W2521" s="169"/>
      <c r="X2521" s="169"/>
      <c r="Y2521" s="169"/>
      <c r="Z2521" s="169"/>
      <c r="AA2521" s="169"/>
      <c r="AB2521" s="169"/>
      <c r="AC2521" s="180"/>
      <c r="AD2521" s="180"/>
      <c r="AE2521" s="207">
        <f>H2521+J2521+L2521+N2521+P2521+R2521+T2521+V2521+X2521+Z2521+AB2521+AD2521</f>
        <v>0</v>
      </c>
    </row>
    <row r="2522" spans="1:474" x14ac:dyDescent="0.25">
      <c r="A2522" s="131"/>
      <c r="B2522" s="48" t="s">
        <v>2371</v>
      </c>
      <c r="C2522" s="23"/>
      <c r="D2522" s="49">
        <v>1</v>
      </c>
      <c r="E2522" s="23"/>
      <c r="F2522" s="50">
        <v>2000</v>
      </c>
      <c r="G2522" s="169"/>
      <c r="H2522" s="169"/>
      <c r="I2522" s="169"/>
      <c r="J2522" s="169"/>
      <c r="K2522" s="169"/>
      <c r="L2522" s="169"/>
      <c r="M2522" s="169"/>
      <c r="N2522" s="169"/>
      <c r="O2522" s="169"/>
      <c r="P2522" s="207"/>
      <c r="Q2522" s="169"/>
      <c r="R2522" s="169"/>
      <c r="S2522" s="169"/>
      <c r="T2522" s="169"/>
      <c r="U2522" s="208">
        <v>1</v>
      </c>
      <c r="V2522" s="207">
        <v>2000</v>
      </c>
      <c r="W2522" s="169"/>
      <c r="X2522" s="169"/>
      <c r="Y2522" s="169"/>
      <c r="Z2522" s="169"/>
      <c r="AA2522" s="169"/>
      <c r="AB2522" s="169"/>
      <c r="AC2522" s="180"/>
      <c r="AD2522" s="180"/>
      <c r="AE2522" s="207">
        <f>H2522+J2522+L2522+N2522+P2522+R2522+T2522+V2522+X2522+Z2522+AB2522+AD2522</f>
        <v>2000</v>
      </c>
    </row>
    <row r="2523" spans="1:474" s="19" customFormat="1" x14ac:dyDescent="0.25">
      <c r="A2523" s="15">
        <v>51906</v>
      </c>
      <c r="B2523" s="15" t="s">
        <v>2372</v>
      </c>
      <c r="C2523" s="15"/>
      <c r="D2523" s="15"/>
      <c r="E2523" s="15"/>
      <c r="F2523" s="83">
        <v>8000</v>
      </c>
      <c r="G2523" s="173">
        <f>SUM(G2524:G2525)</f>
        <v>0</v>
      </c>
      <c r="H2523" s="173">
        <f t="shared" ref="H2523:AE2523" si="419">SUM(H2524:H2525)</f>
        <v>0</v>
      </c>
      <c r="I2523" s="173">
        <f t="shared" si="419"/>
        <v>0</v>
      </c>
      <c r="J2523" s="173">
        <f t="shared" si="419"/>
        <v>0</v>
      </c>
      <c r="K2523" s="173">
        <f t="shared" si="419"/>
        <v>0</v>
      </c>
      <c r="L2523" s="173">
        <f t="shared" si="419"/>
        <v>0</v>
      </c>
      <c r="M2523" s="173">
        <f t="shared" si="419"/>
        <v>0</v>
      </c>
      <c r="N2523" s="173">
        <f t="shared" si="419"/>
        <v>0</v>
      </c>
      <c r="O2523" s="173">
        <f t="shared" si="419"/>
        <v>0</v>
      </c>
      <c r="P2523" s="184">
        <f t="shared" si="419"/>
        <v>0</v>
      </c>
      <c r="Q2523" s="173">
        <f t="shared" si="419"/>
        <v>0</v>
      </c>
      <c r="R2523" s="173">
        <f t="shared" si="419"/>
        <v>0</v>
      </c>
      <c r="S2523" s="173">
        <v>0</v>
      </c>
      <c r="T2523" s="173">
        <v>0</v>
      </c>
      <c r="U2523" s="173">
        <v>1</v>
      </c>
      <c r="V2523" s="184">
        <v>8000</v>
      </c>
      <c r="W2523" s="173">
        <f t="shared" si="419"/>
        <v>0</v>
      </c>
      <c r="X2523" s="173">
        <f t="shared" si="419"/>
        <v>0</v>
      </c>
      <c r="Y2523" s="173">
        <f t="shared" si="419"/>
        <v>0</v>
      </c>
      <c r="Z2523" s="173">
        <f t="shared" si="419"/>
        <v>0</v>
      </c>
      <c r="AA2523" s="173">
        <f t="shared" si="419"/>
        <v>0</v>
      </c>
      <c r="AB2523" s="173">
        <f t="shared" si="419"/>
        <v>0</v>
      </c>
      <c r="AC2523" s="173">
        <f t="shared" si="419"/>
        <v>0</v>
      </c>
      <c r="AD2523" s="179">
        <f t="shared" si="419"/>
        <v>0</v>
      </c>
      <c r="AE2523" s="184">
        <f t="shared" si="419"/>
        <v>8000</v>
      </c>
      <c r="AF2523" s="104"/>
      <c r="AG2523" s="104"/>
      <c r="AH2523" s="104"/>
      <c r="AI2523" s="104"/>
      <c r="AJ2523" s="104"/>
      <c r="AK2523" s="104"/>
      <c r="AL2523" s="104"/>
      <c r="AM2523" s="104"/>
      <c r="AN2523" s="104"/>
      <c r="AO2523" s="104"/>
      <c r="AP2523" s="104"/>
      <c r="AQ2523" s="104"/>
      <c r="AR2523" s="104"/>
      <c r="AS2523" s="104"/>
      <c r="AT2523" s="104"/>
      <c r="AU2523" s="104"/>
      <c r="AV2523" s="104"/>
      <c r="AW2523" s="104"/>
      <c r="AX2523" s="104"/>
      <c r="AY2523" s="104"/>
      <c r="AZ2523" s="104"/>
      <c r="BA2523" s="104"/>
      <c r="BB2523" s="104"/>
      <c r="BC2523" s="104"/>
      <c r="BD2523" s="104"/>
      <c r="BE2523" s="104"/>
      <c r="BF2523" s="104"/>
      <c r="BG2523" s="104"/>
      <c r="BH2523" s="104"/>
      <c r="BI2523" s="104"/>
      <c r="BJ2523" s="104"/>
      <c r="BK2523" s="104"/>
      <c r="BL2523" s="104"/>
      <c r="BM2523" s="104"/>
      <c r="BN2523" s="104"/>
      <c r="BO2523" s="104"/>
      <c r="BP2523" s="104"/>
      <c r="BQ2523" s="104"/>
      <c r="BR2523" s="104"/>
      <c r="GM2523" s="104"/>
      <c r="GN2523" s="104"/>
      <c r="GO2523" s="104"/>
      <c r="GP2523" s="104"/>
      <c r="GQ2523" s="104"/>
      <c r="GR2523" s="104"/>
      <c r="GS2523" s="104"/>
      <c r="GT2523" s="104"/>
      <c r="GU2523" s="104"/>
      <c r="GV2523" s="104"/>
      <c r="GW2523" s="104"/>
      <c r="GX2523" s="104"/>
      <c r="GY2523" s="104"/>
      <c r="GZ2523" s="104"/>
      <c r="HA2523" s="104"/>
      <c r="HB2523" s="104"/>
      <c r="HC2523" s="104"/>
      <c r="HD2523" s="104"/>
      <c r="HE2523" s="104"/>
      <c r="HF2523" s="104"/>
      <c r="HG2523" s="104"/>
      <c r="HH2523" s="104"/>
      <c r="HI2523" s="104"/>
      <c r="HJ2523" s="104"/>
      <c r="HK2523" s="104"/>
      <c r="HL2523" s="104"/>
      <c r="HM2523" s="104"/>
      <c r="HN2523" s="104"/>
      <c r="HO2523" s="104"/>
      <c r="HP2523" s="104"/>
      <c r="HQ2523" s="104"/>
      <c r="HR2523" s="104"/>
      <c r="HS2523" s="104"/>
      <c r="HT2523" s="104"/>
      <c r="HU2523" s="104"/>
      <c r="HV2523" s="104"/>
      <c r="HW2523" s="104"/>
      <c r="HX2523" s="104"/>
      <c r="HY2523" s="104"/>
      <c r="HZ2523" s="104"/>
      <c r="IA2523" s="104"/>
      <c r="IB2523" s="104"/>
      <c r="IC2523" s="104"/>
      <c r="ID2523" s="104"/>
      <c r="IE2523" s="104"/>
      <c r="IF2523" s="104"/>
      <c r="IG2523" s="104"/>
      <c r="IH2523" s="104"/>
      <c r="II2523" s="104"/>
      <c r="IJ2523" s="104"/>
      <c r="IK2523" s="104"/>
      <c r="IL2523" s="104"/>
      <c r="IM2523" s="104"/>
      <c r="IN2523" s="104"/>
      <c r="IO2523" s="104"/>
      <c r="IP2523" s="104"/>
      <c r="IQ2523" s="104"/>
      <c r="IR2523" s="104"/>
      <c r="IS2523" s="104"/>
      <c r="IT2523" s="104"/>
      <c r="IU2523" s="104"/>
      <c r="IV2523" s="104"/>
      <c r="IW2523" s="104"/>
      <c r="IX2523" s="104"/>
      <c r="IY2523" s="104"/>
      <c r="IZ2523" s="104"/>
      <c r="JA2523" s="104"/>
      <c r="JB2523" s="104"/>
      <c r="JC2523" s="104"/>
      <c r="JD2523" s="104"/>
      <c r="JE2523" s="104"/>
      <c r="JF2523" s="104"/>
      <c r="JG2523" s="104"/>
      <c r="JH2523" s="104"/>
      <c r="JI2523" s="104"/>
      <c r="JJ2523" s="104"/>
      <c r="JK2523" s="104"/>
      <c r="JL2523" s="104"/>
      <c r="JM2523" s="104"/>
      <c r="JN2523" s="104"/>
      <c r="JO2523" s="104"/>
      <c r="JP2523" s="104"/>
      <c r="JQ2523" s="104"/>
      <c r="JR2523" s="104"/>
      <c r="JS2523" s="104"/>
      <c r="JT2523" s="104"/>
      <c r="JU2523" s="104"/>
      <c r="JV2523" s="104"/>
      <c r="JW2523" s="104"/>
      <c r="JX2523" s="104"/>
      <c r="JY2523" s="104"/>
      <c r="JZ2523" s="104"/>
      <c r="KA2523" s="104"/>
      <c r="KB2523" s="104"/>
      <c r="KC2523" s="104"/>
      <c r="KD2523" s="104"/>
      <c r="KE2523" s="104"/>
      <c r="KF2523" s="104"/>
      <c r="KG2523" s="104"/>
      <c r="KH2523" s="104"/>
      <c r="KI2523" s="104"/>
      <c r="KJ2523" s="104"/>
      <c r="KK2523" s="104"/>
      <c r="KL2523" s="104"/>
      <c r="KM2523" s="104"/>
      <c r="KN2523" s="104"/>
      <c r="KO2523" s="104"/>
      <c r="KP2523" s="104"/>
      <c r="KQ2523" s="104"/>
      <c r="KR2523" s="104"/>
      <c r="KS2523" s="104"/>
      <c r="KT2523" s="104"/>
      <c r="KU2523" s="104"/>
      <c r="KV2523" s="104"/>
      <c r="KW2523" s="104"/>
      <c r="KX2523" s="104"/>
      <c r="KY2523" s="104"/>
      <c r="KZ2523" s="104"/>
      <c r="LA2523" s="104"/>
      <c r="LB2523" s="104"/>
      <c r="LC2523" s="104"/>
      <c r="LD2523" s="104"/>
      <c r="LE2523" s="104"/>
      <c r="LF2523" s="104"/>
      <c r="LG2523" s="104"/>
      <c r="LH2523" s="104"/>
      <c r="LI2523" s="104"/>
      <c r="LJ2523" s="104"/>
      <c r="LK2523" s="104"/>
      <c r="LL2523" s="104"/>
      <c r="LM2523" s="104"/>
      <c r="LN2523" s="104"/>
      <c r="LO2523" s="104"/>
      <c r="LP2523" s="104"/>
      <c r="LQ2523" s="104"/>
      <c r="LR2523" s="104"/>
      <c r="LS2523" s="104"/>
      <c r="LT2523" s="104"/>
      <c r="LU2523" s="104"/>
      <c r="LV2523" s="104"/>
      <c r="LW2523" s="104"/>
      <c r="LX2523" s="104"/>
      <c r="LY2523" s="104"/>
      <c r="LZ2523" s="104"/>
      <c r="MA2523" s="104"/>
      <c r="MB2523" s="104"/>
      <c r="MC2523" s="104"/>
      <c r="MD2523" s="104"/>
      <c r="ME2523" s="104"/>
      <c r="MF2523" s="104"/>
      <c r="MG2523" s="104"/>
      <c r="MH2523" s="104"/>
      <c r="MI2523" s="104"/>
      <c r="MJ2523" s="104"/>
      <c r="MK2523" s="104"/>
      <c r="ML2523" s="104"/>
      <c r="MM2523" s="104"/>
      <c r="MN2523" s="104"/>
      <c r="MO2523" s="104"/>
      <c r="MP2523" s="104"/>
      <c r="MQ2523" s="104"/>
      <c r="MR2523" s="104"/>
      <c r="MS2523" s="104"/>
      <c r="MT2523" s="104"/>
      <c r="MU2523" s="104"/>
      <c r="MV2523" s="104"/>
      <c r="MW2523" s="104"/>
      <c r="MX2523" s="104"/>
      <c r="MY2523" s="104"/>
      <c r="MZ2523" s="104"/>
      <c r="NA2523" s="104"/>
      <c r="NB2523" s="104"/>
      <c r="NC2523" s="104"/>
      <c r="ND2523" s="104"/>
      <c r="NE2523" s="104"/>
      <c r="NF2523" s="104"/>
      <c r="NG2523" s="104"/>
      <c r="NH2523" s="104"/>
      <c r="NI2523" s="104"/>
      <c r="NJ2523" s="104"/>
      <c r="NK2523" s="104"/>
      <c r="NL2523" s="104"/>
      <c r="NM2523" s="104"/>
      <c r="NN2523" s="104"/>
      <c r="NO2523" s="104"/>
      <c r="NP2523" s="104"/>
      <c r="NQ2523" s="104"/>
      <c r="NR2523" s="104"/>
      <c r="NS2523" s="104"/>
      <c r="NT2523" s="104"/>
      <c r="NU2523" s="104"/>
      <c r="NV2523" s="104"/>
      <c r="NW2523" s="104"/>
      <c r="NX2523" s="104"/>
      <c r="NY2523" s="104"/>
      <c r="NZ2523" s="104"/>
      <c r="OA2523" s="104"/>
      <c r="OB2523" s="104"/>
      <c r="OC2523" s="104"/>
      <c r="OD2523" s="104"/>
      <c r="OE2523" s="104"/>
      <c r="OF2523" s="104"/>
      <c r="OG2523" s="104"/>
      <c r="OH2523" s="104"/>
      <c r="OI2523" s="104"/>
      <c r="OJ2523" s="104"/>
      <c r="OK2523" s="104"/>
      <c r="OL2523" s="104"/>
      <c r="OM2523" s="104"/>
      <c r="ON2523" s="104"/>
      <c r="OO2523" s="104"/>
      <c r="OP2523" s="104"/>
      <c r="OQ2523" s="104"/>
      <c r="OR2523" s="104"/>
      <c r="OS2523" s="104"/>
      <c r="OT2523" s="104"/>
      <c r="OU2523" s="104"/>
      <c r="OV2523" s="104"/>
      <c r="OW2523" s="104"/>
      <c r="OX2523" s="104"/>
      <c r="OY2523" s="104"/>
      <c r="OZ2523" s="104"/>
      <c r="PA2523" s="104"/>
      <c r="PB2523" s="104"/>
      <c r="PC2523" s="104"/>
      <c r="PD2523" s="104"/>
      <c r="PE2523" s="104"/>
      <c r="PF2523" s="104"/>
      <c r="PG2523" s="104"/>
      <c r="PH2523" s="104"/>
      <c r="PI2523" s="104"/>
      <c r="PJ2523" s="104"/>
      <c r="PK2523" s="104"/>
      <c r="PL2523" s="104"/>
      <c r="PM2523" s="104"/>
      <c r="PN2523" s="104"/>
      <c r="PO2523" s="104"/>
      <c r="PP2523" s="104"/>
      <c r="PQ2523" s="104"/>
      <c r="PR2523" s="104"/>
      <c r="PS2523" s="104"/>
      <c r="PT2523" s="104"/>
      <c r="PU2523" s="104"/>
      <c r="PV2523" s="104"/>
      <c r="PW2523" s="104"/>
      <c r="PX2523" s="104"/>
      <c r="PY2523" s="104"/>
      <c r="PZ2523" s="104"/>
      <c r="QA2523" s="104"/>
      <c r="QB2523" s="104"/>
      <c r="QC2523" s="104"/>
      <c r="QD2523" s="104"/>
      <c r="QE2523" s="104"/>
      <c r="QF2523" s="104"/>
      <c r="QG2523" s="104"/>
      <c r="QH2523" s="104"/>
      <c r="QI2523" s="104"/>
      <c r="QJ2523" s="104"/>
      <c r="QK2523" s="104"/>
      <c r="QL2523" s="104"/>
      <c r="QM2523" s="104"/>
      <c r="QN2523" s="104"/>
      <c r="QO2523" s="104"/>
      <c r="QP2523" s="104"/>
      <c r="QQ2523" s="104"/>
      <c r="QR2523" s="104"/>
      <c r="QS2523" s="104"/>
      <c r="QT2523" s="104"/>
      <c r="QU2523" s="104"/>
      <c r="QV2523" s="104"/>
      <c r="QW2523" s="104"/>
      <c r="QX2523" s="104"/>
      <c r="QY2523" s="104"/>
      <c r="QZ2523" s="104"/>
      <c r="RA2523" s="104"/>
      <c r="RB2523" s="104"/>
      <c r="RC2523" s="104"/>
      <c r="RD2523" s="104"/>
      <c r="RE2523" s="104"/>
      <c r="RF2523" s="104"/>
    </row>
    <row r="2524" spans="1:474" x14ac:dyDescent="0.25">
      <c r="A2524" s="141"/>
      <c r="B2524" s="48" t="s">
        <v>2373</v>
      </c>
      <c r="C2524" s="23"/>
      <c r="D2524" s="49">
        <v>1</v>
      </c>
      <c r="E2524" s="23"/>
      <c r="F2524" s="50">
        <v>8000</v>
      </c>
      <c r="G2524" s="169"/>
      <c r="H2524" s="169"/>
      <c r="I2524" s="169"/>
      <c r="J2524" s="169"/>
      <c r="K2524" s="169"/>
      <c r="L2524" s="169"/>
      <c r="M2524" s="169"/>
      <c r="N2524" s="169"/>
      <c r="O2524" s="169"/>
      <c r="P2524" s="207"/>
      <c r="Q2524" s="169"/>
      <c r="R2524" s="169"/>
      <c r="S2524" s="169"/>
      <c r="T2524" s="169"/>
      <c r="U2524" s="208">
        <v>1</v>
      </c>
      <c r="V2524" s="207">
        <v>8000</v>
      </c>
      <c r="W2524" s="169"/>
      <c r="X2524" s="169"/>
      <c r="Y2524" s="169"/>
      <c r="Z2524" s="169"/>
      <c r="AA2524" s="169"/>
      <c r="AB2524" s="169"/>
      <c r="AC2524" s="180"/>
      <c r="AD2524" s="180"/>
      <c r="AE2524" s="207">
        <f>H2524+J2524+L2524+N2524+P2524+R2524+T2524+V2524+X2524+Z2524+AB2524+AD2524</f>
        <v>8000</v>
      </c>
    </row>
    <row r="2525" spans="1:474" x14ac:dyDescent="0.25">
      <c r="A2525" s="141"/>
      <c r="B2525" s="142"/>
      <c r="C2525" s="23"/>
      <c r="D2525" s="49">
        <v>0</v>
      </c>
      <c r="E2525" s="23"/>
      <c r="F2525" s="50">
        <v>0</v>
      </c>
      <c r="G2525" s="169"/>
      <c r="H2525" s="169"/>
      <c r="I2525" s="169"/>
      <c r="J2525" s="169"/>
      <c r="K2525" s="169"/>
      <c r="L2525" s="169"/>
      <c r="M2525" s="169"/>
      <c r="N2525" s="169"/>
      <c r="O2525" s="169"/>
      <c r="P2525" s="207"/>
      <c r="Q2525" s="169"/>
      <c r="R2525" s="169"/>
      <c r="S2525" s="169"/>
      <c r="T2525" s="169"/>
      <c r="U2525" s="208">
        <v>0</v>
      </c>
      <c r="V2525" s="207">
        <v>0</v>
      </c>
      <c r="W2525" s="169"/>
      <c r="X2525" s="169"/>
      <c r="Y2525" s="169"/>
      <c r="Z2525" s="169"/>
      <c r="AA2525" s="169"/>
      <c r="AB2525" s="169"/>
      <c r="AC2525" s="180"/>
      <c r="AD2525" s="180"/>
      <c r="AE2525" s="207">
        <f>H2525+J2525+L2525+N2525+P2525+R2525+T2525+V2525+X2525+Z2525+AB2525+AD2525</f>
        <v>0</v>
      </c>
    </row>
    <row r="2526" spans="1:474" s="19" customFormat="1" x14ac:dyDescent="0.25">
      <c r="A2526" s="52">
        <v>51907</v>
      </c>
      <c r="B2526" s="93" t="s">
        <v>2374</v>
      </c>
      <c r="C2526" s="52"/>
      <c r="D2526" s="52"/>
      <c r="E2526" s="52"/>
      <c r="F2526" s="18">
        <v>4019.3999999999996</v>
      </c>
      <c r="G2526" s="173">
        <f>SUM(G2527:G2528)</f>
        <v>0</v>
      </c>
      <c r="H2526" s="173">
        <f t="shared" ref="H2526:AE2526" si="420">SUM(H2527:H2528)</f>
        <v>0</v>
      </c>
      <c r="I2526" s="173">
        <f t="shared" si="420"/>
        <v>0</v>
      </c>
      <c r="J2526" s="173">
        <f t="shared" si="420"/>
        <v>0</v>
      </c>
      <c r="K2526" s="173">
        <f t="shared" si="420"/>
        <v>0</v>
      </c>
      <c r="L2526" s="173">
        <f t="shared" si="420"/>
        <v>0</v>
      </c>
      <c r="M2526" s="173">
        <f t="shared" si="420"/>
        <v>0</v>
      </c>
      <c r="N2526" s="173">
        <f t="shared" si="420"/>
        <v>0</v>
      </c>
      <c r="O2526" s="173">
        <f t="shared" si="420"/>
        <v>0</v>
      </c>
      <c r="P2526" s="184">
        <f t="shared" si="420"/>
        <v>0</v>
      </c>
      <c r="Q2526" s="173">
        <f t="shared" si="420"/>
        <v>0</v>
      </c>
      <c r="R2526" s="173">
        <f t="shared" si="420"/>
        <v>0</v>
      </c>
      <c r="S2526" s="173">
        <v>0</v>
      </c>
      <c r="T2526" s="173">
        <v>0</v>
      </c>
      <c r="U2526" s="173">
        <v>1</v>
      </c>
      <c r="V2526" s="184">
        <v>4019.3999999999996</v>
      </c>
      <c r="W2526" s="173">
        <f t="shared" si="420"/>
        <v>0</v>
      </c>
      <c r="X2526" s="173">
        <f t="shared" si="420"/>
        <v>0</v>
      </c>
      <c r="Y2526" s="173">
        <f t="shared" si="420"/>
        <v>0</v>
      </c>
      <c r="Z2526" s="173">
        <f t="shared" si="420"/>
        <v>0</v>
      </c>
      <c r="AA2526" s="173">
        <f t="shared" si="420"/>
        <v>0</v>
      </c>
      <c r="AB2526" s="173">
        <f t="shared" si="420"/>
        <v>0</v>
      </c>
      <c r="AC2526" s="173">
        <f t="shared" si="420"/>
        <v>0</v>
      </c>
      <c r="AD2526" s="179">
        <f t="shared" si="420"/>
        <v>0</v>
      </c>
      <c r="AE2526" s="184">
        <f t="shared" si="420"/>
        <v>4019.3999999999996</v>
      </c>
      <c r="AF2526" s="104"/>
      <c r="AG2526" s="104"/>
      <c r="AH2526" s="104"/>
      <c r="AI2526" s="104"/>
      <c r="AJ2526" s="104"/>
      <c r="AK2526" s="104"/>
      <c r="AL2526" s="104"/>
      <c r="AM2526" s="104"/>
      <c r="AN2526" s="104"/>
      <c r="AO2526" s="104"/>
      <c r="AP2526" s="104"/>
      <c r="AQ2526" s="104"/>
      <c r="AR2526" s="104"/>
      <c r="AS2526" s="104"/>
      <c r="AT2526" s="104"/>
      <c r="AU2526" s="104"/>
      <c r="AV2526" s="104"/>
      <c r="AW2526" s="104"/>
      <c r="AX2526" s="104"/>
      <c r="AY2526" s="104"/>
      <c r="AZ2526" s="104"/>
      <c r="BA2526" s="104"/>
      <c r="BB2526" s="104"/>
      <c r="BC2526" s="104"/>
      <c r="BD2526" s="104"/>
      <c r="BE2526" s="104"/>
      <c r="BF2526" s="104"/>
      <c r="BG2526" s="104"/>
      <c r="BH2526" s="104"/>
      <c r="BI2526" s="104"/>
      <c r="BJ2526" s="104"/>
      <c r="BK2526" s="104"/>
      <c r="BL2526" s="104"/>
      <c r="BM2526" s="104"/>
      <c r="BN2526" s="104"/>
      <c r="BO2526" s="104"/>
      <c r="BP2526" s="104"/>
      <c r="BQ2526" s="104"/>
      <c r="BR2526" s="104"/>
      <c r="GM2526" s="104"/>
      <c r="GN2526" s="104"/>
      <c r="GO2526" s="104"/>
      <c r="GP2526" s="104"/>
      <c r="GQ2526" s="104"/>
      <c r="GR2526" s="104"/>
      <c r="GS2526" s="104"/>
      <c r="GT2526" s="104"/>
      <c r="GU2526" s="104"/>
      <c r="GV2526" s="104"/>
      <c r="GW2526" s="104"/>
      <c r="GX2526" s="104"/>
      <c r="GY2526" s="104"/>
      <c r="GZ2526" s="104"/>
      <c r="HA2526" s="104"/>
      <c r="HB2526" s="104"/>
      <c r="HC2526" s="104"/>
      <c r="HD2526" s="104"/>
      <c r="HE2526" s="104"/>
      <c r="HF2526" s="104"/>
      <c r="HG2526" s="104"/>
      <c r="HH2526" s="104"/>
      <c r="HI2526" s="104"/>
      <c r="HJ2526" s="104"/>
      <c r="HK2526" s="104"/>
      <c r="HL2526" s="104"/>
      <c r="HM2526" s="104"/>
      <c r="HN2526" s="104"/>
      <c r="HO2526" s="104"/>
      <c r="HP2526" s="104"/>
      <c r="HQ2526" s="104"/>
      <c r="HR2526" s="104"/>
      <c r="HS2526" s="104"/>
      <c r="HT2526" s="104"/>
      <c r="HU2526" s="104"/>
      <c r="HV2526" s="104"/>
      <c r="HW2526" s="104"/>
      <c r="HX2526" s="104"/>
      <c r="HY2526" s="104"/>
      <c r="HZ2526" s="104"/>
      <c r="IA2526" s="104"/>
      <c r="IB2526" s="104"/>
      <c r="IC2526" s="104"/>
      <c r="ID2526" s="104"/>
      <c r="IE2526" s="104"/>
      <c r="IF2526" s="104"/>
      <c r="IG2526" s="104"/>
      <c r="IH2526" s="104"/>
      <c r="II2526" s="104"/>
      <c r="IJ2526" s="104"/>
      <c r="IK2526" s="104"/>
      <c r="IL2526" s="104"/>
      <c r="IM2526" s="104"/>
      <c r="IN2526" s="104"/>
      <c r="IO2526" s="104"/>
      <c r="IP2526" s="104"/>
      <c r="IQ2526" s="104"/>
      <c r="IR2526" s="104"/>
      <c r="IS2526" s="104"/>
      <c r="IT2526" s="104"/>
      <c r="IU2526" s="104"/>
      <c r="IV2526" s="104"/>
      <c r="IW2526" s="104"/>
      <c r="IX2526" s="104"/>
      <c r="IY2526" s="104"/>
      <c r="IZ2526" s="104"/>
      <c r="JA2526" s="104"/>
      <c r="JB2526" s="104"/>
      <c r="JC2526" s="104"/>
      <c r="JD2526" s="104"/>
      <c r="JE2526" s="104"/>
      <c r="JF2526" s="104"/>
      <c r="JG2526" s="104"/>
      <c r="JH2526" s="104"/>
      <c r="JI2526" s="104"/>
      <c r="JJ2526" s="104"/>
      <c r="JK2526" s="104"/>
      <c r="JL2526" s="104"/>
      <c r="JM2526" s="104"/>
      <c r="JN2526" s="104"/>
      <c r="JO2526" s="104"/>
      <c r="JP2526" s="104"/>
      <c r="JQ2526" s="104"/>
      <c r="JR2526" s="104"/>
      <c r="JS2526" s="104"/>
      <c r="JT2526" s="104"/>
      <c r="JU2526" s="104"/>
      <c r="JV2526" s="104"/>
      <c r="JW2526" s="104"/>
      <c r="JX2526" s="104"/>
      <c r="JY2526" s="104"/>
      <c r="JZ2526" s="104"/>
      <c r="KA2526" s="104"/>
      <c r="KB2526" s="104"/>
      <c r="KC2526" s="104"/>
      <c r="KD2526" s="104"/>
      <c r="KE2526" s="104"/>
      <c r="KF2526" s="104"/>
      <c r="KG2526" s="104"/>
      <c r="KH2526" s="104"/>
      <c r="KI2526" s="104"/>
      <c r="KJ2526" s="104"/>
      <c r="KK2526" s="104"/>
      <c r="KL2526" s="104"/>
      <c r="KM2526" s="104"/>
      <c r="KN2526" s="104"/>
      <c r="KO2526" s="104"/>
      <c r="KP2526" s="104"/>
      <c r="KQ2526" s="104"/>
      <c r="KR2526" s="104"/>
      <c r="KS2526" s="104"/>
      <c r="KT2526" s="104"/>
      <c r="KU2526" s="104"/>
      <c r="KV2526" s="104"/>
      <c r="KW2526" s="104"/>
      <c r="KX2526" s="104"/>
      <c r="KY2526" s="104"/>
      <c r="KZ2526" s="104"/>
      <c r="LA2526" s="104"/>
      <c r="LB2526" s="104"/>
      <c r="LC2526" s="104"/>
      <c r="LD2526" s="104"/>
      <c r="LE2526" s="104"/>
      <c r="LF2526" s="104"/>
      <c r="LG2526" s="104"/>
      <c r="LH2526" s="104"/>
      <c r="LI2526" s="104"/>
      <c r="LJ2526" s="104"/>
      <c r="LK2526" s="104"/>
      <c r="LL2526" s="104"/>
      <c r="LM2526" s="104"/>
      <c r="LN2526" s="104"/>
      <c r="LO2526" s="104"/>
      <c r="LP2526" s="104"/>
      <c r="LQ2526" s="104"/>
      <c r="LR2526" s="104"/>
      <c r="LS2526" s="104"/>
      <c r="LT2526" s="104"/>
      <c r="LU2526" s="104"/>
      <c r="LV2526" s="104"/>
      <c r="LW2526" s="104"/>
      <c r="LX2526" s="104"/>
      <c r="LY2526" s="104"/>
      <c r="LZ2526" s="104"/>
      <c r="MA2526" s="104"/>
      <c r="MB2526" s="104"/>
      <c r="MC2526" s="104"/>
      <c r="MD2526" s="104"/>
      <c r="ME2526" s="104"/>
      <c r="MF2526" s="104"/>
      <c r="MG2526" s="104"/>
      <c r="MH2526" s="104"/>
      <c r="MI2526" s="104"/>
      <c r="MJ2526" s="104"/>
      <c r="MK2526" s="104"/>
      <c r="ML2526" s="104"/>
      <c r="MM2526" s="104"/>
      <c r="MN2526" s="104"/>
      <c r="MO2526" s="104"/>
      <c r="MP2526" s="104"/>
      <c r="MQ2526" s="104"/>
      <c r="MR2526" s="104"/>
      <c r="MS2526" s="104"/>
      <c r="MT2526" s="104"/>
      <c r="MU2526" s="104"/>
      <c r="MV2526" s="104"/>
      <c r="MW2526" s="104"/>
      <c r="MX2526" s="104"/>
      <c r="MY2526" s="104"/>
      <c r="MZ2526" s="104"/>
      <c r="NA2526" s="104"/>
      <c r="NB2526" s="104"/>
      <c r="NC2526" s="104"/>
      <c r="ND2526" s="104"/>
      <c r="NE2526" s="104"/>
      <c r="NF2526" s="104"/>
      <c r="NG2526" s="104"/>
      <c r="NH2526" s="104"/>
      <c r="NI2526" s="104"/>
      <c r="NJ2526" s="104"/>
      <c r="NK2526" s="104"/>
      <c r="NL2526" s="104"/>
      <c r="NM2526" s="104"/>
      <c r="NN2526" s="104"/>
      <c r="NO2526" s="104"/>
      <c r="NP2526" s="104"/>
      <c r="NQ2526" s="104"/>
      <c r="NR2526" s="104"/>
      <c r="NS2526" s="104"/>
      <c r="NT2526" s="104"/>
      <c r="NU2526" s="104"/>
      <c r="NV2526" s="104"/>
      <c r="NW2526" s="104"/>
      <c r="NX2526" s="104"/>
      <c r="NY2526" s="104"/>
      <c r="NZ2526" s="104"/>
      <c r="OA2526" s="104"/>
      <c r="OB2526" s="104"/>
      <c r="OC2526" s="104"/>
      <c r="OD2526" s="104"/>
      <c r="OE2526" s="104"/>
      <c r="OF2526" s="104"/>
      <c r="OG2526" s="104"/>
      <c r="OH2526" s="104"/>
      <c r="OI2526" s="104"/>
      <c r="OJ2526" s="104"/>
      <c r="OK2526" s="104"/>
      <c r="OL2526" s="104"/>
      <c r="OM2526" s="104"/>
      <c r="ON2526" s="104"/>
      <c r="OO2526" s="104"/>
      <c r="OP2526" s="104"/>
      <c r="OQ2526" s="104"/>
      <c r="OR2526" s="104"/>
      <c r="OS2526" s="104"/>
      <c r="OT2526" s="104"/>
      <c r="OU2526" s="104"/>
      <c r="OV2526" s="104"/>
      <c r="OW2526" s="104"/>
      <c r="OX2526" s="104"/>
      <c r="OY2526" s="104"/>
      <c r="OZ2526" s="104"/>
      <c r="PA2526" s="104"/>
      <c r="PB2526" s="104"/>
      <c r="PC2526" s="104"/>
      <c r="PD2526" s="104"/>
      <c r="PE2526" s="104"/>
      <c r="PF2526" s="104"/>
      <c r="PG2526" s="104"/>
      <c r="PH2526" s="104"/>
      <c r="PI2526" s="104"/>
      <c r="PJ2526" s="104"/>
      <c r="PK2526" s="104"/>
      <c r="PL2526" s="104"/>
      <c r="PM2526" s="104"/>
      <c r="PN2526" s="104"/>
      <c r="PO2526" s="104"/>
      <c r="PP2526" s="104"/>
      <c r="PQ2526" s="104"/>
      <c r="PR2526" s="104"/>
      <c r="PS2526" s="104"/>
      <c r="PT2526" s="104"/>
      <c r="PU2526" s="104"/>
      <c r="PV2526" s="104"/>
      <c r="PW2526" s="104"/>
      <c r="PX2526" s="104"/>
      <c r="PY2526" s="104"/>
      <c r="PZ2526" s="104"/>
      <c r="QA2526" s="104"/>
      <c r="QB2526" s="104"/>
      <c r="QC2526" s="104"/>
      <c r="QD2526" s="104"/>
      <c r="QE2526" s="104"/>
      <c r="QF2526" s="104"/>
      <c r="QG2526" s="104"/>
      <c r="QH2526" s="104"/>
      <c r="QI2526" s="104"/>
      <c r="QJ2526" s="104"/>
      <c r="QK2526" s="104"/>
      <c r="QL2526" s="104"/>
      <c r="QM2526" s="104"/>
      <c r="QN2526" s="104"/>
      <c r="QO2526" s="104"/>
      <c r="QP2526" s="104"/>
      <c r="QQ2526" s="104"/>
      <c r="QR2526" s="104"/>
      <c r="QS2526" s="104"/>
      <c r="QT2526" s="104"/>
      <c r="QU2526" s="104"/>
      <c r="QV2526" s="104"/>
      <c r="QW2526" s="104"/>
      <c r="QX2526" s="104"/>
      <c r="QY2526" s="104"/>
      <c r="QZ2526" s="104"/>
      <c r="RA2526" s="104"/>
      <c r="RB2526" s="104"/>
      <c r="RC2526" s="104"/>
      <c r="RD2526" s="104"/>
      <c r="RE2526" s="104"/>
      <c r="RF2526" s="104"/>
    </row>
    <row r="2527" spans="1:474" x14ac:dyDescent="0.25">
      <c r="A2527" s="30"/>
      <c r="B2527" s="48" t="s">
        <v>2375</v>
      </c>
      <c r="C2527" s="23"/>
      <c r="D2527" s="49">
        <v>1</v>
      </c>
      <c r="E2527" s="23"/>
      <c r="F2527" s="50">
        <v>4019.3999999999996</v>
      </c>
      <c r="G2527" s="169"/>
      <c r="H2527" s="169"/>
      <c r="I2527" s="169"/>
      <c r="J2527" s="169"/>
      <c r="K2527" s="169"/>
      <c r="L2527" s="169"/>
      <c r="M2527" s="169"/>
      <c r="N2527" s="169"/>
      <c r="O2527" s="169"/>
      <c r="P2527" s="207"/>
      <c r="Q2527" s="169"/>
      <c r="R2527" s="169"/>
      <c r="S2527" s="169"/>
      <c r="T2527" s="169"/>
      <c r="U2527" s="208">
        <v>1</v>
      </c>
      <c r="V2527" s="207">
        <v>4019.3999999999996</v>
      </c>
      <c r="W2527" s="169"/>
      <c r="X2527" s="169"/>
      <c r="Y2527" s="169"/>
      <c r="Z2527" s="169"/>
      <c r="AA2527" s="169"/>
      <c r="AB2527" s="169"/>
      <c r="AC2527" s="180"/>
      <c r="AD2527" s="180"/>
      <c r="AE2527" s="207">
        <f>H2527+J2527+L2527+N2527+P2527+R2527+T2527+V2527+X2527+Z2527+AB2527+AD2527</f>
        <v>4019.3999999999996</v>
      </c>
    </row>
    <row r="2528" spans="1:474" x14ac:dyDescent="0.25">
      <c r="A2528" s="131"/>
      <c r="B2528" s="48"/>
      <c r="C2528" s="23"/>
      <c r="D2528" s="49">
        <v>0</v>
      </c>
      <c r="E2528" s="23"/>
      <c r="F2528" s="50">
        <v>0</v>
      </c>
      <c r="G2528" s="169"/>
      <c r="H2528" s="169"/>
      <c r="I2528" s="169"/>
      <c r="J2528" s="169"/>
      <c r="K2528" s="169"/>
      <c r="L2528" s="169"/>
      <c r="M2528" s="169"/>
      <c r="N2528" s="169"/>
      <c r="O2528" s="169"/>
      <c r="P2528" s="207"/>
      <c r="Q2528" s="169"/>
      <c r="R2528" s="169"/>
      <c r="S2528" s="169"/>
      <c r="T2528" s="169"/>
      <c r="U2528" s="208">
        <v>0</v>
      </c>
      <c r="V2528" s="207">
        <v>0</v>
      </c>
      <c r="W2528" s="169"/>
      <c r="X2528" s="169"/>
      <c r="Y2528" s="169"/>
      <c r="Z2528" s="169"/>
      <c r="AA2528" s="169"/>
      <c r="AB2528" s="169"/>
      <c r="AC2528" s="180"/>
      <c r="AD2528" s="180"/>
      <c r="AE2528" s="207">
        <f>H2528+J2528+L2528+N2528+P2528+R2528+T2528+V2528+X2528+Z2528+AB2528+AD2528</f>
        <v>0</v>
      </c>
    </row>
    <row r="2529" spans="1:474" s="19" customFormat="1" x14ac:dyDescent="0.25">
      <c r="A2529" s="52">
        <v>51908</v>
      </c>
      <c r="B2529" s="93" t="s">
        <v>2376</v>
      </c>
      <c r="C2529" s="52"/>
      <c r="D2529" s="52"/>
      <c r="E2529" s="52"/>
      <c r="F2529" s="18">
        <v>284876.95439999999</v>
      </c>
      <c r="G2529" s="173">
        <f>SUM(G2530:G2552)</f>
        <v>0</v>
      </c>
      <c r="H2529" s="173">
        <f t="shared" ref="H2529:AE2529" si="421">SUM(H2530:H2552)</f>
        <v>0</v>
      </c>
      <c r="I2529" s="173">
        <f t="shared" si="421"/>
        <v>0</v>
      </c>
      <c r="J2529" s="173">
        <f t="shared" si="421"/>
        <v>0</v>
      </c>
      <c r="K2529" s="173">
        <f t="shared" si="421"/>
        <v>0</v>
      </c>
      <c r="L2529" s="173">
        <f t="shared" si="421"/>
        <v>0</v>
      </c>
      <c r="M2529" s="173">
        <f t="shared" si="421"/>
        <v>0</v>
      </c>
      <c r="N2529" s="173">
        <f t="shared" si="421"/>
        <v>0</v>
      </c>
      <c r="O2529" s="173">
        <f t="shared" si="421"/>
        <v>0</v>
      </c>
      <c r="P2529" s="184">
        <f t="shared" si="421"/>
        <v>0</v>
      </c>
      <c r="Q2529" s="173">
        <f t="shared" si="421"/>
        <v>1</v>
      </c>
      <c r="R2529" s="173">
        <f t="shared" si="421"/>
        <v>3100</v>
      </c>
      <c r="S2529" s="173">
        <v>0</v>
      </c>
      <c r="T2529" s="173">
        <v>0</v>
      </c>
      <c r="U2529" s="173">
        <v>33</v>
      </c>
      <c r="V2529" s="184">
        <v>281776.95439999999</v>
      </c>
      <c r="W2529" s="173">
        <f t="shared" si="421"/>
        <v>0</v>
      </c>
      <c r="X2529" s="173">
        <f t="shared" si="421"/>
        <v>0</v>
      </c>
      <c r="Y2529" s="173">
        <f t="shared" si="421"/>
        <v>0</v>
      </c>
      <c r="Z2529" s="173">
        <f t="shared" si="421"/>
        <v>0</v>
      </c>
      <c r="AA2529" s="173">
        <f t="shared" si="421"/>
        <v>0</v>
      </c>
      <c r="AB2529" s="173">
        <f t="shared" si="421"/>
        <v>0</v>
      </c>
      <c r="AC2529" s="173">
        <f t="shared" si="421"/>
        <v>0</v>
      </c>
      <c r="AD2529" s="179">
        <f t="shared" si="421"/>
        <v>0</v>
      </c>
      <c r="AE2529" s="184">
        <f t="shared" si="421"/>
        <v>284876.95439999999</v>
      </c>
      <c r="AF2529" s="104"/>
      <c r="AG2529" s="104"/>
      <c r="AH2529" s="104"/>
      <c r="AI2529" s="104"/>
      <c r="AJ2529" s="104"/>
      <c r="AK2529" s="104"/>
      <c r="AL2529" s="104"/>
      <c r="AM2529" s="104"/>
      <c r="AN2529" s="104"/>
      <c r="AO2529" s="104"/>
      <c r="AP2529" s="104"/>
      <c r="AQ2529" s="104"/>
      <c r="AR2529" s="104"/>
      <c r="AS2529" s="104"/>
      <c r="AT2529" s="104"/>
      <c r="AU2529" s="104"/>
      <c r="AV2529" s="104"/>
      <c r="AW2529" s="104"/>
      <c r="AX2529" s="104"/>
      <c r="AY2529" s="104"/>
      <c r="AZ2529" s="104"/>
      <c r="BA2529" s="104"/>
      <c r="BB2529" s="104"/>
      <c r="BC2529" s="104"/>
      <c r="BD2529" s="104"/>
      <c r="BE2529" s="104"/>
      <c r="BF2529" s="104"/>
      <c r="BG2529" s="104"/>
      <c r="BH2529" s="104"/>
      <c r="BI2529" s="104"/>
      <c r="BJ2529" s="104"/>
      <c r="BK2529" s="104"/>
      <c r="BL2529" s="104"/>
      <c r="BM2529" s="104"/>
      <c r="BN2529" s="104"/>
      <c r="BO2529" s="104"/>
      <c r="BP2529" s="104"/>
      <c r="BQ2529" s="104"/>
      <c r="BR2529" s="104"/>
      <c r="GM2529" s="104"/>
      <c r="GN2529" s="104"/>
      <c r="GO2529" s="104"/>
      <c r="GP2529" s="104"/>
      <c r="GQ2529" s="104"/>
      <c r="GR2529" s="104"/>
      <c r="GS2529" s="104"/>
      <c r="GT2529" s="104"/>
      <c r="GU2529" s="104"/>
      <c r="GV2529" s="104"/>
      <c r="GW2529" s="104"/>
      <c r="GX2529" s="104"/>
      <c r="GY2529" s="104"/>
      <c r="GZ2529" s="104"/>
      <c r="HA2529" s="104"/>
      <c r="HB2529" s="104"/>
      <c r="HC2529" s="104"/>
      <c r="HD2529" s="104"/>
      <c r="HE2529" s="104"/>
      <c r="HF2529" s="104"/>
      <c r="HG2529" s="104"/>
      <c r="HH2529" s="104"/>
      <c r="HI2529" s="104"/>
      <c r="HJ2529" s="104"/>
      <c r="HK2529" s="104"/>
      <c r="HL2529" s="104"/>
      <c r="HM2529" s="104"/>
      <c r="HN2529" s="104"/>
      <c r="HO2529" s="104"/>
      <c r="HP2529" s="104"/>
      <c r="HQ2529" s="104"/>
      <c r="HR2529" s="104"/>
      <c r="HS2529" s="104"/>
      <c r="HT2529" s="104"/>
      <c r="HU2529" s="104"/>
      <c r="HV2529" s="104"/>
      <c r="HW2529" s="104"/>
      <c r="HX2529" s="104"/>
      <c r="HY2529" s="104"/>
      <c r="HZ2529" s="104"/>
      <c r="IA2529" s="104"/>
      <c r="IB2529" s="104"/>
      <c r="IC2529" s="104"/>
      <c r="ID2529" s="104"/>
      <c r="IE2529" s="104"/>
      <c r="IF2529" s="104"/>
      <c r="IG2529" s="104"/>
      <c r="IH2529" s="104"/>
      <c r="II2529" s="104"/>
      <c r="IJ2529" s="104"/>
      <c r="IK2529" s="104"/>
      <c r="IL2529" s="104"/>
      <c r="IM2529" s="104"/>
      <c r="IN2529" s="104"/>
      <c r="IO2529" s="104"/>
      <c r="IP2529" s="104"/>
      <c r="IQ2529" s="104"/>
      <c r="IR2529" s="104"/>
      <c r="IS2529" s="104"/>
      <c r="IT2529" s="104"/>
      <c r="IU2529" s="104"/>
      <c r="IV2529" s="104"/>
      <c r="IW2529" s="104"/>
      <c r="IX2529" s="104"/>
      <c r="IY2529" s="104"/>
      <c r="IZ2529" s="104"/>
      <c r="JA2529" s="104"/>
      <c r="JB2529" s="104"/>
      <c r="JC2529" s="104"/>
      <c r="JD2529" s="104"/>
      <c r="JE2529" s="104"/>
      <c r="JF2529" s="104"/>
      <c r="JG2529" s="104"/>
      <c r="JH2529" s="104"/>
      <c r="JI2529" s="104"/>
      <c r="JJ2529" s="104"/>
      <c r="JK2529" s="104"/>
      <c r="JL2529" s="104"/>
      <c r="JM2529" s="104"/>
      <c r="JN2529" s="104"/>
      <c r="JO2529" s="104"/>
      <c r="JP2529" s="104"/>
      <c r="JQ2529" s="104"/>
      <c r="JR2529" s="104"/>
      <c r="JS2529" s="104"/>
      <c r="JT2529" s="104"/>
      <c r="JU2529" s="104"/>
      <c r="JV2529" s="104"/>
      <c r="JW2529" s="104"/>
      <c r="JX2529" s="104"/>
      <c r="JY2529" s="104"/>
      <c r="JZ2529" s="104"/>
      <c r="KA2529" s="104"/>
      <c r="KB2529" s="104"/>
      <c r="KC2529" s="104"/>
      <c r="KD2529" s="104"/>
      <c r="KE2529" s="104"/>
      <c r="KF2529" s="104"/>
      <c r="KG2529" s="104"/>
      <c r="KH2529" s="104"/>
      <c r="KI2529" s="104"/>
      <c r="KJ2529" s="104"/>
      <c r="KK2529" s="104"/>
      <c r="KL2529" s="104"/>
      <c r="KM2529" s="104"/>
      <c r="KN2529" s="104"/>
      <c r="KO2529" s="104"/>
      <c r="KP2529" s="104"/>
      <c r="KQ2529" s="104"/>
      <c r="KR2529" s="104"/>
      <c r="KS2529" s="104"/>
      <c r="KT2529" s="104"/>
      <c r="KU2529" s="104"/>
      <c r="KV2529" s="104"/>
      <c r="KW2529" s="104"/>
      <c r="KX2529" s="104"/>
      <c r="KY2529" s="104"/>
      <c r="KZ2529" s="104"/>
      <c r="LA2529" s="104"/>
      <c r="LB2529" s="104"/>
      <c r="LC2529" s="104"/>
      <c r="LD2529" s="104"/>
      <c r="LE2529" s="104"/>
      <c r="LF2529" s="104"/>
      <c r="LG2529" s="104"/>
      <c r="LH2529" s="104"/>
      <c r="LI2529" s="104"/>
      <c r="LJ2529" s="104"/>
      <c r="LK2529" s="104"/>
      <c r="LL2529" s="104"/>
      <c r="LM2529" s="104"/>
      <c r="LN2529" s="104"/>
      <c r="LO2529" s="104"/>
      <c r="LP2529" s="104"/>
      <c r="LQ2529" s="104"/>
      <c r="LR2529" s="104"/>
      <c r="LS2529" s="104"/>
      <c r="LT2529" s="104"/>
      <c r="LU2529" s="104"/>
      <c r="LV2529" s="104"/>
      <c r="LW2529" s="104"/>
      <c r="LX2529" s="104"/>
      <c r="LY2529" s="104"/>
      <c r="LZ2529" s="104"/>
      <c r="MA2529" s="104"/>
      <c r="MB2529" s="104"/>
      <c r="MC2529" s="104"/>
      <c r="MD2529" s="104"/>
      <c r="ME2529" s="104"/>
      <c r="MF2529" s="104"/>
      <c r="MG2529" s="104"/>
      <c r="MH2529" s="104"/>
      <c r="MI2529" s="104"/>
      <c r="MJ2529" s="104"/>
      <c r="MK2529" s="104"/>
      <c r="ML2529" s="104"/>
      <c r="MM2529" s="104"/>
      <c r="MN2529" s="104"/>
      <c r="MO2529" s="104"/>
      <c r="MP2529" s="104"/>
      <c r="MQ2529" s="104"/>
      <c r="MR2529" s="104"/>
      <c r="MS2529" s="104"/>
      <c r="MT2529" s="104"/>
      <c r="MU2529" s="104"/>
      <c r="MV2529" s="104"/>
      <c r="MW2529" s="104"/>
      <c r="MX2529" s="104"/>
      <c r="MY2529" s="104"/>
      <c r="MZ2529" s="104"/>
      <c r="NA2529" s="104"/>
      <c r="NB2529" s="104"/>
      <c r="NC2529" s="104"/>
      <c r="ND2529" s="104"/>
      <c r="NE2529" s="104"/>
      <c r="NF2529" s="104"/>
      <c r="NG2529" s="104"/>
      <c r="NH2529" s="104"/>
      <c r="NI2529" s="104"/>
      <c r="NJ2529" s="104"/>
      <c r="NK2529" s="104"/>
      <c r="NL2529" s="104"/>
      <c r="NM2529" s="104"/>
      <c r="NN2529" s="104"/>
      <c r="NO2529" s="104"/>
      <c r="NP2529" s="104"/>
      <c r="NQ2529" s="104"/>
      <c r="NR2529" s="104"/>
      <c r="NS2529" s="104"/>
      <c r="NT2529" s="104"/>
      <c r="NU2529" s="104"/>
      <c r="NV2529" s="104"/>
      <c r="NW2529" s="104"/>
      <c r="NX2529" s="104"/>
      <c r="NY2529" s="104"/>
      <c r="NZ2529" s="104"/>
      <c r="OA2529" s="104"/>
      <c r="OB2529" s="104"/>
      <c r="OC2529" s="104"/>
      <c r="OD2529" s="104"/>
      <c r="OE2529" s="104"/>
      <c r="OF2529" s="104"/>
      <c r="OG2529" s="104"/>
      <c r="OH2529" s="104"/>
      <c r="OI2529" s="104"/>
      <c r="OJ2529" s="104"/>
      <c r="OK2529" s="104"/>
      <c r="OL2529" s="104"/>
      <c r="OM2529" s="104"/>
      <c r="ON2529" s="104"/>
      <c r="OO2529" s="104"/>
      <c r="OP2529" s="104"/>
      <c r="OQ2529" s="104"/>
      <c r="OR2529" s="104"/>
      <c r="OS2529" s="104"/>
      <c r="OT2529" s="104"/>
      <c r="OU2529" s="104"/>
      <c r="OV2529" s="104"/>
      <c r="OW2529" s="104"/>
      <c r="OX2529" s="104"/>
      <c r="OY2529" s="104"/>
      <c r="OZ2529" s="104"/>
      <c r="PA2529" s="104"/>
      <c r="PB2529" s="104"/>
      <c r="PC2529" s="104"/>
      <c r="PD2529" s="104"/>
      <c r="PE2529" s="104"/>
      <c r="PF2529" s="104"/>
      <c r="PG2529" s="104"/>
      <c r="PH2529" s="104"/>
      <c r="PI2529" s="104"/>
      <c r="PJ2529" s="104"/>
      <c r="PK2529" s="104"/>
      <c r="PL2529" s="104"/>
      <c r="PM2529" s="104"/>
      <c r="PN2529" s="104"/>
      <c r="PO2529" s="104"/>
      <c r="PP2529" s="104"/>
      <c r="PQ2529" s="104"/>
      <c r="PR2529" s="104"/>
      <c r="PS2529" s="104"/>
      <c r="PT2529" s="104"/>
      <c r="PU2529" s="104"/>
      <c r="PV2529" s="104"/>
      <c r="PW2529" s="104"/>
      <c r="PX2529" s="104"/>
      <c r="PY2529" s="104"/>
      <c r="PZ2529" s="104"/>
      <c r="QA2529" s="104"/>
      <c r="QB2529" s="104"/>
      <c r="QC2529" s="104"/>
      <c r="QD2529" s="104"/>
      <c r="QE2529" s="104"/>
      <c r="QF2529" s="104"/>
      <c r="QG2529" s="104"/>
      <c r="QH2529" s="104"/>
      <c r="QI2529" s="104"/>
      <c r="QJ2529" s="104"/>
      <c r="QK2529" s="104"/>
      <c r="QL2529" s="104"/>
      <c r="QM2529" s="104"/>
      <c r="QN2529" s="104"/>
      <c r="QO2529" s="104"/>
      <c r="QP2529" s="104"/>
      <c r="QQ2529" s="104"/>
      <c r="QR2529" s="104"/>
      <c r="QS2529" s="104"/>
      <c r="QT2529" s="104"/>
      <c r="QU2529" s="104"/>
      <c r="QV2529" s="104"/>
      <c r="QW2529" s="104"/>
      <c r="QX2529" s="104"/>
      <c r="QY2529" s="104"/>
      <c r="QZ2529" s="104"/>
      <c r="RA2529" s="104"/>
      <c r="RB2529" s="104"/>
      <c r="RC2529" s="104"/>
      <c r="RD2529" s="104"/>
      <c r="RE2529" s="104"/>
      <c r="RF2529" s="104"/>
    </row>
    <row r="2530" spans="1:474" x14ac:dyDescent="0.25">
      <c r="A2530" s="26"/>
      <c r="B2530" s="48" t="s">
        <v>2377</v>
      </c>
      <c r="C2530" s="23"/>
      <c r="D2530" s="49">
        <v>0</v>
      </c>
      <c r="E2530" s="23"/>
      <c r="F2530" s="50">
        <v>0</v>
      </c>
      <c r="G2530" s="169"/>
      <c r="H2530" s="169"/>
      <c r="I2530" s="169"/>
      <c r="J2530" s="169"/>
      <c r="K2530" s="169"/>
      <c r="L2530" s="169"/>
      <c r="M2530" s="169"/>
      <c r="N2530" s="169"/>
      <c r="O2530" s="169"/>
      <c r="P2530" s="207"/>
      <c r="Q2530" s="169"/>
      <c r="R2530" s="169"/>
      <c r="S2530" s="169"/>
      <c r="T2530" s="169"/>
      <c r="U2530" s="208">
        <v>0</v>
      </c>
      <c r="V2530" s="207">
        <v>0</v>
      </c>
      <c r="W2530" s="169"/>
      <c r="X2530" s="169"/>
      <c r="Y2530" s="169"/>
      <c r="Z2530" s="169"/>
      <c r="AA2530" s="169"/>
      <c r="AB2530" s="169"/>
      <c r="AC2530" s="180"/>
      <c r="AD2530" s="180"/>
      <c r="AE2530" s="207">
        <f t="shared" ref="AE2530:AE2552" si="422">H2530+J2530+L2530+N2530+P2530+R2530+T2530+V2530+X2530+Z2530+AB2530+AD2530</f>
        <v>0</v>
      </c>
    </row>
    <row r="2531" spans="1:474" x14ac:dyDescent="0.25">
      <c r="A2531" s="26"/>
      <c r="B2531" s="48" t="s">
        <v>2378</v>
      </c>
      <c r="C2531" s="23"/>
      <c r="D2531" s="49">
        <v>2</v>
      </c>
      <c r="E2531" s="23"/>
      <c r="F2531" s="50">
        <v>25520</v>
      </c>
      <c r="G2531" s="169"/>
      <c r="H2531" s="169"/>
      <c r="I2531" s="169"/>
      <c r="J2531" s="169"/>
      <c r="K2531" s="169"/>
      <c r="L2531" s="169"/>
      <c r="M2531" s="169"/>
      <c r="N2531" s="169"/>
      <c r="O2531" s="169"/>
      <c r="P2531" s="207"/>
      <c r="Q2531" s="169"/>
      <c r="R2531" s="169"/>
      <c r="S2531" s="169"/>
      <c r="T2531" s="169"/>
      <c r="U2531" s="208">
        <v>2</v>
      </c>
      <c r="V2531" s="207">
        <v>25520</v>
      </c>
      <c r="W2531" s="169"/>
      <c r="X2531" s="169"/>
      <c r="Y2531" s="169"/>
      <c r="Z2531" s="169"/>
      <c r="AA2531" s="169"/>
      <c r="AB2531" s="169"/>
      <c r="AC2531" s="180"/>
      <c r="AD2531" s="180"/>
      <c r="AE2531" s="207">
        <f t="shared" si="422"/>
        <v>25520</v>
      </c>
    </row>
    <row r="2532" spans="1:474" x14ac:dyDescent="0.25">
      <c r="A2532" s="26"/>
      <c r="B2532" s="48" t="s">
        <v>2379</v>
      </c>
      <c r="C2532" s="23"/>
      <c r="D2532" s="57">
        <v>0</v>
      </c>
      <c r="E2532" s="23"/>
      <c r="F2532" s="50">
        <v>16796.8</v>
      </c>
      <c r="G2532" s="169"/>
      <c r="H2532" s="169"/>
      <c r="I2532" s="169"/>
      <c r="J2532" s="169"/>
      <c r="K2532" s="169"/>
      <c r="L2532" s="169"/>
      <c r="M2532" s="169"/>
      <c r="N2532" s="169"/>
      <c r="O2532" s="169"/>
      <c r="P2532" s="207"/>
      <c r="Q2532" s="169"/>
      <c r="R2532" s="169"/>
      <c r="S2532" s="169"/>
      <c r="T2532" s="169"/>
      <c r="U2532" s="208">
        <v>0</v>
      </c>
      <c r="V2532" s="207">
        <v>16796.8</v>
      </c>
      <c r="W2532" s="169"/>
      <c r="X2532" s="169"/>
      <c r="Y2532" s="169"/>
      <c r="Z2532" s="169"/>
      <c r="AA2532" s="169"/>
      <c r="AB2532" s="169"/>
      <c r="AC2532" s="180"/>
      <c r="AD2532" s="180"/>
      <c r="AE2532" s="207">
        <f t="shared" si="422"/>
        <v>16796.8</v>
      </c>
    </row>
    <row r="2533" spans="1:474" x14ac:dyDescent="0.25">
      <c r="A2533" s="26"/>
      <c r="B2533" s="48" t="s">
        <v>2380</v>
      </c>
      <c r="C2533" s="23"/>
      <c r="D2533" s="49">
        <v>1</v>
      </c>
      <c r="E2533" s="23"/>
      <c r="F2533" s="50">
        <v>10098.01</v>
      </c>
      <c r="G2533" s="169"/>
      <c r="H2533" s="169"/>
      <c r="I2533" s="169"/>
      <c r="J2533" s="169"/>
      <c r="K2533" s="169"/>
      <c r="L2533" s="169"/>
      <c r="M2533" s="169"/>
      <c r="N2533" s="169"/>
      <c r="O2533" s="169"/>
      <c r="P2533" s="207"/>
      <c r="Q2533" s="169"/>
      <c r="R2533" s="169"/>
      <c r="S2533" s="169"/>
      <c r="T2533" s="169"/>
      <c r="U2533" s="208">
        <v>1</v>
      </c>
      <c r="V2533" s="207">
        <v>10098.01</v>
      </c>
      <c r="W2533" s="169"/>
      <c r="X2533" s="169"/>
      <c r="Y2533" s="169"/>
      <c r="Z2533" s="169"/>
      <c r="AA2533" s="169"/>
      <c r="AB2533" s="169"/>
      <c r="AC2533" s="180"/>
      <c r="AD2533" s="180"/>
      <c r="AE2533" s="207">
        <f t="shared" si="422"/>
        <v>10098.01</v>
      </c>
    </row>
    <row r="2534" spans="1:474" x14ac:dyDescent="0.25">
      <c r="A2534" s="26"/>
      <c r="B2534" s="48" t="s">
        <v>2381</v>
      </c>
      <c r="C2534" s="23"/>
      <c r="D2534" s="49">
        <v>1</v>
      </c>
      <c r="E2534" s="23"/>
      <c r="F2534" s="50">
        <v>7399.5239999999994</v>
      </c>
      <c r="G2534" s="169"/>
      <c r="H2534" s="169"/>
      <c r="I2534" s="169"/>
      <c r="J2534" s="169"/>
      <c r="K2534" s="169"/>
      <c r="L2534" s="169"/>
      <c r="M2534" s="169"/>
      <c r="N2534" s="169"/>
      <c r="O2534" s="169"/>
      <c r="P2534" s="207"/>
      <c r="Q2534" s="169"/>
      <c r="R2534" s="169"/>
      <c r="S2534" s="169"/>
      <c r="T2534" s="169"/>
      <c r="U2534" s="208">
        <v>1</v>
      </c>
      <c r="V2534" s="207">
        <v>7399.5239999999994</v>
      </c>
      <c r="W2534" s="169"/>
      <c r="X2534" s="169"/>
      <c r="Y2534" s="169"/>
      <c r="Z2534" s="169"/>
      <c r="AA2534" s="169"/>
      <c r="AB2534" s="169"/>
      <c r="AC2534" s="180"/>
      <c r="AD2534" s="180"/>
      <c r="AE2534" s="207">
        <f t="shared" si="422"/>
        <v>7399.5239999999994</v>
      </c>
    </row>
    <row r="2535" spans="1:474" x14ac:dyDescent="0.25">
      <c r="A2535" s="26"/>
      <c r="B2535" s="48" t="s">
        <v>2373</v>
      </c>
      <c r="C2535" s="23"/>
      <c r="D2535" s="49">
        <v>0</v>
      </c>
      <c r="E2535" s="23"/>
      <c r="F2535" s="50">
        <v>0</v>
      </c>
      <c r="G2535" s="169"/>
      <c r="H2535" s="169"/>
      <c r="I2535" s="169"/>
      <c r="J2535" s="169"/>
      <c r="K2535" s="169"/>
      <c r="L2535" s="169"/>
      <c r="M2535" s="169"/>
      <c r="N2535" s="169"/>
      <c r="O2535" s="169"/>
      <c r="P2535" s="207"/>
      <c r="Q2535" s="169"/>
      <c r="R2535" s="169"/>
      <c r="S2535" s="169"/>
      <c r="T2535" s="169"/>
      <c r="U2535" s="208">
        <v>0</v>
      </c>
      <c r="V2535" s="207">
        <v>0</v>
      </c>
      <c r="W2535" s="169"/>
      <c r="X2535" s="169"/>
      <c r="Y2535" s="169"/>
      <c r="Z2535" s="169"/>
      <c r="AA2535" s="169"/>
      <c r="AB2535" s="169"/>
      <c r="AC2535" s="180"/>
      <c r="AD2535" s="180"/>
      <c r="AE2535" s="207">
        <f t="shared" si="422"/>
        <v>0</v>
      </c>
    </row>
    <row r="2536" spans="1:474" x14ac:dyDescent="0.25">
      <c r="A2536" s="26"/>
      <c r="B2536" s="48" t="s">
        <v>2382</v>
      </c>
      <c r="C2536" s="23"/>
      <c r="D2536" s="49">
        <v>5</v>
      </c>
      <c r="E2536" s="23"/>
      <c r="F2536" s="50">
        <v>17399.999999999996</v>
      </c>
      <c r="G2536" s="169"/>
      <c r="H2536" s="169"/>
      <c r="I2536" s="169"/>
      <c r="J2536" s="169"/>
      <c r="K2536" s="169"/>
      <c r="L2536" s="169"/>
      <c r="M2536" s="169"/>
      <c r="N2536" s="169"/>
      <c r="O2536" s="169"/>
      <c r="P2536" s="207"/>
      <c r="Q2536" s="169"/>
      <c r="R2536" s="169"/>
      <c r="S2536" s="169"/>
      <c r="T2536" s="169"/>
      <c r="U2536" s="208">
        <v>5</v>
      </c>
      <c r="V2536" s="207">
        <v>17399.999999999996</v>
      </c>
      <c r="W2536" s="169"/>
      <c r="X2536" s="169"/>
      <c r="Y2536" s="169"/>
      <c r="Z2536" s="169"/>
      <c r="AA2536" s="169"/>
      <c r="AB2536" s="169"/>
      <c r="AC2536" s="180"/>
      <c r="AD2536" s="180"/>
      <c r="AE2536" s="207">
        <f t="shared" si="422"/>
        <v>17399.999999999996</v>
      </c>
    </row>
    <row r="2537" spans="1:474" x14ac:dyDescent="0.25">
      <c r="A2537" s="26"/>
      <c r="B2537" s="48" t="s">
        <v>2383</v>
      </c>
      <c r="C2537" s="23"/>
      <c r="D2537" s="49">
        <v>4</v>
      </c>
      <c r="E2537" s="23"/>
      <c r="F2537" s="50">
        <v>10208</v>
      </c>
      <c r="G2537" s="169"/>
      <c r="H2537" s="169"/>
      <c r="I2537" s="169"/>
      <c r="J2537" s="169"/>
      <c r="K2537" s="169"/>
      <c r="L2537" s="169"/>
      <c r="M2537" s="169"/>
      <c r="N2537" s="169"/>
      <c r="O2537" s="169"/>
      <c r="P2537" s="207"/>
      <c r="Q2537" s="169"/>
      <c r="R2537" s="169"/>
      <c r="S2537" s="169"/>
      <c r="T2537" s="169"/>
      <c r="U2537" s="208">
        <v>4</v>
      </c>
      <c r="V2537" s="207">
        <v>10208</v>
      </c>
      <c r="W2537" s="169"/>
      <c r="X2537" s="169"/>
      <c r="Y2537" s="169"/>
      <c r="Z2537" s="169"/>
      <c r="AA2537" s="169"/>
      <c r="AB2537" s="169"/>
      <c r="AC2537" s="180"/>
      <c r="AD2537" s="180"/>
      <c r="AE2537" s="207">
        <f t="shared" si="422"/>
        <v>10208</v>
      </c>
    </row>
    <row r="2538" spans="1:474" x14ac:dyDescent="0.25">
      <c r="A2538" s="26"/>
      <c r="B2538" s="48" t="s">
        <v>2384</v>
      </c>
      <c r="C2538" s="23"/>
      <c r="D2538" s="49">
        <v>8</v>
      </c>
      <c r="E2538" s="23"/>
      <c r="F2538" s="50">
        <v>5604.08</v>
      </c>
      <c r="G2538" s="169"/>
      <c r="H2538" s="169"/>
      <c r="I2538" s="169"/>
      <c r="J2538" s="169"/>
      <c r="K2538" s="169"/>
      <c r="L2538" s="169"/>
      <c r="M2538" s="169"/>
      <c r="N2538" s="169"/>
      <c r="O2538" s="169"/>
      <c r="P2538" s="207"/>
      <c r="Q2538" s="169"/>
      <c r="R2538" s="169"/>
      <c r="S2538" s="169"/>
      <c r="T2538" s="169"/>
      <c r="U2538" s="208">
        <v>8</v>
      </c>
      <c r="V2538" s="207">
        <v>5604.08</v>
      </c>
      <c r="W2538" s="169"/>
      <c r="X2538" s="169"/>
      <c r="Y2538" s="169"/>
      <c r="Z2538" s="169"/>
      <c r="AA2538" s="169"/>
      <c r="AB2538" s="169"/>
      <c r="AC2538" s="180"/>
      <c r="AD2538" s="180"/>
      <c r="AE2538" s="207">
        <f t="shared" si="422"/>
        <v>5604.08</v>
      </c>
    </row>
    <row r="2539" spans="1:474" x14ac:dyDescent="0.25">
      <c r="A2539" s="131"/>
      <c r="B2539" s="48" t="s">
        <v>2385</v>
      </c>
      <c r="C2539" s="23"/>
      <c r="D2539" s="49">
        <v>0</v>
      </c>
      <c r="E2539" s="23"/>
      <c r="F2539" s="50">
        <v>0</v>
      </c>
      <c r="G2539" s="169"/>
      <c r="H2539" s="169"/>
      <c r="I2539" s="169"/>
      <c r="J2539" s="169"/>
      <c r="K2539" s="169"/>
      <c r="L2539" s="169"/>
      <c r="M2539" s="169"/>
      <c r="N2539" s="169"/>
      <c r="O2539" s="169"/>
      <c r="P2539" s="207"/>
      <c r="Q2539" s="169"/>
      <c r="R2539" s="169"/>
      <c r="S2539" s="169"/>
      <c r="T2539" s="169"/>
      <c r="U2539" s="208">
        <v>0</v>
      </c>
      <c r="V2539" s="207">
        <v>0</v>
      </c>
      <c r="W2539" s="169"/>
      <c r="X2539" s="169"/>
      <c r="Y2539" s="169"/>
      <c r="Z2539" s="169"/>
      <c r="AA2539" s="169"/>
      <c r="AB2539" s="169"/>
      <c r="AC2539" s="180"/>
      <c r="AD2539" s="180"/>
      <c r="AE2539" s="207">
        <f t="shared" si="422"/>
        <v>0</v>
      </c>
    </row>
    <row r="2540" spans="1:474" x14ac:dyDescent="0.25">
      <c r="A2540" s="131"/>
      <c r="B2540" s="48" t="s">
        <v>2386</v>
      </c>
      <c r="C2540" s="23"/>
      <c r="D2540" s="49">
        <v>2</v>
      </c>
      <c r="E2540" s="23"/>
      <c r="F2540" s="50">
        <v>7603.1983999999993</v>
      </c>
      <c r="G2540" s="169"/>
      <c r="H2540" s="169"/>
      <c r="I2540" s="169"/>
      <c r="J2540" s="169"/>
      <c r="K2540" s="169"/>
      <c r="L2540" s="169"/>
      <c r="M2540" s="169"/>
      <c r="N2540" s="169"/>
      <c r="O2540" s="169"/>
      <c r="P2540" s="207"/>
      <c r="Q2540" s="169"/>
      <c r="R2540" s="169"/>
      <c r="S2540" s="169"/>
      <c r="T2540" s="169"/>
      <c r="U2540" s="208">
        <v>2</v>
      </c>
      <c r="V2540" s="207">
        <v>7603.1983999999993</v>
      </c>
      <c r="W2540" s="169"/>
      <c r="X2540" s="169"/>
      <c r="Y2540" s="169"/>
      <c r="Z2540" s="169"/>
      <c r="AA2540" s="169"/>
      <c r="AB2540" s="169"/>
      <c r="AC2540" s="180"/>
      <c r="AD2540" s="180"/>
      <c r="AE2540" s="207">
        <f t="shared" si="422"/>
        <v>7603.1983999999993</v>
      </c>
    </row>
    <row r="2541" spans="1:474" x14ac:dyDescent="0.25">
      <c r="A2541" s="131"/>
      <c r="B2541" s="48" t="s">
        <v>2387</v>
      </c>
      <c r="C2541" s="23"/>
      <c r="D2541" s="49">
        <v>0</v>
      </c>
      <c r="E2541" s="23"/>
      <c r="F2541" s="50">
        <v>0</v>
      </c>
      <c r="G2541" s="169"/>
      <c r="H2541" s="169"/>
      <c r="I2541" s="169"/>
      <c r="J2541" s="169"/>
      <c r="K2541" s="169"/>
      <c r="L2541" s="169"/>
      <c r="M2541" s="169"/>
      <c r="N2541" s="169"/>
      <c r="O2541" s="169"/>
      <c r="P2541" s="207"/>
      <c r="Q2541" s="169"/>
      <c r="R2541" s="169"/>
      <c r="S2541" s="169"/>
      <c r="T2541" s="169"/>
      <c r="U2541" s="208">
        <v>0</v>
      </c>
      <c r="V2541" s="207">
        <v>0</v>
      </c>
      <c r="W2541" s="169"/>
      <c r="X2541" s="169"/>
      <c r="Y2541" s="169"/>
      <c r="Z2541" s="169"/>
      <c r="AA2541" s="169"/>
      <c r="AB2541" s="169"/>
      <c r="AC2541" s="180"/>
      <c r="AD2541" s="180"/>
      <c r="AE2541" s="207">
        <f t="shared" si="422"/>
        <v>0</v>
      </c>
    </row>
    <row r="2542" spans="1:474" x14ac:dyDescent="0.25">
      <c r="A2542" s="131"/>
      <c r="B2542" s="48" t="s">
        <v>2388</v>
      </c>
      <c r="C2542" s="23"/>
      <c r="D2542" s="49">
        <v>0</v>
      </c>
      <c r="E2542" s="23"/>
      <c r="F2542" s="50">
        <v>0</v>
      </c>
      <c r="G2542" s="169"/>
      <c r="H2542" s="169"/>
      <c r="I2542" s="169"/>
      <c r="J2542" s="169"/>
      <c r="K2542" s="169"/>
      <c r="L2542" s="169"/>
      <c r="M2542" s="169"/>
      <c r="N2542" s="169"/>
      <c r="O2542" s="169"/>
      <c r="P2542" s="207"/>
      <c r="Q2542" s="169"/>
      <c r="R2542" s="169"/>
      <c r="S2542" s="169"/>
      <c r="T2542" s="169"/>
      <c r="U2542" s="208">
        <v>0</v>
      </c>
      <c r="V2542" s="207">
        <v>0</v>
      </c>
      <c r="W2542" s="169"/>
      <c r="X2542" s="169"/>
      <c r="Y2542" s="169"/>
      <c r="Z2542" s="169"/>
      <c r="AA2542" s="169"/>
      <c r="AB2542" s="169"/>
      <c r="AC2542" s="180"/>
      <c r="AD2542" s="180"/>
      <c r="AE2542" s="207">
        <f t="shared" si="422"/>
        <v>0</v>
      </c>
    </row>
    <row r="2543" spans="1:474" x14ac:dyDescent="0.25">
      <c r="A2543" s="131"/>
      <c r="B2543" s="48" t="s">
        <v>2389</v>
      </c>
      <c r="C2543" s="23"/>
      <c r="D2543" s="49">
        <v>1</v>
      </c>
      <c r="E2543" s="23"/>
      <c r="F2543" s="50">
        <v>23110.59</v>
      </c>
      <c r="G2543" s="169"/>
      <c r="H2543" s="169"/>
      <c r="I2543" s="169"/>
      <c r="J2543" s="169"/>
      <c r="K2543" s="169"/>
      <c r="L2543" s="169"/>
      <c r="M2543" s="169"/>
      <c r="N2543" s="169"/>
      <c r="O2543" s="169"/>
      <c r="P2543" s="207"/>
      <c r="Q2543" s="169"/>
      <c r="R2543" s="169"/>
      <c r="S2543" s="169"/>
      <c r="T2543" s="169"/>
      <c r="U2543" s="208">
        <v>1</v>
      </c>
      <c r="V2543" s="207">
        <v>23110.59</v>
      </c>
      <c r="W2543" s="169"/>
      <c r="X2543" s="169"/>
      <c r="Y2543" s="169"/>
      <c r="Z2543" s="169"/>
      <c r="AA2543" s="169"/>
      <c r="AB2543" s="169"/>
      <c r="AC2543" s="180"/>
      <c r="AD2543" s="180"/>
      <c r="AE2543" s="207">
        <f t="shared" si="422"/>
        <v>23110.59</v>
      </c>
    </row>
    <row r="2544" spans="1:474" x14ac:dyDescent="0.25">
      <c r="A2544" s="131"/>
      <c r="B2544" s="48" t="s">
        <v>2390</v>
      </c>
      <c r="C2544" s="23"/>
      <c r="D2544" s="49">
        <v>-2</v>
      </c>
      <c r="E2544" s="23"/>
      <c r="F2544" s="50">
        <v>34533</v>
      </c>
      <c r="G2544" s="169"/>
      <c r="H2544" s="169"/>
      <c r="I2544" s="169"/>
      <c r="J2544" s="169"/>
      <c r="K2544" s="169"/>
      <c r="L2544" s="169"/>
      <c r="M2544" s="169"/>
      <c r="N2544" s="169"/>
      <c r="O2544" s="169"/>
      <c r="P2544" s="207"/>
      <c r="Q2544" s="169"/>
      <c r="R2544" s="169"/>
      <c r="S2544" s="169"/>
      <c r="T2544" s="169"/>
      <c r="U2544" s="208">
        <v>-2</v>
      </c>
      <c r="V2544" s="207">
        <v>34533</v>
      </c>
      <c r="W2544" s="169"/>
      <c r="X2544" s="169"/>
      <c r="Y2544" s="169"/>
      <c r="Z2544" s="169"/>
      <c r="AA2544" s="169"/>
      <c r="AB2544" s="169"/>
      <c r="AC2544" s="180"/>
      <c r="AD2544" s="180"/>
      <c r="AE2544" s="207">
        <f t="shared" si="422"/>
        <v>34533</v>
      </c>
    </row>
    <row r="2545" spans="1:474" x14ac:dyDescent="0.25">
      <c r="A2545" s="131"/>
      <c r="B2545" s="48" t="s">
        <v>2391</v>
      </c>
      <c r="C2545" s="23"/>
      <c r="D2545" s="49">
        <v>2</v>
      </c>
      <c r="E2545" s="23"/>
      <c r="F2545" s="50">
        <v>93158.2</v>
      </c>
      <c r="G2545" s="169"/>
      <c r="H2545" s="169"/>
      <c r="I2545" s="169"/>
      <c r="J2545" s="169"/>
      <c r="K2545" s="169"/>
      <c r="L2545" s="169"/>
      <c r="M2545" s="169"/>
      <c r="N2545" s="169"/>
      <c r="O2545" s="169"/>
      <c r="P2545" s="207"/>
      <c r="Q2545" s="169"/>
      <c r="R2545" s="169"/>
      <c r="S2545" s="169"/>
      <c r="T2545" s="169"/>
      <c r="U2545" s="208">
        <v>2</v>
      </c>
      <c r="V2545" s="207">
        <v>93158.2</v>
      </c>
      <c r="W2545" s="169"/>
      <c r="X2545" s="169"/>
      <c r="Y2545" s="169"/>
      <c r="Z2545" s="169"/>
      <c r="AA2545" s="169"/>
      <c r="AB2545" s="169"/>
      <c r="AC2545" s="180"/>
      <c r="AD2545" s="180"/>
      <c r="AE2545" s="207">
        <f t="shared" si="422"/>
        <v>93158.2</v>
      </c>
    </row>
    <row r="2546" spans="1:474" x14ac:dyDescent="0.25">
      <c r="A2546" s="131"/>
      <c r="B2546" s="48" t="s">
        <v>2392</v>
      </c>
      <c r="C2546" s="23"/>
      <c r="D2546" s="49">
        <v>7</v>
      </c>
      <c r="E2546" s="23"/>
      <c r="F2546" s="50">
        <v>14356.44</v>
      </c>
      <c r="G2546" s="169"/>
      <c r="H2546" s="169"/>
      <c r="I2546" s="169"/>
      <c r="J2546" s="169"/>
      <c r="K2546" s="169"/>
      <c r="L2546" s="169"/>
      <c r="M2546" s="169"/>
      <c r="N2546" s="169"/>
      <c r="O2546" s="169"/>
      <c r="P2546" s="207"/>
      <c r="Q2546" s="169"/>
      <c r="R2546" s="169"/>
      <c r="S2546" s="169"/>
      <c r="T2546" s="169"/>
      <c r="U2546" s="208">
        <v>7</v>
      </c>
      <c r="V2546" s="207">
        <v>14356.44</v>
      </c>
      <c r="W2546" s="169"/>
      <c r="X2546" s="169"/>
      <c r="Y2546" s="169"/>
      <c r="Z2546" s="169"/>
      <c r="AA2546" s="169"/>
      <c r="AB2546" s="169"/>
      <c r="AC2546" s="180"/>
      <c r="AD2546" s="180"/>
      <c r="AE2546" s="207">
        <f t="shared" si="422"/>
        <v>14356.44</v>
      </c>
    </row>
    <row r="2547" spans="1:474" x14ac:dyDescent="0.25">
      <c r="A2547" s="131"/>
      <c r="B2547" s="48" t="s">
        <v>2393</v>
      </c>
      <c r="C2547" s="23"/>
      <c r="D2547" s="49">
        <v>1</v>
      </c>
      <c r="E2547" s="23"/>
      <c r="F2547" s="50">
        <v>2160</v>
      </c>
      <c r="G2547" s="169"/>
      <c r="H2547" s="169"/>
      <c r="I2547" s="169"/>
      <c r="J2547" s="169"/>
      <c r="K2547" s="169"/>
      <c r="L2547" s="169"/>
      <c r="M2547" s="169"/>
      <c r="N2547" s="169"/>
      <c r="O2547" s="169"/>
      <c r="P2547" s="207"/>
      <c r="Q2547" s="169"/>
      <c r="R2547" s="169"/>
      <c r="S2547" s="169"/>
      <c r="T2547" s="169"/>
      <c r="U2547" s="208">
        <v>1</v>
      </c>
      <c r="V2547" s="207">
        <v>2160</v>
      </c>
      <c r="W2547" s="169"/>
      <c r="X2547" s="169"/>
      <c r="Y2547" s="169"/>
      <c r="Z2547" s="169"/>
      <c r="AA2547" s="169"/>
      <c r="AB2547" s="169"/>
      <c r="AC2547" s="180"/>
      <c r="AD2547" s="180"/>
      <c r="AE2547" s="207">
        <f t="shared" si="422"/>
        <v>2160</v>
      </c>
    </row>
    <row r="2548" spans="1:474" x14ac:dyDescent="0.25">
      <c r="A2548" s="131"/>
      <c r="B2548" s="48" t="s">
        <v>2394</v>
      </c>
      <c r="C2548" s="23"/>
      <c r="D2548" s="49">
        <v>0</v>
      </c>
      <c r="E2548" s="23"/>
      <c r="F2548" s="50">
        <v>0</v>
      </c>
      <c r="G2548" s="169"/>
      <c r="H2548" s="169"/>
      <c r="I2548" s="169"/>
      <c r="J2548" s="169"/>
      <c r="K2548" s="169"/>
      <c r="L2548" s="169"/>
      <c r="M2548" s="169"/>
      <c r="N2548" s="169"/>
      <c r="O2548" s="169"/>
      <c r="P2548" s="207"/>
      <c r="Q2548" s="169"/>
      <c r="R2548" s="169"/>
      <c r="S2548" s="169"/>
      <c r="T2548" s="169"/>
      <c r="U2548" s="208">
        <v>0</v>
      </c>
      <c r="V2548" s="207">
        <v>0</v>
      </c>
      <c r="W2548" s="169"/>
      <c r="X2548" s="169"/>
      <c r="Y2548" s="169"/>
      <c r="Z2548" s="169"/>
      <c r="AA2548" s="169"/>
      <c r="AB2548" s="169"/>
      <c r="AC2548" s="180"/>
      <c r="AD2548" s="180"/>
      <c r="AE2548" s="207">
        <f t="shared" si="422"/>
        <v>0</v>
      </c>
    </row>
    <row r="2549" spans="1:474" x14ac:dyDescent="0.25">
      <c r="A2549" s="131"/>
      <c r="B2549" s="48" t="s">
        <v>2395</v>
      </c>
      <c r="C2549" s="23"/>
      <c r="D2549" s="49">
        <v>1</v>
      </c>
      <c r="E2549" s="23"/>
      <c r="F2549" s="50">
        <v>8130.692</v>
      </c>
      <c r="G2549" s="169"/>
      <c r="H2549" s="169"/>
      <c r="I2549" s="169"/>
      <c r="J2549" s="169"/>
      <c r="K2549" s="169"/>
      <c r="L2549" s="169"/>
      <c r="M2549" s="169"/>
      <c r="N2549" s="169"/>
      <c r="O2549" s="169"/>
      <c r="P2549" s="207"/>
      <c r="Q2549" s="169">
        <v>1</v>
      </c>
      <c r="R2549" s="169">
        <v>3100</v>
      </c>
      <c r="S2549" s="169"/>
      <c r="T2549" s="169"/>
      <c r="U2549" s="208">
        <v>0</v>
      </c>
      <c r="V2549" s="207">
        <v>5030.692</v>
      </c>
      <c r="W2549" s="169"/>
      <c r="X2549" s="169"/>
      <c r="Y2549" s="169"/>
      <c r="Z2549" s="169"/>
      <c r="AA2549" s="169"/>
      <c r="AB2549" s="169"/>
      <c r="AC2549" s="180"/>
      <c r="AD2549" s="180"/>
      <c r="AE2549" s="207">
        <f t="shared" si="422"/>
        <v>8130.692</v>
      </c>
    </row>
    <row r="2550" spans="1:474" x14ac:dyDescent="0.25">
      <c r="A2550" s="131"/>
      <c r="B2550" s="48" t="s">
        <v>2396</v>
      </c>
      <c r="C2550" s="23"/>
      <c r="D2550" s="49">
        <v>0</v>
      </c>
      <c r="E2550" s="23"/>
      <c r="F2550" s="50">
        <v>0</v>
      </c>
      <c r="G2550" s="169"/>
      <c r="H2550" s="169"/>
      <c r="I2550" s="169"/>
      <c r="J2550" s="169"/>
      <c r="K2550" s="169"/>
      <c r="L2550" s="169"/>
      <c r="M2550" s="169"/>
      <c r="N2550" s="169"/>
      <c r="O2550" s="169"/>
      <c r="P2550" s="207"/>
      <c r="Q2550" s="169"/>
      <c r="R2550" s="169"/>
      <c r="S2550" s="169"/>
      <c r="T2550" s="169"/>
      <c r="U2550" s="208">
        <v>0</v>
      </c>
      <c r="V2550" s="207">
        <v>0</v>
      </c>
      <c r="W2550" s="169"/>
      <c r="X2550" s="169"/>
      <c r="Y2550" s="169"/>
      <c r="Z2550" s="169"/>
      <c r="AA2550" s="169"/>
      <c r="AB2550" s="169"/>
      <c r="AC2550" s="180"/>
      <c r="AD2550" s="180"/>
      <c r="AE2550" s="207">
        <f t="shared" si="422"/>
        <v>0</v>
      </c>
    </row>
    <row r="2551" spans="1:474" x14ac:dyDescent="0.25">
      <c r="A2551" s="131"/>
      <c r="B2551" s="48" t="s">
        <v>2397</v>
      </c>
      <c r="C2551" s="23"/>
      <c r="D2551" s="49">
        <v>0</v>
      </c>
      <c r="E2551" s="23"/>
      <c r="F2551" s="50">
        <v>0</v>
      </c>
      <c r="G2551" s="169"/>
      <c r="H2551" s="169"/>
      <c r="I2551" s="169"/>
      <c r="J2551" s="169"/>
      <c r="K2551" s="169"/>
      <c r="L2551" s="169"/>
      <c r="M2551" s="169"/>
      <c r="N2551" s="169"/>
      <c r="O2551" s="169"/>
      <c r="P2551" s="207"/>
      <c r="Q2551" s="169"/>
      <c r="R2551" s="169"/>
      <c r="S2551" s="169"/>
      <c r="T2551" s="169"/>
      <c r="U2551" s="208">
        <v>0</v>
      </c>
      <c r="V2551" s="207">
        <v>0</v>
      </c>
      <c r="W2551" s="169"/>
      <c r="X2551" s="169"/>
      <c r="Y2551" s="169"/>
      <c r="Z2551" s="169"/>
      <c r="AA2551" s="169"/>
      <c r="AB2551" s="169"/>
      <c r="AC2551" s="180"/>
      <c r="AD2551" s="180"/>
      <c r="AE2551" s="207">
        <f t="shared" si="422"/>
        <v>0</v>
      </c>
    </row>
    <row r="2552" spans="1:474" x14ac:dyDescent="0.25">
      <c r="A2552" s="131"/>
      <c r="B2552" s="48" t="s">
        <v>2398</v>
      </c>
      <c r="C2552" s="23"/>
      <c r="D2552" s="49">
        <v>1</v>
      </c>
      <c r="E2552" s="23"/>
      <c r="F2552" s="50">
        <v>8798.42</v>
      </c>
      <c r="G2552" s="169"/>
      <c r="H2552" s="169"/>
      <c r="I2552" s="169"/>
      <c r="J2552" s="169"/>
      <c r="K2552" s="169"/>
      <c r="L2552" s="169"/>
      <c r="M2552" s="169"/>
      <c r="N2552" s="169"/>
      <c r="O2552" s="169"/>
      <c r="P2552" s="207"/>
      <c r="Q2552" s="169"/>
      <c r="R2552" s="169"/>
      <c r="S2552" s="169"/>
      <c r="T2552" s="169"/>
      <c r="U2552" s="208">
        <v>1</v>
      </c>
      <c r="V2552" s="207">
        <v>8798.42</v>
      </c>
      <c r="W2552" s="169"/>
      <c r="X2552" s="169"/>
      <c r="Y2552" s="169"/>
      <c r="Z2552" s="169"/>
      <c r="AA2552" s="169"/>
      <c r="AB2552" s="169"/>
      <c r="AC2552" s="180"/>
      <c r="AD2552" s="180"/>
      <c r="AE2552" s="207">
        <f t="shared" si="422"/>
        <v>8798.42</v>
      </c>
    </row>
    <row r="2553" spans="1:474" s="10" customFormat="1" x14ac:dyDescent="0.25">
      <c r="A2553" s="6">
        <v>5200</v>
      </c>
      <c r="B2553" s="90" t="s">
        <v>2399</v>
      </c>
      <c r="C2553" s="137"/>
      <c r="D2553" s="6"/>
      <c r="E2553" s="6"/>
      <c r="F2553" s="9">
        <v>1596457.9916761601</v>
      </c>
      <c r="G2553" s="177">
        <f>G2554+G2565+G2568+G2572</f>
        <v>0</v>
      </c>
      <c r="H2553" s="177">
        <f t="shared" ref="H2553:AE2553" si="423">H2554+H2565+H2568+H2572</f>
        <v>0</v>
      </c>
      <c r="I2553" s="177">
        <f t="shared" si="423"/>
        <v>0</v>
      </c>
      <c r="J2553" s="177">
        <f t="shared" si="423"/>
        <v>0</v>
      </c>
      <c r="K2553" s="177">
        <f t="shared" si="423"/>
        <v>0</v>
      </c>
      <c r="L2553" s="177">
        <f t="shared" si="423"/>
        <v>0</v>
      </c>
      <c r="M2553" s="177">
        <f t="shared" si="423"/>
        <v>1</v>
      </c>
      <c r="N2553" s="177">
        <f t="shared" si="423"/>
        <v>3619.2</v>
      </c>
      <c r="O2553" s="177">
        <f t="shared" si="423"/>
        <v>0</v>
      </c>
      <c r="P2553" s="213">
        <f t="shared" si="423"/>
        <v>0</v>
      </c>
      <c r="Q2553" s="177">
        <f t="shared" si="423"/>
        <v>0</v>
      </c>
      <c r="R2553" s="177">
        <f t="shared" si="423"/>
        <v>0</v>
      </c>
      <c r="S2553" s="177">
        <v>0</v>
      </c>
      <c r="T2553" s="177">
        <v>0</v>
      </c>
      <c r="U2553" s="177">
        <v>37</v>
      </c>
      <c r="V2553" s="213">
        <v>1592838.7916761599</v>
      </c>
      <c r="W2553" s="177">
        <f t="shared" si="423"/>
        <v>0</v>
      </c>
      <c r="X2553" s="177">
        <f t="shared" si="423"/>
        <v>0</v>
      </c>
      <c r="Y2553" s="177">
        <f t="shared" si="423"/>
        <v>0</v>
      </c>
      <c r="Z2553" s="177">
        <f t="shared" si="423"/>
        <v>0</v>
      </c>
      <c r="AA2553" s="177">
        <f t="shared" si="423"/>
        <v>0</v>
      </c>
      <c r="AB2553" s="177">
        <f t="shared" si="423"/>
        <v>0</v>
      </c>
      <c r="AC2553" s="177">
        <f t="shared" si="423"/>
        <v>0</v>
      </c>
      <c r="AD2553" s="182">
        <f t="shared" si="423"/>
        <v>0</v>
      </c>
      <c r="AE2553" s="213">
        <f t="shared" si="423"/>
        <v>1596457.9916761601</v>
      </c>
      <c r="AF2553" s="104"/>
      <c r="AG2553" s="104"/>
      <c r="AH2553" s="104"/>
      <c r="AI2553" s="104"/>
      <c r="AJ2553" s="104"/>
      <c r="AK2553" s="104"/>
      <c r="AL2553" s="104"/>
      <c r="AM2553" s="104"/>
      <c r="AN2553" s="104"/>
      <c r="AO2553" s="104"/>
      <c r="AP2553" s="104"/>
      <c r="AQ2553" s="104"/>
      <c r="AR2553" s="104"/>
      <c r="AS2553" s="104"/>
      <c r="AT2553" s="104"/>
      <c r="AU2553" s="104"/>
      <c r="AV2553" s="104"/>
      <c r="AW2553" s="104"/>
      <c r="AX2553" s="104"/>
      <c r="AY2553" s="104"/>
      <c r="AZ2553" s="104"/>
      <c r="BA2553" s="104"/>
      <c r="BB2553" s="104"/>
      <c r="BC2553" s="104"/>
      <c r="BD2553" s="104"/>
      <c r="BE2553" s="104"/>
      <c r="BF2553" s="104"/>
      <c r="BG2553" s="104"/>
      <c r="BH2553" s="104"/>
      <c r="BI2553" s="104"/>
      <c r="BJ2553" s="104"/>
      <c r="BK2553" s="104"/>
      <c r="BL2553" s="104"/>
      <c r="BM2553" s="104"/>
      <c r="BN2553" s="104"/>
      <c r="BO2553" s="104"/>
      <c r="BP2553" s="104"/>
      <c r="BQ2553" s="104"/>
      <c r="BR2553" s="104"/>
      <c r="GM2553" s="104"/>
      <c r="GN2553" s="104"/>
      <c r="GO2553" s="104"/>
      <c r="GP2553" s="104"/>
      <c r="GQ2553" s="104"/>
      <c r="GR2553" s="104"/>
      <c r="GS2553" s="104"/>
      <c r="GT2553" s="104"/>
      <c r="GU2553" s="104"/>
      <c r="GV2553" s="104"/>
      <c r="GW2553" s="104"/>
      <c r="GX2553" s="104"/>
      <c r="GY2553" s="104"/>
      <c r="GZ2553" s="104"/>
      <c r="HA2553" s="104"/>
      <c r="HB2553" s="104"/>
      <c r="HC2553" s="104"/>
      <c r="HD2553" s="104"/>
      <c r="HE2553" s="104"/>
      <c r="HF2553" s="104"/>
      <c r="HG2553" s="104"/>
      <c r="HH2553" s="104"/>
      <c r="HI2553" s="104"/>
      <c r="HJ2553" s="104"/>
      <c r="HK2553" s="104"/>
      <c r="HL2553" s="104"/>
      <c r="HM2553" s="104"/>
      <c r="HN2553" s="104"/>
      <c r="HO2553" s="104"/>
      <c r="HP2553" s="104"/>
      <c r="HQ2553" s="104"/>
      <c r="HR2553" s="104"/>
      <c r="HS2553" s="104"/>
      <c r="HT2553" s="104"/>
      <c r="HU2553" s="104"/>
      <c r="HV2553" s="104"/>
      <c r="HW2553" s="104"/>
      <c r="HX2553" s="104"/>
      <c r="HY2553" s="104"/>
      <c r="HZ2553" s="104"/>
      <c r="IA2553" s="104"/>
      <c r="IB2553" s="104"/>
      <c r="IC2553" s="104"/>
      <c r="ID2553" s="104"/>
      <c r="IE2553" s="104"/>
      <c r="IF2553" s="104"/>
      <c r="IG2553" s="104"/>
      <c r="IH2553" s="104"/>
      <c r="II2553" s="104"/>
      <c r="IJ2553" s="104"/>
      <c r="IK2553" s="104"/>
      <c r="IL2553" s="104"/>
      <c r="IM2553" s="104"/>
      <c r="IN2553" s="104"/>
      <c r="IO2553" s="104"/>
      <c r="IP2553" s="104"/>
      <c r="IQ2553" s="104"/>
      <c r="IR2553" s="104"/>
      <c r="IS2553" s="104"/>
      <c r="IT2553" s="104"/>
      <c r="IU2553" s="104"/>
      <c r="IV2553" s="104"/>
      <c r="IW2553" s="104"/>
      <c r="IX2553" s="104"/>
      <c r="IY2553" s="104"/>
      <c r="IZ2553" s="104"/>
      <c r="JA2553" s="104"/>
      <c r="JB2553" s="104"/>
      <c r="JC2553" s="104"/>
      <c r="JD2553" s="104"/>
      <c r="JE2553" s="104"/>
      <c r="JF2553" s="104"/>
      <c r="JG2553" s="104"/>
      <c r="JH2553" s="104"/>
      <c r="JI2553" s="104"/>
      <c r="JJ2553" s="104"/>
      <c r="JK2553" s="104"/>
      <c r="JL2553" s="104"/>
      <c r="JM2553" s="104"/>
      <c r="JN2553" s="104"/>
      <c r="JO2553" s="104"/>
      <c r="JP2553" s="104"/>
      <c r="JQ2553" s="104"/>
      <c r="JR2553" s="104"/>
      <c r="JS2553" s="104"/>
      <c r="JT2553" s="104"/>
      <c r="JU2553" s="104"/>
      <c r="JV2553" s="104"/>
      <c r="JW2553" s="104"/>
      <c r="JX2553" s="104"/>
      <c r="JY2553" s="104"/>
      <c r="JZ2553" s="104"/>
      <c r="KA2553" s="104"/>
      <c r="KB2553" s="104"/>
      <c r="KC2553" s="104"/>
      <c r="KD2553" s="104"/>
      <c r="KE2553" s="104"/>
      <c r="KF2553" s="104"/>
      <c r="KG2553" s="104"/>
      <c r="KH2553" s="104"/>
      <c r="KI2553" s="104"/>
      <c r="KJ2553" s="104"/>
      <c r="KK2553" s="104"/>
      <c r="KL2553" s="104"/>
      <c r="KM2553" s="104"/>
      <c r="KN2553" s="104"/>
      <c r="KO2553" s="104"/>
      <c r="KP2553" s="104"/>
      <c r="KQ2553" s="104"/>
      <c r="KR2553" s="104"/>
      <c r="KS2553" s="104"/>
      <c r="KT2553" s="104"/>
      <c r="KU2553" s="104"/>
      <c r="KV2553" s="104"/>
      <c r="KW2553" s="104"/>
      <c r="KX2553" s="104"/>
      <c r="KY2553" s="104"/>
      <c r="KZ2553" s="104"/>
      <c r="LA2553" s="104"/>
      <c r="LB2553" s="104"/>
      <c r="LC2553" s="104"/>
      <c r="LD2553" s="104"/>
      <c r="LE2553" s="104"/>
      <c r="LF2553" s="104"/>
      <c r="LG2553" s="104"/>
      <c r="LH2553" s="104"/>
      <c r="LI2553" s="104"/>
      <c r="LJ2553" s="104"/>
      <c r="LK2553" s="104"/>
      <c r="LL2553" s="104"/>
      <c r="LM2553" s="104"/>
      <c r="LN2553" s="104"/>
      <c r="LO2553" s="104"/>
      <c r="LP2553" s="104"/>
      <c r="LQ2553" s="104"/>
      <c r="LR2553" s="104"/>
      <c r="LS2553" s="104"/>
      <c r="LT2553" s="104"/>
      <c r="LU2553" s="104"/>
      <c r="LV2553" s="104"/>
      <c r="LW2553" s="104"/>
      <c r="LX2553" s="104"/>
      <c r="LY2553" s="104"/>
      <c r="LZ2553" s="104"/>
      <c r="MA2553" s="104"/>
      <c r="MB2553" s="104"/>
      <c r="MC2553" s="104"/>
      <c r="MD2553" s="104"/>
      <c r="ME2553" s="104"/>
      <c r="MF2553" s="104"/>
      <c r="MG2553" s="104"/>
      <c r="MH2553" s="104"/>
      <c r="MI2553" s="104"/>
      <c r="MJ2553" s="104"/>
      <c r="MK2553" s="104"/>
      <c r="ML2553" s="104"/>
      <c r="MM2553" s="104"/>
      <c r="MN2553" s="104"/>
      <c r="MO2553" s="104"/>
      <c r="MP2553" s="104"/>
      <c r="MQ2553" s="104"/>
      <c r="MR2553" s="104"/>
      <c r="MS2553" s="104"/>
      <c r="MT2553" s="104"/>
      <c r="MU2553" s="104"/>
      <c r="MV2553" s="104"/>
      <c r="MW2553" s="104"/>
      <c r="MX2553" s="104"/>
      <c r="MY2553" s="104"/>
      <c r="MZ2553" s="104"/>
      <c r="NA2553" s="104"/>
      <c r="NB2553" s="104"/>
      <c r="NC2553" s="104"/>
      <c r="ND2553" s="104"/>
      <c r="NE2553" s="104"/>
      <c r="NF2553" s="104"/>
      <c r="NG2553" s="104"/>
      <c r="NH2553" s="104"/>
      <c r="NI2553" s="104"/>
      <c r="NJ2553" s="104"/>
      <c r="NK2553" s="104"/>
      <c r="NL2553" s="104"/>
      <c r="NM2553" s="104"/>
      <c r="NN2553" s="104"/>
      <c r="NO2553" s="104"/>
      <c r="NP2553" s="104"/>
      <c r="NQ2553" s="104"/>
      <c r="NR2553" s="104"/>
      <c r="NS2553" s="104"/>
      <c r="NT2553" s="104"/>
      <c r="NU2553" s="104"/>
      <c r="NV2553" s="104"/>
      <c r="NW2553" s="104"/>
      <c r="NX2553" s="104"/>
      <c r="NY2553" s="104"/>
      <c r="NZ2553" s="104"/>
      <c r="OA2553" s="104"/>
      <c r="OB2553" s="104"/>
      <c r="OC2553" s="104"/>
      <c r="OD2553" s="104"/>
      <c r="OE2553" s="104"/>
      <c r="OF2553" s="104"/>
      <c r="OG2553" s="104"/>
      <c r="OH2553" s="104"/>
      <c r="OI2553" s="104"/>
      <c r="OJ2553" s="104"/>
      <c r="OK2553" s="104"/>
      <c r="OL2553" s="104"/>
      <c r="OM2553" s="104"/>
      <c r="ON2553" s="104"/>
      <c r="OO2553" s="104"/>
      <c r="OP2553" s="104"/>
      <c r="OQ2553" s="104"/>
      <c r="OR2553" s="104"/>
      <c r="OS2553" s="104"/>
      <c r="OT2553" s="104"/>
      <c r="OU2553" s="104"/>
      <c r="OV2553" s="104"/>
      <c r="OW2553" s="104"/>
      <c r="OX2553" s="104"/>
      <c r="OY2553" s="104"/>
      <c r="OZ2553" s="104"/>
      <c r="PA2553" s="104"/>
      <c r="PB2553" s="104"/>
      <c r="PC2553" s="104"/>
      <c r="PD2553" s="104"/>
      <c r="PE2553" s="104"/>
      <c r="PF2553" s="104"/>
      <c r="PG2553" s="104"/>
      <c r="PH2553" s="104"/>
      <c r="PI2553" s="104"/>
      <c r="PJ2553" s="104"/>
      <c r="PK2553" s="104"/>
      <c r="PL2553" s="104"/>
      <c r="PM2553" s="104"/>
      <c r="PN2553" s="104"/>
      <c r="PO2553" s="104"/>
      <c r="PP2553" s="104"/>
      <c r="PQ2553" s="104"/>
      <c r="PR2553" s="104"/>
      <c r="PS2553" s="104"/>
      <c r="PT2553" s="104"/>
      <c r="PU2553" s="104"/>
      <c r="PV2553" s="104"/>
      <c r="PW2553" s="104"/>
      <c r="PX2553" s="104"/>
      <c r="PY2553" s="104"/>
      <c r="PZ2553" s="104"/>
      <c r="QA2553" s="104"/>
      <c r="QB2553" s="104"/>
      <c r="QC2553" s="104"/>
      <c r="QD2553" s="104"/>
      <c r="QE2553" s="104"/>
      <c r="QF2553" s="104"/>
      <c r="QG2553" s="104"/>
      <c r="QH2553" s="104"/>
      <c r="QI2553" s="104"/>
      <c r="QJ2553" s="104"/>
      <c r="QK2553" s="104"/>
      <c r="QL2553" s="104"/>
      <c r="QM2553" s="104"/>
      <c r="QN2553" s="104"/>
      <c r="QO2553" s="104"/>
      <c r="QP2553" s="104"/>
      <c r="QQ2553" s="104"/>
      <c r="QR2553" s="104"/>
      <c r="QS2553" s="104"/>
      <c r="QT2553" s="104"/>
      <c r="QU2553" s="104"/>
      <c r="QV2553" s="104"/>
      <c r="QW2553" s="104"/>
      <c r="QX2553" s="104"/>
      <c r="QY2553" s="104"/>
      <c r="QZ2553" s="104"/>
      <c r="RA2553" s="104"/>
      <c r="RB2553" s="104"/>
      <c r="RC2553" s="104"/>
      <c r="RD2553" s="104"/>
      <c r="RE2553" s="104"/>
      <c r="RF2553" s="104"/>
    </row>
    <row r="2554" spans="1:474" s="14" customFormat="1" x14ac:dyDescent="0.25">
      <c r="A2554" s="11">
        <v>521</v>
      </c>
      <c r="B2554" s="79" t="s">
        <v>2400</v>
      </c>
      <c r="C2554" s="80"/>
      <c r="D2554" s="11"/>
      <c r="E2554" s="11"/>
      <c r="F2554" s="13">
        <v>520611.20247616008</v>
      </c>
      <c r="G2554" s="171">
        <f>G2555</f>
        <v>0</v>
      </c>
      <c r="H2554" s="171">
        <f t="shared" ref="H2554:AE2554" si="424">H2555</f>
        <v>0</v>
      </c>
      <c r="I2554" s="171">
        <f t="shared" si="424"/>
        <v>0</v>
      </c>
      <c r="J2554" s="171">
        <f t="shared" si="424"/>
        <v>0</v>
      </c>
      <c r="K2554" s="171">
        <f t="shared" si="424"/>
        <v>0</v>
      </c>
      <c r="L2554" s="171">
        <f t="shared" si="424"/>
        <v>0</v>
      </c>
      <c r="M2554" s="171">
        <f t="shared" si="424"/>
        <v>0</v>
      </c>
      <c r="N2554" s="171">
        <f t="shared" si="424"/>
        <v>0</v>
      </c>
      <c r="O2554" s="171">
        <f t="shared" si="424"/>
        <v>0</v>
      </c>
      <c r="P2554" s="185">
        <f t="shared" si="424"/>
        <v>0</v>
      </c>
      <c r="Q2554" s="171">
        <f t="shared" si="424"/>
        <v>0</v>
      </c>
      <c r="R2554" s="171">
        <f t="shared" si="424"/>
        <v>0</v>
      </c>
      <c r="S2554" s="171">
        <v>0</v>
      </c>
      <c r="T2554" s="171">
        <v>0</v>
      </c>
      <c r="U2554" s="171">
        <v>22</v>
      </c>
      <c r="V2554" s="185">
        <v>520611.20247616008</v>
      </c>
      <c r="W2554" s="171">
        <f t="shared" si="424"/>
        <v>0</v>
      </c>
      <c r="X2554" s="171">
        <f t="shared" si="424"/>
        <v>0</v>
      </c>
      <c r="Y2554" s="171">
        <f t="shared" si="424"/>
        <v>0</v>
      </c>
      <c r="Z2554" s="171">
        <f t="shared" si="424"/>
        <v>0</v>
      </c>
      <c r="AA2554" s="171">
        <f t="shared" si="424"/>
        <v>0</v>
      </c>
      <c r="AB2554" s="171">
        <f t="shared" si="424"/>
        <v>0</v>
      </c>
      <c r="AC2554" s="171">
        <f t="shared" si="424"/>
        <v>0</v>
      </c>
      <c r="AD2554" s="181">
        <f t="shared" si="424"/>
        <v>0</v>
      </c>
      <c r="AE2554" s="185">
        <f t="shared" si="424"/>
        <v>520611.20247616008</v>
      </c>
      <c r="AF2554" s="104"/>
      <c r="AG2554" s="104"/>
      <c r="AH2554" s="104"/>
      <c r="AI2554" s="104"/>
      <c r="AJ2554" s="104"/>
      <c r="AK2554" s="104"/>
      <c r="AL2554" s="104"/>
      <c r="AM2554" s="104"/>
      <c r="AN2554" s="104"/>
      <c r="AO2554" s="104"/>
      <c r="AP2554" s="104"/>
      <c r="AQ2554" s="104"/>
      <c r="AR2554" s="104"/>
      <c r="AS2554" s="104"/>
      <c r="AT2554" s="104"/>
      <c r="AU2554" s="104"/>
      <c r="AV2554" s="104"/>
      <c r="AW2554" s="104"/>
      <c r="AX2554" s="104"/>
      <c r="AY2554" s="104"/>
      <c r="AZ2554" s="104"/>
      <c r="BA2554" s="104"/>
      <c r="BB2554" s="104"/>
      <c r="BC2554" s="104"/>
      <c r="BD2554" s="104"/>
      <c r="BE2554" s="104"/>
      <c r="BF2554" s="104"/>
      <c r="BG2554" s="104"/>
      <c r="BH2554" s="104"/>
      <c r="BI2554" s="104"/>
      <c r="BJ2554" s="104"/>
      <c r="BK2554" s="104"/>
      <c r="BL2554" s="104"/>
      <c r="BM2554" s="104"/>
      <c r="BN2554" s="104"/>
      <c r="BO2554" s="104"/>
      <c r="BP2554" s="104"/>
      <c r="BQ2554" s="104"/>
      <c r="BR2554" s="104"/>
      <c r="GM2554" s="104"/>
      <c r="GN2554" s="104"/>
      <c r="GO2554" s="104"/>
      <c r="GP2554" s="104"/>
      <c r="GQ2554" s="104"/>
      <c r="GR2554" s="104"/>
      <c r="GS2554" s="104"/>
      <c r="GT2554" s="104"/>
      <c r="GU2554" s="104"/>
      <c r="GV2554" s="104"/>
      <c r="GW2554" s="104"/>
      <c r="GX2554" s="104"/>
      <c r="GY2554" s="104"/>
      <c r="GZ2554" s="104"/>
      <c r="HA2554" s="104"/>
      <c r="HB2554" s="104"/>
      <c r="HC2554" s="104"/>
      <c r="HD2554" s="104"/>
      <c r="HE2554" s="104"/>
      <c r="HF2554" s="104"/>
      <c r="HG2554" s="104"/>
      <c r="HH2554" s="104"/>
      <c r="HI2554" s="104"/>
      <c r="HJ2554" s="104"/>
      <c r="HK2554" s="104"/>
      <c r="HL2554" s="104"/>
      <c r="HM2554" s="104"/>
      <c r="HN2554" s="104"/>
      <c r="HO2554" s="104"/>
      <c r="HP2554" s="104"/>
      <c r="HQ2554" s="104"/>
      <c r="HR2554" s="104"/>
      <c r="HS2554" s="104"/>
      <c r="HT2554" s="104"/>
      <c r="HU2554" s="104"/>
      <c r="HV2554" s="104"/>
      <c r="HW2554" s="104"/>
      <c r="HX2554" s="104"/>
      <c r="HY2554" s="104"/>
      <c r="HZ2554" s="104"/>
      <c r="IA2554" s="104"/>
      <c r="IB2554" s="104"/>
      <c r="IC2554" s="104"/>
      <c r="ID2554" s="104"/>
      <c r="IE2554" s="104"/>
      <c r="IF2554" s="104"/>
      <c r="IG2554" s="104"/>
      <c r="IH2554" s="104"/>
      <c r="II2554" s="104"/>
      <c r="IJ2554" s="104"/>
      <c r="IK2554" s="104"/>
      <c r="IL2554" s="104"/>
      <c r="IM2554" s="104"/>
      <c r="IN2554" s="104"/>
      <c r="IO2554" s="104"/>
      <c r="IP2554" s="104"/>
      <c r="IQ2554" s="104"/>
      <c r="IR2554" s="104"/>
      <c r="IS2554" s="104"/>
      <c r="IT2554" s="104"/>
      <c r="IU2554" s="104"/>
      <c r="IV2554" s="104"/>
      <c r="IW2554" s="104"/>
      <c r="IX2554" s="104"/>
      <c r="IY2554" s="104"/>
      <c r="IZ2554" s="104"/>
      <c r="JA2554" s="104"/>
      <c r="JB2554" s="104"/>
      <c r="JC2554" s="104"/>
      <c r="JD2554" s="104"/>
      <c r="JE2554" s="104"/>
      <c r="JF2554" s="104"/>
      <c r="JG2554" s="104"/>
      <c r="JH2554" s="104"/>
      <c r="JI2554" s="104"/>
      <c r="JJ2554" s="104"/>
      <c r="JK2554" s="104"/>
      <c r="JL2554" s="104"/>
      <c r="JM2554" s="104"/>
      <c r="JN2554" s="104"/>
      <c r="JO2554" s="104"/>
      <c r="JP2554" s="104"/>
      <c r="JQ2554" s="104"/>
      <c r="JR2554" s="104"/>
      <c r="JS2554" s="104"/>
      <c r="JT2554" s="104"/>
      <c r="JU2554" s="104"/>
      <c r="JV2554" s="104"/>
      <c r="JW2554" s="104"/>
      <c r="JX2554" s="104"/>
      <c r="JY2554" s="104"/>
      <c r="JZ2554" s="104"/>
      <c r="KA2554" s="104"/>
      <c r="KB2554" s="104"/>
      <c r="KC2554" s="104"/>
      <c r="KD2554" s="104"/>
      <c r="KE2554" s="104"/>
      <c r="KF2554" s="104"/>
      <c r="KG2554" s="104"/>
      <c r="KH2554" s="104"/>
      <c r="KI2554" s="104"/>
      <c r="KJ2554" s="104"/>
      <c r="KK2554" s="104"/>
      <c r="KL2554" s="104"/>
      <c r="KM2554" s="104"/>
      <c r="KN2554" s="104"/>
      <c r="KO2554" s="104"/>
      <c r="KP2554" s="104"/>
      <c r="KQ2554" s="104"/>
      <c r="KR2554" s="104"/>
      <c r="KS2554" s="104"/>
      <c r="KT2554" s="104"/>
      <c r="KU2554" s="104"/>
      <c r="KV2554" s="104"/>
      <c r="KW2554" s="104"/>
      <c r="KX2554" s="104"/>
      <c r="KY2554" s="104"/>
      <c r="KZ2554" s="104"/>
      <c r="LA2554" s="104"/>
      <c r="LB2554" s="104"/>
      <c r="LC2554" s="104"/>
      <c r="LD2554" s="104"/>
      <c r="LE2554" s="104"/>
      <c r="LF2554" s="104"/>
      <c r="LG2554" s="104"/>
      <c r="LH2554" s="104"/>
      <c r="LI2554" s="104"/>
      <c r="LJ2554" s="104"/>
      <c r="LK2554" s="104"/>
      <c r="LL2554" s="104"/>
      <c r="LM2554" s="104"/>
      <c r="LN2554" s="104"/>
      <c r="LO2554" s="104"/>
      <c r="LP2554" s="104"/>
      <c r="LQ2554" s="104"/>
      <c r="LR2554" s="104"/>
      <c r="LS2554" s="104"/>
      <c r="LT2554" s="104"/>
      <c r="LU2554" s="104"/>
      <c r="LV2554" s="104"/>
      <c r="LW2554" s="104"/>
      <c r="LX2554" s="104"/>
      <c r="LY2554" s="104"/>
      <c r="LZ2554" s="104"/>
      <c r="MA2554" s="104"/>
      <c r="MB2554" s="104"/>
      <c r="MC2554" s="104"/>
      <c r="MD2554" s="104"/>
      <c r="ME2554" s="104"/>
      <c r="MF2554" s="104"/>
      <c r="MG2554" s="104"/>
      <c r="MH2554" s="104"/>
      <c r="MI2554" s="104"/>
      <c r="MJ2554" s="104"/>
      <c r="MK2554" s="104"/>
      <c r="ML2554" s="104"/>
      <c r="MM2554" s="104"/>
      <c r="MN2554" s="104"/>
      <c r="MO2554" s="104"/>
      <c r="MP2554" s="104"/>
      <c r="MQ2554" s="104"/>
      <c r="MR2554" s="104"/>
      <c r="MS2554" s="104"/>
      <c r="MT2554" s="104"/>
      <c r="MU2554" s="104"/>
      <c r="MV2554" s="104"/>
      <c r="MW2554" s="104"/>
      <c r="MX2554" s="104"/>
      <c r="MY2554" s="104"/>
      <c r="MZ2554" s="104"/>
      <c r="NA2554" s="104"/>
      <c r="NB2554" s="104"/>
      <c r="NC2554" s="104"/>
      <c r="ND2554" s="104"/>
      <c r="NE2554" s="104"/>
      <c r="NF2554" s="104"/>
      <c r="NG2554" s="104"/>
      <c r="NH2554" s="104"/>
      <c r="NI2554" s="104"/>
      <c r="NJ2554" s="104"/>
      <c r="NK2554" s="104"/>
      <c r="NL2554" s="104"/>
      <c r="NM2554" s="104"/>
      <c r="NN2554" s="104"/>
      <c r="NO2554" s="104"/>
      <c r="NP2554" s="104"/>
      <c r="NQ2554" s="104"/>
      <c r="NR2554" s="104"/>
      <c r="NS2554" s="104"/>
      <c r="NT2554" s="104"/>
      <c r="NU2554" s="104"/>
      <c r="NV2554" s="104"/>
      <c r="NW2554" s="104"/>
      <c r="NX2554" s="104"/>
      <c r="NY2554" s="104"/>
      <c r="NZ2554" s="104"/>
      <c r="OA2554" s="104"/>
      <c r="OB2554" s="104"/>
      <c r="OC2554" s="104"/>
      <c r="OD2554" s="104"/>
      <c r="OE2554" s="104"/>
      <c r="OF2554" s="104"/>
      <c r="OG2554" s="104"/>
      <c r="OH2554" s="104"/>
      <c r="OI2554" s="104"/>
      <c r="OJ2554" s="104"/>
      <c r="OK2554" s="104"/>
      <c r="OL2554" s="104"/>
      <c r="OM2554" s="104"/>
      <c r="ON2554" s="104"/>
      <c r="OO2554" s="104"/>
      <c r="OP2554" s="104"/>
      <c r="OQ2554" s="104"/>
      <c r="OR2554" s="104"/>
      <c r="OS2554" s="104"/>
      <c r="OT2554" s="104"/>
      <c r="OU2554" s="104"/>
      <c r="OV2554" s="104"/>
      <c r="OW2554" s="104"/>
      <c r="OX2554" s="104"/>
      <c r="OY2554" s="104"/>
      <c r="OZ2554" s="104"/>
      <c r="PA2554" s="104"/>
      <c r="PB2554" s="104"/>
      <c r="PC2554" s="104"/>
      <c r="PD2554" s="104"/>
      <c r="PE2554" s="104"/>
      <c r="PF2554" s="104"/>
      <c r="PG2554" s="104"/>
      <c r="PH2554" s="104"/>
      <c r="PI2554" s="104"/>
      <c r="PJ2554" s="104"/>
      <c r="PK2554" s="104"/>
      <c r="PL2554" s="104"/>
      <c r="PM2554" s="104"/>
      <c r="PN2554" s="104"/>
      <c r="PO2554" s="104"/>
      <c r="PP2554" s="104"/>
      <c r="PQ2554" s="104"/>
      <c r="PR2554" s="104"/>
      <c r="PS2554" s="104"/>
      <c r="PT2554" s="104"/>
      <c r="PU2554" s="104"/>
      <c r="PV2554" s="104"/>
      <c r="PW2554" s="104"/>
      <c r="PX2554" s="104"/>
      <c r="PY2554" s="104"/>
      <c r="PZ2554" s="104"/>
      <c r="QA2554" s="104"/>
      <c r="QB2554" s="104"/>
      <c r="QC2554" s="104"/>
      <c r="QD2554" s="104"/>
      <c r="QE2554" s="104"/>
      <c r="QF2554" s="104"/>
      <c r="QG2554" s="104"/>
      <c r="QH2554" s="104"/>
      <c r="QI2554" s="104"/>
      <c r="QJ2554" s="104"/>
      <c r="QK2554" s="104"/>
      <c r="QL2554" s="104"/>
      <c r="QM2554" s="104"/>
      <c r="QN2554" s="104"/>
      <c r="QO2554" s="104"/>
      <c r="QP2554" s="104"/>
      <c r="QQ2554" s="104"/>
      <c r="QR2554" s="104"/>
      <c r="QS2554" s="104"/>
      <c r="QT2554" s="104"/>
      <c r="QU2554" s="104"/>
      <c r="QV2554" s="104"/>
      <c r="QW2554" s="104"/>
      <c r="QX2554" s="104"/>
      <c r="QY2554" s="104"/>
      <c r="QZ2554" s="104"/>
      <c r="RA2554" s="104"/>
      <c r="RB2554" s="104"/>
      <c r="RC2554" s="104"/>
      <c r="RD2554" s="104"/>
      <c r="RE2554" s="104"/>
      <c r="RF2554" s="104"/>
    </row>
    <row r="2555" spans="1:474" s="19" customFormat="1" x14ac:dyDescent="0.25">
      <c r="A2555" s="15">
        <v>52101</v>
      </c>
      <c r="B2555" s="67" t="s">
        <v>2401</v>
      </c>
      <c r="C2555" s="15"/>
      <c r="D2555" s="15"/>
      <c r="E2555" s="15"/>
      <c r="F2555" s="18">
        <v>520611.20247616008</v>
      </c>
      <c r="G2555" s="173">
        <f>SUM(G2556:G2564)</f>
        <v>0</v>
      </c>
      <c r="H2555" s="173">
        <f t="shared" ref="H2555:AE2555" si="425">SUM(H2556:H2564)</f>
        <v>0</v>
      </c>
      <c r="I2555" s="173">
        <f t="shared" si="425"/>
        <v>0</v>
      </c>
      <c r="J2555" s="173">
        <f t="shared" si="425"/>
        <v>0</v>
      </c>
      <c r="K2555" s="173">
        <f t="shared" si="425"/>
        <v>0</v>
      </c>
      <c r="L2555" s="173">
        <f t="shared" si="425"/>
        <v>0</v>
      </c>
      <c r="M2555" s="173">
        <f t="shared" si="425"/>
        <v>0</v>
      </c>
      <c r="N2555" s="173">
        <f t="shared" si="425"/>
        <v>0</v>
      </c>
      <c r="O2555" s="173">
        <f t="shared" si="425"/>
        <v>0</v>
      </c>
      <c r="P2555" s="184">
        <f t="shared" si="425"/>
        <v>0</v>
      </c>
      <c r="Q2555" s="173">
        <f t="shared" si="425"/>
        <v>0</v>
      </c>
      <c r="R2555" s="173">
        <f t="shared" si="425"/>
        <v>0</v>
      </c>
      <c r="S2555" s="173">
        <v>0</v>
      </c>
      <c r="T2555" s="173">
        <v>0</v>
      </c>
      <c r="U2555" s="173">
        <v>22</v>
      </c>
      <c r="V2555" s="184">
        <v>520611.20247616008</v>
      </c>
      <c r="W2555" s="173">
        <f t="shared" si="425"/>
        <v>0</v>
      </c>
      <c r="X2555" s="173">
        <f t="shared" si="425"/>
        <v>0</v>
      </c>
      <c r="Y2555" s="173">
        <f t="shared" si="425"/>
        <v>0</v>
      </c>
      <c r="Z2555" s="173">
        <f t="shared" si="425"/>
        <v>0</v>
      </c>
      <c r="AA2555" s="173">
        <f t="shared" si="425"/>
        <v>0</v>
      </c>
      <c r="AB2555" s="173">
        <f t="shared" si="425"/>
        <v>0</v>
      </c>
      <c r="AC2555" s="173">
        <f t="shared" si="425"/>
        <v>0</v>
      </c>
      <c r="AD2555" s="179">
        <f t="shared" si="425"/>
        <v>0</v>
      </c>
      <c r="AE2555" s="184">
        <f t="shared" si="425"/>
        <v>520611.20247616008</v>
      </c>
      <c r="AF2555" s="104"/>
      <c r="AG2555" s="104"/>
      <c r="AH2555" s="104"/>
      <c r="AI2555" s="104"/>
      <c r="AJ2555" s="104"/>
      <c r="AK2555" s="104"/>
      <c r="AL2555" s="104"/>
      <c r="AM2555" s="104"/>
      <c r="AN2555" s="104"/>
      <c r="AO2555" s="104"/>
      <c r="AP2555" s="104"/>
      <c r="AQ2555" s="104"/>
      <c r="AR2555" s="104"/>
      <c r="AS2555" s="104"/>
      <c r="AT2555" s="104"/>
      <c r="AU2555" s="104"/>
      <c r="AV2555" s="104"/>
      <c r="AW2555" s="104"/>
      <c r="AX2555" s="104"/>
      <c r="AY2555" s="104"/>
      <c r="AZ2555" s="104"/>
      <c r="BA2555" s="104"/>
      <c r="BB2555" s="104"/>
      <c r="BC2555" s="104"/>
      <c r="BD2555" s="104"/>
      <c r="BE2555" s="104"/>
      <c r="BF2555" s="104"/>
      <c r="BG2555" s="104"/>
      <c r="BH2555" s="104"/>
      <c r="BI2555" s="104"/>
      <c r="BJ2555" s="104"/>
      <c r="BK2555" s="104"/>
      <c r="BL2555" s="104"/>
      <c r="BM2555" s="104"/>
      <c r="BN2555" s="104"/>
      <c r="BO2555" s="104"/>
      <c r="BP2555" s="104"/>
      <c r="BQ2555" s="104"/>
      <c r="BR2555" s="104"/>
      <c r="GM2555" s="104"/>
      <c r="GN2555" s="104"/>
      <c r="GO2555" s="104"/>
      <c r="GP2555" s="104"/>
      <c r="GQ2555" s="104"/>
      <c r="GR2555" s="104"/>
      <c r="GS2555" s="104"/>
      <c r="GT2555" s="104"/>
      <c r="GU2555" s="104"/>
      <c r="GV2555" s="104"/>
      <c r="GW2555" s="104"/>
      <c r="GX2555" s="104"/>
      <c r="GY2555" s="104"/>
      <c r="GZ2555" s="104"/>
      <c r="HA2555" s="104"/>
      <c r="HB2555" s="104"/>
      <c r="HC2555" s="104"/>
      <c r="HD2555" s="104"/>
      <c r="HE2555" s="104"/>
      <c r="HF2555" s="104"/>
      <c r="HG2555" s="104"/>
      <c r="HH2555" s="104"/>
      <c r="HI2555" s="104"/>
      <c r="HJ2555" s="104"/>
      <c r="HK2555" s="104"/>
      <c r="HL2555" s="104"/>
      <c r="HM2555" s="104"/>
      <c r="HN2555" s="104"/>
      <c r="HO2555" s="104"/>
      <c r="HP2555" s="104"/>
      <c r="HQ2555" s="104"/>
      <c r="HR2555" s="104"/>
      <c r="HS2555" s="104"/>
      <c r="HT2555" s="104"/>
      <c r="HU2555" s="104"/>
      <c r="HV2555" s="104"/>
      <c r="HW2555" s="104"/>
      <c r="HX2555" s="104"/>
      <c r="HY2555" s="104"/>
      <c r="HZ2555" s="104"/>
      <c r="IA2555" s="104"/>
      <c r="IB2555" s="104"/>
      <c r="IC2555" s="104"/>
      <c r="ID2555" s="104"/>
      <c r="IE2555" s="104"/>
      <c r="IF2555" s="104"/>
      <c r="IG2555" s="104"/>
      <c r="IH2555" s="104"/>
      <c r="II2555" s="104"/>
      <c r="IJ2555" s="104"/>
      <c r="IK2555" s="104"/>
      <c r="IL2555" s="104"/>
      <c r="IM2555" s="104"/>
      <c r="IN2555" s="104"/>
      <c r="IO2555" s="104"/>
      <c r="IP2555" s="104"/>
      <c r="IQ2555" s="104"/>
      <c r="IR2555" s="104"/>
      <c r="IS2555" s="104"/>
      <c r="IT2555" s="104"/>
      <c r="IU2555" s="104"/>
      <c r="IV2555" s="104"/>
      <c r="IW2555" s="104"/>
      <c r="IX2555" s="104"/>
      <c r="IY2555" s="104"/>
      <c r="IZ2555" s="104"/>
      <c r="JA2555" s="104"/>
      <c r="JB2555" s="104"/>
      <c r="JC2555" s="104"/>
      <c r="JD2555" s="104"/>
      <c r="JE2555" s="104"/>
      <c r="JF2555" s="104"/>
      <c r="JG2555" s="104"/>
      <c r="JH2555" s="104"/>
      <c r="JI2555" s="104"/>
      <c r="JJ2555" s="104"/>
      <c r="JK2555" s="104"/>
      <c r="JL2555" s="104"/>
      <c r="JM2555" s="104"/>
      <c r="JN2555" s="104"/>
      <c r="JO2555" s="104"/>
      <c r="JP2555" s="104"/>
      <c r="JQ2555" s="104"/>
      <c r="JR2555" s="104"/>
      <c r="JS2555" s="104"/>
      <c r="JT2555" s="104"/>
      <c r="JU2555" s="104"/>
      <c r="JV2555" s="104"/>
      <c r="JW2555" s="104"/>
      <c r="JX2555" s="104"/>
      <c r="JY2555" s="104"/>
      <c r="JZ2555" s="104"/>
      <c r="KA2555" s="104"/>
      <c r="KB2555" s="104"/>
      <c r="KC2555" s="104"/>
      <c r="KD2555" s="104"/>
      <c r="KE2555" s="104"/>
      <c r="KF2555" s="104"/>
      <c r="KG2555" s="104"/>
      <c r="KH2555" s="104"/>
      <c r="KI2555" s="104"/>
      <c r="KJ2555" s="104"/>
      <c r="KK2555" s="104"/>
      <c r="KL2555" s="104"/>
      <c r="KM2555" s="104"/>
      <c r="KN2555" s="104"/>
      <c r="KO2555" s="104"/>
      <c r="KP2555" s="104"/>
      <c r="KQ2555" s="104"/>
      <c r="KR2555" s="104"/>
      <c r="KS2555" s="104"/>
      <c r="KT2555" s="104"/>
      <c r="KU2555" s="104"/>
      <c r="KV2555" s="104"/>
      <c r="KW2555" s="104"/>
      <c r="KX2555" s="104"/>
      <c r="KY2555" s="104"/>
      <c r="KZ2555" s="104"/>
      <c r="LA2555" s="104"/>
      <c r="LB2555" s="104"/>
      <c r="LC2555" s="104"/>
      <c r="LD2555" s="104"/>
      <c r="LE2555" s="104"/>
      <c r="LF2555" s="104"/>
      <c r="LG2555" s="104"/>
      <c r="LH2555" s="104"/>
      <c r="LI2555" s="104"/>
      <c r="LJ2555" s="104"/>
      <c r="LK2555" s="104"/>
      <c r="LL2555" s="104"/>
      <c r="LM2555" s="104"/>
      <c r="LN2555" s="104"/>
      <c r="LO2555" s="104"/>
      <c r="LP2555" s="104"/>
      <c r="LQ2555" s="104"/>
      <c r="LR2555" s="104"/>
      <c r="LS2555" s="104"/>
      <c r="LT2555" s="104"/>
      <c r="LU2555" s="104"/>
      <c r="LV2555" s="104"/>
      <c r="LW2555" s="104"/>
      <c r="LX2555" s="104"/>
      <c r="LY2555" s="104"/>
      <c r="LZ2555" s="104"/>
      <c r="MA2555" s="104"/>
      <c r="MB2555" s="104"/>
      <c r="MC2555" s="104"/>
      <c r="MD2555" s="104"/>
      <c r="ME2555" s="104"/>
      <c r="MF2555" s="104"/>
      <c r="MG2555" s="104"/>
      <c r="MH2555" s="104"/>
      <c r="MI2555" s="104"/>
      <c r="MJ2555" s="104"/>
      <c r="MK2555" s="104"/>
      <c r="ML2555" s="104"/>
      <c r="MM2555" s="104"/>
      <c r="MN2555" s="104"/>
      <c r="MO2555" s="104"/>
      <c r="MP2555" s="104"/>
      <c r="MQ2555" s="104"/>
      <c r="MR2555" s="104"/>
      <c r="MS2555" s="104"/>
      <c r="MT2555" s="104"/>
      <c r="MU2555" s="104"/>
      <c r="MV2555" s="104"/>
      <c r="MW2555" s="104"/>
      <c r="MX2555" s="104"/>
      <c r="MY2555" s="104"/>
      <c r="MZ2555" s="104"/>
      <c r="NA2555" s="104"/>
      <c r="NB2555" s="104"/>
      <c r="NC2555" s="104"/>
      <c r="ND2555" s="104"/>
      <c r="NE2555" s="104"/>
      <c r="NF2555" s="104"/>
      <c r="NG2555" s="104"/>
      <c r="NH2555" s="104"/>
      <c r="NI2555" s="104"/>
      <c r="NJ2555" s="104"/>
      <c r="NK2555" s="104"/>
      <c r="NL2555" s="104"/>
      <c r="NM2555" s="104"/>
      <c r="NN2555" s="104"/>
      <c r="NO2555" s="104"/>
      <c r="NP2555" s="104"/>
      <c r="NQ2555" s="104"/>
      <c r="NR2555" s="104"/>
      <c r="NS2555" s="104"/>
      <c r="NT2555" s="104"/>
      <c r="NU2555" s="104"/>
      <c r="NV2555" s="104"/>
      <c r="NW2555" s="104"/>
      <c r="NX2555" s="104"/>
      <c r="NY2555" s="104"/>
      <c r="NZ2555" s="104"/>
      <c r="OA2555" s="104"/>
      <c r="OB2555" s="104"/>
      <c r="OC2555" s="104"/>
      <c r="OD2555" s="104"/>
      <c r="OE2555" s="104"/>
      <c r="OF2555" s="104"/>
      <c r="OG2555" s="104"/>
      <c r="OH2555" s="104"/>
      <c r="OI2555" s="104"/>
      <c r="OJ2555" s="104"/>
      <c r="OK2555" s="104"/>
      <c r="OL2555" s="104"/>
      <c r="OM2555" s="104"/>
      <c r="ON2555" s="104"/>
      <c r="OO2555" s="104"/>
      <c r="OP2555" s="104"/>
      <c r="OQ2555" s="104"/>
      <c r="OR2555" s="104"/>
      <c r="OS2555" s="104"/>
      <c r="OT2555" s="104"/>
      <c r="OU2555" s="104"/>
      <c r="OV2555" s="104"/>
      <c r="OW2555" s="104"/>
      <c r="OX2555" s="104"/>
      <c r="OY2555" s="104"/>
      <c r="OZ2555" s="104"/>
      <c r="PA2555" s="104"/>
      <c r="PB2555" s="104"/>
      <c r="PC2555" s="104"/>
      <c r="PD2555" s="104"/>
      <c r="PE2555" s="104"/>
      <c r="PF2555" s="104"/>
      <c r="PG2555" s="104"/>
      <c r="PH2555" s="104"/>
      <c r="PI2555" s="104"/>
      <c r="PJ2555" s="104"/>
      <c r="PK2555" s="104"/>
      <c r="PL2555" s="104"/>
      <c r="PM2555" s="104"/>
      <c r="PN2555" s="104"/>
      <c r="PO2555" s="104"/>
      <c r="PP2555" s="104"/>
      <c r="PQ2555" s="104"/>
      <c r="PR2555" s="104"/>
      <c r="PS2555" s="104"/>
      <c r="PT2555" s="104"/>
      <c r="PU2555" s="104"/>
      <c r="PV2555" s="104"/>
      <c r="PW2555" s="104"/>
      <c r="PX2555" s="104"/>
      <c r="PY2555" s="104"/>
      <c r="PZ2555" s="104"/>
      <c r="QA2555" s="104"/>
      <c r="QB2555" s="104"/>
      <c r="QC2555" s="104"/>
      <c r="QD2555" s="104"/>
      <c r="QE2555" s="104"/>
      <c r="QF2555" s="104"/>
      <c r="QG2555" s="104"/>
      <c r="QH2555" s="104"/>
      <c r="QI2555" s="104"/>
      <c r="QJ2555" s="104"/>
      <c r="QK2555" s="104"/>
      <c r="QL2555" s="104"/>
      <c r="QM2555" s="104"/>
      <c r="QN2555" s="104"/>
      <c r="QO2555" s="104"/>
      <c r="QP2555" s="104"/>
      <c r="QQ2555" s="104"/>
      <c r="QR2555" s="104"/>
      <c r="QS2555" s="104"/>
      <c r="QT2555" s="104"/>
      <c r="QU2555" s="104"/>
      <c r="QV2555" s="104"/>
      <c r="QW2555" s="104"/>
      <c r="QX2555" s="104"/>
      <c r="QY2555" s="104"/>
      <c r="QZ2555" s="104"/>
      <c r="RA2555" s="104"/>
      <c r="RB2555" s="104"/>
      <c r="RC2555" s="104"/>
      <c r="RD2555" s="104"/>
      <c r="RE2555" s="104"/>
      <c r="RF2555" s="104"/>
    </row>
    <row r="2556" spans="1:474" ht="45" x14ac:dyDescent="0.25">
      <c r="A2556" s="26"/>
      <c r="B2556" s="62" t="s">
        <v>2402</v>
      </c>
      <c r="C2556" s="23"/>
      <c r="D2556" s="49">
        <v>3</v>
      </c>
      <c r="E2556" s="23"/>
      <c r="F2556" s="50">
        <v>30010.614595839997</v>
      </c>
      <c r="G2556" s="169"/>
      <c r="H2556" s="169"/>
      <c r="I2556" s="169"/>
      <c r="J2556" s="169"/>
      <c r="K2556" s="169"/>
      <c r="L2556" s="169"/>
      <c r="M2556" s="169"/>
      <c r="N2556" s="169"/>
      <c r="O2556" s="169"/>
      <c r="P2556" s="207"/>
      <c r="Q2556" s="169"/>
      <c r="R2556" s="169"/>
      <c r="S2556" s="169"/>
      <c r="T2556" s="169"/>
      <c r="U2556" s="208">
        <v>3</v>
      </c>
      <c r="V2556" s="207">
        <v>30010.614595839997</v>
      </c>
      <c r="W2556" s="169"/>
      <c r="X2556" s="169"/>
      <c r="Y2556" s="169"/>
      <c r="Z2556" s="169"/>
      <c r="AA2556" s="169"/>
      <c r="AB2556" s="169"/>
      <c r="AC2556" s="180"/>
      <c r="AD2556" s="180"/>
      <c r="AE2556" s="207">
        <f t="shared" ref="AE2556:AE2564" si="426">H2556+J2556+L2556+N2556+P2556+R2556+T2556+V2556+X2556+Z2556+AB2556+AD2556</f>
        <v>30010.614595839997</v>
      </c>
    </row>
    <row r="2557" spans="1:474" x14ac:dyDescent="0.25">
      <c r="A2557" s="131"/>
      <c r="B2557" s="48" t="s">
        <v>2403</v>
      </c>
      <c r="C2557" s="23"/>
      <c r="D2557" s="49">
        <v>1</v>
      </c>
      <c r="E2557" s="23"/>
      <c r="F2557" s="50">
        <v>14198.86</v>
      </c>
      <c r="G2557" s="169"/>
      <c r="H2557" s="169"/>
      <c r="I2557" s="169"/>
      <c r="J2557" s="169"/>
      <c r="K2557" s="169"/>
      <c r="L2557" s="169"/>
      <c r="M2557" s="169"/>
      <c r="N2557" s="169"/>
      <c r="O2557" s="169"/>
      <c r="P2557" s="207"/>
      <c r="Q2557" s="169"/>
      <c r="R2557" s="169"/>
      <c r="S2557" s="169"/>
      <c r="T2557" s="169"/>
      <c r="U2557" s="208">
        <v>1</v>
      </c>
      <c r="V2557" s="207">
        <v>14198.86</v>
      </c>
      <c r="W2557" s="169"/>
      <c r="X2557" s="169"/>
      <c r="Y2557" s="169"/>
      <c r="Z2557" s="169"/>
      <c r="AA2557" s="169"/>
      <c r="AB2557" s="169"/>
      <c r="AC2557" s="180"/>
      <c r="AD2557" s="180"/>
      <c r="AE2557" s="207">
        <f t="shared" si="426"/>
        <v>14198.86</v>
      </c>
    </row>
    <row r="2558" spans="1:474" x14ac:dyDescent="0.25">
      <c r="A2558" s="131"/>
      <c r="B2558" s="48" t="s">
        <v>2404</v>
      </c>
      <c r="C2558" s="23"/>
      <c r="D2558" s="49">
        <v>1</v>
      </c>
      <c r="E2558" s="23"/>
      <c r="F2558" s="50">
        <v>9500</v>
      </c>
      <c r="G2558" s="169"/>
      <c r="H2558" s="169"/>
      <c r="I2558" s="169"/>
      <c r="J2558" s="169"/>
      <c r="K2558" s="169"/>
      <c r="L2558" s="169"/>
      <c r="M2558" s="169"/>
      <c r="N2558" s="169"/>
      <c r="O2558" s="169"/>
      <c r="P2558" s="207"/>
      <c r="Q2558" s="169"/>
      <c r="R2558" s="169"/>
      <c r="S2558" s="169"/>
      <c r="T2558" s="169"/>
      <c r="U2558" s="208">
        <v>1</v>
      </c>
      <c r="V2558" s="207">
        <v>9500</v>
      </c>
      <c r="W2558" s="169"/>
      <c r="X2558" s="169"/>
      <c r="Y2558" s="169"/>
      <c r="Z2558" s="169"/>
      <c r="AA2558" s="169"/>
      <c r="AB2558" s="169"/>
      <c r="AC2558" s="180"/>
      <c r="AD2558" s="180"/>
      <c r="AE2558" s="207">
        <f t="shared" si="426"/>
        <v>9500</v>
      </c>
    </row>
    <row r="2559" spans="1:474" x14ac:dyDescent="0.25">
      <c r="A2559" s="131"/>
      <c r="B2559" s="62" t="s">
        <v>2405</v>
      </c>
      <c r="C2559" s="23"/>
      <c r="D2559" s="49">
        <v>4</v>
      </c>
      <c r="E2559" s="23"/>
      <c r="F2559" s="50">
        <v>145609.53638400001</v>
      </c>
      <c r="G2559" s="169"/>
      <c r="H2559" s="169"/>
      <c r="I2559" s="169"/>
      <c r="J2559" s="169"/>
      <c r="K2559" s="169"/>
      <c r="L2559" s="169"/>
      <c r="M2559" s="169"/>
      <c r="N2559" s="169"/>
      <c r="O2559" s="169"/>
      <c r="P2559" s="207"/>
      <c r="Q2559" s="169"/>
      <c r="R2559" s="169"/>
      <c r="S2559" s="169"/>
      <c r="T2559" s="169"/>
      <c r="U2559" s="208">
        <v>4</v>
      </c>
      <c r="V2559" s="207">
        <v>145609.53638400001</v>
      </c>
      <c r="W2559" s="169"/>
      <c r="X2559" s="169"/>
      <c r="Y2559" s="169"/>
      <c r="Z2559" s="169"/>
      <c r="AA2559" s="169"/>
      <c r="AB2559" s="169"/>
      <c r="AC2559" s="180"/>
      <c r="AD2559" s="180"/>
      <c r="AE2559" s="207">
        <f t="shared" si="426"/>
        <v>145609.53638400001</v>
      </c>
    </row>
    <row r="2560" spans="1:474" x14ac:dyDescent="0.25">
      <c r="A2560" s="131"/>
      <c r="B2560" s="48" t="s">
        <v>2406</v>
      </c>
      <c r="C2560" s="23"/>
      <c r="D2560" s="49">
        <v>4</v>
      </c>
      <c r="E2560" s="23"/>
      <c r="F2560" s="50">
        <v>92718.501258240009</v>
      </c>
      <c r="G2560" s="169"/>
      <c r="H2560" s="169"/>
      <c r="I2560" s="169"/>
      <c r="J2560" s="169"/>
      <c r="K2560" s="169"/>
      <c r="L2560" s="169"/>
      <c r="M2560" s="169"/>
      <c r="N2560" s="169"/>
      <c r="O2560" s="169"/>
      <c r="P2560" s="207"/>
      <c r="Q2560" s="169"/>
      <c r="R2560" s="169"/>
      <c r="S2560" s="169"/>
      <c r="T2560" s="169"/>
      <c r="U2560" s="208">
        <v>4</v>
      </c>
      <c r="V2560" s="207">
        <v>92718.501258240009</v>
      </c>
      <c r="W2560" s="169"/>
      <c r="X2560" s="169"/>
      <c r="Y2560" s="169"/>
      <c r="Z2560" s="169"/>
      <c r="AA2560" s="169"/>
      <c r="AB2560" s="169"/>
      <c r="AC2560" s="180"/>
      <c r="AD2560" s="180"/>
      <c r="AE2560" s="207">
        <f t="shared" si="426"/>
        <v>92718.501258240009</v>
      </c>
    </row>
    <row r="2561" spans="1:474" x14ac:dyDescent="0.25">
      <c r="A2561" s="131"/>
      <c r="B2561" s="48" t="s">
        <v>2407</v>
      </c>
      <c r="C2561" s="23"/>
      <c r="D2561" s="49">
        <v>4</v>
      </c>
      <c r="E2561" s="23"/>
      <c r="F2561" s="50">
        <v>17251.7976576</v>
      </c>
      <c r="G2561" s="169"/>
      <c r="H2561" s="169"/>
      <c r="I2561" s="169"/>
      <c r="J2561" s="169"/>
      <c r="K2561" s="169"/>
      <c r="L2561" s="169"/>
      <c r="M2561" s="169"/>
      <c r="N2561" s="169"/>
      <c r="O2561" s="169"/>
      <c r="P2561" s="207"/>
      <c r="Q2561" s="169"/>
      <c r="R2561" s="169"/>
      <c r="S2561" s="169"/>
      <c r="T2561" s="169"/>
      <c r="U2561" s="208">
        <v>4</v>
      </c>
      <c r="V2561" s="207">
        <v>17251.7976576</v>
      </c>
      <c r="W2561" s="169"/>
      <c r="X2561" s="169"/>
      <c r="Y2561" s="169"/>
      <c r="Z2561" s="169"/>
      <c r="AA2561" s="169"/>
      <c r="AB2561" s="169"/>
      <c r="AC2561" s="180"/>
      <c r="AD2561" s="180"/>
      <c r="AE2561" s="207">
        <f t="shared" si="426"/>
        <v>17251.7976576</v>
      </c>
    </row>
    <row r="2562" spans="1:474" x14ac:dyDescent="0.25">
      <c r="A2562" s="131"/>
      <c r="B2562" s="48" t="s">
        <v>2408</v>
      </c>
      <c r="C2562" s="23"/>
      <c r="D2562" s="49">
        <v>2</v>
      </c>
      <c r="E2562" s="23"/>
      <c r="F2562" s="50">
        <v>126329.45352191999</v>
      </c>
      <c r="G2562" s="169"/>
      <c r="H2562" s="169"/>
      <c r="I2562" s="169"/>
      <c r="J2562" s="169"/>
      <c r="K2562" s="169"/>
      <c r="L2562" s="169"/>
      <c r="M2562" s="169"/>
      <c r="N2562" s="169"/>
      <c r="O2562" s="169"/>
      <c r="P2562" s="207"/>
      <c r="Q2562" s="169"/>
      <c r="R2562" s="169"/>
      <c r="S2562" s="169"/>
      <c r="T2562" s="169"/>
      <c r="U2562" s="208">
        <v>2</v>
      </c>
      <c r="V2562" s="207">
        <v>126329.45352191999</v>
      </c>
      <c r="W2562" s="169"/>
      <c r="X2562" s="169"/>
      <c r="Y2562" s="169"/>
      <c r="Z2562" s="169"/>
      <c r="AA2562" s="169"/>
      <c r="AB2562" s="169"/>
      <c r="AC2562" s="180"/>
      <c r="AD2562" s="180"/>
      <c r="AE2562" s="207">
        <f t="shared" si="426"/>
        <v>126329.45352191999</v>
      </c>
    </row>
    <row r="2563" spans="1:474" x14ac:dyDescent="0.25">
      <c r="A2563" s="131"/>
      <c r="B2563" s="48" t="s">
        <v>2409</v>
      </c>
      <c r="C2563" s="23"/>
      <c r="D2563" s="49">
        <v>1</v>
      </c>
      <c r="E2563" s="23"/>
      <c r="F2563" s="50">
        <v>21827.712297599999</v>
      </c>
      <c r="G2563" s="169"/>
      <c r="H2563" s="169"/>
      <c r="I2563" s="169"/>
      <c r="J2563" s="169"/>
      <c r="K2563" s="169"/>
      <c r="L2563" s="169"/>
      <c r="M2563" s="169"/>
      <c r="N2563" s="169"/>
      <c r="O2563" s="169"/>
      <c r="P2563" s="207"/>
      <c r="Q2563" s="169"/>
      <c r="R2563" s="169"/>
      <c r="S2563" s="169"/>
      <c r="T2563" s="169"/>
      <c r="U2563" s="208">
        <v>1</v>
      </c>
      <c r="V2563" s="207">
        <v>21827.712297599999</v>
      </c>
      <c r="W2563" s="169"/>
      <c r="X2563" s="169"/>
      <c r="Y2563" s="169"/>
      <c r="Z2563" s="169"/>
      <c r="AA2563" s="169"/>
      <c r="AB2563" s="169"/>
      <c r="AC2563" s="180"/>
      <c r="AD2563" s="180"/>
      <c r="AE2563" s="207">
        <f t="shared" si="426"/>
        <v>21827.712297599999</v>
      </c>
    </row>
    <row r="2564" spans="1:474" x14ac:dyDescent="0.25">
      <c r="A2564" s="131"/>
      <c r="B2564" s="48" t="s">
        <v>2410</v>
      </c>
      <c r="C2564" s="23"/>
      <c r="D2564" s="49">
        <v>2</v>
      </c>
      <c r="E2564" s="23"/>
      <c r="F2564" s="50">
        <v>63164.726760959995</v>
      </c>
      <c r="G2564" s="169"/>
      <c r="H2564" s="169"/>
      <c r="I2564" s="169"/>
      <c r="J2564" s="169"/>
      <c r="K2564" s="169"/>
      <c r="L2564" s="169"/>
      <c r="M2564" s="169"/>
      <c r="N2564" s="169"/>
      <c r="O2564" s="169"/>
      <c r="P2564" s="207"/>
      <c r="Q2564" s="169"/>
      <c r="R2564" s="169"/>
      <c r="S2564" s="169"/>
      <c r="T2564" s="169"/>
      <c r="U2564" s="208">
        <v>2</v>
      </c>
      <c r="V2564" s="207">
        <v>63164.726760959995</v>
      </c>
      <c r="W2564" s="169"/>
      <c r="X2564" s="169"/>
      <c r="Y2564" s="169"/>
      <c r="Z2564" s="169"/>
      <c r="AA2564" s="169"/>
      <c r="AB2564" s="169"/>
      <c r="AC2564" s="180"/>
      <c r="AD2564" s="180"/>
      <c r="AE2564" s="207">
        <f t="shared" si="426"/>
        <v>63164.726760959995</v>
      </c>
    </row>
    <row r="2565" spans="1:474" s="14" customFormat="1" x14ac:dyDescent="0.25">
      <c r="A2565" s="69">
        <v>522</v>
      </c>
      <c r="B2565" s="64" t="s">
        <v>2411</v>
      </c>
      <c r="C2565" s="121"/>
      <c r="D2565" s="72"/>
      <c r="E2565" s="71"/>
      <c r="F2565" s="73">
        <v>15078.839999999998</v>
      </c>
      <c r="G2565" s="171">
        <f>G2566</f>
        <v>0</v>
      </c>
      <c r="H2565" s="171">
        <f t="shared" ref="H2565:AE2565" si="427">H2566</f>
        <v>0</v>
      </c>
      <c r="I2565" s="171">
        <f t="shared" si="427"/>
        <v>0</v>
      </c>
      <c r="J2565" s="171">
        <f t="shared" si="427"/>
        <v>0</v>
      </c>
      <c r="K2565" s="171">
        <f t="shared" si="427"/>
        <v>0</v>
      </c>
      <c r="L2565" s="171">
        <f t="shared" si="427"/>
        <v>0</v>
      </c>
      <c r="M2565" s="171">
        <f t="shared" si="427"/>
        <v>0</v>
      </c>
      <c r="N2565" s="171">
        <f t="shared" si="427"/>
        <v>0</v>
      </c>
      <c r="O2565" s="171">
        <f t="shared" si="427"/>
        <v>0</v>
      </c>
      <c r="P2565" s="185">
        <f t="shared" si="427"/>
        <v>0</v>
      </c>
      <c r="Q2565" s="171">
        <f t="shared" si="427"/>
        <v>0</v>
      </c>
      <c r="R2565" s="171">
        <f t="shared" si="427"/>
        <v>0</v>
      </c>
      <c r="S2565" s="171">
        <v>0</v>
      </c>
      <c r="T2565" s="171">
        <v>0</v>
      </c>
      <c r="U2565" s="171">
        <v>1</v>
      </c>
      <c r="V2565" s="185">
        <v>15078.839999999998</v>
      </c>
      <c r="W2565" s="171">
        <f t="shared" si="427"/>
        <v>0</v>
      </c>
      <c r="X2565" s="171">
        <f t="shared" si="427"/>
        <v>0</v>
      </c>
      <c r="Y2565" s="171">
        <f t="shared" si="427"/>
        <v>0</v>
      </c>
      <c r="Z2565" s="171">
        <f t="shared" si="427"/>
        <v>0</v>
      </c>
      <c r="AA2565" s="171">
        <f t="shared" si="427"/>
        <v>0</v>
      </c>
      <c r="AB2565" s="171">
        <f t="shared" si="427"/>
        <v>0</v>
      </c>
      <c r="AC2565" s="171">
        <f t="shared" si="427"/>
        <v>0</v>
      </c>
      <c r="AD2565" s="181">
        <f t="shared" si="427"/>
        <v>0</v>
      </c>
      <c r="AE2565" s="185">
        <f t="shared" si="427"/>
        <v>15078.839999999998</v>
      </c>
      <c r="AF2565" s="104"/>
      <c r="AG2565" s="104"/>
      <c r="AH2565" s="104"/>
      <c r="AI2565" s="104"/>
      <c r="AJ2565" s="104"/>
      <c r="AK2565" s="104"/>
      <c r="AL2565" s="104"/>
      <c r="AM2565" s="104"/>
      <c r="AN2565" s="104"/>
      <c r="AO2565" s="104"/>
      <c r="AP2565" s="104"/>
      <c r="AQ2565" s="104"/>
      <c r="AR2565" s="104"/>
      <c r="AS2565" s="104"/>
      <c r="AT2565" s="104"/>
      <c r="AU2565" s="104"/>
      <c r="AV2565" s="104"/>
      <c r="AW2565" s="104"/>
      <c r="AX2565" s="104"/>
      <c r="AY2565" s="104"/>
      <c r="AZ2565" s="104"/>
      <c r="BA2565" s="104"/>
      <c r="BB2565" s="104"/>
      <c r="BC2565" s="104"/>
      <c r="BD2565" s="104"/>
      <c r="BE2565" s="104"/>
      <c r="BF2565" s="104"/>
      <c r="BG2565" s="104"/>
      <c r="BH2565" s="104"/>
      <c r="BI2565" s="104"/>
      <c r="BJ2565" s="104"/>
      <c r="BK2565" s="104"/>
      <c r="BL2565" s="104"/>
      <c r="BM2565" s="104"/>
      <c r="BN2565" s="104"/>
      <c r="BO2565" s="104"/>
      <c r="BP2565" s="104"/>
      <c r="BQ2565" s="104"/>
      <c r="BR2565" s="104"/>
      <c r="GM2565" s="104"/>
      <c r="GN2565" s="104"/>
      <c r="GO2565" s="104"/>
      <c r="GP2565" s="104"/>
      <c r="GQ2565" s="104"/>
      <c r="GR2565" s="104"/>
      <c r="GS2565" s="104"/>
      <c r="GT2565" s="104"/>
      <c r="GU2565" s="104"/>
      <c r="GV2565" s="104"/>
      <c r="GW2565" s="104"/>
      <c r="GX2565" s="104"/>
      <c r="GY2565" s="104"/>
      <c r="GZ2565" s="104"/>
      <c r="HA2565" s="104"/>
      <c r="HB2565" s="104"/>
      <c r="HC2565" s="104"/>
      <c r="HD2565" s="104"/>
      <c r="HE2565" s="104"/>
      <c r="HF2565" s="104"/>
      <c r="HG2565" s="104"/>
      <c r="HH2565" s="104"/>
      <c r="HI2565" s="104"/>
      <c r="HJ2565" s="104"/>
      <c r="HK2565" s="104"/>
      <c r="HL2565" s="104"/>
      <c r="HM2565" s="104"/>
      <c r="HN2565" s="104"/>
      <c r="HO2565" s="104"/>
      <c r="HP2565" s="104"/>
      <c r="HQ2565" s="104"/>
      <c r="HR2565" s="104"/>
      <c r="HS2565" s="104"/>
      <c r="HT2565" s="104"/>
      <c r="HU2565" s="104"/>
      <c r="HV2565" s="104"/>
      <c r="HW2565" s="104"/>
      <c r="HX2565" s="104"/>
      <c r="HY2565" s="104"/>
      <c r="HZ2565" s="104"/>
      <c r="IA2565" s="104"/>
      <c r="IB2565" s="104"/>
      <c r="IC2565" s="104"/>
      <c r="ID2565" s="104"/>
      <c r="IE2565" s="104"/>
      <c r="IF2565" s="104"/>
      <c r="IG2565" s="104"/>
      <c r="IH2565" s="104"/>
      <c r="II2565" s="104"/>
      <c r="IJ2565" s="104"/>
      <c r="IK2565" s="104"/>
      <c r="IL2565" s="104"/>
      <c r="IM2565" s="104"/>
      <c r="IN2565" s="104"/>
      <c r="IO2565" s="104"/>
      <c r="IP2565" s="104"/>
      <c r="IQ2565" s="104"/>
      <c r="IR2565" s="104"/>
      <c r="IS2565" s="104"/>
      <c r="IT2565" s="104"/>
      <c r="IU2565" s="104"/>
      <c r="IV2565" s="104"/>
      <c r="IW2565" s="104"/>
      <c r="IX2565" s="104"/>
      <c r="IY2565" s="104"/>
      <c r="IZ2565" s="104"/>
      <c r="JA2565" s="104"/>
      <c r="JB2565" s="104"/>
      <c r="JC2565" s="104"/>
      <c r="JD2565" s="104"/>
      <c r="JE2565" s="104"/>
      <c r="JF2565" s="104"/>
      <c r="JG2565" s="104"/>
      <c r="JH2565" s="104"/>
      <c r="JI2565" s="104"/>
      <c r="JJ2565" s="104"/>
      <c r="JK2565" s="104"/>
      <c r="JL2565" s="104"/>
      <c r="JM2565" s="104"/>
      <c r="JN2565" s="104"/>
      <c r="JO2565" s="104"/>
      <c r="JP2565" s="104"/>
      <c r="JQ2565" s="104"/>
      <c r="JR2565" s="104"/>
      <c r="JS2565" s="104"/>
      <c r="JT2565" s="104"/>
      <c r="JU2565" s="104"/>
      <c r="JV2565" s="104"/>
      <c r="JW2565" s="104"/>
      <c r="JX2565" s="104"/>
      <c r="JY2565" s="104"/>
      <c r="JZ2565" s="104"/>
      <c r="KA2565" s="104"/>
      <c r="KB2565" s="104"/>
      <c r="KC2565" s="104"/>
      <c r="KD2565" s="104"/>
      <c r="KE2565" s="104"/>
      <c r="KF2565" s="104"/>
      <c r="KG2565" s="104"/>
      <c r="KH2565" s="104"/>
      <c r="KI2565" s="104"/>
      <c r="KJ2565" s="104"/>
      <c r="KK2565" s="104"/>
      <c r="KL2565" s="104"/>
      <c r="KM2565" s="104"/>
      <c r="KN2565" s="104"/>
      <c r="KO2565" s="104"/>
      <c r="KP2565" s="104"/>
      <c r="KQ2565" s="104"/>
      <c r="KR2565" s="104"/>
      <c r="KS2565" s="104"/>
      <c r="KT2565" s="104"/>
      <c r="KU2565" s="104"/>
      <c r="KV2565" s="104"/>
      <c r="KW2565" s="104"/>
      <c r="KX2565" s="104"/>
      <c r="KY2565" s="104"/>
      <c r="KZ2565" s="104"/>
      <c r="LA2565" s="104"/>
      <c r="LB2565" s="104"/>
      <c r="LC2565" s="104"/>
      <c r="LD2565" s="104"/>
      <c r="LE2565" s="104"/>
      <c r="LF2565" s="104"/>
      <c r="LG2565" s="104"/>
      <c r="LH2565" s="104"/>
      <c r="LI2565" s="104"/>
      <c r="LJ2565" s="104"/>
      <c r="LK2565" s="104"/>
      <c r="LL2565" s="104"/>
      <c r="LM2565" s="104"/>
      <c r="LN2565" s="104"/>
      <c r="LO2565" s="104"/>
      <c r="LP2565" s="104"/>
      <c r="LQ2565" s="104"/>
      <c r="LR2565" s="104"/>
      <c r="LS2565" s="104"/>
      <c r="LT2565" s="104"/>
      <c r="LU2565" s="104"/>
      <c r="LV2565" s="104"/>
      <c r="LW2565" s="104"/>
      <c r="LX2565" s="104"/>
      <c r="LY2565" s="104"/>
      <c r="LZ2565" s="104"/>
      <c r="MA2565" s="104"/>
      <c r="MB2565" s="104"/>
      <c r="MC2565" s="104"/>
      <c r="MD2565" s="104"/>
      <c r="ME2565" s="104"/>
      <c r="MF2565" s="104"/>
      <c r="MG2565" s="104"/>
      <c r="MH2565" s="104"/>
      <c r="MI2565" s="104"/>
      <c r="MJ2565" s="104"/>
      <c r="MK2565" s="104"/>
      <c r="ML2565" s="104"/>
      <c r="MM2565" s="104"/>
      <c r="MN2565" s="104"/>
      <c r="MO2565" s="104"/>
      <c r="MP2565" s="104"/>
      <c r="MQ2565" s="104"/>
      <c r="MR2565" s="104"/>
      <c r="MS2565" s="104"/>
      <c r="MT2565" s="104"/>
      <c r="MU2565" s="104"/>
      <c r="MV2565" s="104"/>
      <c r="MW2565" s="104"/>
      <c r="MX2565" s="104"/>
      <c r="MY2565" s="104"/>
      <c r="MZ2565" s="104"/>
      <c r="NA2565" s="104"/>
      <c r="NB2565" s="104"/>
      <c r="NC2565" s="104"/>
      <c r="ND2565" s="104"/>
      <c r="NE2565" s="104"/>
      <c r="NF2565" s="104"/>
      <c r="NG2565" s="104"/>
      <c r="NH2565" s="104"/>
      <c r="NI2565" s="104"/>
      <c r="NJ2565" s="104"/>
      <c r="NK2565" s="104"/>
      <c r="NL2565" s="104"/>
      <c r="NM2565" s="104"/>
      <c r="NN2565" s="104"/>
      <c r="NO2565" s="104"/>
      <c r="NP2565" s="104"/>
      <c r="NQ2565" s="104"/>
      <c r="NR2565" s="104"/>
      <c r="NS2565" s="104"/>
      <c r="NT2565" s="104"/>
      <c r="NU2565" s="104"/>
      <c r="NV2565" s="104"/>
      <c r="NW2565" s="104"/>
      <c r="NX2565" s="104"/>
      <c r="NY2565" s="104"/>
      <c r="NZ2565" s="104"/>
      <c r="OA2565" s="104"/>
      <c r="OB2565" s="104"/>
      <c r="OC2565" s="104"/>
      <c r="OD2565" s="104"/>
      <c r="OE2565" s="104"/>
      <c r="OF2565" s="104"/>
      <c r="OG2565" s="104"/>
      <c r="OH2565" s="104"/>
      <c r="OI2565" s="104"/>
      <c r="OJ2565" s="104"/>
      <c r="OK2565" s="104"/>
      <c r="OL2565" s="104"/>
      <c r="OM2565" s="104"/>
      <c r="ON2565" s="104"/>
      <c r="OO2565" s="104"/>
      <c r="OP2565" s="104"/>
      <c r="OQ2565" s="104"/>
      <c r="OR2565" s="104"/>
      <c r="OS2565" s="104"/>
      <c r="OT2565" s="104"/>
      <c r="OU2565" s="104"/>
      <c r="OV2565" s="104"/>
      <c r="OW2565" s="104"/>
      <c r="OX2565" s="104"/>
      <c r="OY2565" s="104"/>
      <c r="OZ2565" s="104"/>
      <c r="PA2565" s="104"/>
      <c r="PB2565" s="104"/>
      <c r="PC2565" s="104"/>
      <c r="PD2565" s="104"/>
      <c r="PE2565" s="104"/>
      <c r="PF2565" s="104"/>
      <c r="PG2565" s="104"/>
      <c r="PH2565" s="104"/>
      <c r="PI2565" s="104"/>
      <c r="PJ2565" s="104"/>
      <c r="PK2565" s="104"/>
      <c r="PL2565" s="104"/>
      <c r="PM2565" s="104"/>
      <c r="PN2565" s="104"/>
      <c r="PO2565" s="104"/>
      <c r="PP2565" s="104"/>
      <c r="PQ2565" s="104"/>
      <c r="PR2565" s="104"/>
      <c r="PS2565" s="104"/>
      <c r="PT2565" s="104"/>
      <c r="PU2565" s="104"/>
      <c r="PV2565" s="104"/>
      <c r="PW2565" s="104"/>
      <c r="PX2565" s="104"/>
      <c r="PY2565" s="104"/>
      <c r="PZ2565" s="104"/>
      <c r="QA2565" s="104"/>
      <c r="QB2565" s="104"/>
      <c r="QC2565" s="104"/>
      <c r="QD2565" s="104"/>
      <c r="QE2565" s="104"/>
      <c r="QF2565" s="104"/>
      <c r="QG2565" s="104"/>
      <c r="QH2565" s="104"/>
      <c r="QI2565" s="104"/>
      <c r="QJ2565" s="104"/>
      <c r="QK2565" s="104"/>
      <c r="QL2565" s="104"/>
      <c r="QM2565" s="104"/>
      <c r="QN2565" s="104"/>
      <c r="QO2565" s="104"/>
      <c r="QP2565" s="104"/>
      <c r="QQ2565" s="104"/>
      <c r="QR2565" s="104"/>
      <c r="QS2565" s="104"/>
      <c r="QT2565" s="104"/>
      <c r="QU2565" s="104"/>
      <c r="QV2565" s="104"/>
      <c r="QW2565" s="104"/>
      <c r="QX2565" s="104"/>
      <c r="QY2565" s="104"/>
      <c r="QZ2565" s="104"/>
      <c r="RA2565" s="104"/>
      <c r="RB2565" s="104"/>
      <c r="RC2565" s="104"/>
      <c r="RD2565" s="104"/>
      <c r="RE2565" s="104"/>
      <c r="RF2565" s="104"/>
    </row>
    <row r="2566" spans="1:474" s="19" customFormat="1" x14ac:dyDescent="0.25">
      <c r="A2566" s="138">
        <v>52201</v>
      </c>
      <c r="B2566" s="75" t="s">
        <v>2411</v>
      </c>
      <c r="C2566" s="52"/>
      <c r="D2566" s="52"/>
      <c r="E2566" s="52"/>
      <c r="F2566" s="18">
        <v>15078.839999999998</v>
      </c>
      <c r="G2566" s="173">
        <f>SUM(G2567)</f>
        <v>0</v>
      </c>
      <c r="H2566" s="173">
        <f t="shared" ref="H2566:AE2566" si="428">SUM(H2567)</f>
        <v>0</v>
      </c>
      <c r="I2566" s="173">
        <f t="shared" si="428"/>
        <v>0</v>
      </c>
      <c r="J2566" s="173">
        <f t="shared" si="428"/>
        <v>0</v>
      </c>
      <c r="K2566" s="173">
        <f t="shared" si="428"/>
        <v>0</v>
      </c>
      <c r="L2566" s="173">
        <f t="shared" si="428"/>
        <v>0</v>
      </c>
      <c r="M2566" s="173">
        <f t="shared" si="428"/>
        <v>0</v>
      </c>
      <c r="N2566" s="173">
        <f t="shared" si="428"/>
        <v>0</v>
      </c>
      <c r="O2566" s="173">
        <f t="shared" si="428"/>
        <v>0</v>
      </c>
      <c r="P2566" s="184">
        <f t="shared" si="428"/>
        <v>0</v>
      </c>
      <c r="Q2566" s="173">
        <f t="shared" si="428"/>
        <v>0</v>
      </c>
      <c r="R2566" s="173">
        <f t="shared" si="428"/>
        <v>0</v>
      </c>
      <c r="S2566" s="173">
        <v>0</v>
      </c>
      <c r="T2566" s="173">
        <v>0</v>
      </c>
      <c r="U2566" s="173">
        <v>1</v>
      </c>
      <c r="V2566" s="184">
        <v>15078.839999999998</v>
      </c>
      <c r="W2566" s="173">
        <f t="shared" si="428"/>
        <v>0</v>
      </c>
      <c r="X2566" s="173">
        <f t="shared" si="428"/>
        <v>0</v>
      </c>
      <c r="Y2566" s="173">
        <f t="shared" si="428"/>
        <v>0</v>
      </c>
      <c r="Z2566" s="173">
        <f t="shared" si="428"/>
        <v>0</v>
      </c>
      <c r="AA2566" s="173">
        <f t="shared" si="428"/>
        <v>0</v>
      </c>
      <c r="AB2566" s="173">
        <f t="shared" si="428"/>
        <v>0</v>
      </c>
      <c r="AC2566" s="173">
        <f t="shared" si="428"/>
        <v>0</v>
      </c>
      <c r="AD2566" s="179">
        <f t="shared" si="428"/>
        <v>0</v>
      </c>
      <c r="AE2566" s="184">
        <f t="shared" si="428"/>
        <v>15078.839999999998</v>
      </c>
      <c r="AF2566" s="104"/>
      <c r="AG2566" s="104"/>
      <c r="AH2566" s="104"/>
      <c r="AI2566" s="104"/>
      <c r="AJ2566" s="104"/>
      <c r="AK2566" s="104"/>
      <c r="AL2566" s="104"/>
      <c r="AM2566" s="104"/>
      <c r="AN2566" s="104"/>
      <c r="AO2566" s="104"/>
      <c r="AP2566" s="104"/>
      <c r="AQ2566" s="104"/>
      <c r="AR2566" s="104"/>
      <c r="AS2566" s="104"/>
      <c r="AT2566" s="104"/>
      <c r="AU2566" s="104"/>
      <c r="AV2566" s="104"/>
      <c r="AW2566" s="104"/>
      <c r="AX2566" s="104"/>
      <c r="AY2566" s="104"/>
      <c r="AZ2566" s="104"/>
      <c r="BA2566" s="104"/>
      <c r="BB2566" s="104"/>
      <c r="BC2566" s="104"/>
      <c r="BD2566" s="104"/>
      <c r="BE2566" s="104"/>
      <c r="BF2566" s="104"/>
      <c r="BG2566" s="104"/>
      <c r="BH2566" s="104"/>
      <c r="BI2566" s="104"/>
      <c r="BJ2566" s="104"/>
      <c r="BK2566" s="104"/>
      <c r="BL2566" s="104"/>
      <c r="BM2566" s="104"/>
      <c r="BN2566" s="104"/>
      <c r="BO2566" s="104"/>
      <c r="BP2566" s="104"/>
      <c r="BQ2566" s="104"/>
      <c r="BR2566" s="104"/>
      <c r="GM2566" s="104"/>
      <c r="GN2566" s="104"/>
      <c r="GO2566" s="104"/>
      <c r="GP2566" s="104"/>
      <c r="GQ2566" s="104"/>
      <c r="GR2566" s="104"/>
      <c r="GS2566" s="104"/>
      <c r="GT2566" s="104"/>
      <c r="GU2566" s="104"/>
      <c r="GV2566" s="104"/>
      <c r="GW2566" s="104"/>
      <c r="GX2566" s="104"/>
      <c r="GY2566" s="104"/>
      <c r="GZ2566" s="104"/>
      <c r="HA2566" s="104"/>
      <c r="HB2566" s="104"/>
      <c r="HC2566" s="104"/>
      <c r="HD2566" s="104"/>
      <c r="HE2566" s="104"/>
      <c r="HF2566" s="104"/>
      <c r="HG2566" s="104"/>
      <c r="HH2566" s="104"/>
      <c r="HI2566" s="104"/>
      <c r="HJ2566" s="104"/>
      <c r="HK2566" s="104"/>
      <c r="HL2566" s="104"/>
      <c r="HM2566" s="104"/>
      <c r="HN2566" s="104"/>
      <c r="HO2566" s="104"/>
      <c r="HP2566" s="104"/>
      <c r="HQ2566" s="104"/>
      <c r="HR2566" s="104"/>
      <c r="HS2566" s="104"/>
      <c r="HT2566" s="104"/>
      <c r="HU2566" s="104"/>
      <c r="HV2566" s="104"/>
      <c r="HW2566" s="104"/>
      <c r="HX2566" s="104"/>
      <c r="HY2566" s="104"/>
      <c r="HZ2566" s="104"/>
      <c r="IA2566" s="104"/>
      <c r="IB2566" s="104"/>
      <c r="IC2566" s="104"/>
      <c r="ID2566" s="104"/>
      <c r="IE2566" s="104"/>
      <c r="IF2566" s="104"/>
      <c r="IG2566" s="104"/>
      <c r="IH2566" s="104"/>
      <c r="II2566" s="104"/>
      <c r="IJ2566" s="104"/>
      <c r="IK2566" s="104"/>
      <c r="IL2566" s="104"/>
      <c r="IM2566" s="104"/>
      <c r="IN2566" s="104"/>
      <c r="IO2566" s="104"/>
      <c r="IP2566" s="104"/>
      <c r="IQ2566" s="104"/>
      <c r="IR2566" s="104"/>
      <c r="IS2566" s="104"/>
      <c r="IT2566" s="104"/>
      <c r="IU2566" s="104"/>
      <c r="IV2566" s="104"/>
      <c r="IW2566" s="104"/>
      <c r="IX2566" s="104"/>
      <c r="IY2566" s="104"/>
      <c r="IZ2566" s="104"/>
      <c r="JA2566" s="104"/>
      <c r="JB2566" s="104"/>
      <c r="JC2566" s="104"/>
      <c r="JD2566" s="104"/>
      <c r="JE2566" s="104"/>
      <c r="JF2566" s="104"/>
      <c r="JG2566" s="104"/>
      <c r="JH2566" s="104"/>
      <c r="JI2566" s="104"/>
      <c r="JJ2566" s="104"/>
      <c r="JK2566" s="104"/>
      <c r="JL2566" s="104"/>
      <c r="JM2566" s="104"/>
      <c r="JN2566" s="104"/>
      <c r="JO2566" s="104"/>
      <c r="JP2566" s="104"/>
      <c r="JQ2566" s="104"/>
      <c r="JR2566" s="104"/>
      <c r="JS2566" s="104"/>
      <c r="JT2566" s="104"/>
      <c r="JU2566" s="104"/>
      <c r="JV2566" s="104"/>
      <c r="JW2566" s="104"/>
      <c r="JX2566" s="104"/>
      <c r="JY2566" s="104"/>
      <c r="JZ2566" s="104"/>
      <c r="KA2566" s="104"/>
      <c r="KB2566" s="104"/>
      <c r="KC2566" s="104"/>
      <c r="KD2566" s="104"/>
      <c r="KE2566" s="104"/>
      <c r="KF2566" s="104"/>
      <c r="KG2566" s="104"/>
      <c r="KH2566" s="104"/>
      <c r="KI2566" s="104"/>
      <c r="KJ2566" s="104"/>
      <c r="KK2566" s="104"/>
      <c r="KL2566" s="104"/>
      <c r="KM2566" s="104"/>
      <c r="KN2566" s="104"/>
      <c r="KO2566" s="104"/>
      <c r="KP2566" s="104"/>
      <c r="KQ2566" s="104"/>
      <c r="KR2566" s="104"/>
      <c r="KS2566" s="104"/>
      <c r="KT2566" s="104"/>
      <c r="KU2566" s="104"/>
      <c r="KV2566" s="104"/>
      <c r="KW2566" s="104"/>
      <c r="KX2566" s="104"/>
      <c r="KY2566" s="104"/>
      <c r="KZ2566" s="104"/>
      <c r="LA2566" s="104"/>
      <c r="LB2566" s="104"/>
      <c r="LC2566" s="104"/>
      <c r="LD2566" s="104"/>
      <c r="LE2566" s="104"/>
      <c r="LF2566" s="104"/>
      <c r="LG2566" s="104"/>
      <c r="LH2566" s="104"/>
      <c r="LI2566" s="104"/>
      <c r="LJ2566" s="104"/>
      <c r="LK2566" s="104"/>
      <c r="LL2566" s="104"/>
      <c r="LM2566" s="104"/>
      <c r="LN2566" s="104"/>
      <c r="LO2566" s="104"/>
      <c r="LP2566" s="104"/>
      <c r="LQ2566" s="104"/>
      <c r="LR2566" s="104"/>
      <c r="LS2566" s="104"/>
      <c r="LT2566" s="104"/>
      <c r="LU2566" s="104"/>
      <c r="LV2566" s="104"/>
      <c r="LW2566" s="104"/>
      <c r="LX2566" s="104"/>
      <c r="LY2566" s="104"/>
      <c r="LZ2566" s="104"/>
      <c r="MA2566" s="104"/>
      <c r="MB2566" s="104"/>
      <c r="MC2566" s="104"/>
      <c r="MD2566" s="104"/>
      <c r="ME2566" s="104"/>
      <c r="MF2566" s="104"/>
      <c r="MG2566" s="104"/>
      <c r="MH2566" s="104"/>
      <c r="MI2566" s="104"/>
      <c r="MJ2566" s="104"/>
      <c r="MK2566" s="104"/>
      <c r="ML2566" s="104"/>
      <c r="MM2566" s="104"/>
      <c r="MN2566" s="104"/>
      <c r="MO2566" s="104"/>
      <c r="MP2566" s="104"/>
      <c r="MQ2566" s="104"/>
      <c r="MR2566" s="104"/>
      <c r="MS2566" s="104"/>
      <c r="MT2566" s="104"/>
      <c r="MU2566" s="104"/>
      <c r="MV2566" s="104"/>
      <c r="MW2566" s="104"/>
      <c r="MX2566" s="104"/>
      <c r="MY2566" s="104"/>
      <c r="MZ2566" s="104"/>
      <c r="NA2566" s="104"/>
      <c r="NB2566" s="104"/>
      <c r="NC2566" s="104"/>
      <c r="ND2566" s="104"/>
      <c r="NE2566" s="104"/>
      <c r="NF2566" s="104"/>
      <c r="NG2566" s="104"/>
      <c r="NH2566" s="104"/>
      <c r="NI2566" s="104"/>
      <c r="NJ2566" s="104"/>
      <c r="NK2566" s="104"/>
      <c r="NL2566" s="104"/>
      <c r="NM2566" s="104"/>
      <c r="NN2566" s="104"/>
      <c r="NO2566" s="104"/>
      <c r="NP2566" s="104"/>
      <c r="NQ2566" s="104"/>
      <c r="NR2566" s="104"/>
      <c r="NS2566" s="104"/>
      <c r="NT2566" s="104"/>
      <c r="NU2566" s="104"/>
      <c r="NV2566" s="104"/>
      <c r="NW2566" s="104"/>
      <c r="NX2566" s="104"/>
      <c r="NY2566" s="104"/>
      <c r="NZ2566" s="104"/>
      <c r="OA2566" s="104"/>
      <c r="OB2566" s="104"/>
      <c r="OC2566" s="104"/>
      <c r="OD2566" s="104"/>
      <c r="OE2566" s="104"/>
      <c r="OF2566" s="104"/>
      <c r="OG2566" s="104"/>
      <c r="OH2566" s="104"/>
      <c r="OI2566" s="104"/>
      <c r="OJ2566" s="104"/>
      <c r="OK2566" s="104"/>
      <c r="OL2566" s="104"/>
      <c r="OM2566" s="104"/>
      <c r="ON2566" s="104"/>
      <c r="OO2566" s="104"/>
      <c r="OP2566" s="104"/>
      <c r="OQ2566" s="104"/>
      <c r="OR2566" s="104"/>
      <c r="OS2566" s="104"/>
      <c r="OT2566" s="104"/>
      <c r="OU2566" s="104"/>
      <c r="OV2566" s="104"/>
      <c r="OW2566" s="104"/>
      <c r="OX2566" s="104"/>
      <c r="OY2566" s="104"/>
      <c r="OZ2566" s="104"/>
      <c r="PA2566" s="104"/>
      <c r="PB2566" s="104"/>
      <c r="PC2566" s="104"/>
      <c r="PD2566" s="104"/>
      <c r="PE2566" s="104"/>
      <c r="PF2566" s="104"/>
      <c r="PG2566" s="104"/>
      <c r="PH2566" s="104"/>
      <c r="PI2566" s="104"/>
      <c r="PJ2566" s="104"/>
      <c r="PK2566" s="104"/>
      <c r="PL2566" s="104"/>
      <c r="PM2566" s="104"/>
      <c r="PN2566" s="104"/>
      <c r="PO2566" s="104"/>
      <c r="PP2566" s="104"/>
      <c r="PQ2566" s="104"/>
      <c r="PR2566" s="104"/>
      <c r="PS2566" s="104"/>
      <c r="PT2566" s="104"/>
      <c r="PU2566" s="104"/>
      <c r="PV2566" s="104"/>
      <c r="PW2566" s="104"/>
      <c r="PX2566" s="104"/>
      <c r="PY2566" s="104"/>
      <c r="PZ2566" s="104"/>
      <c r="QA2566" s="104"/>
      <c r="QB2566" s="104"/>
      <c r="QC2566" s="104"/>
      <c r="QD2566" s="104"/>
      <c r="QE2566" s="104"/>
      <c r="QF2566" s="104"/>
      <c r="QG2566" s="104"/>
      <c r="QH2566" s="104"/>
      <c r="QI2566" s="104"/>
      <c r="QJ2566" s="104"/>
      <c r="QK2566" s="104"/>
      <c r="QL2566" s="104"/>
      <c r="QM2566" s="104"/>
      <c r="QN2566" s="104"/>
      <c r="QO2566" s="104"/>
      <c r="QP2566" s="104"/>
      <c r="QQ2566" s="104"/>
      <c r="QR2566" s="104"/>
      <c r="QS2566" s="104"/>
      <c r="QT2566" s="104"/>
      <c r="QU2566" s="104"/>
      <c r="QV2566" s="104"/>
      <c r="QW2566" s="104"/>
      <c r="QX2566" s="104"/>
      <c r="QY2566" s="104"/>
      <c r="QZ2566" s="104"/>
      <c r="RA2566" s="104"/>
      <c r="RB2566" s="104"/>
      <c r="RC2566" s="104"/>
      <c r="RD2566" s="104"/>
      <c r="RE2566" s="104"/>
      <c r="RF2566" s="104"/>
    </row>
    <row r="2567" spans="1:474" x14ac:dyDescent="0.25">
      <c r="A2567" s="123"/>
      <c r="B2567" s="48" t="s">
        <v>2412</v>
      </c>
      <c r="C2567" s="23"/>
      <c r="D2567" s="49">
        <v>1</v>
      </c>
      <c r="E2567" s="23"/>
      <c r="F2567" s="50">
        <v>15078.839999999998</v>
      </c>
      <c r="G2567" s="169"/>
      <c r="H2567" s="169"/>
      <c r="I2567" s="169"/>
      <c r="J2567" s="169"/>
      <c r="K2567" s="169"/>
      <c r="L2567" s="169"/>
      <c r="M2567" s="169"/>
      <c r="N2567" s="169"/>
      <c r="O2567" s="169"/>
      <c r="P2567" s="207"/>
      <c r="Q2567" s="169"/>
      <c r="R2567" s="169"/>
      <c r="S2567" s="169"/>
      <c r="T2567" s="169"/>
      <c r="U2567" s="208">
        <v>1</v>
      </c>
      <c r="V2567" s="207">
        <v>15078.839999999998</v>
      </c>
      <c r="W2567" s="169"/>
      <c r="X2567" s="169"/>
      <c r="Y2567" s="169"/>
      <c r="Z2567" s="169"/>
      <c r="AA2567" s="169"/>
      <c r="AB2567" s="169"/>
      <c r="AC2567" s="180"/>
      <c r="AD2567" s="180"/>
      <c r="AE2567" s="207">
        <f>H2567+J2567+L2567+N2567+P2567+R2567+T2567+V2567+X2567+Z2567+AB2567+AD2567</f>
        <v>15078.839999999998</v>
      </c>
    </row>
    <row r="2568" spans="1:474" s="14" customFormat="1" x14ac:dyDescent="0.25">
      <c r="A2568" s="69">
        <v>523</v>
      </c>
      <c r="B2568" s="64" t="s">
        <v>2413</v>
      </c>
      <c r="C2568" s="121"/>
      <c r="D2568" s="72"/>
      <c r="E2568" s="71"/>
      <c r="F2568" s="73">
        <v>43757.949199999995</v>
      </c>
      <c r="G2568" s="171">
        <f>G2569</f>
        <v>0</v>
      </c>
      <c r="H2568" s="171">
        <f t="shared" ref="H2568:AE2568" si="429">H2569</f>
        <v>0</v>
      </c>
      <c r="I2568" s="171">
        <f t="shared" si="429"/>
        <v>0</v>
      </c>
      <c r="J2568" s="171">
        <f t="shared" si="429"/>
        <v>0</v>
      </c>
      <c r="K2568" s="171">
        <f t="shared" si="429"/>
        <v>0</v>
      </c>
      <c r="L2568" s="171">
        <f t="shared" si="429"/>
        <v>0</v>
      </c>
      <c r="M2568" s="171">
        <f t="shared" si="429"/>
        <v>1</v>
      </c>
      <c r="N2568" s="171">
        <f t="shared" si="429"/>
        <v>3619.2</v>
      </c>
      <c r="O2568" s="171">
        <f t="shared" si="429"/>
        <v>0</v>
      </c>
      <c r="P2568" s="185">
        <f t="shared" si="429"/>
        <v>0</v>
      </c>
      <c r="Q2568" s="171">
        <f t="shared" si="429"/>
        <v>0</v>
      </c>
      <c r="R2568" s="171">
        <f t="shared" si="429"/>
        <v>0</v>
      </c>
      <c r="S2568" s="171">
        <v>0</v>
      </c>
      <c r="T2568" s="171">
        <v>0</v>
      </c>
      <c r="U2568" s="171">
        <v>3</v>
      </c>
      <c r="V2568" s="185">
        <v>40138.749199999991</v>
      </c>
      <c r="W2568" s="171">
        <f t="shared" si="429"/>
        <v>0</v>
      </c>
      <c r="X2568" s="171">
        <f t="shared" si="429"/>
        <v>0</v>
      </c>
      <c r="Y2568" s="171">
        <f t="shared" si="429"/>
        <v>0</v>
      </c>
      <c r="Z2568" s="171">
        <f t="shared" si="429"/>
        <v>0</v>
      </c>
      <c r="AA2568" s="171">
        <f t="shared" si="429"/>
        <v>0</v>
      </c>
      <c r="AB2568" s="171">
        <f t="shared" si="429"/>
        <v>0</v>
      </c>
      <c r="AC2568" s="171">
        <f t="shared" si="429"/>
        <v>0</v>
      </c>
      <c r="AD2568" s="181">
        <f t="shared" si="429"/>
        <v>0</v>
      </c>
      <c r="AE2568" s="185">
        <f t="shared" si="429"/>
        <v>43757.949199999995</v>
      </c>
      <c r="AF2568" s="104"/>
      <c r="AG2568" s="104"/>
      <c r="AH2568" s="104"/>
      <c r="AI2568" s="104"/>
      <c r="AJ2568" s="104"/>
      <c r="AK2568" s="104"/>
      <c r="AL2568" s="104"/>
      <c r="AM2568" s="104"/>
      <c r="AN2568" s="104"/>
      <c r="AO2568" s="104"/>
      <c r="AP2568" s="104"/>
      <c r="AQ2568" s="104"/>
      <c r="AR2568" s="104"/>
      <c r="AS2568" s="104"/>
      <c r="AT2568" s="104"/>
      <c r="AU2568" s="104"/>
      <c r="AV2568" s="104"/>
      <c r="AW2568" s="104"/>
      <c r="AX2568" s="104"/>
      <c r="AY2568" s="104"/>
      <c r="AZ2568" s="104"/>
      <c r="BA2568" s="104"/>
      <c r="BB2568" s="104"/>
      <c r="BC2568" s="104"/>
      <c r="BD2568" s="104"/>
      <c r="BE2568" s="104"/>
      <c r="BF2568" s="104"/>
      <c r="BG2568" s="104"/>
      <c r="BH2568" s="104"/>
      <c r="BI2568" s="104"/>
      <c r="BJ2568" s="104"/>
      <c r="BK2568" s="104"/>
      <c r="BL2568" s="104"/>
      <c r="BM2568" s="104"/>
      <c r="BN2568" s="104"/>
      <c r="BO2568" s="104"/>
      <c r="BP2568" s="104"/>
      <c r="BQ2568" s="104"/>
      <c r="BR2568" s="104"/>
      <c r="GM2568" s="104"/>
      <c r="GN2568" s="104"/>
      <c r="GO2568" s="104"/>
      <c r="GP2568" s="104"/>
      <c r="GQ2568" s="104"/>
      <c r="GR2568" s="104"/>
      <c r="GS2568" s="104"/>
      <c r="GT2568" s="104"/>
      <c r="GU2568" s="104"/>
      <c r="GV2568" s="104"/>
      <c r="GW2568" s="104"/>
      <c r="GX2568" s="104"/>
      <c r="GY2568" s="104"/>
      <c r="GZ2568" s="104"/>
      <c r="HA2568" s="104"/>
      <c r="HB2568" s="104"/>
      <c r="HC2568" s="104"/>
      <c r="HD2568" s="104"/>
      <c r="HE2568" s="104"/>
      <c r="HF2568" s="104"/>
      <c r="HG2568" s="104"/>
      <c r="HH2568" s="104"/>
      <c r="HI2568" s="104"/>
      <c r="HJ2568" s="104"/>
      <c r="HK2568" s="104"/>
      <c r="HL2568" s="104"/>
      <c r="HM2568" s="104"/>
      <c r="HN2568" s="104"/>
      <c r="HO2568" s="104"/>
      <c r="HP2568" s="104"/>
      <c r="HQ2568" s="104"/>
      <c r="HR2568" s="104"/>
      <c r="HS2568" s="104"/>
      <c r="HT2568" s="104"/>
      <c r="HU2568" s="104"/>
      <c r="HV2568" s="104"/>
      <c r="HW2568" s="104"/>
      <c r="HX2568" s="104"/>
      <c r="HY2568" s="104"/>
      <c r="HZ2568" s="104"/>
      <c r="IA2568" s="104"/>
      <c r="IB2568" s="104"/>
      <c r="IC2568" s="104"/>
      <c r="ID2568" s="104"/>
      <c r="IE2568" s="104"/>
      <c r="IF2568" s="104"/>
      <c r="IG2568" s="104"/>
      <c r="IH2568" s="104"/>
      <c r="II2568" s="104"/>
      <c r="IJ2568" s="104"/>
      <c r="IK2568" s="104"/>
      <c r="IL2568" s="104"/>
      <c r="IM2568" s="104"/>
      <c r="IN2568" s="104"/>
      <c r="IO2568" s="104"/>
      <c r="IP2568" s="104"/>
      <c r="IQ2568" s="104"/>
      <c r="IR2568" s="104"/>
      <c r="IS2568" s="104"/>
      <c r="IT2568" s="104"/>
      <c r="IU2568" s="104"/>
      <c r="IV2568" s="104"/>
      <c r="IW2568" s="104"/>
      <c r="IX2568" s="104"/>
      <c r="IY2568" s="104"/>
      <c r="IZ2568" s="104"/>
      <c r="JA2568" s="104"/>
      <c r="JB2568" s="104"/>
      <c r="JC2568" s="104"/>
      <c r="JD2568" s="104"/>
      <c r="JE2568" s="104"/>
      <c r="JF2568" s="104"/>
      <c r="JG2568" s="104"/>
      <c r="JH2568" s="104"/>
      <c r="JI2568" s="104"/>
      <c r="JJ2568" s="104"/>
      <c r="JK2568" s="104"/>
      <c r="JL2568" s="104"/>
      <c r="JM2568" s="104"/>
      <c r="JN2568" s="104"/>
      <c r="JO2568" s="104"/>
      <c r="JP2568" s="104"/>
      <c r="JQ2568" s="104"/>
      <c r="JR2568" s="104"/>
      <c r="JS2568" s="104"/>
      <c r="JT2568" s="104"/>
      <c r="JU2568" s="104"/>
      <c r="JV2568" s="104"/>
      <c r="JW2568" s="104"/>
      <c r="JX2568" s="104"/>
      <c r="JY2568" s="104"/>
      <c r="JZ2568" s="104"/>
      <c r="KA2568" s="104"/>
      <c r="KB2568" s="104"/>
      <c r="KC2568" s="104"/>
      <c r="KD2568" s="104"/>
      <c r="KE2568" s="104"/>
      <c r="KF2568" s="104"/>
      <c r="KG2568" s="104"/>
      <c r="KH2568" s="104"/>
      <c r="KI2568" s="104"/>
      <c r="KJ2568" s="104"/>
      <c r="KK2568" s="104"/>
      <c r="KL2568" s="104"/>
      <c r="KM2568" s="104"/>
      <c r="KN2568" s="104"/>
      <c r="KO2568" s="104"/>
      <c r="KP2568" s="104"/>
      <c r="KQ2568" s="104"/>
      <c r="KR2568" s="104"/>
      <c r="KS2568" s="104"/>
      <c r="KT2568" s="104"/>
      <c r="KU2568" s="104"/>
      <c r="KV2568" s="104"/>
      <c r="KW2568" s="104"/>
      <c r="KX2568" s="104"/>
      <c r="KY2568" s="104"/>
      <c r="KZ2568" s="104"/>
      <c r="LA2568" s="104"/>
      <c r="LB2568" s="104"/>
      <c r="LC2568" s="104"/>
      <c r="LD2568" s="104"/>
      <c r="LE2568" s="104"/>
      <c r="LF2568" s="104"/>
      <c r="LG2568" s="104"/>
      <c r="LH2568" s="104"/>
      <c r="LI2568" s="104"/>
      <c r="LJ2568" s="104"/>
      <c r="LK2568" s="104"/>
      <c r="LL2568" s="104"/>
      <c r="LM2568" s="104"/>
      <c r="LN2568" s="104"/>
      <c r="LO2568" s="104"/>
      <c r="LP2568" s="104"/>
      <c r="LQ2568" s="104"/>
      <c r="LR2568" s="104"/>
      <c r="LS2568" s="104"/>
      <c r="LT2568" s="104"/>
      <c r="LU2568" s="104"/>
      <c r="LV2568" s="104"/>
      <c r="LW2568" s="104"/>
      <c r="LX2568" s="104"/>
      <c r="LY2568" s="104"/>
      <c r="LZ2568" s="104"/>
      <c r="MA2568" s="104"/>
      <c r="MB2568" s="104"/>
      <c r="MC2568" s="104"/>
      <c r="MD2568" s="104"/>
      <c r="ME2568" s="104"/>
      <c r="MF2568" s="104"/>
      <c r="MG2568" s="104"/>
      <c r="MH2568" s="104"/>
      <c r="MI2568" s="104"/>
      <c r="MJ2568" s="104"/>
      <c r="MK2568" s="104"/>
      <c r="ML2568" s="104"/>
      <c r="MM2568" s="104"/>
      <c r="MN2568" s="104"/>
      <c r="MO2568" s="104"/>
      <c r="MP2568" s="104"/>
      <c r="MQ2568" s="104"/>
      <c r="MR2568" s="104"/>
      <c r="MS2568" s="104"/>
      <c r="MT2568" s="104"/>
      <c r="MU2568" s="104"/>
      <c r="MV2568" s="104"/>
      <c r="MW2568" s="104"/>
      <c r="MX2568" s="104"/>
      <c r="MY2568" s="104"/>
      <c r="MZ2568" s="104"/>
      <c r="NA2568" s="104"/>
      <c r="NB2568" s="104"/>
      <c r="NC2568" s="104"/>
      <c r="ND2568" s="104"/>
      <c r="NE2568" s="104"/>
      <c r="NF2568" s="104"/>
      <c r="NG2568" s="104"/>
      <c r="NH2568" s="104"/>
      <c r="NI2568" s="104"/>
      <c r="NJ2568" s="104"/>
      <c r="NK2568" s="104"/>
      <c r="NL2568" s="104"/>
      <c r="NM2568" s="104"/>
      <c r="NN2568" s="104"/>
      <c r="NO2568" s="104"/>
      <c r="NP2568" s="104"/>
      <c r="NQ2568" s="104"/>
      <c r="NR2568" s="104"/>
      <c r="NS2568" s="104"/>
      <c r="NT2568" s="104"/>
      <c r="NU2568" s="104"/>
      <c r="NV2568" s="104"/>
      <c r="NW2568" s="104"/>
      <c r="NX2568" s="104"/>
      <c r="NY2568" s="104"/>
      <c r="NZ2568" s="104"/>
      <c r="OA2568" s="104"/>
      <c r="OB2568" s="104"/>
      <c r="OC2568" s="104"/>
      <c r="OD2568" s="104"/>
      <c r="OE2568" s="104"/>
      <c r="OF2568" s="104"/>
      <c r="OG2568" s="104"/>
      <c r="OH2568" s="104"/>
      <c r="OI2568" s="104"/>
      <c r="OJ2568" s="104"/>
      <c r="OK2568" s="104"/>
      <c r="OL2568" s="104"/>
      <c r="OM2568" s="104"/>
      <c r="ON2568" s="104"/>
      <c r="OO2568" s="104"/>
      <c r="OP2568" s="104"/>
      <c r="OQ2568" s="104"/>
      <c r="OR2568" s="104"/>
      <c r="OS2568" s="104"/>
      <c r="OT2568" s="104"/>
      <c r="OU2568" s="104"/>
      <c r="OV2568" s="104"/>
      <c r="OW2568" s="104"/>
      <c r="OX2568" s="104"/>
      <c r="OY2568" s="104"/>
      <c r="OZ2568" s="104"/>
      <c r="PA2568" s="104"/>
      <c r="PB2568" s="104"/>
      <c r="PC2568" s="104"/>
      <c r="PD2568" s="104"/>
      <c r="PE2568" s="104"/>
      <c r="PF2568" s="104"/>
      <c r="PG2568" s="104"/>
      <c r="PH2568" s="104"/>
      <c r="PI2568" s="104"/>
      <c r="PJ2568" s="104"/>
      <c r="PK2568" s="104"/>
      <c r="PL2568" s="104"/>
      <c r="PM2568" s="104"/>
      <c r="PN2568" s="104"/>
      <c r="PO2568" s="104"/>
      <c r="PP2568" s="104"/>
      <c r="PQ2568" s="104"/>
      <c r="PR2568" s="104"/>
      <c r="PS2568" s="104"/>
      <c r="PT2568" s="104"/>
      <c r="PU2568" s="104"/>
      <c r="PV2568" s="104"/>
      <c r="PW2568" s="104"/>
      <c r="PX2568" s="104"/>
      <c r="PY2568" s="104"/>
      <c r="PZ2568" s="104"/>
      <c r="QA2568" s="104"/>
      <c r="QB2568" s="104"/>
      <c r="QC2568" s="104"/>
      <c r="QD2568" s="104"/>
      <c r="QE2568" s="104"/>
      <c r="QF2568" s="104"/>
      <c r="QG2568" s="104"/>
      <c r="QH2568" s="104"/>
      <c r="QI2568" s="104"/>
      <c r="QJ2568" s="104"/>
      <c r="QK2568" s="104"/>
      <c r="QL2568" s="104"/>
      <c r="QM2568" s="104"/>
      <c r="QN2568" s="104"/>
      <c r="QO2568" s="104"/>
      <c r="QP2568" s="104"/>
      <c r="QQ2568" s="104"/>
      <c r="QR2568" s="104"/>
      <c r="QS2568" s="104"/>
      <c r="QT2568" s="104"/>
      <c r="QU2568" s="104"/>
      <c r="QV2568" s="104"/>
      <c r="QW2568" s="104"/>
      <c r="QX2568" s="104"/>
      <c r="QY2568" s="104"/>
      <c r="QZ2568" s="104"/>
      <c r="RA2568" s="104"/>
      <c r="RB2568" s="104"/>
      <c r="RC2568" s="104"/>
      <c r="RD2568" s="104"/>
      <c r="RE2568" s="104"/>
      <c r="RF2568" s="104"/>
    </row>
    <row r="2569" spans="1:474" s="19" customFormat="1" x14ac:dyDescent="0.25">
      <c r="A2569" s="15">
        <v>52301</v>
      </c>
      <c r="B2569" s="67" t="s">
        <v>2413</v>
      </c>
      <c r="C2569" s="15"/>
      <c r="D2569" s="15"/>
      <c r="E2569" s="15"/>
      <c r="F2569" s="18">
        <v>43757.949199999995</v>
      </c>
      <c r="G2569" s="173">
        <f>SUM(G2570:G2571)</f>
        <v>0</v>
      </c>
      <c r="H2569" s="173">
        <f t="shared" ref="H2569:AE2569" si="430">SUM(H2570:H2571)</f>
        <v>0</v>
      </c>
      <c r="I2569" s="173">
        <f t="shared" si="430"/>
        <v>0</v>
      </c>
      <c r="J2569" s="173">
        <f t="shared" si="430"/>
        <v>0</v>
      </c>
      <c r="K2569" s="173">
        <f t="shared" si="430"/>
        <v>0</v>
      </c>
      <c r="L2569" s="173">
        <f t="shared" si="430"/>
        <v>0</v>
      </c>
      <c r="M2569" s="173">
        <f t="shared" si="430"/>
        <v>1</v>
      </c>
      <c r="N2569" s="173">
        <f t="shared" si="430"/>
        <v>3619.2</v>
      </c>
      <c r="O2569" s="173">
        <f t="shared" si="430"/>
        <v>0</v>
      </c>
      <c r="P2569" s="184">
        <f t="shared" si="430"/>
        <v>0</v>
      </c>
      <c r="Q2569" s="173">
        <f t="shared" si="430"/>
        <v>0</v>
      </c>
      <c r="R2569" s="173">
        <f t="shared" si="430"/>
        <v>0</v>
      </c>
      <c r="S2569" s="173">
        <v>0</v>
      </c>
      <c r="T2569" s="173">
        <v>0</v>
      </c>
      <c r="U2569" s="173">
        <v>3</v>
      </c>
      <c r="V2569" s="184">
        <v>40138.749199999991</v>
      </c>
      <c r="W2569" s="173">
        <f t="shared" si="430"/>
        <v>0</v>
      </c>
      <c r="X2569" s="173">
        <f t="shared" si="430"/>
        <v>0</v>
      </c>
      <c r="Y2569" s="173">
        <f t="shared" si="430"/>
        <v>0</v>
      </c>
      <c r="Z2569" s="173">
        <f t="shared" si="430"/>
        <v>0</v>
      </c>
      <c r="AA2569" s="173">
        <f t="shared" si="430"/>
        <v>0</v>
      </c>
      <c r="AB2569" s="173">
        <f t="shared" si="430"/>
        <v>0</v>
      </c>
      <c r="AC2569" s="173">
        <f t="shared" si="430"/>
        <v>0</v>
      </c>
      <c r="AD2569" s="179">
        <f t="shared" si="430"/>
        <v>0</v>
      </c>
      <c r="AE2569" s="184">
        <f t="shared" si="430"/>
        <v>43757.949199999995</v>
      </c>
      <c r="AF2569" s="104"/>
      <c r="AG2569" s="104"/>
      <c r="AH2569" s="104"/>
      <c r="AI2569" s="104"/>
      <c r="AJ2569" s="104"/>
      <c r="AK2569" s="104"/>
      <c r="AL2569" s="104"/>
      <c r="AM2569" s="104"/>
      <c r="AN2569" s="104"/>
      <c r="AO2569" s="104"/>
      <c r="AP2569" s="104"/>
      <c r="AQ2569" s="104"/>
      <c r="AR2569" s="104"/>
      <c r="AS2569" s="104"/>
      <c r="AT2569" s="104"/>
      <c r="AU2569" s="104"/>
      <c r="AV2569" s="104"/>
      <c r="AW2569" s="104"/>
      <c r="AX2569" s="104"/>
      <c r="AY2569" s="104"/>
      <c r="AZ2569" s="104"/>
      <c r="BA2569" s="104"/>
      <c r="BB2569" s="104"/>
      <c r="BC2569" s="104"/>
      <c r="BD2569" s="104"/>
      <c r="BE2569" s="104"/>
      <c r="BF2569" s="104"/>
      <c r="BG2569" s="104"/>
      <c r="BH2569" s="104"/>
      <c r="BI2569" s="104"/>
      <c r="BJ2569" s="104"/>
      <c r="BK2569" s="104"/>
      <c r="BL2569" s="104"/>
      <c r="BM2569" s="104"/>
      <c r="BN2569" s="104"/>
      <c r="BO2569" s="104"/>
      <c r="BP2569" s="104"/>
      <c r="BQ2569" s="104"/>
      <c r="BR2569" s="104"/>
      <c r="GM2569" s="104"/>
      <c r="GN2569" s="104"/>
      <c r="GO2569" s="104"/>
      <c r="GP2569" s="104"/>
      <c r="GQ2569" s="104"/>
      <c r="GR2569" s="104"/>
      <c r="GS2569" s="104"/>
      <c r="GT2569" s="104"/>
      <c r="GU2569" s="104"/>
      <c r="GV2569" s="104"/>
      <c r="GW2569" s="104"/>
      <c r="GX2569" s="104"/>
      <c r="GY2569" s="104"/>
      <c r="GZ2569" s="104"/>
      <c r="HA2569" s="104"/>
      <c r="HB2569" s="104"/>
      <c r="HC2569" s="104"/>
      <c r="HD2569" s="104"/>
      <c r="HE2569" s="104"/>
      <c r="HF2569" s="104"/>
      <c r="HG2569" s="104"/>
      <c r="HH2569" s="104"/>
      <c r="HI2569" s="104"/>
      <c r="HJ2569" s="104"/>
      <c r="HK2569" s="104"/>
      <c r="HL2569" s="104"/>
      <c r="HM2569" s="104"/>
      <c r="HN2569" s="104"/>
      <c r="HO2569" s="104"/>
      <c r="HP2569" s="104"/>
      <c r="HQ2569" s="104"/>
      <c r="HR2569" s="104"/>
      <c r="HS2569" s="104"/>
      <c r="HT2569" s="104"/>
      <c r="HU2569" s="104"/>
      <c r="HV2569" s="104"/>
      <c r="HW2569" s="104"/>
      <c r="HX2569" s="104"/>
      <c r="HY2569" s="104"/>
      <c r="HZ2569" s="104"/>
      <c r="IA2569" s="104"/>
      <c r="IB2569" s="104"/>
      <c r="IC2569" s="104"/>
      <c r="ID2569" s="104"/>
      <c r="IE2569" s="104"/>
      <c r="IF2569" s="104"/>
      <c r="IG2569" s="104"/>
      <c r="IH2569" s="104"/>
      <c r="II2569" s="104"/>
      <c r="IJ2569" s="104"/>
      <c r="IK2569" s="104"/>
      <c r="IL2569" s="104"/>
      <c r="IM2569" s="104"/>
      <c r="IN2569" s="104"/>
      <c r="IO2569" s="104"/>
      <c r="IP2569" s="104"/>
      <c r="IQ2569" s="104"/>
      <c r="IR2569" s="104"/>
      <c r="IS2569" s="104"/>
      <c r="IT2569" s="104"/>
      <c r="IU2569" s="104"/>
      <c r="IV2569" s="104"/>
      <c r="IW2569" s="104"/>
      <c r="IX2569" s="104"/>
      <c r="IY2569" s="104"/>
      <c r="IZ2569" s="104"/>
      <c r="JA2569" s="104"/>
      <c r="JB2569" s="104"/>
      <c r="JC2569" s="104"/>
      <c r="JD2569" s="104"/>
      <c r="JE2569" s="104"/>
      <c r="JF2569" s="104"/>
      <c r="JG2569" s="104"/>
      <c r="JH2569" s="104"/>
      <c r="JI2569" s="104"/>
      <c r="JJ2569" s="104"/>
      <c r="JK2569" s="104"/>
      <c r="JL2569" s="104"/>
      <c r="JM2569" s="104"/>
      <c r="JN2569" s="104"/>
      <c r="JO2569" s="104"/>
      <c r="JP2569" s="104"/>
      <c r="JQ2569" s="104"/>
      <c r="JR2569" s="104"/>
      <c r="JS2569" s="104"/>
      <c r="JT2569" s="104"/>
      <c r="JU2569" s="104"/>
      <c r="JV2569" s="104"/>
      <c r="JW2569" s="104"/>
      <c r="JX2569" s="104"/>
      <c r="JY2569" s="104"/>
      <c r="JZ2569" s="104"/>
      <c r="KA2569" s="104"/>
      <c r="KB2569" s="104"/>
      <c r="KC2569" s="104"/>
      <c r="KD2569" s="104"/>
      <c r="KE2569" s="104"/>
      <c r="KF2569" s="104"/>
      <c r="KG2569" s="104"/>
      <c r="KH2569" s="104"/>
      <c r="KI2569" s="104"/>
      <c r="KJ2569" s="104"/>
      <c r="KK2569" s="104"/>
      <c r="KL2569" s="104"/>
      <c r="KM2569" s="104"/>
      <c r="KN2569" s="104"/>
      <c r="KO2569" s="104"/>
      <c r="KP2569" s="104"/>
      <c r="KQ2569" s="104"/>
      <c r="KR2569" s="104"/>
      <c r="KS2569" s="104"/>
      <c r="KT2569" s="104"/>
      <c r="KU2569" s="104"/>
      <c r="KV2569" s="104"/>
      <c r="KW2569" s="104"/>
      <c r="KX2569" s="104"/>
      <c r="KY2569" s="104"/>
      <c r="KZ2569" s="104"/>
      <c r="LA2569" s="104"/>
      <c r="LB2569" s="104"/>
      <c r="LC2569" s="104"/>
      <c r="LD2569" s="104"/>
      <c r="LE2569" s="104"/>
      <c r="LF2569" s="104"/>
      <c r="LG2569" s="104"/>
      <c r="LH2569" s="104"/>
      <c r="LI2569" s="104"/>
      <c r="LJ2569" s="104"/>
      <c r="LK2569" s="104"/>
      <c r="LL2569" s="104"/>
      <c r="LM2569" s="104"/>
      <c r="LN2569" s="104"/>
      <c r="LO2569" s="104"/>
      <c r="LP2569" s="104"/>
      <c r="LQ2569" s="104"/>
      <c r="LR2569" s="104"/>
      <c r="LS2569" s="104"/>
      <c r="LT2569" s="104"/>
      <c r="LU2569" s="104"/>
      <c r="LV2569" s="104"/>
      <c r="LW2569" s="104"/>
      <c r="LX2569" s="104"/>
      <c r="LY2569" s="104"/>
      <c r="LZ2569" s="104"/>
      <c r="MA2569" s="104"/>
      <c r="MB2569" s="104"/>
      <c r="MC2569" s="104"/>
      <c r="MD2569" s="104"/>
      <c r="ME2569" s="104"/>
      <c r="MF2569" s="104"/>
      <c r="MG2569" s="104"/>
      <c r="MH2569" s="104"/>
      <c r="MI2569" s="104"/>
      <c r="MJ2569" s="104"/>
      <c r="MK2569" s="104"/>
      <c r="ML2569" s="104"/>
      <c r="MM2569" s="104"/>
      <c r="MN2569" s="104"/>
      <c r="MO2569" s="104"/>
      <c r="MP2569" s="104"/>
      <c r="MQ2569" s="104"/>
      <c r="MR2569" s="104"/>
      <c r="MS2569" s="104"/>
      <c r="MT2569" s="104"/>
      <c r="MU2569" s="104"/>
      <c r="MV2569" s="104"/>
      <c r="MW2569" s="104"/>
      <c r="MX2569" s="104"/>
      <c r="MY2569" s="104"/>
      <c r="MZ2569" s="104"/>
      <c r="NA2569" s="104"/>
      <c r="NB2569" s="104"/>
      <c r="NC2569" s="104"/>
      <c r="ND2569" s="104"/>
      <c r="NE2569" s="104"/>
      <c r="NF2569" s="104"/>
      <c r="NG2569" s="104"/>
      <c r="NH2569" s="104"/>
      <c r="NI2569" s="104"/>
      <c r="NJ2569" s="104"/>
      <c r="NK2569" s="104"/>
      <c r="NL2569" s="104"/>
      <c r="NM2569" s="104"/>
      <c r="NN2569" s="104"/>
      <c r="NO2569" s="104"/>
      <c r="NP2569" s="104"/>
      <c r="NQ2569" s="104"/>
      <c r="NR2569" s="104"/>
      <c r="NS2569" s="104"/>
      <c r="NT2569" s="104"/>
      <c r="NU2569" s="104"/>
      <c r="NV2569" s="104"/>
      <c r="NW2569" s="104"/>
      <c r="NX2569" s="104"/>
      <c r="NY2569" s="104"/>
      <c r="NZ2569" s="104"/>
      <c r="OA2569" s="104"/>
      <c r="OB2569" s="104"/>
      <c r="OC2569" s="104"/>
      <c r="OD2569" s="104"/>
      <c r="OE2569" s="104"/>
      <c r="OF2569" s="104"/>
      <c r="OG2569" s="104"/>
      <c r="OH2569" s="104"/>
      <c r="OI2569" s="104"/>
      <c r="OJ2569" s="104"/>
      <c r="OK2569" s="104"/>
      <c r="OL2569" s="104"/>
      <c r="OM2569" s="104"/>
      <c r="ON2569" s="104"/>
      <c r="OO2569" s="104"/>
      <c r="OP2569" s="104"/>
      <c r="OQ2569" s="104"/>
      <c r="OR2569" s="104"/>
      <c r="OS2569" s="104"/>
      <c r="OT2569" s="104"/>
      <c r="OU2569" s="104"/>
      <c r="OV2569" s="104"/>
      <c r="OW2569" s="104"/>
      <c r="OX2569" s="104"/>
      <c r="OY2569" s="104"/>
      <c r="OZ2569" s="104"/>
      <c r="PA2569" s="104"/>
      <c r="PB2569" s="104"/>
      <c r="PC2569" s="104"/>
      <c r="PD2569" s="104"/>
      <c r="PE2569" s="104"/>
      <c r="PF2569" s="104"/>
      <c r="PG2569" s="104"/>
      <c r="PH2569" s="104"/>
      <c r="PI2569" s="104"/>
      <c r="PJ2569" s="104"/>
      <c r="PK2569" s="104"/>
      <c r="PL2569" s="104"/>
      <c r="PM2569" s="104"/>
      <c r="PN2569" s="104"/>
      <c r="PO2569" s="104"/>
      <c r="PP2569" s="104"/>
      <c r="PQ2569" s="104"/>
      <c r="PR2569" s="104"/>
      <c r="PS2569" s="104"/>
      <c r="PT2569" s="104"/>
      <c r="PU2569" s="104"/>
      <c r="PV2569" s="104"/>
      <c r="PW2569" s="104"/>
      <c r="PX2569" s="104"/>
      <c r="PY2569" s="104"/>
      <c r="PZ2569" s="104"/>
      <c r="QA2569" s="104"/>
      <c r="QB2569" s="104"/>
      <c r="QC2569" s="104"/>
      <c r="QD2569" s="104"/>
      <c r="QE2569" s="104"/>
      <c r="QF2569" s="104"/>
      <c r="QG2569" s="104"/>
      <c r="QH2569" s="104"/>
      <c r="QI2569" s="104"/>
      <c r="QJ2569" s="104"/>
      <c r="QK2569" s="104"/>
      <c r="QL2569" s="104"/>
      <c r="QM2569" s="104"/>
      <c r="QN2569" s="104"/>
      <c r="QO2569" s="104"/>
      <c r="QP2569" s="104"/>
      <c r="QQ2569" s="104"/>
      <c r="QR2569" s="104"/>
      <c r="QS2569" s="104"/>
      <c r="QT2569" s="104"/>
      <c r="QU2569" s="104"/>
      <c r="QV2569" s="104"/>
      <c r="QW2569" s="104"/>
      <c r="QX2569" s="104"/>
      <c r="QY2569" s="104"/>
      <c r="QZ2569" s="104"/>
      <c r="RA2569" s="104"/>
      <c r="RB2569" s="104"/>
      <c r="RC2569" s="104"/>
      <c r="RD2569" s="104"/>
      <c r="RE2569" s="104"/>
      <c r="RF2569" s="104"/>
    </row>
    <row r="2570" spans="1:474" x14ac:dyDescent="0.25">
      <c r="A2570" s="26"/>
      <c r="B2570" s="48" t="s">
        <v>2414</v>
      </c>
      <c r="C2570" s="23"/>
      <c r="D2570" s="49">
        <v>1</v>
      </c>
      <c r="E2570" s="23"/>
      <c r="F2570" s="50">
        <v>31835.469199999996</v>
      </c>
      <c r="G2570" s="169"/>
      <c r="H2570" s="169"/>
      <c r="I2570" s="169"/>
      <c r="J2570" s="169"/>
      <c r="K2570" s="169"/>
      <c r="L2570" s="169"/>
      <c r="M2570" s="169"/>
      <c r="N2570" s="169"/>
      <c r="O2570" s="169"/>
      <c r="P2570" s="207"/>
      <c r="Q2570" s="169"/>
      <c r="R2570" s="169"/>
      <c r="S2570" s="169"/>
      <c r="T2570" s="169"/>
      <c r="U2570" s="208">
        <v>1</v>
      </c>
      <c r="V2570" s="207">
        <v>31835.469199999996</v>
      </c>
      <c r="W2570" s="169"/>
      <c r="X2570" s="169"/>
      <c r="Y2570" s="169"/>
      <c r="Z2570" s="169"/>
      <c r="AA2570" s="169"/>
      <c r="AB2570" s="169"/>
      <c r="AC2570" s="180"/>
      <c r="AD2570" s="180"/>
      <c r="AE2570" s="207">
        <f>H2570+J2570+L2570+N2570+P2570+R2570+T2570+V2570+X2570+Z2570+AB2570+AD2570</f>
        <v>31835.469199999996</v>
      </c>
    </row>
    <row r="2571" spans="1:474" x14ac:dyDescent="0.25">
      <c r="A2571" s="26"/>
      <c r="B2571" s="48" t="s">
        <v>2415</v>
      </c>
      <c r="C2571" s="23"/>
      <c r="D2571" s="49">
        <v>3</v>
      </c>
      <c r="E2571" s="23"/>
      <c r="F2571" s="50">
        <v>11922.48</v>
      </c>
      <c r="G2571" s="169"/>
      <c r="H2571" s="169"/>
      <c r="I2571" s="169"/>
      <c r="J2571" s="169"/>
      <c r="K2571" s="169"/>
      <c r="L2571" s="169"/>
      <c r="M2571" s="169">
        <v>1</v>
      </c>
      <c r="N2571" s="169">
        <v>3619.2</v>
      </c>
      <c r="O2571" s="169"/>
      <c r="P2571" s="207"/>
      <c r="Q2571" s="169"/>
      <c r="R2571" s="169"/>
      <c r="S2571" s="169"/>
      <c r="T2571" s="169"/>
      <c r="U2571" s="208">
        <v>2</v>
      </c>
      <c r="V2571" s="207">
        <v>8303.2799999999988</v>
      </c>
      <c r="W2571" s="169"/>
      <c r="X2571" s="169"/>
      <c r="Y2571" s="169"/>
      <c r="Z2571" s="169"/>
      <c r="AA2571" s="169"/>
      <c r="AB2571" s="169"/>
      <c r="AC2571" s="180"/>
      <c r="AD2571" s="180"/>
      <c r="AE2571" s="207">
        <f>H2571+J2571+L2571+N2571+P2571+R2571+T2571+V2571+X2571+Z2571+AB2571+AD2571</f>
        <v>11922.48</v>
      </c>
    </row>
    <row r="2572" spans="1:474" s="14" customFormat="1" x14ac:dyDescent="0.25">
      <c r="A2572" s="11">
        <v>529</v>
      </c>
      <c r="B2572" s="79" t="s">
        <v>2416</v>
      </c>
      <c r="C2572" s="80"/>
      <c r="D2572" s="11"/>
      <c r="E2572" s="11"/>
      <c r="F2572" s="13">
        <v>1017010</v>
      </c>
      <c r="G2572" s="171">
        <f>G2573</f>
        <v>0</v>
      </c>
      <c r="H2572" s="171">
        <f t="shared" ref="H2572:AE2572" si="431">H2573</f>
        <v>0</v>
      </c>
      <c r="I2572" s="171">
        <f t="shared" si="431"/>
        <v>0</v>
      </c>
      <c r="J2572" s="171">
        <f t="shared" si="431"/>
        <v>0</v>
      </c>
      <c r="K2572" s="171">
        <f t="shared" si="431"/>
        <v>0</v>
      </c>
      <c r="L2572" s="171">
        <f t="shared" si="431"/>
        <v>0</v>
      </c>
      <c r="M2572" s="171">
        <f t="shared" si="431"/>
        <v>0</v>
      </c>
      <c r="N2572" s="171">
        <f t="shared" si="431"/>
        <v>0</v>
      </c>
      <c r="O2572" s="171">
        <f t="shared" si="431"/>
        <v>0</v>
      </c>
      <c r="P2572" s="185">
        <f t="shared" si="431"/>
        <v>0</v>
      </c>
      <c r="Q2572" s="171">
        <f t="shared" si="431"/>
        <v>0</v>
      </c>
      <c r="R2572" s="171">
        <f t="shared" si="431"/>
        <v>0</v>
      </c>
      <c r="S2572" s="171">
        <v>0</v>
      </c>
      <c r="T2572" s="171">
        <v>0</v>
      </c>
      <c r="U2572" s="171">
        <v>11</v>
      </c>
      <c r="V2572" s="185">
        <v>1017010</v>
      </c>
      <c r="W2572" s="171">
        <f t="shared" si="431"/>
        <v>0</v>
      </c>
      <c r="X2572" s="171">
        <f t="shared" si="431"/>
        <v>0</v>
      </c>
      <c r="Y2572" s="171">
        <f t="shared" si="431"/>
        <v>0</v>
      </c>
      <c r="Z2572" s="171">
        <f t="shared" si="431"/>
        <v>0</v>
      </c>
      <c r="AA2572" s="171">
        <f t="shared" si="431"/>
        <v>0</v>
      </c>
      <c r="AB2572" s="171">
        <f t="shared" si="431"/>
        <v>0</v>
      </c>
      <c r="AC2572" s="171">
        <f t="shared" si="431"/>
        <v>0</v>
      </c>
      <c r="AD2572" s="181">
        <f t="shared" si="431"/>
        <v>0</v>
      </c>
      <c r="AE2572" s="185">
        <f t="shared" si="431"/>
        <v>1017010</v>
      </c>
      <c r="AF2572" s="104"/>
      <c r="AG2572" s="104"/>
      <c r="AH2572" s="104"/>
      <c r="AI2572" s="104"/>
      <c r="AJ2572" s="104"/>
      <c r="AK2572" s="104"/>
      <c r="AL2572" s="104"/>
      <c r="AM2572" s="104"/>
      <c r="AN2572" s="104"/>
      <c r="AO2572" s="104"/>
      <c r="AP2572" s="104"/>
      <c r="AQ2572" s="104"/>
      <c r="AR2572" s="104"/>
      <c r="AS2572" s="104"/>
      <c r="AT2572" s="104"/>
      <c r="AU2572" s="104"/>
      <c r="AV2572" s="104"/>
      <c r="AW2572" s="104"/>
      <c r="AX2572" s="104"/>
      <c r="AY2572" s="104"/>
      <c r="AZ2572" s="104"/>
      <c r="BA2572" s="104"/>
      <c r="BB2572" s="104"/>
      <c r="BC2572" s="104"/>
      <c r="BD2572" s="104"/>
      <c r="BE2572" s="104"/>
      <c r="BF2572" s="104"/>
      <c r="BG2572" s="104"/>
      <c r="BH2572" s="104"/>
      <c r="BI2572" s="104"/>
      <c r="BJ2572" s="104"/>
      <c r="BK2572" s="104"/>
      <c r="BL2572" s="104"/>
      <c r="BM2572" s="104"/>
      <c r="BN2572" s="104"/>
      <c r="BO2572" s="104"/>
      <c r="BP2572" s="104"/>
      <c r="BQ2572" s="104"/>
      <c r="BR2572" s="104"/>
      <c r="GM2572" s="104"/>
      <c r="GN2572" s="104"/>
      <c r="GO2572" s="104"/>
      <c r="GP2572" s="104"/>
      <c r="GQ2572" s="104"/>
      <c r="GR2572" s="104"/>
      <c r="GS2572" s="104"/>
      <c r="GT2572" s="104"/>
      <c r="GU2572" s="104"/>
      <c r="GV2572" s="104"/>
      <c r="GW2572" s="104"/>
      <c r="GX2572" s="104"/>
      <c r="GY2572" s="104"/>
      <c r="GZ2572" s="104"/>
      <c r="HA2572" s="104"/>
      <c r="HB2572" s="104"/>
      <c r="HC2572" s="104"/>
      <c r="HD2572" s="104"/>
      <c r="HE2572" s="104"/>
      <c r="HF2572" s="104"/>
      <c r="HG2572" s="104"/>
      <c r="HH2572" s="104"/>
      <c r="HI2572" s="104"/>
      <c r="HJ2572" s="104"/>
      <c r="HK2572" s="104"/>
      <c r="HL2572" s="104"/>
      <c r="HM2572" s="104"/>
      <c r="HN2572" s="104"/>
      <c r="HO2572" s="104"/>
      <c r="HP2572" s="104"/>
      <c r="HQ2572" s="104"/>
      <c r="HR2572" s="104"/>
      <c r="HS2572" s="104"/>
      <c r="HT2572" s="104"/>
      <c r="HU2572" s="104"/>
      <c r="HV2572" s="104"/>
      <c r="HW2572" s="104"/>
      <c r="HX2572" s="104"/>
      <c r="HY2572" s="104"/>
      <c r="HZ2572" s="104"/>
      <c r="IA2572" s="104"/>
      <c r="IB2572" s="104"/>
      <c r="IC2572" s="104"/>
      <c r="ID2572" s="104"/>
      <c r="IE2572" s="104"/>
      <c r="IF2572" s="104"/>
      <c r="IG2572" s="104"/>
      <c r="IH2572" s="104"/>
      <c r="II2572" s="104"/>
      <c r="IJ2572" s="104"/>
      <c r="IK2572" s="104"/>
      <c r="IL2572" s="104"/>
      <c r="IM2572" s="104"/>
      <c r="IN2572" s="104"/>
      <c r="IO2572" s="104"/>
      <c r="IP2572" s="104"/>
      <c r="IQ2572" s="104"/>
      <c r="IR2572" s="104"/>
      <c r="IS2572" s="104"/>
      <c r="IT2572" s="104"/>
      <c r="IU2572" s="104"/>
      <c r="IV2572" s="104"/>
      <c r="IW2572" s="104"/>
      <c r="IX2572" s="104"/>
      <c r="IY2572" s="104"/>
      <c r="IZ2572" s="104"/>
      <c r="JA2572" s="104"/>
      <c r="JB2572" s="104"/>
      <c r="JC2572" s="104"/>
      <c r="JD2572" s="104"/>
      <c r="JE2572" s="104"/>
      <c r="JF2572" s="104"/>
      <c r="JG2572" s="104"/>
      <c r="JH2572" s="104"/>
      <c r="JI2572" s="104"/>
      <c r="JJ2572" s="104"/>
      <c r="JK2572" s="104"/>
      <c r="JL2572" s="104"/>
      <c r="JM2572" s="104"/>
      <c r="JN2572" s="104"/>
      <c r="JO2572" s="104"/>
      <c r="JP2572" s="104"/>
      <c r="JQ2572" s="104"/>
      <c r="JR2572" s="104"/>
      <c r="JS2572" s="104"/>
      <c r="JT2572" s="104"/>
      <c r="JU2572" s="104"/>
      <c r="JV2572" s="104"/>
      <c r="JW2572" s="104"/>
      <c r="JX2572" s="104"/>
      <c r="JY2572" s="104"/>
      <c r="JZ2572" s="104"/>
      <c r="KA2572" s="104"/>
      <c r="KB2572" s="104"/>
      <c r="KC2572" s="104"/>
      <c r="KD2572" s="104"/>
      <c r="KE2572" s="104"/>
      <c r="KF2572" s="104"/>
      <c r="KG2572" s="104"/>
      <c r="KH2572" s="104"/>
      <c r="KI2572" s="104"/>
      <c r="KJ2572" s="104"/>
      <c r="KK2572" s="104"/>
      <c r="KL2572" s="104"/>
      <c r="KM2572" s="104"/>
      <c r="KN2572" s="104"/>
      <c r="KO2572" s="104"/>
      <c r="KP2572" s="104"/>
      <c r="KQ2572" s="104"/>
      <c r="KR2572" s="104"/>
      <c r="KS2572" s="104"/>
      <c r="KT2572" s="104"/>
      <c r="KU2572" s="104"/>
      <c r="KV2572" s="104"/>
      <c r="KW2572" s="104"/>
      <c r="KX2572" s="104"/>
      <c r="KY2572" s="104"/>
      <c r="KZ2572" s="104"/>
      <c r="LA2572" s="104"/>
      <c r="LB2572" s="104"/>
      <c r="LC2572" s="104"/>
      <c r="LD2572" s="104"/>
      <c r="LE2572" s="104"/>
      <c r="LF2572" s="104"/>
      <c r="LG2572" s="104"/>
      <c r="LH2572" s="104"/>
      <c r="LI2572" s="104"/>
      <c r="LJ2572" s="104"/>
      <c r="LK2572" s="104"/>
      <c r="LL2572" s="104"/>
      <c r="LM2572" s="104"/>
      <c r="LN2572" s="104"/>
      <c r="LO2572" s="104"/>
      <c r="LP2572" s="104"/>
      <c r="LQ2572" s="104"/>
      <c r="LR2572" s="104"/>
      <c r="LS2572" s="104"/>
      <c r="LT2572" s="104"/>
      <c r="LU2572" s="104"/>
      <c r="LV2572" s="104"/>
      <c r="LW2572" s="104"/>
      <c r="LX2572" s="104"/>
      <c r="LY2572" s="104"/>
      <c r="LZ2572" s="104"/>
      <c r="MA2572" s="104"/>
      <c r="MB2572" s="104"/>
      <c r="MC2572" s="104"/>
      <c r="MD2572" s="104"/>
      <c r="ME2572" s="104"/>
      <c r="MF2572" s="104"/>
      <c r="MG2572" s="104"/>
      <c r="MH2572" s="104"/>
      <c r="MI2572" s="104"/>
      <c r="MJ2572" s="104"/>
      <c r="MK2572" s="104"/>
      <c r="ML2572" s="104"/>
      <c r="MM2572" s="104"/>
      <c r="MN2572" s="104"/>
      <c r="MO2572" s="104"/>
      <c r="MP2572" s="104"/>
      <c r="MQ2572" s="104"/>
      <c r="MR2572" s="104"/>
      <c r="MS2572" s="104"/>
      <c r="MT2572" s="104"/>
      <c r="MU2572" s="104"/>
      <c r="MV2572" s="104"/>
      <c r="MW2572" s="104"/>
      <c r="MX2572" s="104"/>
      <c r="MY2572" s="104"/>
      <c r="MZ2572" s="104"/>
      <c r="NA2572" s="104"/>
      <c r="NB2572" s="104"/>
      <c r="NC2572" s="104"/>
      <c r="ND2572" s="104"/>
      <c r="NE2572" s="104"/>
      <c r="NF2572" s="104"/>
      <c r="NG2572" s="104"/>
      <c r="NH2572" s="104"/>
      <c r="NI2572" s="104"/>
      <c r="NJ2572" s="104"/>
      <c r="NK2572" s="104"/>
      <c r="NL2572" s="104"/>
      <c r="NM2572" s="104"/>
      <c r="NN2572" s="104"/>
      <c r="NO2572" s="104"/>
      <c r="NP2572" s="104"/>
      <c r="NQ2572" s="104"/>
      <c r="NR2572" s="104"/>
      <c r="NS2572" s="104"/>
      <c r="NT2572" s="104"/>
      <c r="NU2572" s="104"/>
      <c r="NV2572" s="104"/>
      <c r="NW2572" s="104"/>
      <c r="NX2572" s="104"/>
      <c r="NY2572" s="104"/>
      <c r="NZ2572" s="104"/>
      <c r="OA2572" s="104"/>
      <c r="OB2572" s="104"/>
      <c r="OC2572" s="104"/>
      <c r="OD2572" s="104"/>
      <c r="OE2572" s="104"/>
      <c r="OF2572" s="104"/>
      <c r="OG2572" s="104"/>
      <c r="OH2572" s="104"/>
      <c r="OI2572" s="104"/>
      <c r="OJ2572" s="104"/>
      <c r="OK2572" s="104"/>
      <c r="OL2572" s="104"/>
      <c r="OM2572" s="104"/>
      <c r="ON2572" s="104"/>
      <c r="OO2572" s="104"/>
      <c r="OP2572" s="104"/>
      <c r="OQ2572" s="104"/>
      <c r="OR2572" s="104"/>
      <c r="OS2572" s="104"/>
      <c r="OT2572" s="104"/>
      <c r="OU2572" s="104"/>
      <c r="OV2572" s="104"/>
      <c r="OW2572" s="104"/>
      <c r="OX2572" s="104"/>
      <c r="OY2572" s="104"/>
      <c r="OZ2572" s="104"/>
      <c r="PA2572" s="104"/>
      <c r="PB2572" s="104"/>
      <c r="PC2572" s="104"/>
      <c r="PD2572" s="104"/>
      <c r="PE2572" s="104"/>
      <c r="PF2572" s="104"/>
      <c r="PG2572" s="104"/>
      <c r="PH2572" s="104"/>
      <c r="PI2572" s="104"/>
      <c r="PJ2572" s="104"/>
      <c r="PK2572" s="104"/>
      <c r="PL2572" s="104"/>
      <c r="PM2572" s="104"/>
      <c r="PN2572" s="104"/>
      <c r="PO2572" s="104"/>
      <c r="PP2572" s="104"/>
      <c r="PQ2572" s="104"/>
      <c r="PR2572" s="104"/>
      <c r="PS2572" s="104"/>
      <c r="PT2572" s="104"/>
      <c r="PU2572" s="104"/>
      <c r="PV2572" s="104"/>
      <c r="PW2572" s="104"/>
      <c r="PX2572" s="104"/>
      <c r="PY2572" s="104"/>
      <c r="PZ2572" s="104"/>
      <c r="QA2572" s="104"/>
      <c r="QB2572" s="104"/>
      <c r="QC2572" s="104"/>
      <c r="QD2572" s="104"/>
      <c r="QE2572" s="104"/>
      <c r="QF2572" s="104"/>
      <c r="QG2572" s="104"/>
      <c r="QH2572" s="104"/>
      <c r="QI2572" s="104"/>
      <c r="QJ2572" s="104"/>
      <c r="QK2572" s="104"/>
      <c r="QL2572" s="104"/>
      <c r="QM2572" s="104"/>
      <c r="QN2572" s="104"/>
      <c r="QO2572" s="104"/>
      <c r="QP2572" s="104"/>
      <c r="QQ2572" s="104"/>
      <c r="QR2572" s="104"/>
      <c r="QS2572" s="104"/>
      <c r="QT2572" s="104"/>
      <c r="QU2572" s="104"/>
      <c r="QV2572" s="104"/>
      <c r="QW2572" s="104"/>
      <c r="QX2572" s="104"/>
      <c r="QY2572" s="104"/>
      <c r="QZ2572" s="104"/>
      <c r="RA2572" s="104"/>
      <c r="RB2572" s="104"/>
      <c r="RC2572" s="104"/>
      <c r="RD2572" s="104"/>
      <c r="RE2572" s="104"/>
      <c r="RF2572" s="104"/>
    </row>
    <row r="2573" spans="1:474" s="19" customFormat="1" x14ac:dyDescent="0.25">
      <c r="A2573" s="15">
        <v>52901</v>
      </c>
      <c r="B2573" s="67" t="s">
        <v>2416</v>
      </c>
      <c r="C2573" s="15"/>
      <c r="D2573" s="15"/>
      <c r="E2573" s="15"/>
      <c r="F2573" s="18">
        <v>1017010</v>
      </c>
      <c r="G2573" s="173">
        <f>SUM(G2574:G2576)</f>
        <v>0</v>
      </c>
      <c r="H2573" s="173">
        <f t="shared" ref="H2573:AE2573" si="432">SUM(H2574:H2576)</f>
        <v>0</v>
      </c>
      <c r="I2573" s="173">
        <f t="shared" si="432"/>
        <v>0</v>
      </c>
      <c r="J2573" s="173">
        <f t="shared" si="432"/>
        <v>0</v>
      </c>
      <c r="K2573" s="173">
        <f t="shared" si="432"/>
        <v>0</v>
      </c>
      <c r="L2573" s="173">
        <f t="shared" si="432"/>
        <v>0</v>
      </c>
      <c r="M2573" s="173">
        <f t="shared" si="432"/>
        <v>0</v>
      </c>
      <c r="N2573" s="173">
        <f t="shared" si="432"/>
        <v>0</v>
      </c>
      <c r="O2573" s="173">
        <f t="shared" si="432"/>
        <v>0</v>
      </c>
      <c r="P2573" s="184">
        <f t="shared" si="432"/>
        <v>0</v>
      </c>
      <c r="Q2573" s="173">
        <f t="shared" si="432"/>
        <v>0</v>
      </c>
      <c r="R2573" s="173">
        <f t="shared" si="432"/>
        <v>0</v>
      </c>
      <c r="S2573" s="173">
        <v>0</v>
      </c>
      <c r="T2573" s="173">
        <v>0</v>
      </c>
      <c r="U2573" s="173">
        <v>11</v>
      </c>
      <c r="V2573" s="184">
        <v>1017010</v>
      </c>
      <c r="W2573" s="173">
        <f t="shared" si="432"/>
        <v>0</v>
      </c>
      <c r="X2573" s="173">
        <f t="shared" si="432"/>
        <v>0</v>
      </c>
      <c r="Y2573" s="173">
        <f t="shared" si="432"/>
        <v>0</v>
      </c>
      <c r="Z2573" s="173">
        <f t="shared" si="432"/>
        <v>0</v>
      </c>
      <c r="AA2573" s="173">
        <f t="shared" si="432"/>
        <v>0</v>
      </c>
      <c r="AB2573" s="173">
        <f t="shared" si="432"/>
        <v>0</v>
      </c>
      <c r="AC2573" s="173">
        <f t="shared" si="432"/>
        <v>0</v>
      </c>
      <c r="AD2573" s="179">
        <f t="shared" si="432"/>
        <v>0</v>
      </c>
      <c r="AE2573" s="184">
        <f t="shared" si="432"/>
        <v>1017010</v>
      </c>
      <c r="AF2573" s="104"/>
      <c r="AG2573" s="104"/>
      <c r="AH2573" s="104"/>
      <c r="AI2573" s="104"/>
      <c r="AJ2573" s="104"/>
      <c r="AK2573" s="104"/>
      <c r="AL2573" s="104"/>
      <c r="AM2573" s="104"/>
      <c r="AN2573" s="104"/>
      <c r="AO2573" s="104"/>
      <c r="AP2573" s="104"/>
      <c r="AQ2573" s="104"/>
      <c r="AR2573" s="104"/>
      <c r="AS2573" s="104"/>
      <c r="AT2573" s="104"/>
      <c r="AU2573" s="104"/>
      <c r="AV2573" s="104"/>
      <c r="AW2573" s="104"/>
      <c r="AX2573" s="104"/>
      <c r="AY2573" s="104"/>
      <c r="AZ2573" s="104"/>
      <c r="BA2573" s="104"/>
      <c r="BB2573" s="104"/>
      <c r="BC2573" s="104"/>
      <c r="BD2573" s="104"/>
      <c r="BE2573" s="104"/>
      <c r="BF2573" s="104"/>
      <c r="BG2573" s="104"/>
      <c r="BH2573" s="104"/>
      <c r="BI2573" s="104"/>
      <c r="BJ2573" s="104"/>
      <c r="BK2573" s="104"/>
      <c r="BL2573" s="104"/>
      <c r="BM2573" s="104"/>
      <c r="BN2573" s="104"/>
      <c r="BO2573" s="104"/>
      <c r="BP2573" s="104"/>
      <c r="BQ2573" s="104"/>
      <c r="BR2573" s="104"/>
      <c r="GM2573" s="104"/>
      <c r="GN2573" s="104"/>
      <c r="GO2573" s="104"/>
      <c r="GP2573" s="104"/>
      <c r="GQ2573" s="104"/>
      <c r="GR2573" s="104"/>
      <c r="GS2573" s="104"/>
      <c r="GT2573" s="104"/>
      <c r="GU2573" s="104"/>
      <c r="GV2573" s="104"/>
      <c r="GW2573" s="104"/>
      <c r="GX2573" s="104"/>
      <c r="GY2573" s="104"/>
      <c r="GZ2573" s="104"/>
      <c r="HA2573" s="104"/>
      <c r="HB2573" s="104"/>
      <c r="HC2573" s="104"/>
      <c r="HD2573" s="104"/>
      <c r="HE2573" s="104"/>
      <c r="HF2573" s="104"/>
      <c r="HG2573" s="104"/>
      <c r="HH2573" s="104"/>
      <c r="HI2573" s="104"/>
      <c r="HJ2573" s="104"/>
      <c r="HK2573" s="104"/>
      <c r="HL2573" s="104"/>
      <c r="HM2573" s="104"/>
      <c r="HN2573" s="104"/>
      <c r="HO2573" s="104"/>
      <c r="HP2573" s="104"/>
      <c r="HQ2573" s="104"/>
      <c r="HR2573" s="104"/>
      <c r="HS2573" s="104"/>
      <c r="HT2573" s="104"/>
      <c r="HU2573" s="104"/>
      <c r="HV2573" s="104"/>
      <c r="HW2573" s="104"/>
      <c r="HX2573" s="104"/>
      <c r="HY2573" s="104"/>
      <c r="HZ2573" s="104"/>
      <c r="IA2573" s="104"/>
      <c r="IB2573" s="104"/>
      <c r="IC2573" s="104"/>
      <c r="ID2573" s="104"/>
      <c r="IE2573" s="104"/>
      <c r="IF2573" s="104"/>
      <c r="IG2573" s="104"/>
      <c r="IH2573" s="104"/>
      <c r="II2573" s="104"/>
      <c r="IJ2573" s="104"/>
      <c r="IK2573" s="104"/>
      <c r="IL2573" s="104"/>
      <c r="IM2573" s="104"/>
      <c r="IN2573" s="104"/>
      <c r="IO2573" s="104"/>
      <c r="IP2573" s="104"/>
      <c r="IQ2573" s="104"/>
      <c r="IR2573" s="104"/>
      <c r="IS2573" s="104"/>
      <c r="IT2573" s="104"/>
      <c r="IU2573" s="104"/>
      <c r="IV2573" s="104"/>
      <c r="IW2573" s="104"/>
      <c r="IX2573" s="104"/>
      <c r="IY2573" s="104"/>
      <c r="IZ2573" s="104"/>
      <c r="JA2573" s="104"/>
      <c r="JB2573" s="104"/>
      <c r="JC2573" s="104"/>
      <c r="JD2573" s="104"/>
      <c r="JE2573" s="104"/>
      <c r="JF2573" s="104"/>
      <c r="JG2573" s="104"/>
      <c r="JH2573" s="104"/>
      <c r="JI2573" s="104"/>
      <c r="JJ2573" s="104"/>
      <c r="JK2573" s="104"/>
      <c r="JL2573" s="104"/>
      <c r="JM2573" s="104"/>
      <c r="JN2573" s="104"/>
      <c r="JO2573" s="104"/>
      <c r="JP2573" s="104"/>
      <c r="JQ2573" s="104"/>
      <c r="JR2573" s="104"/>
      <c r="JS2573" s="104"/>
      <c r="JT2573" s="104"/>
      <c r="JU2573" s="104"/>
      <c r="JV2573" s="104"/>
      <c r="JW2573" s="104"/>
      <c r="JX2573" s="104"/>
      <c r="JY2573" s="104"/>
      <c r="JZ2573" s="104"/>
      <c r="KA2573" s="104"/>
      <c r="KB2573" s="104"/>
      <c r="KC2573" s="104"/>
      <c r="KD2573" s="104"/>
      <c r="KE2573" s="104"/>
      <c r="KF2573" s="104"/>
      <c r="KG2573" s="104"/>
      <c r="KH2573" s="104"/>
      <c r="KI2573" s="104"/>
      <c r="KJ2573" s="104"/>
      <c r="KK2573" s="104"/>
      <c r="KL2573" s="104"/>
      <c r="KM2573" s="104"/>
      <c r="KN2573" s="104"/>
      <c r="KO2573" s="104"/>
      <c r="KP2573" s="104"/>
      <c r="KQ2573" s="104"/>
      <c r="KR2573" s="104"/>
      <c r="KS2573" s="104"/>
      <c r="KT2573" s="104"/>
      <c r="KU2573" s="104"/>
      <c r="KV2573" s="104"/>
      <c r="KW2573" s="104"/>
      <c r="KX2573" s="104"/>
      <c r="KY2573" s="104"/>
      <c r="KZ2573" s="104"/>
      <c r="LA2573" s="104"/>
      <c r="LB2573" s="104"/>
      <c r="LC2573" s="104"/>
      <c r="LD2573" s="104"/>
      <c r="LE2573" s="104"/>
      <c r="LF2573" s="104"/>
      <c r="LG2573" s="104"/>
      <c r="LH2573" s="104"/>
      <c r="LI2573" s="104"/>
      <c r="LJ2573" s="104"/>
      <c r="LK2573" s="104"/>
      <c r="LL2573" s="104"/>
      <c r="LM2573" s="104"/>
      <c r="LN2573" s="104"/>
      <c r="LO2573" s="104"/>
      <c r="LP2573" s="104"/>
      <c r="LQ2573" s="104"/>
      <c r="LR2573" s="104"/>
      <c r="LS2573" s="104"/>
      <c r="LT2573" s="104"/>
      <c r="LU2573" s="104"/>
      <c r="LV2573" s="104"/>
      <c r="LW2573" s="104"/>
      <c r="LX2573" s="104"/>
      <c r="LY2573" s="104"/>
      <c r="LZ2573" s="104"/>
      <c r="MA2573" s="104"/>
      <c r="MB2573" s="104"/>
      <c r="MC2573" s="104"/>
      <c r="MD2573" s="104"/>
      <c r="ME2573" s="104"/>
      <c r="MF2573" s="104"/>
      <c r="MG2573" s="104"/>
      <c r="MH2573" s="104"/>
      <c r="MI2573" s="104"/>
      <c r="MJ2573" s="104"/>
      <c r="MK2573" s="104"/>
      <c r="ML2573" s="104"/>
      <c r="MM2573" s="104"/>
      <c r="MN2573" s="104"/>
      <c r="MO2573" s="104"/>
      <c r="MP2573" s="104"/>
      <c r="MQ2573" s="104"/>
      <c r="MR2573" s="104"/>
      <c r="MS2573" s="104"/>
      <c r="MT2573" s="104"/>
      <c r="MU2573" s="104"/>
      <c r="MV2573" s="104"/>
      <c r="MW2573" s="104"/>
      <c r="MX2573" s="104"/>
      <c r="MY2573" s="104"/>
      <c r="MZ2573" s="104"/>
      <c r="NA2573" s="104"/>
      <c r="NB2573" s="104"/>
      <c r="NC2573" s="104"/>
      <c r="ND2573" s="104"/>
      <c r="NE2573" s="104"/>
      <c r="NF2573" s="104"/>
      <c r="NG2573" s="104"/>
      <c r="NH2573" s="104"/>
      <c r="NI2573" s="104"/>
      <c r="NJ2573" s="104"/>
      <c r="NK2573" s="104"/>
      <c r="NL2573" s="104"/>
      <c r="NM2573" s="104"/>
      <c r="NN2573" s="104"/>
      <c r="NO2573" s="104"/>
      <c r="NP2573" s="104"/>
      <c r="NQ2573" s="104"/>
      <c r="NR2573" s="104"/>
      <c r="NS2573" s="104"/>
      <c r="NT2573" s="104"/>
      <c r="NU2573" s="104"/>
      <c r="NV2573" s="104"/>
      <c r="NW2573" s="104"/>
      <c r="NX2573" s="104"/>
      <c r="NY2573" s="104"/>
      <c r="NZ2573" s="104"/>
      <c r="OA2573" s="104"/>
      <c r="OB2573" s="104"/>
      <c r="OC2573" s="104"/>
      <c r="OD2573" s="104"/>
      <c r="OE2573" s="104"/>
      <c r="OF2573" s="104"/>
      <c r="OG2573" s="104"/>
      <c r="OH2573" s="104"/>
      <c r="OI2573" s="104"/>
      <c r="OJ2573" s="104"/>
      <c r="OK2573" s="104"/>
      <c r="OL2573" s="104"/>
      <c r="OM2573" s="104"/>
      <c r="ON2573" s="104"/>
      <c r="OO2573" s="104"/>
      <c r="OP2573" s="104"/>
      <c r="OQ2573" s="104"/>
      <c r="OR2573" s="104"/>
      <c r="OS2573" s="104"/>
      <c r="OT2573" s="104"/>
      <c r="OU2573" s="104"/>
      <c r="OV2573" s="104"/>
      <c r="OW2573" s="104"/>
      <c r="OX2573" s="104"/>
      <c r="OY2573" s="104"/>
      <c r="OZ2573" s="104"/>
      <c r="PA2573" s="104"/>
      <c r="PB2573" s="104"/>
      <c r="PC2573" s="104"/>
      <c r="PD2573" s="104"/>
      <c r="PE2573" s="104"/>
      <c r="PF2573" s="104"/>
      <c r="PG2573" s="104"/>
      <c r="PH2573" s="104"/>
      <c r="PI2573" s="104"/>
      <c r="PJ2573" s="104"/>
      <c r="PK2573" s="104"/>
      <c r="PL2573" s="104"/>
      <c r="PM2573" s="104"/>
      <c r="PN2573" s="104"/>
      <c r="PO2573" s="104"/>
      <c r="PP2573" s="104"/>
      <c r="PQ2573" s="104"/>
      <c r="PR2573" s="104"/>
      <c r="PS2573" s="104"/>
      <c r="PT2573" s="104"/>
      <c r="PU2573" s="104"/>
      <c r="PV2573" s="104"/>
      <c r="PW2573" s="104"/>
      <c r="PX2573" s="104"/>
      <c r="PY2573" s="104"/>
      <c r="PZ2573" s="104"/>
      <c r="QA2573" s="104"/>
      <c r="QB2573" s="104"/>
      <c r="QC2573" s="104"/>
      <c r="QD2573" s="104"/>
      <c r="QE2573" s="104"/>
      <c r="QF2573" s="104"/>
      <c r="QG2573" s="104"/>
      <c r="QH2573" s="104"/>
      <c r="QI2573" s="104"/>
      <c r="QJ2573" s="104"/>
      <c r="QK2573" s="104"/>
      <c r="QL2573" s="104"/>
      <c r="QM2573" s="104"/>
      <c r="QN2573" s="104"/>
      <c r="QO2573" s="104"/>
      <c r="QP2573" s="104"/>
      <c r="QQ2573" s="104"/>
      <c r="QR2573" s="104"/>
      <c r="QS2573" s="104"/>
      <c r="QT2573" s="104"/>
      <c r="QU2573" s="104"/>
      <c r="QV2573" s="104"/>
      <c r="QW2573" s="104"/>
      <c r="QX2573" s="104"/>
      <c r="QY2573" s="104"/>
      <c r="QZ2573" s="104"/>
      <c r="RA2573" s="104"/>
      <c r="RB2573" s="104"/>
      <c r="RC2573" s="104"/>
      <c r="RD2573" s="104"/>
      <c r="RE2573" s="104"/>
      <c r="RF2573" s="104"/>
    </row>
    <row r="2574" spans="1:474" x14ac:dyDescent="0.25">
      <c r="A2574" s="123"/>
      <c r="B2574" s="48" t="s">
        <v>2417</v>
      </c>
      <c r="C2574" s="23"/>
      <c r="D2574" s="49">
        <v>1</v>
      </c>
      <c r="E2574" s="23"/>
      <c r="F2574" s="50">
        <v>253000</v>
      </c>
      <c r="G2574" s="169"/>
      <c r="H2574" s="169"/>
      <c r="I2574" s="169"/>
      <c r="J2574" s="169"/>
      <c r="K2574" s="169"/>
      <c r="L2574" s="169"/>
      <c r="M2574" s="169"/>
      <c r="N2574" s="169"/>
      <c r="O2574" s="169"/>
      <c r="P2574" s="207"/>
      <c r="Q2574" s="169"/>
      <c r="R2574" s="169"/>
      <c r="S2574" s="169"/>
      <c r="T2574" s="169"/>
      <c r="U2574" s="208">
        <v>1</v>
      </c>
      <c r="V2574" s="207">
        <v>253000</v>
      </c>
      <c r="W2574" s="169"/>
      <c r="X2574" s="169"/>
      <c r="Y2574" s="169"/>
      <c r="Z2574" s="169"/>
      <c r="AA2574" s="169"/>
      <c r="AB2574" s="169"/>
      <c r="AC2574" s="180"/>
      <c r="AD2574" s="180"/>
      <c r="AE2574" s="207">
        <f>H2574+J2574+L2574+N2574+P2574+R2574+T2574+V2574+X2574+Z2574+AB2574+AD2574</f>
        <v>253000</v>
      </c>
    </row>
    <row r="2575" spans="1:474" x14ac:dyDescent="0.25">
      <c r="A2575" s="123"/>
      <c r="B2575" s="48" t="s">
        <v>2418</v>
      </c>
      <c r="C2575" s="23"/>
      <c r="D2575" s="49">
        <v>5</v>
      </c>
      <c r="E2575" s="23"/>
      <c r="F2575" s="50">
        <v>414937.5</v>
      </c>
      <c r="G2575" s="169"/>
      <c r="H2575" s="169"/>
      <c r="I2575" s="169"/>
      <c r="J2575" s="169"/>
      <c r="K2575" s="169"/>
      <c r="L2575" s="169"/>
      <c r="M2575" s="169"/>
      <c r="N2575" s="169"/>
      <c r="O2575" s="169"/>
      <c r="P2575" s="207"/>
      <c r="Q2575" s="169"/>
      <c r="R2575" s="169"/>
      <c r="S2575" s="169"/>
      <c r="T2575" s="169"/>
      <c r="U2575" s="208">
        <v>5</v>
      </c>
      <c r="V2575" s="207">
        <v>414937.5</v>
      </c>
      <c r="W2575" s="169"/>
      <c r="X2575" s="169"/>
      <c r="Y2575" s="169"/>
      <c r="Z2575" s="169"/>
      <c r="AA2575" s="169"/>
      <c r="AB2575" s="169"/>
      <c r="AC2575" s="180"/>
      <c r="AD2575" s="180"/>
      <c r="AE2575" s="207">
        <f>H2575+J2575+L2575+N2575+P2575+R2575+T2575+V2575+X2575+Z2575+AB2575+AD2575</f>
        <v>414937.5</v>
      </c>
    </row>
    <row r="2576" spans="1:474" x14ac:dyDescent="0.25">
      <c r="A2576" s="123"/>
      <c r="B2576" s="48" t="s">
        <v>2419</v>
      </c>
      <c r="C2576" s="23"/>
      <c r="D2576" s="49">
        <v>5</v>
      </c>
      <c r="E2576" s="23"/>
      <c r="F2576" s="50">
        <v>349072.5</v>
      </c>
      <c r="G2576" s="169"/>
      <c r="H2576" s="169"/>
      <c r="I2576" s="169"/>
      <c r="J2576" s="169"/>
      <c r="K2576" s="169"/>
      <c r="L2576" s="169"/>
      <c r="M2576" s="169"/>
      <c r="N2576" s="169"/>
      <c r="O2576" s="169"/>
      <c r="P2576" s="207"/>
      <c r="Q2576" s="169"/>
      <c r="R2576" s="169"/>
      <c r="S2576" s="169"/>
      <c r="T2576" s="169"/>
      <c r="U2576" s="208">
        <v>5</v>
      </c>
      <c r="V2576" s="207">
        <v>349072.5</v>
      </c>
      <c r="W2576" s="169"/>
      <c r="X2576" s="169"/>
      <c r="Y2576" s="169"/>
      <c r="Z2576" s="169"/>
      <c r="AA2576" s="169"/>
      <c r="AB2576" s="169"/>
      <c r="AC2576" s="180"/>
      <c r="AD2576" s="180"/>
      <c r="AE2576" s="207">
        <f>H2576+J2576+L2576+N2576+P2576+R2576+T2576+V2576+X2576+Z2576+AB2576+AD2576</f>
        <v>349072.5</v>
      </c>
    </row>
    <row r="2577" spans="1:474" s="10" customFormat="1" x14ac:dyDescent="0.25">
      <c r="A2577" s="6">
        <v>5300</v>
      </c>
      <c r="B2577" s="90" t="s">
        <v>2420</v>
      </c>
      <c r="C2577" s="91"/>
      <c r="D2577" s="6"/>
      <c r="E2577" s="6"/>
      <c r="F2577" s="9">
        <v>11597.679999999998</v>
      </c>
      <c r="G2577" s="177">
        <f>G2578</f>
        <v>0</v>
      </c>
      <c r="H2577" s="177">
        <f t="shared" ref="H2577:AE2578" si="433">H2578</f>
        <v>0</v>
      </c>
      <c r="I2577" s="177">
        <f t="shared" si="433"/>
        <v>0</v>
      </c>
      <c r="J2577" s="177">
        <f t="shared" si="433"/>
        <v>0</v>
      </c>
      <c r="K2577" s="177">
        <f t="shared" si="433"/>
        <v>0</v>
      </c>
      <c r="L2577" s="177">
        <f t="shared" si="433"/>
        <v>0</v>
      </c>
      <c r="M2577" s="177">
        <f t="shared" si="433"/>
        <v>0</v>
      </c>
      <c r="N2577" s="177">
        <f t="shared" si="433"/>
        <v>0</v>
      </c>
      <c r="O2577" s="177">
        <f t="shared" si="433"/>
        <v>0</v>
      </c>
      <c r="P2577" s="213">
        <f t="shared" si="433"/>
        <v>0</v>
      </c>
      <c r="Q2577" s="177">
        <f t="shared" si="433"/>
        <v>0</v>
      </c>
      <c r="R2577" s="177">
        <f t="shared" si="433"/>
        <v>0</v>
      </c>
      <c r="S2577" s="177">
        <v>0</v>
      </c>
      <c r="T2577" s="177">
        <v>0</v>
      </c>
      <c r="U2577" s="177">
        <v>2</v>
      </c>
      <c r="V2577" s="213">
        <v>11597.679999999998</v>
      </c>
      <c r="W2577" s="177">
        <f t="shared" si="433"/>
        <v>0</v>
      </c>
      <c r="X2577" s="177">
        <f t="shared" si="433"/>
        <v>0</v>
      </c>
      <c r="Y2577" s="177">
        <f t="shared" si="433"/>
        <v>0</v>
      </c>
      <c r="Z2577" s="177">
        <f t="shared" si="433"/>
        <v>0</v>
      </c>
      <c r="AA2577" s="177">
        <f t="shared" si="433"/>
        <v>0</v>
      </c>
      <c r="AB2577" s="177">
        <f t="shared" si="433"/>
        <v>0</v>
      </c>
      <c r="AC2577" s="177">
        <f t="shared" si="433"/>
        <v>0</v>
      </c>
      <c r="AD2577" s="182">
        <f t="shared" si="433"/>
        <v>0</v>
      </c>
      <c r="AE2577" s="213">
        <f t="shared" si="433"/>
        <v>11597.679999999998</v>
      </c>
      <c r="AF2577" s="104"/>
      <c r="AG2577" s="104"/>
      <c r="AH2577" s="104"/>
      <c r="AI2577" s="104"/>
      <c r="AJ2577" s="104"/>
      <c r="AK2577" s="104"/>
      <c r="AL2577" s="104"/>
      <c r="AM2577" s="104"/>
      <c r="AN2577" s="104"/>
      <c r="AO2577" s="104"/>
      <c r="AP2577" s="104"/>
      <c r="AQ2577" s="104"/>
      <c r="AR2577" s="104"/>
      <c r="AS2577" s="104"/>
      <c r="AT2577" s="104"/>
      <c r="AU2577" s="104"/>
      <c r="AV2577" s="104"/>
      <c r="AW2577" s="104"/>
      <c r="AX2577" s="104"/>
      <c r="AY2577" s="104"/>
      <c r="AZ2577" s="104"/>
      <c r="BA2577" s="104"/>
      <c r="BB2577" s="104"/>
      <c r="BC2577" s="104"/>
      <c r="BD2577" s="104"/>
      <c r="BE2577" s="104"/>
      <c r="BF2577" s="104"/>
      <c r="BG2577" s="104"/>
      <c r="BH2577" s="104"/>
      <c r="BI2577" s="104"/>
      <c r="BJ2577" s="104"/>
      <c r="BK2577" s="104"/>
      <c r="BL2577" s="104"/>
      <c r="BM2577" s="104"/>
      <c r="BN2577" s="104"/>
      <c r="BO2577" s="104"/>
      <c r="BP2577" s="104"/>
      <c r="BQ2577" s="104"/>
      <c r="BR2577" s="104"/>
      <c r="GM2577" s="104"/>
      <c r="GN2577" s="104"/>
      <c r="GO2577" s="104"/>
      <c r="GP2577" s="104"/>
      <c r="GQ2577" s="104"/>
      <c r="GR2577" s="104"/>
      <c r="GS2577" s="104"/>
      <c r="GT2577" s="104"/>
      <c r="GU2577" s="104"/>
      <c r="GV2577" s="104"/>
      <c r="GW2577" s="104"/>
      <c r="GX2577" s="104"/>
      <c r="GY2577" s="104"/>
      <c r="GZ2577" s="104"/>
      <c r="HA2577" s="104"/>
      <c r="HB2577" s="104"/>
      <c r="HC2577" s="104"/>
      <c r="HD2577" s="104"/>
      <c r="HE2577" s="104"/>
      <c r="HF2577" s="104"/>
      <c r="HG2577" s="104"/>
      <c r="HH2577" s="104"/>
      <c r="HI2577" s="104"/>
      <c r="HJ2577" s="104"/>
      <c r="HK2577" s="104"/>
      <c r="HL2577" s="104"/>
      <c r="HM2577" s="104"/>
      <c r="HN2577" s="104"/>
      <c r="HO2577" s="104"/>
      <c r="HP2577" s="104"/>
      <c r="HQ2577" s="104"/>
      <c r="HR2577" s="104"/>
      <c r="HS2577" s="104"/>
      <c r="HT2577" s="104"/>
      <c r="HU2577" s="104"/>
      <c r="HV2577" s="104"/>
      <c r="HW2577" s="104"/>
      <c r="HX2577" s="104"/>
      <c r="HY2577" s="104"/>
      <c r="HZ2577" s="104"/>
      <c r="IA2577" s="104"/>
      <c r="IB2577" s="104"/>
      <c r="IC2577" s="104"/>
      <c r="ID2577" s="104"/>
      <c r="IE2577" s="104"/>
      <c r="IF2577" s="104"/>
      <c r="IG2577" s="104"/>
      <c r="IH2577" s="104"/>
      <c r="II2577" s="104"/>
      <c r="IJ2577" s="104"/>
      <c r="IK2577" s="104"/>
      <c r="IL2577" s="104"/>
      <c r="IM2577" s="104"/>
      <c r="IN2577" s="104"/>
      <c r="IO2577" s="104"/>
      <c r="IP2577" s="104"/>
      <c r="IQ2577" s="104"/>
      <c r="IR2577" s="104"/>
      <c r="IS2577" s="104"/>
      <c r="IT2577" s="104"/>
      <c r="IU2577" s="104"/>
      <c r="IV2577" s="104"/>
      <c r="IW2577" s="104"/>
      <c r="IX2577" s="104"/>
      <c r="IY2577" s="104"/>
      <c r="IZ2577" s="104"/>
      <c r="JA2577" s="104"/>
      <c r="JB2577" s="104"/>
      <c r="JC2577" s="104"/>
      <c r="JD2577" s="104"/>
      <c r="JE2577" s="104"/>
      <c r="JF2577" s="104"/>
      <c r="JG2577" s="104"/>
      <c r="JH2577" s="104"/>
      <c r="JI2577" s="104"/>
      <c r="JJ2577" s="104"/>
      <c r="JK2577" s="104"/>
      <c r="JL2577" s="104"/>
      <c r="JM2577" s="104"/>
      <c r="JN2577" s="104"/>
      <c r="JO2577" s="104"/>
      <c r="JP2577" s="104"/>
      <c r="JQ2577" s="104"/>
      <c r="JR2577" s="104"/>
      <c r="JS2577" s="104"/>
      <c r="JT2577" s="104"/>
      <c r="JU2577" s="104"/>
      <c r="JV2577" s="104"/>
      <c r="JW2577" s="104"/>
      <c r="JX2577" s="104"/>
      <c r="JY2577" s="104"/>
      <c r="JZ2577" s="104"/>
      <c r="KA2577" s="104"/>
      <c r="KB2577" s="104"/>
      <c r="KC2577" s="104"/>
      <c r="KD2577" s="104"/>
      <c r="KE2577" s="104"/>
      <c r="KF2577" s="104"/>
      <c r="KG2577" s="104"/>
      <c r="KH2577" s="104"/>
      <c r="KI2577" s="104"/>
      <c r="KJ2577" s="104"/>
      <c r="KK2577" s="104"/>
      <c r="KL2577" s="104"/>
      <c r="KM2577" s="104"/>
      <c r="KN2577" s="104"/>
      <c r="KO2577" s="104"/>
      <c r="KP2577" s="104"/>
      <c r="KQ2577" s="104"/>
      <c r="KR2577" s="104"/>
      <c r="KS2577" s="104"/>
      <c r="KT2577" s="104"/>
      <c r="KU2577" s="104"/>
      <c r="KV2577" s="104"/>
      <c r="KW2577" s="104"/>
      <c r="KX2577" s="104"/>
      <c r="KY2577" s="104"/>
      <c r="KZ2577" s="104"/>
      <c r="LA2577" s="104"/>
      <c r="LB2577" s="104"/>
      <c r="LC2577" s="104"/>
      <c r="LD2577" s="104"/>
      <c r="LE2577" s="104"/>
      <c r="LF2577" s="104"/>
      <c r="LG2577" s="104"/>
      <c r="LH2577" s="104"/>
      <c r="LI2577" s="104"/>
      <c r="LJ2577" s="104"/>
      <c r="LK2577" s="104"/>
      <c r="LL2577" s="104"/>
      <c r="LM2577" s="104"/>
      <c r="LN2577" s="104"/>
      <c r="LO2577" s="104"/>
      <c r="LP2577" s="104"/>
      <c r="LQ2577" s="104"/>
      <c r="LR2577" s="104"/>
      <c r="LS2577" s="104"/>
      <c r="LT2577" s="104"/>
      <c r="LU2577" s="104"/>
      <c r="LV2577" s="104"/>
      <c r="LW2577" s="104"/>
      <c r="LX2577" s="104"/>
      <c r="LY2577" s="104"/>
      <c r="LZ2577" s="104"/>
      <c r="MA2577" s="104"/>
      <c r="MB2577" s="104"/>
      <c r="MC2577" s="104"/>
      <c r="MD2577" s="104"/>
      <c r="ME2577" s="104"/>
      <c r="MF2577" s="104"/>
      <c r="MG2577" s="104"/>
      <c r="MH2577" s="104"/>
      <c r="MI2577" s="104"/>
      <c r="MJ2577" s="104"/>
      <c r="MK2577" s="104"/>
      <c r="ML2577" s="104"/>
      <c r="MM2577" s="104"/>
      <c r="MN2577" s="104"/>
      <c r="MO2577" s="104"/>
      <c r="MP2577" s="104"/>
      <c r="MQ2577" s="104"/>
      <c r="MR2577" s="104"/>
      <c r="MS2577" s="104"/>
      <c r="MT2577" s="104"/>
      <c r="MU2577" s="104"/>
      <c r="MV2577" s="104"/>
      <c r="MW2577" s="104"/>
      <c r="MX2577" s="104"/>
      <c r="MY2577" s="104"/>
      <c r="MZ2577" s="104"/>
      <c r="NA2577" s="104"/>
      <c r="NB2577" s="104"/>
      <c r="NC2577" s="104"/>
      <c r="ND2577" s="104"/>
      <c r="NE2577" s="104"/>
      <c r="NF2577" s="104"/>
      <c r="NG2577" s="104"/>
      <c r="NH2577" s="104"/>
      <c r="NI2577" s="104"/>
      <c r="NJ2577" s="104"/>
      <c r="NK2577" s="104"/>
      <c r="NL2577" s="104"/>
      <c r="NM2577" s="104"/>
      <c r="NN2577" s="104"/>
      <c r="NO2577" s="104"/>
      <c r="NP2577" s="104"/>
      <c r="NQ2577" s="104"/>
      <c r="NR2577" s="104"/>
      <c r="NS2577" s="104"/>
      <c r="NT2577" s="104"/>
      <c r="NU2577" s="104"/>
      <c r="NV2577" s="104"/>
      <c r="NW2577" s="104"/>
      <c r="NX2577" s="104"/>
      <c r="NY2577" s="104"/>
      <c r="NZ2577" s="104"/>
      <c r="OA2577" s="104"/>
      <c r="OB2577" s="104"/>
      <c r="OC2577" s="104"/>
      <c r="OD2577" s="104"/>
      <c r="OE2577" s="104"/>
      <c r="OF2577" s="104"/>
      <c r="OG2577" s="104"/>
      <c r="OH2577" s="104"/>
      <c r="OI2577" s="104"/>
      <c r="OJ2577" s="104"/>
      <c r="OK2577" s="104"/>
      <c r="OL2577" s="104"/>
      <c r="OM2577" s="104"/>
      <c r="ON2577" s="104"/>
      <c r="OO2577" s="104"/>
      <c r="OP2577" s="104"/>
      <c r="OQ2577" s="104"/>
      <c r="OR2577" s="104"/>
      <c r="OS2577" s="104"/>
      <c r="OT2577" s="104"/>
      <c r="OU2577" s="104"/>
      <c r="OV2577" s="104"/>
      <c r="OW2577" s="104"/>
      <c r="OX2577" s="104"/>
      <c r="OY2577" s="104"/>
      <c r="OZ2577" s="104"/>
      <c r="PA2577" s="104"/>
      <c r="PB2577" s="104"/>
      <c r="PC2577" s="104"/>
      <c r="PD2577" s="104"/>
      <c r="PE2577" s="104"/>
      <c r="PF2577" s="104"/>
      <c r="PG2577" s="104"/>
      <c r="PH2577" s="104"/>
      <c r="PI2577" s="104"/>
      <c r="PJ2577" s="104"/>
      <c r="PK2577" s="104"/>
      <c r="PL2577" s="104"/>
      <c r="PM2577" s="104"/>
      <c r="PN2577" s="104"/>
      <c r="PO2577" s="104"/>
      <c r="PP2577" s="104"/>
      <c r="PQ2577" s="104"/>
      <c r="PR2577" s="104"/>
      <c r="PS2577" s="104"/>
      <c r="PT2577" s="104"/>
      <c r="PU2577" s="104"/>
      <c r="PV2577" s="104"/>
      <c r="PW2577" s="104"/>
      <c r="PX2577" s="104"/>
      <c r="PY2577" s="104"/>
      <c r="PZ2577" s="104"/>
      <c r="QA2577" s="104"/>
      <c r="QB2577" s="104"/>
      <c r="QC2577" s="104"/>
      <c r="QD2577" s="104"/>
      <c r="QE2577" s="104"/>
      <c r="QF2577" s="104"/>
      <c r="QG2577" s="104"/>
      <c r="QH2577" s="104"/>
      <c r="QI2577" s="104"/>
      <c r="QJ2577" s="104"/>
      <c r="QK2577" s="104"/>
      <c r="QL2577" s="104"/>
      <c r="QM2577" s="104"/>
      <c r="QN2577" s="104"/>
      <c r="QO2577" s="104"/>
      <c r="QP2577" s="104"/>
      <c r="QQ2577" s="104"/>
      <c r="QR2577" s="104"/>
      <c r="QS2577" s="104"/>
      <c r="QT2577" s="104"/>
      <c r="QU2577" s="104"/>
      <c r="QV2577" s="104"/>
      <c r="QW2577" s="104"/>
      <c r="QX2577" s="104"/>
      <c r="QY2577" s="104"/>
      <c r="QZ2577" s="104"/>
      <c r="RA2577" s="104"/>
      <c r="RB2577" s="104"/>
      <c r="RC2577" s="104"/>
      <c r="RD2577" s="104"/>
      <c r="RE2577" s="104"/>
      <c r="RF2577" s="104"/>
    </row>
    <row r="2578" spans="1:474" s="14" customFormat="1" x14ac:dyDescent="0.25">
      <c r="A2578" s="11">
        <v>531</v>
      </c>
      <c r="B2578" s="79" t="s">
        <v>2421</v>
      </c>
      <c r="C2578" s="80"/>
      <c r="D2578" s="11"/>
      <c r="E2578" s="11"/>
      <c r="F2578" s="13">
        <v>11597.679999999998</v>
      </c>
      <c r="G2578" s="171">
        <f>G2579</f>
        <v>0</v>
      </c>
      <c r="H2578" s="171">
        <f t="shared" si="433"/>
        <v>0</v>
      </c>
      <c r="I2578" s="171">
        <f t="shared" si="433"/>
        <v>0</v>
      </c>
      <c r="J2578" s="171">
        <f t="shared" si="433"/>
        <v>0</v>
      </c>
      <c r="K2578" s="171">
        <f t="shared" si="433"/>
        <v>0</v>
      </c>
      <c r="L2578" s="171">
        <f t="shared" si="433"/>
        <v>0</v>
      </c>
      <c r="M2578" s="171">
        <f t="shared" si="433"/>
        <v>0</v>
      </c>
      <c r="N2578" s="171">
        <f t="shared" si="433"/>
        <v>0</v>
      </c>
      <c r="O2578" s="171">
        <f t="shared" si="433"/>
        <v>0</v>
      </c>
      <c r="P2578" s="185">
        <f t="shared" si="433"/>
        <v>0</v>
      </c>
      <c r="Q2578" s="171">
        <f t="shared" si="433"/>
        <v>0</v>
      </c>
      <c r="R2578" s="171">
        <f t="shared" si="433"/>
        <v>0</v>
      </c>
      <c r="S2578" s="171">
        <v>0</v>
      </c>
      <c r="T2578" s="171">
        <v>0</v>
      </c>
      <c r="U2578" s="171">
        <v>2</v>
      </c>
      <c r="V2578" s="185">
        <v>11597.679999999998</v>
      </c>
      <c r="W2578" s="171">
        <f t="shared" si="433"/>
        <v>0</v>
      </c>
      <c r="X2578" s="171">
        <f t="shared" si="433"/>
        <v>0</v>
      </c>
      <c r="Y2578" s="171">
        <f t="shared" si="433"/>
        <v>0</v>
      </c>
      <c r="Z2578" s="171">
        <f t="shared" si="433"/>
        <v>0</v>
      </c>
      <c r="AA2578" s="171">
        <f t="shared" si="433"/>
        <v>0</v>
      </c>
      <c r="AB2578" s="171">
        <f t="shared" si="433"/>
        <v>0</v>
      </c>
      <c r="AC2578" s="171">
        <f t="shared" si="433"/>
        <v>0</v>
      </c>
      <c r="AD2578" s="181">
        <f t="shared" si="433"/>
        <v>0</v>
      </c>
      <c r="AE2578" s="185">
        <f t="shared" si="433"/>
        <v>11597.679999999998</v>
      </c>
      <c r="AF2578" s="104"/>
      <c r="AG2578" s="104"/>
      <c r="AH2578" s="104"/>
      <c r="AI2578" s="104"/>
      <c r="AJ2578" s="104"/>
      <c r="AK2578" s="104"/>
      <c r="AL2578" s="104"/>
      <c r="AM2578" s="104"/>
      <c r="AN2578" s="104"/>
      <c r="AO2578" s="104"/>
      <c r="AP2578" s="104"/>
      <c r="AQ2578" s="104"/>
      <c r="AR2578" s="104"/>
      <c r="AS2578" s="104"/>
      <c r="AT2578" s="104"/>
      <c r="AU2578" s="104"/>
      <c r="AV2578" s="104"/>
      <c r="AW2578" s="104"/>
      <c r="AX2578" s="104"/>
      <c r="AY2578" s="104"/>
      <c r="AZ2578" s="104"/>
      <c r="BA2578" s="104"/>
      <c r="BB2578" s="104"/>
      <c r="BC2578" s="104"/>
      <c r="BD2578" s="104"/>
      <c r="BE2578" s="104"/>
      <c r="BF2578" s="104"/>
      <c r="BG2578" s="104"/>
      <c r="BH2578" s="104"/>
      <c r="BI2578" s="104"/>
      <c r="BJ2578" s="104"/>
      <c r="BK2578" s="104"/>
      <c r="BL2578" s="104"/>
      <c r="BM2578" s="104"/>
      <c r="BN2578" s="104"/>
      <c r="BO2578" s="104"/>
      <c r="BP2578" s="104"/>
      <c r="BQ2578" s="104"/>
      <c r="BR2578" s="104"/>
      <c r="GM2578" s="104"/>
      <c r="GN2578" s="104"/>
      <c r="GO2578" s="104"/>
      <c r="GP2578" s="104"/>
      <c r="GQ2578" s="104"/>
      <c r="GR2578" s="104"/>
      <c r="GS2578" s="104"/>
      <c r="GT2578" s="104"/>
      <c r="GU2578" s="104"/>
      <c r="GV2578" s="104"/>
      <c r="GW2578" s="104"/>
      <c r="GX2578" s="104"/>
      <c r="GY2578" s="104"/>
      <c r="GZ2578" s="104"/>
      <c r="HA2578" s="104"/>
      <c r="HB2578" s="104"/>
      <c r="HC2578" s="104"/>
      <c r="HD2578" s="104"/>
      <c r="HE2578" s="104"/>
      <c r="HF2578" s="104"/>
      <c r="HG2578" s="104"/>
      <c r="HH2578" s="104"/>
      <c r="HI2578" s="104"/>
      <c r="HJ2578" s="104"/>
      <c r="HK2578" s="104"/>
      <c r="HL2578" s="104"/>
      <c r="HM2578" s="104"/>
      <c r="HN2578" s="104"/>
      <c r="HO2578" s="104"/>
      <c r="HP2578" s="104"/>
      <c r="HQ2578" s="104"/>
      <c r="HR2578" s="104"/>
      <c r="HS2578" s="104"/>
      <c r="HT2578" s="104"/>
      <c r="HU2578" s="104"/>
      <c r="HV2578" s="104"/>
      <c r="HW2578" s="104"/>
      <c r="HX2578" s="104"/>
      <c r="HY2578" s="104"/>
      <c r="HZ2578" s="104"/>
      <c r="IA2578" s="104"/>
      <c r="IB2578" s="104"/>
      <c r="IC2578" s="104"/>
      <c r="ID2578" s="104"/>
      <c r="IE2578" s="104"/>
      <c r="IF2578" s="104"/>
      <c r="IG2578" s="104"/>
      <c r="IH2578" s="104"/>
      <c r="II2578" s="104"/>
      <c r="IJ2578" s="104"/>
      <c r="IK2578" s="104"/>
      <c r="IL2578" s="104"/>
      <c r="IM2578" s="104"/>
      <c r="IN2578" s="104"/>
      <c r="IO2578" s="104"/>
      <c r="IP2578" s="104"/>
      <c r="IQ2578" s="104"/>
      <c r="IR2578" s="104"/>
      <c r="IS2578" s="104"/>
      <c r="IT2578" s="104"/>
      <c r="IU2578" s="104"/>
      <c r="IV2578" s="104"/>
      <c r="IW2578" s="104"/>
      <c r="IX2578" s="104"/>
      <c r="IY2578" s="104"/>
      <c r="IZ2578" s="104"/>
      <c r="JA2578" s="104"/>
      <c r="JB2578" s="104"/>
      <c r="JC2578" s="104"/>
      <c r="JD2578" s="104"/>
      <c r="JE2578" s="104"/>
      <c r="JF2578" s="104"/>
      <c r="JG2578" s="104"/>
      <c r="JH2578" s="104"/>
      <c r="JI2578" s="104"/>
      <c r="JJ2578" s="104"/>
      <c r="JK2578" s="104"/>
      <c r="JL2578" s="104"/>
      <c r="JM2578" s="104"/>
      <c r="JN2578" s="104"/>
      <c r="JO2578" s="104"/>
      <c r="JP2578" s="104"/>
      <c r="JQ2578" s="104"/>
      <c r="JR2578" s="104"/>
      <c r="JS2578" s="104"/>
      <c r="JT2578" s="104"/>
      <c r="JU2578" s="104"/>
      <c r="JV2578" s="104"/>
      <c r="JW2578" s="104"/>
      <c r="JX2578" s="104"/>
      <c r="JY2578" s="104"/>
      <c r="JZ2578" s="104"/>
      <c r="KA2578" s="104"/>
      <c r="KB2578" s="104"/>
      <c r="KC2578" s="104"/>
      <c r="KD2578" s="104"/>
      <c r="KE2578" s="104"/>
      <c r="KF2578" s="104"/>
      <c r="KG2578" s="104"/>
      <c r="KH2578" s="104"/>
      <c r="KI2578" s="104"/>
      <c r="KJ2578" s="104"/>
      <c r="KK2578" s="104"/>
      <c r="KL2578" s="104"/>
      <c r="KM2578" s="104"/>
      <c r="KN2578" s="104"/>
      <c r="KO2578" s="104"/>
      <c r="KP2578" s="104"/>
      <c r="KQ2578" s="104"/>
      <c r="KR2578" s="104"/>
      <c r="KS2578" s="104"/>
      <c r="KT2578" s="104"/>
      <c r="KU2578" s="104"/>
      <c r="KV2578" s="104"/>
      <c r="KW2578" s="104"/>
      <c r="KX2578" s="104"/>
      <c r="KY2578" s="104"/>
      <c r="KZ2578" s="104"/>
      <c r="LA2578" s="104"/>
      <c r="LB2578" s="104"/>
      <c r="LC2578" s="104"/>
      <c r="LD2578" s="104"/>
      <c r="LE2578" s="104"/>
      <c r="LF2578" s="104"/>
      <c r="LG2578" s="104"/>
      <c r="LH2578" s="104"/>
      <c r="LI2578" s="104"/>
      <c r="LJ2578" s="104"/>
      <c r="LK2578" s="104"/>
      <c r="LL2578" s="104"/>
      <c r="LM2578" s="104"/>
      <c r="LN2578" s="104"/>
      <c r="LO2578" s="104"/>
      <c r="LP2578" s="104"/>
      <c r="LQ2578" s="104"/>
      <c r="LR2578" s="104"/>
      <c r="LS2578" s="104"/>
      <c r="LT2578" s="104"/>
      <c r="LU2578" s="104"/>
      <c r="LV2578" s="104"/>
      <c r="LW2578" s="104"/>
      <c r="LX2578" s="104"/>
      <c r="LY2578" s="104"/>
      <c r="LZ2578" s="104"/>
      <c r="MA2578" s="104"/>
      <c r="MB2578" s="104"/>
      <c r="MC2578" s="104"/>
      <c r="MD2578" s="104"/>
      <c r="ME2578" s="104"/>
      <c r="MF2578" s="104"/>
      <c r="MG2578" s="104"/>
      <c r="MH2578" s="104"/>
      <c r="MI2578" s="104"/>
      <c r="MJ2578" s="104"/>
      <c r="MK2578" s="104"/>
      <c r="ML2578" s="104"/>
      <c r="MM2578" s="104"/>
      <c r="MN2578" s="104"/>
      <c r="MO2578" s="104"/>
      <c r="MP2578" s="104"/>
      <c r="MQ2578" s="104"/>
      <c r="MR2578" s="104"/>
      <c r="MS2578" s="104"/>
      <c r="MT2578" s="104"/>
      <c r="MU2578" s="104"/>
      <c r="MV2578" s="104"/>
      <c r="MW2578" s="104"/>
      <c r="MX2578" s="104"/>
      <c r="MY2578" s="104"/>
      <c r="MZ2578" s="104"/>
      <c r="NA2578" s="104"/>
      <c r="NB2578" s="104"/>
      <c r="NC2578" s="104"/>
      <c r="ND2578" s="104"/>
      <c r="NE2578" s="104"/>
      <c r="NF2578" s="104"/>
      <c r="NG2578" s="104"/>
      <c r="NH2578" s="104"/>
      <c r="NI2578" s="104"/>
      <c r="NJ2578" s="104"/>
      <c r="NK2578" s="104"/>
      <c r="NL2578" s="104"/>
      <c r="NM2578" s="104"/>
      <c r="NN2578" s="104"/>
      <c r="NO2578" s="104"/>
      <c r="NP2578" s="104"/>
      <c r="NQ2578" s="104"/>
      <c r="NR2578" s="104"/>
      <c r="NS2578" s="104"/>
      <c r="NT2578" s="104"/>
      <c r="NU2578" s="104"/>
      <c r="NV2578" s="104"/>
      <c r="NW2578" s="104"/>
      <c r="NX2578" s="104"/>
      <c r="NY2578" s="104"/>
      <c r="NZ2578" s="104"/>
      <c r="OA2578" s="104"/>
      <c r="OB2578" s="104"/>
      <c r="OC2578" s="104"/>
      <c r="OD2578" s="104"/>
      <c r="OE2578" s="104"/>
      <c r="OF2578" s="104"/>
      <c r="OG2578" s="104"/>
      <c r="OH2578" s="104"/>
      <c r="OI2578" s="104"/>
      <c r="OJ2578" s="104"/>
      <c r="OK2578" s="104"/>
      <c r="OL2578" s="104"/>
      <c r="OM2578" s="104"/>
      <c r="ON2578" s="104"/>
      <c r="OO2578" s="104"/>
      <c r="OP2578" s="104"/>
      <c r="OQ2578" s="104"/>
      <c r="OR2578" s="104"/>
      <c r="OS2578" s="104"/>
      <c r="OT2578" s="104"/>
      <c r="OU2578" s="104"/>
      <c r="OV2578" s="104"/>
      <c r="OW2578" s="104"/>
      <c r="OX2578" s="104"/>
      <c r="OY2578" s="104"/>
      <c r="OZ2578" s="104"/>
      <c r="PA2578" s="104"/>
      <c r="PB2578" s="104"/>
      <c r="PC2578" s="104"/>
      <c r="PD2578" s="104"/>
      <c r="PE2578" s="104"/>
      <c r="PF2578" s="104"/>
      <c r="PG2578" s="104"/>
      <c r="PH2578" s="104"/>
      <c r="PI2578" s="104"/>
      <c r="PJ2578" s="104"/>
      <c r="PK2578" s="104"/>
      <c r="PL2578" s="104"/>
      <c r="PM2578" s="104"/>
      <c r="PN2578" s="104"/>
      <c r="PO2578" s="104"/>
      <c r="PP2578" s="104"/>
      <c r="PQ2578" s="104"/>
      <c r="PR2578" s="104"/>
      <c r="PS2578" s="104"/>
      <c r="PT2578" s="104"/>
      <c r="PU2578" s="104"/>
      <c r="PV2578" s="104"/>
      <c r="PW2578" s="104"/>
      <c r="PX2578" s="104"/>
      <c r="PY2578" s="104"/>
      <c r="PZ2578" s="104"/>
      <c r="QA2578" s="104"/>
      <c r="QB2578" s="104"/>
      <c r="QC2578" s="104"/>
      <c r="QD2578" s="104"/>
      <c r="QE2578" s="104"/>
      <c r="QF2578" s="104"/>
      <c r="QG2578" s="104"/>
      <c r="QH2578" s="104"/>
      <c r="QI2578" s="104"/>
      <c r="QJ2578" s="104"/>
      <c r="QK2578" s="104"/>
      <c r="QL2578" s="104"/>
      <c r="QM2578" s="104"/>
      <c r="QN2578" s="104"/>
      <c r="QO2578" s="104"/>
      <c r="QP2578" s="104"/>
      <c r="QQ2578" s="104"/>
      <c r="QR2578" s="104"/>
      <c r="QS2578" s="104"/>
      <c r="QT2578" s="104"/>
      <c r="QU2578" s="104"/>
      <c r="QV2578" s="104"/>
      <c r="QW2578" s="104"/>
      <c r="QX2578" s="104"/>
      <c r="QY2578" s="104"/>
      <c r="QZ2578" s="104"/>
      <c r="RA2578" s="104"/>
      <c r="RB2578" s="104"/>
      <c r="RC2578" s="104"/>
      <c r="RD2578" s="104"/>
      <c r="RE2578" s="104"/>
      <c r="RF2578" s="104"/>
    </row>
    <row r="2579" spans="1:474" s="19" customFormat="1" x14ac:dyDescent="0.25">
      <c r="A2579" s="15">
        <v>53102</v>
      </c>
      <c r="B2579" s="67" t="s">
        <v>2421</v>
      </c>
      <c r="C2579" s="15"/>
      <c r="D2579" s="15"/>
      <c r="E2579" s="15"/>
      <c r="F2579" s="18">
        <v>11597.679999999998</v>
      </c>
      <c r="G2579" s="173">
        <f>SUM(G2580:G2581)</f>
        <v>0</v>
      </c>
      <c r="H2579" s="173">
        <f t="shared" ref="H2579:AE2579" si="434">SUM(H2580:H2581)</f>
        <v>0</v>
      </c>
      <c r="I2579" s="173">
        <f t="shared" si="434"/>
        <v>0</v>
      </c>
      <c r="J2579" s="173">
        <f t="shared" si="434"/>
        <v>0</v>
      </c>
      <c r="K2579" s="173">
        <f t="shared" si="434"/>
        <v>0</v>
      </c>
      <c r="L2579" s="173">
        <f t="shared" si="434"/>
        <v>0</v>
      </c>
      <c r="M2579" s="173">
        <f t="shared" si="434"/>
        <v>0</v>
      </c>
      <c r="N2579" s="173">
        <f t="shared" si="434"/>
        <v>0</v>
      </c>
      <c r="O2579" s="173">
        <f t="shared" si="434"/>
        <v>0</v>
      </c>
      <c r="P2579" s="184">
        <f t="shared" si="434"/>
        <v>0</v>
      </c>
      <c r="Q2579" s="173">
        <f t="shared" si="434"/>
        <v>0</v>
      </c>
      <c r="R2579" s="173">
        <f t="shared" si="434"/>
        <v>0</v>
      </c>
      <c r="S2579" s="173">
        <v>0</v>
      </c>
      <c r="T2579" s="173">
        <v>0</v>
      </c>
      <c r="U2579" s="173">
        <v>2</v>
      </c>
      <c r="V2579" s="184">
        <v>11597.679999999998</v>
      </c>
      <c r="W2579" s="173">
        <f t="shared" si="434"/>
        <v>0</v>
      </c>
      <c r="X2579" s="173">
        <f t="shared" si="434"/>
        <v>0</v>
      </c>
      <c r="Y2579" s="173">
        <f t="shared" si="434"/>
        <v>0</v>
      </c>
      <c r="Z2579" s="173">
        <f t="shared" si="434"/>
        <v>0</v>
      </c>
      <c r="AA2579" s="173">
        <f t="shared" si="434"/>
        <v>0</v>
      </c>
      <c r="AB2579" s="173">
        <f t="shared" si="434"/>
        <v>0</v>
      </c>
      <c r="AC2579" s="173">
        <f t="shared" si="434"/>
        <v>0</v>
      </c>
      <c r="AD2579" s="179">
        <f t="shared" si="434"/>
        <v>0</v>
      </c>
      <c r="AE2579" s="184">
        <f t="shared" si="434"/>
        <v>11597.679999999998</v>
      </c>
      <c r="AF2579" s="104"/>
      <c r="AG2579" s="104"/>
      <c r="AH2579" s="104"/>
      <c r="AI2579" s="104"/>
      <c r="AJ2579" s="104"/>
      <c r="AK2579" s="104"/>
      <c r="AL2579" s="104"/>
      <c r="AM2579" s="104"/>
      <c r="AN2579" s="104"/>
      <c r="AO2579" s="104"/>
      <c r="AP2579" s="104"/>
      <c r="AQ2579" s="104"/>
      <c r="AR2579" s="104"/>
      <c r="AS2579" s="104"/>
      <c r="AT2579" s="104"/>
      <c r="AU2579" s="104"/>
      <c r="AV2579" s="104"/>
      <c r="AW2579" s="104"/>
      <c r="AX2579" s="104"/>
      <c r="AY2579" s="104"/>
      <c r="AZ2579" s="104"/>
      <c r="BA2579" s="104"/>
      <c r="BB2579" s="104"/>
      <c r="BC2579" s="104"/>
      <c r="BD2579" s="104"/>
      <c r="BE2579" s="104"/>
      <c r="BF2579" s="104"/>
      <c r="BG2579" s="104"/>
      <c r="BH2579" s="104"/>
      <c r="BI2579" s="104"/>
      <c r="BJ2579" s="104"/>
      <c r="BK2579" s="104"/>
      <c r="BL2579" s="104"/>
      <c r="BM2579" s="104"/>
      <c r="BN2579" s="104"/>
      <c r="BO2579" s="104"/>
      <c r="BP2579" s="104"/>
      <c r="BQ2579" s="104"/>
      <c r="BR2579" s="104"/>
      <c r="GM2579" s="104"/>
      <c r="GN2579" s="104"/>
      <c r="GO2579" s="104"/>
      <c r="GP2579" s="104"/>
      <c r="GQ2579" s="104"/>
      <c r="GR2579" s="104"/>
      <c r="GS2579" s="104"/>
      <c r="GT2579" s="104"/>
      <c r="GU2579" s="104"/>
      <c r="GV2579" s="104"/>
      <c r="GW2579" s="104"/>
      <c r="GX2579" s="104"/>
      <c r="GY2579" s="104"/>
      <c r="GZ2579" s="104"/>
      <c r="HA2579" s="104"/>
      <c r="HB2579" s="104"/>
      <c r="HC2579" s="104"/>
      <c r="HD2579" s="104"/>
      <c r="HE2579" s="104"/>
      <c r="HF2579" s="104"/>
      <c r="HG2579" s="104"/>
      <c r="HH2579" s="104"/>
      <c r="HI2579" s="104"/>
      <c r="HJ2579" s="104"/>
      <c r="HK2579" s="104"/>
      <c r="HL2579" s="104"/>
      <c r="HM2579" s="104"/>
      <c r="HN2579" s="104"/>
      <c r="HO2579" s="104"/>
      <c r="HP2579" s="104"/>
      <c r="HQ2579" s="104"/>
      <c r="HR2579" s="104"/>
      <c r="HS2579" s="104"/>
      <c r="HT2579" s="104"/>
      <c r="HU2579" s="104"/>
      <c r="HV2579" s="104"/>
      <c r="HW2579" s="104"/>
      <c r="HX2579" s="104"/>
      <c r="HY2579" s="104"/>
      <c r="HZ2579" s="104"/>
      <c r="IA2579" s="104"/>
      <c r="IB2579" s="104"/>
      <c r="IC2579" s="104"/>
      <c r="ID2579" s="104"/>
      <c r="IE2579" s="104"/>
      <c r="IF2579" s="104"/>
      <c r="IG2579" s="104"/>
      <c r="IH2579" s="104"/>
      <c r="II2579" s="104"/>
      <c r="IJ2579" s="104"/>
      <c r="IK2579" s="104"/>
      <c r="IL2579" s="104"/>
      <c r="IM2579" s="104"/>
      <c r="IN2579" s="104"/>
      <c r="IO2579" s="104"/>
      <c r="IP2579" s="104"/>
      <c r="IQ2579" s="104"/>
      <c r="IR2579" s="104"/>
      <c r="IS2579" s="104"/>
      <c r="IT2579" s="104"/>
      <c r="IU2579" s="104"/>
      <c r="IV2579" s="104"/>
      <c r="IW2579" s="104"/>
      <c r="IX2579" s="104"/>
      <c r="IY2579" s="104"/>
      <c r="IZ2579" s="104"/>
      <c r="JA2579" s="104"/>
      <c r="JB2579" s="104"/>
      <c r="JC2579" s="104"/>
      <c r="JD2579" s="104"/>
      <c r="JE2579" s="104"/>
      <c r="JF2579" s="104"/>
      <c r="JG2579" s="104"/>
      <c r="JH2579" s="104"/>
      <c r="JI2579" s="104"/>
      <c r="JJ2579" s="104"/>
      <c r="JK2579" s="104"/>
      <c r="JL2579" s="104"/>
      <c r="JM2579" s="104"/>
      <c r="JN2579" s="104"/>
      <c r="JO2579" s="104"/>
      <c r="JP2579" s="104"/>
      <c r="JQ2579" s="104"/>
      <c r="JR2579" s="104"/>
      <c r="JS2579" s="104"/>
      <c r="JT2579" s="104"/>
      <c r="JU2579" s="104"/>
      <c r="JV2579" s="104"/>
      <c r="JW2579" s="104"/>
      <c r="JX2579" s="104"/>
      <c r="JY2579" s="104"/>
      <c r="JZ2579" s="104"/>
      <c r="KA2579" s="104"/>
      <c r="KB2579" s="104"/>
      <c r="KC2579" s="104"/>
      <c r="KD2579" s="104"/>
      <c r="KE2579" s="104"/>
      <c r="KF2579" s="104"/>
      <c r="KG2579" s="104"/>
      <c r="KH2579" s="104"/>
      <c r="KI2579" s="104"/>
      <c r="KJ2579" s="104"/>
      <c r="KK2579" s="104"/>
      <c r="KL2579" s="104"/>
      <c r="KM2579" s="104"/>
      <c r="KN2579" s="104"/>
      <c r="KO2579" s="104"/>
      <c r="KP2579" s="104"/>
      <c r="KQ2579" s="104"/>
      <c r="KR2579" s="104"/>
      <c r="KS2579" s="104"/>
      <c r="KT2579" s="104"/>
      <c r="KU2579" s="104"/>
      <c r="KV2579" s="104"/>
      <c r="KW2579" s="104"/>
      <c r="KX2579" s="104"/>
      <c r="KY2579" s="104"/>
      <c r="KZ2579" s="104"/>
      <c r="LA2579" s="104"/>
      <c r="LB2579" s="104"/>
      <c r="LC2579" s="104"/>
      <c r="LD2579" s="104"/>
      <c r="LE2579" s="104"/>
      <c r="LF2579" s="104"/>
      <c r="LG2579" s="104"/>
      <c r="LH2579" s="104"/>
      <c r="LI2579" s="104"/>
      <c r="LJ2579" s="104"/>
      <c r="LK2579" s="104"/>
      <c r="LL2579" s="104"/>
      <c r="LM2579" s="104"/>
      <c r="LN2579" s="104"/>
      <c r="LO2579" s="104"/>
      <c r="LP2579" s="104"/>
      <c r="LQ2579" s="104"/>
      <c r="LR2579" s="104"/>
      <c r="LS2579" s="104"/>
      <c r="LT2579" s="104"/>
      <c r="LU2579" s="104"/>
      <c r="LV2579" s="104"/>
      <c r="LW2579" s="104"/>
      <c r="LX2579" s="104"/>
      <c r="LY2579" s="104"/>
      <c r="LZ2579" s="104"/>
      <c r="MA2579" s="104"/>
      <c r="MB2579" s="104"/>
      <c r="MC2579" s="104"/>
      <c r="MD2579" s="104"/>
      <c r="ME2579" s="104"/>
      <c r="MF2579" s="104"/>
      <c r="MG2579" s="104"/>
      <c r="MH2579" s="104"/>
      <c r="MI2579" s="104"/>
      <c r="MJ2579" s="104"/>
      <c r="MK2579" s="104"/>
      <c r="ML2579" s="104"/>
      <c r="MM2579" s="104"/>
      <c r="MN2579" s="104"/>
      <c r="MO2579" s="104"/>
      <c r="MP2579" s="104"/>
      <c r="MQ2579" s="104"/>
      <c r="MR2579" s="104"/>
      <c r="MS2579" s="104"/>
      <c r="MT2579" s="104"/>
      <c r="MU2579" s="104"/>
      <c r="MV2579" s="104"/>
      <c r="MW2579" s="104"/>
      <c r="MX2579" s="104"/>
      <c r="MY2579" s="104"/>
      <c r="MZ2579" s="104"/>
      <c r="NA2579" s="104"/>
      <c r="NB2579" s="104"/>
      <c r="NC2579" s="104"/>
      <c r="ND2579" s="104"/>
      <c r="NE2579" s="104"/>
      <c r="NF2579" s="104"/>
      <c r="NG2579" s="104"/>
      <c r="NH2579" s="104"/>
      <c r="NI2579" s="104"/>
      <c r="NJ2579" s="104"/>
      <c r="NK2579" s="104"/>
      <c r="NL2579" s="104"/>
      <c r="NM2579" s="104"/>
      <c r="NN2579" s="104"/>
      <c r="NO2579" s="104"/>
      <c r="NP2579" s="104"/>
      <c r="NQ2579" s="104"/>
      <c r="NR2579" s="104"/>
      <c r="NS2579" s="104"/>
      <c r="NT2579" s="104"/>
      <c r="NU2579" s="104"/>
      <c r="NV2579" s="104"/>
      <c r="NW2579" s="104"/>
      <c r="NX2579" s="104"/>
      <c r="NY2579" s="104"/>
      <c r="NZ2579" s="104"/>
      <c r="OA2579" s="104"/>
      <c r="OB2579" s="104"/>
      <c r="OC2579" s="104"/>
      <c r="OD2579" s="104"/>
      <c r="OE2579" s="104"/>
      <c r="OF2579" s="104"/>
      <c r="OG2579" s="104"/>
      <c r="OH2579" s="104"/>
      <c r="OI2579" s="104"/>
      <c r="OJ2579" s="104"/>
      <c r="OK2579" s="104"/>
      <c r="OL2579" s="104"/>
      <c r="OM2579" s="104"/>
      <c r="ON2579" s="104"/>
      <c r="OO2579" s="104"/>
      <c r="OP2579" s="104"/>
      <c r="OQ2579" s="104"/>
      <c r="OR2579" s="104"/>
      <c r="OS2579" s="104"/>
      <c r="OT2579" s="104"/>
      <c r="OU2579" s="104"/>
      <c r="OV2579" s="104"/>
      <c r="OW2579" s="104"/>
      <c r="OX2579" s="104"/>
      <c r="OY2579" s="104"/>
      <c r="OZ2579" s="104"/>
      <c r="PA2579" s="104"/>
      <c r="PB2579" s="104"/>
      <c r="PC2579" s="104"/>
      <c r="PD2579" s="104"/>
      <c r="PE2579" s="104"/>
      <c r="PF2579" s="104"/>
      <c r="PG2579" s="104"/>
      <c r="PH2579" s="104"/>
      <c r="PI2579" s="104"/>
      <c r="PJ2579" s="104"/>
      <c r="PK2579" s="104"/>
      <c r="PL2579" s="104"/>
      <c r="PM2579" s="104"/>
      <c r="PN2579" s="104"/>
      <c r="PO2579" s="104"/>
      <c r="PP2579" s="104"/>
      <c r="PQ2579" s="104"/>
      <c r="PR2579" s="104"/>
      <c r="PS2579" s="104"/>
      <c r="PT2579" s="104"/>
      <c r="PU2579" s="104"/>
      <c r="PV2579" s="104"/>
      <c r="PW2579" s="104"/>
      <c r="PX2579" s="104"/>
      <c r="PY2579" s="104"/>
      <c r="PZ2579" s="104"/>
      <c r="QA2579" s="104"/>
      <c r="QB2579" s="104"/>
      <c r="QC2579" s="104"/>
      <c r="QD2579" s="104"/>
      <c r="QE2579" s="104"/>
      <c r="QF2579" s="104"/>
      <c r="QG2579" s="104"/>
      <c r="QH2579" s="104"/>
      <c r="QI2579" s="104"/>
      <c r="QJ2579" s="104"/>
      <c r="QK2579" s="104"/>
      <c r="QL2579" s="104"/>
      <c r="QM2579" s="104"/>
      <c r="QN2579" s="104"/>
      <c r="QO2579" s="104"/>
      <c r="QP2579" s="104"/>
      <c r="QQ2579" s="104"/>
      <c r="QR2579" s="104"/>
      <c r="QS2579" s="104"/>
      <c r="QT2579" s="104"/>
      <c r="QU2579" s="104"/>
      <c r="QV2579" s="104"/>
      <c r="QW2579" s="104"/>
      <c r="QX2579" s="104"/>
      <c r="QY2579" s="104"/>
      <c r="QZ2579" s="104"/>
      <c r="RA2579" s="104"/>
      <c r="RB2579" s="104"/>
      <c r="RC2579" s="104"/>
      <c r="RD2579" s="104"/>
      <c r="RE2579" s="104"/>
      <c r="RF2579" s="104"/>
    </row>
    <row r="2580" spans="1:474" x14ac:dyDescent="0.25">
      <c r="A2580" s="143"/>
      <c r="B2580" s="48" t="s">
        <v>2422</v>
      </c>
      <c r="C2580" s="23"/>
      <c r="D2580" s="49">
        <v>0</v>
      </c>
      <c r="E2580" s="23"/>
      <c r="F2580" s="50">
        <v>0</v>
      </c>
      <c r="G2580" s="169"/>
      <c r="H2580" s="169"/>
      <c r="I2580" s="169"/>
      <c r="J2580" s="169"/>
      <c r="K2580" s="169"/>
      <c r="L2580" s="169"/>
      <c r="M2580" s="169"/>
      <c r="N2580" s="169"/>
      <c r="O2580" s="169"/>
      <c r="P2580" s="207"/>
      <c r="Q2580" s="169"/>
      <c r="R2580" s="169"/>
      <c r="S2580" s="169"/>
      <c r="T2580" s="169"/>
      <c r="U2580" s="208">
        <v>0</v>
      </c>
      <c r="V2580" s="207">
        <v>0</v>
      </c>
      <c r="W2580" s="169"/>
      <c r="X2580" s="169"/>
      <c r="Y2580" s="169"/>
      <c r="Z2580" s="169"/>
      <c r="AA2580" s="169"/>
      <c r="AB2580" s="169"/>
      <c r="AC2580" s="180"/>
      <c r="AD2580" s="180"/>
      <c r="AE2580" s="207">
        <f>H2580+J2580+L2580+N2580+P2580+R2580+T2580+V2580+X2580+Z2580+AB2580+AD2580</f>
        <v>0</v>
      </c>
    </row>
    <row r="2581" spans="1:474" x14ac:dyDescent="0.25">
      <c r="A2581" s="143"/>
      <c r="B2581" s="48" t="s">
        <v>2423</v>
      </c>
      <c r="C2581" s="23"/>
      <c r="D2581" s="49">
        <v>2</v>
      </c>
      <c r="E2581" s="23"/>
      <c r="F2581" s="50">
        <v>11597.679999999998</v>
      </c>
      <c r="G2581" s="169"/>
      <c r="H2581" s="169"/>
      <c r="I2581" s="169"/>
      <c r="J2581" s="169"/>
      <c r="K2581" s="169"/>
      <c r="L2581" s="169"/>
      <c r="M2581" s="169"/>
      <c r="N2581" s="169"/>
      <c r="O2581" s="169"/>
      <c r="P2581" s="207"/>
      <c r="Q2581" s="169"/>
      <c r="R2581" s="169"/>
      <c r="S2581" s="169"/>
      <c r="T2581" s="169"/>
      <c r="U2581" s="208">
        <v>2</v>
      </c>
      <c r="V2581" s="207">
        <v>11597.679999999998</v>
      </c>
      <c r="W2581" s="169"/>
      <c r="X2581" s="169"/>
      <c r="Y2581" s="169"/>
      <c r="Z2581" s="169"/>
      <c r="AA2581" s="169"/>
      <c r="AB2581" s="169"/>
      <c r="AC2581" s="180"/>
      <c r="AD2581" s="180"/>
      <c r="AE2581" s="207">
        <f>H2581+J2581+L2581+N2581+P2581+R2581+T2581+V2581+X2581+Z2581+AB2581+AD2581</f>
        <v>11597.679999999998</v>
      </c>
    </row>
    <row r="2582" spans="1:474" s="10" customFormat="1" x14ac:dyDescent="0.25">
      <c r="A2582" s="6">
        <v>5600</v>
      </c>
      <c r="B2582" s="90" t="s">
        <v>2424</v>
      </c>
      <c r="C2582" s="137"/>
      <c r="D2582" s="6"/>
      <c r="E2582" s="6"/>
      <c r="F2582" s="9">
        <v>315053.64919999999</v>
      </c>
      <c r="G2582" s="177">
        <f>G2583+G2587+G2592+G2596+G2601+G2608+G2622+G2628</f>
        <v>0</v>
      </c>
      <c r="H2582" s="177">
        <f t="shared" ref="H2582:AD2582" si="435">H2583+H2587+H2592+H2596+H2601+H2608+H2622+H2628</f>
        <v>0</v>
      </c>
      <c r="I2582" s="177">
        <f t="shared" si="435"/>
        <v>0</v>
      </c>
      <c r="J2582" s="177">
        <f t="shared" si="435"/>
        <v>0</v>
      </c>
      <c r="K2582" s="177">
        <f t="shared" si="435"/>
        <v>0</v>
      </c>
      <c r="L2582" s="177">
        <f t="shared" si="435"/>
        <v>0</v>
      </c>
      <c r="M2582" s="177">
        <f t="shared" si="435"/>
        <v>3</v>
      </c>
      <c r="N2582" s="177">
        <f t="shared" si="435"/>
        <v>11965.4</v>
      </c>
      <c r="O2582" s="177">
        <f t="shared" si="435"/>
        <v>0</v>
      </c>
      <c r="P2582" s="213">
        <f t="shared" si="435"/>
        <v>0</v>
      </c>
      <c r="Q2582" s="177">
        <f t="shared" si="435"/>
        <v>0</v>
      </c>
      <c r="R2582" s="177">
        <f t="shared" si="435"/>
        <v>0</v>
      </c>
      <c r="S2582" s="177">
        <v>0</v>
      </c>
      <c r="T2582" s="177">
        <v>0</v>
      </c>
      <c r="U2582" s="177">
        <v>39</v>
      </c>
      <c r="V2582" s="213">
        <v>303088.24920000002</v>
      </c>
      <c r="W2582" s="177">
        <f>W2583+W2587+W2592+W2596+W2601+W2608+W2622+W2628</f>
        <v>0</v>
      </c>
      <c r="X2582" s="177">
        <f t="shared" si="435"/>
        <v>0</v>
      </c>
      <c r="Y2582" s="177">
        <f t="shared" si="435"/>
        <v>0</v>
      </c>
      <c r="Z2582" s="177">
        <f t="shared" si="435"/>
        <v>0</v>
      </c>
      <c r="AA2582" s="177">
        <f t="shared" si="435"/>
        <v>0</v>
      </c>
      <c r="AB2582" s="177">
        <f t="shared" si="435"/>
        <v>0</v>
      </c>
      <c r="AC2582" s="177">
        <f t="shared" si="435"/>
        <v>0</v>
      </c>
      <c r="AD2582" s="182">
        <f t="shared" si="435"/>
        <v>0</v>
      </c>
      <c r="AE2582" s="209">
        <v>315053.64919999999</v>
      </c>
      <c r="AF2582" s="104"/>
      <c r="AG2582" s="104"/>
      <c r="AH2582" s="104"/>
      <c r="AI2582" s="104"/>
      <c r="AJ2582" s="104"/>
      <c r="AK2582" s="104"/>
      <c r="AL2582" s="104"/>
      <c r="AM2582" s="104"/>
      <c r="AN2582" s="104"/>
      <c r="AO2582" s="104"/>
      <c r="AP2582" s="104"/>
      <c r="AQ2582" s="104"/>
      <c r="AR2582" s="104"/>
      <c r="AS2582" s="104"/>
      <c r="AT2582" s="104"/>
      <c r="AU2582" s="104"/>
      <c r="AV2582" s="104"/>
      <c r="AW2582" s="104"/>
      <c r="AX2582" s="104"/>
      <c r="AY2582" s="104"/>
      <c r="AZ2582" s="104"/>
      <c r="BA2582" s="104"/>
      <c r="BB2582" s="104"/>
      <c r="BC2582" s="104"/>
      <c r="BD2582" s="104"/>
      <c r="BE2582" s="104"/>
      <c r="BF2582" s="104"/>
      <c r="BG2582" s="104"/>
      <c r="BH2582" s="104"/>
      <c r="BI2582" s="104"/>
      <c r="BJ2582" s="104"/>
      <c r="BK2582" s="104"/>
      <c r="BL2582" s="104"/>
      <c r="BM2582" s="104"/>
      <c r="BN2582" s="104"/>
      <c r="BO2582" s="104"/>
      <c r="BP2582" s="104"/>
      <c r="BQ2582" s="104"/>
      <c r="BR2582" s="104"/>
      <c r="GM2582" s="104"/>
      <c r="GN2582" s="104"/>
      <c r="GO2582" s="104"/>
      <c r="GP2582" s="104"/>
      <c r="GQ2582" s="104"/>
      <c r="GR2582" s="104"/>
      <c r="GS2582" s="104"/>
      <c r="GT2582" s="104"/>
      <c r="GU2582" s="104"/>
      <c r="GV2582" s="104"/>
      <c r="GW2582" s="104"/>
      <c r="GX2582" s="104"/>
      <c r="GY2582" s="104"/>
      <c r="GZ2582" s="104"/>
      <c r="HA2582" s="104"/>
      <c r="HB2582" s="104"/>
      <c r="HC2582" s="104"/>
      <c r="HD2582" s="104"/>
      <c r="HE2582" s="104"/>
      <c r="HF2582" s="104"/>
      <c r="HG2582" s="104"/>
      <c r="HH2582" s="104"/>
      <c r="HI2582" s="104"/>
      <c r="HJ2582" s="104"/>
      <c r="HK2582" s="104"/>
      <c r="HL2582" s="104"/>
      <c r="HM2582" s="104"/>
      <c r="HN2582" s="104"/>
      <c r="HO2582" s="104"/>
      <c r="HP2582" s="104"/>
      <c r="HQ2582" s="104"/>
      <c r="HR2582" s="104"/>
      <c r="HS2582" s="104"/>
      <c r="HT2582" s="104"/>
      <c r="HU2582" s="104"/>
      <c r="HV2582" s="104"/>
      <c r="HW2582" s="104"/>
      <c r="HX2582" s="104"/>
      <c r="HY2582" s="104"/>
      <c r="HZ2582" s="104"/>
      <c r="IA2582" s="104"/>
      <c r="IB2582" s="104"/>
      <c r="IC2582" s="104"/>
      <c r="ID2582" s="104"/>
      <c r="IE2582" s="104"/>
      <c r="IF2582" s="104"/>
      <c r="IG2582" s="104"/>
      <c r="IH2582" s="104"/>
      <c r="II2582" s="104"/>
      <c r="IJ2582" s="104"/>
      <c r="IK2582" s="104"/>
      <c r="IL2582" s="104"/>
      <c r="IM2582" s="104"/>
      <c r="IN2582" s="104"/>
      <c r="IO2582" s="104"/>
      <c r="IP2582" s="104"/>
      <c r="IQ2582" s="104"/>
      <c r="IR2582" s="104"/>
      <c r="IS2582" s="104"/>
      <c r="IT2582" s="104"/>
      <c r="IU2582" s="104"/>
      <c r="IV2582" s="104"/>
      <c r="IW2582" s="104"/>
      <c r="IX2582" s="104"/>
      <c r="IY2582" s="104"/>
      <c r="IZ2582" s="104"/>
      <c r="JA2582" s="104"/>
      <c r="JB2582" s="104"/>
      <c r="JC2582" s="104"/>
      <c r="JD2582" s="104"/>
      <c r="JE2582" s="104"/>
      <c r="JF2582" s="104"/>
      <c r="JG2582" s="104"/>
      <c r="JH2582" s="104"/>
      <c r="JI2582" s="104"/>
      <c r="JJ2582" s="104"/>
      <c r="JK2582" s="104"/>
      <c r="JL2582" s="104"/>
      <c r="JM2582" s="104"/>
      <c r="JN2582" s="104"/>
      <c r="JO2582" s="104"/>
      <c r="JP2582" s="104"/>
      <c r="JQ2582" s="104"/>
      <c r="JR2582" s="104"/>
      <c r="JS2582" s="104"/>
      <c r="JT2582" s="104"/>
      <c r="JU2582" s="104"/>
      <c r="JV2582" s="104"/>
      <c r="JW2582" s="104"/>
      <c r="JX2582" s="104"/>
      <c r="JY2582" s="104"/>
      <c r="JZ2582" s="104"/>
      <c r="KA2582" s="104"/>
      <c r="KB2582" s="104"/>
      <c r="KC2582" s="104"/>
      <c r="KD2582" s="104"/>
      <c r="KE2582" s="104"/>
      <c r="KF2582" s="104"/>
      <c r="KG2582" s="104"/>
      <c r="KH2582" s="104"/>
      <c r="KI2582" s="104"/>
      <c r="KJ2582" s="104"/>
      <c r="KK2582" s="104"/>
      <c r="KL2582" s="104"/>
      <c r="KM2582" s="104"/>
      <c r="KN2582" s="104"/>
      <c r="KO2582" s="104"/>
      <c r="KP2582" s="104"/>
      <c r="KQ2582" s="104"/>
      <c r="KR2582" s="104"/>
      <c r="KS2582" s="104"/>
      <c r="KT2582" s="104"/>
      <c r="KU2582" s="104"/>
      <c r="KV2582" s="104"/>
      <c r="KW2582" s="104"/>
      <c r="KX2582" s="104"/>
      <c r="KY2582" s="104"/>
      <c r="KZ2582" s="104"/>
      <c r="LA2582" s="104"/>
      <c r="LB2582" s="104"/>
      <c r="LC2582" s="104"/>
      <c r="LD2582" s="104"/>
      <c r="LE2582" s="104"/>
      <c r="LF2582" s="104"/>
      <c r="LG2582" s="104"/>
      <c r="LH2582" s="104"/>
      <c r="LI2582" s="104"/>
      <c r="LJ2582" s="104"/>
      <c r="LK2582" s="104"/>
      <c r="LL2582" s="104"/>
      <c r="LM2582" s="104"/>
      <c r="LN2582" s="104"/>
      <c r="LO2582" s="104"/>
      <c r="LP2582" s="104"/>
      <c r="LQ2582" s="104"/>
      <c r="LR2582" s="104"/>
      <c r="LS2582" s="104"/>
      <c r="LT2582" s="104"/>
      <c r="LU2582" s="104"/>
      <c r="LV2582" s="104"/>
      <c r="LW2582" s="104"/>
      <c r="LX2582" s="104"/>
      <c r="LY2582" s="104"/>
      <c r="LZ2582" s="104"/>
      <c r="MA2582" s="104"/>
      <c r="MB2582" s="104"/>
      <c r="MC2582" s="104"/>
      <c r="MD2582" s="104"/>
      <c r="ME2582" s="104"/>
      <c r="MF2582" s="104"/>
      <c r="MG2582" s="104"/>
      <c r="MH2582" s="104"/>
      <c r="MI2582" s="104"/>
      <c r="MJ2582" s="104"/>
      <c r="MK2582" s="104"/>
      <c r="ML2582" s="104"/>
      <c r="MM2582" s="104"/>
      <c r="MN2582" s="104"/>
      <c r="MO2582" s="104"/>
      <c r="MP2582" s="104"/>
      <c r="MQ2582" s="104"/>
      <c r="MR2582" s="104"/>
      <c r="MS2582" s="104"/>
      <c r="MT2582" s="104"/>
      <c r="MU2582" s="104"/>
      <c r="MV2582" s="104"/>
      <c r="MW2582" s="104"/>
      <c r="MX2582" s="104"/>
      <c r="MY2582" s="104"/>
      <c r="MZ2582" s="104"/>
      <c r="NA2582" s="104"/>
      <c r="NB2582" s="104"/>
      <c r="NC2582" s="104"/>
      <c r="ND2582" s="104"/>
      <c r="NE2582" s="104"/>
      <c r="NF2582" s="104"/>
      <c r="NG2582" s="104"/>
      <c r="NH2582" s="104"/>
      <c r="NI2582" s="104"/>
      <c r="NJ2582" s="104"/>
      <c r="NK2582" s="104"/>
      <c r="NL2582" s="104"/>
      <c r="NM2582" s="104"/>
      <c r="NN2582" s="104"/>
      <c r="NO2582" s="104"/>
      <c r="NP2582" s="104"/>
      <c r="NQ2582" s="104"/>
      <c r="NR2582" s="104"/>
      <c r="NS2582" s="104"/>
      <c r="NT2582" s="104"/>
      <c r="NU2582" s="104"/>
      <c r="NV2582" s="104"/>
      <c r="NW2582" s="104"/>
      <c r="NX2582" s="104"/>
      <c r="NY2582" s="104"/>
      <c r="NZ2582" s="104"/>
      <c r="OA2582" s="104"/>
      <c r="OB2582" s="104"/>
      <c r="OC2582" s="104"/>
      <c r="OD2582" s="104"/>
      <c r="OE2582" s="104"/>
      <c r="OF2582" s="104"/>
      <c r="OG2582" s="104"/>
      <c r="OH2582" s="104"/>
      <c r="OI2582" s="104"/>
      <c r="OJ2582" s="104"/>
      <c r="OK2582" s="104"/>
      <c r="OL2582" s="104"/>
      <c r="OM2582" s="104"/>
      <c r="ON2582" s="104"/>
      <c r="OO2582" s="104"/>
      <c r="OP2582" s="104"/>
      <c r="OQ2582" s="104"/>
      <c r="OR2582" s="104"/>
      <c r="OS2582" s="104"/>
      <c r="OT2582" s="104"/>
      <c r="OU2582" s="104"/>
      <c r="OV2582" s="104"/>
      <c r="OW2582" s="104"/>
      <c r="OX2582" s="104"/>
      <c r="OY2582" s="104"/>
      <c r="OZ2582" s="104"/>
      <c r="PA2582" s="104"/>
      <c r="PB2582" s="104"/>
      <c r="PC2582" s="104"/>
      <c r="PD2582" s="104"/>
      <c r="PE2582" s="104"/>
      <c r="PF2582" s="104"/>
      <c r="PG2582" s="104"/>
      <c r="PH2582" s="104"/>
      <c r="PI2582" s="104"/>
      <c r="PJ2582" s="104"/>
      <c r="PK2582" s="104"/>
      <c r="PL2582" s="104"/>
      <c r="PM2582" s="104"/>
      <c r="PN2582" s="104"/>
      <c r="PO2582" s="104"/>
      <c r="PP2582" s="104"/>
      <c r="PQ2582" s="104"/>
      <c r="PR2582" s="104"/>
      <c r="PS2582" s="104"/>
      <c r="PT2582" s="104"/>
      <c r="PU2582" s="104"/>
      <c r="PV2582" s="104"/>
      <c r="PW2582" s="104"/>
      <c r="PX2582" s="104"/>
      <c r="PY2582" s="104"/>
      <c r="PZ2582" s="104"/>
      <c r="QA2582" s="104"/>
      <c r="QB2582" s="104"/>
      <c r="QC2582" s="104"/>
      <c r="QD2582" s="104"/>
      <c r="QE2582" s="104"/>
      <c r="QF2582" s="104"/>
      <c r="QG2582" s="104"/>
      <c r="QH2582" s="104"/>
      <c r="QI2582" s="104"/>
      <c r="QJ2582" s="104"/>
      <c r="QK2582" s="104"/>
      <c r="QL2582" s="104"/>
      <c r="QM2582" s="104"/>
      <c r="QN2582" s="104"/>
      <c r="QO2582" s="104"/>
      <c r="QP2582" s="104"/>
      <c r="QQ2582" s="104"/>
      <c r="QR2582" s="104"/>
      <c r="QS2582" s="104"/>
      <c r="QT2582" s="104"/>
      <c r="QU2582" s="104"/>
      <c r="QV2582" s="104"/>
      <c r="QW2582" s="104"/>
      <c r="QX2582" s="104"/>
      <c r="QY2582" s="104"/>
      <c r="QZ2582" s="104"/>
      <c r="RA2582" s="104"/>
      <c r="RB2582" s="104"/>
      <c r="RC2582" s="104"/>
      <c r="RD2582" s="104"/>
      <c r="RE2582" s="104"/>
      <c r="RF2582" s="104"/>
    </row>
    <row r="2583" spans="1:474" s="14" customFormat="1" x14ac:dyDescent="0.25">
      <c r="A2583" s="144">
        <v>561</v>
      </c>
      <c r="B2583" s="145" t="s">
        <v>2425</v>
      </c>
      <c r="C2583" s="80"/>
      <c r="D2583" s="11"/>
      <c r="E2583" s="11"/>
      <c r="F2583" s="13">
        <v>9279.140800000001</v>
      </c>
      <c r="G2583" s="171">
        <f>G2584</f>
        <v>0</v>
      </c>
      <c r="H2583" s="171">
        <f t="shared" ref="H2583:AE2583" si="436">H2584</f>
        <v>0</v>
      </c>
      <c r="I2583" s="171">
        <f t="shared" si="436"/>
        <v>0</v>
      </c>
      <c r="J2583" s="171">
        <f t="shared" si="436"/>
        <v>0</v>
      </c>
      <c r="K2583" s="171">
        <f t="shared" si="436"/>
        <v>0</v>
      </c>
      <c r="L2583" s="171">
        <f t="shared" si="436"/>
        <v>0</v>
      </c>
      <c r="M2583" s="171">
        <f t="shared" si="436"/>
        <v>0</v>
      </c>
      <c r="N2583" s="171">
        <f t="shared" si="436"/>
        <v>0</v>
      </c>
      <c r="O2583" s="171">
        <f t="shared" si="436"/>
        <v>0</v>
      </c>
      <c r="P2583" s="185">
        <f t="shared" si="436"/>
        <v>0</v>
      </c>
      <c r="Q2583" s="171">
        <f t="shared" si="436"/>
        <v>0</v>
      </c>
      <c r="R2583" s="171">
        <f t="shared" si="436"/>
        <v>0</v>
      </c>
      <c r="S2583" s="171">
        <v>0</v>
      </c>
      <c r="T2583" s="171">
        <v>0</v>
      </c>
      <c r="U2583" s="171">
        <v>2</v>
      </c>
      <c r="V2583" s="185">
        <v>9279.140800000001</v>
      </c>
      <c r="W2583" s="171">
        <f t="shared" si="436"/>
        <v>0</v>
      </c>
      <c r="X2583" s="171">
        <f t="shared" si="436"/>
        <v>0</v>
      </c>
      <c r="Y2583" s="171">
        <f t="shared" si="436"/>
        <v>0</v>
      </c>
      <c r="Z2583" s="171">
        <f t="shared" si="436"/>
        <v>0</v>
      </c>
      <c r="AA2583" s="171">
        <f t="shared" si="436"/>
        <v>0</v>
      </c>
      <c r="AB2583" s="171">
        <f t="shared" si="436"/>
        <v>0</v>
      </c>
      <c r="AC2583" s="171">
        <f t="shared" si="436"/>
        <v>0</v>
      </c>
      <c r="AD2583" s="181">
        <f t="shared" si="436"/>
        <v>0</v>
      </c>
      <c r="AE2583" s="185">
        <f t="shared" si="436"/>
        <v>9279.140800000001</v>
      </c>
      <c r="AF2583" s="104"/>
      <c r="AG2583" s="104"/>
      <c r="AH2583" s="104"/>
      <c r="AI2583" s="104"/>
      <c r="AJ2583" s="104"/>
      <c r="AK2583" s="104"/>
      <c r="AL2583" s="104"/>
      <c r="AM2583" s="104"/>
      <c r="AN2583" s="104"/>
      <c r="AO2583" s="104"/>
      <c r="AP2583" s="104"/>
      <c r="AQ2583" s="104"/>
      <c r="AR2583" s="104"/>
      <c r="AS2583" s="104"/>
      <c r="AT2583" s="104"/>
      <c r="AU2583" s="104"/>
      <c r="AV2583" s="104"/>
      <c r="AW2583" s="104"/>
      <c r="AX2583" s="104"/>
      <c r="AY2583" s="104"/>
      <c r="AZ2583" s="104"/>
      <c r="BA2583" s="104"/>
      <c r="BB2583" s="104"/>
      <c r="BC2583" s="104"/>
      <c r="BD2583" s="104"/>
      <c r="BE2583" s="104"/>
      <c r="BF2583" s="104"/>
      <c r="BG2583" s="104"/>
      <c r="BH2583" s="104"/>
      <c r="BI2583" s="104"/>
      <c r="BJ2583" s="104"/>
      <c r="BK2583" s="104"/>
      <c r="BL2583" s="104"/>
      <c r="BM2583" s="104"/>
      <c r="BN2583" s="104"/>
      <c r="BO2583" s="104"/>
      <c r="BP2583" s="104"/>
      <c r="BQ2583" s="104"/>
      <c r="BR2583" s="104"/>
      <c r="GM2583" s="104"/>
      <c r="GN2583" s="104"/>
      <c r="GO2583" s="104"/>
      <c r="GP2583" s="104"/>
      <c r="GQ2583" s="104"/>
      <c r="GR2583" s="104"/>
      <c r="GS2583" s="104"/>
      <c r="GT2583" s="104"/>
      <c r="GU2583" s="104"/>
      <c r="GV2583" s="104"/>
      <c r="GW2583" s="104"/>
      <c r="GX2583" s="104"/>
      <c r="GY2583" s="104"/>
      <c r="GZ2583" s="104"/>
      <c r="HA2583" s="104"/>
      <c r="HB2583" s="104"/>
      <c r="HC2583" s="104"/>
      <c r="HD2583" s="104"/>
      <c r="HE2583" s="104"/>
      <c r="HF2583" s="104"/>
      <c r="HG2583" s="104"/>
      <c r="HH2583" s="104"/>
      <c r="HI2583" s="104"/>
      <c r="HJ2583" s="104"/>
      <c r="HK2583" s="104"/>
      <c r="HL2583" s="104"/>
      <c r="HM2583" s="104"/>
      <c r="HN2583" s="104"/>
      <c r="HO2583" s="104"/>
      <c r="HP2583" s="104"/>
      <c r="HQ2583" s="104"/>
      <c r="HR2583" s="104"/>
      <c r="HS2583" s="104"/>
      <c r="HT2583" s="104"/>
      <c r="HU2583" s="104"/>
      <c r="HV2583" s="104"/>
      <c r="HW2583" s="104"/>
      <c r="HX2583" s="104"/>
      <c r="HY2583" s="104"/>
      <c r="HZ2583" s="104"/>
      <c r="IA2583" s="104"/>
      <c r="IB2583" s="104"/>
      <c r="IC2583" s="104"/>
      <c r="ID2583" s="104"/>
      <c r="IE2583" s="104"/>
      <c r="IF2583" s="104"/>
      <c r="IG2583" s="104"/>
      <c r="IH2583" s="104"/>
      <c r="II2583" s="104"/>
      <c r="IJ2583" s="104"/>
      <c r="IK2583" s="104"/>
      <c r="IL2583" s="104"/>
      <c r="IM2583" s="104"/>
      <c r="IN2583" s="104"/>
      <c r="IO2583" s="104"/>
      <c r="IP2583" s="104"/>
      <c r="IQ2583" s="104"/>
      <c r="IR2583" s="104"/>
      <c r="IS2583" s="104"/>
      <c r="IT2583" s="104"/>
      <c r="IU2583" s="104"/>
      <c r="IV2583" s="104"/>
      <c r="IW2583" s="104"/>
      <c r="IX2583" s="104"/>
      <c r="IY2583" s="104"/>
      <c r="IZ2583" s="104"/>
      <c r="JA2583" s="104"/>
      <c r="JB2583" s="104"/>
      <c r="JC2583" s="104"/>
      <c r="JD2583" s="104"/>
      <c r="JE2583" s="104"/>
      <c r="JF2583" s="104"/>
      <c r="JG2583" s="104"/>
      <c r="JH2583" s="104"/>
      <c r="JI2583" s="104"/>
      <c r="JJ2583" s="104"/>
      <c r="JK2583" s="104"/>
      <c r="JL2583" s="104"/>
      <c r="JM2583" s="104"/>
      <c r="JN2583" s="104"/>
      <c r="JO2583" s="104"/>
      <c r="JP2583" s="104"/>
      <c r="JQ2583" s="104"/>
      <c r="JR2583" s="104"/>
      <c r="JS2583" s="104"/>
      <c r="JT2583" s="104"/>
      <c r="JU2583" s="104"/>
      <c r="JV2583" s="104"/>
      <c r="JW2583" s="104"/>
      <c r="JX2583" s="104"/>
      <c r="JY2583" s="104"/>
      <c r="JZ2583" s="104"/>
      <c r="KA2583" s="104"/>
      <c r="KB2583" s="104"/>
      <c r="KC2583" s="104"/>
      <c r="KD2583" s="104"/>
      <c r="KE2583" s="104"/>
      <c r="KF2583" s="104"/>
      <c r="KG2583" s="104"/>
      <c r="KH2583" s="104"/>
      <c r="KI2583" s="104"/>
      <c r="KJ2583" s="104"/>
      <c r="KK2583" s="104"/>
      <c r="KL2583" s="104"/>
      <c r="KM2583" s="104"/>
      <c r="KN2583" s="104"/>
      <c r="KO2583" s="104"/>
      <c r="KP2583" s="104"/>
      <c r="KQ2583" s="104"/>
      <c r="KR2583" s="104"/>
      <c r="KS2583" s="104"/>
      <c r="KT2583" s="104"/>
      <c r="KU2583" s="104"/>
      <c r="KV2583" s="104"/>
      <c r="KW2583" s="104"/>
      <c r="KX2583" s="104"/>
      <c r="KY2583" s="104"/>
      <c r="KZ2583" s="104"/>
      <c r="LA2583" s="104"/>
      <c r="LB2583" s="104"/>
      <c r="LC2583" s="104"/>
      <c r="LD2583" s="104"/>
      <c r="LE2583" s="104"/>
      <c r="LF2583" s="104"/>
      <c r="LG2583" s="104"/>
      <c r="LH2583" s="104"/>
      <c r="LI2583" s="104"/>
      <c r="LJ2583" s="104"/>
      <c r="LK2583" s="104"/>
      <c r="LL2583" s="104"/>
      <c r="LM2583" s="104"/>
      <c r="LN2583" s="104"/>
      <c r="LO2583" s="104"/>
      <c r="LP2583" s="104"/>
      <c r="LQ2583" s="104"/>
      <c r="LR2583" s="104"/>
      <c r="LS2583" s="104"/>
      <c r="LT2583" s="104"/>
      <c r="LU2583" s="104"/>
      <c r="LV2583" s="104"/>
      <c r="LW2583" s="104"/>
      <c r="LX2583" s="104"/>
      <c r="LY2583" s="104"/>
      <c r="LZ2583" s="104"/>
      <c r="MA2583" s="104"/>
      <c r="MB2583" s="104"/>
      <c r="MC2583" s="104"/>
      <c r="MD2583" s="104"/>
      <c r="ME2583" s="104"/>
      <c r="MF2583" s="104"/>
      <c r="MG2583" s="104"/>
      <c r="MH2583" s="104"/>
      <c r="MI2583" s="104"/>
      <c r="MJ2583" s="104"/>
      <c r="MK2583" s="104"/>
      <c r="ML2583" s="104"/>
      <c r="MM2583" s="104"/>
      <c r="MN2583" s="104"/>
      <c r="MO2583" s="104"/>
      <c r="MP2583" s="104"/>
      <c r="MQ2583" s="104"/>
      <c r="MR2583" s="104"/>
      <c r="MS2583" s="104"/>
      <c r="MT2583" s="104"/>
      <c r="MU2583" s="104"/>
      <c r="MV2583" s="104"/>
      <c r="MW2583" s="104"/>
      <c r="MX2583" s="104"/>
      <c r="MY2583" s="104"/>
      <c r="MZ2583" s="104"/>
      <c r="NA2583" s="104"/>
      <c r="NB2583" s="104"/>
      <c r="NC2583" s="104"/>
      <c r="ND2583" s="104"/>
      <c r="NE2583" s="104"/>
      <c r="NF2583" s="104"/>
      <c r="NG2583" s="104"/>
      <c r="NH2583" s="104"/>
      <c r="NI2583" s="104"/>
      <c r="NJ2583" s="104"/>
      <c r="NK2583" s="104"/>
      <c r="NL2583" s="104"/>
      <c r="NM2583" s="104"/>
      <c r="NN2583" s="104"/>
      <c r="NO2583" s="104"/>
      <c r="NP2583" s="104"/>
      <c r="NQ2583" s="104"/>
      <c r="NR2583" s="104"/>
      <c r="NS2583" s="104"/>
      <c r="NT2583" s="104"/>
      <c r="NU2583" s="104"/>
      <c r="NV2583" s="104"/>
      <c r="NW2583" s="104"/>
      <c r="NX2583" s="104"/>
      <c r="NY2583" s="104"/>
      <c r="NZ2583" s="104"/>
      <c r="OA2583" s="104"/>
      <c r="OB2583" s="104"/>
      <c r="OC2583" s="104"/>
      <c r="OD2583" s="104"/>
      <c r="OE2583" s="104"/>
      <c r="OF2583" s="104"/>
      <c r="OG2583" s="104"/>
      <c r="OH2583" s="104"/>
      <c r="OI2583" s="104"/>
      <c r="OJ2583" s="104"/>
      <c r="OK2583" s="104"/>
      <c r="OL2583" s="104"/>
      <c r="OM2583" s="104"/>
      <c r="ON2583" s="104"/>
      <c r="OO2583" s="104"/>
      <c r="OP2583" s="104"/>
      <c r="OQ2583" s="104"/>
      <c r="OR2583" s="104"/>
      <c r="OS2583" s="104"/>
      <c r="OT2583" s="104"/>
      <c r="OU2583" s="104"/>
      <c r="OV2583" s="104"/>
      <c r="OW2583" s="104"/>
      <c r="OX2583" s="104"/>
      <c r="OY2583" s="104"/>
      <c r="OZ2583" s="104"/>
      <c r="PA2583" s="104"/>
      <c r="PB2583" s="104"/>
      <c r="PC2583" s="104"/>
      <c r="PD2583" s="104"/>
      <c r="PE2583" s="104"/>
      <c r="PF2583" s="104"/>
      <c r="PG2583" s="104"/>
      <c r="PH2583" s="104"/>
      <c r="PI2583" s="104"/>
      <c r="PJ2583" s="104"/>
      <c r="PK2583" s="104"/>
      <c r="PL2583" s="104"/>
      <c r="PM2583" s="104"/>
      <c r="PN2583" s="104"/>
      <c r="PO2583" s="104"/>
      <c r="PP2583" s="104"/>
      <c r="PQ2583" s="104"/>
      <c r="PR2583" s="104"/>
      <c r="PS2583" s="104"/>
      <c r="PT2583" s="104"/>
      <c r="PU2583" s="104"/>
      <c r="PV2583" s="104"/>
      <c r="PW2583" s="104"/>
      <c r="PX2583" s="104"/>
      <c r="PY2583" s="104"/>
      <c r="PZ2583" s="104"/>
      <c r="QA2583" s="104"/>
      <c r="QB2583" s="104"/>
      <c r="QC2583" s="104"/>
      <c r="QD2583" s="104"/>
      <c r="QE2583" s="104"/>
      <c r="QF2583" s="104"/>
      <c r="QG2583" s="104"/>
      <c r="QH2583" s="104"/>
      <c r="QI2583" s="104"/>
      <c r="QJ2583" s="104"/>
      <c r="QK2583" s="104"/>
      <c r="QL2583" s="104"/>
      <c r="QM2583" s="104"/>
      <c r="QN2583" s="104"/>
      <c r="QO2583" s="104"/>
      <c r="QP2583" s="104"/>
      <c r="QQ2583" s="104"/>
      <c r="QR2583" s="104"/>
      <c r="QS2583" s="104"/>
      <c r="QT2583" s="104"/>
      <c r="QU2583" s="104"/>
      <c r="QV2583" s="104"/>
      <c r="QW2583" s="104"/>
      <c r="QX2583" s="104"/>
      <c r="QY2583" s="104"/>
      <c r="QZ2583" s="104"/>
      <c r="RA2583" s="104"/>
      <c r="RB2583" s="104"/>
      <c r="RC2583" s="104"/>
      <c r="RD2583" s="104"/>
      <c r="RE2583" s="104"/>
      <c r="RF2583" s="104"/>
    </row>
    <row r="2584" spans="1:474" s="19" customFormat="1" x14ac:dyDescent="0.25">
      <c r="A2584" s="15">
        <v>56102</v>
      </c>
      <c r="B2584" s="67" t="s">
        <v>2425</v>
      </c>
      <c r="C2584" s="15"/>
      <c r="D2584" s="15"/>
      <c r="E2584" s="15"/>
      <c r="F2584" s="18">
        <v>9279.140800000001</v>
      </c>
      <c r="G2584" s="173">
        <f>SUM(G2585:G2586)</f>
        <v>0</v>
      </c>
      <c r="H2584" s="173">
        <f t="shared" ref="H2584:AE2584" si="437">SUM(H2585:H2586)</f>
        <v>0</v>
      </c>
      <c r="I2584" s="173">
        <f t="shared" si="437"/>
        <v>0</v>
      </c>
      <c r="J2584" s="173">
        <f t="shared" si="437"/>
        <v>0</v>
      </c>
      <c r="K2584" s="173">
        <f t="shared" si="437"/>
        <v>0</v>
      </c>
      <c r="L2584" s="173">
        <f t="shared" si="437"/>
        <v>0</v>
      </c>
      <c r="M2584" s="173">
        <f t="shared" si="437"/>
        <v>0</v>
      </c>
      <c r="N2584" s="173">
        <f t="shared" si="437"/>
        <v>0</v>
      </c>
      <c r="O2584" s="173">
        <f t="shared" si="437"/>
        <v>0</v>
      </c>
      <c r="P2584" s="184">
        <f t="shared" si="437"/>
        <v>0</v>
      </c>
      <c r="Q2584" s="173">
        <f t="shared" si="437"/>
        <v>0</v>
      </c>
      <c r="R2584" s="173">
        <f t="shared" si="437"/>
        <v>0</v>
      </c>
      <c r="S2584" s="173">
        <v>0</v>
      </c>
      <c r="T2584" s="173">
        <v>0</v>
      </c>
      <c r="U2584" s="173">
        <v>2</v>
      </c>
      <c r="V2584" s="184">
        <v>9279.140800000001</v>
      </c>
      <c r="W2584" s="173">
        <f t="shared" si="437"/>
        <v>0</v>
      </c>
      <c r="X2584" s="173">
        <f t="shared" si="437"/>
        <v>0</v>
      </c>
      <c r="Y2584" s="173">
        <f t="shared" si="437"/>
        <v>0</v>
      </c>
      <c r="Z2584" s="173">
        <f t="shared" si="437"/>
        <v>0</v>
      </c>
      <c r="AA2584" s="173">
        <f t="shared" si="437"/>
        <v>0</v>
      </c>
      <c r="AB2584" s="173">
        <f t="shared" si="437"/>
        <v>0</v>
      </c>
      <c r="AC2584" s="173">
        <f t="shared" si="437"/>
        <v>0</v>
      </c>
      <c r="AD2584" s="179">
        <f t="shared" si="437"/>
        <v>0</v>
      </c>
      <c r="AE2584" s="184">
        <f t="shared" si="437"/>
        <v>9279.140800000001</v>
      </c>
      <c r="AF2584" s="104"/>
      <c r="AG2584" s="104"/>
      <c r="AH2584" s="104"/>
      <c r="AI2584" s="104"/>
      <c r="AJ2584" s="104"/>
      <c r="AK2584" s="104"/>
      <c r="AL2584" s="104"/>
      <c r="AM2584" s="104"/>
      <c r="AN2584" s="104"/>
      <c r="AO2584" s="104"/>
      <c r="AP2584" s="104"/>
      <c r="AQ2584" s="104"/>
      <c r="AR2584" s="104"/>
      <c r="AS2584" s="104"/>
      <c r="AT2584" s="104"/>
      <c r="AU2584" s="104"/>
      <c r="AV2584" s="104"/>
      <c r="AW2584" s="104"/>
      <c r="AX2584" s="104"/>
      <c r="AY2584" s="104"/>
      <c r="AZ2584" s="104"/>
      <c r="BA2584" s="104"/>
      <c r="BB2584" s="104"/>
      <c r="BC2584" s="104"/>
      <c r="BD2584" s="104"/>
      <c r="BE2584" s="104"/>
      <c r="BF2584" s="104"/>
      <c r="BG2584" s="104"/>
      <c r="BH2584" s="104"/>
      <c r="BI2584" s="104"/>
      <c r="BJ2584" s="104"/>
      <c r="BK2584" s="104"/>
      <c r="BL2584" s="104"/>
      <c r="BM2584" s="104"/>
      <c r="BN2584" s="104"/>
      <c r="BO2584" s="104"/>
      <c r="BP2584" s="104"/>
      <c r="BQ2584" s="104"/>
      <c r="BR2584" s="104"/>
      <c r="GM2584" s="104"/>
      <c r="GN2584" s="104"/>
      <c r="GO2584" s="104"/>
      <c r="GP2584" s="104"/>
      <c r="GQ2584" s="104"/>
      <c r="GR2584" s="104"/>
      <c r="GS2584" s="104"/>
      <c r="GT2584" s="104"/>
      <c r="GU2584" s="104"/>
      <c r="GV2584" s="104"/>
      <c r="GW2584" s="104"/>
      <c r="GX2584" s="104"/>
      <c r="GY2584" s="104"/>
      <c r="GZ2584" s="104"/>
      <c r="HA2584" s="104"/>
      <c r="HB2584" s="104"/>
      <c r="HC2584" s="104"/>
      <c r="HD2584" s="104"/>
      <c r="HE2584" s="104"/>
      <c r="HF2584" s="104"/>
      <c r="HG2584" s="104"/>
      <c r="HH2584" s="104"/>
      <c r="HI2584" s="104"/>
      <c r="HJ2584" s="104"/>
      <c r="HK2584" s="104"/>
      <c r="HL2584" s="104"/>
      <c r="HM2584" s="104"/>
      <c r="HN2584" s="104"/>
      <c r="HO2584" s="104"/>
      <c r="HP2584" s="104"/>
      <c r="HQ2584" s="104"/>
      <c r="HR2584" s="104"/>
      <c r="HS2584" s="104"/>
      <c r="HT2584" s="104"/>
      <c r="HU2584" s="104"/>
      <c r="HV2584" s="104"/>
      <c r="HW2584" s="104"/>
      <c r="HX2584" s="104"/>
      <c r="HY2584" s="104"/>
      <c r="HZ2584" s="104"/>
      <c r="IA2584" s="104"/>
      <c r="IB2584" s="104"/>
      <c r="IC2584" s="104"/>
      <c r="ID2584" s="104"/>
      <c r="IE2584" s="104"/>
      <c r="IF2584" s="104"/>
      <c r="IG2584" s="104"/>
      <c r="IH2584" s="104"/>
      <c r="II2584" s="104"/>
      <c r="IJ2584" s="104"/>
      <c r="IK2584" s="104"/>
      <c r="IL2584" s="104"/>
      <c r="IM2584" s="104"/>
      <c r="IN2584" s="104"/>
      <c r="IO2584" s="104"/>
      <c r="IP2584" s="104"/>
      <c r="IQ2584" s="104"/>
      <c r="IR2584" s="104"/>
      <c r="IS2584" s="104"/>
      <c r="IT2584" s="104"/>
      <c r="IU2584" s="104"/>
      <c r="IV2584" s="104"/>
      <c r="IW2584" s="104"/>
      <c r="IX2584" s="104"/>
      <c r="IY2584" s="104"/>
      <c r="IZ2584" s="104"/>
      <c r="JA2584" s="104"/>
      <c r="JB2584" s="104"/>
      <c r="JC2584" s="104"/>
      <c r="JD2584" s="104"/>
      <c r="JE2584" s="104"/>
      <c r="JF2584" s="104"/>
      <c r="JG2584" s="104"/>
      <c r="JH2584" s="104"/>
      <c r="JI2584" s="104"/>
      <c r="JJ2584" s="104"/>
      <c r="JK2584" s="104"/>
      <c r="JL2584" s="104"/>
      <c r="JM2584" s="104"/>
      <c r="JN2584" s="104"/>
      <c r="JO2584" s="104"/>
      <c r="JP2584" s="104"/>
      <c r="JQ2584" s="104"/>
      <c r="JR2584" s="104"/>
      <c r="JS2584" s="104"/>
      <c r="JT2584" s="104"/>
      <c r="JU2584" s="104"/>
      <c r="JV2584" s="104"/>
      <c r="JW2584" s="104"/>
      <c r="JX2584" s="104"/>
      <c r="JY2584" s="104"/>
      <c r="JZ2584" s="104"/>
      <c r="KA2584" s="104"/>
      <c r="KB2584" s="104"/>
      <c r="KC2584" s="104"/>
      <c r="KD2584" s="104"/>
      <c r="KE2584" s="104"/>
      <c r="KF2584" s="104"/>
      <c r="KG2584" s="104"/>
      <c r="KH2584" s="104"/>
      <c r="KI2584" s="104"/>
      <c r="KJ2584" s="104"/>
      <c r="KK2584" s="104"/>
      <c r="KL2584" s="104"/>
      <c r="KM2584" s="104"/>
      <c r="KN2584" s="104"/>
      <c r="KO2584" s="104"/>
      <c r="KP2584" s="104"/>
      <c r="KQ2584" s="104"/>
      <c r="KR2584" s="104"/>
      <c r="KS2584" s="104"/>
      <c r="KT2584" s="104"/>
      <c r="KU2584" s="104"/>
      <c r="KV2584" s="104"/>
      <c r="KW2584" s="104"/>
      <c r="KX2584" s="104"/>
      <c r="KY2584" s="104"/>
      <c r="KZ2584" s="104"/>
      <c r="LA2584" s="104"/>
      <c r="LB2584" s="104"/>
      <c r="LC2584" s="104"/>
      <c r="LD2584" s="104"/>
      <c r="LE2584" s="104"/>
      <c r="LF2584" s="104"/>
      <c r="LG2584" s="104"/>
      <c r="LH2584" s="104"/>
      <c r="LI2584" s="104"/>
      <c r="LJ2584" s="104"/>
      <c r="LK2584" s="104"/>
      <c r="LL2584" s="104"/>
      <c r="LM2584" s="104"/>
      <c r="LN2584" s="104"/>
      <c r="LO2584" s="104"/>
      <c r="LP2584" s="104"/>
      <c r="LQ2584" s="104"/>
      <c r="LR2584" s="104"/>
      <c r="LS2584" s="104"/>
      <c r="LT2584" s="104"/>
      <c r="LU2584" s="104"/>
      <c r="LV2584" s="104"/>
      <c r="LW2584" s="104"/>
      <c r="LX2584" s="104"/>
      <c r="LY2584" s="104"/>
      <c r="LZ2584" s="104"/>
      <c r="MA2584" s="104"/>
      <c r="MB2584" s="104"/>
      <c r="MC2584" s="104"/>
      <c r="MD2584" s="104"/>
      <c r="ME2584" s="104"/>
      <c r="MF2584" s="104"/>
      <c r="MG2584" s="104"/>
      <c r="MH2584" s="104"/>
      <c r="MI2584" s="104"/>
      <c r="MJ2584" s="104"/>
      <c r="MK2584" s="104"/>
      <c r="ML2584" s="104"/>
      <c r="MM2584" s="104"/>
      <c r="MN2584" s="104"/>
      <c r="MO2584" s="104"/>
      <c r="MP2584" s="104"/>
      <c r="MQ2584" s="104"/>
      <c r="MR2584" s="104"/>
      <c r="MS2584" s="104"/>
      <c r="MT2584" s="104"/>
      <c r="MU2584" s="104"/>
      <c r="MV2584" s="104"/>
      <c r="MW2584" s="104"/>
      <c r="MX2584" s="104"/>
      <c r="MY2584" s="104"/>
      <c r="MZ2584" s="104"/>
      <c r="NA2584" s="104"/>
      <c r="NB2584" s="104"/>
      <c r="NC2584" s="104"/>
      <c r="ND2584" s="104"/>
      <c r="NE2584" s="104"/>
      <c r="NF2584" s="104"/>
      <c r="NG2584" s="104"/>
      <c r="NH2584" s="104"/>
      <c r="NI2584" s="104"/>
      <c r="NJ2584" s="104"/>
      <c r="NK2584" s="104"/>
      <c r="NL2584" s="104"/>
      <c r="NM2584" s="104"/>
      <c r="NN2584" s="104"/>
      <c r="NO2584" s="104"/>
      <c r="NP2584" s="104"/>
      <c r="NQ2584" s="104"/>
      <c r="NR2584" s="104"/>
      <c r="NS2584" s="104"/>
      <c r="NT2584" s="104"/>
      <c r="NU2584" s="104"/>
      <c r="NV2584" s="104"/>
      <c r="NW2584" s="104"/>
      <c r="NX2584" s="104"/>
      <c r="NY2584" s="104"/>
      <c r="NZ2584" s="104"/>
      <c r="OA2584" s="104"/>
      <c r="OB2584" s="104"/>
      <c r="OC2584" s="104"/>
      <c r="OD2584" s="104"/>
      <c r="OE2584" s="104"/>
      <c r="OF2584" s="104"/>
      <c r="OG2584" s="104"/>
      <c r="OH2584" s="104"/>
      <c r="OI2584" s="104"/>
      <c r="OJ2584" s="104"/>
      <c r="OK2584" s="104"/>
      <c r="OL2584" s="104"/>
      <c r="OM2584" s="104"/>
      <c r="ON2584" s="104"/>
      <c r="OO2584" s="104"/>
      <c r="OP2584" s="104"/>
      <c r="OQ2584" s="104"/>
      <c r="OR2584" s="104"/>
      <c r="OS2584" s="104"/>
      <c r="OT2584" s="104"/>
      <c r="OU2584" s="104"/>
      <c r="OV2584" s="104"/>
      <c r="OW2584" s="104"/>
      <c r="OX2584" s="104"/>
      <c r="OY2584" s="104"/>
      <c r="OZ2584" s="104"/>
      <c r="PA2584" s="104"/>
      <c r="PB2584" s="104"/>
      <c r="PC2584" s="104"/>
      <c r="PD2584" s="104"/>
      <c r="PE2584" s="104"/>
      <c r="PF2584" s="104"/>
      <c r="PG2584" s="104"/>
      <c r="PH2584" s="104"/>
      <c r="PI2584" s="104"/>
      <c r="PJ2584" s="104"/>
      <c r="PK2584" s="104"/>
      <c r="PL2584" s="104"/>
      <c r="PM2584" s="104"/>
      <c r="PN2584" s="104"/>
      <c r="PO2584" s="104"/>
      <c r="PP2584" s="104"/>
      <c r="PQ2584" s="104"/>
      <c r="PR2584" s="104"/>
      <c r="PS2584" s="104"/>
      <c r="PT2584" s="104"/>
      <c r="PU2584" s="104"/>
      <c r="PV2584" s="104"/>
      <c r="PW2584" s="104"/>
      <c r="PX2584" s="104"/>
      <c r="PY2584" s="104"/>
      <c r="PZ2584" s="104"/>
      <c r="QA2584" s="104"/>
      <c r="QB2584" s="104"/>
      <c r="QC2584" s="104"/>
      <c r="QD2584" s="104"/>
      <c r="QE2584" s="104"/>
      <c r="QF2584" s="104"/>
      <c r="QG2584" s="104"/>
      <c r="QH2584" s="104"/>
      <c r="QI2584" s="104"/>
      <c r="QJ2584" s="104"/>
      <c r="QK2584" s="104"/>
      <c r="QL2584" s="104"/>
      <c r="QM2584" s="104"/>
      <c r="QN2584" s="104"/>
      <c r="QO2584" s="104"/>
      <c r="QP2584" s="104"/>
      <c r="QQ2584" s="104"/>
      <c r="QR2584" s="104"/>
      <c r="QS2584" s="104"/>
      <c r="QT2584" s="104"/>
      <c r="QU2584" s="104"/>
      <c r="QV2584" s="104"/>
      <c r="QW2584" s="104"/>
      <c r="QX2584" s="104"/>
      <c r="QY2584" s="104"/>
      <c r="QZ2584" s="104"/>
      <c r="RA2584" s="104"/>
      <c r="RB2584" s="104"/>
      <c r="RC2584" s="104"/>
      <c r="RD2584" s="104"/>
      <c r="RE2584" s="104"/>
      <c r="RF2584" s="104"/>
    </row>
    <row r="2585" spans="1:474" x14ac:dyDescent="0.25">
      <c r="A2585" s="131"/>
      <c r="B2585" s="48" t="s">
        <v>2426</v>
      </c>
      <c r="C2585" s="23"/>
      <c r="D2585" s="49">
        <v>1</v>
      </c>
      <c r="E2585" s="23"/>
      <c r="F2585" s="50">
        <v>4504.1408000000001</v>
      </c>
      <c r="G2585" s="169"/>
      <c r="H2585" s="169"/>
      <c r="I2585" s="169"/>
      <c r="J2585" s="169"/>
      <c r="K2585" s="169"/>
      <c r="L2585" s="169"/>
      <c r="M2585" s="169"/>
      <c r="N2585" s="169"/>
      <c r="O2585" s="169"/>
      <c r="P2585" s="207"/>
      <c r="Q2585" s="169"/>
      <c r="R2585" s="169"/>
      <c r="S2585" s="169"/>
      <c r="T2585" s="169"/>
      <c r="U2585" s="208">
        <v>1</v>
      </c>
      <c r="V2585" s="207">
        <v>4504.1408000000001</v>
      </c>
      <c r="W2585" s="169"/>
      <c r="X2585" s="169"/>
      <c r="Y2585" s="169"/>
      <c r="Z2585" s="169"/>
      <c r="AA2585" s="169"/>
      <c r="AB2585" s="169"/>
      <c r="AC2585" s="180"/>
      <c r="AD2585" s="180"/>
      <c r="AE2585" s="207">
        <f>H2585+J2585+L2585+N2585+P2585+R2585+T2585+V2585+X2585+Z2585+AB2585+AD2585</f>
        <v>4504.1408000000001</v>
      </c>
    </row>
    <row r="2586" spans="1:474" x14ac:dyDescent="0.25">
      <c r="A2586" s="131"/>
      <c r="B2586" s="48" t="s">
        <v>2427</v>
      </c>
      <c r="C2586" s="23"/>
      <c r="D2586" s="49">
        <v>1</v>
      </c>
      <c r="E2586" s="23"/>
      <c r="F2586" s="50">
        <v>4775</v>
      </c>
      <c r="G2586" s="169"/>
      <c r="H2586" s="169"/>
      <c r="I2586" s="169"/>
      <c r="J2586" s="169"/>
      <c r="K2586" s="169"/>
      <c r="L2586" s="169"/>
      <c r="M2586" s="169"/>
      <c r="N2586" s="169"/>
      <c r="O2586" s="169"/>
      <c r="P2586" s="207"/>
      <c r="Q2586" s="169"/>
      <c r="R2586" s="169"/>
      <c r="S2586" s="169"/>
      <c r="T2586" s="169"/>
      <c r="U2586" s="208">
        <v>1</v>
      </c>
      <c r="V2586" s="207">
        <v>4775</v>
      </c>
      <c r="W2586" s="169"/>
      <c r="X2586" s="169"/>
      <c r="Y2586" s="169"/>
      <c r="Z2586" s="169"/>
      <c r="AA2586" s="169"/>
      <c r="AB2586" s="169"/>
      <c r="AC2586" s="180"/>
      <c r="AD2586" s="180"/>
      <c r="AE2586" s="207">
        <f>H2586+J2586+L2586+N2586+P2586+R2586+T2586+V2586+X2586+Z2586+AB2586+AD2586</f>
        <v>4775</v>
      </c>
    </row>
    <row r="2587" spans="1:474" s="14" customFormat="1" x14ac:dyDescent="0.25">
      <c r="A2587" s="11">
        <v>562</v>
      </c>
      <c r="B2587" s="79" t="s">
        <v>2428</v>
      </c>
      <c r="C2587" s="80"/>
      <c r="D2587" s="11"/>
      <c r="E2587" s="11"/>
      <c r="F2587" s="13">
        <v>17593.919999999998</v>
      </c>
      <c r="G2587" s="171">
        <f>G2588</f>
        <v>0</v>
      </c>
      <c r="H2587" s="171">
        <f t="shared" ref="H2587:AE2587" si="438">H2588</f>
        <v>0</v>
      </c>
      <c r="I2587" s="171">
        <f t="shared" si="438"/>
        <v>0</v>
      </c>
      <c r="J2587" s="171">
        <f t="shared" si="438"/>
        <v>0</v>
      </c>
      <c r="K2587" s="171">
        <f t="shared" si="438"/>
        <v>0</v>
      </c>
      <c r="L2587" s="171">
        <f t="shared" si="438"/>
        <v>0</v>
      </c>
      <c r="M2587" s="171">
        <f t="shared" si="438"/>
        <v>1</v>
      </c>
      <c r="N2587" s="171">
        <f t="shared" si="438"/>
        <v>10034</v>
      </c>
      <c r="O2587" s="171">
        <f t="shared" si="438"/>
        <v>0</v>
      </c>
      <c r="P2587" s="185">
        <f t="shared" si="438"/>
        <v>0</v>
      </c>
      <c r="Q2587" s="171">
        <f t="shared" si="438"/>
        <v>0</v>
      </c>
      <c r="R2587" s="171">
        <f t="shared" si="438"/>
        <v>0</v>
      </c>
      <c r="S2587" s="171">
        <v>0</v>
      </c>
      <c r="T2587" s="171">
        <v>0</v>
      </c>
      <c r="U2587" s="171">
        <v>2</v>
      </c>
      <c r="V2587" s="185">
        <v>7559.92</v>
      </c>
      <c r="W2587" s="171">
        <f t="shared" si="438"/>
        <v>0</v>
      </c>
      <c r="X2587" s="171">
        <f t="shared" si="438"/>
        <v>0</v>
      </c>
      <c r="Y2587" s="171">
        <f t="shared" si="438"/>
        <v>0</v>
      </c>
      <c r="Z2587" s="171">
        <f t="shared" si="438"/>
        <v>0</v>
      </c>
      <c r="AA2587" s="171">
        <f t="shared" si="438"/>
        <v>0</v>
      </c>
      <c r="AB2587" s="171">
        <f t="shared" si="438"/>
        <v>0</v>
      </c>
      <c r="AC2587" s="171">
        <f t="shared" si="438"/>
        <v>0</v>
      </c>
      <c r="AD2587" s="181">
        <f t="shared" si="438"/>
        <v>0</v>
      </c>
      <c r="AE2587" s="185">
        <f t="shared" si="438"/>
        <v>17593.919999999998</v>
      </c>
      <c r="AF2587" s="104"/>
      <c r="AG2587" s="104"/>
      <c r="AH2587" s="104"/>
      <c r="AI2587" s="104"/>
      <c r="AJ2587" s="104"/>
      <c r="AK2587" s="104"/>
      <c r="AL2587" s="104"/>
      <c r="AM2587" s="104"/>
      <c r="AN2587" s="104"/>
      <c r="AO2587" s="104"/>
      <c r="AP2587" s="104"/>
      <c r="AQ2587" s="104"/>
      <c r="AR2587" s="104"/>
      <c r="AS2587" s="104"/>
      <c r="AT2587" s="104"/>
      <c r="AU2587" s="104"/>
      <c r="AV2587" s="104"/>
      <c r="AW2587" s="104"/>
      <c r="AX2587" s="104"/>
      <c r="AY2587" s="104"/>
      <c r="AZ2587" s="104"/>
      <c r="BA2587" s="104"/>
      <c r="BB2587" s="104"/>
      <c r="BC2587" s="104"/>
      <c r="BD2587" s="104"/>
      <c r="BE2587" s="104"/>
      <c r="BF2587" s="104"/>
      <c r="BG2587" s="104"/>
      <c r="BH2587" s="104"/>
      <c r="BI2587" s="104"/>
      <c r="BJ2587" s="104"/>
      <c r="BK2587" s="104"/>
      <c r="BL2587" s="104"/>
      <c r="BM2587" s="104"/>
      <c r="BN2587" s="104"/>
      <c r="BO2587" s="104"/>
      <c r="BP2587" s="104"/>
      <c r="BQ2587" s="104"/>
      <c r="BR2587" s="104"/>
      <c r="GM2587" s="104"/>
      <c r="GN2587" s="104"/>
      <c r="GO2587" s="104"/>
      <c r="GP2587" s="104"/>
      <c r="GQ2587" s="104"/>
      <c r="GR2587" s="104"/>
      <c r="GS2587" s="104"/>
      <c r="GT2587" s="104"/>
      <c r="GU2587" s="104"/>
      <c r="GV2587" s="104"/>
      <c r="GW2587" s="104"/>
      <c r="GX2587" s="104"/>
      <c r="GY2587" s="104"/>
      <c r="GZ2587" s="104"/>
      <c r="HA2587" s="104"/>
      <c r="HB2587" s="104"/>
      <c r="HC2587" s="104"/>
      <c r="HD2587" s="104"/>
      <c r="HE2587" s="104"/>
      <c r="HF2587" s="104"/>
      <c r="HG2587" s="104"/>
      <c r="HH2587" s="104"/>
      <c r="HI2587" s="104"/>
      <c r="HJ2587" s="104"/>
      <c r="HK2587" s="104"/>
      <c r="HL2587" s="104"/>
      <c r="HM2587" s="104"/>
      <c r="HN2587" s="104"/>
      <c r="HO2587" s="104"/>
      <c r="HP2587" s="104"/>
      <c r="HQ2587" s="104"/>
      <c r="HR2587" s="104"/>
      <c r="HS2587" s="104"/>
      <c r="HT2587" s="104"/>
      <c r="HU2587" s="104"/>
      <c r="HV2587" s="104"/>
      <c r="HW2587" s="104"/>
      <c r="HX2587" s="104"/>
      <c r="HY2587" s="104"/>
      <c r="HZ2587" s="104"/>
      <c r="IA2587" s="104"/>
      <c r="IB2587" s="104"/>
      <c r="IC2587" s="104"/>
      <c r="ID2587" s="104"/>
      <c r="IE2587" s="104"/>
      <c r="IF2587" s="104"/>
      <c r="IG2587" s="104"/>
      <c r="IH2587" s="104"/>
      <c r="II2587" s="104"/>
      <c r="IJ2587" s="104"/>
      <c r="IK2587" s="104"/>
      <c r="IL2587" s="104"/>
      <c r="IM2587" s="104"/>
      <c r="IN2587" s="104"/>
      <c r="IO2587" s="104"/>
      <c r="IP2587" s="104"/>
      <c r="IQ2587" s="104"/>
      <c r="IR2587" s="104"/>
      <c r="IS2587" s="104"/>
      <c r="IT2587" s="104"/>
      <c r="IU2587" s="104"/>
      <c r="IV2587" s="104"/>
      <c r="IW2587" s="104"/>
      <c r="IX2587" s="104"/>
      <c r="IY2587" s="104"/>
      <c r="IZ2587" s="104"/>
      <c r="JA2587" s="104"/>
      <c r="JB2587" s="104"/>
      <c r="JC2587" s="104"/>
      <c r="JD2587" s="104"/>
      <c r="JE2587" s="104"/>
      <c r="JF2587" s="104"/>
      <c r="JG2587" s="104"/>
      <c r="JH2587" s="104"/>
      <c r="JI2587" s="104"/>
      <c r="JJ2587" s="104"/>
      <c r="JK2587" s="104"/>
      <c r="JL2587" s="104"/>
      <c r="JM2587" s="104"/>
      <c r="JN2587" s="104"/>
      <c r="JO2587" s="104"/>
      <c r="JP2587" s="104"/>
      <c r="JQ2587" s="104"/>
      <c r="JR2587" s="104"/>
      <c r="JS2587" s="104"/>
      <c r="JT2587" s="104"/>
      <c r="JU2587" s="104"/>
      <c r="JV2587" s="104"/>
      <c r="JW2587" s="104"/>
      <c r="JX2587" s="104"/>
      <c r="JY2587" s="104"/>
      <c r="JZ2587" s="104"/>
      <c r="KA2587" s="104"/>
      <c r="KB2587" s="104"/>
      <c r="KC2587" s="104"/>
      <c r="KD2587" s="104"/>
      <c r="KE2587" s="104"/>
      <c r="KF2587" s="104"/>
      <c r="KG2587" s="104"/>
      <c r="KH2587" s="104"/>
      <c r="KI2587" s="104"/>
      <c r="KJ2587" s="104"/>
      <c r="KK2587" s="104"/>
      <c r="KL2587" s="104"/>
      <c r="KM2587" s="104"/>
      <c r="KN2587" s="104"/>
      <c r="KO2587" s="104"/>
      <c r="KP2587" s="104"/>
      <c r="KQ2587" s="104"/>
      <c r="KR2587" s="104"/>
      <c r="KS2587" s="104"/>
      <c r="KT2587" s="104"/>
      <c r="KU2587" s="104"/>
      <c r="KV2587" s="104"/>
      <c r="KW2587" s="104"/>
      <c r="KX2587" s="104"/>
      <c r="KY2587" s="104"/>
      <c r="KZ2587" s="104"/>
      <c r="LA2587" s="104"/>
      <c r="LB2587" s="104"/>
      <c r="LC2587" s="104"/>
      <c r="LD2587" s="104"/>
      <c r="LE2587" s="104"/>
      <c r="LF2587" s="104"/>
      <c r="LG2587" s="104"/>
      <c r="LH2587" s="104"/>
      <c r="LI2587" s="104"/>
      <c r="LJ2587" s="104"/>
      <c r="LK2587" s="104"/>
      <c r="LL2587" s="104"/>
      <c r="LM2587" s="104"/>
      <c r="LN2587" s="104"/>
      <c r="LO2587" s="104"/>
      <c r="LP2587" s="104"/>
      <c r="LQ2587" s="104"/>
      <c r="LR2587" s="104"/>
      <c r="LS2587" s="104"/>
      <c r="LT2587" s="104"/>
      <c r="LU2587" s="104"/>
      <c r="LV2587" s="104"/>
      <c r="LW2587" s="104"/>
      <c r="LX2587" s="104"/>
      <c r="LY2587" s="104"/>
      <c r="LZ2587" s="104"/>
      <c r="MA2587" s="104"/>
      <c r="MB2587" s="104"/>
      <c r="MC2587" s="104"/>
      <c r="MD2587" s="104"/>
      <c r="ME2587" s="104"/>
      <c r="MF2587" s="104"/>
      <c r="MG2587" s="104"/>
      <c r="MH2587" s="104"/>
      <c r="MI2587" s="104"/>
      <c r="MJ2587" s="104"/>
      <c r="MK2587" s="104"/>
      <c r="ML2587" s="104"/>
      <c r="MM2587" s="104"/>
      <c r="MN2587" s="104"/>
      <c r="MO2587" s="104"/>
      <c r="MP2587" s="104"/>
      <c r="MQ2587" s="104"/>
      <c r="MR2587" s="104"/>
      <c r="MS2587" s="104"/>
      <c r="MT2587" s="104"/>
      <c r="MU2587" s="104"/>
      <c r="MV2587" s="104"/>
      <c r="MW2587" s="104"/>
      <c r="MX2587" s="104"/>
      <c r="MY2587" s="104"/>
      <c r="MZ2587" s="104"/>
      <c r="NA2587" s="104"/>
      <c r="NB2587" s="104"/>
      <c r="NC2587" s="104"/>
      <c r="ND2587" s="104"/>
      <c r="NE2587" s="104"/>
      <c r="NF2587" s="104"/>
      <c r="NG2587" s="104"/>
      <c r="NH2587" s="104"/>
      <c r="NI2587" s="104"/>
      <c r="NJ2587" s="104"/>
      <c r="NK2587" s="104"/>
      <c r="NL2587" s="104"/>
      <c r="NM2587" s="104"/>
      <c r="NN2587" s="104"/>
      <c r="NO2587" s="104"/>
      <c r="NP2587" s="104"/>
      <c r="NQ2587" s="104"/>
      <c r="NR2587" s="104"/>
      <c r="NS2587" s="104"/>
      <c r="NT2587" s="104"/>
      <c r="NU2587" s="104"/>
      <c r="NV2587" s="104"/>
      <c r="NW2587" s="104"/>
      <c r="NX2587" s="104"/>
      <c r="NY2587" s="104"/>
      <c r="NZ2587" s="104"/>
      <c r="OA2587" s="104"/>
      <c r="OB2587" s="104"/>
      <c r="OC2587" s="104"/>
      <c r="OD2587" s="104"/>
      <c r="OE2587" s="104"/>
      <c r="OF2587" s="104"/>
      <c r="OG2587" s="104"/>
      <c r="OH2587" s="104"/>
      <c r="OI2587" s="104"/>
      <c r="OJ2587" s="104"/>
      <c r="OK2587" s="104"/>
      <c r="OL2587" s="104"/>
      <c r="OM2587" s="104"/>
      <c r="ON2587" s="104"/>
      <c r="OO2587" s="104"/>
      <c r="OP2587" s="104"/>
      <c r="OQ2587" s="104"/>
      <c r="OR2587" s="104"/>
      <c r="OS2587" s="104"/>
      <c r="OT2587" s="104"/>
      <c r="OU2587" s="104"/>
      <c r="OV2587" s="104"/>
      <c r="OW2587" s="104"/>
      <c r="OX2587" s="104"/>
      <c r="OY2587" s="104"/>
      <c r="OZ2587" s="104"/>
      <c r="PA2587" s="104"/>
      <c r="PB2587" s="104"/>
      <c r="PC2587" s="104"/>
      <c r="PD2587" s="104"/>
      <c r="PE2587" s="104"/>
      <c r="PF2587" s="104"/>
      <c r="PG2587" s="104"/>
      <c r="PH2587" s="104"/>
      <c r="PI2587" s="104"/>
      <c r="PJ2587" s="104"/>
      <c r="PK2587" s="104"/>
      <c r="PL2587" s="104"/>
      <c r="PM2587" s="104"/>
      <c r="PN2587" s="104"/>
      <c r="PO2587" s="104"/>
      <c r="PP2587" s="104"/>
      <c r="PQ2587" s="104"/>
      <c r="PR2587" s="104"/>
      <c r="PS2587" s="104"/>
      <c r="PT2587" s="104"/>
      <c r="PU2587" s="104"/>
      <c r="PV2587" s="104"/>
      <c r="PW2587" s="104"/>
      <c r="PX2587" s="104"/>
      <c r="PY2587" s="104"/>
      <c r="PZ2587" s="104"/>
      <c r="QA2587" s="104"/>
      <c r="QB2587" s="104"/>
      <c r="QC2587" s="104"/>
      <c r="QD2587" s="104"/>
      <c r="QE2587" s="104"/>
      <c r="QF2587" s="104"/>
      <c r="QG2587" s="104"/>
      <c r="QH2587" s="104"/>
      <c r="QI2587" s="104"/>
      <c r="QJ2587" s="104"/>
      <c r="QK2587" s="104"/>
      <c r="QL2587" s="104"/>
      <c r="QM2587" s="104"/>
      <c r="QN2587" s="104"/>
      <c r="QO2587" s="104"/>
      <c r="QP2587" s="104"/>
      <c r="QQ2587" s="104"/>
      <c r="QR2587" s="104"/>
      <c r="QS2587" s="104"/>
      <c r="QT2587" s="104"/>
      <c r="QU2587" s="104"/>
      <c r="QV2587" s="104"/>
      <c r="QW2587" s="104"/>
      <c r="QX2587" s="104"/>
      <c r="QY2587" s="104"/>
      <c r="QZ2587" s="104"/>
      <c r="RA2587" s="104"/>
      <c r="RB2587" s="104"/>
      <c r="RC2587" s="104"/>
      <c r="RD2587" s="104"/>
      <c r="RE2587" s="104"/>
      <c r="RF2587" s="104"/>
    </row>
    <row r="2588" spans="1:474" s="19" customFormat="1" x14ac:dyDescent="0.25">
      <c r="A2588" s="15">
        <v>56206</v>
      </c>
      <c r="B2588" s="67" t="s">
        <v>2429</v>
      </c>
      <c r="C2588" s="15"/>
      <c r="D2588" s="15"/>
      <c r="E2588" s="15"/>
      <c r="F2588" s="18">
        <v>17593.919999999998</v>
      </c>
      <c r="G2588" s="173">
        <f>SUM(G2589:G2591)</f>
        <v>0</v>
      </c>
      <c r="H2588" s="173">
        <f t="shared" ref="H2588:AE2588" si="439">SUM(H2589:H2591)</f>
        <v>0</v>
      </c>
      <c r="I2588" s="173">
        <f t="shared" si="439"/>
        <v>0</v>
      </c>
      <c r="J2588" s="173">
        <f t="shared" si="439"/>
        <v>0</v>
      </c>
      <c r="K2588" s="173">
        <f t="shared" si="439"/>
        <v>0</v>
      </c>
      <c r="L2588" s="173">
        <f t="shared" si="439"/>
        <v>0</v>
      </c>
      <c r="M2588" s="173">
        <f t="shared" si="439"/>
        <v>1</v>
      </c>
      <c r="N2588" s="173">
        <f t="shared" si="439"/>
        <v>10034</v>
      </c>
      <c r="O2588" s="173">
        <f t="shared" si="439"/>
        <v>0</v>
      </c>
      <c r="P2588" s="184">
        <f t="shared" si="439"/>
        <v>0</v>
      </c>
      <c r="Q2588" s="173">
        <f t="shared" si="439"/>
        <v>0</v>
      </c>
      <c r="R2588" s="173">
        <f t="shared" si="439"/>
        <v>0</v>
      </c>
      <c r="S2588" s="173">
        <v>0</v>
      </c>
      <c r="T2588" s="173">
        <v>0</v>
      </c>
      <c r="U2588" s="173">
        <v>2</v>
      </c>
      <c r="V2588" s="184">
        <v>7559.92</v>
      </c>
      <c r="W2588" s="173">
        <f t="shared" si="439"/>
        <v>0</v>
      </c>
      <c r="X2588" s="173">
        <f t="shared" si="439"/>
        <v>0</v>
      </c>
      <c r="Y2588" s="173">
        <f t="shared" si="439"/>
        <v>0</v>
      </c>
      <c r="Z2588" s="173">
        <f t="shared" si="439"/>
        <v>0</v>
      </c>
      <c r="AA2588" s="173">
        <f t="shared" si="439"/>
        <v>0</v>
      </c>
      <c r="AB2588" s="173">
        <f t="shared" si="439"/>
        <v>0</v>
      </c>
      <c r="AC2588" s="173">
        <f t="shared" si="439"/>
        <v>0</v>
      </c>
      <c r="AD2588" s="179">
        <f t="shared" si="439"/>
        <v>0</v>
      </c>
      <c r="AE2588" s="184">
        <f t="shared" si="439"/>
        <v>17593.919999999998</v>
      </c>
      <c r="AF2588" s="104"/>
      <c r="AG2588" s="104"/>
      <c r="AH2588" s="104"/>
      <c r="AI2588" s="104"/>
      <c r="AJ2588" s="104"/>
      <c r="AK2588" s="104"/>
      <c r="AL2588" s="104"/>
      <c r="AM2588" s="104"/>
      <c r="AN2588" s="104"/>
      <c r="AO2588" s="104"/>
      <c r="AP2588" s="104"/>
      <c r="AQ2588" s="104"/>
      <c r="AR2588" s="104"/>
      <c r="AS2588" s="104"/>
      <c r="AT2588" s="104"/>
      <c r="AU2588" s="104"/>
      <c r="AV2588" s="104"/>
      <c r="AW2588" s="104"/>
      <c r="AX2588" s="104"/>
      <c r="AY2588" s="104"/>
      <c r="AZ2588" s="104"/>
      <c r="BA2588" s="104"/>
      <c r="BB2588" s="104"/>
      <c r="BC2588" s="104"/>
      <c r="BD2588" s="104"/>
      <c r="BE2588" s="104"/>
      <c r="BF2588" s="104"/>
      <c r="BG2588" s="104"/>
      <c r="BH2588" s="104"/>
      <c r="BI2588" s="104"/>
      <c r="BJ2588" s="104"/>
      <c r="BK2588" s="104"/>
      <c r="BL2588" s="104"/>
      <c r="BM2588" s="104"/>
      <c r="BN2588" s="104"/>
      <c r="BO2588" s="104"/>
      <c r="BP2588" s="104"/>
      <c r="BQ2588" s="104"/>
      <c r="BR2588" s="104"/>
      <c r="GM2588" s="104"/>
      <c r="GN2588" s="104"/>
      <c r="GO2588" s="104"/>
      <c r="GP2588" s="104"/>
      <c r="GQ2588" s="104"/>
      <c r="GR2588" s="104"/>
      <c r="GS2588" s="104"/>
      <c r="GT2588" s="104"/>
      <c r="GU2588" s="104"/>
      <c r="GV2588" s="104"/>
      <c r="GW2588" s="104"/>
      <c r="GX2588" s="104"/>
      <c r="GY2588" s="104"/>
      <c r="GZ2588" s="104"/>
      <c r="HA2588" s="104"/>
      <c r="HB2588" s="104"/>
      <c r="HC2588" s="104"/>
      <c r="HD2588" s="104"/>
      <c r="HE2588" s="104"/>
      <c r="HF2588" s="104"/>
      <c r="HG2588" s="104"/>
      <c r="HH2588" s="104"/>
      <c r="HI2588" s="104"/>
      <c r="HJ2588" s="104"/>
      <c r="HK2588" s="104"/>
      <c r="HL2588" s="104"/>
      <c r="HM2588" s="104"/>
      <c r="HN2588" s="104"/>
      <c r="HO2588" s="104"/>
      <c r="HP2588" s="104"/>
      <c r="HQ2588" s="104"/>
      <c r="HR2588" s="104"/>
      <c r="HS2588" s="104"/>
      <c r="HT2588" s="104"/>
      <c r="HU2588" s="104"/>
      <c r="HV2588" s="104"/>
      <c r="HW2588" s="104"/>
      <c r="HX2588" s="104"/>
      <c r="HY2588" s="104"/>
      <c r="HZ2588" s="104"/>
      <c r="IA2588" s="104"/>
      <c r="IB2588" s="104"/>
      <c r="IC2588" s="104"/>
      <c r="ID2588" s="104"/>
      <c r="IE2588" s="104"/>
      <c r="IF2588" s="104"/>
      <c r="IG2588" s="104"/>
      <c r="IH2588" s="104"/>
      <c r="II2588" s="104"/>
      <c r="IJ2588" s="104"/>
      <c r="IK2588" s="104"/>
      <c r="IL2588" s="104"/>
      <c r="IM2588" s="104"/>
      <c r="IN2588" s="104"/>
      <c r="IO2588" s="104"/>
      <c r="IP2588" s="104"/>
      <c r="IQ2588" s="104"/>
      <c r="IR2588" s="104"/>
      <c r="IS2588" s="104"/>
      <c r="IT2588" s="104"/>
      <c r="IU2588" s="104"/>
      <c r="IV2588" s="104"/>
      <c r="IW2588" s="104"/>
      <c r="IX2588" s="104"/>
      <c r="IY2588" s="104"/>
      <c r="IZ2588" s="104"/>
      <c r="JA2588" s="104"/>
      <c r="JB2588" s="104"/>
      <c r="JC2588" s="104"/>
      <c r="JD2588" s="104"/>
      <c r="JE2588" s="104"/>
      <c r="JF2588" s="104"/>
      <c r="JG2588" s="104"/>
      <c r="JH2588" s="104"/>
      <c r="JI2588" s="104"/>
      <c r="JJ2588" s="104"/>
      <c r="JK2588" s="104"/>
      <c r="JL2588" s="104"/>
      <c r="JM2588" s="104"/>
      <c r="JN2588" s="104"/>
      <c r="JO2588" s="104"/>
      <c r="JP2588" s="104"/>
      <c r="JQ2588" s="104"/>
      <c r="JR2588" s="104"/>
      <c r="JS2588" s="104"/>
      <c r="JT2588" s="104"/>
      <c r="JU2588" s="104"/>
      <c r="JV2588" s="104"/>
      <c r="JW2588" s="104"/>
      <c r="JX2588" s="104"/>
      <c r="JY2588" s="104"/>
      <c r="JZ2588" s="104"/>
      <c r="KA2588" s="104"/>
      <c r="KB2588" s="104"/>
      <c r="KC2588" s="104"/>
      <c r="KD2588" s="104"/>
      <c r="KE2588" s="104"/>
      <c r="KF2588" s="104"/>
      <c r="KG2588" s="104"/>
      <c r="KH2588" s="104"/>
      <c r="KI2588" s="104"/>
      <c r="KJ2588" s="104"/>
      <c r="KK2588" s="104"/>
      <c r="KL2588" s="104"/>
      <c r="KM2588" s="104"/>
      <c r="KN2588" s="104"/>
      <c r="KO2588" s="104"/>
      <c r="KP2588" s="104"/>
      <c r="KQ2588" s="104"/>
      <c r="KR2588" s="104"/>
      <c r="KS2588" s="104"/>
      <c r="KT2588" s="104"/>
      <c r="KU2588" s="104"/>
      <c r="KV2588" s="104"/>
      <c r="KW2588" s="104"/>
      <c r="KX2588" s="104"/>
      <c r="KY2588" s="104"/>
      <c r="KZ2588" s="104"/>
      <c r="LA2588" s="104"/>
      <c r="LB2588" s="104"/>
      <c r="LC2588" s="104"/>
      <c r="LD2588" s="104"/>
      <c r="LE2588" s="104"/>
      <c r="LF2588" s="104"/>
      <c r="LG2588" s="104"/>
      <c r="LH2588" s="104"/>
      <c r="LI2588" s="104"/>
      <c r="LJ2588" s="104"/>
      <c r="LK2588" s="104"/>
      <c r="LL2588" s="104"/>
      <c r="LM2588" s="104"/>
      <c r="LN2588" s="104"/>
      <c r="LO2588" s="104"/>
      <c r="LP2588" s="104"/>
      <c r="LQ2588" s="104"/>
      <c r="LR2588" s="104"/>
      <c r="LS2588" s="104"/>
      <c r="LT2588" s="104"/>
      <c r="LU2588" s="104"/>
      <c r="LV2588" s="104"/>
      <c r="LW2588" s="104"/>
      <c r="LX2588" s="104"/>
      <c r="LY2588" s="104"/>
      <c r="LZ2588" s="104"/>
      <c r="MA2588" s="104"/>
      <c r="MB2588" s="104"/>
      <c r="MC2588" s="104"/>
      <c r="MD2588" s="104"/>
      <c r="ME2588" s="104"/>
      <c r="MF2588" s="104"/>
      <c r="MG2588" s="104"/>
      <c r="MH2588" s="104"/>
      <c r="MI2588" s="104"/>
      <c r="MJ2588" s="104"/>
      <c r="MK2588" s="104"/>
      <c r="ML2588" s="104"/>
      <c r="MM2588" s="104"/>
      <c r="MN2588" s="104"/>
      <c r="MO2588" s="104"/>
      <c r="MP2588" s="104"/>
      <c r="MQ2588" s="104"/>
      <c r="MR2588" s="104"/>
      <c r="MS2588" s="104"/>
      <c r="MT2588" s="104"/>
      <c r="MU2588" s="104"/>
      <c r="MV2588" s="104"/>
      <c r="MW2588" s="104"/>
      <c r="MX2588" s="104"/>
      <c r="MY2588" s="104"/>
      <c r="MZ2588" s="104"/>
      <c r="NA2588" s="104"/>
      <c r="NB2588" s="104"/>
      <c r="NC2588" s="104"/>
      <c r="ND2588" s="104"/>
      <c r="NE2588" s="104"/>
      <c r="NF2588" s="104"/>
      <c r="NG2588" s="104"/>
      <c r="NH2588" s="104"/>
      <c r="NI2588" s="104"/>
      <c r="NJ2588" s="104"/>
      <c r="NK2588" s="104"/>
      <c r="NL2588" s="104"/>
      <c r="NM2588" s="104"/>
      <c r="NN2588" s="104"/>
      <c r="NO2588" s="104"/>
      <c r="NP2588" s="104"/>
      <c r="NQ2588" s="104"/>
      <c r="NR2588" s="104"/>
      <c r="NS2588" s="104"/>
      <c r="NT2588" s="104"/>
      <c r="NU2588" s="104"/>
      <c r="NV2588" s="104"/>
      <c r="NW2588" s="104"/>
      <c r="NX2588" s="104"/>
      <c r="NY2588" s="104"/>
      <c r="NZ2588" s="104"/>
      <c r="OA2588" s="104"/>
      <c r="OB2588" s="104"/>
      <c r="OC2588" s="104"/>
      <c r="OD2588" s="104"/>
      <c r="OE2588" s="104"/>
      <c r="OF2588" s="104"/>
      <c r="OG2588" s="104"/>
      <c r="OH2588" s="104"/>
      <c r="OI2588" s="104"/>
      <c r="OJ2588" s="104"/>
      <c r="OK2588" s="104"/>
      <c r="OL2588" s="104"/>
      <c r="OM2588" s="104"/>
      <c r="ON2588" s="104"/>
      <c r="OO2588" s="104"/>
      <c r="OP2588" s="104"/>
      <c r="OQ2588" s="104"/>
      <c r="OR2588" s="104"/>
      <c r="OS2588" s="104"/>
      <c r="OT2588" s="104"/>
      <c r="OU2588" s="104"/>
      <c r="OV2588" s="104"/>
      <c r="OW2588" s="104"/>
      <c r="OX2588" s="104"/>
      <c r="OY2588" s="104"/>
      <c r="OZ2588" s="104"/>
      <c r="PA2588" s="104"/>
      <c r="PB2588" s="104"/>
      <c r="PC2588" s="104"/>
      <c r="PD2588" s="104"/>
      <c r="PE2588" s="104"/>
      <c r="PF2588" s="104"/>
      <c r="PG2588" s="104"/>
      <c r="PH2588" s="104"/>
      <c r="PI2588" s="104"/>
      <c r="PJ2588" s="104"/>
      <c r="PK2588" s="104"/>
      <c r="PL2588" s="104"/>
      <c r="PM2588" s="104"/>
      <c r="PN2588" s="104"/>
      <c r="PO2588" s="104"/>
      <c r="PP2588" s="104"/>
      <c r="PQ2588" s="104"/>
      <c r="PR2588" s="104"/>
      <c r="PS2588" s="104"/>
      <c r="PT2588" s="104"/>
      <c r="PU2588" s="104"/>
      <c r="PV2588" s="104"/>
      <c r="PW2588" s="104"/>
      <c r="PX2588" s="104"/>
      <c r="PY2588" s="104"/>
      <c r="PZ2588" s="104"/>
      <c r="QA2588" s="104"/>
      <c r="QB2588" s="104"/>
      <c r="QC2588" s="104"/>
      <c r="QD2588" s="104"/>
      <c r="QE2588" s="104"/>
      <c r="QF2588" s="104"/>
      <c r="QG2588" s="104"/>
      <c r="QH2588" s="104"/>
      <c r="QI2588" s="104"/>
      <c r="QJ2588" s="104"/>
      <c r="QK2588" s="104"/>
      <c r="QL2588" s="104"/>
      <c r="QM2588" s="104"/>
      <c r="QN2588" s="104"/>
      <c r="QO2588" s="104"/>
      <c r="QP2588" s="104"/>
      <c r="QQ2588" s="104"/>
      <c r="QR2588" s="104"/>
      <c r="QS2588" s="104"/>
      <c r="QT2588" s="104"/>
      <c r="QU2588" s="104"/>
      <c r="QV2588" s="104"/>
      <c r="QW2588" s="104"/>
      <c r="QX2588" s="104"/>
      <c r="QY2588" s="104"/>
      <c r="QZ2588" s="104"/>
      <c r="RA2588" s="104"/>
      <c r="RB2588" s="104"/>
      <c r="RC2588" s="104"/>
      <c r="RD2588" s="104"/>
      <c r="RE2588" s="104"/>
      <c r="RF2588" s="104"/>
    </row>
    <row r="2589" spans="1:474" x14ac:dyDescent="0.25">
      <c r="A2589" s="143"/>
      <c r="B2589" s="48" t="s">
        <v>2430</v>
      </c>
      <c r="C2589" s="23"/>
      <c r="D2589" s="49">
        <v>1</v>
      </c>
      <c r="E2589" s="23"/>
      <c r="F2589" s="50">
        <v>2556</v>
      </c>
      <c r="G2589" s="169"/>
      <c r="H2589" s="169"/>
      <c r="I2589" s="169"/>
      <c r="J2589" s="169"/>
      <c r="K2589" s="169"/>
      <c r="L2589" s="169"/>
      <c r="M2589" s="169"/>
      <c r="N2589" s="169"/>
      <c r="O2589" s="169"/>
      <c r="P2589" s="207"/>
      <c r="Q2589" s="169"/>
      <c r="R2589" s="169"/>
      <c r="S2589" s="169"/>
      <c r="T2589" s="169"/>
      <c r="U2589" s="208">
        <v>1</v>
      </c>
      <c r="V2589" s="207">
        <v>2556</v>
      </c>
      <c r="W2589" s="169"/>
      <c r="X2589" s="169"/>
      <c r="Y2589" s="169"/>
      <c r="Z2589" s="169"/>
      <c r="AA2589" s="169"/>
      <c r="AB2589" s="169"/>
      <c r="AC2589" s="180"/>
      <c r="AD2589" s="180"/>
      <c r="AE2589" s="207">
        <f>H2589+J2589+L2589+N2589+P2589+R2589+T2589+V2589+X2589+Z2589+AB2589+AD2589</f>
        <v>2556</v>
      </c>
    </row>
    <row r="2590" spans="1:474" x14ac:dyDescent="0.25">
      <c r="A2590" s="143"/>
      <c r="B2590" s="48" t="s">
        <v>2431</v>
      </c>
      <c r="C2590" s="23"/>
      <c r="D2590" s="49">
        <v>1</v>
      </c>
      <c r="E2590" s="23"/>
      <c r="F2590" s="50">
        <v>4783.32</v>
      </c>
      <c r="G2590" s="169"/>
      <c r="H2590" s="169"/>
      <c r="I2590" s="169"/>
      <c r="J2590" s="169"/>
      <c r="K2590" s="169"/>
      <c r="L2590" s="169"/>
      <c r="M2590" s="169"/>
      <c r="N2590" s="169"/>
      <c r="O2590" s="169"/>
      <c r="P2590" s="207"/>
      <c r="Q2590" s="169"/>
      <c r="R2590" s="169"/>
      <c r="S2590" s="169"/>
      <c r="T2590" s="169"/>
      <c r="U2590" s="208">
        <v>1</v>
      </c>
      <c r="V2590" s="207">
        <v>4783.32</v>
      </c>
      <c r="W2590" s="169"/>
      <c r="X2590" s="169"/>
      <c r="Y2590" s="169"/>
      <c r="Z2590" s="169"/>
      <c r="AA2590" s="169"/>
      <c r="AB2590" s="169"/>
      <c r="AC2590" s="180"/>
      <c r="AD2590" s="180"/>
      <c r="AE2590" s="207">
        <f>H2590+J2590+L2590+N2590+P2590+R2590+T2590+V2590+X2590+Z2590+AB2590+AD2590</f>
        <v>4783.32</v>
      </c>
    </row>
    <row r="2591" spans="1:474" x14ac:dyDescent="0.25">
      <c r="A2591" s="131"/>
      <c r="B2591" s="48" t="s">
        <v>2505</v>
      </c>
      <c r="C2591" s="23"/>
      <c r="D2591" s="49">
        <v>1</v>
      </c>
      <c r="E2591" s="23"/>
      <c r="F2591" s="50">
        <v>10254.6</v>
      </c>
      <c r="G2591" s="169"/>
      <c r="H2591" s="169"/>
      <c r="I2591" s="169"/>
      <c r="J2591" s="169"/>
      <c r="K2591" s="169"/>
      <c r="L2591" s="169"/>
      <c r="M2591" s="169">
        <v>1</v>
      </c>
      <c r="N2591" s="169">
        <v>10034</v>
      </c>
      <c r="O2591" s="169"/>
      <c r="P2591" s="207"/>
      <c r="Q2591" s="169"/>
      <c r="R2591" s="169"/>
      <c r="S2591" s="169"/>
      <c r="T2591" s="169"/>
      <c r="U2591" s="208">
        <v>0</v>
      </c>
      <c r="V2591" s="207">
        <v>220.60000000000036</v>
      </c>
      <c r="W2591" s="169"/>
      <c r="X2591" s="169"/>
      <c r="Y2591" s="169"/>
      <c r="Z2591" s="169"/>
      <c r="AA2591" s="169"/>
      <c r="AB2591" s="169"/>
      <c r="AC2591" s="180"/>
      <c r="AD2591" s="180"/>
      <c r="AE2591" s="207">
        <f>H2591+J2591+L2591+N2591+P2591+R2591+T2591+V2591+X2591+Z2591+AB2591+AD2591</f>
        <v>10254.6</v>
      </c>
    </row>
    <row r="2592" spans="1:474" s="14" customFormat="1" x14ac:dyDescent="0.25">
      <c r="A2592" s="146">
        <v>563</v>
      </c>
      <c r="B2592" s="79" t="s">
        <v>2432</v>
      </c>
      <c r="C2592" s="80"/>
      <c r="D2592" s="11"/>
      <c r="E2592" s="11"/>
      <c r="F2592" s="13">
        <v>42000</v>
      </c>
      <c r="G2592" s="171">
        <f>G2593</f>
        <v>0</v>
      </c>
      <c r="H2592" s="171">
        <f t="shared" ref="H2592:AE2592" si="440">H2593</f>
        <v>0</v>
      </c>
      <c r="I2592" s="171">
        <f t="shared" si="440"/>
        <v>0</v>
      </c>
      <c r="J2592" s="171">
        <f t="shared" si="440"/>
        <v>0</v>
      </c>
      <c r="K2592" s="171">
        <f t="shared" si="440"/>
        <v>0</v>
      </c>
      <c r="L2592" s="171">
        <f t="shared" si="440"/>
        <v>0</v>
      </c>
      <c r="M2592" s="171">
        <f t="shared" si="440"/>
        <v>0</v>
      </c>
      <c r="N2592" s="171">
        <f t="shared" si="440"/>
        <v>0</v>
      </c>
      <c r="O2592" s="171">
        <f t="shared" si="440"/>
        <v>0</v>
      </c>
      <c r="P2592" s="185">
        <f t="shared" si="440"/>
        <v>0</v>
      </c>
      <c r="Q2592" s="171">
        <f t="shared" si="440"/>
        <v>0</v>
      </c>
      <c r="R2592" s="171">
        <f t="shared" si="440"/>
        <v>0</v>
      </c>
      <c r="S2592" s="171">
        <v>0</v>
      </c>
      <c r="T2592" s="171">
        <v>0</v>
      </c>
      <c r="U2592" s="171">
        <v>7</v>
      </c>
      <c r="V2592" s="185">
        <v>42000</v>
      </c>
      <c r="W2592" s="171">
        <f t="shared" si="440"/>
        <v>0</v>
      </c>
      <c r="X2592" s="171">
        <f t="shared" si="440"/>
        <v>0</v>
      </c>
      <c r="Y2592" s="171">
        <f t="shared" si="440"/>
        <v>0</v>
      </c>
      <c r="Z2592" s="171">
        <f t="shared" si="440"/>
        <v>0</v>
      </c>
      <c r="AA2592" s="171">
        <f t="shared" si="440"/>
        <v>0</v>
      </c>
      <c r="AB2592" s="171">
        <f t="shared" si="440"/>
        <v>0</v>
      </c>
      <c r="AC2592" s="171">
        <f t="shared" si="440"/>
        <v>0</v>
      </c>
      <c r="AD2592" s="181">
        <f t="shared" si="440"/>
        <v>0</v>
      </c>
      <c r="AE2592" s="185">
        <f t="shared" si="440"/>
        <v>42000</v>
      </c>
      <c r="AF2592" s="104"/>
      <c r="AG2592" s="104"/>
      <c r="AH2592" s="104"/>
      <c r="AI2592" s="104"/>
      <c r="AJ2592" s="104"/>
      <c r="AK2592" s="104"/>
      <c r="AL2592" s="104"/>
      <c r="AM2592" s="104"/>
      <c r="AN2592" s="104"/>
      <c r="AO2592" s="104"/>
      <c r="AP2592" s="104"/>
      <c r="AQ2592" s="104"/>
      <c r="AR2592" s="104"/>
      <c r="AS2592" s="104"/>
      <c r="AT2592" s="104"/>
      <c r="AU2592" s="104"/>
      <c r="AV2592" s="104"/>
      <c r="AW2592" s="104"/>
      <c r="AX2592" s="104"/>
      <c r="AY2592" s="104"/>
      <c r="AZ2592" s="104"/>
      <c r="BA2592" s="104"/>
      <c r="BB2592" s="104"/>
      <c r="BC2592" s="104"/>
      <c r="BD2592" s="104"/>
      <c r="BE2592" s="104"/>
      <c r="BF2592" s="104"/>
      <c r="BG2592" s="104"/>
      <c r="BH2592" s="104"/>
      <c r="BI2592" s="104"/>
      <c r="BJ2592" s="104"/>
      <c r="BK2592" s="104"/>
      <c r="BL2592" s="104"/>
      <c r="BM2592" s="104"/>
      <c r="BN2592" s="104"/>
      <c r="BO2592" s="104"/>
      <c r="BP2592" s="104"/>
      <c r="BQ2592" s="104"/>
      <c r="BR2592" s="104"/>
      <c r="GM2592" s="104"/>
      <c r="GN2592" s="104"/>
      <c r="GO2592" s="104"/>
      <c r="GP2592" s="104"/>
      <c r="GQ2592" s="104"/>
      <c r="GR2592" s="104"/>
      <c r="GS2592" s="104"/>
      <c r="GT2592" s="104"/>
      <c r="GU2592" s="104"/>
      <c r="GV2592" s="104"/>
      <c r="GW2592" s="104"/>
      <c r="GX2592" s="104"/>
      <c r="GY2592" s="104"/>
      <c r="GZ2592" s="104"/>
      <c r="HA2592" s="104"/>
      <c r="HB2592" s="104"/>
      <c r="HC2592" s="104"/>
      <c r="HD2592" s="104"/>
      <c r="HE2592" s="104"/>
      <c r="HF2592" s="104"/>
      <c r="HG2592" s="104"/>
      <c r="HH2592" s="104"/>
      <c r="HI2592" s="104"/>
      <c r="HJ2592" s="104"/>
      <c r="HK2592" s="104"/>
      <c r="HL2592" s="104"/>
      <c r="HM2592" s="104"/>
      <c r="HN2592" s="104"/>
      <c r="HO2592" s="104"/>
      <c r="HP2592" s="104"/>
      <c r="HQ2592" s="104"/>
      <c r="HR2592" s="104"/>
      <c r="HS2592" s="104"/>
      <c r="HT2592" s="104"/>
      <c r="HU2592" s="104"/>
      <c r="HV2592" s="104"/>
      <c r="HW2592" s="104"/>
      <c r="HX2592" s="104"/>
      <c r="HY2592" s="104"/>
      <c r="HZ2592" s="104"/>
      <c r="IA2592" s="104"/>
      <c r="IB2592" s="104"/>
      <c r="IC2592" s="104"/>
      <c r="ID2592" s="104"/>
      <c r="IE2592" s="104"/>
      <c r="IF2592" s="104"/>
      <c r="IG2592" s="104"/>
      <c r="IH2592" s="104"/>
      <c r="II2592" s="104"/>
      <c r="IJ2592" s="104"/>
      <c r="IK2592" s="104"/>
      <c r="IL2592" s="104"/>
      <c r="IM2592" s="104"/>
      <c r="IN2592" s="104"/>
      <c r="IO2592" s="104"/>
      <c r="IP2592" s="104"/>
      <c r="IQ2592" s="104"/>
      <c r="IR2592" s="104"/>
      <c r="IS2592" s="104"/>
      <c r="IT2592" s="104"/>
      <c r="IU2592" s="104"/>
      <c r="IV2592" s="104"/>
      <c r="IW2592" s="104"/>
      <c r="IX2592" s="104"/>
      <c r="IY2592" s="104"/>
      <c r="IZ2592" s="104"/>
      <c r="JA2592" s="104"/>
      <c r="JB2592" s="104"/>
      <c r="JC2592" s="104"/>
      <c r="JD2592" s="104"/>
      <c r="JE2592" s="104"/>
      <c r="JF2592" s="104"/>
      <c r="JG2592" s="104"/>
      <c r="JH2592" s="104"/>
      <c r="JI2592" s="104"/>
      <c r="JJ2592" s="104"/>
      <c r="JK2592" s="104"/>
      <c r="JL2592" s="104"/>
      <c r="JM2592" s="104"/>
      <c r="JN2592" s="104"/>
      <c r="JO2592" s="104"/>
      <c r="JP2592" s="104"/>
      <c r="JQ2592" s="104"/>
      <c r="JR2592" s="104"/>
      <c r="JS2592" s="104"/>
      <c r="JT2592" s="104"/>
      <c r="JU2592" s="104"/>
      <c r="JV2592" s="104"/>
      <c r="JW2592" s="104"/>
      <c r="JX2592" s="104"/>
      <c r="JY2592" s="104"/>
      <c r="JZ2592" s="104"/>
      <c r="KA2592" s="104"/>
      <c r="KB2592" s="104"/>
      <c r="KC2592" s="104"/>
      <c r="KD2592" s="104"/>
      <c r="KE2592" s="104"/>
      <c r="KF2592" s="104"/>
      <c r="KG2592" s="104"/>
      <c r="KH2592" s="104"/>
      <c r="KI2592" s="104"/>
      <c r="KJ2592" s="104"/>
      <c r="KK2592" s="104"/>
      <c r="KL2592" s="104"/>
      <c r="KM2592" s="104"/>
      <c r="KN2592" s="104"/>
      <c r="KO2592" s="104"/>
      <c r="KP2592" s="104"/>
      <c r="KQ2592" s="104"/>
      <c r="KR2592" s="104"/>
      <c r="KS2592" s="104"/>
      <c r="KT2592" s="104"/>
      <c r="KU2592" s="104"/>
      <c r="KV2592" s="104"/>
      <c r="KW2592" s="104"/>
      <c r="KX2592" s="104"/>
      <c r="KY2592" s="104"/>
      <c r="KZ2592" s="104"/>
      <c r="LA2592" s="104"/>
      <c r="LB2592" s="104"/>
      <c r="LC2592" s="104"/>
      <c r="LD2592" s="104"/>
      <c r="LE2592" s="104"/>
      <c r="LF2592" s="104"/>
      <c r="LG2592" s="104"/>
      <c r="LH2592" s="104"/>
      <c r="LI2592" s="104"/>
      <c r="LJ2592" s="104"/>
      <c r="LK2592" s="104"/>
      <c r="LL2592" s="104"/>
      <c r="LM2592" s="104"/>
      <c r="LN2592" s="104"/>
      <c r="LO2592" s="104"/>
      <c r="LP2592" s="104"/>
      <c r="LQ2592" s="104"/>
      <c r="LR2592" s="104"/>
      <c r="LS2592" s="104"/>
      <c r="LT2592" s="104"/>
      <c r="LU2592" s="104"/>
      <c r="LV2592" s="104"/>
      <c r="LW2592" s="104"/>
      <c r="LX2592" s="104"/>
      <c r="LY2592" s="104"/>
      <c r="LZ2592" s="104"/>
      <c r="MA2592" s="104"/>
      <c r="MB2592" s="104"/>
      <c r="MC2592" s="104"/>
      <c r="MD2592" s="104"/>
      <c r="ME2592" s="104"/>
      <c r="MF2592" s="104"/>
      <c r="MG2592" s="104"/>
      <c r="MH2592" s="104"/>
      <c r="MI2592" s="104"/>
      <c r="MJ2592" s="104"/>
      <c r="MK2592" s="104"/>
      <c r="ML2592" s="104"/>
      <c r="MM2592" s="104"/>
      <c r="MN2592" s="104"/>
      <c r="MO2592" s="104"/>
      <c r="MP2592" s="104"/>
      <c r="MQ2592" s="104"/>
      <c r="MR2592" s="104"/>
      <c r="MS2592" s="104"/>
      <c r="MT2592" s="104"/>
      <c r="MU2592" s="104"/>
      <c r="MV2592" s="104"/>
      <c r="MW2592" s="104"/>
      <c r="MX2592" s="104"/>
      <c r="MY2592" s="104"/>
      <c r="MZ2592" s="104"/>
      <c r="NA2592" s="104"/>
      <c r="NB2592" s="104"/>
      <c r="NC2592" s="104"/>
      <c r="ND2592" s="104"/>
      <c r="NE2592" s="104"/>
      <c r="NF2592" s="104"/>
      <c r="NG2592" s="104"/>
      <c r="NH2592" s="104"/>
      <c r="NI2592" s="104"/>
      <c r="NJ2592" s="104"/>
      <c r="NK2592" s="104"/>
      <c r="NL2592" s="104"/>
      <c r="NM2592" s="104"/>
      <c r="NN2592" s="104"/>
      <c r="NO2592" s="104"/>
      <c r="NP2592" s="104"/>
      <c r="NQ2592" s="104"/>
      <c r="NR2592" s="104"/>
      <c r="NS2592" s="104"/>
      <c r="NT2592" s="104"/>
      <c r="NU2592" s="104"/>
      <c r="NV2592" s="104"/>
      <c r="NW2592" s="104"/>
      <c r="NX2592" s="104"/>
      <c r="NY2592" s="104"/>
      <c r="NZ2592" s="104"/>
      <c r="OA2592" s="104"/>
      <c r="OB2592" s="104"/>
      <c r="OC2592" s="104"/>
      <c r="OD2592" s="104"/>
      <c r="OE2592" s="104"/>
      <c r="OF2592" s="104"/>
      <c r="OG2592" s="104"/>
      <c r="OH2592" s="104"/>
      <c r="OI2592" s="104"/>
      <c r="OJ2592" s="104"/>
      <c r="OK2592" s="104"/>
      <c r="OL2592" s="104"/>
      <c r="OM2592" s="104"/>
      <c r="ON2592" s="104"/>
      <c r="OO2592" s="104"/>
      <c r="OP2592" s="104"/>
      <c r="OQ2592" s="104"/>
      <c r="OR2592" s="104"/>
      <c r="OS2592" s="104"/>
      <c r="OT2592" s="104"/>
      <c r="OU2592" s="104"/>
      <c r="OV2592" s="104"/>
      <c r="OW2592" s="104"/>
      <c r="OX2592" s="104"/>
      <c r="OY2592" s="104"/>
      <c r="OZ2592" s="104"/>
      <c r="PA2592" s="104"/>
      <c r="PB2592" s="104"/>
      <c r="PC2592" s="104"/>
      <c r="PD2592" s="104"/>
      <c r="PE2592" s="104"/>
      <c r="PF2592" s="104"/>
      <c r="PG2592" s="104"/>
      <c r="PH2592" s="104"/>
      <c r="PI2592" s="104"/>
      <c r="PJ2592" s="104"/>
      <c r="PK2592" s="104"/>
      <c r="PL2592" s="104"/>
      <c r="PM2592" s="104"/>
      <c r="PN2592" s="104"/>
      <c r="PO2592" s="104"/>
      <c r="PP2592" s="104"/>
      <c r="PQ2592" s="104"/>
      <c r="PR2592" s="104"/>
      <c r="PS2592" s="104"/>
      <c r="PT2592" s="104"/>
      <c r="PU2592" s="104"/>
      <c r="PV2592" s="104"/>
      <c r="PW2592" s="104"/>
      <c r="PX2592" s="104"/>
      <c r="PY2592" s="104"/>
      <c r="PZ2592" s="104"/>
      <c r="QA2592" s="104"/>
      <c r="QB2592" s="104"/>
      <c r="QC2592" s="104"/>
      <c r="QD2592" s="104"/>
      <c r="QE2592" s="104"/>
      <c r="QF2592" s="104"/>
      <c r="QG2592" s="104"/>
      <c r="QH2592" s="104"/>
      <c r="QI2592" s="104"/>
      <c r="QJ2592" s="104"/>
      <c r="QK2592" s="104"/>
      <c r="QL2592" s="104"/>
      <c r="QM2592" s="104"/>
      <c r="QN2592" s="104"/>
      <c r="QO2592" s="104"/>
      <c r="QP2592" s="104"/>
      <c r="QQ2592" s="104"/>
      <c r="QR2592" s="104"/>
      <c r="QS2592" s="104"/>
      <c r="QT2592" s="104"/>
      <c r="QU2592" s="104"/>
      <c r="QV2592" s="104"/>
      <c r="QW2592" s="104"/>
      <c r="QX2592" s="104"/>
      <c r="QY2592" s="104"/>
      <c r="QZ2592" s="104"/>
      <c r="RA2592" s="104"/>
      <c r="RB2592" s="104"/>
      <c r="RC2592" s="104"/>
      <c r="RD2592" s="104"/>
      <c r="RE2592" s="104"/>
      <c r="RF2592" s="104"/>
    </row>
    <row r="2593" spans="1:474" s="19" customFormat="1" x14ac:dyDescent="0.25">
      <c r="A2593" s="15">
        <v>56302</v>
      </c>
      <c r="B2593" s="67" t="s">
        <v>2433</v>
      </c>
      <c r="C2593" s="15"/>
      <c r="D2593" s="15"/>
      <c r="E2593" s="15"/>
      <c r="F2593" s="18">
        <v>42000</v>
      </c>
      <c r="G2593" s="173">
        <f t="shared" ref="G2593:AE2593" si="441">SUM(G2594:G2595)</f>
        <v>0</v>
      </c>
      <c r="H2593" s="173">
        <f t="shared" si="441"/>
        <v>0</v>
      </c>
      <c r="I2593" s="173">
        <f t="shared" si="441"/>
        <v>0</v>
      </c>
      <c r="J2593" s="173">
        <f t="shared" si="441"/>
        <v>0</v>
      </c>
      <c r="K2593" s="173">
        <f t="shared" si="441"/>
        <v>0</v>
      </c>
      <c r="L2593" s="173">
        <f t="shared" si="441"/>
        <v>0</v>
      </c>
      <c r="M2593" s="173">
        <f t="shared" si="441"/>
        <v>0</v>
      </c>
      <c r="N2593" s="173">
        <f t="shared" si="441"/>
        <v>0</v>
      </c>
      <c r="O2593" s="173">
        <f t="shared" si="441"/>
        <v>0</v>
      </c>
      <c r="P2593" s="184">
        <f t="shared" si="441"/>
        <v>0</v>
      </c>
      <c r="Q2593" s="173">
        <f t="shared" si="441"/>
        <v>0</v>
      </c>
      <c r="R2593" s="173">
        <f t="shared" si="441"/>
        <v>0</v>
      </c>
      <c r="S2593" s="173">
        <v>0</v>
      </c>
      <c r="T2593" s="173">
        <v>0</v>
      </c>
      <c r="U2593" s="173">
        <v>7</v>
      </c>
      <c r="V2593" s="184">
        <v>42000</v>
      </c>
      <c r="W2593" s="173">
        <f t="shared" si="441"/>
        <v>0</v>
      </c>
      <c r="X2593" s="173">
        <f t="shared" si="441"/>
        <v>0</v>
      </c>
      <c r="Y2593" s="173">
        <f t="shared" si="441"/>
        <v>0</v>
      </c>
      <c r="Z2593" s="173">
        <f t="shared" si="441"/>
        <v>0</v>
      </c>
      <c r="AA2593" s="173">
        <f t="shared" si="441"/>
        <v>0</v>
      </c>
      <c r="AB2593" s="173">
        <f t="shared" si="441"/>
        <v>0</v>
      </c>
      <c r="AC2593" s="173">
        <f t="shared" si="441"/>
        <v>0</v>
      </c>
      <c r="AD2593" s="179">
        <f t="shared" si="441"/>
        <v>0</v>
      </c>
      <c r="AE2593" s="184">
        <f t="shared" si="441"/>
        <v>42000</v>
      </c>
      <c r="AF2593" s="104"/>
      <c r="AG2593" s="104"/>
      <c r="AH2593" s="104"/>
      <c r="AI2593" s="104"/>
      <c r="AJ2593" s="104"/>
      <c r="AK2593" s="104"/>
      <c r="AL2593" s="104"/>
      <c r="AM2593" s="104"/>
      <c r="AN2593" s="104"/>
      <c r="AO2593" s="104"/>
      <c r="AP2593" s="104"/>
      <c r="AQ2593" s="104"/>
      <c r="AR2593" s="104"/>
      <c r="AS2593" s="104"/>
      <c r="AT2593" s="104"/>
      <c r="AU2593" s="104"/>
      <c r="AV2593" s="104"/>
      <c r="AW2593" s="104"/>
      <c r="AX2593" s="104"/>
      <c r="AY2593" s="104"/>
      <c r="AZ2593" s="104"/>
      <c r="BA2593" s="104"/>
      <c r="BB2593" s="104"/>
      <c r="BC2593" s="104"/>
      <c r="BD2593" s="104"/>
      <c r="BE2593" s="104"/>
      <c r="BF2593" s="104"/>
      <c r="BG2593" s="104"/>
      <c r="BH2593" s="104"/>
      <c r="BI2593" s="104"/>
      <c r="BJ2593" s="104"/>
      <c r="BK2593" s="104"/>
      <c r="BL2593" s="104"/>
      <c r="BM2593" s="104"/>
      <c r="BN2593" s="104"/>
      <c r="BO2593" s="104"/>
      <c r="BP2593" s="104"/>
      <c r="BQ2593" s="104"/>
      <c r="BR2593" s="104"/>
      <c r="GM2593" s="104"/>
      <c r="GN2593" s="104"/>
      <c r="GO2593" s="104"/>
      <c r="GP2593" s="104"/>
      <c r="GQ2593" s="104"/>
      <c r="GR2593" s="104"/>
      <c r="GS2593" s="104"/>
      <c r="GT2593" s="104"/>
      <c r="GU2593" s="104"/>
      <c r="GV2593" s="104"/>
      <c r="GW2593" s="104"/>
      <c r="GX2593" s="104"/>
      <c r="GY2593" s="104"/>
      <c r="GZ2593" s="104"/>
      <c r="HA2593" s="104"/>
      <c r="HB2593" s="104"/>
      <c r="HC2593" s="104"/>
      <c r="HD2593" s="104"/>
      <c r="HE2593" s="104"/>
      <c r="HF2593" s="104"/>
      <c r="HG2593" s="104"/>
      <c r="HH2593" s="104"/>
      <c r="HI2593" s="104"/>
      <c r="HJ2593" s="104"/>
      <c r="HK2593" s="104"/>
      <c r="HL2593" s="104"/>
      <c r="HM2593" s="104"/>
      <c r="HN2593" s="104"/>
      <c r="HO2593" s="104"/>
      <c r="HP2593" s="104"/>
      <c r="HQ2593" s="104"/>
      <c r="HR2593" s="104"/>
      <c r="HS2593" s="104"/>
      <c r="HT2593" s="104"/>
      <c r="HU2593" s="104"/>
      <c r="HV2593" s="104"/>
      <c r="HW2593" s="104"/>
      <c r="HX2593" s="104"/>
      <c r="HY2593" s="104"/>
      <c r="HZ2593" s="104"/>
      <c r="IA2593" s="104"/>
      <c r="IB2593" s="104"/>
      <c r="IC2593" s="104"/>
      <c r="ID2593" s="104"/>
      <c r="IE2593" s="104"/>
      <c r="IF2593" s="104"/>
      <c r="IG2593" s="104"/>
      <c r="IH2593" s="104"/>
      <c r="II2593" s="104"/>
      <c r="IJ2593" s="104"/>
      <c r="IK2593" s="104"/>
      <c r="IL2593" s="104"/>
      <c r="IM2593" s="104"/>
      <c r="IN2593" s="104"/>
      <c r="IO2593" s="104"/>
      <c r="IP2593" s="104"/>
      <c r="IQ2593" s="104"/>
      <c r="IR2593" s="104"/>
      <c r="IS2593" s="104"/>
      <c r="IT2593" s="104"/>
      <c r="IU2593" s="104"/>
      <c r="IV2593" s="104"/>
      <c r="IW2593" s="104"/>
      <c r="IX2593" s="104"/>
      <c r="IY2593" s="104"/>
      <c r="IZ2593" s="104"/>
      <c r="JA2593" s="104"/>
      <c r="JB2593" s="104"/>
      <c r="JC2593" s="104"/>
      <c r="JD2593" s="104"/>
      <c r="JE2593" s="104"/>
      <c r="JF2593" s="104"/>
      <c r="JG2593" s="104"/>
      <c r="JH2593" s="104"/>
      <c r="JI2593" s="104"/>
      <c r="JJ2593" s="104"/>
      <c r="JK2593" s="104"/>
      <c r="JL2593" s="104"/>
      <c r="JM2593" s="104"/>
      <c r="JN2593" s="104"/>
      <c r="JO2593" s="104"/>
      <c r="JP2593" s="104"/>
      <c r="JQ2593" s="104"/>
      <c r="JR2593" s="104"/>
      <c r="JS2593" s="104"/>
      <c r="JT2593" s="104"/>
      <c r="JU2593" s="104"/>
      <c r="JV2593" s="104"/>
      <c r="JW2593" s="104"/>
      <c r="JX2593" s="104"/>
      <c r="JY2593" s="104"/>
      <c r="JZ2593" s="104"/>
      <c r="KA2593" s="104"/>
      <c r="KB2593" s="104"/>
      <c r="KC2593" s="104"/>
      <c r="KD2593" s="104"/>
      <c r="KE2593" s="104"/>
      <c r="KF2593" s="104"/>
      <c r="KG2593" s="104"/>
      <c r="KH2593" s="104"/>
      <c r="KI2593" s="104"/>
      <c r="KJ2593" s="104"/>
      <c r="KK2593" s="104"/>
      <c r="KL2593" s="104"/>
      <c r="KM2593" s="104"/>
      <c r="KN2593" s="104"/>
      <c r="KO2593" s="104"/>
      <c r="KP2593" s="104"/>
      <c r="KQ2593" s="104"/>
      <c r="KR2593" s="104"/>
      <c r="KS2593" s="104"/>
      <c r="KT2593" s="104"/>
      <c r="KU2593" s="104"/>
      <c r="KV2593" s="104"/>
      <c r="KW2593" s="104"/>
      <c r="KX2593" s="104"/>
      <c r="KY2593" s="104"/>
      <c r="KZ2593" s="104"/>
      <c r="LA2593" s="104"/>
      <c r="LB2593" s="104"/>
      <c r="LC2593" s="104"/>
      <c r="LD2593" s="104"/>
      <c r="LE2593" s="104"/>
      <c r="LF2593" s="104"/>
      <c r="LG2593" s="104"/>
      <c r="LH2593" s="104"/>
      <c r="LI2593" s="104"/>
      <c r="LJ2593" s="104"/>
      <c r="LK2593" s="104"/>
      <c r="LL2593" s="104"/>
      <c r="LM2593" s="104"/>
      <c r="LN2593" s="104"/>
      <c r="LO2593" s="104"/>
      <c r="LP2593" s="104"/>
      <c r="LQ2593" s="104"/>
      <c r="LR2593" s="104"/>
      <c r="LS2593" s="104"/>
      <c r="LT2593" s="104"/>
      <c r="LU2593" s="104"/>
      <c r="LV2593" s="104"/>
      <c r="LW2593" s="104"/>
      <c r="LX2593" s="104"/>
      <c r="LY2593" s="104"/>
      <c r="LZ2593" s="104"/>
      <c r="MA2593" s="104"/>
      <c r="MB2593" s="104"/>
      <c r="MC2593" s="104"/>
      <c r="MD2593" s="104"/>
      <c r="ME2593" s="104"/>
      <c r="MF2593" s="104"/>
      <c r="MG2593" s="104"/>
      <c r="MH2593" s="104"/>
      <c r="MI2593" s="104"/>
      <c r="MJ2593" s="104"/>
      <c r="MK2593" s="104"/>
      <c r="ML2593" s="104"/>
      <c r="MM2593" s="104"/>
      <c r="MN2593" s="104"/>
      <c r="MO2593" s="104"/>
      <c r="MP2593" s="104"/>
      <c r="MQ2593" s="104"/>
      <c r="MR2593" s="104"/>
      <c r="MS2593" s="104"/>
      <c r="MT2593" s="104"/>
      <c r="MU2593" s="104"/>
      <c r="MV2593" s="104"/>
      <c r="MW2593" s="104"/>
      <c r="MX2593" s="104"/>
      <c r="MY2593" s="104"/>
      <c r="MZ2593" s="104"/>
      <c r="NA2593" s="104"/>
      <c r="NB2593" s="104"/>
      <c r="NC2593" s="104"/>
      <c r="ND2593" s="104"/>
      <c r="NE2593" s="104"/>
      <c r="NF2593" s="104"/>
      <c r="NG2593" s="104"/>
      <c r="NH2593" s="104"/>
      <c r="NI2593" s="104"/>
      <c r="NJ2593" s="104"/>
      <c r="NK2593" s="104"/>
      <c r="NL2593" s="104"/>
      <c r="NM2593" s="104"/>
      <c r="NN2593" s="104"/>
      <c r="NO2593" s="104"/>
      <c r="NP2593" s="104"/>
      <c r="NQ2593" s="104"/>
      <c r="NR2593" s="104"/>
      <c r="NS2593" s="104"/>
      <c r="NT2593" s="104"/>
      <c r="NU2593" s="104"/>
      <c r="NV2593" s="104"/>
      <c r="NW2593" s="104"/>
      <c r="NX2593" s="104"/>
      <c r="NY2593" s="104"/>
      <c r="NZ2593" s="104"/>
      <c r="OA2593" s="104"/>
      <c r="OB2593" s="104"/>
      <c r="OC2593" s="104"/>
      <c r="OD2593" s="104"/>
      <c r="OE2593" s="104"/>
      <c r="OF2593" s="104"/>
      <c r="OG2593" s="104"/>
      <c r="OH2593" s="104"/>
      <c r="OI2593" s="104"/>
      <c r="OJ2593" s="104"/>
      <c r="OK2593" s="104"/>
      <c r="OL2593" s="104"/>
      <c r="OM2593" s="104"/>
      <c r="ON2593" s="104"/>
      <c r="OO2593" s="104"/>
      <c r="OP2593" s="104"/>
      <c r="OQ2593" s="104"/>
      <c r="OR2593" s="104"/>
      <c r="OS2593" s="104"/>
      <c r="OT2593" s="104"/>
      <c r="OU2593" s="104"/>
      <c r="OV2593" s="104"/>
      <c r="OW2593" s="104"/>
      <c r="OX2593" s="104"/>
      <c r="OY2593" s="104"/>
      <c r="OZ2593" s="104"/>
      <c r="PA2593" s="104"/>
      <c r="PB2593" s="104"/>
      <c r="PC2593" s="104"/>
      <c r="PD2593" s="104"/>
      <c r="PE2593" s="104"/>
      <c r="PF2593" s="104"/>
      <c r="PG2593" s="104"/>
      <c r="PH2593" s="104"/>
      <c r="PI2593" s="104"/>
      <c r="PJ2593" s="104"/>
      <c r="PK2593" s="104"/>
      <c r="PL2593" s="104"/>
      <c r="PM2593" s="104"/>
      <c r="PN2593" s="104"/>
      <c r="PO2593" s="104"/>
      <c r="PP2593" s="104"/>
      <c r="PQ2593" s="104"/>
      <c r="PR2593" s="104"/>
      <c r="PS2593" s="104"/>
      <c r="PT2593" s="104"/>
      <c r="PU2593" s="104"/>
      <c r="PV2593" s="104"/>
      <c r="PW2593" s="104"/>
      <c r="PX2593" s="104"/>
      <c r="PY2593" s="104"/>
      <c r="PZ2593" s="104"/>
      <c r="QA2593" s="104"/>
      <c r="QB2593" s="104"/>
      <c r="QC2593" s="104"/>
      <c r="QD2593" s="104"/>
      <c r="QE2593" s="104"/>
      <c r="QF2593" s="104"/>
      <c r="QG2593" s="104"/>
      <c r="QH2593" s="104"/>
      <c r="QI2593" s="104"/>
      <c r="QJ2593" s="104"/>
      <c r="QK2593" s="104"/>
      <c r="QL2593" s="104"/>
      <c r="QM2593" s="104"/>
      <c r="QN2593" s="104"/>
      <c r="QO2593" s="104"/>
      <c r="QP2593" s="104"/>
      <c r="QQ2593" s="104"/>
      <c r="QR2593" s="104"/>
      <c r="QS2593" s="104"/>
      <c r="QT2593" s="104"/>
      <c r="QU2593" s="104"/>
      <c r="QV2593" s="104"/>
      <c r="QW2593" s="104"/>
      <c r="QX2593" s="104"/>
      <c r="QY2593" s="104"/>
      <c r="QZ2593" s="104"/>
      <c r="RA2593" s="104"/>
      <c r="RB2593" s="104"/>
      <c r="RC2593" s="104"/>
      <c r="RD2593" s="104"/>
      <c r="RE2593" s="104"/>
      <c r="RF2593" s="104"/>
    </row>
    <row r="2594" spans="1:474" x14ac:dyDescent="0.25">
      <c r="A2594" s="131"/>
      <c r="B2594" s="48" t="s">
        <v>2434</v>
      </c>
      <c r="C2594" s="23"/>
      <c r="D2594" s="49">
        <v>6</v>
      </c>
      <c r="E2594" s="23"/>
      <c r="F2594" s="50">
        <v>30000</v>
      </c>
      <c r="G2594" s="169"/>
      <c r="H2594" s="169"/>
      <c r="I2594" s="169"/>
      <c r="J2594" s="169"/>
      <c r="K2594" s="169"/>
      <c r="L2594" s="169"/>
      <c r="M2594" s="169"/>
      <c r="N2594" s="169"/>
      <c r="O2594" s="169"/>
      <c r="P2594" s="207"/>
      <c r="Q2594" s="169"/>
      <c r="R2594" s="169"/>
      <c r="S2594" s="169"/>
      <c r="T2594" s="169"/>
      <c r="U2594" s="208">
        <v>6</v>
      </c>
      <c r="V2594" s="207">
        <v>30000</v>
      </c>
      <c r="W2594" s="169"/>
      <c r="X2594" s="169"/>
      <c r="Y2594" s="169"/>
      <c r="Z2594" s="169"/>
      <c r="AA2594" s="169"/>
      <c r="AB2594" s="169"/>
      <c r="AC2594" s="180"/>
      <c r="AD2594" s="180"/>
      <c r="AE2594" s="207">
        <f>H2594+J2594+L2594+N2594+P2594+R2594+T2594+V2594+X2594+Z2594+AB2594+AD2594</f>
        <v>30000</v>
      </c>
    </row>
    <row r="2595" spans="1:474" x14ac:dyDescent="0.25">
      <c r="A2595" s="131"/>
      <c r="B2595" s="48" t="s">
        <v>2435</v>
      </c>
      <c r="C2595" s="23"/>
      <c r="D2595" s="49">
        <v>1</v>
      </c>
      <c r="E2595" s="23"/>
      <c r="F2595" s="50">
        <v>12000</v>
      </c>
      <c r="G2595" s="169"/>
      <c r="H2595" s="169"/>
      <c r="I2595" s="169"/>
      <c r="J2595" s="169"/>
      <c r="K2595" s="169"/>
      <c r="L2595" s="169"/>
      <c r="M2595" s="169"/>
      <c r="N2595" s="169"/>
      <c r="O2595" s="169"/>
      <c r="P2595" s="207"/>
      <c r="Q2595" s="169"/>
      <c r="R2595" s="169"/>
      <c r="S2595" s="169"/>
      <c r="T2595" s="169"/>
      <c r="U2595" s="208">
        <v>1</v>
      </c>
      <c r="V2595" s="207">
        <v>12000</v>
      </c>
      <c r="W2595" s="169"/>
      <c r="X2595" s="169"/>
      <c r="Y2595" s="169"/>
      <c r="Z2595" s="169"/>
      <c r="AA2595" s="169"/>
      <c r="AB2595" s="169"/>
      <c r="AC2595" s="180"/>
      <c r="AD2595" s="180"/>
      <c r="AE2595" s="207">
        <f>H2595+J2595+L2595+N2595+P2595+R2595+T2595+V2595+X2595+Z2595+AB2595+AD2595</f>
        <v>12000</v>
      </c>
    </row>
    <row r="2596" spans="1:474" s="14" customFormat="1" x14ac:dyDescent="0.25">
      <c r="A2596" s="146">
        <v>565</v>
      </c>
      <c r="B2596" s="79" t="s">
        <v>2436</v>
      </c>
      <c r="C2596" s="80"/>
      <c r="D2596" s="11"/>
      <c r="E2596" s="11"/>
      <c r="F2596" s="13">
        <v>29804.959999999999</v>
      </c>
      <c r="G2596" s="171">
        <f>G2597</f>
        <v>0</v>
      </c>
      <c r="H2596" s="171">
        <f t="shared" ref="H2596:AE2596" si="442">H2597</f>
        <v>0</v>
      </c>
      <c r="I2596" s="171">
        <f t="shared" si="442"/>
        <v>0</v>
      </c>
      <c r="J2596" s="171">
        <f t="shared" si="442"/>
        <v>0</v>
      </c>
      <c r="K2596" s="171">
        <f t="shared" si="442"/>
        <v>0</v>
      </c>
      <c r="L2596" s="171">
        <f t="shared" si="442"/>
        <v>0</v>
      </c>
      <c r="M2596" s="171">
        <f t="shared" si="442"/>
        <v>0</v>
      </c>
      <c r="N2596" s="171">
        <f t="shared" si="442"/>
        <v>0</v>
      </c>
      <c r="O2596" s="171">
        <f t="shared" si="442"/>
        <v>0</v>
      </c>
      <c r="P2596" s="185">
        <f t="shared" si="442"/>
        <v>0</v>
      </c>
      <c r="Q2596" s="171">
        <f t="shared" si="442"/>
        <v>0</v>
      </c>
      <c r="R2596" s="171">
        <f t="shared" si="442"/>
        <v>0</v>
      </c>
      <c r="S2596" s="171">
        <v>0</v>
      </c>
      <c r="T2596" s="171">
        <v>0</v>
      </c>
      <c r="U2596" s="171">
        <v>7</v>
      </c>
      <c r="V2596" s="185">
        <v>29804.959999999999</v>
      </c>
      <c r="W2596" s="171">
        <f t="shared" si="442"/>
        <v>0</v>
      </c>
      <c r="X2596" s="171">
        <f t="shared" si="442"/>
        <v>0</v>
      </c>
      <c r="Y2596" s="171">
        <f t="shared" si="442"/>
        <v>0</v>
      </c>
      <c r="Z2596" s="171">
        <f t="shared" si="442"/>
        <v>0</v>
      </c>
      <c r="AA2596" s="171">
        <f t="shared" si="442"/>
        <v>0</v>
      </c>
      <c r="AB2596" s="171">
        <f t="shared" si="442"/>
        <v>0</v>
      </c>
      <c r="AC2596" s="171">
        <f t="shared" si="442"/>
        <v>0</v>
      </c>
      <c r="AD2596" s="181">
        <f t="shared" si="442"/>
        <v>0</v>
      </c>
      <c r="AE2596" s="185">
        <f t="shared" si="442"/>
        <v>29804.959999999999</v>
      </c>
      <c r="AF2596" s="104"/>
      <c r="AG2596" s="104"/>
      <c r="AH2596" s="104"/>
      <c r="AI2596" s="104"/>
      <c r="AJ2596" s="104"/>
      <c r="AK2596" s="104"/>
      <c r="AL2596" s="104"/>
      <c r="AM2596" s="104"/>
      <c r="AN2596" s="104"/>
      <c r="AO2596" s="104"/>
      <c r="AP2596" s="104"/>
      <c r="AQ2596" s="104"/>
      <c r="AR2596" s="104"/>
      <c r="AS2596" s="104"/>
      <c r="AT2596" s="104"/>
      <c r="AU2596" s="104"/>
      <c r="AV2596" s="104"/>
      <c r="AW2596" s="104"/>
      <c r="AX2596" s="104"/>
      <c r="AY2596" s="104"/>
      <c r="AZ2596" s="104"/>
      <c r="BA2596" s="104"/>
      <c r="BB2596" s="104"/>
      <c r="BC2596" s="104"/>
      <c r="BD2596" s="104"/>
      <c r="BE2596" s="104"/>
      <c r="BF2596" s="104"/>
      <c r="BG2596" s="104"/>
      <c r="BH2596" s="104"/>
      <c r="BI2596" s="104"/>
      <c r="BJ2596" s="104"/>
      <c r="BK2596" s="104"/>
      <c r="BL2596" s="104"/>
      <c r="BM2596" s="104"/>
      <c r="BN2596" s="104"/>
      <c r="BO2596" s="104"/>
      <c r="BP2596" s="104"/>
      <c r="BQ2596" s="104"/>
      <c r="BR2596" s="104"/>
      <c r="GM2596" s="104"/>
      <c r="GN2596" s="104"/>
      <c r="GO2596" s="104"/>
      <c r="GP2596" s="104"/>
      <c r="GQ2596" s="104"/>
      <c r="GR2596" s="104"/>
      <c r="GS2596" s="104"/>
      <c r="GT2596" s="104"/>
      <c r="GU2596" s="104"/>
      <c r="GV2596" s="104"/>
      <c r="GW2596" s="104"/>
      <c r="GX2596" s="104"/>
      <c r="GY2596" s="104"/>
      <c r="GZ2596" s="104"/>
      <c r="HA2596" s="104"/>
      <c r="HB2596" s="104"/>
      <c r="HC2596" s="104"/>
      <c r="HD2596" s="104"/>
      <c r="HE2596" s="104"/>
      <c r="HF2596" s="104"/>
      <c r="HG2596" s="104"/>
      <c r="HH2596" s="104"/>
      <c r="HI2596" s="104"/>
      <c r="HJ2596" s="104"/>
      <c r="HK2596" s="104"/>
      <c r="HL2596" s="104"/>
      <c r="HM2596" s="104"/>
      <c r="HN2596" s="104"/>
      <c r="HO2596" s="104"/>
      <c r="HP2596" s="104"/>
      <c r="HQ2596" s="104"/>
      <c r="HR2596" s="104"/>
      <c r="HS2596" s="104"/>
      <c r="HT2596" s="104"/>
      <c r="HU2596" s="104"/>
      <c r="HV2596" s="104"/>
      <c r="HW2596" s="104"/>
      <c r="HX2596" s="104"/>
      <c r="HY2596" s="104"/>
      <c r="HZ2596" s="104"/>
      <c r="IA2596" s="104"/>
      <c r="IB2596" s="104"/>
      <c r="IC2596" s="104"/>
      <c r="ID2596" s="104"/>
      <c r="IE2596" s="104"/>
      <c r="IF2596" s="104"/>
      <c r="IG2596" s="104"/>
      <c r="IH2596" s="104"/>
      <c r="II2596" s="104"/>
      <c r="IJ2596" s="104"/>
      <c r="IK2596" s="104"/>
      <c r="IL2596" s="104"/>
      <c r="IM2596" s="104"/>
      <c r="IN2596" s="104"/>
      <c r="IO2596" s="104"/>
      <c r="IP2596" s="104"/>
      <c r="IQ2596" s="104"/>
      <c r="IR2596" s="104"/>
      <c r="IS2596" s="104"/>
      <c r="IT2596" s="104"/>
      <c r="IU2596" s="104"/>
      <c r="IV2596" s="104"/>
      <c r="IW2596" s="104"/>
      <c r="IX2596" s="104"/>
      <c r="IY2596" s="104"/>
      <c r="IZ2596" s="104"/>
      <c r="JA2596" s="104"/>
      <c r="JB2596" s="104"/>
      <c r="JC2596" s="104"/>
      <c r="JD2596" s="104"/>
      <c r="JE2596" s="104"/>
      <c r="JF2596" s="104"/>
      <c r="JG2596" s="104"/>
      <c r="JH2596" s="104"/>
      <c r="JI2596" s="104"/>
      <c r="JJ2596" s="104"/>
      <c r="JK2596" s="104"/>
      <c r="JL2596" s="104"/>
      <c r="JM2596" s="104"/>
      <c r="JN2596" s="104"/>
      <c r="JO2596" s="104"/>
      <c r="JP2596" s="104"/>
      <c r="JQ2596" s="104"/>
      <c r="JR2596" s="104"/>
      <c r="JS2596" s="104"/>
      <c r="JT2596" s="104"/>
      <c r="JU2596" s="104"/>
      <c r="JV2596" s="104"/>
      <c r="JW2596" s="104"/>
      <c r="JX2596" s="104"/>
      <c r="JY2596" s="104"/>
      <c r="JZ2596" s="104"/>
      <c r="KA2596" s="104"/>
      <c r="KB2596" s="104"/>
      <c r="KC2596" s="104"/>
      <c r="KD2596" s="104"/>
      <c r="KE2596" s="104"/>
      <c r="KF2596" s="104"/>
      <c r="KG2596" s="104"/>
      <c r="KH2596" s="104"/>
      <c r="KI2596" s="104"/>
      <c r="KJ2596" s="104"/>
      <c r="KK2596" s="104"/>
      <c r="KL2596" s="104"/>
      <c r="KM2596" s="104"/>
      <c r="KN2596" s="104"/>
      <c r="KO2596" s="104"/>
      <c r="KP2596" s="104"/>
      <c r="KQ2596" s="104"/>
      <c r="KR2596" s="104"/>
      <c r="KS2596" s="104"/>
      <c r="KT2596" s="104"/>
      <c r="KU2596" s="104"/>
      <c r="KV2596" s="104"/>
      <c r="KW2596" s="104"/>
      <c r="KX2596" s="104"/>
      <c r="KY2596" s="104"/>
      <c r="KZ2596" s="104"/>
      <c r="LA2596" s="104"/>
      <c r="LB2596" s="104"/>
      <c r="LC2596" s="104"/>
      <c r="LD2596" s="104"/>
      <c r="LE2596" s="104"/>
      <c r="LF2596" s="104"/>
      <c r="LG2596" s="104"/>
      <c r="LH2596" s="104"/>
      <c r="LI2596" s="104"/>
      <c r="LJ2596" s="104"/>
      <c r="LK2596" s="104"/>
      <c r="LL2596" s="104"/>
      <c r="LM2596" s="104"/>
      <c r="LN2596" s="104"/>
      <c r="LO2596" s="104"/>
      <c r="LP2596" s="104"/>
      <c r="LQ2596" s="104"/>
      <c r="LR2596" s="104"/>
      <c r="LS2596" s="104"/>
      <c r="LT2596" s="104"/>
      <c r="LU2596" s="104"/>
      <c r="LV2596" s="104"/>
      <c r="LW2596" s="104"/>
      <c r="LX2596" s="104"/>
      <c r="LY2596" s="104"/>
      <c r="LZ2596" s="104"/>
      <c r="MA2596" s="104"/>
      <c r="MB2596" s="104"/>
      <c r="MC2596" s="104"/>
      <c r="MD2596" s="104"/>
      <c r="ME2596" s="104"/>
      <c r="MF2596" s="104"/>
      <c r="MG2596" s="104"/>
      <c r="MH2596" s="104"/>
      <c r="MI2596" s="104"/>
      <c r="MJ2596" s="104"/>
      <c r="MK2596" s="104"/>
      <c r="ML2596" s="104"/>
      <c r="MM2596" s="104"/>
      <c r="MN2596" s="104"/>
      <c r="MO2596" s="104"/>
      <c r="MP2596" s="104"/>
      <c r="MQ2596" s="104"/>
      <c r="MR2596" s="104"/>
      <c r="MS2596" s="104"/>
      <c r="MT2596" s="104"/>
      <c r="MU2596" s="104"/>
      <c r="MV2596" s="104"/>
      <c r="MW2596" s="104"/>
      <c r="MX2596" s="104"/>
      <c r="MY2596" s="104"/>
      <c r="MZ2596" s="104"/>
      <c r="NA2596" s="104"/>
      <c r="NB2596" s="104"/>
      <c r="NC2596" s="104"/>
      <c r="ND2596" s="104"/>
      <c r="NE2596" s="104"/>
      <c r="NF2596" s="104"/>
      <c r="NG2596" s="104"/>
      <c r="NH2596" s="104"/>
      <c r="NI2596" s="104"/>
      <c r="NJ2596" s="104"/>
      <c r="NK2596" s="104"/>
      <c r="NL2596" s="104"/>
      <c r="NM2596" s="104"/>
      <c r="NN2596" s="104"/>
      <c r="NO2596" s="104"/>
      <c r="NP2596" s="104"/>
      <c r="NQ2596" s="104"/>
      <c r="NR2596" s="104"/>
      <c r="NS2596" s="104"/>
      <c r="NT2596" s="104"/>
      <c r="NU2596" s="104"/>
      <c r="NV2596" s="104"/>
      <c r="NW2596" s="104"/>
      <c r="NX2596" s="104"/>
      <c r="NY2596" s="104"/>
      <c r="NZ2596" s="104"/>
      <c r="OA2596" s="104"/>
      <c r="OB2596" s="104"/>
      <c r="OC2596" s="104"/>
      <c r="OD2596" s="104"/>
      <c r="OE2596" s="104"/>
      <c r="OF2596" s="104"/>
      <c r="OG2596" s="104"/>
      <c r="OH2596" s="104"/>
      <c r="OI2596" s="104"/>
      <c r="OJ2596" s="104"/>
      <c r="OK2596" s="104"/>
      <c r="OL2596" s="104"/>
      <c r="OM2596" s="104"/>
      <c r="ON2596" s="104"/>
      <c r="OO2596" s="104"/>
      <c r="OP2596" s="104"/>
      <c r="OQ2596" s="104"/>
      <c r="OR2596" s="104"/>
      <c r="OS2596" s="104"/>
      <c r="OT2596" s="104"/>
      <c r="OU2596" s="104"/>
      <c r="OV2596" s="104"/>
      <c r="OW2596" s="104"/>
      <c r="OX2596" s="104"/>
      <c r="OY2596" s="104"/>
      <c r="OZ2596" s="104"/>
      <c r="PA2596" s="104"/>
      <c r="PB2596" s="104"/>
      <c r="PC2596" s="104"/>
      <c r="PD2596" s="104"/>
      <c r="PE2596" s="104"/>
      <c r="PF2596" s="104"/>
      <c r="PG2596" s="104"/>
      <c r="PH2596" s="104"/>
      <c r="PI2596" s="104"/>
      <c r="PJ2596" s="104"/>
      <c r="PK2596" s="104"/>
      <c r="PL2596" s="104"/>
      <c r="PM2596" s="104"/>
      <c r="PN2596" s="104"/>
      <c r="PO2596" s="104"/>
      <c r="PP2596" s="104"/>
      <c r="PQ2596" s="104"/>
      <c r="PR2596" s="104"/>
      <c r="PS2596" s="104"/>
      <c r="PT2596" s="104"/>
      <c r="PU2596" s="104"/>
      <c r="PV2596" s="104"/>
      <c r="PW2596" s="104"/>
      <c r="PX2596" s="104"/>
      <c r="PY2596" s="104"/>
      <c r="PZ2596" s="104"/>
      <c r="QA2596" s="104"/>
      <c r="QB2596" s="104"/>
      <c r="QC2596" s="104"/>
      <c r="QD2596" s="104"/>
      <c r="QE2596" s="104"/>
      <c r="QF2596" s="104"/>
      <c r="QG2596" s="104"/>
      <c r="QH2596" s="104"/>
      <c r="QI2596" s="104"/>
      <c r="QJ2596" s="104"/>
      <c r="QK2596" s="104"/>
      <c r="QL2596" s="104"/>
      <c r="QM2596" s="104"/>
      <c r="QN2596" s="104"/>
      <c r="QO2596" s="104"/>
      <c r="QP2596" s="104"/>
      <c r="QQ2596" s="104"/>
      <c r="QR2596" s="104"/>
      <c r="QS2596" s="104"/>
      <c r="QT2596" s="104"/>
      <c r="QU2596" s="104"/>
      <c r="QV2596" s="104"/>
      <c r="QW2596" s="104"/>
      <c r="QX2596" s="104"/>
      <c r="QY2596" s="104"/>
      <c r="QZ2596" s="104"/>
      <c r="RA2596" s="104"/>
      <c r="RB2596" s="104"/>
      <c r="RC2596" s="104"/>
      <c r="RD2596" s="104"/>
      <c r="RE2596" s="104"/>
      <c r="RF2596" s="104"/>
    </row>
    <row r="2597" spans="1:474" s="19" customFormat="1" x14ac:dyDescent="0.25">
      <c r="A2597" s="15">
        <v>56502</v>
      </c>
      <c r="B2597" s="67" t="s">
        <v>2437</v>
      </c>
      <c r="C2597" s="15"/>
      <c r="D2597" s="15"/>
      <c r="E2597" s="15"/>
      <c r="F2597" s="18">
        <v>29804.959999999999</v>
      </c>
      <c r="G2597" s="173">
        <f>SUM(G2598:G2600)</f>
        <v>0</v>
      </c>
      <c r="H2597" s="173">
        <f t="shared" ref="H2597:AE2597" si="443">SUM(H2598:H2600)</f>
        <v>0</v>
      </c>
      <c r="I2597" s="173">
        <f t="shared" si="443"/>
        <v>0</v>
      </c>
      <c r="J2597" s="173">
        <f t="shared" si="443"/>
        <v>0</v>
      </c>
      <c r="K2597" s="173">
        <f t="shared" si="443"/>
        <v>0</v>
      </c>
      <c r="L2597" s="173">
        <f t="shared" si="443"/>
        <v>0</v>
      </c>
      <c r="M2597" s="173">
        <f t="shared" si="443"/>
        <v>0</v>
      </c>
      <c r="N2597" s="173">
        <f t="shared" si="443"/>
        <v>0</v>
      </c>
      <c r="O2597" s="173">
        <f t="shared" si="443"/>
        <v>0</v>
      </c>
      <c r="P2597" s="184">
        <f t="shared" si="443"/>
        <v>0</v>
      </c>
      <c r="Q2597" s="173">
        <f t="shared" si="443"/>
        <v>0</v>
      </c>
      <c r="R2597" s="173">
        <f t="shared" si="443"/>
        <v>0</v>
      </c>
      <c r="S2597" s="173">
        <v>0</v>
      </c>
      <c r="T2597" s="173">
        <v>0</v>
      </c>
      <c r="U2597" s="173">
        <v>7</v>
      </c>
      <c r="V2597" s="184">
        <v>29804.959999999999</v>
      </c>
      <c r="W2597" s="173">
        <f t="shared" si="443"/>
        <v>0</v>
      </c>
      <c r="X2597" s="173">
        <f t="shared" si="443"/>
        <v>0</v>
      </c>
      <c r="Y2597" s="173">
        <f t="shared" si="443"/>
        <v>0</v>
      </c>
      <c r="Z2597" s="173">
        <f t="shared" si="443"/>
        <v>0</v>
      </c>
      <c r="AA2597" s="173">
        <f t="shared" si="443"/>
        <v>0</v>
      </c>
      <c r="AB2597" s="173">
        <f t="shared" si="443"/>
        <v>0</v>
      </c>
      <c r="AC2597" s="173">
        <f t="shared" si="443"/>
        <v>0</v>
      </c>
      <c r="AD2597" s="179">
        <f t="shared" si="443"/>
        <v>0</v>
      </c>
      <c r="AE2597" s="184">
        <f t="shared" si="443"/>
        <v>29804.959999999999</v>
      </c>
      <c r="AF2597" s="104"/>
      <c r="AG2597" s="104"/>
      <c r="AH2597" s="104"/>
      <c r="AI2597" s="104"/>
      <c r="AJ2597" s="104"/>
      <c r="AK2597" s="104"/>
      <c r="AL2597" s="104"/>
      <c r="AM2597" s="104"/>
      <c r="AN2597" s="104"/>
      <c r="AO2597" s="104"/>
      <c r="AP2597" s="104"/>
      <c r="AQ2597" s="104"/>
      <c r="AR2597" s="104"/>
      <c r="AS2597" s="104"/>
      <c r="AT2597" s="104"/>
      <c r="AU2597" s="104"/>
      <c r="AV2597" s="104"/>
      <c r="AW2597" s="104"/>
      <c r="AX2597" s="104"/>
      <c r="AY2597" s="104"/>
      <c r="AZ2597" s="104"/>
      <c r="BA2597" s="104"/>
      <c r="BB2597" s="104"/>
      <c r="BC2597" s="104"/>
      <c r="BD2597" s="104"/>
      <c r="BE2597" s="104"/>
      <c r="BF2597" s="104"/>
      <c r="BG2597" s="104"/>
      <c r="BH2597" s="104"/>
      <c r="BI2597" s="104"/>
      <c r="BJ2597" s="104"/>
      <c r="BK2597" s="104"/>
      <c r="BL2597" s="104"/>
      <c r="BM2597" s="104"/>
      <c r="BN2597" s="104"/>
      <c r="BO2597" s="104"/>
      <c r="BP2597" s="104"/>
      <c r="BQ2597" s="104"/>
      <c r="BR2597" s="104"/>
      <c r="GM2597" s="104"/>
      <c r="GN2597" s="104"/>
      <c r="GO2597" s="104"/>
      <c r="GP2597" s="104"/>
      <c r="GQ2597" s="104"/>
      <c r="GR2597" s="104"/>
      <c r="GS2597" s="104"/>
      <c r="GT2597" s="104"/>
      <c r="GU2597" s="104"/>
      <c r="GV2597" s="104"/>
      <c r="GW2597" s="104"/>
      <c r="GX2597" s="104"/>
      <c r="GY2597" s="104"/>
      <c r="GZ2597" s="104"/>
      <c r="HA2597" s="104"/>
      <c r="HB2597" s="104"/>
      <c r="HC2597" s="104"/>
      <c r="HD2597" s="104"/>
      <c r="HE2597" s="104"/>
      <c r="HF2597" s="104"/>
      <c r="HG2597" s="104"/>
      <c r="HH2597" s="104"/>
      <c r="HI2597" s="104"/>
      <c r="HJ2597" s="104"/>
      <c r="HK2597" s="104"/>
      <c r="HL2597" s="104"/>
      <c r="HM2597" s="104"/>
      <c r="HN2597" s="104"/>
      <c r="HO2597" s="104"/>
      <c r="HP2597" s="104"/>
      <c r="HQ2597" s="104"/>
      <c r="HR2597" s="104"/>
      <c r="HS2597" s="104"/>
      <c r="HT2597" s="104"/>
      <c r="HU2597" s="104"/>
      <c r="HV2597" s="104"/>
      <c r="HW2597" s="104"/>
      <c r="HX2597" s="104"/>
      <c r="HY2597" s="104"/>
      <c r="HZ2597" s="104"/>
      <c r="IA2597" s="104"/>
      <c r="IB2597" s="104"/>
      <c r="IC2597" s="104"/>
      <c r="ID2597" s="104"/>
      <c r="IE2597" s="104"/>
      <c r="IF2597" s="104"/>
      <c r="IG2597" s="104"/>
      <c r="IH2597" s="104"/>
      <c r="II2597" s="104"/>
      <c r="IJ2597" s="104"/>
      <c r="IK2597" s="104"/>
      <c r="IL2597" s="104"/>
      <c r="IM2597" s="104"/>
      <c r="IN2597" s="104"/>
      <c r="IO2597" s="104"/>
      <c r="IP2597" s="104"/>
      <c r="IQ2597" s="104"/>
      <c r="IR2597" s="104"/>
      <c r="IS2597" s="104"/>
      <c r="IT2597" s="104"/>
      <c r="IU2597" s="104"/>
      <c r="IV2597" s="104"/>
      <c r="IW2597" s="104"/>
      <c r="IX2597" s="104"/>
      <c r="IY2597" s="104"/>
      <c r="IZ2597" s="104"/>
      <c r="JA2597" s="104"/>
      <c r="JB2597" s="104"/>
      <c r="JC2597" s="104"/>
      <c r="JD2597" s="104"/>
      <c r="JE2597" s="104"/>
      <c r="JF2597" s="104"/>
      <c r="JG2597" s="104"/>
      <c r="JH2597" s="104"/>
      <c r="JI2597" s="104"/>
      <c r="JJ2597" s="104"/>
      <c r="JK2597" s="104"/>
      <c r="JL2597" s="104"/>
      <c r="JM2597" s="104"/>
      <c r="JN2597" s="104"/>
      <c r="JO2597" s="104"/>
      <c r="JP2597" s="104"/>
      <c r="JQ2597" s="104"/>
      <c r="JR2597" s="104"/>
      <c r="JS2597" s="104"/>
      <c r="JT2597" s="104"/>
      <c r="JU2597" s="104"/>
      <c r="JV2597" s="104"/>
      <c r="JW2597" s="104"/>
      <c r="JX2597" s="104"/>
      <c r="JY2597" s="104"/>
      <c r="JZ2597" s="104"/>
      <c r="KA2597" s="104"/>
      <c r="KB2597" s="104"/>
      <c r="KC2597" s="104"/>
      <c r="KD2597" s="104"/>
      <c r="KE2597" s="104"/>
      <c r="KF2597" s="104"/>
      <c r="KG2597" s="104"/>
      <c r="KH2597" s="104"/>
      <c r="KI2597" s="104"/>
      <c r="KJ2597" s="104"/>
      <c r="KK2597" s="104"/>
      <c r="KL2597" s="104"/>
      <c r="KM2597" s="104"/>
      <c r="KN2597" s="104"/>
      <c r="KO2597" s="104"/>
      <c r="KP2597" s="104"/>
      <c r="KQ2597" s="104"/>
      <c r="KR2597" s="104"/>
      <c r="KS2597" s="104"/>
      <c r="KT2597" s="104"/>
      <c r="KU2597" s="104"/>
      <c r="KV2597" s="104"/>
      <c r="KW2597" s="104"/>
      <c r="KX2597" s="104"/>
      <c r="KY2597" s="104"/>
      <c r="KZ2597" s="104"/>
      <c r="LA2597" s="104"/>
      <c r="LB2597" s="104"/>
      <c r="LC2597" s="104"/>
      <c r="LD2597" s="104"/>
      <c r="LE2597" s="104"/>
      <c r="LF2597" s="104"/>
      <c r="LG2597" s="104"/>
      <c r="LH2597" s="104"/>
      <c r="LI2597" s="104"/>
      <c r="LJ2597" s="104"/>
      <c r="LK2597" s="104"/>
      <c r="LL2597" s="104"/>
      <c r="LM2597" s="104"/>
      <c r="LN2597" s="104"/>
      <c r="LO2597" s="104"/>
      <c r="LP2597" s="104"/>
      <c r="LQ2597" s="104"/>
      <c r="LR2597" s="104"/>
      <c r="LS2597" s="104"/>
      <c r="LT2597" s="104"/>
      <c r="LU2597" s="104"/>
      <c r="LV2597" s="104"/>
      <c r="LW2597" s="104"/>
      <c r="LX2597" s="104"/>
      <c r="LY2597" s="104"/>
      <c r="LZ2597" s="104"/>
      <c r="MA2597" s="104"/>
      <c r="MB2597" s="104"/>
      <c r="MC2597" s="104"/>
      <c r="MD2597" s="104"/>
      <c r="ME2597" s="104"/>
      <c r="MF2597" s="104"/>
      <c r="MG2597" s="104"/>
      <c r="MH2597" s="104"/>
      <c r="MI2597" s="104"/>
      <c r="MJ2597" s="104"/>
      <c r="MK2597" s="104"/>
      <c r="ML2597" s="104"/>
      <c r="MM2597" s="104"/>
      <c r="MN2597" s="104"/>
      <c r="MO2597" s="104"/>
      <c r="MP2597" s="104"/>
      <c r="MQ2597" s="104"/>
      <c r="MR2597" s="104"/>
      <c r="MS2597" s="104"/>
      <c r="MT2597" s="104"/>
      <c r="MU2597" s="104"/>
      <c r="MV2597" s="104"/>
      <c r="MW2597" s="104"/>
      <c r="MX2597" s="104"/>
      <c r="MY2597" s="104"/>
      <c r="MZ2597" s="104"/>
      <c r="NA2597" s="104"/>
      <c r="NB2597" s="104"/>
      <c r="NC2597" s="104"/>
      <c r="ND2597" s="104"/>
      <c r="NE2597" s="104"/>
      <c r="NF2597" s="104"/>
      <c r="NG2597" s="104"/>
      <c r="NH2597" s="104"/>
      <c r="NI2597" s="104"/>
      <c r="NJ2597" s="104"/>
      <c r="NK2597" s="104"/>
      <c r="NL2597" s="104"/>
      <c r="NM2597" s="104"/>
      <c r="NN2597" s="104"/>
      <c r="NO2597" s="104"/>
      <c r="NP2597" s="104"/>
      <c r="NQ2597" s="104"/>
      <c r="NR2597" s="104"/>
      <c r="NS2597" s="104"/>
      <c r="NT2597" s="104"/>
      <c r="NU2597" s="104"/>
      <c r="NV2597" s="104"/>
      <c r="NW2597" s="104"/>
      <c r="NX2597" s="104"/>
      <c r="NY2597" s="104"/>
      <c r="NZ2597" s="104"/>
      <c r="OA2597" s="104"/>
      <c r="OB2597" s="104"/>
      <c r="OC2597" s="104"/>
      <c r="OD2597" s="104"/>
      <c r="OE2597" s="104"/>
      <c r="OF2597" s="104"/>
      <c r="OG2597" s="104"/>
      <c r="OH2597" s="104"/>
      <c r="OI2597" s="104"/>
      <c r="OJ2597" s="104"/>
      <c r="OK2597" s="104"/>
      <c r="OL2597" s="104"/>
      <c r="OM2597" s="104"/>
      <c r="ON2597" s="104"/>
      <c r="OO2597" s="104"/>
      <c r="OP2597" s="104"/>
      <c r="OQ2597" s="104"/>
      <c r="OR2597" s="104"/>
      <c r="OS2597" s="104"/>
      <c r="OT2597" s="104"/>
      <c r="OU2597" s="104"/>
      <c r="OV2597" s="104"/>
      <c r="OW2597" s="104"/>
      <c r="OX2597" s="104"/>
      <c r="OY2597" s="104"/>
      <c r="OZ2597" s="104"/>
      <c r="PA2597" s="104"/>
      <c r="PB2597" s="104"/>
      <c r="PC2597" s="104"/>
      <c r="PD2597" s="104"/>
      <c r="PE2597" s="104"/>
      <c r="PF2597" s="104"/>
      <c r="PG2597" s="104"/>
      <c r="PH2597" s="104"/>
      <c r="PI2597" s="104"/>
      <c r="PJ2597" s="104"/>
      <c r="PK2597" s="104"/>
      <c r="PL2597" s="104"/>
      <c r="PM2597" s="104"/>
      <c r="PN2597" s="104"/>
      <c r="PO2597" s="104"/>
      <c r="PP2597" s="104"/>
      <c r="PQ2597" s="104"/>
      <c r="PR2597" s="104"/>
      <c r="PS2597" s="104"/>
      <c r="PT2597" s="104"/>
      <c r="PU2597" s="104"/>
      <c r="PV2597" s="104"/>
      <c r="PW2597" s="104"/>
      <c r="PX2597" s="104"/>
      <c r="PY2597" s="104"/>
      <c r="PZ2597" s="104"/>
      <c r="QA2597" s="104"/>
      <c r="QB2597" s="104"/>
      <c r="QC2597" s="104"/>
      <c r="QD2597" s="104"/>
      <c r="QE2597" s="104"/>
      <c r="QF2597" s="104"/>
      <c r="QG2597" s="104"/>
      <c r="QH2597" s="104"/>
      <c r="QI2597" s="104"/>
      <c r="QJ2597" s="104"/>
      <c r="QK2597" s="104"/>
      <c r="QL2597" s="104"/>
      <c r="QM2597" s="104"/>
      <c r="QN2597" s="104"/>
      <c r="QO2597" s="104"/>
      <c r="QP2597" s="104"/>
      <c r="QQ2597" s="104"/>
      <c r="QR2597" s="104"/>
      <c r="QS2597" s="104"/>
      <c r="QT2597" s="104"/>
      <c r="QU2597" s="104"/>
      <c r="QV2597" s="104"/>
      <c r="QW2597" s="104"/>
      <c r="QX2597" s="104"/>
      <c r="QY2597" s="104"/>
      <c r="QZ2597" s="104"/>
      <c r="RA2597" s="104"/>
      <c r="RB2597" s="104"/>
      <c r="RC2597" s="104"/>
      <c r="RD2597" s="104"/>
      <c r="RE2597" s="104"/>
      <c r="RF2597" s="104"/>
    </row>
    <row r="2598" spans="1:474" x14ac:dyDescent="0.25">
      <c r="A2598" s="131"/>
      <c r="B2598" s="48" t="s">
        <v>2102</v>
      </c>
      <c r="C2598" s="23"/>
      <c r="D2598" s="49">
        <v>2</v>
      </c>
      <c r="E2598" s="23"/>
      <c r="F2598" s="50">
        <v>12000</v>
      </c>
      <c r="G2598" s="169"/>
      <c r="H2598" s="169"/>
      <c r="I2598" s="169"/>
      <c r="J2598" s="169"/>
      <c r="K2598" s="169"/>
      <c r="L2598" s="169"/>
      <c r="M2598" s="169"/>
      <c r="N2598" s="169"/>
      <c r="O2598" s="169"/>
      <c r="P2598" s="207"/>
      <c r="Q2598" s="169"/>
      <c r="R2598" s="169"/>
      <c r="S2598" s="169"/>
      <c r="T2598" s="169"/>
      <c r="U2598" s="208">
        <v>2</v>
      </c>
      <c r="V2598" s="207">
        <v>12000</v>
      </c>
      <c r="W2598" s="169"/>
      <c r="X2598" s="169"/>
      <c r="Y2598" s="169"/>
      <c r="Z2598" s="169"/>
      <c r="AA2598" s="169"/>
      <c r="AB2598" s="169"/>
      <c r="AC2598" s="180"/>
      <c r="AD2598" s="180"/>
      <c r="AE2598" s="207">
        <f>H2598+J2598+L2598+N2598+P2598+R2598+T2598+V2598+X2598+Z2598+AB2598+AD2598</f>
        <v>12000</v>
      </c>
    </row>
    <row r="2599" spans="1:474" x14ac:dyDescent="0.25">
      <c r="A2599" s="131"/>
      <c r="B2599" s="48" t="s">
        <v>2438</v>
      </c>
      <c r="C2599" s="23"/>
      <c r="D2599" s="49">
        <v>4</v>
      </c>
      <c r="E2599" s="23"/>
      <c r="F2599" s="50">
        <v>16000</v>
      </c>
      <c r="G2599" s="169"/>
      <c r="H2599" s="169"/>
      <c r="I2599" s="169"/>
      <c r="J2599" s="169"/>
      <c r="K2599" s="169"/>
      <c r="L2599" s="169"/>
      <c r="M2599" s="169"/>
      <c r="N2599" s="169"/>
      <c r="O2599" s="169"/>
      <c r="P2599" s="207"/>
      <c r="Q2599" s="169"/>
      <c r="R2599" s="169"/>
      <c r="S2599" s="169"/>
      <c r="T2599" s="169"/>
      <c r="U2599" s="208">
        <v>4</v>
      </c>
      <c r="V2599" s="207">
        <v>16000</v>
      </c>
      <c r="W2599" s="169"/>
      <c r="X2599" s="169"/>
      <c r="Y2599" s="169"/>
      <c r="Z2599" s="169"/>
      <c r="AA2599" s="169"/>
      <c r="AB2599" s="169"/>
      <c r="AC2599" s="180"/>
      <c r="AD2599" s="180"/>
      <c r="AE2599" s="207">
        <f>H2599+J2599+L2599+N2599+P2599+R2599+T2599+V2599+X2599+Z2599+AB2599+AD2599</f>
        <v>16000</v>
      </c>
    </row>
    <row r="2600" spans="1:474" x14ac:dyDescent="0.25">
      <c r="A2600" s="131"/>
      <c r="B2600" s="48" t="s">
        <v>2439</v>
      </c>
      <c r="C2600" s="23"/>
      <c r="D2600" s="49">
        <v>1</v>
      </c>
      <c r="E2600" s="23"/>
      <c r="F2600" s="50">
        <v>1804.9599999999998</v>
      </c>
      <c r="G2600" s="169"/>
      <c r="H2600" s="169"/>
      <c r="I2600" s="169"/>
      <c r="J2600" s="169"/>
      <c r="K2600" s="169"/>
      <c r="L2600" s="169"/>
      <c r="M2600" s="169"/>
      <c r="N2600" s="169"/>
      <c r="O2600" s="169"/>
      <c r="P2600" s="207"/>
      <c r="Q2600" s="169"/>
      <c r="R2600" s="169"/>
      <c r="S2600" s="169"/>
      <c r="T2600" s="169"/>
      <c r="U2600" s="208">
        <v>1</v>
      </c>
      <c r="V2600" s="207">
        <v>1804.9599999999998</v>
      </c>
      <c r="W2600" s="169"/>
      <c r="X2600" s="169"/>
      <c r="Y2600" s="169"/>
      <c r="Z2600" s="169"/>
      <c r="AA2600" s="169"/>
      <c r="AB2600" s="169"/>
      <c r="AC2600" s="180"/>
      <c r="AD2600" s="180"/>
      <c r="AE2600" s="207">
        <f>H2600+J2600+L2600+N2600+P2600+R2600+T2600+V2600+X2600+Z2600+AB2600+AD2600</f>
        <v>1804.9599999999998</v>
      </c>
    </row>
    <row r="2601" spans="1:474" s="14" customFormat="1" x14ac:dyDescent="0.25">
      <c r="A2601" s="146">
        <v>566</v>
      </c>
      <c r="B2601" s="79" t="s">
        <v>2440</v>
      </c>
      <c r="C2601" s="80"/>
      <c r="D2601" s="11"/>
      <c r="E2601" s="11"/>
      <c r="F2601" s="13">
        <v>83086.62</v>
      </c>
      <c r="G2601" s="171">
        <f>G2602+G2605</f>
        <v>0</v>
      </c>
      <c r="H2601" s="171">
        <f t="shared" ref="H2601:AE2601" si="444">H2602+H2605</f>
        <v>0</v>
      </c>
      <c r="I2601" s="171">
        <f t="shared" si="444"/>
        <v>0</v>
      </c>
      <c r="J2601" s="171">
        <f t="shared" si="444"/>
        <v>0</v>
      </c>
      <c r="K2601" s="171">
        <f t="shared" si="444"/>
        <v>0</v>
      </c>
      <c r="L2601" s="171">
        <f t="shared" si="444"/>
        <v>0</v>
      </c>
      <c r="M2601" s="171">
        <f t="shared" si="444"/>
        <v>0</v>
      </c>
      <c r="N2601" s="171">
        <f t="shared" si="444"/>
        <v>0</v>
      </c>
      <c r="O2601" s="171">
        <f t="shared" si="444"/>
        <v>0</v>
      </c>
      <c r="P2601" s="185">
        <f t="shared" si="444"/>
        <v>0</v>
      </c>
      <c r="Q2601" s="171">
        <f t="shared" si="444"/>
        <v>0</v>
      </c>
      <c r="R2601" s="171">
        <f t="shared" si="444"/>
        <v>0</v>
      </c>
      <c r="S2601" s="171">
        <v>0</v>
      </c>
      <c r="T2601" s="171">
        <v>0</v>
      </c>
      <c r="U2601" s="171">
        <v>3</v>
      </c>
      <c r="V2601" s="185">
        <v>83086.62</v>
      </c>
      <c r="W2601" s="171">
        <f t="shared" si="444"/>
        <v>0</v>
      </c>
      <c r="X2601" s="171">
        <f t="shared" si="444"/>
        <v>0</v>
      </c>
      <c r="Y2601" s="171">
        <f t="shared" si="444"/>
        <v>0</v>
      </c>
      <c r="Z2601" s="171">
        <f t="shared" si="444"/>
        <v>0</v>
      </c>
      <c r="AA2601" s="171">
        <f t="shared" si="444"/>
        <v>0</v>
      </c>
      <c r="AB2601" s="171">
        <f t="shared" si="444"/>
        <v>0</v>
      </c>
      <c r="AC2601" s="171">
        <f t="shared" si="444"/>
        <v>0</v>
      </c>
      <c r="AD2601" s="181">
        <f t="shared" si="444"/>
        <v>0</v>
      </c>
      <c r="AE2601" s="185">
        <f t="shared" si="444"/>
        <v>83086.62</v>
      </c>
      <c r="AF2601" s="104"/>
      <c r="AG2601" s="104"/>
      <c r="AH2601" s="104"/>
      <c r="AI2601" s="104"/>
      <c r="AJ2601" s="104"/>
      <c r="AK2601" s="104"/>
      <c r="AL2601" s="104"/>
      <c r="AM2601" s="104"/>
      <c r="AN2601" s="104"/>
      <c r="AO2601" s="104"/>
      <c r="AP2601" s="104"/>
      <c r="AQ2601" s="104"/>
      <c r="AR2601" s="104"/>
      <c r="AS2601" s="104"/>
      <c r="AT2601" s="104"/>
      <c r="AU2601" s="104"/>
      <c r="AV2601" s="104"/>
      <c r="AW2601" s="104"/>
      <c r="AX2601" s="104"/>
      <c r="AY2601" s="104"/>
      <c r="AZ2601" s="104"/>
      <c r="BA2601" s="104"/>
      <c r="BB2601" s="104"/>
      <c r="BC2601" s="104"/>
      <c r="BD2601" s="104"/>
      <c r="BE2601" s="104"/>
      <c r="BF2601" s="104"/>
      <c r="BG2601" s="104"/>
      <c r="BH2601" s="104"/>
      <c r="BI2601" s="104"/>
      <c r="BJ2601" s="104"/>
      <c r="BK2601" s="104"/>
      <c r="BL2601" s="104"/>
      <c r="BM2601" s="104"/>
      <c r="BN2601" s="104"/>
      <c r="BO2601" s="104"/>
      <c r="BP2601" s="104"/>
      <c r="BQ2601" s="104"/>
      <c r="BR2601" s="104"/>
      <c r="GM2601" s="104"/>
      <c r="GN2601" s="104"/>
      <c r="GO2601" s="104"/>
      <c r="GP2601" s="104"/>
      <c r="GQ2601" s="104"/>
      <c r="GR2601" s="104"/>
      <c r="GS2601" s="104"/>
      <c r="GT2601" s="104"/>
      <c r="GU2601" s="104"/>
      <c r="GV2601" s="104"/>
      <c r="GW2601" s="104"/>
      <c r="GX2601" s="104"/>
      <c r="GY2601" s="104"/>
      <c r="GZ2601" s="104"/>
      <c r="HA2601" s="104"/>
      <c r="HB2601" s="104"/>
      <c r="HC2601" s="104"/>
      <c r="HD2601" s="104"/>
      <c r="HE2601" s="104"/>
      <c r="HF2601" s="104"/>
      <c r="HG2601" s="104"/>
      <c r="HH2601" s="104"/>
      <c r="HI2601" s="104"/>
      <c r="HJ2601" s="104"/>
      <c r="HK2601" s="104"/>
      <c r="HL2601" s="104"/>
      <c r="HM2601" s="104"/>
      <c r="HN2601" s="104"/>
      <c r="HO2601" s="104"/>
      <c r="HP2601" s="104"/>
      <c r="HQ2601" s="104"/>
      <c r="HR2601" s="104"/>
      <c r="HS2601" s="104"/>
      <c r="HT2601" s="104"/>
      <c r="HU2601" s="104"/>
      <c r="HV2601" s="104"/>
      <c r="HW2601" s="104"/>
      <c r="HX2601" s="104"/>
      <c r="HY2601" s="104"/>
      <c r="HZ2601" s="104"/>
      <c r="IA2601" s="104"/>
      <c r="IB2601" s="104"/>
      <c r="IC2601" s="104"/>
      <c r="ID2601" s="104"/>
      <c r="IE2601" s="104"/>
      <c r="IF2601" s="104"/>
      <c r="IG2601" s="104"/>
      <c r="IH2601" s="104"/>
      <c r="II2601" s="104"/>
      <c r="IJ2601" s="104"/>
      <c r="IK2601" s="104"/>
      <c r="IL2601" s="104"/>
      <c r="IM2601" s="104"/>
      <c r="IN2601" s="104"/>
      <c r="IO2601" s="104"/>
      <c r="IP2601" s="104"/>
      <c r="IQ2601" s="104"/>
      <c r="IR2601" s="104"/>
      <c r="IS2601" s="104"/>
      <c r="IT2601" s="104"/>
      <c r="IU2601" s="104"/>
      <c r="IV2601" s="104"/>
      <c r="IW2601" s="104"/>
      <c r="IX2601" s="104"/>
      <c r="IY2601" s="104"/>
      <c r="IZ2601" s="104"/>
      <c r="JA2601" s="104"/>
      <c r="JB2601" s="104"/>
      <c r="JC2601" s="104"/>
      <c r="JD2601" s="104"/>
      <c r="JE2601" s="104"/>
      <c r="JF2601" s="104"/>
      <c r="JG2601" s="104"/>
      <c r="JH2601" s="104"/>
      <c r="JI2601" s="104"/>
      <c r="JJ2601" s="104"/>
      <c r="JK2601" s="104"/>
      <c r="JL2601" s="104"/>
      <c r="JM2601" s="104"/>
      <c r="JN2601" s="104"/>
      <c r="JO2601" s="104"/>
      <c r="JP2601" s="104"/>
      <c r="JQ2601" s="104"/>
      <c r="JR2601" s="104"/>
      <c r="JS2601" s="104"/>
      <c r="JT2601" s="104"/>
      <c r="JU2601" s="104"/>
      <c r="JV2601" s="104"/>
      <c r="JW2601" s="104"/>
      <c r="JX2601" s="104"/>
      <c r="JY2601" s="104"/>
      <c r="JZ2601" s="104"/>
      <c r="KA2601" s="104"/>
      <c r="KB2601" s="104"/>
      <c r="KC2601" s="104"/>
      <c r="KD2601" s="104"/>
      <c r="KE2601" s="104"/>
      <c r="KF2601" s="104"/>
      <c r="KG2601" s="104"/>
      <c r="KH2601" s="104"/>
      <c r="KI2601" s="104"/>
      <c r="KJ2601" s="104"/>
      <c r="KK2601" s="104"/>
      <c r="KL2601" s="104"/>
      <c r="KM2601" s="104"/>
      <c r="KN2601" s="104"/>
      <c r="KO2601" s="104"/>
      <c r="KP2601" s="104"/>
      <c r="KQ2601" s="104"/>
      <c r="KR2601" s="104"/>
      <c r="KS2601" s="104"/>
      <c r="KT2601" s="104"/>
      <c r="KU2601" s="104"/>
      <c r="KV2601" s="104"/>
      <c r="KW2601" s="104"/>
      <c r="KX2601" s="104"/>
      <c r="KY2601" s="104"/>
      <c r="KZ2601" s="104"/>
      <c r="LA2601" s="104"/>
      <c r="LB2601" s="104"/>
      <c r="LC2601" s="104"/>
      <c r="LD2601" s="104"/>
      <c r="LE2601" s="104"/>
      <c r="LF2601" s="104"/>
      <c r="LG2601" s="104"/>
      <c r="LH2601" s="104"/>
      <c r="LI2601" s="104"/>
      <c r="LJ2601" s="104"/>
      <c r="LK2601" s="104"/>
      <c r="LL2601" s="104"/>
      <c r="LM2601" s="104"/>
      <c r="LN2601" s="104"/>
      <c r="LO2601" s="104"/>
      <c r="LP2601" s="104"/>
      <c r="LQ2601" s="104"/>
      <c r="LR2601" s="104"/>
      <c r="LS2601" s="104"/>
      <c r="LT2601" s="104"/>
      <c r="LU2601" s="104"/>
      <c r="LV2601" s="104"/>
      <c r="LW2601" s="104"/>
      <c r="LX2601" s="104"/>
      <c r="LY2601" s="104"/>
      <c r="LZ2601" s="104"/>
      <c r="MA2601" s="104"/>
      <c r="MB2601" s="104"/>
      <c r="MC2601" s="104"/>
      <c r="MD2601" s="104"/>
      <c r="ME2601" s="104"/>
      <c r="MF2601" s="104"/>
      <c r="MG2601" s="104"/>
      <c r="MH2601" s="104"/>
      <c r="MI2601" s="104"/>
      <c r="MJ2601" s="104"/>
      <c r="MK2601" s="104"/>
      <c r="ML2601" s="104"/>
      <c r="MM2601" s="104"/>
      <c r="MN2601" s="104"/>
      <c r="MO2601" s="104"/>
      <c r="MP2601" s="104"/>
      <c r="MQ2601" s="104"/>
      <c r="MR2601" s="104"/>
      <c r="MS2601" s="104"/>
      <c r="MT2601" s="104"/>
      <c r="MU2601" s="104"/>
      <c r="MV2601" s="104"/>
      <c r="MW2601" s="104"/>
      <c r="MX2601" s="104"/>
      <c r="MY2601" s="104"/>
      <c r="MZ2601" s="104"/>
      <c r="NA2601" s="104"/>
      <c r="NB2601" s="104"/>
      <c r="NC2601" s="104"/>
      <c r="ND2601" s="104"/>
      <c r="NE2601" s="104"/>
      <c r="NF2601" s="104"/>
      <c r="NG2601" s="104"/>
      <c r="NH2601" s="104"/>
      <c r="NI2601" s="104"/>
      <c r="NJ2601" s="104"/>
      <c r="NK2601" s="104"/>
      <c r="NL2601" s="104"/>
      <c r="NM2601" s="104"/>
      <c r="NN2601" s="104"/>
      <c r="NO2601" s="104"/>
      <c r="NP2601" s="104"/>
      <c r="NQ2601" s="104"/>
      <c r="NR2601" s="104"/>
      <c r="NS2601" s="104"/>
      <c r="NT2601" s="104"/>
      <c r="NU2601" s="104"/>
      <c r="NV2601" s="104"/>
      <c r="NW2601" s="104"/>
      <c r="NX2601" s="104"/>
      <c r="NY2601" s="104"/>
      <c r="NZ2601" s="104"/>
      <c r="OA2601" s="104"/>
      <c r="OB2601" s="104"/>
      <c r="OC2601" s="104"/>
      <c r="OD2601" s="104"/>
      <c r="OE2601" s="104"/>
      <c r="OF2601" s="104"/>
      <c r="OG2601" s="104"/>
      <c r="OH2601" s="104"/>
      <c r="OI2601" s="104"/>
      <c r="OJ2601" s="104"/>
      <c r="OK2601" s="104"/>
      <c r="OL2601" s="104"/>
      <c r="OM2601" s="104"/>
      <c r="ON2601" s="104"/>
      <c r="OO2601" s="104"/>
      <c r="OP2601" s="104"/>
      <c r="OQ2601" s="104"/>
      <c r="OR2601" s="104"/>
      <c r="OS2601" s="104"/>
      <c r="OT2601" s="104"/>
      <c r="OU2601" s="104"/>
      <c r="OV2601" s="104"/>
      <c r="OW2601" s="104"/>
      <c r="OX2601" s="104"/>
      <c r="OY2601" s="104"/>
      <c r="OZ2601" s="104"/>
      <c r="PA2601" s="104"/>
      <c r="PB2601" s="104"/>
      <c r="PC2601" s="104"/>
      <c r="PD2601" s="104"/>
      <c r="PE2601" s="104"/>
      <c r="PF2601" s="104"/>
      <c r="PG2601" s="104"/>
      <c r="PH2601" s="104"/>
      <c r="PI2601" s="104"/>
      <c r="PJ2601" s="104"/>
      <c r="PK2601" s="104"/>
      <c r="PL2601" s="104"/>
      <c r="PM2601" s="104"/>
      <c r="PN2601" s="104"/>
      <c r="PO2601" s="104"/>
      <c r="PP2601" s="104"/>
      <c r="PQ2601" s="104"/>
      <c r="PR2601" s="104"/>
      <c r="PS2601" s="104"/>
      <c r="PT2601" s="104"/>
      <c r="PU2601" s="104"/>
      <c r="PV2601" s="104"/>
      <c r="PW2601" s="104"/>
      <c r="PX2601" s="104"/>
      <c r="PY2601" s="104"/>
      <c r="PZ2601" s="104"/>
      <c r="QA2601" s="104"/>
      <c r="QB2601" s="104"/>
      <c r="QC2601" s="104"/>
      <c r="QD2601" s="104"/>
      <c r="QE2601" s="104"/>
      <c r="QF2601" s="104"/>
      <c r="QG2601" s="104"/>
      <c r="QH2601" s="104"/>
      <c r="QI2601" s="104"/>
      <c r="QJ2601" s="104"/>
      <c r="QK2601" s="104"/>
      <c r="QL2601" s="104"/>
      <c r="QM2601" s="104"/>
      <c r="QN2601" s="104"/>
      <c r="QO2601" s="104"/>
      <c r="QP2601" s="104"/>
      <c r="QQ2601" s="104"/>
      <c r="QR2601" s="104"/>
      <c r="QS2601" s="104"/>
      <c r="QT2601" s="104"/>
      <c r="QU2601" s="104"/>
      <c r="QV2601" s="104"/>
      <c r="QW2601" s="104"/>
      <c r="QX2601" s="104"/>
      <c r="QY2601" s="104"/>
      <c r="QZ2601" s="104"/>
      <c r="RA2601" s="104"/>
      <c r="RB2601" s="104"/>
      <c r="RC2601" s="104"/>
      <c r="RD2601" s="104"/>
      <c r="RE2601" s="104"/>
      <c r="RF2601" s="104"/>
    </row>
    <row r="2602" spans="1:474" s="19" customFormat="1" x14ac:dyDescent="0.25">
      <c r="A2602" s="15">
        <v>56602</v>
      </c>
      <c r="B2602" s="67" t="s">
        <v>2441</v>
      </c>
      <c r="C2602" s="15"/>
      <c r="D2602" s="15"/>
      <c r="E2602" s="15"/>
      <c r="F2602" s="18">
        <v>5841.98</v>
      </c>
      <c r="G2602" s="173">
        <f t="shared" ref="G2602:AE2602" si="445">SUM(G2603:G2604)</f>
        <v>0</v>
      </c>
      <c r="H2602" s="173">
        <f t="shared" si="445"/>
        <v>0</v>
      </c>
      <c r="I2602" s="173">
        <f t="shared" si="445"/>
        <v>0</v>
      </c>
      <c r="J2602" s="173">
        <f t="shared" si="445"/>
        <v>0</v>
      </c>
      <c r="K2602" s="173">
        <f t="shared" si="445"/>
        <v>0</v>
      </c>
      <c r="L2602" s="173">
        <f t="shared" si="445"/>
        <v>0</v>
      </c>
      <c r="M2602" s="173">
        <f t="shared" si="445"/>
        <v>0</v>
      </c>
      <c r="N2602" s="173">
        <f t="shared" si="445"/>
        <v>0</v>
      </c>
      <c r="O2602" s="173">
        <f t="shared" si="445"/>
        <v>0</v>
      </c>
      <c r="P2602" s="184">
        <f t="shared" si="445"/>
        <v>0</v>
      </c>
      <c r="Q2602" s="173">
        <f t="shared" si="445"/>
        <v>0</v>
      </c>
      <c r="R2602" s="173">
        <f t="shared" si="445"/>
        <v>0</v>
      </c>
      <c r="S2602" s="173">
        <v>0</v>
      </c>
      <c r="T2602" s="173">
        <v>0</v>
      </c>
      <c r="U2602" s="173">
        <v>1</v>
      </c>
      <c r="V2602" s="184">
        <v>5841.98</v>
      </c>
      <c r="W2602" s="173">
        <f t="shared" si="445"/>
        <v>0</v>
      </c>
      <c r="X2602" s="173">
        <f t="shared" si="445"/>
        <v>0</v>
      </c>
      <c r="Y2602" s="173">
        <f t="shared" si="445"/>
        <v>0</v>
      </c>
      <c r="Z2602" s="173">
        <f t="shared" si="445"/>
        <v>0</v>
      </c>
      <c r="AA2602" s="173">
        <f t="shared" si="445"/>
        <v>0</v>
      </c>
      <c r="AB2602" s="173">
        <f t="shared" si="445"/>
        <v>0</v>
      </c>
      <c r="AC2602" s="173">
        <f t="shared" si="445"/>
        <v>0</v>
      </c>
      <c r="AD2602" s="179">
        <f t="shared" si="445"/>
        <v>0</v>
      </c>
      <c r="AE2602" s="184">
        <f t="shared" si="445"/>
        <v>5841.98</v>
      </c>
      <c r="AF2602" s="104"/>
      <c r="AG2602" s="104"/>
      <c r="AH2602" s="104"/>
      <c r="AI2602" s="104"/>
      <c r="AJ2602" s="104"/>
      <c r="AK2602" s="104"/>
      <c r="AL2602" s="104"/>
      <c r="AM2602" s="104"/>
      <c r="AN2602" s="104"/>
      <c r="AO2602" s="104"/>
      <c r="AP2602" s="104"/>
      <c r="AQ2602" s="104"/>
      <c r="AR2602" s="104"/>
      <c r="AS2602" s="104"/>
      <c r="AT2602" s="104"/>
      <c r="AU2602" s="104"/>
      <c r="AV2602" s="104"/>
      <c r="AW2602" s="104"/>
      <c r="AX2602" s="104"/>
      <c r="AY2602" s="104"/>
      <c r="AZ2602" s="104"/>
      <c r="BA2602" s="104"/>
      <c r="BB2602" s="104"/>
      <c r="BC2602" s="104"/>
      <c r="BD2602" s="104"/>
      <c r="BE2602" s="104"/>
      <c r="BF2602" s="104"/>
      <c r="BG2602" s="104"/>
      <c r="BH2602" s="104"/>
      <c r="BI2602" s="104"/>
      <c r="BJ2602" s="104"/>
      <c r="BK2602" s="104"/>
      <c r="BL2602" s="104"/>
      <c r="BM2602" s="104"/>
      <c r="BN2602" s="104"/>
      <c r="BO2602" s="104"/>
      <c r="BP2602" s="104"/>
      <c r="BQ2602" s="104"/>
      <c r="BR2602" s="104"/>
      <c r="GM2602" s="104"/>
      <c r="GN2602" s="104"/>
      <c r="GO2602" s="104"/>
      <c r="GP2602" s="104"/>
      <c r="GQ2602" s="104"/>
      <c r="GR2602" s="104"/>
      <c r="GS2602" s="104"/>
      <c r="GT2602" s="104"/>
      <c r="GU2602" s="104"/>
      <c r="GV2602" s="104"/>
      <c r="GW2602" s="104"/>
      <c r="GX2602" s="104"/>
      <c r="GY2602" s="104"/>
      <c r="GZ2602" s="104"/>
      <c r="HA2602" s="104"/>
      <c r="HB2602" s="104"/>
      <c r="HC2602" s="104"/>
      <c r="HD2602" s="104"/>
      <c r="HE2602" s="104"/>
      <c r="HF2602" s="104"/>
      <c r="HG2602" s="104"/>
      <c r="HH2602" s="104"/>
      <c r="HI2602" s="104"/>
      <c r="HJ2602" s="104"/>
      <c r="HK2602" s="104"/>
      <c r="HL2602" s="104"/>
      <c r="HM2602" s="104"/>
      <c r="HN2602" s="104"/>
      <c r="HO2602" s="104"/>
      <c r="HP2602" s="104"/>
      <c r="HQ2602" s="104"/>
      <c r="HR2602" s="104"/>
      <c r="HS2602" s="104"/>
      <c r="HT2602" s="104"/>
      <c r="HU2602" s="104"/>
      <c r="HV2602" s="104"/>
      <c r="HW2602" s="104"/>
      <c r="HX2602" s="104"/>
      <c r="HY2602" s="104"/>
      <c r="HZ2602" s="104"/>
      <c r="IA2602" s="104"/>
      <c r="IB2602" s="104"/>
      <c r="IC2602" s="104"/>
      <c r="ID2602" s="104"/>
      <c r="IE2602" s="104"/>
      <c r="IF2602" s="104"/>
      <c r="IG2602" s="104"/>
      <c r="IH2602" s="104"/>
      <c r="II2602" s="104"/>
      <c r="IJ2602" s="104"/>
      <c r="IK2602" s="104"/>
      <c r="IL2602" s="104"/>
      <c r="IM2602" s="104"/>
      <c r="IN2602" s="104"/>
      <c r="IO2602" s="104"/>
      <c r="IP2602" s="104"/>
      <c r="IQ2602" s="104"/>
      <c r="IR2602" s="104"/>
      <c r="IS2602" s="104"/>
      <c r="IT2602" s="104"/>
      <c r="IU2602" s="104"/>
      <c r="IV2602" s="104"/>
      <c r="IW2602" s="104"/>
      <c r="IX2602" s="104"/>
      <c r="IY2602" s="104"/>
      <c r="IZ2602" s="104"/>
      <c r="JA2602" s="104"/>
      <c r="JB2602" s="104"/>
      <c r="JC2602" s="104"/>
      <c r="JD2602" s="104"/>
      <c r="JE2602" s="104"/>
      <c r="JF2602" s="104"/>
      <c r="JG2602" s="104"/>
      <c r="JH2602" s="104"/>
      <c r="JI2602" s="104"/>
      <c r="JJ2602" s="104"/>
      <c r="JK2602" s="104"/>
      <c r="JL2602" s="104"/>
      <c r="JM2602" s="104"/>
      <c r="JN2602" s="104"/>
      <c r="JO2602" s="104"/>
      <c r="JP2602" s="104"/>
      <c r="JQ2602" s="104"/>
      <c r="JR2602" s="104"/>
      <c r="JS2602" s="104"/>
      <c r="JT2602" s="104"/>
      <c r="JU2602" s="104"/>
      <c r="JV2602" s="104"/>
      <c r="JW2602" s="104"/>
      <c r="JX2602" s="104"/>
      <c r="JY2602" s="104"/>
      <c r="JZ2602" s="104"/>
      <c r="KA2602" s="104"/>
      <c r="KB2602" s="104"/>
      <c r="KC2602" s="104"/>
      <c r="KD2602" s="104"/>
      <c r="KE2602" s="104"/>
      <c r="KF2602" s="104"/>
      <c r="KG2602" s="104"/>
      <c r="KH2602" s="104"/>
      <c r="KI2602" s="104"/>
      <c r="KJ2602" s="104"/>
      <c r="KK2602" s="104"/>
      <c r="KL2602" s="104"/>
      <c r="KM2602" s="104"/>
      <c r="KN2602" s="104"/>
      <c r="KO2602" s="104"/>
      <c r="KP2602" s="104"/>
      <c r="KQ2602" s="104"/>
      <c r="KR2602" s="104"/>
      <c r="KS2602" s="104"/>
      <c r="KT2602" s="104"/>
      <c r="KU2602" s="104"/>
      <c r="KV2602" s="104"/>
      <c r="KW2602" s="104"/>
      <c r="KX2602" s="104"/>
      <c r="KY2602" s="104"/>
      <c r="KZ2602" s="104"/>
      <c r="LA2602" s="104"/>
      <c r="LB2602" s="104"/>
      <c r="LC2602" s="104"/>
      <c r="LD2602" s="104"/>
      <c r="LE2602" s="104"/>
      <c r="LF2602" s="104"/>
      <c r="LG2602" s="104"/>
      <c r="LH2602" s="104"/>
      <c r="LI2602" s="104"/>
      <c r="LJ2602" s="104"/>
      <c r="LK2602" s="104"/>
      <c r="LL2602" s="104"/>
      <c r="LM2602" s="104"/>
      <c r="LN2602" s="104"/>
      <c r="LO2602" s="104"/>
      <c r="LP2602" s="104"/>
      <c r="LQ2602" s="104"/>
      <c r="LR2602" s="104"/>
      <c r="LS2602" s="104"/>
      <c r="LT2602" s="104"/>
      <c r="LU2602" s="104"/>
      <c r="LV2602" s="104"/>
      <c r="LW2602" s="104"/>
      <c r="LX2602" s="104"/>
      <c r="LY2602" s="104"/>
      <c r="LZ2602" s="104"/>
      <c r="MA2602" s="104"/>
      <c r="MB2602" s="104"/>
      <c r="MC2602" s="104"/>
      <c r="MD2602" s="104"/>
      <c r="ME2602" s="104"/>
      <c r="MF2602" s="104"/>
      <c r="MG2602" s="104"/>
      <c r="MH2602" s="104"/>
      <c r="MI2602" s="104"/>
      <c r="MJ2602" s="104"/>
      <c r="MK2602" s="104"/>
      <c r="ML2602" s="104"/>
      <c r="MM2602" s="104"/>
      <c r="MN2602" s="104"/>
      <c r="MO2602" s="104"/>
      <c r="MP2602" s="104"/>
      <c r="MQ2602" s="104"/>
      <c r="MR2602" s="104"/>
      <c r="MS2602" s="104"/>
      <c r="MT2602" s="104"/>
      <c r="MU2602" s="104"/>
      <c r="MV2602" s="104"/>
      <c r="MW2602" s="104"/>
      <c r="MX2602" s="104"/>
      <c r="MY2602" s="104"/>
      <c r="MZ2602" s="104"/>
      <c r="NA2602" s="104"/>
      <c r="NB2602" s="104"/>
      <c r="NC2602" s="104"/>
      <c r="ND2602" s="104"/>
      <c r="NE2602" s="104"/>
      <c r="NF2602" s="104"/>
      <c r="NG2602" s="104"/>
      <c r="NH2602" s="104"/>
      <c r="NI2602" s="104"/>
      <c r="NJ2602" s="104"/>
      <c r="NK2602" s="104"/>
      <c r="NL2602" s="104"/>
      <c r="NM2602" s="104"/>
      <c r="NN2602" s="104"/>
      <c r="NO2602" s="104"/>
      <c r="NP2602" s="104"/>
      <c r="NQ2602" s="104"/>
      <c r="NR2602" s="104"/>
      <c r="NS2602" s="104"/>
      <c r="NT2602" s="104"/>
      <c r="NU2602" s="104"/>
      <c r="NV2602" s="104"/>
      <c r="NW2602" s="104"/>
      <c r="NX2602" s="104"/>
      <c r="NY2602" s="104"/>
      <c r="NZ2602" s="104"/>
      <c r="OA2602" s="104"/>
      <c r="OB2602" s="104"/>
      <c r="OC2602" s="104"/>
      <c r="OD2602" s="104"/>
      <c r="OE2602" s="104"/>
      <c r="OF2602" s="104"/>
      <c r="OG2602" s="104"/>
      <c r="OH2602" s="104"/>
      <c r="OI2602" s="104"/>
      <c r="OJ2602" s="104"/>
      <c r="OK2602" s="104"/>
      <c r="OL2602" s="104"/>
      <c r="OM2602" s="104"/>
      <c r="ON2602" s="104"/>
      <c r="OO2602" s="104"/>
      <c r="OP2602" s="104"/>
      <c r="OQ2602" s="104"/>
      <c r="OR2602" s="104"/>
      <c r="OS2602" s="104"/>
      <c r="OT2602" s="104"/>
      <c r="OU2602" s="104"/>
      <c r="OV2602" s="104"/>
      <c r="OW2602" s="104"/>
      <c r="OX2602" s="104"/>
      <c r="OY2602" s="104"/>
      <c r="OZ2602" s="104"/>
      <c r="PA2602" s="104"/>
      <c r="PB2602" s="104"/>
      <c r="PC2602" s="104"/>
      <c r="PD2602" s="104"/>
      <c r="PE2602" s="104"/>
      <c r="PF2602" s="104"/>
      <c r="PG2602" s="104"/>
      <c r="PH2602" s="104"/>
      <c r="PI2602" s="104"/>
      <c r="PJ2602" s="104"/>
      <c r="PK2602" s="104"/>
      <c r="PL2602" s="104"/>
      <c r="PM2602" s="104"/>
      <c r="PN2602" s="104"/>
      <c r="PO2602" s="104"/>
      <c r="PP2602" s="104"/>
      <c r="PQ2602" s="104"/>
      <c r="PR2602" s="104"/>
      <c r="PS2602" s="104"/>
      <c r="PT2602" s="104"/>
      <c r="PU2602" s="104"/>
      <c r="PV2602" s="104"/>
      <c r="PW2602" s="104"/>
      <c r="PX2602" s="104"/>
      <c r="PY2602" s="104"/>
      <c r="PZ2602" s="104"/>
      <c r="QA2602" s="104"/>
      <c r="QB2602" s="104"/>
      <c r="QC2602" s="104"/>
      <c r="QD2602" s="104"/>
      <c r="QE2602" s="104"/>
      <c r="QF2602" s="104"/>
      <c r="QG2602" s="104"/>
      <c r="QH2602" s="104"/>
      <c r="QI2602" s="104"/>
      <c r="QJ2602" s="104"/>
      <c r="QK2602" s="104"/>
      <c r="QL2602" s="104"/>
      <c r="QM2602" s="104"/>
      <c r="QN2602" s="104"/>
      <c r="QO2602" s="104"/>
      <c r="QP2602" s="104"/>
      <c r="QQ2602" s="104"/>
      <c r="QR2602" s="104"/>
      <c r="QS2602" s="104"/>
      <c r="QT2602" s="104"/>
      <c r="QU2602" s="104"/>
      <c r="QV2602" s="104"/>
      <c r="QW2602" s="104"/>
      <c r="QX2602" s="104"/>
      <c r="QY2602" s="104"/>
      <c r="QZ2602" s="104"/>
      <c r="RA2602" s="104"/>
      <c r="RB2602" s="104"/>
      <c r="RC2602" s="104"/>
      <c r="RD2602" s="104"/>
      <c r="RE2602" s="104"/>
      <c r="RF2602" s="104"/>
    </row>
    <row r="2603" spans="1:474" x14ac:dyDescent="0.25">
      <c r="A2603" s="131"/>
      <c r="B2603" s="48" t="s">
        <v>2442</v>
      </c>
      <c r="C2603" s="23"/>
      <c r="D2603" s="49">
        <v>1</v>
      </c>
      <c r="E2603" s="23"/>
      <c r="F2603" s="50">
        <v>5841.98</v>
      </c>
      <c r="G2603" s="169"/>
      <c r="H2603" s="169"/>
      <c r="I2603" s="169"/>
      <c r="J2603" s="169"/>
      <c r="K2603" s="169"/>
      <c r="L2603" s="169"/>
      <c r="M2603" s="169"/>
      <c r="N2603" s="169"/>
      <c r="O2603" s="169"/>
      <c r="P2603" s="207"/>
      <c r="Q2603" s="169"/>
      <c r="R2603" s="169"/>
      <c r="S2603" s="169"/>
      <c r="T2603" s="169"/>
      <c r="U2603" s="208">
        <v>1</v>
      </c>
      <c r="V2603" s="207">
        <v>5841.98</v>
      </c>
      <c r="W2603" s="169"/>
      <c r="X2603" s="169"/>
      <c r="Y2603" s="169"/>
      <c r="Z2603" s="169"/>
      <c r="AA2603" s="169"/>
      <c r="AB2603" s="169"/>
      <c r="AC2603" s="180"/>
      <c r="AD2603" s="180"/>
      <c r="AE2603" s="207">
        <f>H2603+J2603+L2603+N2603+P2603+R2603+T2603+V2603+X2603+Z2603+AB2603+AD2603</f>
        <v>5841.98</v>
      </c>
    </row>
    <row r="2604" spans="1:474" x14ac:dyDescent="0.25">
      <c r="A2604" s="123"/>
      <c r="B2604" s="48"/>
      <c r="C2604" s="23"/>
      <c r="D2604" s="49">
        <v>0</v>
      </c>
      <c r="E2604" s="23"/>
      <c r="F2604" s="50">
        <v>0</v>
      </c>
      <c r="G2604" s="169"/>
      <c r="H2604" s="169"/>
      <c r="I2604" s="169"/>
      <c r="J2604" s="169"/>
      <c r="K2604" s="169"/>
      <c r="L2604" s="169"/>
      <c r="M2604" s="169"/>
      <c r="N2604" s="169"/>
      <c r="O2604" s="169"/>
      <c r="P2604" s="207"/>
      <c r="Q2604" s="169"/>
      <c r="R2604" s="169"/>
      <c r="S2604" s="169"/>
      <c r="T2604" s="169"/>
      <c r="U2604" s="208">
        <v>0</v>
      </c>
      <c r="V2604" s="207">
        <v>0</v>
      </c>
      <c r="W2604" s="169"/>
      <c r="X2604" s="169"/>
      <c r="Y2604" s="169"/>
      <c r="Z2604" s="169"/>
      <c r="AA2604" s="169"/>
      <c r="AB2604" s="169"/>
      <c r="AC2604" s="180"/>
      <c r="AD2604" s="180"/>
      <c r="AE2604" s="207">
        <f>H2604+J2604+L2604+N2604+P2604+R2604+T2604+V2604+X2604+Z2604+AB2604+AD2604</f>
        <v>0</v>
      </c>
    </row>
    <row r="2605" spans="1:474" s="19" customFormat="1" x14ac:dyDescent="0.25">
      <c r="A2605" s="52">
        <v>56604</v>
      </c>
      <c r="B2605" s="93" t="s">
        <v>2443</v>
      </c>
      <c r="C2605" s="52"/>
      <c r="D2605" s="52"/>
      <c r="E2605" s="52"/>
      <c r="F2605" s="18">
        <v>77244.639999999999</v>
      </c>
      <c r="G2605" s="173">
        <f>SUM(G2606:G2607)</f>
        <v>0</v>
      </c>
      <c r="H2605" s="173">
        <f t="shared" ref="H2605:AE2605" si="446">SUM(H2606:H2607)</f>
        <v>0</v>
      </c>
      <c r="I2605" s="173">
        <f t="shared" si="446"/>
        <v>0</v>
      </c>
      <c r="J2605" s="173">
        <f t="shared" si="446"/>
        <v>0</v>
      </c>
      <c r="K2605" s="173">
        <f t="shared" si="446"/>
        <v>0</v>
      </c>
      <c r="L2605" s="173">
        <f t="shared" si="446"/>
        <v>0</v>
      </c>
      <c r="M2605" s="173">
        <f t="shared" si="446"/>
        <v>0</v>
      </c>
      <c r="N2605" s="173">
        <f t="shared" si="446"/>
        <v>0</v>
      </c>
      <c r="O2605" s="173">
        <f t="shared" si="446"/>
        <v>0</v>
      </c>
      <c r="P2605" s="184">
        <f t="shared" si="446"/>
        <v>0</v>
      </c>
      <c r="Q2605" s="173">
        <f t="shared" si="446"/>
        <v>0</v>
      </c>
      <c r="R2605" s="173">
        <f t="shared" si="446"/>
        <v>0</v>
      </c>
      <c r="S2605" s="173">
        <v>0</v>
      </c>
      <c r="T2605" s="173">
        <v>0</v>
      </c>
      <c r="U2605" s="173">
        <v>2</v>
      </c>
      <c r="V2605" s="184">
        <v>77244.639999999999</v>
      </c>
      <c r="W2605" s="173">
        <f t="shared" si="446"/>
        <v>0</v>
      </c>
      <c r="X2605" s="173">
        <f t="shared" si="446"/>
        <v>0</v>
      </c>
      <c r="Y2605" s="173">
        <f t="shared" si="446"/>
        <v>0</v>
      </c>
      <c r="Z2605" s="173">
        <f t="shared" si="446"/>
        <v>0</v>
      </c>
      <c r="AA2605" s="173">
        <f t="shared" si="446"/>
        <v>0</v>
      </c>
      <c r="AB2605" s="173">
        <f t="shared" si="446"/>
        <v>0</v>
      </c>
      <c r="AC2605" s="173">
        <f t="shared" si="446"/>
        <v>0</v>
      </c>
      <c r="AD2605" s="179">
        <f t="shared" si="446"/>
        <v>0</v>
      </c>
      <c r="AE2605" s="184">
        <f t="shared" si="446"/>
        <v>77244.639999999999</v>
      </c>
      <c r="AF2605" s="104"/>
      <c r="AG2605" s="104"/>
      <c r="AH2605" s="104"/>
      <c r="AI2605" s="104"/>
      <c r="AJ2605" s="104"/>
      <c r="AK2605" s="104"/>
      <c r="AL2605" s="104"/>
      <c r="AM2605" s="104"/>
      <c r="AN2605" s="104"/>
      <c r="AO2605" s="104"/>
      <c r="AP2605" s="104"/>
      <c r="AQ2605" s="104"/>
      <c r="AR2605" s="104"/>
      <c r="AS2605" s="104"/>
      <c r="AT2605" s="104"/>
      <c r="AU2605" s="104"/>
      <c r="AV2605" s="104"/>
      <c r="AW2605" s="104"/>
      <c r="AX2605" s="104"/>
      <c r="AY2605" s="104"/>
      <c r="AZ2605" s="104"/>
      <c r="BA2605" s="104"/>
      <c r="BB2605" s="104"/>
      <c r="BC2605" s="104"/>
      <c r="BD2605" s="104"/>
      <c r="BE2605" s="104"/>
      <c r="BF2605" s="104"/>
      <c r="BG2605" s="104"/>
      <c r="BH2605" s="104"/>
      <c r="BI2605" s="104"/>
      <c r="BJ2605" s="104"/>
      <c r="BK2605" s="104"/>
      <c r="BL2605" s="104"/>
      <c r="BM2605" s="104"/>
      <c r="BN2605" s="104"/>
      <c r="BO2605" s="104"/>
      <c r="BP2605" s="104"/>
      <c r="BQ2605" s="104"/>
      <c r="BR2605" s="104"/>
      <c r="GM2605" s="104"/>
      <c r="GN2605" s="104"/>
      <c r="GO2605" s="104"/>
      <c r="GP2605" s="104"/>
      <c r="GQ2605" s="104"/>
      <c r="GR2605" s="104"/>
      <c r="GS2605" s="104"/>
      <c r="GT2605" s="104"/>
      <c r="GU2605" s="104"/>
      <c r="GV2605" s="104"/>
      <c r="GW2605" s="104"/>
      <c r="GX2605" s="104"/>
      <c r="GY2605" s="104"/>
      <c r="GZ2605" s="104"/>
      <c r="HA2605" s="104"/>
      <c r="HB2605" s="104"/>
      <c r="HC2605" s="104"/>
      <c r="HD2605" s="104"/>
      <c r="HE2605" s="104"/>
      <c r="HF2605" s="104"/>
      <c r="HG2605" s="104"/>
      <c r="HH2605" s="104"/>
      <c r="HI2605" s="104"/>
      <c r="HJ2605" s="104"/>
      <c r="HK2605" s="104"/>
      <c r="HL2605" s="104"/>
      <c r="HM2605" s="104"/>
      <c r="HN2605" s="104"/>
      <c r="HO2605" s="104"/>
      <c r="HP2605" s="104"/>
      <c r="HQ2605" s="104"/>
      <c r="HR2605" s="104"/>
      <c r="HS2605" s="104"/>
      <c r="HT2605" s="104"/>
      <c r="HU2605" s="104"/>
      <c r="HV2605" s="104"/>
      <c r="HW2605" s="104"/>
      <c r="HX2605" s="104"/>
      <c r="HY2605" s="104"/>
      <c r="HZ2605" s="104"/>
      <c r="IA2605" s="104"/>
      <c r="IB2605" s="104"/>
      <c r="IC2605" s="104"/>
      <c r="ID2605" s="104"/>
      <c r="IE2605" s="104"/>
      <c r="IF2605" s="104"/>
      <c r="IG2605" s="104"/>
      <c r="IH2605" s="104"/>
      <c r="II2605" s="104"/>
      <c r="IJ2605" s="104"/>
      <c r="IK2605" s="104"/>
      <c r="IL2605" s="104"/>
      <c r="IM2605" s="104"/>
      <c r="IN2605" s="104"/>
      <c r="IO2605" s="104"/>
      <c r="IP2605" s="104"/>
      <c r="IQ2605" s="104"/>
      <c r="IR2605" s="104"/>
      <c r="IS2605" s="104"/>
      <c r="IT2605" s="104"/>
      <c r="IU2605" s="104"/>
      <c r="IV2605" s="104"/>
      <c r="IW2605" s="104"/>
      <c r="IX2605" s="104"/>
      <c r="IY2605" s="104"/>
      <c r="IZ2605" s="104"/>
      <c r="JA2605" s="104"/>
      <c r="JB2605" s="104"/>
      <c r="JC2605" s="104"/>
      <c r="JD2605" s="104"/>
      <c r="JE2605" s="104"/>
      <c r="JF2605" s="104"/>
      <c r="JG2605" s="104"/>
      <c r="JH2605" s="104"/>
      <c r="JI2605" s="104"/>
      <c r="JJ2605" s="104"/>
      <c r="JK2605" s="104"/>
      <c r="JL2605" s="104"/>
      <c r="JM2605" s="104"/>
      <c r="JN2605" s="104"/>
      <c r="JO2605" s="104"/>
      <c r="JP2605" s="104"/>
      <c r="JQ2605" s="104"/>
      <c r="JR2605" s="104"/>
      <c r="JS2605" s="104"/>
      <c r="JT2605" s="104"/>
      <c r="JU2605" s="104"/>
      <c r="JV2605" s="104"/>
      <c r="JW2605" s="104"/>
      <c r="JX2605" s="104"/>
      <c r="JY2605" s="104"/>
      <c r="JZ2605" s="104"/>
      <c r="KA2605" s="104"/>
      <c r="KB2605" s="104"/>
      <c r="KC2605" s="104"/>
      <c r="KD2605" s="104"/>
      <c r="KE2605" s="104"/>
      <c r="KF2605" s="104"/>
      <c r="KG2605" s="104"/>
      <c r="KH2605" s="104"/>
      <c r="KI2605" s="104"/>
      <c r="KJ2605" s="104"/>
      <c r="KK2605" s="104"/>
      <c r="KL2605" s="104"/>
      <c r="KM2605" s="104"/>
      <c r="KN2605" s="104"/>
      <c r="KO2605" s="104"/>
      <c r="KP2605" s="104"/>
      <c r="KQ2605" s="104"/>
      <c r="KR2605" s="104"/>
      <c r="KS2605" s="104"/>
      <c r="KT2605" s="104"/>
      <c r="KU2605" s="104"/>
      <c r="KV2605" s="104"/>
      <c r="KW2605" s="104"/>
      <c r="KX2605" s="104"/>
      <c r="KY2605" s="104"/>
      <c r="KZ2605" s="104"/>
      <c r="LA2605" s="104"/>
      <c r="LB2605" s="104"/>
      <c r="LC2605" s="104"/>
      <c r="LD2605" s="104"/>
      <c r="LE2605" s="104"/>
      <c r="LF2605" s="104"/>
      <c r="LG2605" s="104"/>
      <c r="LH2605" s="104"/>
      <c r="LI2605" s="104"/>
      <c r="LJ2605" s="104"/>
      <c r="LK2605" s="104"/>
      <c r="LL2605" s="104"/>
      <c r="LM2605" s="104"/>
      <c r="LN2605" s="104"/>
      <c r="LO2605" s="104"/>
      <c r="LP2605" s="104"/>
      <c r="LQ2605" s="104"/>
      <c r="LR2605" s="104"/>
      <c r="LS2605" s="104"/>
      <c r="LT2605" s="104"/>
      <c r="LU2605" s="104"/>
      <c r="LV2605" s="104"/>
      <c r="LW2605" s="104"/>
      <c r="LX2605" s="104"/>
      <c r="LY2605" s="104"/>
      <c r="LZ2605" s="104"/>
      <c r="MA2605" s="104"/>
      <c r="MB2605" s="104"/>
      <c r="MC2605" s="104"/>
      <c r="MD2605" s="104"/>
      <c r="ME2605" s="104"/>
      <c r="MF2605" s="104"/>
      <c r="MG2605" s="104"/>
      <c r="MH2605" s="104"/>
      <c r="MI2605" s="104"/>
      <c r="MJ2605" s="104"/>
      <c r="MK2605" s="104"/>
      <c r="ML2605" s="104"/>
      <c r="MM2605" s="104"/>
      <c r="MN2605" s="104"/>
      <c r="MO2605" s="104"/>
      <c r="MP2605" s="104"/>
      <c r="MQ2605" s="104"/>
      <c r="MR2605" s="104"/>
      <c r="MS2605" s="104"/>
      <c r="MT2605" s="104"/>
      <c r="MU2605" s="104"/>
      <c r="MV2605" s="104"/>
      <c r="MW2605" s="104"/>
      <c r="MX2605" s="104"/>
      <c r="MY2605" s="104"/>
      <c r="MZ2605" s="104"/>
      <c r="NA2605" s="104"/>
      <c r="NB2605" s="104"/>
      <c r="NC2605" s="104"/>
      <c r="ND2605" s="104"/>
      <c r="NE2605" s="104"/>
      <c r="NF2605" s="104"/>
      <c r="NG2605" s="104"/>
      <c r="NH2605" s="104"/>
      <c r="NI2605" s="104"/>
      <c r="NJ2605" s="104"/>
      <c r="NK2605" s="104"/>
      <c r="NL2605" s="104"/>
      <c r="NM2605" s="104"/>
      <c r="NN2605" s="104"/>
      <c r="NO2605" s="104"/>
      <c r="NP2605" s="104"/>
      <c r="NQ2605" s="104"/>
      <c r="NR2605" s="104"/>
      <c r="NS2605" s="104"/>
      <c r="NT2605" s="104"/>
      <c r="NU2605" s="104"/>
      <c r="NV2605" s="104"/>
      <c r="NW2605" s="104"/>
      <c r="NX2605" s="104"/>
      <c r="NY2605" s="104"/>
      <c r="NZ2605" s="104"/>
      <c r="OA2605" s="104"/>
      <c r="OB2605" s="104"/>
      <c r="OC2605" s="104"/>
      <c r="OD2605" s="104"/>
      <c r="OE2605" s="104"/>
      <c r="OF2605" s="104"/>
      <c r="OG2605" s="104"/>
      <c r="OH2605" s="104"/>
      <c r="OI2605" s="104"/>
      <c r="OJ2605" s="104"/>
      <c r="OK2605" s="104"/>
      <c r="OL2605" s="104"/>
      <c r="OM2605" s="104"/>
      <c r="ON2605" s="104"/>
      <c r="OO2605" s="104"/>
      <c r="OP2605" s="104"/>
      <c r="OQ2605" s="104"/>
      <c r="OR2605" s="104"/>
      <c r="OS2605" s="104"/>
      <c r="OT2605" s="104"/>
      <c r="OU2605" s="104"/>
      <c r="OV2605" s="104"/>
      <c r="OW2605" s="104"/>
      <c r="OX2605" s="104"/>
      <c r="OY2605" s="104"/>
      <c r="OZ2605" s="104"/>
      <c r="PA2605" s="104"/>
      <c r="PB2605" s="104"/>
      <c r="PC2605" s="104"/>
      <c r="PD2605" s="104"/>
      <c r="PE2605" s="104"/>
      <c r="PF2605" s="104"/>
      <c r="PG2605" s="104"/>
      <c r="PH2605" s="104"/>
      <c r="PI2605" s="104"/>
      <c r="PJ2605" s="104"/>
      <c r="PK2605" s="104"/>
      <c r="PL2605" s="104"/>
      <c r="PM2605" s="104"/>
      <c r="PN2605" s="104"/>
      <c r="PO2605" s="104"/>
      <c r="PP2605" s="104"/>
      <c r="PQ2605" s="104"/>
      <c r="PR2605" s="104"/>
      <c r="PS2605" s="104"/>
      <c r="PT2605" s="104"/>
      <c r="PU2605" s="104"/>
      <c r="PV2605" s="104"/>
      <c r="PW2605" s="104"/>
      <c r="PX2605" s="104"/>
      <c r="PY2605" s="104"/>
      <c r="PZ2605" s="104"/>
      <c r="QA2605" s="104"/>
      <c r="QB2605" s="104"/>
      <c r="QC2605" s="104"/>
      <c r="QD2605" s="104"/>
      <c r="QE2605" s="104"/>
      <c r="QF2605" s="104"/>
      <c r="QG2605" s="104"/>
      <c r="QH2605" s="104"/>
      <c r="QI2605" s="104"/>
      <c r="QJ2605" s="104"/>
      <c r="QK2605" s="104"/>
      <c r="QL2605" s="104"/>
      <c r="QM2605" s="104"/>
      <c r="QN2605" s="104"/>
      <c r="QO2605" s="104"/>
      <c r="QP2605" s="104"/>
      <c r="QQ2605" s="104"/>
      <c r="QR2605" s="104"/>
      <c r="QS2605" s="104"/>
      <c r="QT2605" s="104"/>
      <c r="QU2605" s="104"/>
      <c r="QV2605" s="104"/>
      <c r="QW2605" s="104"/>
      <c r="QX2605" s="104"/>
      <c r="QY2605" s="104"/>
      <c r="QZ2605" s="104"/>
      <c r="RA2605" s="104"/>
      <c r="RB2605" s="104"/>
      <c r="RC2605" s="104"/>
      <c r="RD2605" s="104"/>
      <c r="RE2605" s="104"/>
      <c r="RF2605" s="104"/>
    </row>
    <row r="2606" spans="1:474" x14ac:dyDescent="0.25">
      <c r="A2606" s="131"/>
      <c r="B2606" s="48" t="s">
        <v>2444</v>
      </c>
      <c r="C2606" s="23"/>
      <c r="D2606" s="49">
        <v>2</v>
      </c>
      <c r="E2606" s="23"/>
      <c r="F2606" s="50">
        <v>77244.639999999999</v>
      </c>
      <c r="G2606" s="169"/>
      <c r="H2606" s="169"/>
      <c r="I2606" s="169"/>
      <c r="J2606" s="169"/>
      <c r="K2606" s="169"/>
      <c r="L2606" s="169"/>
      <c r="M2606" s="169"/>
      <c r="N2606" s="169"/>
      <c r="O2606" s="169"/>
      <c r="P2606" s="207"/>
      <c r="Q2606" s="169"/>
      <c r="R2606" s="169"/>
      <c r="S2606" s="169"/>
      <c r="T2606" s="169"/>
      <c r="U2606" s="208">
        <v>2</v>
      </c>
      <c r="V2606" s="207">
        <v>77244.639999999999</v>
      </c>
      <c r="W2606" s="169"/>
      <c r="X2606" s="169"/>
      <c r="Y2606" s="169"/>
      <c r="Z2606" s="169"/>
      <c r="AA2606" s="169"/>
      <c r="AB2606" s="169"/>
      <c r="AC2606" s="180"/>
      <c r="AD2606" s="180"/>
      <c r="AE2606" s="207">
        <f>H2606+J2606+L2606+N2606+P2606+R2606+T2606+V2606+X2606+Z2606+AB2606+AD2606</f>
        <v>77244.639999999999</v>
      </c>
    </row>
    <row r="2607" spans="1:474" x14ac:dyDescent="0.25">
      <c r="A2607" s="131"/>
      <c r="B2607" s="48"/>
      <c r="C2607" s="23"/>
      <c r="D2607" s="49">
        <v>0</v>
      </c>
      <c r="E2607" s="23"/>
      <c r="F2607" s="50">
        <v>0</v>
      </c>
      <c r="G2607" s="169"/>
      <c r="H2607" s="169"/>
      <c r="I2607" s="169"/>
      <c r="J2607" s="169"/>
      <c r="K2607" s="169"/>
      <c r="L2607" s="169"/>
      <c r="M2607" s="169"/>
      <c r="N2607" s="169"/>
      <c r="O2607" s="169"/>
      <c r="P2607" s="207"/>
      <c r="Q2607" s="169"/>
      <c r="R2607" s="169"/>
      <c r="S2607" s="169"/>
      <c r="T2607" s="169"/>
      <c r="U2607" s="208">
        <v>0</v>
      </c>
      <c r="V2607" s="207">
        <v>0</v>
      </c>
      <c r="W2607" s="169"/>
      <c r="X2607" s="169"/>
      <c r="Y2607" s="169"/>
      <c r="Z2607" s="169"/>
      <c r="AA2607" s="169"/>
      <c r="AB2607" s="169"/>
      <c r="AC2607" s="180"/>
      <c r="AD2607" s="180"/>
      <c r="AE2607" s="207">
        <f>H2607+J2607+L2607+N2607+P2607+R2607+T2607+V2607+X2607+Z2607+AB2607+AD2607</f>
        <v>0</v>
      </c>
    </row>
    <row r="2608" spans="1:474" s="14" customFormat="1" x14ac:dyDescent="0.25">
      <c r="A2608" s="146">
        <v>56700</v>
      </c>
      <c r="B2608" s="79" t="s">
        <v>2445</v>
      </c>
      <c r="C2608" s="80"/>
      <c r="D2608" s="11"/>
      <c r="E2608" s="11"/>
      <c r="F2608" s="13">
        <v>131667.3284</v>
      </c>
      <c r="G2608" s="171">
        <f>G2609</f>
        <v>0</v>
      </c>
      <c r="H2608" s="171">
        <f t="shared" ref="H2608:AE2608" si="447">H2609</f>
        <v>0</v>
      </c>
      <c r="I2608" s="171">
        <f t="shared" si="447"/>
        <v>0</v>
      </c>
      <c r="J2608" s="171">
        <f t="shared" si="447"/>
        <v>0</v>
      </c>
      <c r="K2608" s="171">
        <f t="shared" si="447"/>
        <v>0</v>
      </c>
      <c r="L2608" s="171">
        <f t="shared" si="447"/>
        <v>0</v>
      </c>
      <c r="M2608" s="171">
        <f t="shared" si="447"/>
        <v>2</v>
      </c>
      <c r="N2608" s="171">
        <f t="shared" si="447"/>
        <v>1931.4</v>
      </c>
      <c r="O2608" s="171">
        <f t="shared" si="447"/>
        <v>0</v>
      </c>
      <c r="P2608" s="185">
        <f t="shared" si="447"/>
        <v>0</v>
      </c>
      <c r="Q2608" s="171">
        <f t="shared" si="447"/>
        <v>0</v>
      </c>
      <c r="R2608" s="171">
        <f t="shared" si="447"/>
        <v>0</v>
      </c>
      <c r="S2608" s="171">
        <v>0</v>
      </c>
      <c r="T2608" s="171">
        <v>0</v>
      </c>
      <c r="U2608" s="171">
        <v>12</v>
      </c>
      <c r="V2608" s="185">
        <v>129735.9284</v>
      </c>
      <c r="W2608" s="171">
        <f t="shared" si="447"/>
        <v>0</v>
      </c>
      <c r="X2608" s="171">
        <f t="shared" si="447"/>
        <v>0</v>
      </c>
      <c r="Y2608" s="171">
        <f t="shared" si="447"/>
        <v>0</v>
      </c>
      <c r="Z2608" s="171">
        <f t="shared" si="447"/>
        <v>0</v>
      </c>
      <c r="AA2608" s="171">
        <f t="shared" si="447"/>
        <v>0</v>
      </c>
      <c r="AB2608" s="171">
        <f t="shared" si="447"/>
        <v>0</v>
      </c>
      <c r="AC2608" s="171">
        <f t="shared" si="447"/>
        <v>0</v>
      </c>
      <c r="AD2608" s="181">
        <f t="shared" si="447"/>
        <v>0</v>
      </c>
      <c r="AE2608" s="185">
        <f t="shared" si="447"/>
        <v>131667.3284</v>
      </c>
      <c r="AF2608" s="104"/>
      <c r="AG2608" s="104"/>
      <c r="AH2608" s="104"/>
      <c r="AI2608" s="104"/>
      <c r="AJ2608" s="104"/>
      <c r="AK2608" s="104"/>
      <c r="AL2608" s="104"/>
      <c r="AM2608" s="104"/>
      <c r="AN2608" s="104"/>
      <c r="AO2608" s="104"/>
      <c r="AP2608" s="104"/>
      <c r="AQ2608" s="104"/>
      <c r="AR2608" s="104"/>
      <c r="AS2608" s="104"/>
      <c r="AT2608" s="104"/>
      <c r="AU2608" s="104"/>
      <c r="AV2608" s="104"/>
      <c r="AW2608" s="104"/>
      <c r="AX2608" s="104"/>
      <c r="AY2608" s="104"/>
      <c r="AZ2608" s="104"/>
      <c r="BA2608" s="104"/>
      <c r="BB2608" s="104"/>
      <c r="BC2608" s="104"/>
      <c r="BD2608" s="104"/>
      <c r="BE2608" s="104"/>
      <c r="BF2608" s="104"/>
      <c r="BG2608" s="104"/>
      <c r="BH2608" s="104"/>
      <c r="BI2608" s="104"/>
      <c r="BJ2608" s="104"/>
      <c r="BK2608" s="104"/>
      <c r="BL2608" s="104"/>
      <c r="BM2608" s="104"/>
      <c r="BN2608" s="104"/>
      <c r="BO2608" s="104"/>
      <c r="BP2608" s="104"/>
      <c r="BQ2608" s="104"/>
      <c r="BR2608" s="104"/>
      <c r="GM2608" s="104"/>
      <c r="GN2608" s="104"/>
      <c r="GO2608" s="104"/>
      <c r="GP2608" s="104"/>
      <c r="GQ2608" s="104"/>
      <c r="GR2608" s="104"/>
      <c r="GS2608" s="104"/>
      <c r="GT2608" s="104"/>
      <c r="GU2608" s="104"/>
      <c r="GV2608" s="104"/>
      <c r="GW2608" s="104"/>
      <c r="GX2608" s="104"/>
      <c r="GY2608" s="104"/>
      <c r="GZ2608" s="104"/>
      <c r="HA2608" s="104"/>
      <c r="HB2608" s="104"/>
      <c r="HC2608" s="104"/>
      <c r="HD2608" s="104"/>
      <c r="HE2608" s="104"/>
      <c r="HF2608" s="104"/>
      <c r="HG2608" s="104"/>
      <c r="HH2608" s="104"/>
      <c r="HI2608" s="104"/>
      <c r="HJ2608" s="104"/>
      <c r="HK2608" s="104"/>
      <c r="HL2608" s="104"/>
      <c r="HM2608" s="104"/>
      <c r="HN2608" s="104"/>
      <c r="HO2608" s="104"/>
      <c r="HP2608" s="104"/>
      <c r="HQ2608" s="104"/>
      <c r="HR2608" s="104"/>
      <c r="HS2608" s="104"/>
      <c r="HT2608" s="104"/>
      <c r="HU2608" s="104"/>
      <c r="HV2608" s="104"/>
      <c r="HW2608" s="104"/>
      <c r="HX2608" s="104"/>
      <c r="HY2608" s="104"/>
      <c r="HZ2608" s="104"/>
      <c r="IA2608" s="104"/>
      <c r="IB2608" s="104"/>
      <c r="IC2608" s="104"/>
      <c r="ID2608" s="104"/>
      <c r="IE2608" s="104"/>
      <c r="IF2608" s="104"/>
      <c r="IG2608" s="104"/>
      <c r="IH2608" s="104"/>
      <c r="II2608" s="104"/>
      <c r="IJ2608" s="104"/>
      <c r="IK2608" s="104"/>
      <c r="IL2608" s="104"/>
      <c r="IM2608" s="104"/>
      <c r="IN2608" s="104"/>
      <c r="IO2608" s="104"/>
      <c r="IP2608" s="104"/>
      <c r="IQ2608" s="104"/>
      <c r="IR2608" s="104"/>
      <c r="IS2608" s="104"/>
      <c r="IT2608" s="104"/>
      <c r="IU2608" s="104"/>
      <c r="IV2608" s="104"/>
      <c r="IW2608" s="104"/>
      <c r="IX2608" s="104"/>
      <c r="IY2608" s="104"/>
      <c r="IZ2608" s="104"/>
      <c r="JA2608" s="104"/>
      <c r="JB2608" s="104"/>
      <c r="JC2608" s="104"/>
      <c r="JD2608" s="104"/>
      <c r="JE2608" s="104"/>
      <c r="JF2608" s="104"/>
      <c r="JG2608" s="104"/>
      <c r="JH2608" s="104"/>
      <c r="JI2608" s="104"/>
      <c r="JJ2608" s="104"/>
      <c r="JK2608" s="104"/>
      <c r="JL2608" s="104"/>
      <c r="JM2608" s="104"/>
      <c r="JN2608" s="104"/>
      <c r="JO2608" s="104"/>
      <c r="JP2608" s="104"/>
      <c r="JQ2608" s="104"/>
      <c r="JR2608" s="104"/>
      <c r="JS2608" s="104"/>
      <c r="JT2608" s="104"/>
      <c r="JU2608" s="104"/>
      <c r="JV2608" s="104"/>
      <c r="JW2608" s="104"/>
      <c r="JX2608" s="104"/>
      <c r="JY2608" s="104"/>
      <c r="JZ2608" s="104"/>
      <c r="KA2608" s="104"/>
      <c r="KB2608" s="104"/>
      <c r="KC2608" s="104"/>
      <c r="KD2608" s="104"/>
      <c r="KE2608" s="104"/>
      <c r="KF2608" s="104"/>
      <c r="KG2608" s="104"/>
      <c r="KH2608" s="104"/>
      <c r="KI2608" s="104"/>
      <c r="KJ2608" s="104"/>
      <c r="KK2608" s="104"/>
      <c r="KL2608" s="104"/>
      <c r="KM2608" s="104"/>
      <c r="KN2608" s="104"/>
      <c r="KO2608" s="104"/>
      <c r="KP2608" s="104"/>
      <c r="KQ2608" s="104"/>
      <c r="KR2608" s="104"/>
      <c r="KS2608" s="104"/>
      <c r="KT2608" s="104"/>
      <c r="KU2608" s="104"/>
      <c r="KV2608" s="104"/>
      <c r="KW2608" s="104"/>
      <c r="KX2608" s="104"/>
      <c r="KY2608" s="104"/>
      <c r="KZ2608" s="104"/>
      <c r="LA2608" s="104"/>
      <c r="LB2608" s="104"/>
      <c r="LC2608" s="104"/>
      <c r="LD2608" s="104"/>
      <c r="LE2608" s="104"/>
      <c r="LF2608" s="104"/>
      <c r="LG2608" s="104"/>
      <c r="LH2608" s="104"/>
      <c r="LI2608" s="104"/>
      <c r="LJ2608" s="104"/>
      <c r="LK2608" s="104"/>
      <c r="LL2608" s="104"/>
      <c r="LM2608" s="104"/>
      <c r="LN2608" s="104"/>
      <c r="LO2608" s="104"/>
      <c r="LP2608" s="104"/>
      <c r="LQ2608" s="104"/>
      <c r="LR2608" s="104"/>
      <c r="LS2608" s="104"/>
      <c r="LT2608" s="104"/>
      <c r="LU2608" s="104"/>
      <c r="LV2608" s="104"/>
      <c r="LW2608" s="104"/>
      <c r="LX2608" s="104"/>
      <c r="LY2608" s="104"/>
      <c r="LZ2608" s="104"/>
      <c r="MA2608" s="104"/>
      <c r="MB2608" s="104"/>
      <c r="MC2608" s="104"/>
      <c r="MD2608" s="104"/>
      <c r="ME2608" s="104"/>
      <c r="MF2608" s="104"/>
      <c r="MG2608" s="104"/>
      <c r="MH2608" s="104"/>
      <c r="MI2608" s="104"/>
      <c r="MJ2608" s="104"/>
      <c r="MK2608" s="104"/>
      <c r="ML2608" s="104"/>
      <c r="MM2608" s="104"/>
      <c r="MN2608" s="104"/>
      <c r="MO2608" s="104"/>
      <c r="MP2608" s="104"/>
      <c r="MQ2608" s="104"/>
      <c r="MR2608" s="104"/>
      <c r="MS2608" s="104"/>
      <c r="MT2608" s="104"/>
      <c r="MU2608" s="104"/>
      <c r="MV2608" s="104"/>
      <c r="MW2608" s="104"/>
      <c r="MX2608" s="104"/>
      <c r="MY2608" s="104"/>
      <c r="MZ2608" s="104"/>
      <c r="NA2608" s="104"/>
      <c r="NB2608" s="104"/>
      <c r="NC2608" s="104"/>
      <c r="ND2608" s="104"/>
      <c r="NE2608" s="104"/>
      <c r="NF2608" s="104"/>
      <c r="NG2608" s="104"/>
      <c r="NH2608" s="104"/>
      <c r="NI2608" s="104"/>
      <c r="NJ2608" s="104"/>
      <c r="NK2608" s="104"/>
      <c r="NL2608" s="104"/>
      <c r="NM2608" s="104"/>
      <c r="NN2608" s="104"/>
      <c r="NO2608" s="104"/>
      <c r="NP2608" s="104"/>
      <c r="NQ2608" s="104"/>
      <c r="NR2608" s="104"/>
      <c r="NS2608" s="104"/>
      <c r="NT2608" s="104"/>
      <c r="NU2608" s="104"/>
      <c r="NV2608" s="104"/>
      <c r="NW2608" s="104"/>
      <c r="NX2608" s="104"/>
      <c r="NY2608" s="104"/>
      <c r="NZ2608" s="104"/>
      <c r="OA2608" s="104"/>
      <c r="OB2608" s="104"/>
      <c r="OC2608" s="104"/>
      <c r="OD2608" s="104"/>
      <c r="OE2608" s="104"/>
      <c r="OF2608" s="104"/>
      <c r="OG2608" s="104"/>
      <c r="OH2608" s="104"/>
      <c r="OI2608" s="104"/>
      <c r="OJ2608" s="104"/>
      <c r="OK2608" s="104"/>
      <c r="OL2608" s="104"/>
      <c r="OM2608" s="104"/>
      <c r="ON2608" s="104"/>
      <c r="OO2608" s="104"/>
      <c r="OP2608" s="104"/>
      <c r="OQ2608" s="104"/>
      <c r="OR2608" s="104"/>
      <c r="OS2608" s="104"/>
      <c r="OT2608" s="104"/>
      <c r="OU2608" s="104"/>
      <c r="OV2608" s="104"/>
      <c r="OW2608" s="104"/>
      <c r="OX2608" s="104"/>
      <c r="OY2608" s="104"/>
      <c r="OZ2608" s="104"/>
      <c r="PA2608" s="104"/>
      <c r="PB2608" s="104"/>
      <c r="PC2608" s="104"/>
      <c r="PD2608" s="104"/>
      <c r="PE2608" s="104"/>
      <c r="PF2608" s="104"/>
      <c r="PG2608" s="104"/>
      <c r="PH2608" s="104"/>
      <c r="PI2608" s="104"/>
      <c r="PJ2608" s="104"/>
      <c r="PK2608" s="104"/>
      <c r="PL2608" s="104"/>
      <c r="PM2608" s="104"/>
      <c r="PN2608" s="104"/>
      <c r="PO2608" s="104"/>
      <c r="PP2608" s="104"/>
      <c r="PQ2608" s="104"/>
      <c r="PR2608" s="104"/>
      <c r="PS2608" s="104"/>
      <c r="PT2608" s="104"/>
      <c r="PU2608" s="104"/>
      <c r="PV2608" s="104"/>
      <c r="PW2608" s="104"/>
      <c r="PX2608" s="104"/>
      <c r="PY2608" s="104"/>
      <c r="PZ2608" s="104"/>
      <c r="QA2608" s="104"/>
      <c r="QB2608" s="104"/>
      <c r="QC2608" s="104"/>
      <c r="QD2608" s="104"/>
      <c r="QE2608" s="104"/>
      <c r="QF2608" s="104"/>
      <c r="QG2608" s="104"/>
      <c r="QH2608" s="104"/>
      <c r="QI2608" s="104"/>
      <c r="QJ2608" s="104"/>
      <c r="QK2608" s="104"/>
      <c r="QL2608" s="104"/>
      <c r="QM2608" s="104"/>
      <c r="QN2608" s="104"/>
      <c r="QO2608" s="104"/>
      <c r="QP2608" s="104"/>
      <c r="QQ2608" s="104"/>
      <c r="QR2608" s="104"/>
      <c r="QS2608" s="104"/>
      <c r="QT2608" s="104"/>
      <c r="QU2608" s="104"/>
      <c r="QV2608" s="104"/>
      <c r="QW2608" s="104"/>
      <c r="QX2608" s="104"/>
      <c r="QY2608" s="104"/>
      <c r="QZ2608" s="104"/>
      <c r="RA2608" s="104"/>
      <c r="RB2608" s="104"/>
      <c r="RC2608" s="104"/>
      <c r="RD2608" s="104"/>
      <c r="RE2608" s="104"/>
      <c r="RF2608" s="104"/>
    </row>
    <row r="2609" spans="1:474" s="19" customFormat="1" x14ac:dyDescent="0.25">
      <c r="A2609" s="15">
        <v>56704</v>
      </c>
      <c r="B2609" s="67" t="s">
        <v>2445</v>
      </c>
      <c r="C2609" s="15"/>
      <c r="D2609" s="15"/>
      <c r="E2609" s="15"/>
      <c r="F2609" s="18">
        <v>131667.3284</v>
      </c>
      <c r="G2609" s="173">
        <f>SUM(G2610:G2621)</f>
        <v>0</v>
      </c>
      <c r="H2609" s="173">
        <f t="shared" ref="H2609:AE2609" si="448">SUM(H2610:H2621)</f>
        <v>0</v>
      </c>
      <c r="I2609" s="173">
        <f t="shared" si="448"/>
        <v>0</v>
      </c>
      <c r="J2609" s="173">
        <f t="shared" si="448"/>
        <v>0</v>
      </c>
      <c r="K2609" s="173">
        <f t="shared" si="448"/>
        <v>0</v>
      </c>
      <c r="L2609" s="173">
        <f t="shared" si="448"/>
        <v>0</v>
      </c>
      <c r="M2609" s="173">
        <f t="shared" si="448"/>
        <v>2</v>
      </c>
      <c r="N2609" s="173">
        <f t="shared" si="448"/>
        <v>1931.4</v>
      </c>
      <c r="O2609" s="173">
        <f t="shared" si="448"/>
        <v>0</v>
      </c>
      <c r="P2609" s="184">
        <f t="shared" si="448"/>
        <v>0</v>
      </c>
      <c r="Q2609" s="173">
        <f t="shared" si="448"/>
        <v>0</v>
      </c>
      <c r="R2609" s="173">
        <f t="shared" si="448"/>
        <v>0</v>
      </c>
      <c r="S2609" s="173">
        <v>0</v>
      </c>
      <c r="T2609" s="173">
        <v>0</v>
      </c>
      <c r="U2609" s="173">
        <v>12</v>
      </c>
      <c r="V2609" s="184">
        <v>129735.9284</v>
      </c>
      <c r="W2609" s="173">
        <f t="shared" si="448"/>
        <v>0</v>
      </c>
      <c r="X2609" s="173">
        <f t="shared" si="448"/>
        <v>0</v>
      </c>
      <c r="Y2609" s="173">
        <f t="shared" si="448"/>
        <v>0</v>
      </c>
      <c r="Z2609" s="173">
        <f t="shared" si="448"/>
        <v>0</v>
      </c>
      <c r="AA2609" s="173">
        <f t="shared" si="448"/>
        <v>0</v>
      </c>
      <c r="AB2609" s="173">
        <f t="shared" si="448"/>
        <v>0</v>
      </c>
      <c r="AC2609" s="173">
        <f t="shared" si="448"/>
        <v>0</v>
      </c>
      <c r="AD2609" s="179">
        <f t="shared" si="448"/>
        <v>0</v>
      </c>
      <c r="AE2609" s="184">
        <f t="shared" si="448"/>
        <v>131667.3284</v>
      </c>
      <c r="AF2609" s="104"/>
      <c r="AG2609" s="104"/>
      <c r="AH2609" s="104"/>
      <c r="AI2609" s="104"/>
      <c r="AJ2609" s="104"/>
      <c r="AK2609" s="104"/>
      <c r="AL2609" s="104"/>
      <c r="AM2609" s="104"/>
      <c r="AN2609" s="104"/>
      <c r="AO2609" s="104"/>
      <c r="AP2609" s="104"/>
      <c r="AQ2609" s="104"/>
      <c r="AR2609" s="104"/>
      <c r="AS2609" s="104"/>
      <c r="AT2609" s="104"/>
      <c r="AU2609" s="104"/>
      <c r="AV2609" s="104"/>
      <c r="AW2609" s="104"/>
      <c r="AX2609" s="104"/>
      <c r="AY2609" s="104"/>
      <c r="AZ2609" s="104"/>
      <c r="BA2609" s="104"/>
      <c r="BB2609" s="104"/>
      <c r="BC2609" s="104"/>
      <c r="BD2609" s="104"/>
      <c r="BE2609" s="104"/>
      <c r="BF2609" s="104"/>
      <c r="BG2609" s="104"/>
      <c r="BH2609" s="104"/>
      <c r="BI2609" s="104"/>
      <c r="BJ2609" s="104"/>
      <c r="BK2609" s="104"/>
      <c r="BL2609" s="104"/>
      <c r="BM2609" s="104"/>
      <c r="BN2609" s="104"/>
      <c r="BO2609" s="104"/>
      <c r="BP2609" s="104"/>
      <c r="BQ2609" s="104"/>
      <c r="BR2609" s="104"/>
      <c r="GM2609" s="104"/>
      <c r="GN2609" s="104"/>
      <c r="GO2609" s="104"/>
      <c r="GP2609" s="104"/>
      <c r="GQ2609" s="104"/>
      <c r="GR2609" s="104"/>
      <c r="GS2609" s="104"/>
      <c r="GT2609" s="104"/>
      <c r="GU2609" s="104"/>
      <c r="GV2609" s="104"/>
      <c r="GW2609" s="104"/>
      <c r="GX2609" s="104"/>
      <c r="GY2609" s="104"/>
      <c r="GZ2609" s="104"/>
      <c r="HA2609" s="104"/>
      <c r="HB2609" s="104"/>
      <c r="HC2609" s="104"/>
      <c r="HD2609" s="104"/>
      <c r="HE2609" s="104"/>
      <c r="HF2609" s="104"/>
      <c r="HG2609" s="104"/>
      <c r="HH2609" s="104"/>
      <c r="HI2609" s="104"/>
      <c r="HJ2609" s="104"/>
      <c r="HK2609" s="104"/>
      <c r="HL2609" s="104"/>
      <c r="HM2609" s="104"/>
      <c r="HN2609" s="104"/>
      <c r="HO2609" s="104"/>
      <c r="HP2609" s="104"/>
      <c r="HQ2609" s="104"/>
      <c r="HR2609" s="104"/>
      <c r="HS2609" s="104"/>
      <c r="HT2609" s="104"/>
      <c r="HU2609" s="104"/>
      <c r="HV2609" s="104"/>
      <c r="HW2609" s="104"/>
      <c r="HX2609" s="104"/>
      <c r="HY2609" s="104"/>
      <c r="HZ2609" s="104"/>
      <c r="IA2609" s="104"/>
      <c r="IB2609" s="104"/>
      <c r="IC2609" s="104"/>
      <c r="ID2609" s="104"/>
      <c r="IE2609" s="104"/>
      <c r="IF2609" s="104"/>
      <c r="IG2609" s="104"/>
      <c r="IH2609" s="104"/>
      <c r="II2609" s="104"/>
      <c r="IJ2609" s="104"/>
      <c r="IK2609" s="104"/>
      <c r="IL2609" s="104"/>
      <c r="IM2609" s="104"/>
      <c r="IN2609" s="104"/>
      <c r="IO2609" s="104"/>
      <c r="IP2609" s="104"/>
      <c r="IQ2609" s="104"/>
      <c r="IR2609" s="104"/>
      <c r="IS2609" s="104"/>
      <c r="IT2609" s="104"/>
      <c r="IU2609" s="104"/>
      <c r="IV2609" s="104"/>
      <c r="IW2609" s="104"/>
      <c r="IX2609" s="104"/>
      <c r="IY2609" s="104"/>
      <c r="IZ2609" s="104"/>
      <c r="JA2609" s="104"/>
      <c r="JB2609" s="104"/>
      <c r="JC2609" s="104"/>
      <c r="JD2609" s="104"/>
      <c r="JE2609" s="104"/>
      <c r="JF2609" s="104"/>
      <c r="JG2609" s="104"/>
      <c r="JH2609" s="104"/>
      <c r="JI2609" s="104"/>
      <c r="JJ2609" s="104"/>
      <c r="JK2609" s="104"/>
      <c r="JL2609" s="104"/>
      <c r="JM2609" s="104"/>
      <c r="JN2609" s="104"/>
      <c r="JO2609" s="104"/>
      <c r="JP2609" s="104"/>
      <c r="JQ2609" s="104"/>
      <c r="JR2609" s="104"/>
      <c r="JS2609" s="104"/>
      <c r="JT2609" s="104"/>
      <c r="JU2609" s="104"/>
      <c r="JV2609" s="104"/>
      <c r="JW2609" s="104"/>
      <c r="JX2609" s="104"/>
      <c r="JY2609" s="104"/>
      <c r="JZ2609" s="104"/>
      <c r="KA2609" s="104"/>
      <c r="KB2609" s="104"/>
      <c r="KC2609" s="104"/>
      <c r="KD2609" s="104"/>
      <c r="KE2609" s="104"/>
      <c r="KF2609" s="104"/>
      <c r="KG2609" s="104"/>
      <c r="KH2609" s="104"/>
      <c r="KI2609" s="104"/>
      <c r="KJ2609" s="104"/>
      <c r="KK2609" s="104"/>
      <c r="KL2609" s="104"/>
      <c r="KM2609" s="104"/>
      <c r="KN2609" s="104"/>
      <c r="KO2609" s="104"/>
      <c r="KP2609" s="104"/>
      <c r="KQ2609" s="104"/>
      <c r="KR2609" s="104"/>
      <c r="KS2609" s="104"/>
      <c r="KT2609" s="104"/>
      <c r="KU2609" s="104"/>
      <c r="KV2609" s="104"/>
      <c r="KW2609" s="104"/>
      <c r="KX2609" s="104"/>
      <c r="KY2609" s="104"/>
      <c r="KZ2609" s="104"/>
      <c r="LA2609" s="104"/>
      <c r="LB2609" s="104"/>
      <c r="LC2609" s="104"/>
      <c r="LD2609" s="104"/>
      <c r="LE2609" s="104"/>
      <c r="LF2609" s="104"/>
      <c r="LG2609" s="104"/>
      <c r="LH2609" s="104"/>
      <c r="LI2609" s="104"/>
      <c r="LJ2609" s="104"/>
      <c r="LK2609" s="104"/>
      <c r="LL2609" s="104"/>
      <c r="LM2609" s="104"/>
      <c r="LN2609" s="104"/>
      <c r="LO2609" s="104"/>
      <c r="LP2609" s="104"/>
      <c r="LQ2609" s="104"/>
      <c r="LR2609" s="104"/>
      <c r="LS2609" s="104"/>
      <c r="LT2609" s="104"/>
      <c r="LU2609" s="104"/>
      <c r="LV2609" s="104"/>
      <c r="LW2609" s="104"/>
      <c r="LX2609" s="104"/>
      <c r="LY2609" s="104"/>
      <c r="LZ2609" s="104"/>
      <c r="MA2609" s="104"/>
      <c r="MB2609" s="104"/>
      <c r="MC2609" s="104"/>
      <c r="MD2609" s="104"/>
      <c r="ME2609" s="104"/>
      <c r="MF2609" s="104"/>
      <c r="MG2609" s="104"/>
      <c r="MH2609" s="104"/>
      <c r="MI2609" s="104"/>
      <c r="MJ2609" s="104"/>
      <c r="MK2609" s="104"/>
      <c r="ML2609" s="104"/>
      <c r="MM2609" s="104"/>
      <c r="MN2609" s="104"/>
      <c r="MO2609" s="104"/>
      <c r="MP2609" s="104"/>
      <c r="MQ2609" s="104"/>
      <c r="MR2609" s="104"/>
      <c r="MS2609" s="104"/>
      <c r="MT2609" s="104"/>
      <c r="MU2609" s="104"/>
      <c r="MV2609" s="104"/>
      <c r="MW2609" s="104"/>
      <c r="MX2609" s="104"/>
      <c r="MY2609" s="104"/>
      <c r="MZ2609" s="104"/>
      <c r="NA2609" s="104"/>
      <c r="NB2609" s="104"/>
      <c r="NC2609" s="104"/>
      <c r="ND2609" s="104"/>
      <c r="NE2609" s="104"/>
      <c r="NF2609" s="104"/>
      <c r="NG2609" s="104"/>
      <c r="NH2609" s="104"/>
      <c r="NI2609" s="104"/>
      <c r="NJ2609" s="104"/>
      <c r="NK2609" s="104"/>
      <c r="NL2609" s="104"/>
      <c r="NM2609" s="104"/>
      <c r="NN2609" s="104"/>
      <c r="NO2609" s="104"/>
      <c r="NP2609" s="104"/>
      <c r="NQ2609" s="104"/>
      <c r="NR2609" s="104"/>
      <c r="NS2609" s="104"/>
      <c r="NT2609" s="104"/>
      <c r="NU2609" s="104"/>
      <c r="NV2609" s="104"/>
      <c r="NW2609" s="104"/>
      <c r="NX2609" s="104"/>
      <c r="NY2609" s="104"/>
      <c r="NZ2609" s="104"/>
      <c r="OA2609" s="104"/>
      <c r="OB2609" s="104"/>
      <c r="OC2609" s="104"/>
      <c r="OD2609" s="104"/>
      <c r="OE2609" s="104"/>
      <c r="OF2609" s="104"/>
      <c r="OG2609" s="104"/>
      <c r="OH2609" s="104"/>
      <c r="OI2609" s="104"/>
      <c r="OJ2609" s="104"/>
      <c r="OK2609" s="104"/>
      <c r="OL2609" s="104"/>
      <c r="OM2609" s="104"/>
      <c r="ON2609" s="104"/>
      <c r="OO2609" s="104"/>
      <c r="OP2609" s="104"/>
      <c r="OQ2609" s="104"/>
      <c r="OR2609" s="104"/>
      <c r="OS2609" s="104"/>
      <c r="OT2609" s="104"/>
      <c r="OU2609" s="104"/>
      <c r="OV2609" s="104"/>
      <c r="OW2609" s="104"/>
      <c r="OX2609" s="104"/>
      <c r="OY2609" s="104"/>
      <c r="OZ2609" s="104"/>
      <c r="PA2609" s="104"/>
      <c r="PB2609" s="104"/>
      <c r="PC2609" s="104"/>
      <c r="PD2609" s="104"/>
      <c r="PE2609" s="104"/>
      <c r="PF2609" s="104"/>
      <c r="PG2609" s="104"/>
      <c r="PH2609" s="104"/>
      <c r="PI2609" s="104"/>
      <c r="PJ2609" s="104"/>
      <c r="PK2609" s="104"/>
      <c r="PL2609" s="104"/>
      <c r="PM2609" s="104"/>
      <c r="PN2609" s="104"/>
      <c r="PO2609" s="104"/>
      <c r="PP2609" s="104"/>
      <c r="PQ2609" s="104"/>
      <c r="PR2609" s="104"/>
      <c r="PS2609" s="104"/>
      <c r="PT2609" s="104"/>
      <c r="PU2609" s="104"/>
      <c r="PV2609" s="104"/>
      <c r="PW2609" s="104"/>
      <c r="PX2609" s="104"/>
      <c r="PY2609" s="104"/>
      <c r="PZ2609" s="104"/>
      <c r="QA2609" s="104"/>
      <c r="QB2609" s="104"/>
      <c r="QC2609" s="104"/>
      <c r="QD2609" s="104"/>
      <c r="QE2609" s="104"/>
      <c r="QF2609" s="104"/>
      <c r="QG2609" s="104"/>
      <c r="QH2609" s="104"/>
      <c r="QI2609" s="104"/>
      <c r="QJ2609" s="104"/>
      <c r="QK2609" s="104"/>
      <c r="QL2609" s="104"/>
      <c r="QM2609" s="104"/>
      <c r="QN2609" s="104"/>
      <c r="QO2609" s="104"/>
      <c r="QP2609" s="104"/>
      <c r="QQ2609" s="104"/>
      <c r="QR2609" s="104"/>
      <c r="QS2609" s="104"/>
      <c r="QT2609" s="104"/>
      <c r="QU2609" s="104"/>
      <c r="QV2609" s="104"/>
      <c r="QW2609" s="104"/>
      <c r="QX2609" s="104"/>
      <c r="QY2609" s="104"/>
      <c r="QZ2609" s="104"/>
      <c r="RA2609" s="104"/>
      <c r="RB2609" s="104"/>
      <c r="RC2609" s="104"/>
      <c r="RD2609" s="104"/>
      <c r="RE2609" s="104"/>
      <c r="RF2609" s="104"/>
    </row>
    <row r="2610" spans="1:474" x14ac:dyDescent="0.25">
      <c r="A2610" s="147"/>
      <c r="B2610" s="48" t="s">
        <v>2446</v>
      </c>
      <c r="C2610" s="23"/>
      <c r="D2610" s="49">
        <v>1</v>
      </c>
      <c r="E2610" s="23"/>
      <c r="F2610" s="50">
        <v>32108.6</v>
      </c>
      <c r="G2610" s="169"/>
      <c r="H2610" s="169"/>
      <c r="I2610" s="169"/>
      <c r="J2610" s="169"/>
      <c r="K2610" s="169"/>
      <c r="L2610" s="169"/>
      <c r="M2610" s="169"/>
      <c r="N2610" s="169"/>
      <c r="O2610" s="169"/>
      <c r="P2610" s="207"/>
      <c r="Q2610" s="169"/>
      <c r="R2610" s="169"/>
      <c r="S2610" s="169"/>
      <c r="T2610" s="169"/>
      <c r="U2610" s="208">
        <v>1</v>
      </c>
      <c r="V2610" s="207">
        <v>32108.6</v>
      </c>
      <c r="W2610" s="169"/>
      <c r="X2610" s="169"/>
      <c r="Y2610" s="169"/>
      <c r="Z2610" s="169"/>
      <c r="AA2610" s="169"/>
      <c r="AB2610" s="169"/>
      <c r="AC2610" s="180"/>
      <c r="AD2610" s="180"/>
      <c r="AE2610" s="207">
        <f t="shared" ref="AE2610:AE2621" si="449">H2610+J2610+L2610+N2610+P2610+R2610+T2610+V2610+X2610+Z2610+AB2610+AD2610</f>
        <v>32108.6</v>
      </c>
    </row>
    <row r="2611" spans="1:474" x14ac:dyDescent="0.25">
      <c r="A2611" s="147"/>
      <c r="B2611" s="48" t="s">
        <v>2447</v>
      </c>
      <c r="C2611" s="23"/>
      <c r="D2611" s="49">
        <v>0</v>
      </c>
      <c r="E2611" s="23"/>
      <c r="F2611" s="50">
        <v>0</v>
      </c>
      <c r="G2611" s="169"/>
      <c r="H2611" s="169"/>
      <c r="I2611" s="169"/>
      <c r="J2611" s="169"/>
      <c r="K2611" s="169"/>
      <c r="L2611" s="169"/>
      <c r="M2611" s="169"/>
      <c r="N2611" s="169"/>
      <c r="O2611" s="169"/>
      <c r="P2611" s="207"/>
      <c r="Q2611" s="169"/>
      <c r="R2611" s="169"/>
      <c r="S2611" s="169"/>
      <c r="T2611" s="169"/>
      <c r="U2611" s="208">
        <v>0</v>
      </c>
      <c r="V2611" s="207">
        <v>0</v>
      </c>
      <c r="W2611" s="169"/>
      <c r="X2611" s="169"/>
      <c r="Y2611" s="169"/>
      <c r="Z2611" s="169"/>
      <c r="AA2611" s="169"/>
      <c r="AB2611" s="169"/>
      <c r="AC2611" s="180"/>
      <c r="AD2611" s="180"/>
      <c r="AE2611" s="207">
        <f t="shared" si="449"/>
        <v>0</v>
      </c>
    </row>
    <row r="2612" spans="1:474" x14ac:dyDescent="0.25">
      <c r="A2612" s="147"/>
      <c r="B2612" s="48" t="s">
        <v>2448</v>
      </c>
      <c r="C2612" s="23"/>
      <c r="D2612" s="49">
        <v>2</v>
      </c>
      <c r="E2612" s="23"/>
      <c r="F2612" s="50">
        <v>4671.6912000000011</v>
      </c>
      <c r="G2612" s="169"/>
      <c r="H2612" s="169"/>
      <c r="I2612" s="169"/>
      <c r="J2612" s="169"/>
      <c r="K2612" s="169"/>
      <c r="L2612" s="169"/>
      <c r="M2612" s="169">
        <v>1</v>
      </c>
      <c r="N2612" s="169">
        <v>446.4</v>
      </c>
      <c r="O2612" s="169"/>
      <c r="P2612" s="207"/>
      <c r="Q2612" s="169"/>
      <c r="R2612" s="169"/>
      <c r="S2612" s="169"/>
      <c r="T2612" s="169"/>
      <c r="U2612" s="208">
        <v>1</v>
      </c>
      <c r="V2612" s="207">
        <v>4225.2912000000015</v>
      </c>
      <c r="W2612" s="169"/>
      <c r="X2612" s="169"/>
      <c r="Y2612" s="169"/>
      <c r="Z2612" s="169"/>
      <c r="AA2612" s="169"/>
      <c r="AB2612" s="169"/>
      <c r="AC2612" s="180"/>
      <c r="AD2612" s="180"/>
      <c r="AE2612" s="207">
        <f t="shared" si="449"/>
        <v>4671.6912000000011</v>
      </c>
    </row>
    <row r="2613" spans="1:474" x14ac:dyDescent="0.25">
      <c r="A2613" s="147"/>
      <c r="B2613" s="48" t="s">
        <v>2449</v>
      </c>
      <c r="C2613" s="23"/>
      <c r="D2613" s="49">
        <v>2</v>
      </c>
      <c r="E2613" s="23"/>
      <c r="F2613" s="50">
        <v>1598.5727999999999</v>
      </c>
      <c r="G2613" s="169"/>
      <c r="H2613" s="169"/>
      <c r="I2613" s="169"/>
      <c r="J2613" s="169"/>
      <c r="K2613" s="169"/>
      <c r="L2613" s="169"/>
      <c r="M2613" s="169"/>
      <c r="N2613" s="169"/>
      <c r="O2613" s="169"/>
      <c r="P2613" s="207"/>
      <c r="Q2613" s="169"/>
      <c r="R2613" s="169"/>
      <c r="S2613" s="169"/>
      <c r="T2613" s="169"/>
      <c r="U2613" s="208">
        <v>2</v>
      </c>
      <c r="V2613" s="207">
        <v>1598.5727999999999</v>
      </c>
      <c r="W2613" s="169"/>
      <c r="X2613" s="169"/>
      <c r="Y2613" s="169"/>
      <c r="Z2613" s="169"/>
      <c r="AA2613" s="169"/>
      <c r="AB2613" s="169"/>
      <c r="AC2613" s="180"/>
      <c r="AD2613" s="180"/>
      <c r="AE2613" s="207">
        <f t="shared" si="449"/>
        <v>1598.5727999999999</v>
      </c>
    </row>
    <row r="2614" spans="1:474" x14ac:dyDescent="0.25">
      <c r="A2614" s="147"/>
      <c r="B2614" s="48" t="s">
        <v>2450</v>
      </c>
      <c r="C2614" s="23"/>
      <c r="D2614" s="49">
        <v>1</v>
      </c>
      <c r="E2614" s="23"/>
      <c r="F2614" s="50">
        <v>303.12839999999994</v>
      </c>
      <c r="G2614" s="169"/>
      <c r="H2614" s="169"/>
      <c r="I2614" s="169"/>
      <c r="J2614" s="169"/>
      <c r="K2614" s="169"/>
      <c r="L2614" s="169"/>
      <c r="M2614" s="169"/>
      <c r="N2614" s="169"/>
      <c r="O2614" s="169"/>
      <c r="P2614" s="207"/>
      <c r="Q2614" s="169"/>
      <c r="R2614" s="169"/>
      <c r="S2614" s="169"/>
      <c r="T2614" s="169"/>
      <c r="U2614" s="208">
        <v>1</v>
      </c>
      <c r="V2614" s="207">
        <v>303.12839999999994</v>
      </c>
      <c r="W2614" s="169"/>
      <c r="X2614" s="169"/>
      <c r="Y2614" s="169"/>
      <c r="Z2614" s="169"/>
      <c r="AA2614" s="169"/>
      <c r="AB2614" s="169"/>
      <c r="AC2614" s="180"/>
      <c r="AD2614" s="180"/>
      <c r="AE2614" s="207">
        <f t="shared" si="449"/>
        <v>303.12839999999994</v>
      </c>
    </row>
    <row r="2615" spans="1:474" ht="30" x14ac:dyDescent="0.25">
      <c r="A2615" s="147"/>
      <c r="B2615" s="62" t="s">
        <v>2451</v>
      </c>
      <c r="C2615" s="23"/>
      <c r="D2615" s="49">
        <v>1</v>
      </c>
      <c r="E2615" s="23"/>
      <c r="F2615" s="50">
        <v>17226.000000000004</v>
      </c>
      <c r="G2615" s="169"/>
      <c r="H2615" s="169"/>
      <c r="I2615" s="169"/>
      <c r="J2615" s="169"/>
      <c r="K2615" s="169"/>
      <c r="L2615" s="169"/>
      <c r="M2615" s="169"/>
      <c r="N2615" s="169"/>
      <c r="O2615" s="169"/>
      <c r="P2615" s="207"/>
      <c r="Q2615" s="169"/>
      <c r="R2615" s="169"/>
      <c r="S2615" s="169"/>
      <c r="T2615" s="169"/>
      <c r="U2615" s="208">
        <v>1</v>
      </c>
      <c r="V2615" s="207">
        <v>17226.000000000004</v>
      </c>
      <c r="W2615" s="169"/>
      <c r="X2615" s="169"/>
      <c r="Y2615" s="169"/>
      <c r="Z2615" s="169"/>
      <c r="AA2615" s="169"/>
      <c r="AB2615" s="169"/>
      <c r="AC2615" s="180"/>
      <c r="AD2615" s="180"/>
      <c r="AE2615" s="207">
        <f t="shared" si="449"/>
        <v>17226.000000000004</v>
      </c>
    </row>
    <row r="2616" spans="1:474" x14ac:dyDescent="0.25">
      <c r="A2616" s="147"/>
      <c r="B2616" s="48" t="s">
        <v>2452</v>
      </c>
      <c r="C2616" s="23"/>
      <c r="D2616" s="49">
        <v>1</v>
      </c>
      <c r="E2616" s="23"/>
      <c r="F2616" s="50">
        <v>2652.8040000000001</v>
      </c>
      <c r="G2616" s="169"/>
      <c r="H2616" s="169"/>
      <c r="I2616" s="169"/>
      <c r="J2616" s="169"/>
      <c r="K2616" s="169"/>
      <c r="L2616" s="169"/>
      <c r="M2616" s="169"/>
      <c r="N2616" s="169"/>
      <c r="O2616" s="169"/>
      <c r="P2616" s="207"/>
      <c r="Q2616" s="169"/>
      <c r="R2616" s="169"/>
      <c r="S2616" s="169"/>
      <c r="T2616" s="169"/>
      <c r="U2616" s="208">
        <v>1</v>
      </c>
      <c r="V2616" s="207">
        <v>2652.8040000000001</v>
      </c>
      <c r="W2616" s="169"/>
      <c r="X2616" s="169"/>
      <c r="Y2616" s="169"/>
      <c r="Z2616" s="169"/>
      <c r="AA2616" s="169"/>
      <c r="AB2616" s="169"/>
      <c r="AC2616" s="180"/>
      <c r="AD2616" s="180"/>
      <c r="AE2616" s="207">
        <f t="shared" si="449"/>
        <v>2652.8040000000001</v>
      </c>
    </row>
    <row r="2617" spans="1:474" x14ac:dyDescent="0.25">
      <c r="A2617" s="147"/>
      <c r="B2617" s="48" t="s">
        <v>2453</v>
      </c>
      <c r="C2617" s="23"/>
      <c r="D2617" s="49">
        <v>1</v>
      </c>
      <c r="E2617" s="23"/>
      <c r="F2617" s="50">
        <v>25494.48</v>
      </c>
      <c r="G2617" s="169"/>
      <c r="H2617" s="169"/>
      <c r="I2617" s="169"/>
      <c r="J2617" s="169"/>
      <c r="K2617" s="169"/>
      <c r="L2617" s="169"/>
      <c r="M2617" s="169"/>
      <c r="N2617" s="169"/>
      <c r="O2617" s="169"/>
      <c r="P2617" s="207"/>
      <c r="Q2617" s="169"/>
      <c r="R2617" s="169"/>
      <c r="S2617" s="169"/>
      <c r="T2617" s="169"/>
      <c r="U2617" s="208">
        <v>1</v>
      </c>
      <c r="V2617" s="207">
        <v>25494.48</v>
      </c>
      <c r="W2617" s="169"/>
      <c r="X2617" s="169"/>
      <c r="Y2617" s="169"/>
      <c r="Z2617" s="169"/>
      <c r="AA2617" s="169"/>
      <c r="AB2617" s="169"/>
      <c r="AC2617" s="180"/>
      <c r="AD2617" s="180"/>
      <c r="AE2617" s="207">
        <f t="shared" si="449"/>
        <v>25494.48</v>
      </c>
    </row>
    <row r="2618" spans="1:474" x14ac:dyDescent="0.25">
      <c r="A2618" s="147"/>
      <c r="B2618" s="48" t="s">
        <v>2454</v>
      </c>
      <c r="C2618" s="23"/>
      <c r="D2618" s="49">
        <v>1</v>
      </c>
      <c r="E2618" s="23"/>
      <c r="F2618" s="50">
        <v>33340.9</v>
      </c>
      <c r="G2618" s="169"/>
      <c r="H2618" s="169"/>
      <c r="I2618" s="169"/>
      <c r="J2618" s="169"/>
      <c r="K2618" s="169"/>
      <c r="L2618" s="169"/>
      <c r="M2618" s="169"/>
      <c r="N2618" s="169"/>
      <c r="O2618" s="169"/>
      <c r="P2618" s="207"/>
      <c r="Q2618" s="169"/>
      <c r="R2618" s="169"/>
      <c r="S2618" s="169"/>
      <c r="T2618" s="169"/>
      <c r="U2618" s="208">
        <v>1</v>
      </c>
      <c r="V2618" s="207">
        <v>33340.9</v>
      </c>
      <c r="W2618" s="169"/>
      <c r="X2618" s="169"/>
      <c r="Y2618" s="169"/>
      <c r="Z2618" s="169"/>
      <c r="AA2618" s="169"/>
      <c r="AB2618" s="169"/>
      <c r="AC2618" s="180"/>
      <c r="AD2618" s="180"/>
      <c r="AE2618" s="207">
        <f t="shared" si="449"/>
        <v>33340.9</v>
      </c>
    </row>
    <row r="2619" spans="1:474" x14ac:dyDescent="0.25">
      <c r="A2619" s="147"/>
      <c r="B2619" s="48" t="s">
        <v>2455</v>
      </c>
      <c r="C2619" s="23"/>
      <c r="D2619" s="49">
        <v>1</v>
      </c>
      <c r="E2619" s="23"/>
      <c r="F2619" s="50">
        <v>7786.152000000001</v>
      </c>
      <c r="G2619" s="169"/>
      <c r="H2619" s="169"/>
      <c r="I2619" s="169"/>
      <c r="J2619" s="169"/>
      <c r="K2619" s="169"/>
      <c r="L2619" s="169"/>
      <c r="M2619" s="169"/>
      <c r="N2619" s="169"/>
      <c r="O2619" s="169"/>
      <c r="P2619" s="207"/>
      <c r="Q2619" s="169"/>
      <c r="R2619" s="169"/>
      <c r="S2619" s="169"/>
      <c r="T2619" s="169"/>
      <c r="U2619" s="208">
        <v>1</v>
      </c>
      <c r="V2619" s="207">
        <v>7786.152000000001</v>
      </c>
      <c r="W2619" s="169"/>
      <c r="X2619" s="169"/>
      <c r="Y2619" s="169"/>
      <c r="Z2619" s="169"/>
      <c r="AA2619" s="169"/>
      <c r="AB2619" s="169"/>
      <c r="AC2619" s="180"/>
      <c r="AD2619" s="180"/>
      <c r="AE2619" s="207">
        <f t="shared" si="449"/>
        <v>7786.152000000001</v>
      </c>
    </row>
    <row r="2620" spans="1:474" x14ac:dyDescent="0.25">
      <c r="A2620" s="147"/>
      <c r="B2620" s="48" t="s">
        <v>2456</v>
      </c>
      <c r="C2620" s="23"/>
      <c r="D2620" s="49">
        <v>1</v>
      </c>
      <c r="E2620" s="23"/>
      <c r="F2620" s="50">
        <v>1485</v>
      </c>
      <c r="G2620" s="169"/>
      <c r="H2620" s="169"/>
      <c r="I2620" s="169"/>
      <c r="J2620" s="169"/>
      <c r="K2620" s="169"/>
      <c r="L2620" s="169"/>
      <c r="M2620" s="169">
        <v>1</v>
      </c>
      <c r="N2620" s="169">
        <v>1485</v>
      </c>
      <c r="O2620" s="169"/>
      <c r="P2620" s="207"/>
      <c r="Q2620" s="169"/>
      <c r="R2620" s="169"/>
      <c r="S2620" s="169"/>
      <c r="T2620" s="169"/>
      <c r="U2620" s="208">
        <v>0</v>
      </c>
      <c r="V2620" s="207">
        <v>0</v>
      </c>
      <c r="W2620" s="169"/>
      <c r="X2620" s="169"/>
      <c r="Y2620" s="169"/>
      <c r="Z2620" s="169"/>
      <c r="AA2620" s="169"/>
      <c r="AB2620" s="169"/>
      <c r="AC2620" s="180"/>
      <c r="AD2620" s="180"/>
      <c r="AE2620" s="207">
        <f t="shared" si="449"/>
        <v>1485</v>
      </c>
    </row>
    <row r="2621" spans="1:474" x14ac:dyDescent="0.25">
      <c r="A2621" s="147"/>
      <c r="B2621" s="48" t="s">
        <v>2457</v>
      </c>
      <c r="C2621" s="23"/>
      <c r="D2621" s="49">
        <v>2</v>
      </c>
      <c r="E2621" s="23"/>
      <c r="F2621" s="50">
        <v>5000</v>
      </c>
      <c r="G2621" s="169"/>
      <c r="H2621" s="169"/>
      <c r="I2621" s="169"/>
      <c r="J2621" s="169"/>
      <c r="K2621" s="169"/>
      <c r="L2621" s="169"/>
      <c r="M2621" s="169"/>
      <c r="N2621" s="169"/>
      <c r="O2621" s="169"/>
      <c r="P2621" s="207"/>
      <c r="Q2621" s="169"/>
      <c r="R2621" s="169"/>
      <c r="S2621" s="169"/>
      <c r="T2621" s="169"/>
      <c r="U2621" s="208">
        <v>2</v>
      </c>
      <c r="V2621" s="207">
        <v>5000</v>
      </c>
      <c r="W2621" s="169"/>
      <c r="X2621" s="169"/>
      <c r="Y2621" s="169"/>
      <c r="Z2621" s="169"/>
      <c r="AA2621" s="169"/>
      <c r="AB2621" s="169"/>
      <c r="AC2621" s="180"/>
      <c r="AD2621" s="180"/>
      <c r="AE2621" s="207">
        <f t="shared" si="449"/>
        <v>5000</v>
      </c>
    </row>
    <row r="2622" spans="1:474" s="14" customFormat="1" x14ac:dyDescent="0.25">
      <c r="A2622" s="146">
        <v>569</v>
      </c>
      <c r="B2622" s="79" t="s">
        <v>2458</v>
      </c>
      <c r="C2622" s="80"/>
      <c r="D2622" s="11"/>
      <c r="E2622" s="11"/>
      <c r="F2622" s="13">
        <v>1621.6799999999998</v>
      </c>
      <c r="G2622" s="171">
        <f>G2623+G2626</f>
        <v>0</v>
      </c>
      <c r="H2622" s="171">
        <f t="shared" ref="H2622:AE2622" si="450">H2623+H2626</f>
        <v>0</v>
      </c>
      <c r="I2622" s="171">
        <f t="shared" si="450"/>
        <v>0</v>
      </c>
      <c r="J2622" s="171">
        <f t="shared" si="450"/>
        <v>0</v>
      </c>
      <c r="K2622" s="171">
        <f t="shared" si="450"/>
        <v>0</v>
      </c>
      <c r="L2622" s="171">
        <f t="shared" si="450"/>
        <v>0</v>
      </c>
      <c r="M2622" s="171">
        <f t="shared" si="450"/>
        <v>0</v>
      </c>
      <c r="N2622" s="171">
        <f t="shared" si="450"/>
        <v>0</v>
      </c>
      <c r="O2622" s="171">
        <f t="shared" si="450"/>
        <v>0</v>
      </c>
      <c r="P2622" s="185">
        <f t="shared" si="450"/>
        <v>0</v>
      </c>
      <c r="Q2622" s="171">
        <f t="shared" si="450"/>
        <v>0</v>
      </c>
      <c r="R2622" s="171">
        <f t="shared" si="450"/>
        <v>0</v>
      </c>
      <c r="S2622" s="171">
        <v>0</v>
      </c>
      <c r="T2622" s="171">
        <v>0</v>
      </c>
      <c r="U2622" s="171">
        <v>2</v>
      </c>
      <c r="V2622" s="185">
        <v>1621.6799999999998</v>
      </c>
      <c r="W2622" s="171">
        <f t="shared" si="450"/>
        <v>0</v>
      </c>
      <c r="X2622" s="171">
        <f t="shared" si="450"/>
        <v>0</v>
      </c>
      <c r="Y2622" s="171">
        <f t="shared" si="450"/>
        <v>0</v>
      </c>
      <c r="Z2622" s="171">
        <f t="shared" si="450"/>
        <v>0</v>
      </c>
      <c r="AA2622" s="171">
        <f t="shared" si="450"/>
        <v>0</v>
      </c>
      <c r="AB2622" s="171">
        <f t="shared" si="450"/>
        <v>0</v>
      </c>
      <c r="AC2622" s="171">
        <f t="shared" si="450"/>
        <v>0</v>
      </c>
      <c r="AD2622" s="181">
        <f t="shared" si="450"/>
        <v>0</v>
      </c>
      <c r="AE2622" s="185">
        <f t="shared" si="450"/>
        <v>1621.6799999999998</v>
      </c>
      <c r="AF2622" s="104"/>
      <c r="AG2622" s="104"/>
      <c r="AH2622" s="104"/>
      <c r="AI2622" s="104"/>
      <c r="AJ2622" s="104"/>
      <c r="AK2622" s="104"/>
      <c r="AL2622" s="104"/>
      <c r="AM2622" s="104"/>
      <c r="AN2622" s="104"/>
      <c r="AO2622" s="104"/>
      <c r="AP2622" s="104"/>
      <c r="AQ2622" s="104"/>
      <c r="AR2622" s="104"/>
      <c r="AS2622" s="104"/>
      <c r="AT2622" s="104"/>
      <c r="AU2622" s="104"/>
      <c r="AV2622" s="104"/>
      <c r="AW2622" s="104"/>
      <c r="AX2622" s="104"/>
      <c r="AY2622" s="104"/>
      <c r="AZ2622" s="104"/>
      <c r="BA2622" s="104"/>
      <c r="BB2622" s="104"/>
      <c r="BC2622" s="104"/>
      <c r="BD2622" s="104"/>
      <c r="BE2622" s="104"/>
      <c r="BF2622" s="104"/>
      <c r="BG2622" s="104"/>
      <c r="BH2622" s="104"/>
      <c r="BI2622" s="104"/>
      <c r="BJ2622" s="104"/>
      <c r="BK2622" s="104"/>
      <c r="BL2622" s="104"/>
      <c r="BM2622" s="104"/>
      <c r="BN2622" s="104"/>
      <c r="BO2622" s="104"/>
      <c r="BP2622" s="104"/>
      <c r="BQ2622" s="104"/>
      <c r="BR2622" s="104"/>
      <c r="GM2622" s="104"/>
      <c r="GN2622" s="104"/>
      <c r="GO2622" s="104"/>
      <c r="GP2622" s="104"/>
      <c r="GQ2622" s="104"/>
      <c r="GR2622" s="104"/>
      <c r="GS2622" s="104"/>
      <c r="GT2622" s="104"/>
      <c r="GU2622" s="104"/>
      <c r="GV2622" s="104"/>
      <c r="GW2622" s="104"/>
      <c r="GX2622" s="104"/>
      <c r="GY2622" s="104"/>
      <c r="GZ2622" s="104"/>
      <c r="HA2622" s="104"/>
      <c r="HB2622" s="104"/>
      <c r="HC2622" s="104"/>
      <c r="HD2622" s="104"/>
      <c r="HE2622" s="104"/>
      <c r="HF2622" s="104"/>
      <c r="HG2622" s="104"/>
      <c r="HH2622" s="104"/>
      <c r="HI2622" s="104"/>
      <c r="HJ2622" s="104"/>
      <c r="HK2622" s="104"/>
      <c r="HL2622" s="104"/>
      <c r="HM2622" s="104"/>
      <c r="HN2622" s="104"/>
      <c r="HO2622" s="104"/>
      <c r="HP2622" s="104"/>
      <c r="HQ2622" s="104"/>
      <c r="HR2622" s="104"/>
      <c r="HS2622" s="104"/>
      <c r="HT2622" s="104"/>
      <c r="HU2622" s="104"/>
      <c r="HV2622" s="104"/>
      <c r="HW2622" s="104"/>
      <c r="HX2622" s="104"/>
      <c r="HY2622" s="104"/>
      <c r="HZ2622" s="104"/>
      <c r="IA2622" s="104"/>
      <c r="IB2622" s="104"/>
      <c r="IC2622" s="104"/>
      <c r="ID2622" s="104"/>
      <c r="IE2622" s="104"/>
      <c r="IF2622" s="104"/>
      <c r="IG2622" s="104"/>
      <c r="IH2622" s="104"/>
      <c r="II2622" s="104"/>
      <c r="IJ2622" s="104"/>
      <c r="IK2622" s="104"/>
      <c r="IL2622" s="104"/>
      <c r="IM2622" s="104"/>
      <c r="IN2622" s="104"/>
      <c r="IO2622" s="104"/>
      <c r="IP2622" s="104"/>
      <c r="IQ2622" s="104"/>
      <c r="IR2622" s="104"/>
      <c r="IS2622" s="104"/>
      <c r="IT2622" s="104"/>
      <c r="IU2622" s="104"/>
      <c r="IV2622" s="104"/>
      <c r="IW2622" s="104"/>
      <c r="IX2622" s="104"/>
      <c r="IY2622" s="104"/>
      <c r="IZ2622" s="104"/>
      <c r="JA2622" s="104"/>
      <c r="JB2622" s="104"/>
      <c r="JC2622" s="104"/>
      <c r="JD2622" s="104"/>
      <c r="JE2622" s="104"/>
      <c r="JF2622" s="104"/>
      <c r="JG2622" s="104"/>
      <c r="JH2622" s="104"/>
      <c r="JI2622" s="104"/>
      <c r="JJ2622" s="104"/>
      <c r="JK2622" s="104"/>
      <c r="JL2622" s="104"/>
      <c r="JM2622" s="104"/>
      <c r="JN2622" s="104"/>
      <c r="JO2622" s="104"/>
      <c r="JP2622" s="104"/>
      <c r="JQ2622" s="104"/>
      <c r="JR2622" s="104"/>
      <c r="JS2622" s="104"/>
      <c r="JT2622" s="104"/>
      <c r="JU2622" s="104"/>
      <c r="JV2622" s="104"/>
      <c r="JW2622" s="104"/>
      <c r="JX2622" s="104"/>
      <c r="JY2622" s="104"/>
      <c r="JZ2622" s="104"/>
      <c r="KA2622" s="104"/>
      <c r="KB2622" s="104"/>
      <c r="KC2622" s="104"/>
      <c r="KD2622" s="104"/>
      <c r="KE2622" s="104"/>
      <c r="KF2622" s="104"/>
      <c r="KG2622" s="104"/>
      <c r="KH2622" s="104"/>
      <c r="KI2622" s="104"/>
      <c r="KJ2622" s="104"/>
      <c r="KK2622" s="104"/>
      <c r="KL2622" s="104"/>
      <c r="KM2622" s="104"/>
      <c r="KN2622" s="104"/>
      <c r="KO2622" s="104"/>
      <c r="KP2622" s="104"/>
      <c r="KQ2622" s="104"/>
      <c r="KR2622" s="104"/>
      <c r="KS2622" s="104"/>
      <c r="KT2622" s="104"/>
      <c r="KU2622" s="104"/>
      <c r="KV2622" s="104"/>
      <c r="KW2622" s="104"/>
      <c r="KX2622" s="104"/>
      <c r="KY2622" s="104"/>
      <c r="KZ2622" s="104"/>
      <c r="LA2622" s="104"/>
      <c r="LB2622" s="104"/>
      <c r="LC2622" s="104"/>
      <c r="LD2622" s="104"/>
      <c r="LE2622" s="104"/>
      <c r="LF2622" s="104"/>
      <c r="LG2622" s="104"/>
      <c r="LH2622" s="104"/>
      <c r="LI2622" s="104"/>
      <c r="LJ2622" s="104"/>
      <c r="LK2622" s="104"/>
      <c r="LL2622" s="104"/>
      <c r="LM2622" s="104"/>
      <c r="LN2622" s="104"/>
      <c r="LO2622" s="104"/>
      <c r="LP2622" s="104"/>
      <c r="LQ2622" s="104"/>
      <c r="LR2622" s="104"/>
      <c r="LS2622" s="104"/>
      <c r="LT2622" s="104"/>
      <c r="LU2622" s="104"/>
      <c r="LV2622" s="104"/>
      <c r="LW2622" s="104"/>
      <c r="LX2622" s="104"/>
      <c r="LY2622" s="104"/>
      <c r="LZ2622" s="104"/>
      <c r="MA2622" s="104"/>
      <c r="MB2622" s="104"/>
      <c r="MC2622" s="104"/>
      <c r="MD2622" s="104"/>
      <c r="ME2622" s="104"/>
      <c r="MF2622" s="104"/>
      <c r="MG2622" s="104"/>
      <c r="MH2622" s="104"/>
      <c r="MI2622" s="104"/>
      <c r="MJ2622" s="104"/>
      <c r="MK2622" s="104"/>
      <c r="ML2622" s="104"/>
      <c r="MM2622" s="104"/>
      <c r="MN2622" s="104"/>
      <c r="MO2622" s="104"/>
      <c r="MP2622" s="104"/>
      <c r="MQ2622" s="104"/>
      <c r="MR2622" s="104"/>
      <c r="MS2622" s="104"/>
      <c r="MT2622" s="104"/>
      <c r="MU2622" s="104"/>
      <c r="MV2622" s="104"/>
      <c r="MW2622" s="104"/>
      <c r="MX2622" s="104"/>
      <c r="MY2622" s="104"/>
      <c r="MZ2622" s="104"/>
      <c r="NA2622" s="104"/>
      <c r="NB2622" s="104"/>
      <c r="NC2622" s="104"/>
      <c r="ND2622" s="104"/>
      <c r="NE2622" s="104"/>
      <c r="NF2622" s="104"/>
      <c r="NG2622" s="104"/>
      <c r="NH2622" s="104"/>
      <c r="NI2622" s="104"/>
      <c r="NJ2622" s="104"/>
      <c r="NK2622" s="104"/>
      <c r="NL2622" s="104"/>
      <c r="NM2622" s="104"/>
      <c r="NN2622" s="104"/>
      <c r="NO2622" s="104"/>
      <c r="NP2622" s="104"/>
      <c r="NQ2622" s="104"/>
      <c r="NR2622" s="104"/>
      <c r="NS2622" s="104"/>
      <c r="NT2622" s="104"/>
      <c r="NU2622" s="104"/>
      <c r="NV2622" s="104"/>
      <c r="NW2622" s="104"/>
      <c r="NX2622" s="104"/>
      <c r="NY2622" s="104"/>
      <c r="NZ2622" s="104"/>
      <c r="OA2622" s="104"/>
      <c r="OB2622" s="104"/>
      <c r="OC2622" s="104"/>
      <c r="OD2622" s="104"/>
      <c r="OE2622" s="104"/>
      <c r="OF2622" s="104"/>
      <c r="OG2622" s="104"/>
      <c r="OH2622" s="104"/>
      <c r="OI2622" s="104"/>
      <c r="OJ2622" s="104"/>
      <c r="OK2622" s="104"/>
      <c r="OL2622" s="104"/>
      <c r="OM2622" s="104"/>
      <c r="ON2622" s="104"/>
      <c r="OO2622" s="104"/>
      <c r="OP2622" s="104"/>
      <c r="OQ2622" s="104"/>
      <c r="OR2622" s="104"/>
      <c r="OS2622" s="104"/>
      <c r="OT2622" s="104"/>
      <c r="OU2622" s="104"/>
      <c r="OV2622" s="104"/>
      <c r="OW2622" s="104"/>
      <c r="OX2622" s="104"/>
      <c r="OY2622" s="104"/>
      <c r="OZ2622" s="104"/>
      <c r="PA2622" s="104"/>
      <c r="PB2622" s="104"/>
      <c r="PC2622" s="104"/>
      <c r="PD2622" s="104"/>
      <c r="PE2622" s="104"/>
      <c r="PF2622" s="104"/>
      <c r="PG2622" s="104"/>
      <c r="PH2622" s="104"/>
      <c r="PI2622" s="104"/>
      <c r="PJ2622" s="104"/>
      <c r="PK2622" s="104"/>
      <c r="PL2622" s="104"/>
      <c r="PM2622" s="104"/>
      <c r="PN2622" s="104"/>
      <c r="PO2622" s="104"/>
      <c r="PP2622" s="104"/>
      <c r="PQ2622" s="104"/>
      <c r="PR2622" s="104"/>
      <c r="PS2622" s="104"/>
      <c r="PT2622" s="104"/>
      <c r="PU2622" s="104"/>
      <c r="PV2622" s="104"/>
      <c r="PW2622" s="104"/>
      <c r="PX2622" s="104"/>
      <c r="PY2622" s="104"/>
      <c r="PZ2622" s="104"/>
      <c r="QA2622" s="104"/>
      <c r="QB2622" s="104"/>
      <c r="QC2622" s="104"/>
      <c r="QD2622" s="104"/>
      <c r="QE2622" s="104"/>
      <c r="QF2622" s="104"/>
      <c r="QG2622" s="104"/>
      <c r="QH2622" s="104"/>
      <c r="QI2622" s="104"/>
      <c r="QJ2622" s="104"/>
      <c r="QK2622" s="104"/>
      <c r="QL2622" s="104"/>
      <c r="QM2622" s="104"/>
      <c r="QN2622" s="104"/>
      <c r="QO2622" s="104"/>
      <c r="QP2622" s="104"/>
      <c r="QQ2622" s="104"/>
      <c r="QR2622" s="104"/>
      <c r="QS2622" s="104"/>
      <c r="QT2622" s="104"/>
      <c r="QU2622" s="104"/>
      <c r="QV2622" s="104"/>
      <c r="QW2622" s="104"/>
      <c r="QX2622" s="104"/>
      <c r="QY2622" s="104"/>
      <c r="QZ2622" s="104"/>
      <c r="RA2622" s="104"/>
      <c r="RB2622" s="104"/>
      <c r="RC2622" s="104"/>
      <c r="RD2622" s="104"/>
      <c r="RE2622" s="104"/>
      <c r="RF2622" s="104"/>
    </row>
    <row r="2623" spans="1:474" s="19" customFormat="1" x14ac:dyDescent="0.25">
      <c r="A2623" s="15">
        <v>56901</v>
      </c>
      <c r="B2623" s="67" t="s">
        <v>2459</v>
      </c>
      <c r="C2623" s="15"/>
      <c r="D2623" s="15"/>
      <c r="E2623" s="15"/>
      <c r="F2623" s="18">
        <v>0</v>
      </c>
      <c r="G2623" s="173">
        <f>SUM(G2624:G2625)</f>
        <v>0</v>
      </c>
      <c r="H2623" s="173">
        <f t="shared" ref="H2623:AE2623" si="451">SUM(H2624:H2625)</f>
        <v>0</v>
      </c>
      <c r="I2623" s="173">
        <f t="shared" si="451"/>
        <v>0</v>
      </c>
      <c r="J2623" s="173">
        <f t="shared" si="451"/>
        <v>0</v>
      </c>
      <c r="K2623" s="173">
        <f t="shared" si="451"/>
        <v>0</v>
      </c>
      <c r="L2623" s="173">
        <f t="shared" si="451"/>
        <v>0</v>
      </c>
      <c r="M2623" s="173">
        <f t="shared" si="451"/>
        <v>0</v>
      </c>
      <c r="N2623" s="173">
        <f t="shared" si="451"/>
        <v>0</v>
      </c>
      <c r="O2623" s="173">
        <f t="shared" si="451"/>
        <v>0</v>
      </c>
      <c r="P2623" s="184">
        <f t="shared" si="451"/>
        <v>0</v>
      </c>
      <c r="Q2623" s="173">
        <f t="shared" si="451"/>
        <v>0</v>
      </c>
      <c r="R2623" s="173">
        <f t="shared" si="451"/>
        <v>0</v>
      </c>
      <c r="S2623" s="173">
        <v>0</v>
      </c>
      <c r="T2623" s="173">
        <v>0</v>
      </c>
      <c r="U2623" s="173">
        <v>0</v>
      </c>
      <c r="V2623" s="184">
        <v>0</v>
      </c>
      <c r="W2623" s="173">
        <f t="shared" si="451"/>
        <v>0</v>
      </c>
      <c r="X2623" s="173">
        <f t="shared" si="451"/>
        <v>0</v>
      </c>
      <c r="Y2623" s="173">
        <f t="shared" si="451"/>
        <v>0</v>
      </c>
      <c r="Z2623" s="173">
        <f t="shared" si="451"/>
        <v>0</v>
      </c>
      <c r="AA2623" s="173">
        <f t="shared" si="451"/>
        <v>0</v>
      </c>
      <c r="AB2623" s="173">
        <f t="shared" si="451"/>
        <v>0</v>
      </c>
      <c r="AC2623" s="173">
        <f t="shared" si="451"/>
        <v>0</v>
      </c>
      <c r="AD2623" s="179">
        <f t="shared" si="451"/>
        <v>0</v>
      </c>
      <c r="AE2623" s="184">
        <f t="shared" si="451"/>
        <v>0</v>
      </c>
      <c r="AF2623" s="104"/>
      <c r="AG2623" s="104"/>
      <c r="AH2623" s="104"/>
      <c r="AI2623" s="104"/>
      <c r="AJ2623" s="104"/>
      <c r="AK2623" s="104"/>
      <c r="AL2623" s="104"/>
      <c r="AM2623" s="104"/>
      <c r="AN2623" s="104"/>
      <c r="AO2623" s="104"/>
      <c r="AP2623" s="104"/>
      <c r="AQ2623" s="104"/>
      <c r="AR2623" s="104"/>
      <c r="AS2623" s="104"/>
      <c r="AT2623" s="104"/>
      <c r="AU2623" s="104"/>
      <c r="AV2623" s="104"/>
      <c r="AW2623" s="104"/>
      <c r="AX2623" s="104"/>
      <c r="AY2623" s="104"/>
      <c r="AZ2623" s="104"/>
      <c r="BA2623" s="104"/>
      <c r="BB2623" s="104"/>
      <c r="BC2623" s="104"/>
      <c r="BD2623" s="104"/>
      <c r="BE2623" s="104"/>
      <c r="BF2623" s="104"/>
      <c r="BG2623" s="104"/>
      <c r="BH2623" s="104"/>
      <c r="BI2623" s="104"/>
      <c r="BJ2623" s="104"/>
      <c r="BK2623" s="104"/>
      <c r="BL2623" s="104"/>
      <c r="BM2623" s="104"/>
      <c r="BN2623" s="104"/>
      <c r="BO2623" s="104"/>
      <c r="BP2623" s="104"/>
      <c r="BQ2623" s="104"/>
      <c r="BR2623" s="104"/>
      <c r="GM2623" s="104"/>
      <c r="GN2623" s="104"/>
      <c r="GO2623" s="104"/>
      <c r="GP2623" s="104"/>
      <c r="GQ2623" s="104"/>
      <c r="GR2623" s="104"/>
      <c r="GS2623" s="104"/>
      <c r="GT2623" s="104"/>
      <c r="GU2623" s="104"/>
      <c r="GV2623" s="104"/>
      <c r="GW2623" s="104"/>
      <c r="GX2623" s="104"/>
      <c r="GY2623" s="104"/>
      <c r="GZ2623" s="104"/>
      <c r="HA2623" s="104"/>
      <c r="HB2623" s="104"/>
      <c r="HC2623" s="104"/>
      <c r="HD2623" s="104"/>
      <c r="HE2623" s="104"/>
      <c r="HF2623" s="104"/>
      <c r="HG2623" s="104"/>
      <c r="HH2623" s="104"/>
      <c r="HI2623" s="104"/>
      <c r="HJ2623" s="104"/>
      <c r="HK2623" s="104"/>
      <c r="HL2623" s="104"/>
      <c r="HM2623" s="104"/>
      <c r="HN2623" s="104"/>
      <c r="HO2623" s="104"/>
      <c r="HP2623" s="104"/>
      <c r="HQ2623" s="104"/>
      <c r="HR2623" s="104"/>
      <c r="HS2623" s="104"/>
      <c r="HT2623" s="104"/>
      <c r="HU2623" s="104"/>
      <c r="HV2623" s="104"/>
      <c r="HW2623" s="104"/>
      <c r="HX2623" s="104"/>
      <c r="HY2623" s="104"/>
      <c r="HZ2623" s="104"/>
      <c r="IA2623" s="104"/>
      <c r="IB2623" s="104"/>
      <c r="IC2623" s="104"/>
      <c r="ID2623" s="104"/>
      <c r="IE2623" s="104"/>
      <c r="IF2623" s="104"/>
      <c r="IG2623" s="104"/>
      <c r="IH2623" s="104"/>
      <c r="II2623" s="104"/>
      <c r="IJ2623" s="104"/>
      <c r="IK2623" s="104"/>
      <c r="IL2623" s="104"/>
      <c r="IM2623" s="104"/>
      <c r="IN2623" s="104"/>
      <c r="IO2623" s="104"/>
      <c r="IP2623" s="104"/>
      <c r="IQ2623" s="104"/>
      <c r="IR2623" s="104"/>
      <c r="IS2623" s="104"/>
      <c r="IT2623" s="104"/>
      <c r="IU2623" s="104"/>
      <c r="IV2623" s="104"/>
      <c r="IW2623" s="104"/>
      <c r="IX2623" s="104"/>
      <c r="IY2623" s="104"/>
      <c r="IZ2623" s="104"/>
      <c r="JA2623" s="104"/>
      <c r="JB2623" s="104"/>
      <c r="JC2623" s="104"/>
      <c r="JD2623" s="104"/>
      <c r="JE2623" s="104"/>
      <c r="JF2623" s="104"/>
      <c r="JG2623" s="104"/>
      <c r="JH2623" s="104"/>
      <c r="JI2623" s="104"/>
      <c r="JJ2623" s="104"/>
      <c r="JK2623" s="104"/>
      <c r="JL2623" s="104"/>
      <c r="JM2623" s="104"/>
      <c r="JN2623" s="104"/>
      <c r="JO2623" s="104"/>
      <c r="JP2623" s="104"/>
      <c r="JQ2623" s="104"/>
      <c r="JR2623" s="104"/>
      <c r="JS2623" s="104"/>
      <c r="JT2623" s="104"/>
      <c r="JU2623" s="104"/>
      <c r="JV2623" s="104"/>
      <c r="JW2623" s="104"/>
      <c r="JX2623" s="104"/>
      <c r="JY2623" s="104"/>
      <c r="JZ2623" s="104"/>
      <c r="KA2623" s="104"/>
      <c r="KB2623" s="104"/>
      <c r="KC2623" s="104"/>
      <c r="KD2623" s="104"/>
      <c r="KE2623" s="104"/>
      <c r="KF2623" s="104"/>
      <c r="KG2623" s="104"/>
      <c r="KH2623" s="104"/>
      <c r="KI2623" s="104"/>
      <c r="KJ2623" s="104"/>
      <c r="KK2623" s="104"/>
      <c r="KL2623" s="104"/>
      <c r="KM2623" s="104"/>
      <c r="KN2623" s="104"/>
      <c r="KO2623" s="104"/>
      <c r="KP2623" s="104"/>
      <c r="KQ2623" s="104"/>
      <c r="KR2623" s="104"/>
      <c r="KS2623" s="104"/>
      <c r="KT2623" s="104"/>
      <c r="KU2623" s="104"/>
      <c r="KV2623" s="104"/>
      <c r="KW2623" s="104"/>
      <c r="KX2623" s="104"/>
      <c r="KY2623" s="104"/>
      <c r="KZ2623" s="104"/>
      <c r="LA2623" s="104"/>
      <c r="LB2623" s="104"/>
      <c r="LC2623" s="104"/>
      <c r="LD2623" s="104"/>
      <c r="LE2623" s="104"/>
      <c r="LF2623" s="104"/>
      <c r="LG2623" s="104"/>
      <c r="LH2623" s="104"/>
      <c r="LI2623" s="104"/>
      <c r="LJ2623" s="104"/>
      <c r="LK2623" s="104"/>
      <c r="LL2623" s="104"/>
      <c r="LM2623" s="104"/>
      <c r="LN2623" s="104"/>
      <c r="LO2623" s="104"/>
      <c r="LP2623" s="104"/>
      <c r="LQ2623" s="104"/>
      <c r="LR2623" s="104"/>
      <c r="LS2623" s="104"/>
      <c r="LT2623" s="104"/>
      <c r="LU2623" s="104"/>
      <c r="LV2623" s="104"/>
      <c r="LW2623" s="104"/>
      <c r="LX2623" s="104"/>
      <c r="LY2623" s="104"/>
      <c r="LZ2623" s="104"/>
      <c r="MA2623" s="104"/>
      <c r="MB2623" s="104"/>
      <c r="MC2623" s="104"/>
      <c r="MD2623" s="104"/>
      <c r="ME2623" s="104"/>
      <c r="MF2623" s="104"/>
      <c r="MG2623" s="104"/>
      <c r="MH2623" s="104"/>
      <c r="MI2623" s="104"/>
      <c r="MJ2623" s="104"/>
      <c r="MK2623" s="104"/>
      <c r="ML2623" s="104"/>
      <c r="MM2623" s="104"/>
      <c r="MN2623" s="104"/>
      <c r="MO2623" s="104"/>
      <c r="MP2623" s="104"/>
      <c r="MQ2623" s="104"/>
      <c r="MR2623" s="104"/>
      <c r="MS2623" s="104"/>
      <c r="MT2623" s="104"/>
      <c r="MU2623" s="104"/>
      <c r="MV2623" s="104"/>
      <c r="MW2623" s="104"/>
      <c r="MX2623" s="104"/>
      <c r="MY2623" s="104"/>
      <c r="MZ2623" s="104"/>
      <c r="NA2623" s="104"/>
      <c r="NB2623" s="104"/>
      <c r="NC2623" s="104"/>
      <c r="ND2623" s="104"/>
      <c r="NE2623" s="104"/>
      <c r="NF2623" s="104"/>
      <c r="NG2623" s="104"/>
      <c r="NH2623" s="104"/>
      <c r="NI2623" s="104"/>
      <c r="NJ2623" s="104"/>
      <c r="NK2623" s="104"/>
      <c r="NL2623" s="104"/>
      <c r="NM2623" s="104"/>
      <c r="NN2623" s="104"/>
      <c r="NO2623" s="104"/>
      <c r="NP2623" s="104"/>
      <c r="NQ2623" s="104"/>
      <c r="NR2623" s="104"/>
      <c r="NS2623" s="104"/>
      <c r="NT2623" s="104"/>
      <c r="NU2623" s="104"/>
      <c r="NV2623" s="104"/>
      <c r="NW2623" s="104"/>
      <c r="NX2623" s="104"/>
      <c r="NY2623" s="104"/>
      <c r="NZ2623" s="104"/>
      <c r="OA2623" s="104"/>
      <c r="OB2623" s="104"/>
      <c r="OC2623" s="104"/>
      <c r="OD2623" s="104"/>
      <c r="OE2623" s="104"/>
      <c r="OF2623" s="104"/>
      <c r="OG2623" s="104"/>
      <c r="OH2623" s="104"/>
      <c r="OI2623" s="104"/>
      <c r="OJ2623" s="104"/>
      <c r="OK2623" s="104"/>
      <c r="OL2623" s="104"/>
      <c r="OM2623" s="104"/>
      <c r="ON2623" s="104"/>
      <c r="OO2623" s="104"/>
      <c r="OP2623" s="104"/>
      <c r="OQ2623" s="104"/>
      <c r="OR2623" s="104"/>
      <c r="OS2623" s="104"/>
      <c r="OT2623" s="104"/>
      <c r="OU2623" s="104"/>
      <c r="OV2623" s="104"/>
      <c r="OW2623" s="104"/>
      <c r="OX2623" s="104"/>
      <c r="OY2623" s="104"/>
      <c r="OZ2623" s="104"/>
      <c r="PA2623" s="104"/>
      <c r="PB2623" s="104"/>
      <c r="PC2623" s="104"/>
      <c r="PD2623" s="104"/>
      <c r="PE2623" s="104"/>
      <c r="PF2623" s="104"/>
      <c r="PG2623" s="104"/>
      <c r="PH2623" s="104"/>
      <c r="PI2623" s="104"/>
      <c r="PJ2623" s="104"/>
      <c r="PK2623" s="104"/>
      <c r="PL2623" s="104"/>
      <c r="PM2623" s="104"/>
      <c r="PN2623" s="104"/>
      <c r="PO2623" s="104"/>
      <c r="PP2623" s="104"/>
      <c r="PQ2623" s="104"/>
      <c r="PR2623" s="104"/>
      <c r="PS2623" s="104"/>
      <c r="PT2623" s="104"/>
      <c r="PU2623" s="104"/>
      <c r="PV2623" s="104"/>
      <c r="PW2623" s="104"/>
      <c r="PX2623" s="104"/>
      <c r="PY2623" s="104"/>
      <c r="PZ2623" s="104"/>
      <c r="QA2623" s="104"/>
      <c r="QB2623" s="104"/>
      <c r="QC2623" s="104"/>
      <c r="QD2623" s="104"/>
      <c r="QE2623" s="104"/>
      <c r="QF2623" s="104"/>
      <c r="QG2623" s="104"/>
      <c r="QH2623" s="104"/>
      <c r="QI2623" s="104"/>
      <c r="QJ2623" s="104"/>
      <c r="QK2623" s="104"/>
      <c r="QL2623" s="104"/>
      <c r="QM2623" s="104"/>
      <c r="QN2623" s="104"/>
      <c r="QO2623" s="104"/>
      <c r="QP2623" s="104"/>
      <c r="QQ2623" s="104"/>
      <c r="QR2623" s="104"/>
      <c r="QS2623" s="104"/>
      <c r="QT2623" s="104"/>
      <c r="QU2623" s="104"/>
      <c r="QV2623" s="104"/>
      <c r="QW2623" s="104"/>
      <c r="QX2623" s="104"/>
      <c r="QY2623" s="104"/>
      <c r="QZ2623" s="104"/>
      <c r="RA2623" s="104"/>
      <c r="RB2623" s="104"/>
      <c r="RC2623" s="104"/>
      <c r="RD2623" s="104"/>
      <c r="RE2623" s="104"/>
      <c r="RF2623" s="104"/>
    </row>
    <row r="2624" spans="1:474" x14ac:dyDescent="0.25">
      <c r="A2624" s="143"/>
      <c r="B2624" s="48" t="s">
        <v>2460</v>
      </c>
      <c r="C2624" s="23"/>
      <c r="D2624" s="49">
        <v>0</v>
      </c>
      <c r="E2624" s="23"/>
      <c r="F2624" s="50">
        <v>0</v>
      </c>
      <c r="G2624" s="169"/>
      <c r="H2624" s="169"/>
      <c r="I2624" s="169"/>
      <c r="J2624" s="169"/>
      <c r="K2624" s="169"/>
      <c r="L2624" s="169"/>
      <c r="M2624" s="169"/>
      <c r="N2624" s="169"/>
      <c r="O2624" s="169"/>
      <c r="P2624" s="207"/>
      <c r="Q2624" s="169"/>
      <c r="R2624" s="169"/>
      <c r="S2624" s="169"/>
      <c r="T2624" s="169"/>
      <c r="U2624" s="208">
        <v>0</v>
      </c>
      <c r="V2624" s="207">
        <v>0</v>
      </c>
      <c r="W2624" s="169"/>
      <c r="X2624" s="169"/>
      <c r="Y2624" s="169"/>
      <c r="Z2624" s="169"/>
      <c r="AA2624" s="169"/>
      <c r="AB2624" s="169"/>
      <c r="AC2624" s="180"/>
      <c r="AD2624" s="180"/>
      <c r="AE2624" s="207">
        <f>H2624+J2624+L2624+N2624+P2624+R2624+T2624+V2624+X2624+Z2624+AB2624+AD2624</f>
        <v>0</v>
      </c>
    </row>
    <row r="2625" spans="1:474" x14ac:dyDescent="0.25">
      <c r="A2625" s="147"/>
      <c r="B2625" s="48"/>
      <c r="C2625" s="23"/>
      <c r="D2625" s="49">
        <v>0</v>
      </c>
      <c r="E2625" s="23"/>
      <c r="F2625" s="50">
        <v>0</v>
      </c>
      <c r="G2625" s="169"/>
      <c r="H2625" s="169"/>
      <c r="I2625" s="169"/>
      <c r="J2625" s="169"/>
      <c r="K2625" s="169"/>
      <c r="L2625" s="169"/>
      <c r="M2625" s="169"/>
      <c r="N2625" s="169"/>
      <c r="O2625" s="169"/>
      <c r="P2625" s="207"/>
      <c r="Q2625" s="169"/>
      <c r="R2625" s="169"/>
      <c r="S2625" s="169"/>
      <c r="T2625" s="169"/>
      <c r="U2625" s="208">
        <v>0</v>
      </c>
      <c r="V2625" s="207">
        <v>0</v>
      </c>
      <c r="W2625" s="169"/>
      <c r="X2625" s="169"/>
      <c r="Y2625" s="169"/>
      <c r="Z2625" s="169"/>
      <c r="AA2625" s="169"/>
      <c r="AB2625" s="169"/>
      <c r="AC2625" s="180"/>
      <c r="AD2625" s="180"/>
      <c r="AE2625" s="207">
        <f>H2625+J2625+L2625+N2625+P2625+R2625+T2625+V2625+X2625+Z2625+AB2625+AD2625</f>
        <v>0</v>
      </c>
    </row>
    <row r="2626" spans="1:474" s="19" customFormat="1" x14ac:dyDescent="0.25">
      <c r="A2626" s="15">
        <v>56905</v>
      </c>
      <c r="B2626" s="67" t="s">
        <v>2461</v>
      </c>
      <c r="C2626" s="15"/>
      <c r="D2626" s="15"/>
      <c r="E2626" s="15"/>
      <c r="F2626" s="18">
        <v>1621.6799999999998</v>
      </c>
      <c r="G2626" s="173">
        <f>SUM(G2627)</f>
        <v>0</v>
      </c>
      <c r="H2626" s="173">
        <f t="shared" ref="H2626:AE2626" si="452">SUM(H2627)</f>
        <v>0</v>
      </c>
      <c r="I2626" s="173">
        <f t="shared" si="452"/>
        <v>0</v>
      </c>
      <c r="J2626" s="173">
        <f t="shared" si="452"/>
        <v>0</v>
      </c>
      <c r="K2626" s="173">
        <f t="shared" si="452"/>
        <v>0</v>
      </c>
      <c r="L2626" s="173">
        <f t="shared" si="452"/>
        <v>0</v>
      </c>
      <c r="M2626" s="173">
        <f t="shared" si="452"/>
        <v>0</v>
      </c>
      <c r="N2626" s="173">
        <f t="shared" si="452"/>
        <v>0</v>
      </c>
      <c r="O2626" s="173">
        <f t="shared" si="452"/>
        <v>0</v>
      </c>
      <c r="P2626" s="184">
        <f t="shared" si="452"/>
        <v>0</v>
      </c>
      <c r="Q2626" s="173">
        <f t="shared" si="452"/>
        <v>0</v>
      </c>
      <c r="R2626" s="173">
        <f t="shared" si="452"/>
        <v>0</v>
      </c>
      <c r="S2626" s="173">
        <v>0</v>
      </c>
      <c r="T2626" s="173">
        <v>0</v>
      </c>
      <c r="U2626" s="173">
        <v>2</v>
      </c>
      <c r="V2626" s="184">
        <v>1621.6799999999998</v>
      </c>
      <c r="W2626" s="173">
        <f t="shared" si="452"/>
        <v>0</v>
      </c>
      <c r="X2626" s="173">
        <f t="shared" si="452"/>
        <v>0</v>
      </c>
      <c r="Y2626" s="173">
        <f t="shared" si="452"/>
        <v>0</v>
      </c>
      <c r="Z2626" s="173">
        <f t="shared" si="452"/>
        <v>0</v>
      </c>
      <c r="AA2626" s="173">
        <f t="shared" si="452"/>
        <v>0</v>
      </c>
      <c r="AB2626" s="173">
        <f t="shared" si="452"/>
        <v>0</v>
      </c>
      <c r="AC2626" s="173">
        <f t="shared" si="452"/>
        <v>0</v>
      </c>
      <c r="AD2626" s="179">
        <f t="shared" si="452"/>
        <v>0</v>
      </c>
      <c r="AE2626" s="184">
        <f t="shared" si="452"/>
        <v>1621.6799999999998</v>
      </c>
      <c r="AF2626" s="104"/>
      <c r="AG2626" s="104"/>
      <c r="AH2626" s="104"/>
      <c r="AI2626" s="104"/>
      <c r="AJ2626" s="104"/>
      <c r="AK2626" s="104"/>
      <c r="AL2626" s="104"/>
      <c r="AM2626" s="104"/>
      <c r="AN2626" s="104"/>
      <c r="AO2626" s="104"/>
      <c r="AP2626" s="104"/>
      <c r="AQ2626" s="104"/>
      <c r="AR2626" s="104"/>
      <c r="AS2626" s="104"/>
      <c r="AT2626" s="104"/>
      <c r="AU2626" s="104"/>
      <c r="AV2626" s="104"/>
      <c r="AW2626" s="104"/>
      <c r="AX2626" s="104"/>
      <c r="AY2626" s="104"/>
      <c r="AZ2626" s="104"/>
      <c r="BA2626" s="104"/>
      <c r="BB2626" s="104"/>
      <c r="BC2626" s="104"/>
      <c r="BD2626" s="104"/>
      <c r="BE2626" s="104"/>
      <c r="BF2626" s="104"/>
      <c r="BG2626" s="104"/>
      <c r="BH2626" s="104"/>
      <c r="BI2626" s="104"/>
      <c r="BJ2626" s="104"/>
      <c r="BK2626" s="104"/>
      <c r="BL2626" s="104"/>
      <c r="BM2626" s="104"/>
      <c r="BN2626" s="104"/>
      <c r="BO2626" s="104"/>
      <c r="BP2626" s="104"/>
      <c r="BQ2626" s="104"/>
      <c r="BR2626" s="104"/>
      <c r="GM2626" s="104"/>
      <c r="GN2626" s="104"/>
      <c r="GO2626" s="104"/>
      <c r="GP2626" s="104"/>
      <c r="GQ2626" s="104"/>
      <c r="GR2626" s="104"/>
      <c r="GS2626" s="104"/>
      <c r="GT2626" s="104"/>
      <c r="GU2626" s="104"/>
      <c r="GV2626" s="104"/>
      <c r="GW2626" s="104"/>
      <c r="GX2626" s="104"/>
      <c r="GY2626" s="104"/>
      <c r="GZ2626" s="104"/>
      <c r="HA2626" s="104"/>
      <c r="HB2626" s="104"/>
      <c r="HC2626" s="104"/>
      <c r="HD2626" s="104"/>
      <c r="HE2626" s="104"/>
      <c r="HF2626" s="104"/>
      <c r="HG2626" s="104"/>
      <c r="HH2626" s="104"/>
      <c r="HI2626" s="104"/>
      <c r="HJ2626" s="104"/>
      <c r="HK2626" s="104"/>
      <c r="HL2626" s="104"/>
      <c r="HM2626" s="104"/>
      <c r="HN2626" s="104"/>
      <c r="HO2626" s="104"/>
      <c r="HP2626" s="104"/>
      <c r="HQ2626" s="104"/>
      <c r="HR2626" s="104"/>
      <c r="HS2626" s="104"/>
      <c r="HT2626" s="104"/>
      <c r="HU2626" s="104"/>
      <c r="HV2626" s="104"/>
      <c r="HW2626" s="104"/>
      <c r="HX2626" s="104"/>
      <c r="HY2626" s="104"/>
      <c r="HZ2626" s="104"/>
      <c r="IA2626" s="104"/>
      <c r="IB2626" s="104"/>
      <c r="IC2626" s="104"/>
      <c r="ID2626" s="104"/>
      <c r="IE2626" s="104"/>
      <c r="IF2626" s="104"/>
      <c r="IG2626" s="104"/>
      <c r="IH2626" s="104"/>
      <c r="II2626" s="104"/>
      <c r="IJ2626" s="104"/>
      <c r="IK2626" s="104"/>
      <c r="IL2626" s="104"/>
      <c r="IM2626" s="104"/>
      <c r="IN2626" s="104"/>
      <c r="IO2626" s="104"/>
      <c r="IP2626" s="104"/>
      <c r="IQ2626" s="104"/>
      <c r="IR2626" s="104"/>
      <c r="IS2626" s="104"/>
      <c r="IT2626" s="104"/>
      <c r="IU2626" s="104"/>
      <c r="IV2626" s="104"/>
      <c r="IW2626" s="104"/>
      <c r="IX2626" s="104"/>
      <c r="IY2626" s="104"/>
      <c r="IZ2626" s="104"/>
      <c r="JA2626" s="104"/>
      <c r="JB2626" s="104"/>
      <c r="JC2626" s="104"/>
      <c r="JD2626" s="104"/>
      <c r="JE2626" s="104"/>
      <c r="JF2626" s="104"/>
      <c r="JG2626" s="104"/>
      <c r="JH2626" s="104"/>
      <c r="JI2626" s="104"/>
      <c r="JJ2626" s="104"/>
      <c r="JK2626" s="104"/>
      <c r="JL2626" s="104"/>
      <c r="JM2626" s="104"/>
      <c r="JN2626" s="104"/>
      <c r="JO2626" s="104"/>
      <c r="JP2626" s="104"/>
      <c r="JQ2626" s="104"/>
      <c r="JR2626" s="104"/>
      <c r="JS2626" s="104"/>
      <c r="JT2626" s="104"/>
      <c r="JU2626" s="104"/>
      <c r="JV2626" s="104"/>
      <c r="JW2626" s="104"/>
      <c r="JX2626" s="104"/>
      <c r="JY2626" s="104"/>
      <c r="JZ2626" s="104"/>
      <c r="KA2626" s="104"/>
      <c r="KB2626" s="104"/>
      <c r="KC2626" s="104"/>
      <c r="KD2626" s="104"/>
      <c r="KE2626" s="104"/>
      <c r="KF2626" s="104"/>
      <c r="KG2626" s="104"/>
      <c r="KH2626" s="104"/>
      <c r="KI2626" s="104"/>
      <c r="KJ2626" s="104"/>
      <c r="KK2626" s="104"/>
      <c r="KL2626" s="104"/>
      <c r="KM2626" s="104"/>
      <c r="KN2626" s="104"/>
      <c r="KO2626" s="104"/>
      <c r="KP2626" s="104"/>
      <c r="KQ2626" s="104"/>
      <c r="KR2626" s="104"/>
      <c r="KS2626" s="104"/>
      <c r="KT2626" s="104"/>
      <c r="KU2626" s="104"/>
      <c r="KV2626" s="104"/>
      <c r="KW2626" s="104"/>
      <c r="KX2626" s="104"/>
      <c r="KY2626" s="104"/>
      <c r="KZ2626" s="104"/>
      <c r="LA2626" s="104"/>
      <c r="LB2626" s="104"/>
      <c r="LC2626" s="104"/>
      <c r="LD2626" s="104"/>
      <c r="LE2626" s="104"/>
      <c r="LF2626" s="104"/>
      <c r="LG2626" s="104"/>
      <c r="LH2626" s="104"/>
      <c r="LI2626" s="104"/>
      <c r="LJ2626" s="104"/>
      <c r="LK2626" s="104"/>
      <c r="LL2626" s="104"/>
      <c r="LM2626" s="104"/>
      <c r="LN2626" s="104"/>
      <c r="LO2626" s="104"/>
      <c r="LP2626" s="104"/>
      <c r="LQ2626" s="104"/>
      <c r="LR2626" s="104"/>
      <c r="LS2626" s="104"/>
      <c r="LT2626" s="104"/>
      <c r="LU2626" s="104"/>
      <c r="LV2626" s="104"/>
      <c r="LW2626" s="104"/>
      <c r="LX2626" s="104"/>
      <c r="LY2626" s="104"/>
      <c r="LZ2626" s="104"/>
      <c r="MA2626" s="104"/>
      <c r="MB2626" s="104"/>
      <c r="MC2626" s="104"/>
      <c r="MD2626" s="104"/>
      <c r="ME2626" s="104"/>
      <c r="MF2626" s="104"/>
      <c r="MG2626" s="104"/>
      <c r="MH2626" s="104"/>
      <c r="MI2626" s="104"/>
      <c r="MJ2626" s="104"/>
      <c r="MK2626" s="104"/>
      <c r="ML2626" s="104"/>
      <c r="MM2626" s="104"/>
      <c r="MN2626" s="104"/>
      <c r="MO2626" s="104"/>
      <c r="MP2626" s="104"/>
      <c r="MQ2626" s="104"/>
      <c r="MR2626" s="104"/>
      <c r="MS2626" s="104"/>
      <c r="MT2626" s="104"/>
      <c r="MU2626" s="104"/>
      <c r="MV2626" s="104"/>
      <c r="MW2626" s="104"/>
      <c r="MX2626" s="104"/>
      <c r="MY2626" s="104"/>
      <c r="MZ2626" s="104"/>
      <c r="NA2626" s="104"/>
      <c r="NB2626" s="104"/>
      <c r="NC2626" s="104"/>
      <c r="ND2626" s="104"/>
      <c r="NE2626" s="104"/>
      <c r="NF2626" s="104"/>
      <c r="NG2626" s="104"/>
      <c r="NH2626" s="104"/>
      <c r="NI2626" s="104"/>
      <c r="NJ2626" s="104"/>
      <c r="NK2626" s="104"/>
      <c r="NL2626" s="104"/>
      <c r="NM2626" s="104"/>
      <c r="NN2626" s="104"/>
      <c r="NO2626" s="104"/>
      <c r="NP2626" s="104"/>
      <c r="NQ2626" s="104"/>
      <c r="NR2626" s="104"/>
      <c r="NS2626" s="104"/>
      <c r="NT2626" s="104"/>
      <c r="NU2626" s="104"/>
      <c r="NV2626" s="104"/>
      <c r="NW2626" s="104"/>
      <c r="NX2626" s="104"/>
      <c r="NY2626" s="104"/>
      <c r="NZ2626" s="104"/>
      <c r="OA2626" s="104"/>
      <c r="OB2626" s="104"/>
      <c r="OC2626" s="104"/>
      <c r="OD2626" s="104"/>
      <c r="OE2626" s="104"/>
      <c r="OF2626" s="104"/>
      <c r="OG2626" s="104"/>
      <c r="OH2626" s="104"/>
      <c r="OI2626" s="104"/>
      <c r="OJ2626" s="104"/>
      <c r="OK2626" s="104"/>
      <c r="OL2626" s="104"/>
      <c r="OM2626" s="104"/>
      <c r="ON2626" s="104"/>
      <c r="OO2626" s="104"/>
      <c r="OP2626" s="104"/>
      <c r="OQ2626" s="104"/>
      <c r="OR2626" s="104"/>
      <c r="OS2626" s="104"/>
      <c r="OT2626" s="104"/>
      <c r="OU2626" s="104"/>
      <c r="OV2626" s="104"/>
      <c r="OW2626" s="104"/>
      <c r="OX2626" s="104"/>
      <c r="OY2626" s="104"/>
      <c r="OZ2626" s="104"/>
      <c r="PA2626" s="104"/>
      <c r="PB2626" s="104"/>
      <c r="PC2626" s="104"/>
      <c r="PD2626" s="104"/>
      <c r="PE2626" s="104"/>
      <c r="PF2626" s="104"/>
      <c r="PG2626" s="104"/>
      <c r="PH2626" s="104"/>
      <c r="PI2626" s="104"/>
      <c r="PJ2626" s="104"/>
      <c r="PK2626" s="104"/>
      <c r="PL2626" s="104"/>
      <c r="PM2626" s="104"/>
      <c r="PN2626" s="104"/>
      <c r="PO2626" s="104"/>
      <c r="PP2626" s="104"/>
      <c r="PQ2626" s="104"/>
      <c r="PR2626" s="104"/>
      <c r="PS2626" s="104"/>
      <c r="PT2626" s="104"/>
      <c r="PU2626" s="104"/>
      <c r="PV2626" s="104"/>
      <c r="PW2626" s="104"/>
      <c r="PX2626" s="104"/>
      <c r="PY2626" s="104"/>
      <c r="PZ2626" s="104"/>
      <c r="QA2626" s="104"/>
      <c r="QB2626" s="104"/>
      <c r="QC2626" s="104"/>
      <c r="QD2626" s="104"/>
      <c r="QE2626" s="104"/>
      <c r="QF2626" s="104"/>
      <c r="QG2626" s="104"/>
      <c r="QH2626" s="104"/>
      <c r="QI2626" s="104"/>
      <c r="QJ2626" s="104"/>
      <c r="QK2626" s="104"/>
      <c r="QL2626" s="104"/>
      <c r="QM2626" s="104"/>
      <c r="QN2626" s="104"/>
      <c r="QO2626" s="104"/>
      <c r="QP2626" s="104"/>
      <c r="QQ2626" s="104"/>
      <c r="QR2626" s="104"/>
      <c r="QS2626" s="104"/>
      <c r="QT2626" s="104"/>
      <c r="QU2626" s="104"/>
      <c r="QV2626" s="104"/>
      <c r="QW2626" s="104"/>
      <c r="QX2626" s="104"/>
      <c r="QY2626" s="104"/>
      <c r="QZ2626" s="104"/>
      <c r="RA2626" s="104"/>
      <c r="RB2626" s="104"/>
      <c r="RC2626" s="104"/>
      <c r="RD2626" s="104"/>
      <c r="RE2626" s="104"/>
      <c r="RF2626" s="104"/>
    </row>
    <row r="2627" spans="1:474" x14ac:dyDescent="0.25">
      <c r="A2627" s="131"/>
      <c r="B2627" s="48" t="s">
        <v>2462</v>
      </c>
      <c r="C2627" s="23"/>
      <c r="D2627" s="49">
        <v>2</v>
      </c>
      <c r="E2627" s="23"/>
      <c r="F2627" s="50">
        <v>1621.6799999999998</v>
      </c>
      <c r="G2627" s="169"/>
      <c r="H2627" s="169"/>
      <c r="I2627" s="169"/>
      <c r="J2627" s="169"/>
      <c r="K2627" s="169"/>
      <c r="L2627" s="169"/>
      <c r="M2627" s="169"/>
      <c r="N2627" s="169"/>
      <c r="O2627" s="169"/>
      <c r="P2627" s="207"/>
      <c r="Q2627" s="169"/>
      <c r="R2627" s="169"/>
      <c r="S2627" s="169"/>
      <c r="T2627" s="169"/>
      <c r="U2627" s="208">
        <v>2</v>
      </c>
      <c r="V2627" s="207">
        <v>1621.6799999999998</v>
      </c>
      <c r="W2627" s="169"/>
      <c r="X2627" s="169"/>
      <c r="Y2627" s="169"/>
      <c r="Z2627" s="169"/>
      <c r="AA2627" s="169"/>
      <c r="AB2627" s="169"/>
      <c r="AC2627" s="180"/>
      <c r="AD2627" s="180"/>
      <c r="AE2627" s="207">
        <f>H2627+J2627+L2627+N2627+P2627+R2627+T2627+V2627+X2627+Z2627+AB2627+AD2627</f>
        <v>1621.6799999999998</v>
      </c>
    </row>
    <row r="2628" spans="1:474" s="14" customFormat="1" x14ac:dyDescent="0.25">
      <c r="A2628" s="146">
        <v>591</v>
      </c>
      <c r="B2628" s="122"/>
      <c r="C2628" s="121"/>
      <c r="D2628" s="72"/>
      <c r="E2628" s="71"/>
      <c r="F2628" s="73">
        <v>108775.01999999999</v>
      </c>
      <c r="G2628" s="171">
        <f>G2629+G2632</f>
        <v>0</v>
      </c>
      <c r="H2628" s="171">
        <f t="shared" ref="H2628:AE2628" si="453">H2629+H2632</f>
        <v>0</v>
      </c>
      <c r="I2628" s="171">
        <f t="shared" si="453"/>
        <v>0</v>
      </c>
      <c r="J2628" s="171">
        <f t="shared" si="453"/>
        <v>0</v>
      </c>
      <c r="K2628" s="171">
        <f t="shared" si="453"/>
        <v>0</v>
      </c>
      <c r="L2628" s="171">
        <f t="shared" si="453"/>
        <v>0</v>
      </c>
      <c r="M2628" s="171">
        <f t="shared" si="453"/>
        <v>0</v>
      </c>
      <c r="N2628" s="171">
        <f t="shared" si="453"/>
        <v>0</v>
      </c>
      <c r="O2628" s="171">
        <f t="shared" si="453"/>
        <v>0</v>
      </c>
      <c r="P2628" s="185">
        <f t="shared" si="453"/>
        <v>0</v>
      </c>
      <c r="Q2628" s="171">
        <f t="shared" si="453"/>
        <v>0</v>
      </c>
      <c r="R2628" s="171">
        <f t="shared" si="453"/>
        <v>0</v>
      </c>
      <c r="S2628" s="171">
        <v>0</v>
      </c>
      <c r="T2628" s="171">
        <v>0</v>
      </c>
      <c r="U2628" s="171">
        <v>4</v>
      </c>
      <c r="V2628" s="185">
        <v>108775.01999999999</v>
      </c>
      <c r="W2628" s="171">
        <f t="shared" si="453"/>
        <v>0</v>
      </c>
      <c r="X2628" s="171">
        <f t="shared" si="453"/>
        <v>0</v>
      </c>
      <c r="Y2628" s="171">
        <f t="shared" si="453"/>
        <v>0</v>
      </c>
      <c r="Z2628" s="171">
        <f t="shared" si="453"/>
        <v>0</v>
      </c>
      <c r="AA2628" s="171">
        <f t="shared" si="453"/>
        <v>0</v>
      </c>
      <c r="AB2628" s="171">
        <f t="shared" si="453"/>
        <v>0</v>
      </c>
      <c r="AC2628" s="171">
        <f t="shared" si="453"/>
        <v>0</v>
      </c>
      <c r="AD2628" s="181">
        <f t="shared" si="453"/>
        <v>0</v>
      </c>
      <c r="AE2628" s="185">
        <f t="shared" si="453"/>
        <v>108775.024</v>
      </c>
      <c r="AF2628" s="104"/>
      <c r="AG2628" s="104"/>
      <c r="AH2628" s="104"/>
      <c r="AI2628" s="104"/>
      <c r="AJ2628" s="104"/>
      <c r="AK2628" s="104"/>
      <c r="AL2628" s="104"/>
      <c r="AM2628" s="104"/>
      <c r="AN2628" s="104"/>
      <c r="AO2628" s="104"/>
      <c r="AP2628" s="104"/>
      <c r="AQ2628" s="104"/>
      <c r="AR2628" s="104"/>
      <c r="AS2628" s="104"/>
      <c r="AT2628" s="104"/>
      <c r="AU2628" s="104"/>
      <c r="AV2628" s="104"/>
      <c r="AW2628" s="104"/>
      <c r="AX2628" s="104"/>
      <c r="AY2628" s="104"/>
      <c r="AZ2628" s="104"/>
      <c r="BA2628" s="104"/>
      <c r="BB2628" s="104"/>
      <c r="BC2628" s="104"/>
      <c r="BD2628" s="104"/>
      <c r="BE2628" s="104"/>
      <c r="BF2628" s="104"/>
      <c r="BG2628" s="104"/>
      <c r="BH2628" s="104"/>
      <c r="BI2628" s="104"/>
      <c r="BJ2628" s="104"/>
      <c r="BK2628" s="104"/>
      <c r="BL2628" s="104"/>
      <c r="BM2628" s="104"/>
      <c r="BN2628" s="104"/>
      <c r="BO2628" s="104"/>
      <c r="BP2628" s="104"/>
      <c r="BQ2628" s="104"/>
      <c r="BR2628" s="104"/>
      <c r="GM2628" s="104"/>
      <c r="GN2628" s="104"/>
      <c r="GO2628" s="104"/>
      <c r="GP2628" s="104"/>
      <c r="GQ2628" s="104"/>
      <c r="GR2628" s="104"/>
      <c r="GS2628" s="104"/>
      <c r="GT2628" s="104"/>
      <c r="GU2628" s="104"/>
      <c r="GV2628" s="104"/>
      <c r="GW2628" s="104"/>
      <c r="GX2628" s="104"/>
      <c r="GY2628" s="104"/>
      <c r="GZ2628" s="104"/>
      <c r="HA2628" s="104"/>
      <c r="HB2628" s="104"/>
      <c r="HC2628" s="104"/>
      <c r="HD2628" s="104"/>
      <c r="HE2628" s="104"/>
      <c r="HF2628" s="104"/>
      <c r="HG2628" s="104"/>
      <c r="HH2628" s="104"/>
      <c r="HI2628" s="104"/>
      <c r="HJ2628" s="104"/>
      <c r="HK2628" s="104"/>
      <c r="HL2628" s="104"/>
      <c r="HM2628" s="104"/>
      <c r="HN2628" s="104"/>
      <c r="HO2628" s="104"/>
      <c r="HP2628" s="104"/>
      <c r="HQ2628" s="104"/>
      <c r="HR2628" s="104"/>
      <c r="HS2628" s="104"/>
      <c r="HT2628" s="104"/>
      <c r="HU2628" s="104"/>
      <c r="HV2628" s="104"/>
      <c r="HW2628" s="104"/>
      <c r="HX2628" s="104"/>
      <c r="HY2628" s="104"/>
      <c r="HZ2628" s="104"/>
      <c r="IA2628" s="104"/>
      <c r="IB2628" s="104"/>
      <c r="IC2628" s="104"/>
      <c r="ID2628" s="104"/>
      <c r="IE2628" s="104"/>
      <c r="IF2628" s="104"/>
      <c r="IG2628" s="104"/>
      <c r="IH2628" s="104"/>
      <c r="II2628" s="104"/>
      <c r="IJ2628" s="104"/>
      <c r="IK2628" s="104"/>
      <c r="IL2628" s="104"/>
      <c r="IM2628" s="104"/>
      <c r="IN2628" s="104"/>
      <c r="IO2628" s="104"/>
      <c r="IP2628" s="104"/>
      <c r="IQ2628" s="104"/>
      <c r="IR2628" s="104"/>
      <c r="IS2628" s="104"/>
      <c r="IT2628" s="104"/>
      <c r="IU2628" s="104"/>
      <c r="IV2628" s="104"/>
      <c r="IW2628" s="104"/>
      <c r="IX2628" s="104"/>
      <c r="IY2628" s="104"/>
      <c r="IZ2628" s="104"/>
      <c r="JA2628" s="104"/>
      <c r="JB2628" s="104"/>
      <c r="JC2628" s="104"/>
      <c r="JD2628" s="104"/>
      <c r="JE2628" s="104"/>
      <c r="JF2628" s="104"/>
      <c r="JG2628" s="104"/>
      <c r="JH2628" s="104"/>
      <c r="JI2628" s="104"/>
      <c r="JJ2628" s="104"/>
      <c r="JK2628" s="104"/>
      <c r="JL2628" s="104"/>
      <c r="JM2628" s="104"/>
      <c r="JN2628" s="104"/>
      <c r="JO2628" s="104"/>
      <c r="JP2628" s="104"/>
      <c r="JQ2628" s="104"/>
      <c r="JR2628" s="104"/>
      <c r="JS2628" s="104"/>
      <c r="JT2628" s="104"/>
      <c r="JU2628" s="104"/>
      <c r="JV2628" s="104"/>
      <c r="JW2628" s="104"/>
      <c r="JX2628" s="104"/>
      <c r="JY2628" s="104"/>
      <c r="JZ2628" s="104"/>
      <c r="KA2628" s="104"/>
      <c r="KB2628" s="104"/>
      <c r="KC2628" s="104"/>
      <c r="KD2628" s="104"/>
      <c r="KE2628" s="104"/>
      <c r="KF2628" s="104"/>
      <c r="KG2628" s="104"/>
      <c r="KH2628" s="104"/>
      <c r="KI2628" s="104"/>
      <c r="KJ2628" s="104"/>
      <c r="KK2628" s="104"/>
      <c r="KL2628" s="104"/>
      <c r="KM2628" s="104"/>
      <c r="KN2628" s="104"/>
      <c r="KO2628" s="104"/>
      <c r="KP2628" s="104"/>
      <c r="KQ2628" s="104"/>
      <c r="KR2628" s="104"/>
      <c r="KS2628" s="104"/>
      <c r="KT2628" s="104"/>
      <c r="KU2628" s="104"/>
      <c r="KV2628" s="104"/>
      <c r="KW2628" s="104"/>
      <c r="KX2628" s="104"/>
      <c r="KY2628" s="104"/>
      <c r="KZ2628" s="104"/>
      <c r="LA2628" s="104"/>
      <c r="LB2628" s="104"/>
      <c r="LC2628" s="104"/>
      <c r="LD2628" s="104"/>
      <c r="LE2628" s="104"/>
      <c r="LF2628" s="104"/>
      <c r="LG2628" s="104"/>
      <c r="LH2628" s="104"/>
      <c r="LI2628" s="104"/>
      <c r="LJ2628" s="104"/>
      <c r="LK2628" s="104"/>
      <c r="LL2628" s="104"/>
      <c r="LM2628" s="104"/>
      <c r="LN2628" s="104"/>
      <c r="LO2628" s="104"/>
      <c r="LP2628" s="104"/>
      <c r="LQ2628" s="104"/>
      <c r="LR2628" s="104"/>
      <c r="LS2628" s="104"/>
      <c r="LT2628" s="104"/>
      <c r="LU2628" s="104"/>
      <c r="LV2628" s="104"/>
      <c r="LW2628" s="104"/>
      <c r="LX2628" s="104"/>
      <c r="LY2628" s="104"/>
      <c r="LZ2628" s="104"/>
      <c r="MA2628" s="104"/>
      <c r="MB2628" s="104"/>
      <c r="MC2628" s="104"/>
      <c r="MD2628" s="104"/>
      <c r="ME2628" s="104"/>
      <c r="MF2628" s="104"/>
      <c r="MG2628" s="104"/>
      <c r="MH2628" s="104"/>
      <c r="MI2628" s="104"/>
      <c r="MJ2628" s="104"/>
      <c r="MK2628" s="104"/>
      <c r="ML2628" s="104"/>
      <c r="MM2628" s="104"/>
      <c r="MN2628" s="104"/>
      <c r="MO2628" s="104"/>
      <c r="MP2628" s="104"/>
      <c r="MQ2628" s="104"/>
      <c r="MR2628" s="104"/>
      <c r="MS2628" s="104"/>
      <c r="MT2628" s="104"/>
      <c r="MU2628" s="104"/>
      <c r="MV2628" s="104"/>
      <c r="MW2628" s="104"/>
      <c r="MX2628" s="104"/>
      <c r="MY2628" s="104"/>
      <c r="MZ2628" s="104"/>
      <c r="NA2628" s="104"/>
      <c r="NB2628" s="104"/>
      <c r="NC2628" s="104"/>
      <c r="ND2628" s="104"/>
      <c r="NE2628" s="104"/>
      <c r="NF2628" s="104"/>
      <c r="NG2628" s="104"/>
      <c r="NH2628" s="104"/>
      <c r="NI2628" s="104"/>
      <c r="NJ2628" s="104"/>
      <c r="NK2628" s="104"/>
      <c r="NL2628" s="104"/>
      <c r="NM2628" s="104"/>
      <c r="NN2628" s="104"/>
      <c r="NO2628" s="104"/>
      <c r="NP2628" s="104"/>
      <c r="NQ2628" s="104"/>
      <c r="NR2628" s="104"/>
      <c r="NS2628" s="104"/>
      <c r="NT2628" s="104"/>
      <c r="NU2628" s="104"/>
      <c r="NV2628" s="104"/>
      <c r="NW2628" s="104"/>
      <c r="NX2628" s="104"/>
      <c r="NY2628" s="104"/>
      <c r="NZ2628" s="104"/>
      <c r="OA2628" s="104"/>
      <c r="OB2628" s="104"/>
      <c r="OC2628" s="104"/>
      <c r="OD2628" s="104"/>
      <c r="OE2628" s="104"/>
      <c r="OF2628" s="104"/>
      <c r="OG2628" s="104"/>
      <c r="OH2628" s="104"/>
      <c r="OI2628" s="104"/>
      <c r="OJ2628" s="104"/>
      <c r="OK2628" s="104"/>
      <c r="OL2628" s="104"/>
      <c r="OM2628" s="104"/>
      <c r="ON2628" s="104"/>
      <c r="OO2628" s="104"/>
      <c r="OP2628" s="104"/>
      <c r="OQ2628" s="104"/>
      <c r="OR2628" s="104"/>
      <c r="OS2628" s="104"/>
      <c r="OT2628" s="104"/>
      <c r="OU2628" s="104"/>
      <c r="OV2628" s="104"/>
      <c r="OW2628" s="104"/>
      <c r="OX2628" s="104"/>
      <c r="OY2628" s="104"/>
      <c r="OZ2628" s="104"/>
      <c r="PA2628" s="104"/>
      <c r="PB2628" s="104"/>
      <c r="PC2628" s="104"/>
      <c r="PD2628" s="104"/>
      <c r="PE2628" s="104"/>
      <c r="PF2628" s="104"/>
      <c r="PG2628" s="104"/>
      <c r="PH2628" s="104"/>
      <c r="PI2628" s="104"/>
      <c r="PJ2628" s="104"/>
      <c r="PK2628" s="104"/>
      <c r="PL2628" s="104"/>
      <c r="PM2628" s="104"/>
      <c r="PN2628" s="104"/>
      <c r="PO2628" s="104"/>
      <c r="PP2628" s="104"/>
      <c r="PQ2628" s="104"/>
      <c r="PR2628" s="104"/>
      <c r="PS2628" s="104"/>
      <c r="PT2628" s="104"/>
      <c r="PU2628" s="104"/>
      <c r="PV2628" s="104"/>
      <c r="PW2628" s="104"/>
      <c r="PX2628" s="104"/>
      <c r="PY2628" s="104"/>
      <c r="PZ2628" s="104"/>
      <c r="QA2628" s="104"/>
      <c r="QB2628" s="104"/>
      <c r="QC2628" s="104"/>
      <c r="QD2628" s="104"/>
      <c r="QE2628" s="104"/>
      <c r="QF2628" s="104"/>
      <c r="QG2628" s="104"/>
      <c r="QH2628" s="104"/>
      <c r="QI2628" s="104"/>
      <c r="QJ2628" s="104"/>
      <c r="QK2628" s="104"/>
      <c r="QL2628" s="104"/>
      <c r="QM2628" s="104"/>
      <c r="QN2628" s="104"/>
      <c r="QO2628" s="104"/>
      <c r="QP2628" s="104"/>
      <c r="QQ2628" s="104"/>
      <c r="QR2628" s="104"/>
      <c r="QS2628" s="104"/>
      <c r="QT2628" s="104"/>
      <c r="QU2628" s="104"/>
      <c r="QV2628" s="104"/>
      <c r="QW2628" s="104"/>
      <c r="QX2628" s="104"/>
      <c r="QY2628" s="104"/>
      <c r="QZ2628" s="104"/>
      <c r="RA2628" s="104"/>
      <c r="RB2628" s="104"/>
      <c r="RC2628" s="104"/>
      <c r="RD2628" s="104"/>
      <c r="RE2628" s="104"/>
      <c r="RF2628" s="104"/>
    </row>
    <row r="2629" spans="1:474" s="19" customFormat="1" x14ac:dyDescent="0.25">
      <c r="A2629" s="15">
        <v>59101</v>
      </c>
      <c r="B2629" s="67" t="s">
        <v>2463</v>
      </c>
      <c r="C2629" s="15"/>
      <c r="D2629" s="15"/>
      <c r="E2629" s="15"/>
      <c r="F2629" s="18">
        <v>26939.82</v>
      </c>
      <c r="G2629" s="173">
        <f>SUM(G2630:G2631)</f>
        <v>0</v>
      </c>
      <c r="H2629" s="173">
        <f t="shared" ref="H2629:AE2629" si="454">SUM(H2630:H2631)</f>
        <v>0</v>
      </c>
      <c r="I2629" s="173">
        <f t="shared" si="454"/>
        <v>0</v>
      </c>
      <c r="J2629" s="173">
        <f t="shared" si="454"/>
        <v>0</v>
      </c>
      <c r="K2629" s="173">
        <f t="shared" si="454"/>
        <v>0</v>
      </c>
      <c r="L2629" s="173">
        <f t="shared" si="454"/>
        <v>0</v>
      </c>
      <c r="M2629" s="173">
        <f t="shared" si="454"/>
        <v>0</v>
      </c>
      <c r="N2629" s="173">
        <f t="shared" si="454"/>
        <v>0</v>
      </c>
      <c r="O2629" s="173">
        <f t="shared" si="454"/>
        <v>0</v>
      </c>
      <c r="P2629" s="184">
        <f t="shared" si="454"/>
        <v>0</v>
      </c>
      <c r="Q2629" s="173">
        <f t="shared" si="454"/>
        <v>0</v>
      </c>
      <c r="R2629" s="173">
        <f t="shared" si="454"/>
        <v>0</v>
      </c>
      <c r="S2629" s="173">
        <v>0</v>
      </c>
      <c r="T2629" s="173">
        <v>0</v>
      </c>
      <c r="U2629" s="173">
        <v>2</v>
      </c>
      <c r="V2629" s="184">
        <v>26939.82</v>
      </c>
      <c r="W2629" s="173">
        <f t="shared" si="454"/>
        <v>0</v>
      </c>
      <c r="X2629" s="173">
        <f t="shared" si="454"/>
        <v>0</v>
      </c>
      <c r="Y2629" s="173">
        <f t="shared" si="454"/>
        <v>0</v>
      </c>
      <c r="Z2629" s="173">
        <f t="shared" si="454"/>
        <v>0</v>
      </c>
      <c r="AA2629" s="173">
        <f t="shared" si="454"/>
        <v>0</v>
      </c>
      <c r="AB2629" s="173">
        <f t="shared" si="454"/>
        <v>0</v>
      </c>
      <c r="AC2629" s="173">
        <f t="shared" si="454"/>
        <v>0</v>
      </c>
      <c r="AD2629" s="179">
        <f t="shared" si="454"/>
        <v>0</v>
      </c>
      <c r="AE2629" s="184">
        <f t="shared" si="454"/>
        <v>26939.82</v>
      </c>
      <c r="AF2629" s="104"/>
      <c r="AG2629" s="104"/>
      <c r="AH2629" s="104"/>
      <c r="AI2629" s="104"/>
      <c r="AJ2629" s="104"/>
      <c r="AK2629" s="104"/>
      <c r="AL2629" s="104"/>
      <c r="AM2629" s="104"/>
      <c r="AN2629" s="104"/>
      <c r="AO2629" s="104"/>
      <c r="AP2629" s="104"/>
      <c r="AQ2629" s="104"/>
      <c r="AR2629" s="104"/>
      <c r="AS2629" s="104"/>
      <c r="AT2629" s="104"/>
      <c r="AU2629" s="104"/>
      <c r="AV2629" s="104"/>
      <c r="AW2629" s="104"/>
      <c r="AX2629" s="104"/>
      <c r="AY2629" s="104"/>
      <c r="AZ2629" s="104"/>
      <c r="BA2629" s="104"/>
      <c r="BB2629" s="104"/>
      <c r="BC2629" s="104"/>
      <c r="BD2629" s="104"/>
      <c r="BE2629" s="104"/>
      <c r="BF2629" s="104"/>
      <c r="BG2629" s="104"/>
      <c r="BH2629" s="104"/>
      <c r="BI2629" s="104"/>
      <c r="BJ2629" s="104"/>
      <c r="BK2629" s="104"/>
      <c r="BL2629" s="104"/>
      <c r="BM2629" s="104"/>
      <c r="BN2629" s="104"/>
      <c r="BO2629" s="104"/>
      <c r="BP2629" s="104"/>
      <c r="BQ2629" s="104"/>
      <c r="BR2629" s="104"/>
      <c r="GM2629" s="104"/>
      <c r="GN2629" s="104"/>
      <c r="GO2629" s="104"/>
      <c r="GP2629" s="104"/>
      <c r="GQ2629" s="104"/>
      <c r="GR2629" s="104"/>
      <c r="GS2629" s="104"/>
      <c r="GT2629" s="104"/>
      <c r="GU2629" s="104"/>
      <c r="GV2629" s="104"/>
      <c r="GW2629" s="104"/>
      <c r="GX2629" s="104"/>
      <c r="GY2629" s="104"/>
      <c r="GZ2629" s="104"/>
      <c r="HA2629" s="104"/>
      <c r="HB2629" s="104"/>
      <c r="HC2629" s="104"/>
      <c r="HD2629" s="104"/>
      <c r="HE2629" s="104"/>
      <c r="HF2629" s="104"/>
      <c r="HG2629" s="104"/>
      <c r="HH2629" s="104"/>
      <c r="HI2629" s="104"/>
      <c r="HJ2629" s="104"/>
      <c r="HK2629" s="104"/>
      <c r="HL2629" s="104"/>
      <c r="HM2629" s="104"/>
      <c r="HN2629" s="104"/>
      <c r="HO2629" s="104"/>
      <c r="HP2629" s="104"/>
      <c r="HQ2629" s="104"/>
      <c r="HR2629" s="104"/>
      <c r="HS2629" s="104"/>
      <c r="HT2629" s="104"/>
      <c r="HU2629" s="104"/>
      <c r="HV2629" s="104"/>
      <c r="HW2629" s="104"/>
      <c r="HX2629" s="104"/>
      <c r="HY2629" s="104"/>
      <c r="HZ2629" s="104"/>
      <c r="IA2629" s="104"/>
      <c r="IB2629" s="104"/>
      <c r="IC2629" s="104"/>
      <c r="ID2629" s="104"/>
      <c r="IE2629" s="104"/>
      <c r="IF2629" s="104"/>
      <c r="IG2629" s="104"/>
      <c r="IH2629" s="104"/>
      <c r="II2629" s="104"/>
      <c r="IJ2629" s="104"/>
      <c r="IK2629" s="104"/>
      <c r="IL2629" s="104"/>
      <c r="IM2629" s="104"/>
      <c r="IN2629" s="104"/>
      <c r="IO2629" s="104"/>
      <c r="IP2629" s="104"/>
      <c r="IQ2629" s="104"/>
      <c r="IR2629" s="104"/>
      <c r="IS2629" s="104"/>
      <c r="IT2629" s="104"/>
      <c r="IU2629" s="104"/>
      <c r="IV2629" s="104"/>
      <c r="IW2629" s="104"/>
      <c r="IX2629" s="104"/>
      <c r="IY2629" s="104"/>
      <c r="IZ2629" s="104"/>
      <c r="JA2629" s="104"/>
      <c r="JB2629" s="104"/>
      <c r="JC2629" s="104"/>
      <c r="JD2629" s="104"/>
      <c r="JE2629" s="104"/>
      <c r="JF2629" s="104"/>
      <c r="JG2629" s="104"/>
      <c r="JH2629" s="104"/>
      <c r="JI2629" s="104"/>
      <c r="JJ2629" s="104"/>
      <c r="JK2629" s="104"/>
      <c r="JL2629" s="104"/>
      <c r="JM2629" s="104"/>
      <c r="JN2629" s="104"/>
      <c r="JO2629" s="104"/>
      <c r="JP2629" s="104"/>
      <c r="JQ2629" s="104"/>
      <c r="JR2629" s="104"/>
      <c r="JS2629" s="104"/>
      <c r="JT2629" s="104"/>
      <c r="JU2629" s="104"/>
      <c r="JV2629" s="104"/>
      <c r="JW2629" s="104"/>
      <c r="JX2629" s="104"/>
      <c r="JY2629" s="104"/>
      <c r="JZ2629" s="104"/>
      <c r="KA2629" s="104"/>
      <c r="KB2629" s="104"/>
      <c r="KC2629" s="104"/>
      <c r="KD2629" s="104"/>
      <c r="KE2629" s="104"/>
      <c r="KF2629" s="104"/>
      <c r="KG2629" s="104"/>
      <c r="KH2629" s="104"/>
      <c r="KI2629" s="104"/>
      <c r="KJ2629" s="104"/>
      <c r="KK2629" s="104"/>
      <c r="KL2629" s="104"/>
      <c r="KM2629" s="104"/>
      <c r="KN2629" s="104"/>
      <c r="KO2629" s="104"/>
      <c r="KP2629" s="104"/>
      <c r="KQ2629" s="104"/>
      <c r="KR2629" s="104"/>
      <c r="KS2629" s="104"/>
      <c r="KT2629" s="104"/>
      <c r="KU2629" s="104"/>
      <c r="KV2629" s="104"/>
      <c r="KW2629" s="104"/>
      <c r="KX2629" s="104"/>
      <c r="KY2629" s="104"/>
      <c r="KZ2629" s="104"/>
      <c r="LA2629" s="104"/>
      <c r="LB2629" s="104"/>
      <c r="LC2629" s="104"/>
      <c r="LD2629" s="104"/>
      <c r="LE2629" s="104"/>
      <c r="LF2629" s="104"/>
      <c r="LG2629" s="104"/>
      <c r="LH2629" s="104"/>
      <c r="LI2629" s="104"/>
      <c r="LJ2629" s="104"/>
      <c r="LK2629" s="104"/>
      <c r="LL2629" s="104"/>
      <c r="LM2629" s="104"/>
      <c r="LN2629" s="104"/>
      <c r="LO2629" s="104"/>
      <c r="LP2629" s="104"/>
      <c r="LQ2629" s="104"/>
      <c r="LR2629" s="104"/>
      <c r="LS2629" s="104"/>
      <c r="LT2629" s="104"/>
      <c r="LU2629" s="104"/>
      <c r="LV2629" s="104"/>
      <c r="LW2629" s="104"/>
      <c r="LX2629" s="104"/>
      <c r="LY2629" s="104"/>
      <c r="LZ2629" s="104"/>
      <c r="MA2629" s="104"/>
      <c r="MB2629" s="104"/>
      <c r="MC2629" s="104"/>
      <c r="MD2629" s="104"/>
      <c r="ME2629" s="104"/>
      <c r="MF2629" s="104"/>
      <c r="MG2629" s="104"/>
      <c r="MH2629" s="104"/>
      <c r="MI2629" s="104"/>
      <c r="MJ2629" s="104"/>
      <c r="MK2629" s="104"/>
      <c r="ML2629" s="104"/>
      <c r="MM2629" s="104"/>
      <c r="MN2629" s="104"/>
      <c r="MO2629" s="104"/>
      <c r="MP2629" s="104"/>
      <c r="MQ2629" s="104"/>
      <c r="MR2629" s="104"/>
      <c r="MS2629" s="104"/>
      <c r="MT2629" s="104"/>
      <c r="MU2629" s="104"/>
      <c r="MV2629" s="104"/>
      <c r="MW2629" s="104"/>
      <c r="MX2629" s="104"/>
      <c r="MY2629" s="104"/>
      <c r="MZ2629" s="104"/>
      <c r="NA2629" s="104"/>
      <c r="NB2629" s="104"/>
      <c r="NC2629" s="104"/>
      <c r="ND2629" s="104"/>
      <c r="NE2629" s="104"/>
      <c r="NF2629" s="104"/>
      <c r="NG2629" s="104"/>
      <c r="NH2629" s="104"/>
      <c r="NI2629" s="104"/>
      <c r="NJ2629" s="104"/>
      <c r="NK2629" s="104"/>
      <c r="NL2629" s="104"/>
      <c r="NM2629" s="104"/>
      <c r="NN2629" s="104"/>
      <c r="NO2629" s="104"/>
      <c r="NP2629" s="104"/>
      <c r="NQ2629" s="104"/>
      <c r="NR2629" s="104"/>
      <c r="NS2629" s="104"/>
      <c r="NT2629" s="104"/>
      <c r="NU2629" s="104"/>
      <c r="NV2629" s="104"/>
      <c r="NW2629" s="104"/>
      <c r="NX2629" s="104"/>
      <c r="NY2629" s="104"/>
      <c r="NZ2629" s="104"/>
      <c r="OA2629" s="104"/>
      <c r="OB2629" s="104"/>
      <c r="OC2629" s="104"/>
      <c r="OD2629" s="104"/>
      <c r="OE2629" s="104"/>
      <c r="OF2629" s="104"/>
      <c r="OG2629" s="104"/>
      <c r="OH2629" s="104"/>
      <c r="OI2629" s="104"/>
      <c r="OJ2629" s="104"/>
      <c r="OK2629" s="104"/>
      <c r="OL2629" s="104"/>
      <c r="OM2629" s="104"/>
      <c r="ON2629" s="104"/>
      <c r="OO2629" s="104"/>
      <c r="OP2629" s="104"/>
      <c r="OQ2629" s="104"/>
      <c r="OR2629" s="104"/>
      <c r="OS2629" s="104"/>
      <c r="OT2629" s="104"/>
      <c r="OU2629" s="104"/>
      <c r="OV2629" s="104"/>
      <c r="OW2629" s="104"/>
      <c r="OX2629" s="104"/>
      <c r="OY2629" s="104"/>
      <c r="OZ2629" s="104"/>
      <c r="PA2629" s="104"/>
      <c r="PB2629" s="104"/>
      <c r="PC2629" s="104"/>
      <c r="PD2629" s="104"/>
      <c r="PE2629" s="104"/>
      <c r="PF2629" s="104"/>
      <c r="PG2629" s="104"/>
      <c r="PH2629" s="104"/>
      <c r="PI2629" s="104"/>
      <c r="PJ2629" s="104"/>
      <c r="PK2629" s="104"/>
      <c r="PL2629" s="104"/>
      <c r="PM2629" s="104"/>
      <c r="PN2629" s="104"/>
      <c r="PO2629" s="104"/>
      <c r="PP2629" s="104"/>
      <c r="PQ2629" s="104"/>
      <c r="PR2629" s="104"/>
      <c r="PS2629" s="104"/>
      <c r="PT2629" s="104"/>
      <c r="PU2629" s="104"/>
      <c r="PV2629" s="104"/>
      <c r="PW2629" s="104"/>
      <c r="PX2629" s="104"/>
      <c r="PY2629" s="104"/>
      <c r="PZ2629" s="104"/>
      <c r="QA2629" s="104"/>
      <c r="QB2629" s="104"/>
      <c r="QC2629" s="104"/>
      <c r="QD2629" s="104"/>
      <c r="QE2629" s="104"/>
      <c r="QF2629" s="104"/>
      <c r="QG2629" s="104"/>
      <c r="QH2629" s="104"/>
      <c r="QI2629" s="104"/>
      <c r="QJ2629" s="104"/>
      <c r="QK2629" s="104"/>
      <c r="QL2629" s="104"/>
      <c r="QM2629" s="104"/>
      <c r="QN2629" s="104"/>
      <c r="QO2629" s="104"/>
      <c r="QP2629" s="104"/>
      <c r="QQ2629" s="104"/>
      <c r="QR2629" s="104"/>
      <c r="QS2629" s="104"/>
      <c r="QT2629" s="104"/>
      <c r="QU2629" s="104"/>
      <c r="QV2629" s="104"/>
      <c r="QW2629" s="104"/>
      <c r="QX2629" s="104"/>
      <c r="QY2629" s="104"/>
      <c r="QZ2629" s="104"/>
      <c r="RA2629" s="104"/>
      <c r="RB2629" s="104"/>
      <c r="RC2629" s="104"/>
      <c r="RD2629" s="104"/>
      <c r="RE2629" s="104"/>
      <c r="RF2629" s="104"/>
    </row>
    <row r="2630" spans="1:474" x14ac:dyDescent="0.25">
      <c r="A2630" s="131"/>
      <c r="B2630" s="48" t="s">
        <v>2464</v>
      </c>
      <c r="C2630" s="23"/>
      <c r="D2630" s="57">
        <v>2</v>
      </c>
      <c r="E2630" s="23"/>
      <c r="F2630" s="50">
        <v>26939.82</v>
      </c>
      <c r="G2630" s="169"/>
      <c r="H2630" s="169"/>
      <c r="I2630" s="169"/>
      <c r="J2630" s="169"/>
      <c r="K2630" s="169"/>
      <c r="L2630" s="169"/>
      <c r="M2630" s="169"/>
      <c r="N2630" s="169"/>
      <c r="O2630" s="169"/>
      <c r="P2630" s="207"/>
      <c r="Q2630" s="169"/>
      <c r="R2630" s="169"/>
      <c r="S2630" s="169"/>
      <c r="T2630" s="169"/>
      <c r="U2630" s="208">
        <v>2</v>
      </c>
      <c r="V2630" s="207">
        <v>26939.82</v>
      </c>
      <c r="W2630" s="169"/>
      <c r="X2630" s="169"/>
      <c r="Y2630" s="169"/>
      <c r="Z2630" s="169"/>
      <c r="AA2630" s="169"/>
      <c r="AB2630" s="169"/>
      <c r="AC2630" s="180"/>
      <c r="AD2630" s="180"/>
      <c r="AE2630" s="207">
        <f>H2630+J2630+L2630+N2630+P2630+R2630+T2630+V2630+X2630+Z2630+AB2630+AD2630</f>
        <v>26939.82</v>
      </c>
    </row>
    <row r="2631" spans="1:474" x14ac:dyDescent="0.25">
      <c r="A2631" s="131"/>
      <c r="B2631" s="48"/>
      <c r="C2631" s="23"/>
      <c r="D2631" s="49">
        <v>0</v>
      </c>
      <c r="E2631" s="23"/>
      <c r="F2631" s="50">
        <v>0</v>
      </c>
      <c r="G2631" s="169"/>
      <c r="H2631" s="169"/>
      <c r="I2631" s="169"/>
      <c r="J2631" s="169"/>
      <c r="K2631" s="169"/>
      <c r="L2631" s="169"/>
      <c r="M2631" s="169"/>
      <c r="N2631" s="169"/>
      <c r="O2631" s="169"/>
      <c r="P2631" s="207"/>
      <c r="Q2631" s="169"/>
      <c r="R2631" s="169"/>
      <c r="S2631" s="169"/>
      <c r="T2631" s="169"/>
      <c r="U2631" s="208">
        <v>0</v>
      </c>
      <c r="V2631" s="207">
        <v>0</v>
      </c>
      <c r="W2631" s="169"/>
      <c r="X2631" s="169"/>
      <c r="Y2631" s="169"/>
      <c r="Z2631" s="169"/>
      <c r="AA2631" s="169"/>
      <c r="AB2631" s="169"/>
      <c r="AC2631" s="180"/>
      <c r="AD2631" s="180"/>
      <c r="AE2631" s="207">
        <f>H2631+J2631+L2631+N2631+P2631+R2631+T2631+V2631+X2631+Z2631+AB2631+AD2631</f>
        <v>0</v>
      </c>
    </row>
    <row r="2632" spans="1:474" s="19" customFormat="1" x14ac:dyDescent="0.25">
      <c r="A2632" s="15">
        <v>59701</v>
      </c>
      <c r="B2632" s="67" t="s">
        <v>2465</v>
      </c>
      <c r="C2632" s="15"/>
      <c r="D2632" s="15"/>
      <c r="E2632" s="15"/>
      <c r="F2632" s="172">
        <v>81835.199999999997</v>
      </c>
      <c r="G2632" s="173">
        <f>SUM(G2633)</f>
        <v>0</v>
      </c>
      <c r="H2632" s="173">
        <f t="shared" ref="H2632:AE2632" si="455">SUM(H2633)</f>
        <v>0</v>
      </c>
      <c r="I2632" s="173">
        <f t="shared" si="455"/>
        <v>0</v>
      </c>
      <c r="J2632" s="173">
        <f t="shared" si="455"/>
        <v>0</v>
      </c>
      <c r="K2632" s="173">
        <f t="shared" si="455"/>
        <v>0</v>
      </c>
      <c r="L2632" s="173">
        <f t="shared" si="455"/>
        <v>0</v>
      </c>
      <c r="M2632" s="173">
        <f t="shared" si="455"/>
        <v>0</v>
      </c>
      <c r="N2632" s="173">
        <f t="shared" si="455"/>
        <v>0</v>
      </c>
      <c r="O2632" s="173">
        <f t="shared" si="455"/>
        <v>0</v>
      </c>
      <c r="P2632" s="184">
        <f t="shared" si="455"/>
        <v>0</v>
      </c>
      <c r="Q2632" s="173">
        <f t="shared" si="455"/>
        <v>0</v>
      </c>
      <c r="R2632" s="173">
        <f t="shared" si="455"/>
        <v>0</v>
      </c>
      <c r="S2632" s="173">
        <v>0</v>
      </c>
      <c r="T2632" s="173">
        <v>0</v>
      </c>
      <c r="U2632" s="173">
        <v>2</v>
      </c>
      <c r="V2632" s="184">
        <v>81835.199999999997</v>
      </c>
      <c r="W2632" s="173">
        <f t="shared" si="455"/>
        <v>0</v>
      </c>
      <c r="X2632" s="173">
        <f t="shared" si="455"/>
        <v>0</v>
      </c>
      <c r="Y2632" s="173">
        <f t="shared" si="455"/>
        <v>0</v>
      </c>
      <c r="Z2632" s="173">
        <f t="shared" si="455"/>
        <v>0</v>
      </c>
      <c r="AA2632" s="173">
        <f t="shared" si="455"/>
        <v>0</v>
      </c>
      <c r="AB2632" s="173">
        <f t="shared" si="455"/>
        <v>0</v>
      </c>
      <c r="AC2632" s="173">
        <f t="shared" si="455"/>
        <v>0</v>
      </c>
      <c r="AD2632" s="179">
        <f t="shared" si="455"/>
        <v>0</v>
      </c>
      <c r="AE2632" s="184">
        <f t="shared" si="455"/>
        <v>81835.203999999998</v>
      </c>
      <c r="AF2632" s="104"/>
      <c r="AG2632" s="104"/>
      <c r="AH2632" s="104"/>
      <c r="AI2632" s="104"/>
      <c r="AJ2632" s="104"/>
      <c r="AK2632" s="104"/>
      <c r="AL2632" s="104"/>
      <c r="AM2632" s="104"/>
      <c r="AN2632" s="104"/>
      <c r="AO2632" s="104"/>
      <c r="AP2632" s="104"/>
      <c r="AQ2632" s="104"/>
      <c r="AR2632" s="104"/>
      <c r="AS2632" s="104"/>
      <c r="AT2632" s="104"/>
      <c r="AU2632" s="104"/>
      <c r="AV2632" s="104"/>
      <c r="AW2632" s="104"/>
      <c r="AX2632" s="104"/>
      <c r="AY2632" s="104"/>
      <c r="AZ2632" s="104"/>
      <c r="BA2632" s="104"/>
      <c r="BB2632" s="104"/>
      <c r="BC2632" s="104"/>
      <c r="BD2632" s="104"/>
      <c r="BE2632" s="104"/>
      <c r="BF2632" s="104"/>
      <c r="BG2632" s="104"/>
      <c r="BH2632" s="104"/>
      <c r="BI2632" s="104"/>
      <c r="BJ2632" s="104"/>
      <c r="BK2632" s="104"/>
      <c r="BL2632" s="104"/>
      <c r="BM2632" s="104"/>
      <c r="BN2632" s="104"/>
      <c r="BO2632" s="104"/>
      <c r="BP2632" s="104"/>
      <c r="BQ2632" s="104"/>
      <c r="BR2632" s="104"/>
      <c r="GM2632" s="104"/>
      <c r="GN2632" s="104"/>
      <c r="GO2632" s="104"/>
      <c r="GP2632" s="104"/>
      <c r="GQ2632" s="104"/>
      <c r="GR2632" s="104"/>
      <c r="GS2632" s="104"/>
      <c r="GT2632" s="104"/>
      <c r="GU2632" s="104"/>
      <c r="GV2632" s="104"/>
      <c r="GW2632" s="104"/>
      <c r="GX2632" s="104"/>
      <c r="GY2632" s="104"/>
      <c r="GZ2632" s="104"/>
      <c r="HA2632" s="104"/>
      <c r="HB2632" s="104"/>
      <c r="HC2632" s="104"/>
      <c r="HD2632" s="104"/>
      <c r="HE2632" s="104"/>
      <c r="HF2632" s="104"/>
      <c r="HG2632" s="104"/>
      <c r="HH2632" s="104"/>
      <c r="HI2632" s="104"/>
      <c r="HJ2632" s="104"/>
      <c r="HK2632" s="104"/>
      <c r="HL2632" s="104"/>
      <c r="HM2632" s="104"/>
      <c r="HN2632" s="104"/>
      <c r="HO2632" s="104"/>
      <c r="HP2632" s="104"/>
      <c r="HQ2632" s="104"/>
      <c r="HR2632" s="104"/>
      <c r="HS2632" s="104"/>
      <c r="HT2632" s="104"/>
      <c r="HU2632" s="104"/>
      <c r="HV2632" s="104"/>
      <c r="HW2632" s="104"/>
      <c r="HX2632" s="104"/>
      <c r="HY2632" s="104"/>
      <c r="HZ2632" s="104"/>
      <c r="IA2632" s="104"/>
      <c r="IB2632" s="104"/>
      <c r="IC2632" s="104"/>
      <c r="ID2632" s="104"/>
      <c r="IE2632" s="104"/>
      <c r="IF2632" s="104"/>
      <c r="IG2632" s="104"/>
      <c r="IH2632" s="104"/>
      <c r="II2632" s="104"/>
      <c r="IJ2632" s="104"/>
      <c r="IK2632" s="104"/>
      <c r="IL2632" s="104"/>
      <c r="IM2632" s="104"/>
      <c r="IN2632" s="104"/>
      <c r="IO2632" s="104"/>
      <c r="IP2632" s="104"/>
      <c r="IQ2632" s="104"/>
      <c r="IR2632" s="104"/>
      <c r="IS2632" s="104"/>
      <c r="IT2632" s="104"/>
      <c r="IU2632" s="104"/>
      <c r="IV2632" s="104"/>
      <c r="IW2632" s="104"/>
      <c r="IX2632" s="104"/>
      <c r="IY2632" s="104"/>
      <c r="IZ2632" s="104"/>
      <c r="JA2632" s="104"/>
      <c r="JB2632" s="104"/>
      <c r="JC2632" s="104"/>
      <c r="JD2632" s="104"/>
      <c r="JE2632" s="104"/>
      <c r="JF2632" s="104"/>
      <c r="JG2632" s="104"/>
      <c r="JH2632" s="104"/>
      <c r="JI2632" s="104"/>
      <c r="JJ2632" s="104"/>
      <c r="JK2632" s="104"/>
      <c r="JL2632" s="104"/>
      <c r="JM2632" s="104"/>
      <c r="JN2632" s="104"/>
      <c r="JO2632" s="104"/>
      <c r="JP2632" s="104"/>
      <c r="JQ2632" s="104"/>
      <c r="JR2632" s="104"/>
      <c r="JS2632" s="104"/>
      <c r="JT2632" s="104"/>
      <c r="JU2632" s="104"/>
      <c r="JV2632" s="104"/>
      <c r="JW2632" s="104"/>
      <c r="JX2632" s="104"/>
      <c r="JY2632" s="104"/>
      <c r="JZ2632" s="104"/>
      <c r="KA2632" s="104"/>
      <c r="KB2632" s="104"/>
      <c r="KC2632" s="104"/>
      <c r="KD2632" s="104"/>
      <c r="KE2632" s="104"/>
      <c r="KF2632" s="104"/>
      <c r="KG2632" s="104"/>
      <c r="KH2632" s="104"/>
      <c r="KI2632" s="104"/>
      <c r="KJ2632" s="104"/>
      <c r="KK2632" s="104"/>
      <c r="KL2632" s="104"/>
      <c r="KM2632" s="104"/>
      <c r="KN2632" s="104"/>
      <c r="KO2632" s="104"/>
      <c r="KP2632" s="104"/>
      <c r="KQ2632" s="104"/>
      <c r="KR2632" s="104"/>
      <c r="KS2632" s="104"/>
      <c r="KT2632" s="104"/>
      <c r="KU2632" s="104"/>
      <c r="KV2632" s="104"/>
      <c r="KW2632" s="104"/>
      <c r="KX2632" s="104"/>
      <c r="KY2632" s="104"/>
      <c r="KZ2632" s="104"/>
      <c r="LA2632" s="104"/>
      <c r="LB2632" s="104"/>
      <c r="LC2632" s="104"/>
      <c r="LD2632" s="104"/>
      <c r="LE2632" s="104"/>
      <c r="LF2632" s="104"/>
      <c r="LG2632" s="104"/>
      <c r="LH2632" s="104"/>
      <c r="LI2632" s="104"/>
      <c r="LJ2632" s="104"/>
      <c r="LK2632" s="104"/>
      <c r="LL2632" s="104"/>
      <c r="LM2632" s="104"/>
      <c r="LN2632" s="104"/>
      <c r="LO2632" s="104"/>
      <c r="LP2632" s="104"/>
      <c r="LQ2632" s="104"/>
      <c r="LR2632" s="104"/>
      <c r="LS2632" s="104"/>
      <c r="LT2632" s="104"/>
      <c r="LU2632" s="104"/>
      <c r="LV2632" s="104"/>
      <c r="LW2632" s="104"/>
      <c r="LX2632" s="104"/>
      <c r="LY2632" s="104"/>
      <c r="LZ2632" s="104"/>
      <c r="MA2632" s="104"/>
      <c r="MB2632" s="104"/>
      <c r="MC2632" s="104"/>
      <c r="MD2632" s="104"/>
      <c r="ME2632" s="104"/>
      <c r="MF2632" s="104"/>
      <c r="MG2632" s="104"/>
      <c r="MH2632" s="104"/>
      <c r="MI2632" s="104"/>
      <c r="MJ2632" s="104"/>
      <c r="MK2632" s="104"/>
      <c r="ML2632" s="104"/>
      <c r="MM2632" s="104"/>
      <c r="MN2632" s="104"/>
      <c r="MO2632" s="104"/>
      <c r="MP2632" s="104"/>
      <c r="MQ2632" s="104"/>
      <c r="MR2632" s="104"/>
      <c r="MS2632" s="104"/>
      <c r="MT2632" s="104"/>
      <c r="MU2632" s="104"/>
      <c r="MV2632" s="104"/>
      <c r="MW2632" s="104"/>
      <c r="MX2632" s="104"/>
      <c r="MY2632" s="104"/>
      <c r="MZ2632" s="104"/>
      <c r="NA2632" s="104"/>
      <c r="NB2632" s="104"/>
      <c r="NC2632" s="104"/>
      <c r="ND2632" s="104"/>
      <c r="NE2632" s="104"/>
      <c r="NF2632" s="104"/>
      <c r="NG2632" s="104"/>
      <c r="NH2632" s="104"/>
      <c r="NI2632" s="104"/>
      <c r="NJ2632" s="104"/>
      <c r="NK2632" s="104"/>
      <c r="NL2632" s="104"/>
      <c r="NM2632" s="104"/>
      <c r="NN2632" s="104"/>
      <c r="NO2632" s="104"/>
      <c r="NP2632" s="104"/>
      <c r="NQ2632" s="104"/>
      <c r="NR2632" s="104"/>
      <c r="NS2632" s="104"/>
      <c r="NT2632" s="104"/>
      <c r="NU2632" s="104"/>
      <c r="NV2632" s="104"/>
      <c r="NW2632" s="104"/>
      <c r="NX2632" s="104"/>
      <c r="NY2632" s="104"/>
      <c r="NZ2632" s="104"/>
      <c r="OA2632" s="104"/>
      <c r="OB2632" s="104"/>
      <c r="OC2632" s="104"/>
      <c r="OD2632" s="104"/>
      <c r="OE2632" s="104"/>
      <c r="OF2632" s="104"/>
      <c r="OG2632" s="104"/>
      <c r="OH2632" s="104"/>
      <c r="OI2632" s="104"/>
      <c r="OJ2632" s="104"/>
      <c r="OK2632" s="104"/>
      <c r="OL2632" s="104"/>
      <c r="OM2632" s="104"/>
      <c r="ON2632" s="104"/>
      <c r="OO2632" s="104"/>
      <c r="OP2632" s="104"/>
      <c r="OQ2632" s="104"/>
      <c r="OR2632" s="104"/>
      <c r="OS2632" s="104"/>
      <c r="OT2632" s="104"/>
      <c r="OU2632" s="104"/>
      <c r="OV2632" s="104"/>
      <c r="OW2632" s="104"/>
      <c r="OX2632" s="104"/>
      <c r="OY2632" s="104"/>
      <c r="OZ2632" s="104"/>
      <c r="PA2632" s="104"/>
      <c r="PB2632" s="104"/>
      <c r="PC2632" s="104"/>
      <c r="PD2632" s="104"/>
      <c r="PE2632" s="104"/>
      <c r="PF2632" s="104"/>
      <c r="PG2632" s="104"/>
      <c r="PH2632" s="104"/>
      <c r="PI2632" s="104"/>
      <c r="PJ2632" s="104"/>
      <c r="PK2632" s="104"/>
      <c r="PL2632" s="104"/>
      <c r="PM2632" s="104"/>
      <c r="PN2632" s="104"/>
      <c r="PO2632" s="104"/>
      <c r="PP2632" s="104"/>
      <c r="PQ2632" s="104"/>
      <c r="PR2632" s="104"/>
      <c r="PS2632" s="104"/>
      <c r="PT2632" s="104"/>
      <c r="PU2632" s="104"/>
      <c r="PV2632" s="104"/>
      <c r="PW2632" s="104"/>
      <c r="PX2632" s="104"/>
      <c r="PY2632" s="104"/>
      <c r="PZ2632" s="104"/>
      <c r="QA2632" s="104"/>
      <c r="QB2632" s="104"/>
      <c r="QC2632" s="104"/>
      <c r="QD2632" s="104"/>
      <c r="QE2632" s="104"/>
      <c r="QF2632" s="104"/>
      <c r="QG2632" s="104"/>
      <c r="QH2632" s="104"/>
      <c r="QI2632" s="104"/>
      <c r="QJ2632" s="104"/>
      <c r="QK2632" s="104"/>
      <c r="QL2632" s="104"/>
      <c r="QM2632" s="104"/>
      <c r="QN2632" s="104"/>
      <c r="QO2632" s="104"/>
      <c r="QP2632" s="104"/>
      <c r="QQ2632" s="104"/>
      <c r="QR2632" s="104"/>
      <c r="QS2632" s="104"/>
      <c r="QT2632" s="104"/>
      <c r="QU2632" s="104"/>
      <c r="QV2632" s="104"/>
      <c r="QW2632" s="104"/>
      <c r="QX2632" s="104"/>
      <c r="QY2632" s="104"/>
      <c r="QZ2632" s="104"/>
      <c r="RA2632" s="104"/>
      <c r="RB2632" s="104"/>
      <c r="RC2632" s="104"/>
      <c r="RD2632" s="104"/>
      <c r="RE2632" s="104"/>
      <c r="RF2632" s="104"/>
    </row>
    <row r="2633" spans="1:474" x14ac:dyDescent="0.25">
      <c r="A2633" s="131"/>
      <c r="B2633" s="48" t="s">
        <v>2466</v>
      </c>
      <c r="C2633" s="23"/>
      <c r="D2633" s="57">
        <v>2</v>
      </c>
      <c r="E2633" s="23"/>
      <c r="F2633" s="23">
        <v>81835.199999999997</v>
      </c>
      <c r="G2633" s="169"/>
      <c r="H2633" s="169"/>
      <c r="I2633" s="169"/>
      <c r="J2633" s="169"/>
      <c r="K2633" s="169"/>
      <c r="L2633" s="169"/>
      <c r="M2633" s="169"/>
      <c r="N2633" s="169"/>
      <c r="O2633" s="169"/>
      <c r="P2633" s="207"/>
      <c r="Q2633" s="169"/>
      <c r="R2633" s="169"/>
      <c r="S2633" s="169"/>
      <c r="T2633" s="169"/>
      <c r="U2633" s="208">
        <v>2</v>
      </c>
      <c r="V2633" s="207">
        <v>81835.203999999998</v>
      </c>
      <c r="W2633" s="169"/>
      <c r="X2633" s="169"/>
      <c r="Y2633" s="169"/>
      <c r="Z2633" s="169"/>
      <c r="AA2633" s="169"/>
      <c r="AB2633" s="169"/>
      <c r="AC2633" s="169"/>
      <c r="AD2633" s="180"/>
      <c r="AE2633" s="207">
        <f>H2633+J2633+L2633+N2633+P2633+R2633+T2633+V2633+X2633+Z2633+AB2633+AD2633</f>
        <v>81835.203999999998</v>
      </c>
    </row>
    <row r="2634" spans="1:474" s="250" customFormat="1" ht="15.75" x14ac:dyDescent="0.25">
      <c r="A2634" s="247"/>
      <c r="B2634" s="248" t="s">
        <v>2467</v>
      </c>
      <c r="C2634" s="249"/>
      <c r="D2634" s="252">
        <v>203117.6</v>
      </c>
      <c r="E2634" s="253">
        <v>4321.0599999999986</v>
      </c>
      <c r="F2634" s="251">
        <f>F8+F25+F2265+F2480+F2487</f>
        <v>19115575.274767295</v>
      </c>
      <c r="G2634" s="254"/>
      <c r="H2634" s="251">
        <f>H8+H25+H2265+H2480+H2487</f>
        <v>30217.39</v>
      </c>
      <c r="I2634" s="254"/>
      <c r="J2634" s="251">
        <f>J8+J25+J2265+J2480+J2487</f>
        <v>34428.270000000004</v>
      </c>
      <c r="K2634" s="254"/>
      <c r="L2634" s="251">
        <f>L8+L25+L2265+L2480+L2487</f>
        <v>706477</v>
      </c>
      <c r="M2634" s="254"/>
      <c r="N2634" s="251">
        <f>N8+N25+N2265+N2480+N2487</f>
        <v>143642.38046534162</v>
      </c>
      <c r="O2634" s="254"/>
      <c r="P2634" s="251">
        <f>P8+P25+P2265+P2480+P2487</f>
        <v>887408.74251454556</v>
      </c>
      <c r="Q2634" s="254"/>
      <c r="R2634" s="251">
        <f>R8+R25+R2265+R2480+R2487</f>
        <v>684875.57359999989</v>
      </c>
      <c r="S2634" s="254"/>
      <c r="T2634" s="251">
        <v>75233.930807999917</v>
      </c>
      <c r="U2634" s="254"/>
      <c r="V2634" s="251">
        <v>17486181.489552114</v>
      </c>
      <c r="W2634" s="254"/>
      <c r="X2634" s="251">
        <f>X8+X25+X2265+X2480+X2487</f>
        <v>0</v>
      </c>
      <c r="Y2634" s="254"/>
      <c r="Z2634" s="251">
        <f>Z8+Z25+Z2265+Z2480+Z2487</f>
        <v>0</v>
      </c>
      <c r="AA2634" s="254"/>
      <c r="AB2634" s="251">
        <f>AB8+AB25+AB2265+AB2480+AB2487</f>
        <v>0</v>
      </c>
      <c r="AC2634" s="254"/>
      <c r="AD2634" s="251">
        <f>AD8+AD25+AD2265+AD2480+AD2487</f>
        <v>0</v>
      </c>
      <c r="AE2634" s="251">
        <v>19115575.27</v>
      </c>
    </row>
    <row r="2635" spans="1:474" x14ac:dyDescent="0.25">
      <c r="A2635" s="148"/>
      <c r="B2635" s="149"/>
      <c r="C2635" s="150"/>
      <c r="D2635" s="151"/>
      <c r="E2635" s="150"/>
      <c r="AE2635" s="217"/>
    </row>
    <row r="2636" spans="1:474" x14ac:dyDescent="0.25">
      <c r="A2636" s="148"/>
      <c r="B2636" s="149"/>
      <c r="C2636" s="150"/>
      <c r="D2636" s="151"/>
      <c r="E2636" s="150"/>
      <c r="AE2636" s="217"/>
    </row>
    <row r="2637" spans="1:474" s="2" customFormat="1" x14ac:dyDescent="0.25">
      <c r="A2637" s="152"/>
      <c r="B2637" s="153"/>
      <c r="C2637" s="154"/>
      <c r="D2637" s="155"/>
      <c r="E2637" s="154"/>
      <c r="F2637" s="154"/>
      <c r="P2637" s="217"/>
      <c r="V2637" s="217"/>
      <c r="AE2637" s="217"/>
      <c r="AF2637" s="228"/>
      <c r="AG2637" s="228"/>
      <c r="AH2637" s="228"/>
      <c r="AI2637" s="228"/>
      <c r="AJ2637" s="228"/>
      <c r="AK2637" s="228"/>
      <c r="AL2637" s="228"/>
      <c r="AM2637" s="228"/>
      <c r="AN2637" s="228"/>
      <c r="AO2637" s="228"/>
      <c r="AP2637" s="228"/>
      <c r="AQ2637" s="228"/>
      <c r="AR2637" s="228"/>
      <c r="AS2637" s="228"/>
      <c r="AT2637" s="228"/>
      <c r="AU2637" s="228"/>
      <c r="AV2637" s="228"/>
      <c r="AW2637" s="228"/>
      <c r="AX2637" s="228"/>
      <c r="AY2637" s="228"/>
      <c r="AZ2637" s="228"/>
      <c r="BA2637" s="228"/>
      <c r="BB2637" s="228"/>
      <c r="BC2637" s="228"/>
      <c r="BD2637" s="228"/>
      <c r="BE2637" s="228"/>
      <c r="BF2637" s="228"/>
      <c r="BG2637" s="228"/>
      <c r="BH2637" s="228"/>
      <c r="BI2637" s="228"/>
      <c r="BJ2637" s="228"/>
      <c r="BK2637" s="228"/>
      <c r="BL2637" s="228"/>
      <c r="BM2637" s="228"/>
      <c r="BN2637" s="228"/>
      <c r="BO2637" s="228"/>
      <c r="BP2637" s="228"/>
      <c r="BQ2637" s="228"/>
      <c r="BR2637" s="228"/>
      <c r="GM2637" s="228"/>
      <c r="GN2637" s="228"/>
      <c r="GO2637" s="228"/>
      <c r="GP2637" s="228"/>
      <c r="GQ2637" s="228"/>
      <c r="GR2637" s="228"/>
      <c r="GS2637" s="228"/>
      <c r="GT2637" s="228"/>
      <c r="GU2637" s="228"/>
      <c r="GV2637" s="228"/>
      <c r="GW2637" s="228"/>
      <c r="GX2637" s="228"/>
      <c r="GY2637" s="228"/>
      <c r="GZ2637" s="228"/>
      <c r="HA2637" s="228"/>
      <c r="HB2637" s="228"/>
      <c r="HC2637" s="228"/>
      <c r="HD2637" s="228"/>
      <c r="HE2637" s="228"/>
      <c r="HF2637" s="228"/>
      <c r="HG2637" s="228"/>
      <c r="HH2637" s="228"/>
      <c r="HI2637" s="228"/>
      <c r="HJ2637" s="228"/>
      <c r="HK2637" s="228"/>
      <c r="HL2637" s="228"/>
      <c r="HM2637" s="228"/>
      <c r="HN2637" s="228"/>
      <c r="HO2637" s="228"/>
      <c r="HP2637" s="228"/>
      <c r="HQ2637" s="228"/>
      <c r="HR2637" s="228"/>
      <c r="HS2637" s="228"/>
      <c r="HT2637" s="228"/>
      <c r="HU2637" s="228"/>
      <c r="HV2637" s="228"/>
      <c r="HW2637" s="228"/>
      <c r="HX2637" s="228"/>
      <c r="HY2637" s="228"/>
      <c r="HZ2637" s="228"/>
      <c r="IA2637" s="228"/>
      <c r="IB2637" s="228"/>
      <c r="IC2637" s="228"/>
      <c r="ID2637" s="228"/>
      <c r="IE2637" s="228"/>
      <c r="IF2637" s="228"/>
      <c r="IG2637" s="228"/>
      <c r="IH2637" s="228"/>
      <c r="II2637" s="228"/>
      <c r="IJ2637" s="228"/>
      <c r="IK2637" s="228"/>
      <c r="IL2637" s="228"/>
      <c r="IM2637" s="228"/>
      <c r="IN2637" s="228"/>
      <c r="IO2637" s="228"/>
      <c r="IP2637" s="228"/>
      <c r="IQ2637" s="228"/>
      <c r="IR2637" s="228"/>
      <c r="IS2637" s="228"/>
      <c r="IT2637" s="228"/>
      <c r="IU2637" s="228"/>
      <c r="IV2637" s="228"/>
      <c r="IW2637" s="228"/>
      <c r="IX2637" s="228"/>
      <c r="IY2637" s="228"/>
      <c r="IZ2637" s="228"/>
      <c r="JA2637" s="228"/>
      <c r="JB2637" s="228"/>
      <c r="JC2637" s="228"/>
      <c r="JD2637" s="228"/>
      <c r="JE2637" s="228"/>
      <c r="JF2637" s="228"/>
      <c r="JG2637" s="228"/>
      <c r="JH2637" s="228"/>
      <c r="JI2637" s="228"/>
      <c r="JJ2637" s="228"/>
      <c r="JK2637" s="228"/>
      <c r="JL2637" s="228"/>
      <c r="JM2637" s="228"/>
      <c r="JN2637" s="228"/>
      <c r="JO2637" s="228"/>
      <c r="JP2637" s="228"/>
      <c r="JQ2637" s="228"/>
      <c r="JR2637" s="228"/>
      <c r="JS2637" s="228"/>
      <c r="JT2637" s="228"/>
      <c r="JU2637" s="228"/>
      <c r="JV2637" s="228"/>
      <c r="JW2637" s="228"/>
      <c r="JX2637" s="228"/>
      <c r="JY2637" s="228"/>
      <c r="JZ2637" s="228"/>
      <c r="KA2637" s="228"/>
      <c r="KB2637" s="228"/>
      <c r="KC2637" s="228"/>
      <c r="KD2637" s="228"/>
      <c r="KE2637" s="228"/>
      <c r="KF2637" s="228"/>
      <c r="KG2637" s="228"/>
      <c r="KH2637" s="228"/>
      <c r="KI2637" s="228"/>
      <c r="KJ2637" s="228"/>
      <c r="KK2637" s="228"/>
      <c r="KL2637" s="228"/>
      <c r="KM2637" s="228"/>
      <c r="KN2637" s="228"/>
      <c r="KO2637" s="228"/>
      <c r="KP2637" s="228"/>
      <c r="KQ2637" s="228"/>
      <c r="KR2637" s="228"/>
      <c r="KS2637" s="228"/>
      <c r="KT2637" s="228"/>
      <c r="KU2637" s="228"/>
      <c r="KV2637" s="228"/>
      <c r="KW2637" s="228"/>
      <c r="KX2637" s="228"/>
      <c r="KY2637" s="228"/>
      <c r="KZ2637" s="228"/>
      <c r="LA2637" s="228"/>
      <c r="LB2637" s="228"/>
      <c r="LC2637" s="228"/>
      <c r="LD2637" s="228"/>
      <c r="LE2637" s="228"/>
      <c r="LF2637" s="228"/>
      <c r="LG2637" s="228"/>
      <c r="LH2637" s="228"/>
      <c r="LI2637" s="228"/>
      <c r="LJ2637" s="228"/>
      <c r="LK2637" s="228"/>
      <c r="LL2637" s="228"/>
      <c r="LM2637" s="228"/>
      <c r="LN2637" s="228"/>
      <c r="LO2637" s="228"/>
      <c r="LP2637" s="228"/>
      <c r="LQ2637" s="228"/>
      <c r="LR2637" s="228"/>
      <c r="LS2637" s="228"/>
      <c r="LT2637" s="228"/>
      <c r="LU2637" s="228"/>
      <c r="LV2637" s="228"/>
      <c r="LW2637" s="228"/>
      <c r="LX2637" s="228"/>
      <c r="LY2637" s="228"/>
      <c r="LZ2637" s="228"/>
      <c r="MA2637" s="228"/>
      <c r="MB2637" s="228"/>
      <c r="MC2637" s="228"/>
      <c r="MD2637" s="228"/>
      <c r="ME2637" s="228"/>
      <c r="MF2637" s="228"/>
      <c r="MG2637" s="228"/>
      <c r="MH2637" s="228"/>
      <c r="MI2637" s="228"/>
      <c r="MJ2637" s="228"/>
      <c r="MK2637" s="228"/>
      <c r="ML2637" s="228"/>
      <c r="MM2637" s="228"/>
      <c r="MN2637" s="228"/>
      <c r="MO2637" s="228"/>
      <c r="MP2637" s="228"/>
      <c r="MQ2637" s="228"/>
      <c r="MR2637" s="228"/>
      <c r="MS2637" s="228"/>
      <c r="MT2637" s="228"/>
      <c r="MU2637" s="228"/>
      <c r="MV2637" s="228"/>
      <c r="MW2637" s="228"/>
      <c r="MX2637" s="228"/>
      <c r="MY2637" s="228"/>
      <c r="MZ2637" s="228"/>
      <c r="NA2637" s="228"/>
      <c r="NB2637" s="228"/>
      <c r="NC2637" s="228"/>
      <c r="ND2637" s="228"/>
      <c r="NE2637" s="228"/>
      <c r="NF2637" s="228"/>
      <c r="NG2637" s="228"/>
      <c r="NH2637" s="228"/>
      <c r="NI2637" s="228"/>
      <c r="NJ2637" s="228"/>
      <c r="NK2637" s="228"/>
      <c r="NL2637" s="228"/>
      <c r="NM2637" s="228"/>
      <c r="NN2637" s="228"/>
      <c r="NO2637" s="228"/>
      <c r="NP2637" s="228"/>
      <c r="NQ2637" s="228"/>
      <c r="NR2637" s="228"/>
      <c r="NS2637" s="228"/>
      <c r="NT2637" s="228"/>
      <c r="NU2637" s="228"/>
      <c r="NV2637" s="228"/>
      <c r="NW2637" s="228"/>
      <c r="NX2637" s="228"/>
      <c r="NY2637" s="228"/>
      <c r="NZ2637" s="228"/>
      <c r="OA2637" s="228"/>
      <c r="OB2637" s="228"/>
      <c r="OC2637" s="228"/>
      <c r="OD2637" s="228"/>
      <c r="OE2637" s="228"/>
      <c r="OF2637" s="228"/>
      <c r="OG2637" s="228"/>
      <c r="OH2637" s="228"/>
      <c r="OI2637" s="228"/>
      <c r="OJ2637" s="228"/>
      <c r="OK2637" s="228"/>
      <c r="OL2637" s="228"/>
      <c r="OM2637" s="228"/>
      <c r="ON2637" s="228"/>
      <c r="OO2637" s="228"/>
      <c r="OP2637" s="228"/>
      <c r="OQ2637" s="228"/>
      <c r="OR2637" s="228"/>
      <c r="OS2637" s="228"/>
      <c r="OT2637" s="228"/>
      <c r="OU2637" s="228"/>
      <c r="OV2637" s="228"/>
      <c r="OW2637" s="228"/>
      <c r="OX2637" s="228"/>
      <c r="OY2637" s="228"/>
      <c r="OZ2637" s="228"/>
      <c r="PA2637" s="228"/>
      <c r="PB2637" s="228"/>
      <c r="PC2637" s="228"/>
      <c r="PD2637" s="228"/>
      <c r="PE2637" s="228"/>
      <c r="PF2637" s="228"/>
      <c r="PG2637" s="228"/>
      <c r="PH2637" s="228"/>
      <c r="PI2637" s="228"/>
      <c r="PJ2637" s="228"/>
      <c r="PK2637" s="228"/>
      <c r="PL2637" s="228"/>
      <c r="PM2637" s="228"/>
      <c r="PN2637" s="228"/>
      <c r="PO2637" s="228"/>
      <c r="PP2637" s="228"/>
      <c r="PQ2637" s="228"/>
      <c r="PR2637" s="228"/>
      <c r="PS2637" s="228"/>
      <c r="PT2637" s="228"/>
      <c r="PU2637" s="228"/>
      <c r="PV2637" s="228"/>
      <c r="PW2637" s="228"/>
      <c r="PX2637" s="228"/>
      <c r="PY2637" s="228"/>
      <c r="PZ2637" s="228"/>
      <c r="QA2637" s="228"/>
      <c r="QB2637" s="228"/>
      <c r="QC2637" s="228"/>
      <c r="QD2637" s="228"/>
      <c r="QE2637" s="228"/>
      <c r="QF2637" s="228"/>
      <c r="QG2637" s="228"/>
      <c r="QH2637" s="228"/>
      <c r="QI2637" s="228"/>
      <c r="QJ2637" s="228"/>
      <c r="QK2637" s="228"/>
      <c r="QL2637" s="228"/>
      <c r="QM2637" s="228"/>
      <c r="QN2637" s="228"/>
      <c r="QO2637" s="228"/>
      <c r="QP2637" s="228"/>
      <c r="QQ2637" s="228"/>
      <c r="QR2637" s="228"/>
      <c r="QS2637" s="228"/>
      <c r="QT2637" s="228"/>
      <c r="QU2637" s="228"/>
      <c r="QV2637" s="228"/>
      <c r="QW2637" s="228"/>
      <c r="QX2637" s="228"/>
      <c r="QY2637" s="228"/>
      <c r="QZ2637" s="228"/>
      <c r="RA2637" s="228"/>
      <c r="RB2637" s="228"/>
      <c r="RC2637" s="228"/>
      <c r="RD2637" s="228"/>
      <c r="RE2637" s="228"/>
      <c r="RF2637" s="228"/>
    </row>
    <row r="2638" spans="1:474" s="2" customFormat="1" x14ac:dyDescent="0.25">
      <c r="A2638" s="152"/>
      <c r="B2638" s="153"/>
      <c r="C2638" s="154"/>
      <c r="D2638" s="155"/>
      <c r="E2638" s="154"/>
      <c r="F2638" s="154"/>
      <c r="L2638" s="217">
        <f>H2634+J2634+L2634+N2634+P2634+R2634</f>
        <v>2487049.3565798872</v>
      </c>
      <c r="P2638" s="217"/>
      <c r="V2638" s="217"/>
      <c r="Z2638" s="217"/>
      <c r="AE2638" s="217"/>
      <c r="AF2638" s="228"/>
      <c r="AG2638" s="228"/>
      <c r="AH2638" s="228"/>
      <c r="AI2638" s="228"/>
      <c r="AJ2638" s="228"/>
      <c r="AK2638" s="228"/>
      <c r="AL2638" s="228"/>
      <c r="AM2638" s="228"/>
      <c r="AN2638" s="228"/>
      <c r="AO2638" s="228"/>
      <c r="AP2638" s="228"/>
      <c r="AQ2638" s="228"/>
      <c r="AR2638" s="228"/>
      <c r="AS2638" s="228"/>
      <c r="AT2638" s="228"/>
      <c r="AU2638" s="228"/>
      <c r="AV2638" s="228"/>
      <c r="AW2638" s="228"/>
      <c r="AX2638" s="228"/>
      <c r="AY2638" s="228"/>
      <c r="AZ2638" s="228"/>
      <c r="BA2638" s="228"/>
      <c r="BB2638" s="228"/>
      <c r="BC2638" s="228"/>
      <c r="BD2638" s="228"/>
      <c r="BE2638" s="228"/>
      <c r="BF2638" s="228"/>
      <c r="BG2638" s="228"/>
      <c r="BH2638" s="228"/>
      <c r="BI2638" s="228"/>
      <c r="BJ2638" s="228"/>
      <c r="BK2638" s="228"/>
      <c r="BL2638" s="228"/>
      <c r="BM2638" s="228"/>
      <c r="BN2638" s="228"/>
      <c r="BO2638" s="228"/>
      <c r="BP2638" s="228"/>
      <c r="BQ2638" s="228"/>
      <c r="BR2638" s="228"/>
      <c r="GM2638" s="228"/>
      <c r="GN2638" s="228"/>
      <c r="GO2638" s="228"/>
      <c r="GP2638" s="228"/>
      <c r="GQ2638" s="228"/>
      <c r="GR2638" s="228"/>
      <c r="GS2638" s="228"/>
      <c r="GT2638" s="228"/>
      <c r="GU2638" s="228"/>
      <c r="GV2638" s="228"/>
      <c r="GW2638" s="228"/>
      <c r="GX2638" s="228"/>
      <c r="GY2638" s="228"/>
      <c r="GZ2638" s="228"/>
      <c r="HA2638" s="228"/>
      <c r="HB2638" s="228"/>
      <c r="HC2638" s="228"/>
      <c r="HD2638" s="228"/>
      <c r="HE2638" s="228"/>
      <c r="HF2638" s="228"/>
      <c r="HG2638" s="228"/>
      <c r="HH2638" s="228"/>
      <c r="HI2638" s="228"/>
      <c r="HJ2638" s="228"/>
      <c r="HK2638" s="228"/>
      <c r="HL2638" s="228"/>
      <c r="HM2638" s="228"/>
      <c r="HN2638" s="228"/>
      <c r="HO2638" s="228"/>
      <c r="HP2638" s="228"/>
      <c r="HQ2638" s="228"/>
      <c r="HR2638" s="228"/>
      <c r="HS2638" s="228"/>
      <c r="HT2638" s="228"/>
      <c r="HU2638" s="228"/>
      <c r="HV2638" s="228"/>
      <c r="HW2638" s="228"/>
      <c r="HX2638" s="228"/>
      <c r="HY2638" s="228"/>
      <c r="HZ2638" s="228"/>
      <c r="IA2638" s="228"/>
      <c r="IB2638" s="228"/>
      <c r="IC2638" s="228"/>
      <c r="ID2638" s="228"/>
      <c r="IE2638" s="228"/>
      <c r="IF2638" s="228"/>
      <c r="IG2638" s="228"/>
      <c r="IH2638" s="228"/>
      <c r="II2638" s="228"/>
      <c r="IJ2638" s="228"/>
      <c r="IK2638" s="228"/>
      <c r="IL2638" s="228"/>
      <c r="IM2638" s="228"/>
      <c r="IN2638" s="228"/>
      <c r="IO2638" s="228"/>
      <c r="IP2638" s="228"/>
      <c r="IQ2638" s="228"/>
      <c r="IR2638" s="228"/>
      <c r="IS2638" s="228"/>
      <c r="IT2638" s="228"/>
      <c r="IU2638" s="228"/>
      <c r="IV2638" s="228"/>
      <c r="IW2638" s="228"/>
      <c r="IX2638" s="228"/>
      <c r="IY2638" s="228"/>
      <c r="IZ2638" s="228"/>
      <c r="JA2638" s="228"/>
      <c r="JB2638" s="228"/>
      <c r="JC2638" s="228"/>
      <c r="JD2638" s="228"/>
      <c r="JE2638" s="228"/>
      <c r="JF2638" s="228"/>
      <c r="JG2638" s="228"/>
      <c r="JH2638" s="228"/>
      <c r="JI2638" s="228"/>
      <c r="JJ2638" s="228"/>
      <c r="JK2638" s="228"/>
      <c r="JL2638" s="228"/>
      <c r="JM2638" s="228"/>
      <c r="JN2638" s="228"/>
      <c r="JO2638" s="228"/>
      <c r="JP2638" s="228"/>
      <c r="JQ2638" s="228"/>
      <c r="JR2638" s="228"/>
      <c r="JS2638" s="228"/>
      <c r="JT2638" s="228"/>
      <c r="JU2638" s="228"/>
      <c r="JV2638" s="228"/>
      <c r="JW2638" s="228"/>
      <c r="JX2638" s="228"/>
      <c r="JY2638" s="228"/>
      <c r="JZ2638" s="228"/>
      <c r="KA2638" s="228"/>
      <c r="KB2638" s="228"/>
      <c r="KC2638" s="228"/>
      <c r="KD2638" s="228"/>
      <c r="KE2638" s="228"/>
      <c r="KF2638" s="228"/>
      <c r="KG2638" s="228"/>
      <c r="KH2638" s="228"/>
      <c r="KI2638" s="228"/>
      <c r="KJ2638" s="228"/>
      <c r="KK2638" s="228"/>
      <c r="KL2638" s="228"/>
      <c r="KM2638" s="228"/>
      <c r="KN2638" s="228"/>
      <c r="KO2638" s="228"/>
      <c r="KP2638" s="228"/>
      <c r="KQ2638" s="228"/>
      <c r="KR2638" s="228"/>
      <c r="KS2638" s="228"/>
      <c r="KT2638" s="228"/>
      <c r="KU2638" s="228"/>
      <c r="KV2638" s="228"/>
      <c r="KW2638" s="228"/>
      <c r="KX2638" s="228"/>
      <c r="KY2638" s="228"/>
      <c r="KZ2638" s="228"/>
      <c r="LA2638" s="228"/>
      <c r="LB2638" s="228"/>
      <c r="LC2638" s="228"/>
      <c r="LD2638" s="228"/>
      <c r="LE2638" s="228"/>
      <c r="LF2638" s="228"/>
      <c r="LG2638" s="228"/>
      <c r="LH2638" s="228"/>
      <c r="LI2638" s="228"/>
      <c r="LJ2638" s="228"/>
      <c r="LK2638" s="228"/>
      <c r="LL2638" s="228"/>
      <c r="LM2638" s="228"/>
      <c r="LN2638" s="228"/>
      <c r="LO2638" s="228"/>
      <c r="LP2638" s="228"/>
      <c r="LQ2638" s="228"/>
      <c r="LR2638" s="228"/>
      <c r="LS2638" s="228"/>
      <c r="LT2638" s="228"/>
      <c r="LU2638" s="228"/>
      <c r="LV2638" s="228"/>
      <c r="LW2638" s="228"/>
      <c r="LX2638" s="228"/>
      <c r="LY2638" s="228"/>
      <c r="LZ2638" s="228"/>
      <c r="MA2638" s="228"/>
      <c r="MB2638" s="228"/>
      <c r="MC2638" s="228"/>
      <c r="MD2638" s="228"/>
      <c r="ME2638" s="228"/>
      <c r="MF2638" s="228"/>
      <c r="MG2638" s="228"/>
      <c r="MH2638" s="228"/>
      <c r="MI2638" s="228"/>
      <c r="MJ2638" s="228"/>
      <c r="MK2638" s="228"/>
      <c r="ML2638" s="228"/>
      <c r="MM2638" s="228"/>
      <c r="MN2638" s="228"/>
      <c r="MO2638" s="228"/>
      <c r="MP2638" s="228"/>
      <c r="MQ2638" s="228"/>
      <c r="MR2638" s="228"/>
      <c r="MS2638" s="228"/>
      <c r="MT2638" s="228"/>
      <c r="MU2638" s="228"/>
      <c r="MV2638" s="228"/>
      <c r="MW2638" s="228"/>
      <c r="MX2638" s="228"/>
      <c r="MY2638" s="228"/>
      <c r="MZ2638" s="228"/>
      <c r="NA2638" s="228"/>
      <c r="NB2638" s="228"/>
      <c r="NC2638" s="228"/>
      <c r="ND2638" s="228"/>
      <c r="NE2638" s="228"/>
      <c r="NF2638" s="228"/>
      <c r="NG2638" s="228"/>
      <c r="NH2638" s="228"/>
      <c r="NI2638" s="228"/>
      <c r="NJ2638" s="228"/>
      <c r="NK2638" s="228"/>
      <c r="NL2638" s="228"/>
      <c r="NM2638" s="228"/>
      <c r="NN2638" s="228"/>
      <c r="NO2638" s="228"/>
      <c r="NP2638" s="228"/>
      <c r="NQ2638" s="228"/>
      <c r="NR2638" s="228"/>
      <c r="NS2638" s="228"/>
      <c r="NT2638" s="228"/>
      <c r="NU2638" s="228"/>
      <c r="NV2638" s="228"/>
      <c r="NW2638" s="228"/>
      <c r="NX2638" s="228"/>
      <c r="NY2638" s="228"/>
      <c r="NZ2638" s="228"/>
      <c r="OA2638" s="228"/>
      <c r="OB2638" s="228"/>
      <c r="OC2638" s="228"/>
      <c r="OD2638" s="228"/>
      <c r="OE2638" s="228"/>
      <c r="OF2638" s="228"/>
      <c r="OG2638" s="228"/>
      <c r="OH2638" s="228"/>
      <c r="OI2638" s="228"/>
      <c r="OJ2638" s="228"/>
      <c r="OK2638" s="228"/>
      <c r="OL2638" s="228"/>
      <c r="OM2638" s="228"/>
      <c r="ON2638" s="228"/>
      <c r="OO2638" s="228"/>
      <c r="OP2638" s="228"/>
      <c r="OQ2638" s="228"/>
      <c r="OR2638" s="228"/>
      <c r="OS2638" s="228"/>
      <c r="OT2638" s="228"/>
      <c r="OU2638" s="228"/>
      <c r="OV2638" s="228"/>
      <c r="OW2638" s="228"/>
      <c r="OX2638" s="228"/>
      <c r="OY2638" s="228"/>
      <c r="OZ2638" s="228"/>
      <c r="PA2638" s="228"/>
      <c r="PB2638" s="228"/>
      <c r="PC2638" s="228"/>
      <c r="PD2638" s="228"/>
      <c r="PE2638" s="228"/>
      <c r="PF2638" s="228"/>
      <c r="PG2638" s="228"/>
      <c r="PH2638" s="228"/>
      <c r="PI2638" s="228"/>
      <c r="PJ2638" s="228"/>
      <c r="PK2638" s="228"/>
      <c r="PL2638" s="228"/>
      <c r="PM2638" s="228"/>
      <c r="PN2638" s="228"/>
      <c r="PO2638" s="228"/>
      <c r="PP2638" s="228"/>
      <c r="PQ2638" s="228"/>
      <c r="PR2638" s="228"/>
      <c r="PS2638" s="228"/>
      <c r="PT2638" s="228"/>
      <c r="PU2638" s="228"/>
      <c r="PV2638" s="228"/>
      <c r="PW2638" s="228"/>
      <c r="PX2638" s="228"/>
      <c r="PY2638" s="228"/>
      <c r="PZ2638" s="228"/>
      <c r="QA2638" s="228"/>
      <c r="QB2638" s="228"/>
      <c r="QC2638" s="228"/>
      <c r="QD2638" s="228"/>
      <c r="QE2638" s="228"/>
      <c r="QF2638" s="228"/>
      <c r="QG2638" s="228"/>
      <c r="QH2638" s="228"/>
      <c r="QI2638" s="228"/>
      <c r="QJ2638" s="228"/>
      <c r="QK2638" s="228"/>
      <c r="QL2638" s="228"/>
      <c r="QM2638" s="228"/>
      <c r="QN2638" s="228"/>
      <c r="QO2638" s="228"/>
      <c r="QP2638" s="228"/>
      <c r="QQ2638" s="228"/>
      <c r="QR2638" s="228"/>
      <c r="QS2638" s="228"/>
      <c r="QT2638" s="228"/>
      <c r="QU2638" s="228"/>
      <c r="QV2638" s="228"/>
      <c r="QW2638" s="228"/>
      <c r="QX2638" s="228"/>
      <c r="QY2638" s="228"/>
      <c r="QZ2638" s="228"/>
      <c r="RA2638" s="228"/>
      <c r="RB2638" s="228"/>
      <c r="RC2638" s="228"/>
      <c r="RD2638" s="228"/>
      <c r="RE2638" s="228"/>
      <c r="RF2638" s="228"/>
    </row>
    <row r="2639" spans="1:474" s="2" customFormat="1" x14ac:dyDescent="0.25">
      <c r="A2639"/>
      <c r="B2639" s="255"/>
      <c r="C2639" s="255"/>
      <c r="D2639"/>
      <c r="E2639"/>
      <c r="F2639"/>
      <c r="G2639"/>
      <c r="H2639"/>
      <c r="I2639"/>
      <c r="J2639" s="208"/>
      <c r="K2639"/>
      <c r="L2639" s="208"/>
      <c r="M2639"/>
      <c r="N2639" s="208"/>
      <c r="O2639"/>
      <c r="P2639" s="208"/>
      <c r="Q2639" s="256"/>
      <c r="R2639" s="208"/>
      <c r="S2639"/>
      <c r="T2639" s="208"/>
      <c r="U2639"/>
      <c r="V2639" s="208"/>
      <c r="W2639"/>
      <c r="X2639" s="208"/>
      <c r="Y2639"/>
      <c r="AE2639" s="217"/>
      <c r="AF2639" s="228"/>
      <c r="AG2639" s="228"/>
      <c r="AH2639" s="228"/>
      <c r="AI2639" s="228"/>
      <c r="AJ2639" s="228"/>
      <c r="AK2639" s="228"/>
      <c r="AL2639" s="228"/>
      <c r="AM2639" s="228"/>
      <c r="AN2639" s="228"/>
      <c r="AO2639" s="228"/>
      <c r="AP2639" s="228"/>
      <c r="AQ2639" s="228"/>
      <c r="AR2639" s="228"/>
      <c r="AS2639" s="228"/>
      <c r="AT2639" s="228"/>
      <c r="AU2639" s="228"/>
      <c r="AV2639" s="228"/>
      <c r="AW2639" s="228"/>
      <c r="AX2639" s="228"/>
      <c r="AY2639" s="228"/>
      <c r="AZ2639" s="228"/>
      <c r="BA2639" s="228"/>
      <c r="BB2639" s="228"/>
      <c r="BC2639" s="228"/>
      <c r="BD2639" s="228"/>
      <c r="BE2639" s="228"/>
      <c r="BF2639" s="228"/>
      <c r="BG2639" s="228"/>
      <c r="BH2639" s="228"/>
      <c r="BI2639" s="228"/>
      <c r="BJ2639" s="228"/>
      <c r="BK2639" s="228"/>
      <c r="BL2639" s="228"/>
      <c r="BM2639" s="228"/>
      <c r="BN2639" s="228"/>
      <c r="BO2639" s="228"/>
      <c r="BP2639" s="228"/>
      <c r="BQ2639" s="228"/>
      <c r="BR2639" s="228"/>
      <c r="GM2639" s="228"/>
      <c r="GN2639" s="228"/>
      <c r="GO2639" s="228"/>
      <c r="GP2639" s="228"/>
      <c r="GQ2639" s="228"/>
      <c r="GR2639" s="228"/>
      <c r="GS2639" s="228"/>
      <c r="GT2639" s="228"/>
      <c r="GU2639" s="228"/>
      <c r="GV2639" s="228"/>
      <c r="GW2639" s="228"/>
      <c r="GX2639" s="228"/>
      <c r="GY2639" s="228"/>
      <c r="GZ2639" s="228"/>
      <c r="HA2639" s="228"/>
      <c r="HB2639" s="228"/>
      <c r="HC2639" s="228"/>
      <c r="HD2639" s="228"/>
      <c r="HE2639" s="228"/>
      <c r="HF2639" s="228"/>
      <c r="HG2639" s="228"/>
      <c r="HH2639" s="228"/>
      <c r="HI2639" s="228"/>
      <c r="HJ2639" s="228"/>
      <c r="HK2639" s="228"/>
      <c r="HL2639" s="228"/>
      <c r="HM2639" s="228"/>
      <c r="HN2639" s="228"/>
      <c r="HO2639" s="228"/>
      <c r="HP2639" s="228"/>
      <c r="HQ2639" s="228"/>
      <c r="HR2639" s="228"/>
      <c r="HS2639" s="228"/>
      <c r="HT2639" s="228"/>
      <c r="HU2639" s="228"/>
      <c r="HV2639" s="228"/>
      <c r="HW2639" s="228"/>
      <c r="HX2639" s="228"/>
      <c r="HY2639" s="228"/>
      <c r="HZ2639" s="228"/>
      <c r="IA2639" s="228"/>
      <c r="IB2639" s="228"/>
      <c r="IC2639" s="228"/>
      <c r="ID2639" s="228"/>
      <c r="IE2639" s="228"/>
      <c r="IF2639" s="228"/>
      <c r="IG2639" s="228"/>
      <c r="IH2639" s="228"/>
      <c r="II2639" s="228"/>
      <c r="IJ2639" s="228"/>
      <c r="IK2639" s="228"/>
      <c r="IL2639" s="228"/>
      <c r="IM2639" s="228"/>
      <c r="IN2639" s="228"/>
      <c r="IO2639" s="228"/>
      <c r="IP2639" s="228"/>
      <c r="IQ2639" s="228"/>
      <c r="IR2639" s="228"/>
      <c r="IS2639" s="228"/>
      <c r="IT2639" s="228"/>
      <c r="IU2639" s="228"/>
      <c r="IV2639" s="228"/>
      <c r="IW2639" s="228"/>
      <c r="IX2639" s="228"/>
      <c r="IY2639" s="228"/>
      <c r="IZ2639" s="228"/>
      <c r="JA2639" s="228"/>
      <c r="JB2639" s="228"/>
      <c r="JC2639" s="228"/>
      <c r="JD2639" s="228"/>
      <c r="JE2639" s="228"/>
      <c r="JF2639" s="228"/>
      <c r="JG2639" s="228"/>
      <c r="JH2639" s="228"/>
      <c r="JI2639" s="228"/>
      <c r="JJ2639" s="228"/>
      <c r="JK2639" s="228"/>
      <c r="JL2639" s="228"/>
      <c r="JM2639" s="228"/>
      <c r="JN2639" s="228"/>
      <c r="JO2639" s="228"/>
      <c r="JP2639" s="228"/>
      <c r="JQ2639" s="228"/>
      <c r="JR2639" s="228"/>
      <c r="JS2639" s="228"/>
      <c r="JT2639" s="228"/>
      <c r="JU2639" s="228"/>
      <c r="JV2639" s="228"/>
      <c r="JW2639" s="228"/>
      <c r="JX2639" s="228"/>
      <c r="JY2639" s="228"/>
      <c r="JZ2639" s="228"/>
      <c r="KA2639" s="228"/>
      <c r="KB2639" s="228"/>
      <c r="KC2639" s="228"/>
      <c r="KD2639" s="228"/>
      <c r="KE2639" s="228"/>
      <c r="KF2639" s="228"/>
      <c r="KG2639" s="228"/>
      <c r="KH2639" s="228"/>
      <c r="KI2639" s="228"/>
      <c r="KJ2639" s="228"/>
      <c r="KK2639" s="228"/>
      <c r="KL2639" s="228"/>
      <c r="KM2639" s="228"/>
      <c r="KN2639" s="228"/>
      <c r="KO2639" s="228"/>
      <c r="KP2639" s="228"/>
      <c r="KQ2639" s="228"/>
      <c r="KR2639" s="228"/>
      <c r="KS2639" s="228"/>
      <c r="KT2639" s="228"/>
      <c r="KU2639" s="228"/>
      <c r="KV2639" s="228"/>
      <c r="KW2639" s="228"/>
      <c r="KX2639" s="228"/>
      <c r="KY2639" s="228"/>
      <c r="KZ2639" s="228"/>
      <c r="LA2639" s="228"/>
      <c r="LB2639" s="228"/>
      <c r="LC2639" s="228"/>
      <c r="LD2639" s="228"/>
      <c r="LE2639" s="228"/>
      <c r="LF2639" s="228"/>
      <c r="LG2639" s="228"/>
      <c r="LH2639" s="228"/>
      <c r="LI2639" s="228"/>
      <c r="LJ2639" s="228"/>
      <c r="LK2639" s="228"/>
      <c r="LL2639" s="228"/>
      <c r="LM2639" s="228"/>
      <c r="LN2639" s="228"/>
      <c r="LO2639" s="228"/>
      <c r="LP2639" s="228"/>
      <c r="LQ2639" s="228"/>
      <c r="LR2639" s="228"/>
      <c r="LS2639" s="228"/>
      <c r="LT2639" s="228"/>
      <c r="LU2639" s="228"/>
      <c r="LV2639" s="228"/>
      <c r="LW2639" s="228"/>
      <c r="LX2639" s="228"/>
      <c r="LY2639" s="228"/>
      <c r="LZ2639" s="228"/>
      <c r="MA2639" s="228"/>
      <c r="MB2639" s="228"/>
      <c r="MC2639" s="228"/>
      <c r="MD2639" s="228"/>
      <c r="ME2639" s="228"/>
      <c r="MF2639" s="228"/>
      <c r="MG2639" s="228"/>
      <c r="MH2639" s="228"/>
      <c r="MI2639" s="228"/>
      <c r="MJ2639" s="228"/>
      <c r="MK2639" s="228"/>
      <c r="ML2639" s="228"/>
      <c r="MM2639" s="228"/>
      <c r="MN2639" s="228"/>
      <c r="MO2639" s="228"/>
      <c r="MP2639" s="228"/>
      <c r="MQ2639" s="228"/>
      <c r="MR2639" s="228"/>
      <c r="MS2639" s="228"/>
      <c r="MT2639" s="228"/>
      <c r="MU2639" s="228"/>
      <c r="MV2639" s="228"/>
      <c r="MW2639" s="228"/>
      <c r="MX2639" s="228"/>
      <c r="MY2639" s="228"/>
      <c r="MZ2639" s="228"/>
      <c r="NA2639" s="228"/>
      <c r="NB2639" s="228"/>
      <c r="NC2639" s="228"/>
      <c r="ND2639" s="228"/>
      <c r="NE2639" s="228"/>
      <c r="NF2639" s="228"/>
      <c r="NG2639" s="228"/>
      <c r="NH2639" s="228"/>
      <c r="NI2639" s="228"/>
      <c r="NJ2639" s="228"/>
      <c r="NK2639" s="228"/>
      <c r="NL2639" s="228"/>
      <c r="NM2639" s="228"/>
      <c r="NN2639" s="228"/>
      <c r="NO2639" s="228"/>
      <c r="NP2639" s="228"/>
      <c r="NQ2639" s="228"/>
      <c r="NR2639" s="228"/>
      <c r="NS2639" s="228"/>
      <c r="NT2639" s="228"/>
      <c r="NU2639" s="228"/>
      <c r="NV2639" s="228"/>
      <c r="NW2639" s="228"/>
      <c r="NX2639" s="228"/>
      <c r="NY2639" s="228"/>
      <c r="NZ2639" s="228"/>
      <c r="OA2639" s="228"/>
      <c r="OB2639" s="228"/>
      <c r="OC2639" s="228"/>
      <c r="OD2639" s="228"/>
      <c r="OE2639" s="228"/>
      <c r="OF2639" s="228"/>
      <c r="OG2639" s="228"/>
      <c r="OH2639" s="228"/>
      <c r="OI2639" s="228"/>
      <c r="OJ2639" s="228"/>
      <c r="OK2639" s="228"/>
      <c r="OL2639" s="228"/>
      <c r="OM2639" s="228"/>
      <c r="ON2639" s="228"/>
      <c r="OO2639" s="228"/>
      <c r="OP2639" s="228"/>
      <c r="OQ2639" s="228"/>
      <c r="OR2639" s="228"/>
      <c r="OS2639" s="228"/>
      <c r="OT2639" s="228"/>
      <c r="OU2639" s="228"/>
      <c r="OV2639" s="228"/>
      <c r="OW2639" s="228"/>
      <c r="OX2639" s="228"/>
      <c r="OY2639" s="228"/>
      <c r="OZ2639" s="228"/>
      <c r="PA2639" s="228"/>
      <c r="PB2639" s="228"/>
      <c r="PC2639" s="228"/>
      <c r="PD2639" s="228"/>
      <c r="PE2639" s="228"/>
      <c r="PF2639" s="228"/>
      <c r="PG2639" s="228"/>
      <c r="PH2639" s="228"/>
      <c r="PI2639" s="228"/>
      <c r="PJ2639" s="228"/>
      <c r="PK2639" s="228"/>
      <c r="PL2639" s="228"/>
      <c r="PM2639" s="228"/>
      <c r="PN2639" s="228"/>
      <c r="PO2639" s="228"/>
      <c r="PP2639" s="228"/>
      <c r="PQ2639" s="228"/>
      <c r="PR2639" s="228"/>
      <c r="PS2639" s="228"/>
      <c r="PT2639" s="228"/>
      <c r="PU2639" s="228"/>
      <c r="PV2639" s="228"/>
      <c r="PW2639" s="228"/>
      <c r="PX2639" s="228"/>
      <c r="PY2639" s="228"/>
      <c r="PZ2639" s="228"/>
      <c r="QA2639" s="228"/>
      <c r="QB2639" s="228"/>
      <c r="QC2639" s="228"/>
      <c r="QD2639" s="228"/>
      <c r="QE2639" s="228"/>
      <c r="QF2639" s="228"/>
      <c r="QG2639" s="228"/>
      <c r="QH2639" s="228"/>
      <c r="QI2639" s="228"/>
      <c r="QJ2639" s="228"/>
      <c r="QK2639" s="228"/>
      <c r="QL2639" s="228"/>
      <c r="QM2639" s="228"/>
      <c r="QN2639" s="228"/>
      <c r="QO2639" s="228"/>
      <c r="QP2639" s="228"/>
      <c r="QQ2639" s="228"/>
      <c r="QR2639" s="228"/>
      <c r="QS2639" s="228"/>
      <c r="QT2639" s="228"/>
      <c r="QU2639" s="228"/>
      <c r="QV2639" s="228"/>
      <c r="QW2639" s="228"/>
      <c r="QX2639" s="228"/>
      <c r="QY2639" s="228"/>
      <c r="QZ2639" s="228"/>
      <c r="RA2639" s="228"/>
      <c r="RB2639" s="228"/>
      <c r="RC2639" s="228"/>
      <c r="RD2639" s="228"/>
      <c r="RE2639" s="228"/>
      <c r="RF2639" s="228"/>
    </row>
    <row r="2640" spans="1:474" s="2" customFormat="1" ht="21" x14ac:dyDescent="0.35">
      <c r="A2640" s="257" t="s">
        <v>2510</v>
      </c>
      <c r="B2640" s="255"/>
      <c r="C2640" s="255"/>
      <c r="D2640"/>
      <c r="E2640"/>
      <c r="F2640"/>
      <c r="G2640" s="309" t="s">
        <v>2511</v>
      </c>
      <c r="H2640" s="309"/>
      <c r="I2640"/>
      <c r="J2640" s="208"/>
      <c r="K2640"/>
      <c r="L2640" s="208"/>
      <c r="M2640"/>
      <c r="N2640" s="208"/>
      <c r="O2640"/>
      <c r="P2640" s="208"/>
      <c r="Q2640"/>
      <c r="R2640" s="208"/>
      <c r="S2640" s="310" t="s">
        <v>2512</v>
      </c>
      <c r="T2640" s="310"/>
      <c r="U2640" s="310"/>
      <c r="V2640" s="310"/>
      <c r="W2640" s="310"/>
      <c r="X2640" s="310"/>
      <c r="Y2640"/>
      <c r="AE2640" s="217"/>
      <c r="AF2640" s="228"/>
      <c r="AG2640" s="228"/>
      <c r="AH2640" s="228"/>
      <c r="AI2640" s="228"/>
      <c r="AJ2640" s="228"/>
      <c r="AK2640" s="228"/>
      <c r="AL2640" s="228"/>
      <c r="AM2640" s="228"/>
      <c r="AN2640" s="228"/>
      <c r="AO2640" s="228"/>
      <c r="AP2640" s="228"/>
      <c r="AQ2640" s="228"/>
      <c r="AR2640" s="228"/>
      <c r="AS2640" s="228"/>
      <c r="AT2640" s="228"/>
      <c r="AU2640" s="228"/>
      <c r="AV2640" s="228"/>
      <c r="AW2640" s="228"/>
      <c r="AX2640" s="228"/>
      <c r="AY2640" s="228"/>
      <c r="AZ2640" s="228"/>
      <c r="BA2640" s="228"/>
      <c r="BB2640" s="228"/>
      <c r="BC2640" s="228"/>
      <c r="BD2640" s="228"/>
      <c r="BE2640" s="228"/>
      <c r="BF2640" s="228"/>
      <c r="BG2640" s="228"/>
      <c r="BH2640" s="228"/>
      <c r="BI2640" s="228"/>
      <c r="BJ2640" s="228"/>
      <c r="BK2640" s="228"/>
      <c r="BL2640" s="228"/>
      <c r="BM2640" s="228"/>
      <c r="BN2640" s="228"/>
      <c r="BO2640" s="228"/>
      <c r="BP2640" s="228"/>
      <c r="BQ2640" s="228"/>
      <c r="BR2640" s="228"/>
      <c r="GM2640" s="228"/>
      <c r="GN2640" s="228"/>
      <c r="GO2640" s="228"/>
      <c r="GP2640" s="228"/>
      <c r="GQ2640" s="228"/>
      <c r="GR2640" s="228"/>
      <c r="GS2640" s="228"/>
      <c r="GT2640" s="228"/>
      <c r="GU2640" s="228"/>
      <c r="GV2640" s="228"/>
      <c r="GW2640" s="228"/>
      <c r="GX2640" s="228"/>
      <c r="GY2640" s="228"/>
      <c r="GZ2640" s="228"/>
      <c r="HA2640" s="228"/>
      <c r="HB2640" s="228"/>
      <c r="HC2640" s="228"/>
      <c r="HD2640" s="228"/>
      <c r="HE2640" s="228"/>
      <c r="HF2640" s="228"/>
      <c r="HG2640" s="228"/>
      <c r="HH2640" s="228"/>
      <c r="HI2640" s="228"/>
      <c r="HJ2640" s="228"/>
      <c r="HK2640" s="228"/>
      <c r="HL2640" s="228"/>
      <c r="HM2640" s="228"/>
      <c r="HN2640" s="228"/>
      <c r="HO2640" s="228"/>
      <c r="HP2640" s="228"/>
      <c r="HQ2640" s="228"/>
      <c r="HR2640" s="228"/>
      <c r="HS2640" s="228"/>
      <c r="HT2640" s="228"/>
      <c r="HU2640" s="228"/>
      <c r="HV2640" s="228"/>
      <c r="HW2640" s="228"/>
      <c r="HX2640" s="228"/>
      <c r="HY2640" s="228"/>
      <c r="HZ2640" s="228"/>
      <c r="IA2640" s="228"/>
      <c r="IB2640" s="228"/>
      <c r="IC2640" s="228"/>
      <c r="ID2640" s="228"/>
      <c r="IE2640" s="228"/>
      <c r="IF2640" s="228"/>
      <c r="IG2640" s="228"/>
      <c r="IH2640" s="228"/>
      <c r="II2640" s="228"/>
      <c r="IJ2640" s="228"/>
      <c r="IK2640" s="228"/>
      <c r="IL2640" s="228"/>
      <c r="IM2640" s="228"/>
      <c r="IN2640" s="228"/>
      <c r="IO2640" s="228"/>
      <c r="IP2640" s="228"/>
      <c r="IQ2640" s="228"/>
      <c r="IR2640" s="228"/>
      <c r="IS2640" s="228"/>
      <c r="IT2640" s="228"/>
      <c r="IU2640" s="228"/>
      <c r="IV2640" s="228"/>
      <c r="IW2640" s="228"/>
      <c r="IX2640" s="228"/>
      <c r="IY2640" s="228"/>
      <c r="IZ2640" s="228"/>
      <c r="JA2640" s="228"/>
      <c r="JB2640" s="228"/>
      <c r="JC2640" s="228"/>
      <c r="JD2640" s="228"/>
      <c r="JE2640" s="228"/>
      <c r="JF2640" s="228"/>
      <c r="JG2640" s="228"/>
      <c r="JH2640" s="228"/>
      <c r="JI2640" s="228"/>
      <c r="JJ2640" s="228"/>
      <c r="JK2640" s="228"/>
      <c r="JL2640" s="228"/>
      <c r="JM2640" s="228"/>
      <c r="JN2640" s="228"/>
      <c r="JO2640" s="228"/>
      <c r="JP2640" s="228"/>
      <c r="JQ2640" s="228"/>
      <c r="JR2640" s="228"/>
      <c r="JS2640" s="228"/>
      <c r="JT2640" s="228"/>
      <c r="JU2640" s="228"/>
      <c r="JV2640" s="228"/>
      <c r="JW2640" s="228"/>
      <c r="JX2640" s="228"/>
      <c r="JY2640" s="228"/>
      <c r="JZ2640" s="228"/>
      <c r="KA2640" s="228"/>
      <c r="KB2640" s="228"/>
      <c r="KC2640" s="228"/>
      <c r="KD2640" s="228"/>
      <c r="KE2640" s="228"/>
      <c r="KF2640" s="228"/>
      <c r="KG2640" s="228"/>
      <c r="KH2640" s="228"/>
      <c r="KI2640" s="228"/>
      <c r="KJ2640" s="228"/>
      <c r="KK2640" s="228"/>
      <c r="KL2640" s="228"/>
      <c r="KM2640" s="228"/>
      <c r="KN2640" s="228"/>
      <c r="KO2640" s="228"/>
      <c r="KP2640" s="228"/>
      <c r="KQ2640" s="228"/>
      <c r="KR2640" s="228"/>
      <c r="KS2640" s="228"/>
      <c r="KT2640" s="228"/>
      <c r="KU2640" s="228"/>
      <c r="KV2640" s="228"/>
      <c r="KW2640" s="228"/>
      <c r="KX2640" s="228"/>
      <c r="KY2640" s="228"/>
      <c r="KZ2640" s="228"/>
      <c r="LA2640" s="228"/>
      <c r="LB2640" s="228"/>
      <c r="LC2640" s="228"/>
      <c r="LD2640" s="228"/>
      <c r="LE2640" s="228"/>
      <c r="LF2640" s="228"/>
      <c r="LG2640" s="228"/>
      <c r="LH2640" s="228"/>
      <c r="LI2640" s="228"/>
      <c r="LJ2640" s="228"/>
      <c r="LK2640" s="228"/>
      <c r="LL2640" s="228"/>
      <c r="LM2640" s="228"/>
      <c r="LN2640" s="228"/>
      <c r="LO2640" s="228"/>
      <c r="LP2640" s="228"/>
      <c r="LQ2640" s="228"/>
      <c r="LR2640" s="228"/>
      <c r="LS2640" s="228"/>
      <c r="LT2640" s="228"/>
      <c r="LU2640" s="228"/>
      <c r="LV2640" s="228"/>
      <c r="LW2640" s="228"/>
      <c r="LX2640" s="228"/>
      <c r="LY2640" s="228"/>
      <c r="LZ2640" s="228"/>
      <c r="MA2640" s="228"/>
      <c r="MB2640" s="228"/>
      <c r="MC2640" s="228"/>
      <c r="MD2640" s="228"/>
      <c r="ME2640" s="228"/>
      <c r="MF2640" s="228"/>
      <c r="MG2640" s="228"/>
      <c r="MH2640" s="228"/>
      <c r="MI2640" s="228"/>
      <c r="MJ2640" s="228"/>
      <c r="MK2640" s="228"/>
      <c r="ML2640" s="228"/>
      <c r="MM2640" s="228"/>
      <c r="MN2640" s="228"/>
      <c r="MO2640" s="228"/>
      <c r="MP2640" s="228"/>
      <c r="MQ2640" s="228"/>
      <c r="MR2640" s="228"/>
      <c r="MS2640" s="228"/>
      <c r="MT2640" s="228"/>
      <c r="MU2640" s="228"/>
      <c r="MV2640" s="228"/>
      <c r="MW2640" s="228"/>
      <c r="MX2640" s="228"/>
      <c r="MY2640" s="228"/>
      <c r="MZ2640" s="228"/>
      <c r="NA2640" s="228"/>
      <c r="NB2640" s="228"/>
      <c r="NC2640" s="228"/>
      <c r="ND2640" s="228"/>
      <c r="NE2640" s="228"/>
      <c r="NF2640" s="228"/>
      <c r="NG2640" s="228"/>
      <c r="NH2640" s="228"/>
      <c r="NI2640" s="228"/>
      <c r="NJ2640" s="228"/>
      <c r="NK2640" s="228"/>
      <c r="NL2640" s="228"/>
      <c r="NM2640" s="228"/>
      <c r="NN2640" s="228"/>
      <c r="NO2640" s="228"/>
      <c r="NP2640" s="228"/>
      <c r="NQ2640" s="228"/>
      <c r="NR2640" s="228"/>
      <c r="NS2640" s="228"/>
      <c r="NT2640" s="228"/>
      <c r="NU2640" s="228"/>
      <c r="NV2640" s="228"/>
      <c r="NW2640" s="228"/>
      <c r="NX2640" s="228"/>
      <c r="NY2640" s="228"/>
      <c r="NZ2640" s="228"/>
      <c r="OA2640" s="228"/>
      <c r="OB2640" s="228"/>
      <c r="OC2640" s="228"/>
      <c r="OD2640" s="228"/>
      <c r="OE2640" s="228"/>
      <c r="OF2640" s="228"/>
      <c r="OG2640" s="228"/>
      <c r="OH2640" s="228"/>
      <c r="OI2640" s="228"/>
      <c r="OJ2640" s="228"/>
      <c r="OK2640" s="228"/>
      <c r="OL2640" s="228"/>
      <c r="OM2640" s="228"/>
      <c r="ON2640" s="228"/>
      <c r="OO2640" s="228"/>
      <c r="OP2640" s="228"/>
      <c r="OQ2640" s="228"/>
      <c r="OR2640" s="228"/>
      <c r="OS2640" s="228"/>
      <c r="OT2640" s="228"/>
      <c r="OU2640" s="228"/>
      <c r="OV2640" s="228"/>
      <c r="OW2640" s="228"/>
      <c r="OX2640" s="228"/>
      <c r="OY2640" s="228"/>
      <c r="OZ2640" s="228"/>
      <c r="PA2640" s="228"/>
      <c r="PB2640" s="228"/>
      <c r="PC2640" s="228"/>
      <c r="PD2640" s="228"/>
      <c r="PE2640" s="228"/>
      <c r="PF2640" s="228"/>
      <c r="PG2640" s="228"/>
      <c r="PH2640" s="228"/>
      <c r="PI2640" s="228"/>
      <c r="PJ2640" s="228"/>
      <c r="PK2640" s="228"/>
      <c r="PL2640" s="228"/>
      <c r="PM2640" s="228"/>
      <c r="PN2640" s="228"/>
      <c r="PO2640" s="228"/>
      <c r="PP2640" s="228"/>
      <c r="PQ2640" s="228"/>
      <c r="PR2640" s="228"/>
      <c r="PS2640" s="228"/>
      <c r="PT2640" s="228"/>
      <c r="PU2640" s="228"/>
      <c r="PV2640" s="228"/>
      <c r="PW2640" s="228"/>
      <c r="PX2640" s="228"/>
      <c r="PY2640" s="228"/>
      <c r="PZ2640" s="228"/>
      <c r="QA2640" s="228"/>
      <c r="QB2640" s="228"/>
      <c r="QC2640" s="228"/>
      <c r="QD2640" s="228"/>
      <c r="QE2640" s="228"/>
      <c r="QF2640" s="228"/>
      <c r="QG2640" s="228"/>
      <c r="QH2640" s="228"/>
      <c r="QI2640" s="228"/>
      <c r="QJ2640" s="228"/>
      <c r="QK2640" s="228"/>
      <c r="QL2640" s="228"/>
      <c r="QM2640" s="228"/>
      <c r="QN2640" s="228"/>
      <c r="QO2640" s="228"/>
      <c r="QP2640" s="228"/>
      <c r="QQ2640" s="228"/>
      <c r="QR2640" s="228"/>
      <c r="QS2640" s="228"/>
      <c r="QT2640" s="228"/>
      <c r="QU2640" s="228"/>
      <c r="QV2640" s="228"/>
      <c r="QW2640" s="228"/>
      <c r="QX2640" s="228"/>
      <c r="QY2640" s="228"/>
      <c r="QZ2640" s="228"/>
      <c r="RA2640" s="228"/>
      <c r="RB2640" s="228"/>
      <c r="RC2640" s="228"/>
      <c r="RD2640" s="228"/>
      <c r="RE2640" s="228"/>
      <c r="RF2640" s="228"/>
    </row>
    <row r="2641" spans="1:474" s="2" customFormat="1" ht="21" x14ac:dyDescent="0.35">
      <c r="A2641" s="257" t="s">
        <v>2513</v>
      </c>
      <c r="B2641" s="255"/>
      <c r="C2641" s="255"/>
      <c r="D2641"/>
      <c r="E2641"/>
      <c r="F2641"/>
      <c r="G2641" s="257" t="s">
        <v>2514</v>
      </c>
      <c r="H2641" s="258"/>
      <c r="I2641"/>
      <c r="J2641" s="208"/>
      <c r="K2641"/>
      <c r="L2641" s="208"/>
      <c r="M2641"/>
      <c r="N2641" s="208"/>
      <c r="O2641"/>
      <c r="P2641" s="208"/>
      <c r="Q2641"/>
      <c r="R2641" s="208"/>
      <c r="S2641" s="310" t="s">
        <v>2515</v>
      </c>
      <c r="T2641" s="310"/>
      <c r="U2641" s="310"/>
      <c r="V2641" s="310"/>
      <c r="W2641" s="310"/>
      <c r="X2641" s="310"/>
      <c r="Y2641"/>
      <c r="AE2641" s="217"/>
      <c r="AF2641" s="228"/>
      <c r="AG2641" s="228"/>
      <c r="AH2641" s="228"/>
      <c r="AI2641" s="228"/>
      <c r="AJ2641" s="228"/>
      <c r="AK2641" s="228"/>
      <c r="AL2641" s="228"/>
      <c r="AM2641" s="228"/>
      <c r="AN2641" s="228"/>
      <c r="AO2641" s="228"/>
      <c r="AP2641" s="228"/>
      <c r="AQ2641" s="228"/>
      <c r="AR2641" s="228"/>
      <c r="AS2641" s="228"/>
      <c r="AT2641" s="228"/>
      <c r="AU2641" s="228"/>
      <c r="AV2641" s="228"/>
      <c r="AW2641" s="228"/>
      <c r="AX2641" s="228"/>
      <c r="AY2641" s="228"/>
      <c r="AZ2641" s="228"/>
      <c r="BA2641" s="228"/>
      <c r="BB2641" s="228"/>
      <c r="BC2641" s="228"/>
      <c r="BD2641" s="228"/>
      <c r="BE2641" s="228"/>
      <c r="BF2641" s="228"/>
      <c r="BG2641" s="228"/>
      <c r="BH2641" s="228"/>
      <c r="BI2641" s="228"/>
      <c r="BJ2641" s="228"/>
      <c r="BK2641" s="228"/>
      <c r="BL2641" s="228"/>
      <c r="BM2641" s="228"/>
      <c r="BN2641" s="228"/>
      <c r="BO2641" s="228"/>
      <c r="BP2641" s="228"/>
      <c r="BQ2641" s="228"/>
      <c r="BR2641" s="228"/>
      <c r="GM2641" s="228"/>
      <c r="GN2641" s="228"/>
      <c r="GO2641" s="228"/>
      <c r="GP2641" s="228"/>
      <c r="GQ2641" s="228"/>
      <c r="GR2641" s="228"/>
      <c r="GS2641" s="228"/>
      <c r="GT2641" s="228"/>
      <c r="GU2641" s="228"/>
      <c r="GV2641" s="228"/>
      <c r="GW2641" s="228"/>
      <c r="GX2641" s="228"/>
      <c r="GY2641" s="228"/>
      <c r="GZ2641" s="228"/>
      <c r="HA2641" s="228"/>
      <c r="HB2641" s="228"/>
      <c r="HC2641" s="228"/>
      <c r="HD2641" s="228"/>
      <c r="HE2641" s="228"/>
      <c r="HF2641" s="228"/>
      <c r="HG2641" s="228"/>
      <c r="HH2641" s="228"/>
      <c r="HI2641" s="228"/>
      <c r="HJ2641" s="228"/>
      <c r="HK2641" s="228"/>
      <c r="HL2641" s="228"/>
      <c r="HM2641" s="228"/>
      <c r="HN2641" s="228"/>
      <c r="HO2641" s="228"/>
      <c r="HP2641" s="228"/>
      <c r="HQ2641" s="228"/>
      <c r="HR2641" s="228"/>
      <c r="HS2641" s="228"/>
      <c r="HT2641" s="228"/>
      <c r="HU2641" s="228"/>
      <c r="HV2641" s="228"/>
      <c r="HW2641" s="228"/>
      <c r="HX2641" s="228"/>
      <c r="HY2641" s="228"/>
      <c r="HZ2641" s="228"/>
      <c r="IA2641" s="228"/>
      <c r="IB2641" s="228"/>
      <c r="IC2641" s="228"/>
      <c r="ID2641" s="228"/>
      <c r="IE2641" s="228"/>
      <c r="IF2641" s="228"/>
      <c r="IG2641" s="228"/>
      <c r="IH2641" s="228"/>
      <c r="II2641" s="228"/>
      <c r="IJ2641" s="228"/>
      <c r="IK2641" s="228"/>
      <c r="IL2641" s="228"/>
      <c r="IM2641" s="228"/>
      <c r="IN2641" s="228"/>
      <c r="IO2641" s="228"/>
      <c r="IP2641" s="228"/>
      <c r="IQ2641" s="228"/>
      <c r="IR2641" s="228"/>
      <c r="IS2641" s="228"/>
      <c r="IT2641" s="228"/>
      <c r="IU2641" s="228"/>
      <c r="IV2641" s="228"/>
      <c r="IW2641" s="228"/>
      <c r="IX2641" s="228"/>
      <c r="IY2641" s="228"/>
      <c r="IZ2641" s="228"/>
      <c r="JA2641" s="228"/>
      <c r="JB2641" s="228"/>
      <c r="JC2641" s="228"/>
      <c r="JD2641" s="228"/>
      <c r="JE2641" s="228"/>
      <c r="JF2641" s="228"/>
      <c r="JG2641" s="228"/>
      <c r="JH2641" s="228"/>
      <c r="JI2641" s="228"/>
      <c r="JJ2641" s="228"/>
      <c r="JK2641" s="228"/>
      <c r="JL2641" s="228"/>
      <c r="JM2641" s="228"/>
      <c r="JN2641" s="228"/>
      <c r="JO2641" s="228"/>
      <c r="JP2641" s="228"/>
      <c r="JQ2641" s="228"/>
      <c r="JR2641" s="228"/>
      <c r="JS2641" s="228"/>
      <c r="JT2641" s="228"/>
      <c r="JU2641" s="228"/>
      <c r="JV2641" s="228"/>
      <c r="JW2641" s="228"/>
      <c r="JX2641" s="228"/>
      <c r="JY2641" s="228"/>
      <c r="JZ2641" s="228"/>
      <c r="KA2641" s="228"/>
      <c r="KB2641" s="228"/>
      <c r="KC2641" s="228"/>
      <c r="KD2641" s="228"/>
      <c r="KE2641" s="228"/>
      <c r="KF2641" s="228"/>
      <c r="KG2641" s="228"/>
      <c r="KH2641" s="228"/>
      <c r="KI2641" s="228"/>
      <c r="KJ2641" s="228"/>
      <c r="KK2641" s="228"/>
      <c r="KL2641" s="228"/>
      <c r="KM2641" s="228"/>
      <c r="KN2641" s="228"/>
      <c r="KO2641" s="228"/>
      <c r="KP2641" s="228"/>
      <c r="KQ2641" s="228"/>
      <c r="KR2641" s="228"/>
      <c r="KS2641" s="228"/>
      <c r="KT2641" s="228"/>
      <c r="KU2641" s="228"/>
      <c r="KV2641" s="228"/>
      <c r="KW2641" s="228"/>
      <c r="KX2641" s="228"/>
      <c r="KY2641" s="228"/>
      <c r="KZ2641" s="228"/>
      <c r="LA2641" s="228"/>
      <c r="LB2641" s="228"/>
      <c r="LC2641" s="228"/>
      <c r="LD2641" s="228"/>
      <c r="LE2641" s="228"/>
      <c r="LF2641" s="228"/>
      <c r="LG2641" s="228"/>
      <c r="LH2641" s="228"/>
      <c r="LI2641" s="228"/>
      <c r="LJ2641" s="228"/>
      <c r="LK2641" s="228"/>
      <c r="LL2641" s="228"/>
      <c r="LM2641" s="228"/>
      <c r="LN2641" s="228"/>
      <c r="LO2641" s="228"/>
      <c r="LP2641" s="228"/>
      <c r="LQ2641" s="228"/>
      <c r="LR2641" s="228"/>
      <c r="LS2641" s="228"/>
      <c r="LT2641" s="228"/>
      <c r="LU2641" s="228"/>
      <c r="LV2641" s="228"/>
      <c r="LW2641" s="228"/>
      <c r="LX2641" s="228"/>
      <c r="LY2641" s="228"/>
      <c r="LZ2641" s="228"/>
      <c r="MA2641" s="228"/>
      <c r="MB2641" s="228"/>
      <c r="MC2641" s="228"/>
      <c r="MD2641" s="228"/>
      <c r="ME2641" s="228"/>
      <c r="MF2641" s="228"/>
      <c r="MG2641" s="228"/>
      <c r="MH2641" s="228"/>
      <c r="MI2641" s="228"/>
      <c r="MJ2641" s="228"/>
      <c r="MK2641" s="228"/>
      <c r="ML2641" s="228"/>
      <c r="MM2641" s="228"/>
      <c r="MN2641" s="228"/>
      <c r="MO2641" s="228"/>
      <c r="MP2641" s="228"/>
      <c r="MQ2641" s="228"/>
      <c r="MR2641" s="228"/>
      <c r="MS2641" s="228"/>
      <c r="MT2641" s="228"/>
      <c r="MU2641" s="228"/>
      <c r="MV2641" s="228"/>
      <c r="MW2641" s="228"/>
      <c r="MX2641" s="228"/>
      <c r="MY2641" s="228"/>
      <c r="MZ2641" s="228"/>
      <c r="NA2641" s="228"/>
      <c r="NB2641" s="228"/>
      <c r="NC2641" s="228"/>
      <c r="ND2641" s="228"/>
      <c r="NE2641" s="228"/>
      <c r="NF2641" s="228"/>
      <c r="NG2641" s="228"/>
      <c r="NH2641" s="228"/>
      <c r="NI2641" s="228"/>
      <c r="NJ2641" s="228"/>
      <c r="NK2641" s="228"/>
      <c r="NL2641" s="228"/>
      <c r="NM2641" s="228"/>
      <c r="NN2641" s="228"/>
      <c r="NO2641" s="228"/>
      <c r="NP2641" s="228"/>
      <c r="NQ2641" s="228"/>
      <c r="NR2641" s="228"/>
      <c r="NS2641" s="228"/>
      <c r="NT2641" s="228"/>
      <c r="NU2641" s="228"/>
      <c r="NV2641" s="228"/>
      <c r="NW2641" s="228"/>
      <c r="NX2641" s="228"/>
      <c r="NY2641" s="228"/>
      <c r="NZ2641" s="228"/>
      <c r="OA2641" s="228"/>
      <c r="OB2641" s="228"/>
      <c r="OC2641" s="228"/>
      <c r="OD2641" s="228"/>
      <c r="OE2641" s="228"/>
      <c r="OF2641" s="228"/>
      <c r="OG2641" s="228"/>
      <c r="OH2641" s="228"/>
      <c r="OI2641" s="228"/>
      <c r="OJ2641" s="228"/>
      <c r="OK2641" s="228"/>
      <c r="OL2641" s="228"/>
      <c r="OM2641" s="228"/>
      <c r="ON2641" s="228"/>
      <c r="OO2641" s="228"/>
      <c r="OP2641" s="228"/>
      <c r="OQ2641" s="228"/>
      <c r="OR2641" s="228"/>
      <c r="OS2641" s="228"/>
      <c r="OT2641" s="228"/>
      <c r="OU2641" s="228"/>
      <c r="OV2641" s="228"/>
      <c r="OW2641" s="228"/>
      <c r="OX2641" s="228"/>
      <c r="OY2641" s="228"/>
      <c r="OZ2641" s="228"/>
      <c r="PA2641" s="228"/>
      <c r="PB2641" s="228"/>
      <c r="PC2641" s="228"/>
      <c r="PD2641" s="228"/>
      <c r="PE2641" s="228"/>
      <c r="PF2641" s="228"/>
      <c r="PG2641" s="228"/>
      <c r="PH2641" s="228"/>
      <c r="PI2641" s="228"/>
      <c r="PJ2641" s="228"/>
      <c r="PK2641" s="228"/>
      <c r="PL2641" s="228"/>
      <c r="PM2641" s="228"/>
      <c r="PN2641" s="228"/>
      <c r="PO2641" s="228"/>
      <c r="PP2641" s="228"/>
      <c r="PQ2641" s="228"/>
      <c r="PR2641" s="228"/>
      <c r="PS2641" s="228"/>
      <c r="PT2641" s="228"/>
      <c r="PU2641" s="228"/>
      <c r="PV2641" s="228"/>
      <c r="PW2641" s="228"/>
      <c r="PX2641" s="228"/>
      <c r="PY2641" s="228"/>
      <c r="PZ2641" s="228"/>
      <c r="QA2641" s="228"/>
      <c r="QB2641" s="228"/>
      <c r="QC2641" s="228"/>
      <c r="QD2641" s="228"/>
      <c r="QE2641" s="228"/>
      <c r="QF2641" s="228"/>
      <c r="QG2641" s="228"/>
      <c r="QH2641" s="228"/>
      <c r="QI2641" s="228"/>
      <c r="QJ2641" s="228"/>
      <c r="QK2641" s="228"/>
      <c r="QL2641" s="228"/>
      <c r="QM2641" s="228"/>
      <c r="QN2641" s="228"/>
      <c r="QO2641" s="228"/>
      <c r="QP2641" s="228"/>
      <c r="QQ2641" s="228"/>
      <c r="QR2641" s="228"/>
      <c r="QS2641" s="228"/>
      <c r="QT2641" s="228"/>
      <c r="QU2641" s="228"/>
      <c r="QV2641" s="228"/>
      <c r="QW2641" s="228"/>
      <c r="QX2641" s="228"/>
      <c r="QY2641" s="228"/>
      <c r="QZ2641" s="228"/>
      <c r="RA2641" s="228"/>
      <c r="RB2641" s="228"/>
      <c r="RC2641" s="228"/>
      <c r="RD2641" s="228"/>
      <c r="RE2641" s="228"/>
      <c r="RF2641" s="228"/>
    </row>
    <row r="2642" spans="1:474" s="2" customFormat="1" ht="21" x14ac:dyDescent="0.35">
      <c r="A2642"/>
      <c r="B2642" s="255"/>
      <c r="C2642" s="255"/>
      <c r="D2642"/>
      <c r="E2642"/>
      <c r="F2642"/>
      <c r="G2642"/>
      <c r="H2642"/>
      <c r="I2642"/>
      <c r="J2642" s="208"/>
      <c r="K2642"/>
      <c r="L2642" s="208"/>
      <c r="M2642"/>
      <c r="N2642" s="208"/>
      <c r="O2642"/>
      <c r="P2642" s="208"/>
      <c r="Q2642"/>
      <c r="R2642" s="208"/>
      <c r="S2642" s="311" t="s">
        <v>2516</v>
      </c>
      <c r="T2642" s="311"/>
      <c r="U2642" s="311"/>
      <c r="V2642" s="311"/>
      <c r="W2642" s="311"/>
      <c r="X2642" s="311"/>
      <c r="Y2642"/>
      <c r="AE2642" s="217"/>
      <c r="AF2642" s="228"/>
      <c r="AG2642" s="228"/>
      <c r="AH2642" s="228"/>
      <c r="AI2642" s="228"/>
      <c r="AJ2642" s="228"/>
      <c r="AK2642" s="228"/>
      <c r="AL2642" s="228"/>
      <c r="AM2642" s="228"/>
      <c r="AN2642" s="228"/>
      <c r="AO2642" s="228"/>
      <c r="AP2642" s="228"/>
      <c r="AQ2642" s="228"/>
      <c r="AR2642" s="228"/>
      <c r="AS2642" s="228"/>
      <c r="AT2642" s="228"/>
      <c r="AU2642" s="228"/>
      <c r="AV2642" s="228"/>
      <c r="AW2642" s="228"/>
      <c r="AX2642" s="228"/>
      <c r="AY2642" s="228"/>
      <c r="AZ2642" s="228"/>
      <c r="BA2642" s="228"/>
      <c r="BB2642" s="228"/>
      <c r="BC2642" s="228"/>
      <c r="BD2642" s="228"/>
      <c r="BE2642" s="228"/>
      <c r="BF2642" s="228"/>
      <c r="BG2642" s="228"/>
      <c r="BH2642" s="228"/>
      <c r="BI2642" s="228"/>
      <c r="BJ2642" s="228"/>
      <c r="BK2642" s="228"/>
      <c r="BL2642" s="228"/>
      <c r="BM2642" s="228"/>
      <c r="BN2642" s="228"/>
      <c r="BO2642" s="228"/>
      <c r="BP2642" s="228"/>
      <c r="BQ2642" s="228"/>
      <c r="BR2642" s="228"/>
      <c r="GM2642" s="228"/>
      <c r="GN2642" s="228"/>
      <c r="GO2642" s="228"/>
      <c r="GP2642" s="228"/>
      <c r="GQ2642" s="228"/>
      <c r="GR2642" s="228"/>
      <c r="GS2642" s="228"/>
      <c r="GT2642" s="228"/>
      <c r="GU2642" s="228"/>
      <c r="GV2642" s="228"/>
      <c r="GW2642" s="228"/>
      <c r="GX2642" s="228"/>
      <c r="GY2642" s="228"/>
      <c r="GZ2642" s="228"/>
      <c r="HA2642" s="228"/>
      <c r="HB2642" s="228"/>
      <c r="HC2642" s="228"/>
      <c r="HD2642" s="228"/>
      <c r="HE2642" s="228"/>
      <c r="HF2642" s="228"/>
      <c r="HG2642" s="228"/>
      <c r="HH2642" s="228"/>
      <c r="HI2642" s="228"/>
      <c r="HJ2642" s="228"/>
      <c r="HK2642" s="228"/>
      <c r="HL2642" s="228"/>
      <c r="HM2642" s="228"/>
      <c r="HN2642" s="228"/>
      <c r="HO2642" s="228"/>
      <c r="HP2642" s="228"/>
      <c r="HQ2642" s="228"/>
      <c r="HR2642" s="228"/>
      <c r="HS2642" s="228"/>
      <c r="HT2642" s="228"/>
      <c r="HU2642" s="228"/>
      <c r="HV2642" s="228"/>
      <c r="HW2642" s="228"/>
      <c r="HX2642" s="228"/>
      <c r="HY2642" s="228"/>
      <c r="HZ2642" s="228"/>
      <c r="IA2642" s="228"/>
      <c r="IB2642" s="228"/>
      <c r="IC2642" s="228"/>
      <c r="ID2642" s="228"/>
      <c r="IE2642" s="228"/>
      <c r="IF2642" s="228"/>
      <c r="IG2642" s="228"/>
      <c r="IH2642" s="228"/>
      <c r="II2642" s="228"/>
      <c r="IJ2642" s="228"/>
      <c r="IK2642" s="228"/>
      <c r="IL2642" s="228"/>
      <c r="IM2642" s="228"/>
      <c r="IN2642" s="228"/>
      <c r="IO2642" s="228"/>
      <c r="IP2642" s="228"/>
      <c r="IQ2642" s="228"/>
      <c r="IR2642" s="228"/>
      <c r="IS2642" s="228"/>
      <c r="IT2642" s="228"/>
      <c r="IU2642" s="228"/>
      <c r="IV2642" s="228"/>
      <c r="IW2642" s="228"/>
      <c r="IX2642" s="228"/>
      <c r="IY2642" s="228"/>
      <c r="IZ2642" s="228"/>
      <c r="JA2642" s="228"/>
      <c r="JB2642" s="228"/>
      <c r="JC2642" s="228"/>
      <c r="JD2642" s="228"/>
      <c r="JE2642" s="228"/>
      <c r="JF2642" s="228"/>
      <c r="JG2642" s="228"/>
      <c r="JH2642" s="228"/>
      <c r="JI2642" s="228"/>
      <c r="JJ2642" s="228"/>
      <c r="JK2642" s="228"/>
      <c r="JL2642" s="228"/>
      <c r="JM2642" s="228"/>
      <c r="JN2642" s="228"/>
      <c r="JO2642" s="228"/>
      <c r="JP2642" s="228"/>
      <c r="JQ2642" s="228"/>
      <c r="JR2642" s="228"/>
      <c r="JS2642" s="228"/>
      <c r="JT2642" s="228"/>
      <c r="JU2642" s="228"/>
      <c r="JV2642" s="228"/>
      <c r="JW2642" s="228"/>
      <c r="JX2642" s="228"/>
      <c r="JY2642" s="228"/>
      <c r="JZ2642" s="228"/>
      <c r="KA2642" s="228"/>
      <c r="KB2642" s="228"/>
      <c r="KC2642" s="228"/>
      <c r="KD2642" s="228"/>
      <c r="KE2642" s="228"/>
      <c r="KF2642" s="228"/>
      <c r="KG2642" s="228"/>
      <c r="KH2642" s="228"/>
      <c r="KI2642" s="228"/>
      <c r="KJ2642" s="228"/>
      <c r="KK2642" s="228"/>
      <c r="KL2642" s="228"/>
      <c r="KM2642" s="228"/>
      <c r="KN2642" s="228"/>
      <c r="KO2642" s="228"/>
      <c r="KP2642" s="228"/>
      <c r="KQ2642" s="228"/>
      <c r="KR2642" s="228"/>
      <c r="KS2642" s="228"/>
      <c r="KT2642" s="228"/>
      <c r="KU2642" s="228"/>
      <c r="KV2642" s="228"/>
      <c r="KW2642" s="228"/>
      <c r="KX2642" s="228"/>
      <c r="KY2642" s="228"/>
      <c r="KZ2642" s="228"/>
      <c r="LA2642" s="228"/>
      <c r="LB2642" s="228"/>
      <c r="LC2642" s="228"/>
      <c r="LD2642" s="228"/>
      <c r="LE2642" s="228"/>
      <c r="LF2642" s="228"/>
      <c r="LG2642" s="228"/>
      <c r="LH2642" s="228"/>
      <c r="LI2642" s="228"/>
      <c r="LJ2642" s="228"/>
      <c r="LK2642" s="228"/>
      <c r="LL2642" s="228"/>
      <c r="LM2642" s="228"/>
      <c r="LN2642" s="228"/>
      <c r="LO2642" s="228"/>
      <c r="LP2642" s="228"/>
      <c r="LQ2642" s="228"/>
      <c r="LR2642" s="228"/>
      <c r="LS2642" s="228"/>
      <c r="LT2642" s="228"/>
      <c r="LU2642" s="228"/>
      <c r="LV2642" s="228"/>
      <c r="LW2642" s="228"/>
      <c r="LX2642" s="228"/>
      <c r="LY2642" s="228"/>
      <c r="LZ2642" s="228"/>
      <c r="MA2642" s="228"/>
      <c r="MB2642" s="228"/>
      <c r="MC2642" s="228"/>
      <c r="MD2642" s="228"/>
      <c r="ME2642" s="228"/>
      <c r="MF2642" s="228"/>
      <c r="MG2642" s="228"/>
      <c r="MH2642" s="228"/>
      <c r="MI2642" s="228"/>
      <c r="MJ2642" s="228"/>
      <c r="MK2642" s="228"/>
      <c r="ML2642" s="228"/>
      <c r="MM2642" s="228"/>
      <c r="MN2642" s="228"/>
      <c r="MO2642" s="228"/>
      <c r="MP2642" s="228"/>
      <c r="MQ2642" s="228"/>
      <c r="MR2642" s="228"/>
      <c r="MS2642" s="228"/>
      <c r="MT2642" s="228"/>
      <c r="MU2642" s="228"/>
      <c r="MV2642" s="228"/>
      <c r="MW2642" s="228"/>
      <c r="MX2642" s="228"/>
      <c r="MY2642" s="228"/>
      <c r="MZ2642" s="228"/>
      <c r="NA2642" s="228"/>
      <c r="NB2642" s="228"/>
      <c r="NC2642" s="228"/>
      <c r="ND2642" s="228"/>
      <c r="NE2642" s="228"/>
      <c r="NF2642" s="228"/>
      <c r="NG2642" s="228"/>
      <c r="NH2642" s="228"/>
      <c r="NI2642" s="228"/>
      <c r="NJ2642" s="228"/>
      <c r="NK2642" s="228"/>
      <c r="NL2642" s="228"/>
      <c r="NM2642" s="228"/>
      <c r="NN2642" s="228"/>
      <c r="NO2642" s="228"/>
      <c r="NP2642" s="228"/>
      <c r="NQ2642" s="228"/>
      <c r="NR2642" s="228"/>
      <c r="NS2642" s="228"/>
      <c r="NT2642" s="228"/>
      <c r="NU2642" s="228"/>
      <c r="NV2642" s="228"/>
      <c r="NW2642" s="228"/>
      <c r="NX2642" s="228"/>
      <c r="NY2642" s="228"/>
      <c r="NZ2642" s="228"/>
      <c r="OA2642" s="228"/>
      <c r="OB2642" s="228"/>
      <c r="OC2642" s="228"/>
      <c r="OD2642" s="228"/>
      <c r="OE2642" s="228"/>
      <c r="OF2642" s="228"/>
      <c r="OG2642" s="228"/>
      <c r="OH2642" s="228"/>
      <c r="OI2642" s="228"/>
      <c r="OJ2642" s="228"/>
      <c r="OK2642" s="228"/>
      <c r="OL2642" s="228"/>
      <c r="OM2642" s="228"/>
      <c r="ON2642" s="228"/>
      <c r="OO2642" s="228"/>
      <c r="OP2642" s="228"/>
      <c r="OQ2642" s="228"/>
      <c r="OR2642" s="228"/>
      <c r="OS2642" s="228"/>
      <c r="OT2642" s="228"/>
      <c r="OU2642" s="228"/>
      <c r="OV2642" s="228"/>
      <c r="OW2642" s="228"/>
      <c r="OX2642" s="228"/>
      <c r="OY2642" s="228"/>
      <c r="OZ2642" s="228"/>
      <c r="PA2642" s="228"/>
      <c r="PB2642" s="228"/>
      <c r="PC2642" s="228"/>
      <c r="PD2642" s="228"/>
      <c r="PE2642" s="228"/>
      <c r="PF2642" s="228"/>
      <c r="PG2642" s="228"/>
      <c r="PH2642" s="228"/>
      <c r="PI2642" s="228"/>
      <c r="PJ2642" s="228"/>
      <c r="PK2642" s="228"/>
      <c r="PL2642" s="228"/>
      <c r="PM2642" s="228"/>
      <c r="PN2642" s="228"/>
      <c r="PO2642" s="228"/>
      <c r="PP2642" s="228"/>
      <c r="PQ2642" s="228"/>
      <c r="PR2642" s="228"/>
      <c r="PS2642" s="228"/>
      <c r="PT2642" s="228"/>
      <c r="PU2642" s="228"/>
      <c r="PV2642" s="228"/>
      <c r="PW2642" s="228"/>
      <c r="PX2642" s="228"/>
      <c r="PY2642" s="228"/>
      <c r="PZ2642" s="228"/>
      <c r="QA2642" s="228"/>
      <c r="QB2642" s="228"/>
      <c r="QC2642" s="228"/>
      <c r="QD2642" s="228"/>
      <c r="QE2642" s="228"/>
      <c r="QF2642" s="228"/>
      <c r="QG2642" s="228"/>
      <c r="QH2642" s="228"/>
      <c r="QI2642" s="228"/>
      <c r="QJ2642" s="228"/>
      <c r="QK2642" s="228"/>
      <c r="QL2642" s="228"/>
      <c r="QM2642" s="228"/>
      <c r="QN2642" s="228"/>
      <c r="QO2642" s="228"/>
      <c r="QP2642" s="228"/>
      <c r="QQ2642" s="228"/>
      <c r="QR2642" s="228"/>
      <c r="QS2642" s="228"/>
      <c r="QT2642" s="228"/>
      <c r="QU2642" s="228"/>
      <c r="QV2642" s="228"/>
      <c r="QW2642" s="228"/>
      <c r="QX2642" s="228"/>
      <c r="QY2642" s="228"/>
      <c r="QZ2642" s="228"/>
      <c r="RA2642" s="228"/>
      <c r="RB2642" s="228"/>
      <c r="RC2642" s="228"/>
      <c r="RD2642" s="228"/>
      <c r="RE2642" s="228"/>
      <c r="RF2642" s="228"/>
    </row>
    <row r="2643" spans="1:474" s="2" customFormat="1" x14ac:dyDescent="0.25">
      <c r="A2643" s="152"/>
      <c r="B2643" s="153"/>
      <c r="C2643" s="154"/>
      <c r="D2643" s="155"/>
      <c r="E2643" s="154"/>
      <c r="F2643" s="154"/>
      <c r="P2643" s="217"/>
      <c r="V2643" s="217"/>
      <c r="AE2643" s="217"/>
      <c r="AF2643" s="228"/>
      <c r="AG2643" s="228"/>
      <c r="AH2643" s="228"/>
      <c r="AI2643" s="228"/>
      <c r="AJ2643" s="228"/>
      <c r="AK2643" s="228"/>
      <c r="AL2643" s="228"/>
      <c r="AM2643" s="228"/>
      <c r="AN2643" s="228"/>
      <c r="AO2643" s="228"/>
      <c r="AP2643" s="228"/>
      <c r="AQ2643" s="228"/>
      <c r="AR2643" s="228"/>
      <c r="AS2643" s="228"/>
      <c r="AT2643" s="228"/>
      <c r="AU2643" s="228"/>
      <c r="AV2643" s="228"/>
      <c r="AW2643" s="228"/>
      <c r="AX2643" s="228"/>
      <c r="AY2643" s="228"/>
      <c r="AZ2643" s="228"/>
      <c r="BA2643" s="228"/>
      <c r="BB2643" s="228"/>
      <c r="BC2643" s="228"/>
      <c r="BD2643" s="228"/>
      <c r="BE2643" s="228"/>
      <c r="BF2643" s="228"/>
      <c r="BG2643" s="228"/>
      <c r="BH2643" s="228"/>
      <c r="BI2643" s="228"/>
      <c r="BJ2643" s="228"/>
      <c r="BK2643" s="228"/>
      <c r="BL2643" s="228"/>
      <c r="BM2643" s="228"/>
      <c r="BN2643" s="228"/>
      <c r="BO2643" s="228"/>
      <c r="BP2643" s="228"/>
      <c r="BQ2643" s="228"/>
      <c r="BR2643" s="228"/>
      <c r="GM2643" s="228"/>
      <c r="GN2643" s="228"/>
      <c r="GO2643" s="228"/>
      <c r="GP2643" s="228"/>
      <c r="GQ2643" s="228"/>
      <c r="GR2643" s="228"/>
      <c r="GS2643" s="228"/>
      <c r="GT2643" s="228"/>
      <c r="GU2643" s="228"/>
      <c r="GV2643" s="228"/>
      <c r="GW2643" s="228"/>
      <c r="GX2643" s="228"/>
      <c r="GY2643" s="228"/>
      <c r="GZ2643" s="228"/>
      <c r="HA2643" s="228"/>
      <c r="HB2643" s="228"/>
      <c r="HC2643" s="228"/>
      <c r="HD2643" s="228"/>
      <c r="HE2643" s="228"/>
      <c r="HF2643" s="228"/>
      <c r="HG2643" s="228"/>
      <c r="HH2643" s="228"/>
      <c r="HI2643" s="228"/>
      <c r="HJ2643" s="228"/>
      <c r="HK2643" s="228"/>
      <c r="HL2643" s="228"/>
      <c r="HM2643" s="228"/>
      <c r="HN2643" s="228"/>
      <c r="HO2643" s="228"/>
      <c r="HP2643" s="228"/>
      <c r="HQ2643" s="228"/>
      <c r="HR2643" s="228"/>
      <c r="HS2643" s="228"/>
      <c r="HT2643" s="228"/>
      <c r="HU2643" s="228"/>
      <c r="HV2643" s="228"/>
      <c r="HW2643" s="228"/>
      <c r="HX2643" s="228"/>
      <c r="HY2643" s="228"/>
      <c r="HZ2643" s="228"/>
      <c r="IA2643" s="228"/>
      <c r="IB2643" s="228"/>
      <c r="IC2643" s="228"/>
      <c r="ID2643" s="228"/>
      <c r="IE2643" s="228"/>
      <c r="IF2643" s="228"/>
      <c r="IG2643" s="228"/>
      <c r="IH2643" s="228"/>
      <c r="II2643" s="228"/>
      <c r="IJ2643" s="228"/>
      <c r="IK2643" s="228"/>
      <c r="IL2643" s="228"/>
      <c r="IM2643" s="228"/>
      <c r="IN2643" s="228"/>
      <c r="IO2643" s="228"/>
      <c r="IP2643" s="228"/>
      <c r="IQ2643" s="228"/>
      <c r="IR2643" s="228"/>
      <c r="IS2643" s="228"/>
      <c r="IT2643" s="228"/>
      <c r="IU2643" s="228"/>
      <c r="IV2643" s="228"/>
      <c r="IW2643" s="228"/>
      <c r="IX2643" s="228"/>
      <c r="IY2643" s="228"/>
      <c r="IZ2643" s="228"/>
      <c r="JA2643" s="228"/>
      <c r="JB2643" s="228"/>
      <c r="JC2643" s="228"/>
      <c r="JD2643" s="228"/>
      <c r="JE2643" s="228"/>
      <c r="JF2643" s="228"/>
      <c r="JG2643" s="228"/>
      <c r="JH2643" s="228"/>
      <c r="JI2643" s="228"/>
      <c r="JJ2643" s="228"/>
      <c r="JK2643" s="228"/>
      <c r="JL2643" s="228"/>
      <c r="JM2643" s="228"/>
      <c r="JN2643" s="228"/>
      <c r="JO2643" s="228"/>
      <c r="JP2643" s="228"/>
      <c r="JQ2643" s="228"/>
      <c r="JR2643" s="228"/>
      <c r="JS2643" s="228"/>
      <c r="JT2643" s="228"/>
      <c r="JU2643" s="228"/>
      <c r="JV2643" s="228"/>
      <c r="JW2643" s="228"/>
      <c r="JX2643" s="228"/>
      <c r="JY2643" s="228"/>
      <c r="JZ2643" s="228"/>
      <c r="KA2643" s="228"/>
      <c r="KB2643" s="228"/>
      <c r="KC2643" s="228"/>
      <c r="KD2643" s="228"/>
      <c r="KE2643" s="228"/>
      <c r="KF2643" s="228"/>
      <c r="KG2643" s="228"/>
      <c r="KH2643" s="228"/>
      <c r="KI2643" s="228"/>
      <c r="KJ2643" s="228"/>
      <c r="KK2643" s="228"/>
      <c r="KL2643" s="228"/>
      <c r="KM2643" s="228"/>
      <c r="KN2643" s="228"/>
      <c r="KO2643" s="228"/>
      <c r="KP2643" s="228"/>
      <c r="KQ2643" s="228"/>
      <c r="KR2643" s="228"/>
      <c r="KS2643" s="228"/>
      <c r="KT2643" s="228"/>
      <c r="KU2643" s="228"/>
      <c r="KV2643" s="228"/>
      <c r="KW2643" s="228"/>
      <c r="KX2643" s="228"/>
      <c r="KY2643" s="228"/>
      <c r="KZ2643" s="228"/>
      <c r="LA2643" s="228"/>
      <c r="LB2643" s="228"/>
      <c r="LC2643" s="228"/>
      <c r="LD2643" s="228"/>
      <c r="LE2643" s="228"/>
      <c r="LF2643" s="228"/>
      <c r="LG2643" s="228"/>
      <c r="LH2643" s="228"/>
      <c r="LI2643" s="228"/>
      <c r="LJ2643" s="228"/>
      <c r="LK2643" s="228"/>
      <c r="LL2643" s="228"/>
      <c r="LM2643" s="228"/>
      <c r="LN2643" s="228"/>
      <c r="LO2643" s="228"/>
      <c r="LP2643" s="228"/>
      <c r="LQ2643" s="228"/>
      <c r="LR2643" s="228"/>
      <c r="LS2643" s="228"/>
      <c r="LT2643" s="228"/>
      <c r="LU2643" s="228"/>
      <c r="LV2643" s="228"/>
      <c r="LW2643" s="228"/>
      <c r="LX2643" s="228"/>
      <c r="LY2643" s="228"/>
      <c r="LZ2643" s="228"/>
      <c r="MA2643" s="228"/>
      <c r="MB2643" s="228"/>
      <c r="MC2643" s="228"/>
      <c r="MD2643" s="228"/>
      <c r="ME2643" s="228"/>
      <c r="MF2643" s="228"/>
      <c r="MG2643" s="228"/>
      <c r="MH2643" s="228"/>
      <c r="MI2643" s="228"/>
      <c r="MJ2643" s="228"/>
      <c r="MK2643" s="228"/>
      <c r="ML2643" s="228"/>
      <c r="MM2643" s="228"/>
      <c r="MN2643" s="228"/>
      <c r="MO2643" s="228"/>
      <c r="MP2643" s="228"/>
      <c r="MQ2643" s="228"/>
      <c r="MR2643" s="228"/>
      <c r="MS2643" s="228"/>
      <c r="MT2643" s="228"/>
      <c r="MU2643" s="228"/>
      <c r="MV2643" s="228"/>
      <c r="MW2643" s="228"/>
      <c r="MX2643" s="228"/>
      <c r="MY2643" s="228"/>
      <c r="MZ2643" s="228"/>
      <c r="NA2643" s="228"/>
      <c r="NB2643" s="228"/>
      <c r="NC2643" s="228"/>
      <c r="ND2643" s="228"/>
      <c r="NE2643" s="228"/>
      <c r="NF2643" s="228"/>
      <c r="NG2643" s="228"/>
      <c r="NH2643" s="228"/>
      <c r="NI2643" s="228"/>
      <c r="NJ2643" s="228"/>
      <c r="NK2643" s="228"/>
      <c r="NL2643" s="228"/>
      <c r="NM2643" s="228"/>
      <c r="NN2643" s="228"/>
      <c r="NO2643" s="228"/>
      <c r="NP2643" s="228"/>
      <c r="NQ2643" s="228"/>
      <c r="NR2643" s="228"/>
      <c r="NS2643" s="228"/>
      <c r="NT2643" s="228"/>
      <c r="NU2643" s="228"/>
      <c r="NV2643" s="228"/>
      <c r="NW2643" s="228"/>
      <c r="NX2643" s="228"/>
      <c r="NY2643" s="228"/>
      <c r="NZ2643" s="228"/>
      <c r="OA2643" s="228"/>
      <c r="OB2643" s="228"/>
      <c r="OC2643" s="228"/>
      <c r="OD2643" s="228"/>
      <c r="OE2643" s="228"/>
      <c r="OF2643" s="228"/>
      <c r="OG2643" s="228"/>
      <c r="OH2643" s="228"/>
      <c r="OI2643" s="228"/>
      <c r="OJ2643" s="228"/>
      <c r="OK2643" s="228"/>
      <c r="OL2643" s="228"/>
      <c r="OM2643" s="228"/>
      <c r="ON2643" s="228"/>
      <c r="OO2643" s="228"/>
      <c r="OP2643" s="228"/>
      <c r="OQ2643" s="228"/>
      <c r="OR2643" s="228"/>
      <c r="OS2643" s="228"/>
      <c r="OT2643" s="228"/>
      <c r="OU2643" s="228"/>
      <c r="OV2643" s="228"/>
      <c r="OW2643" s="228"/>
      <c r="OX2643" s="228"/>
      <c r="OY2643" s="228"/>
      <c r="OZ2643" s="228"/>
      <c r="PA2643" s="228"/>
      <c r="PB2643" s="228"/>
      <c r="PC2643" s="228"/>
      <c r="PD2643" s="228"/>
      <c r="PE2643" s="228"/>
      <c r="PF2643" s="228"/>
      <c r="PG2643" s="228"/>
      <c r="PH2643" s="228"/>
      <c r="PI2643" s="228"/>
      <c r="PJ2643" s="228"/>
      <c r="PK2643" s="228"/>
      <c r="PL2643" s="228"/>
      <c r="PM2643" s="228"/>
      <c r="PN2643" s="228"/>
      <c r="PO2643" s="228"/>
      <c r="PP2643" s="228"/>
      <c r="PQ2643" s="228"/>
      <c r="PR2643" s="228"/>
      <c r="PS2643" s="228"/>
      <c r="PT2643" s="228"/>
      <c r="PU2643" s="228"/>
      <c r="PV2643" s="228"/>
      <c r="PW2643" s="228"/>
      <c r="PX2643" s="228"/>
      <c r="PY2643" s="228"/>
      <c r="PZ2643" s="228"/>
      <c r="QA2643" s="228"/>
      <c r="QB2643" s="228"/>
      <c r="QC2643" s="228"/>
      <c r="QD2643" s="228"/>
      <c r="QE2643" s="228"/>
      <c r="QF2643" s="228"/>
      <c r="QG2643" s="228"/>
      <c r="QH2643" s="228"/>
      <c r="QI2643" s="228"/>
      <c r="QJ2643" s="228"/>
      <c r="QK2643" s="228"/>
      <c r="QL2643" s="228"/>
      <c r="QM2643" s="228"/>
      <c r="QN2643" s="228"/>
      <c r="QO2643" s="228"/>
      <c r="QP2643" s="228"/>
      <c r="QQ2643" s="228"/>
      <c r="QR2643" s="228"/>
      <c r="QS2643" s="228"/>
      <c r="QT2643" s="228"/>
      <c r="QU2643" s="228"/>
      <c r="QV2643" s="228"/>
      <c r="QW2643" s="228"/>
      <c r="QX2643" s="228"/>
      <c r="QY2643" s="228"/>
      <c r="QZ2643" s="228"/>
      <c r="RA2643" s="228"/>
      <c r="RB2643" s="228"/>
      <c r="RC2643" s="228"/>
      <c r="RD2643" s="228"/>
      <c r="RE2643" s="228"/>
      <c r="RF2643" s="228"/>
    </row>
    <row r="2644" spans="1:474" s="2" customFormat="1" x14ac:dyDescent="0.25">
      <c r="A2644" s="152"/>
      <c r="B2644" s="153"/>
      <c r="C2644" s="154"/>
      <c r="D2644" s="155"/>
      <c r="E2644" s="154"/>
      <c r="F2644" s="154"/>
      <c r="P2644" s="217"/>
      <c r="V2644" s="217"/>
      <c r="AE2644" s="217"/>
      <c r="AF2644" s="228"/>
      <c r="AG2644" s="228"/>
      <c r="AH2644" s="228"/>
      <c r="AI2644" s="228"/>
      <c r="AJ2644" s="228"/>
      <c r="AK2644" s="228"/>
      <c r="AL2644" s="228"/>
      <c r="AM2644" s="228"/>
      <c r="AN2644" s="228"/>
      <c r="AO2644" s="228"/>
      <c r="AP2644" s="228"/>
      <c r="AQ2644" s="228"/>
      <c r="AR2644" s="228"/>
      <c r="AS2644" s="228"/>
      <c r="AT2644" s="228"/>
      <c r="AU2644" s="228"/>
      <c r="AV2644" s="228"/>
      <c r="AW2644" s="228"/>
      <c r="AX2644" s="228"/>
      <c r="AY2644" s="228"/>
      <c r="AZ2644" s="228"/>
      <c r="BA2644" s="228"/>
      <c r="BB2644" s="228"/>
      <c r="BC2644" s="228"/>
      <c r="BD2644" s="228"/>
      <c r="BE2644" s="228"/>
      <c r="BF2644" s="228"/>
      <c r="BG2644" s="228"/>
      <c r="BH2644" s="228"/>
      <c r="BI2644" s="228"/>
      <c r="BJ2644" s="228"/>
      <c r="BK2644" s="228"/>
      <c r="BL2644" s="228"/>
      <c r="BM2644" s="228"/>
      <c r="BN2644" s="228"/>
      <c r="BO2644" s="228"/>
      <c r="BP2644" s="228"/>
      <c r="BQ2644" s="228"/>
      <c r="BR2644" s="228"/>
      <c r="GM2644" s="228"/>
      <c r="GN2644" s="228"/>
      <c r="GO2644" s="228"/>
      <c r="GP2644" s="228"/>
      <c r="GQ2644" s="228"/>
      <c r="GR2644" s="228"/>
      <c r="GS2644" s="228"/>
      <c r="GT2644" s="228"/>
      <c r="GU2644" s="228"/>
      <c r="GV2644" s="228"/>
      <c r="GW2644" s="228"/>
      <c r="GX2644" s="228"/>
      <c r="GY2644" s="228"/>
      <c r="GZ2644" s="228"/>
      <c r="HA2644" s="228"/>
      <c r="HB2644" s="228"/>
      <c r="HC2644" s="228"/>
      <c r="HD2644" s="228"/>
      <c r="HE2644" s="228"/>
      <c r="HF2644" s="228"/>
      <c r="HG2644" s="228"/>
      <c r="HH2644" s="228"/>
      <c r="HI2644" s="228"/>
      <c r="HJ2644" s="228"/>
      <c r="HK2644" s="228"/>
      <c r="HL2644" s="228"/>
      <c r="HM2644" s="228"/>
      <c r="HN2644" s="228"/>
      <c r="HO2644" s="228"/>
      <c r="HP2644" s="228"/>
      <c r="HQ2644" s="228"/>
      <c r="HR2644" s="228"/>
      <c r="HS2644" s="228"/>
      <c r="HT2644" s="228"/>
      <c r="HU2644" s="228"/>
      <c r="HV2644" s="228"/>
      <c r="HW2644" s="228"/>
      <c r="HX2644" s="228"/>
      <c r="HY2644" s="228"/>
      <c r="HZ2644" s="228"/>
      <c r="IA2644" s="228"/>
      <c r="IB2644" s="228"/>
      <c r="IC2644" s="228"/>
      <c r="ID2644" s="228"/>
      <c r="IE2644" s="228"/>
      <c r="IF2644" s="228"/>
      <c r="IG2644" s="228"/>
      <c r="IH2644" s="228"/>
      <c r="II2644" s="228"/>
      <c r="IJ2644" s="228"/>
      <c r="IK2644" s="228"/>
      <c r="IL2644" s="228"/>
      <c r="IM2644" s="228"/>
      <c r="IN2644" s="228"/>
      <c r="IO2644" s="228"/>
      <c r="IP2644" s="228"/>
      <c r="IQ2644" s="228"/>
      <c r="IR2644" s="228"/>
      <c r="IS2644" s="228"/>
      <c r="IT2644" s="228"/>
      <c r="IU2644" s="228"/>
      <c r="IV2644" s="228"/>
      <c r="IW2644" s="228"/>
      <c r="IX2644" s="228"/>
      <c r="IY2644" s="228"/>
      <c r="IZ2644" s="228"/>
      <c r="JA2644" s="228"/>
      <c r="JB2644" s="228"/>
      <c r="JC2644" s="228"/>
      <c r="JD2644" s="228"/>
      <c r="JE2644" s="228"/>
      <c r="JF2644" s="228"/>
      <c r="JG2644" s="228"/>
      <c r="JH2644" s="228"/>
      <c r="JI2644" s="228"/>
      <c r="JJ2644" s="228"/>
      <c r="JK2644" s="228"/>
      <c r="JL2644" s="228"/>
      <c r="JM2644" s="228"/>
      <c r="JN2644" s="228"/>
      <c r="JO2644" s="228"/>
      <c r="JP2644" s="228"/>
      <c r="JQ2644" s="228"/>
      <c r="JR2644" s="228"/>
      <c r="JS2644" s="228"/>
      <c r="JT2644" s="228"/>
      <c r="JU2644" s="228"/>
      <c r="JV2644" s="228"/>
      <c r="JW2644" s="228"/>
      <c r="JX2644" s="228"/>
      <c r="JY2644" s="228"/>
      <c r="JZ2644" s="228"/>
      <c r="KA2644" s="228"/>
      <c r="KB2644" s="228"/>
      <c r="KC2644" s="228"/>
      <c r="KD2644" s="228"/>
      <c r="KE2644" s="228"/>
      <c r="KF2644" s="228"/>
      <c r="KG2644" s="228"/>
      <c r="KH2644" s="228"/>
      <c r="KI2644" s="228"/>
      <c r="KJ2644" s="228"/>
      <c r="KK2644" s="228"/>
      <c r="KL2644" s="228"/>
      <c r="KM2644" s="228"/>
      <c r="KN2644" s="228"/>
      <c r="KO2644" s="228"/>
      <c r="KP2644" s="228"/>
      <c r="KQ2644" s="228"/>
      <c r="KR2644" s="228"/>
      <c r="KS2644" s="228"/>
      <c r="KT2644" s="228"/>
      <c r="KU2644" s="228"/>
      <c r="KV2644" s="228"/>
      <c r="KW2644" s="228"/>
      <c r="KX2644" s="228"/>
      <c r="KY2644" s="228"/>
      <c r="KZ2644" s="228"/>
      <c r="LA2644" s="228"/>
      <c r="LB2644" s="228"/>
      <c r="LC2644" s="228"/>
      <c r="LD2644" s="228"/>
      <c r="LE2644" s="228"/>
      <c r="LF2644" s="228"/>
      <c r="LG2644" s="228"/>
      <c r="LH2644" s="228"/>
      <c r="LI2644" s="228"/>
      <c r="LJ2644" s="228"/>
      <c r="LK2644" s="228"/>
      <c r="LL2644" s="228"/>
      <c r="LM2644" s="228"/>
      <c r="LN2644" s="228"/>
      <c r="LO2644" s="228"/>
      <c r="LP2644" s="228"/>
      <c r="LQ2644" s="228"/>
      <c r="LR2644" s="228"/>
      <c r="LS2644" s="228"/>
      <c r="LT2644" s="228"/>
      <c r="LU2644" s="228"/>
      <c r="LV2644" s="228"/>
      <c r="LW2644" s="228"/>
      <c r="LX2644" s="228"/>
      <c r="LY2644" s="228"/>
      <c r="LZ2644" s="228"/>
      <c r="MA2644" s="228"/>
      <c r="MB2644" s="228"/>
      <c r="MC2644" s="228"/>
      <c r="MD2644" s="228"/>
      <c r="ME2644" s="228"/>
      <c r="MF2644" s="228"/>
      <c r="MG2644" s="228"/>
      <c r="MH2644" s="228"/>
      <c r="MI2644" s="228"/>
      <c r="MJ2644" s="228"/>
      <c r="MK2644" s="228"/>
      <c r="ML2644" s="228"/>
      <c r="MM2644" s="228"/>
      <c r="MN2644" s="228"/>
      <c r="MO2644" s="228"/>
      <c r="MP2644" s="228"/>
      <c r="MQ2644" s="228"/>
      <c r="MR2644" s="228"/>
      <c r="MS2644" s="228"/>
      <c r="MT2644" s="228"/>
      <c r="MU2644" s="228"/>
      <c r="MV2644" s="228"/>
      <c r="MW2644" s="228"/>
      <c r="MX2644" s="228"/>
      <c r="MY2644" s="228"/>
      <c r="MZ2644" s="228"/>
      <c r="NA2644" s="228"/>
      <c r="NB2644" s="228"/>
      <c r="NC2644" s="228"/>
      <c r="ND2644" s="228"/>
      <c r="NE2644" s="228"/>
      <c r="NF2644" s="228"/>
      <c r="NG2644" s="228"/>
      <c r="NH2644" s="228"/>
      <c r="NI2644" s="228"/>
      <c r="NJ2644" s="228"/>
      <c r="NK2644" s="228"/>
      <c r="NL2644" s="228"/>
      <c r="NM2644" s="228"/>
      <c r="NN2644" s="228"/>
      <c r="NO2644" s="228"/>
      <c r="NP2644" s="228"/>
      <c r="NQ2644" s="228"/>
      <c r="NR2644" s="228"/>
      <c r="NS2644" s="228"/>
      <c r="NT2644" s="228"/>
      <c r="NU2644" s="228"/>
      <c r="NV2644" s="228"/>
      <c r="NW2644" s="228"/>
      <c r="NX2644" s="228"/>
      <c r="NY2644" s="228"/>
      <c r="NZ2644" s="228"/>
      <c r="OA2644" s="228"/>
      <c r="OB2644" s="228"/>
      <c r="OC2644" s="228"/>
      <c r="OD2644" s="228"/>
      <c r="OE2644" s="228"/>
      <c r="OF2644" s="228"/>
      <c r="OG2644" s="228"/>
      <c r="OH2644" s="228"/>
      <c r="OI2644" s="228"/>
      <c r="OJ2644" s="228"/>
      <c r="OK2644" s="228"/>
      <c r="OL2644" s="228"/>
      <c r="OM2644" s="228"/>
      <c r="ON2644" s="228"/>
      <c r="OO2644" s="228"/>
      <c r="OP2644" s="228"/>
      <c r="OQ2644" s="228"/>
      <c r="OR2644" s="228"/>
      <c r="OS2644" s="228"/>
      <c r="OT2644" s="228"/>
      <c r="OU2644" s="228"/>
      <c r="OV2644" s="228"/>
      <c r="OW2644" s="228"/>
      <c r="OX2644" s="228"/>
      <c r="OY2644" s="228"/>
      <c r="OZ2644" s="228"/>
      <c r="PA2644" s="228"/>
      <c r="PB2644" s="228"/>
      <c r="PC2644" s="228"/>
      <c r="PD2644" s="228"/>
      <c r="PE2644" s="228"/>
      <c r="PF2644" s="228"/>
      <c r="PG2644" s="228"/>
      <c r="PH2644" s="228"/>
      <c r="PI2644" s="228"/>
      <c r="PJ2644" s="228"/>
      <c r="PK2644" s="228"/>
      <c r="PL2644" s="228"/>
      <c r="PM2644" s="228"/>
      <c r="PN2644" s="228"/>
      <c r="PO2644" s="228"/>
      <c r="PP2644" s="228"/>
      <c r="PQ2644" s="228"/>
      <c r="PR2644" s="228"/>
      <c r="PS2644" s="228"/>
      <c r="PT2644" s="228"/>
      <c r="PU2644" s="228"/>
      <c r="PV2644" s="228"/>
      <c r="PW2644" s="228"/>
      <c r="PX2644" s="228"/>
      <c r="PY2644" s="228"/>
      <c r="PZ2644" s="228"/>
      <c r="QA2644" s="228"/>
      <c r="QB2644" s="228"/>
      <c r="QC2644" s="228"/>
      <c r="QD2644" s="228"/>
      <c r="QE2644" s="228"/>
      <c r="QF2644" s="228"/>
      <c r="QG2644" s="228"/>
      <c r="QH2644" s="228"/>
      <c r="QI2644" s="228"/>
      <c r="QJ2644" s="228"/>
      <c r="QK2644" s="228"/>
      <c r="QL2644" s="228"/>
      <c r="QM2644" s="228"/>
      <c r="QN2644" s="228"/>
      <c r="QO2644" s="228"/>
      <c r="QP2644" s="228"/>
      <c r="QQ2644" s="228"/>
      <c r="QR2644" s="228"/>
      <c r="QS2644" s="228"/>
      <c r="QT2644" s="228"/>
      <c r="QU2644" s="228"/>
      <c r="QV2644" s="228"/>
      <c r="QW2644" s="228"/>
      <c r="QX2644" s="228"/>
      <c r="QY2644" s="228"/>
      <c r="QZ2644" s="228"/>
      <c r="RA2644" s="228"/>
      <c r="RB2644" s="228"/>
      <c r="RC2644" s="228"/>
      <c r="RD2644" s="228"/>
      <c r="RE2644" s="228"/>
      <c r="RF2644" s="228"/>
    </row>
    <row r="2645" spans="1:474" s="2" customFormat="1" x14ac:dyDescent="0.25">
      <c r="A2645" s="152"/>
      <c r="B2645" s="153"/>
      <c r="C2645" s="154"/>
      <c r="D2645" s="155"/>
      <c r="E2645" s="154"/>
      <c r="F2645" s="154"/>
      <c r="P2645" s="217"/>
      <c r="V2645" s="217"/>
      <c r="AE2645" s="217"/>
      <c r="AF2645" s="228"/>
      <c r="AG2645" s="228"/>
      <c r="AH2645" s="228"/>
      <c r="AI2645" s="228"/>
      <c r="AJ2645" s="228"/>
      <c r="AK2645" s="228"/>
      <c r="AL2645" s="228"/>
      <c r="AM2645" s="228"/>
      <c r="AN2645" s="228"/>
      <c r="AO2645" s="228"/>
      <c r="AP2645" s="228"/>
      <c r="AQ2645" s="228"/>
      <c r="AR2645" s="228"/>
      <c r="AS2645" s="228"/>
      <c r="AT2645" s="228"/>
      <c r="AU2645" s="228"/>
      <c r="AV2645" s="228"/>
      <c r="AW2645" s="228"/>
      <c r="AX2645" s="228"/>
      <c r="AY2645" s="228"/>
      <c r="AZ2645" s="228"/>
      <c r="BA2645" s="228"/>
      <c r="BB2645" s="228"/>
      <c r="BC2645" s="228"/>
      <c r="BD2645" s="228"/>
      <c r="BE2645" s="228"/>
      <c r="BF2645" s="228"/>
      <c r="BG2645" s="228"/>
      <c r="BH2645" s="228"/>
      <c r="BI2645" s="228"/>
      <c r="BJ2645" s="228"/>
      <c r="BK2645" s="228"/>
      <c r="BL2645" s="228"/>
      <c r="BM2645" s="228"/>
      <c r="BN2645" s="228"/>
      <c r="BO2645" s="228"/>
      <c r="BP2645" s="228"/>
      <c r="BQ2645" s="228"/>
      <c r="BR2645" s="228"/>
      <c r="GM2645" s="228"/>
      <c r="GN2645" s="228"/>
      <c r="GO2645" s="228"/>
      <c r="GP2645" s="228"/>
      <c r="GQ2645" s="228"/>
      <c r="GR2645" s="228"/>
      <c r="GS2645" s="228"/>
      <c r="GT2645" s="228"/>
      <c r="GU2645" s="228"/>
      <c r="GV2645" s="228"/>
      <c r="GW2645" s="228"/>
      <c r="GX2645" s="228"/>
      <c r="GY2645" s="228"/>
      <c r="GZ2645" s="228"/>
      <c r="HA2645" s="228"/>
      <c r="HB2645" s="228"/>
      <c r="HC2645" s="228"/>
      <c r="HD2645" s="228"/>
      <c r="HE2645" s="228"/>
      <c r="HF2645" s="228"/>
      <c r="HG2645" s="228"/>
      <c r="HH2645" s="228"/>
      <c r="HI2645" s="228"/>
      <c r="HJ2645" s="228"/>
      <c r="HK2645" s="228"/>
      <c r="HL2645" s="228"/>
      <c r="HM2645" s="228"/>
      <c r="HN2645" s="228"/>
      <c r="HO2645" s="228"/>
      <c r="HP2645" s="228"/>
      <c r="HQ2645" s="228"/>
      <c r="HR2645" s="228"/>
      <c r="HS2645" s="228"/>
      <c r="HT2645" s="228"/>
      <c r="HU2645" s="228"/>
      <c r="HV2645" s="228"/>
      <c r="HW2645" s="228"/>
      <c r="HX2645" s="228"/>
      <c r="HY2645" s="228"/>
      <c r="HZ2645" s="228"/>
      <c r="IA2645" s="228"/>
      <c r="IB2645" s="228"/>
      <c r="IC2645" s="228"/>
      <c r="ID2645" s="228"/>
      <c r="IE2645" s="228"/>
      <c r="IF2645" s="228"/>
      <c r="IG2645" s="228"/>
      <c r="IH2645" s="228"/>
      <c r="II2645" s="228"/>
      <c r="IJ2645" s="228"/>
      <c r="IK2645" s="228"/>
      <c r="IL2645" s="228"/>
      <c r="IM2645" s="228"/>
      <c r="IN2645" s="228"/>
      <c r="IO2645" s="228"/>
      <c r="IP2645" s="228"/>
      <c r="IQ2645" s="228"/>
      <c r="IR2645" s="228"/>
      <c r="IS2645" s="228"/>
      <c r="IT2645" s="228"/>
      <c r="IU2645" s="228"/>
      <c r="IV2645" s="228"/>
      <c r="IW2645" s="228"/>
      <c r="IX2645" s="228"/>
      <c r="IY2645" s="228"/>
      <c r="IZ2645" s="228"/>
      <c r="JA2645" s="228"/>
      <c r="JB2645" s="228"/>
      <c r="JC2645" s="228"/>
      <c r="JD2645" s="228"/>
      <c r="JE2645" s="228"/>
      <c r="JF2645" s="228"/>
      <c r="JG2645" s="228"/>
      <c r="JH2645" s="228"/>
      <c r="JI2645" s="228"/>
      <c r="JJ2645" s="228"/>
      <c r="JK2645" s="228"/>
      <c r="JL2645" s="228"/>
      <c r="JM2645" s="228"/>
      <c r="JN2645" s="228"/>
      <c r="JO2645" s="228"/>
      <c r="JP2645" s="228"/>
      <c r="JQ2645" s="228"/>
      <c r="JR2645" s="228"/>
      <c r="JS2645" s="228"/>
      <c r="JT2645" s="228"/>
      <c r="JU2645" s="228"/>
      <c r="JV2645" s="228"/>
      <c r="JW2645" s="228"/>
      <c r="JX2645" s="228"/>
      <c r="JY2645" s="228"/>
      <c r="JZ2645" s="228"/>
      <c r="KA2645" s="228"/>
      <c r="KB2645" s="228"/>
      <c r="KC2645" s="228"/>
      <c r="KD2645" s="228"/>
      <c r="KE2645" s="228"/>
      <c r="KF2645" s="228"/>
      <c r="KG2645" s="228"/>
      <c r="KH2645" s="228"/>
      <c r="KI2645" s="228"/>
      <c r="KJ2645" s="228"/>
      <c r="KK2645" s="228"/>
      <c r="KL2645" s="228"/>
      <c r="KM2645" s="228"/>
      <c r="KN2645" s="228"/>
      <c r="KO2645" s="228"/>
      <c r="KP2645" s="228"/>
      <c r="KQ2645" s="228"/>
      <c r="KR2645" s="228"/>
      <c r="KS2645" s="228"/>
      <c r="KT2645" s="228"/>
      <c r="KU2645" s="228"/>
      <c r="KV2645" s="228"/>
      <c r="KW2645" s="228"/>
      <c r="KX2645" s="228"/>
      <c r="KY2645" s="228"/>
      <c r="KZ2645" s="228"/>
      <c r="LA2645" s="228"/>
      <c r="LB2645" s="228"/>
      <c r="LC2645" s="228"/>
      <c r="LD2645" s="228"/>
      <c r="LE2645" s="228"/>
      <c r="LF2645" s="228"/>
      <c r="LG2645" s="228"/>
      <c r="LH2645" s="228"/>
      <c r="LI2645" s="228"/>
      <c r="LJ2645" s="228"/>
      <c r="LK2645" s="228"/>
      <c r="LL2645" s="228"/>
      <c r="LM2645" s="228"/>
      <c r="LN2645" s="228"/>
      <c r="LO2645" s="228"/>
      <c r="LP2645" s="228"/>
      <c r="LQ2645" s="228"/>
      <c r="LR2645" s="228"/>
      <c r="LS2645" s="228"/>
      <c r="LT2645" s="228"/>
      <c r="LU2645" s="228"/>
      <c r="LV2645" s="228"/>
      <c r="LW2645" s="228"/>
      <c r="LX2645" s="228"/>
      <c r="LY2645" s="228"/>
      <c r="LZ2645" s="228"/>
      <c r="MA2645" s="228"/>
      <c r="MB2645" s="228"/>
      <c r="MC2645" s="228"/>
      <c r="MD2645" s="228"/>
      <c r="ME2645" s="228"/>
      <c r="MF2645" s="228"/>
      <c r="MG2645" s="228"/>
      <c r="MH2645" s="228"/>
      <c r="MI2645" s="228"/>
      <c r="MJ2645" s="228"/>
      <c r="MK2645" s="228"/>
      <c r="ML2645" s="228"/>
      <c r="MM2645" s="228"/>
      <c r="MN2645" s="228"/>
      <c r="MO2645" s="228"/>
      <c r="MP2645" s="228"/>
      <c r="MQ2645" s="228"/>
      <c r="MR2645" s="228"/>
      <c r="MS2645" s="228"/>
      <c r="MT2645" s="228"/>
      <c r="MU2645" s="228"/>
      <c r="MV2645" s="228"/>
      <c r="MW2645" s="228"/>
      <c r="MX2645" s="228"/>
      <c r="MY2645" s="228"/>
      <c r="MZ2645" s="228"/>
      <c r="NA2645" s="228"/>
      <c r="NB2645" s="228"/>
      <c r="NC2645" s="228"/>
      <c r="ND2645" s="228"/>
      <c r="NE2645" s="228"/>
      <c r="NF2645" s="228"/>
      <c r="NG2645" s="228"/>
      <c r="NH2645" s="228"/>
      <c r="NI2645" s="228"/>
      <c r="NJ2645" s="228"/>
      <c r="NK2645" s="228"/>
      <c r="NL2645" s="228"/>
      <c r="NM2645" s="228"/>
      <c r="NN2645" s="228"/>
      <c r="NO2645" s="228"/>
      <c r="NP2645" s="228"/>
      <c r="NQ2645" s="228"/>
      <c r="NR2645" s="228"/>
      <c r="NS2645" s="228"/>
      <c r="NT2645" s="228"/>
      <c r="NU2645" s="228"/>
      <c r="NV2645" s="228"/>
      <c r="NW2645" s="228"/>
      <c r="NX2645" s="228"/>
      <c r="NY2645" s="228"/>
      <c r="NZ2645" s="228"/>
      <c r="OA2645" s="228"/>
      <c r="OB2645" s="228"/>
      <c r="OC2645" s="228"/>
      <c r="OD2645" s="228"/>
      <c r="OE2645" s="228"/>
      <c r="OF2645" s="228"/>
      <c r="OG2645" s="228"/>
      <c r="OH2645" s="228"/>
      <c r="OI2645" s="228"/>
      <c r="OJ2645" s="228"/>
      <c r="OK2645" s="228"/>
      <c r="OL2645" s="228"/>
      <c r="OM2645" s="228"/>
      <c r="ON2645" s="228"/>
      <c r="OO2645" s="228"/>
      <c r="OP2645" s="228"/>
      <c r="OQ2645" s="228"/>
      <c r="OR2645" s="228"/>
      <c r="OS2645" s="228"/>
      <c r="OT2645" s="228"/>
      <c r="OU2645" s="228"/>
      <c r="OV2645" s="228"/>
      <c r="OW2645" s="228"/>
      <c r="OX2645" s="228"/>
      <c r="OY2645" s="228"/>
      <c r="OZ2645" s="228"/>
      <c r="PA2645" s="228"/>
      <c r="PB2645" s="228"/>
      <c r="PC2645" s="228"/>
      <c r="PD2645" s="228"/>
      <c r="PE2645" s="228"/>
      <c r="PF2645" s="228"/>
      <c r="PG2645" s="228"/>
      <c r="PH2645" s="228"/>
      <c r="PI2645" s="228"/>
      <c r="PJ2645" s="228"/>
      <c r="PK2645" s="228"/>
      <c r="PL2645" s="228"/>
      <c r="PM2645" s="228"/>
      <c r="PN2645" s="228"/>
      <c r="PO2645" s="228"/>
      <c r="PP2645" s="228"/>
      <c r="PQ2645" s="228"/>
      <c r="PR2645" s="228"/>
      <c r="PS2645" s="228"/>
      <c r="PT2645" s="228"/>
      <c r="PU2645" s="228"/>
      <c r="PV2645" s="228"/>
      <c r="PW2645" s="228"/>
      <c r="PX2645" s="228"/>
      <c r="PY2645" s="228"/>
      <c r="PZ2645" s="228"/>
      <c r="QA2645" s="228"/>
      <c r="QB2645" s="228"/>
      <c r="QC2645" s="228"/>
      <c r="QD2645" s="228"/>
      <c r="QE2645" s="228"/>
      <c r="QF2645" s="228"/>
      <c r="QG2645" s="228"/>
      <c r="QH2645" s="228"/>
      <c r="QI2645" s="228"/>
      <c r="QJ2645" s="228"/>
      <c r="QK2645" s="228"/>
      <c r="QL2645" s="228"/>
      <c r="QM2645" s="228"/>
      <c r="QN2645" s="228"/>
      <c r="QO2645" s="228"/>
      <c r="QP2645" s="228"/>
      <c r="QQ2645" s="228"/>
      <c r="QR2645" s="228"/>
      <c r="QS2645" s="228"/>
      <c r="QT2645" s="228"/>
      <c r="QU2645" s="228"/>
      <c r="QV2645" s="228"/>
      <c r="QW2645" s="228"/>
      <c r="QX2645" s="228"/>
      <c r="QY2645" s="228"/>
      <c r="QZ2645" s="228"/>
      <c r="RA2645" s="228"/>
      <c r="RB2645" s="228"/>
      <c r="RC2645" s="228"/>
      <c r="RD2645" s="228"/>
      <c r="RE2645" s="228"/>
      <c r="RF2645" s="228"/>
    </row>
    <row r="2646" spans="1:474" s="2" customFormat="1" x14ac:dyDescent="0.25">
      <c r="A2646" s="152"/>
      <c r="B2646" s="153"/>
      <c r="C2646" s="154"/>
      <c r="D2646" s="155"/>
      <c r="E2646" s="154"/>
      <c r="F2646" s="154"/>
      <c r="P2646" s="217"/>
      <c r="V2646" s="217"/>
      <c r="AE2646" s="217"/>
      <c r="AF2646" s="228"/>
      <c r="AG2646" s="228"/>
      <c r="AH2646" s="228"/>
      <c r="AI2646" s="228"/>
      <c r="AJ2646" s="228"/>
      <c r="AK2646" s="228"/>
      <c r="AL2646" s="228"/>
      <c r="AM2646" s="228"/>
      <c r="AN2646" s="228"/>
      <c r="AO2646" s="228"/>
      <c r="AP2646" s="228"/>
      <c r="AQ2646" s="228"/>
      <c r="AR2646" s="228"/>
      <c r="AS2646" s="228"/>
      <c r="AT2646" s="228"/>
      <c r="AU2646" s="228"/>
      <c r="AV2646" s="228"/>
      <c r="AW2646" s="228"/>
      <c r="AX2646" s="228"/>
      <c r="AY2646" s="228"/>
      <c r="AZ2646" s="228"/>
      <c r="BA2646" s="228"/>
      <c r="BB2646" s="228"/>
      <c r="BC2646" s="228"/>
      <c r="BD2646" s="228"/>
      <c r="BE2646" s="228"/>
      <c r="BF2646" s="228"/>
      <c r="BG2646" s="228"/>
      <c r="BH2646" s="228"/>
      <c r="BI2646" s="228"/>
      <c r="BJ2646" s="228"/>
      <c r="BK2646" s="228"/>
      <c r="BL2646" s="228"/>
      <c r="BM2646" s="228"/>
      <c r="BN2646" s="228"/>
      <c r="BO2646" s="228"/>
      <c r="BP2646" s="228"/>
      <c r="BQ2646" s="228"/>
      <c r="BR2646" s="228"/>
      <c r="GM2646" s="228"/>
      <c r="GN2646" s="228"/>
      <c r="GO2646" s="228"/>
      <c r="GP2646" s="228"/>
      <c r="GQ2646" s="228"/>
      <c r="GR2646" s="228"/>
      <c r="GS2646" s="228"/>
      <c r="GT2646" s="228"/>
      <c r="GU2646" s="228"/>
      <c r="GV2646" s="228"/>
      <c r="GW2646" s="228"/>
      <c r="GX2646" s="228"/>
      <c r="GY2646" s="228"/>
      <c r="GZ2646" s="228"/>
      <c r="HA2646" s="228"/>
      <c r="HB2646" s="228"/>
      <c r="HC2646" s="228"/>
      <c r="HD2646" s="228"/>
      <c r="HE2646" s="228"/>
      <c r="HF2646" s="228"/>
      <c r="HG2646" s="228"/>
      <c r="HH2646" s="228"/>
      <c r="HI2646" s="228"/>
      <c r="HJ2646" s="228"/>
      <c r="HK2646" s="228"/>
      <c r="HL2646" s="228"/>
      <c r="HM2646" s="228"/>
      <c r="HN2646" s="228"/>
      <c r="HO2646" s="228"/>
      <c r="HP2646" s="228"/>
      <c r="HQ2646" s="228"/>
      <c r="HR2646" s="228"/>
      <c r="HS2646" s="228"/>
      <c r="HT2646" s="228"/>
      <c r="HU2646" s="228"/>
      <c r="HV2646" s="228"/>
      <c r="HW2646" s="228"/>
      <c r="HX2646" s="228"/>
      <c r="HY2646" s="228"/>
      <c r="HZ2646" s="228"/>
      <c r="IA2646" s="228"/>
      <c r="IB2646" s="228"/>
      <c r="IC2646" s="228"/>
      <c r="ID2646" s="228"/>
      <c r="IE2646" s="228"/>
      <c r="IF2646" s="228"/>
      <c r="IG2646" s="228"/>
      <c r="IH2646" s="228"/>
      <c r="II2646" s="228"/>
      <c r="IJ2646" s="228"/>
      <c r="IK2646" s="228"/>
      <c r="IL2646" s="228"/>
      <c r="IM2646" s="228"/>
      <c r="IN2646" s="228"/>
      <c r="IO2646" s="228"/>
      <c r="IP2646" s="228"/>
      <c r="IQ2646" s="228"/>
      <c r="IR2646" s="228"/>
      <c r="IS2646" s="228"/>
      <c r="IT2646" s="228"/>
      <c r="IU2646" s="228"/>
      <c r="IV2646" s="228"/>
      <c r="IW2646" s="228"/>
      <c r="IX2646" s="228"/>
      <c r="IY2646" s="228"/>
      <c r="IZ2646" s="228"/>
      <c r="JA2646" s="228"/>
      <c r="JB2646" s="228"/>
      <c r="JC2646" s="228"/>
      <c r="JD2646" s="228"/>
      <c r="JE2646" s="228"/>
      <c r="JF2646" s="228"/>
      <c r="JG2646" s="228"/>
      <c r="JH2646" s="228"/>
      <c r="JI2646" s="228"/>
      <c r="JJ2646" s="228"/>
      <c r="JK2646" s="228"/>
      <c r="JL2646" s="228"/>
      <c r="JM2646" s="228"/>
      <c r="JN2646" s="228"/>
      <c r="JO2646" s="228"/>
      <c r="JP2646" s="228"/>
      <c r="JQ2646" s="228"/>
      <c r="JR2646" s="228"/>
      <c r="JS2646" s="228"/>
      <c r="JT2646" s="228"/>
      <c r="JU2646" s="228"/>
      <c r="JV2646" s="228"/>
      <c r="JW2646" s="228"/>
      <c r="JX2646" s="228"/>
      <c r="JY2646" s="228"/>
      <c r="JZ2646" s="228"/>
      <c r="KA2646" s="228"/>
      <c r="KB2646" s="228"/>
      <c r="KC2646" s="228"/>
      <c r="KD2646" s="228"/>
      <c r="KE2646" s="228"/>
      <c r="KF2646" s="228"/>
      <c r="KG2646" s="228"/>
      <c r="KH2646" s="228"/>
      <c r="KI2646" s="228"/>
      <c r="KJ2646" s="228"/>
      <c r="KK2646" s="228"/>
      <c r="KL2646" s="228"/>
      <c r="KM2646" s="228"/>
      <c r="KN2646" s="228"/>
      <c r="KO2646" s="228"/>
      <c r="KP2646" s="228"/>
      <c r="KQ2646" s="228"/>
      <c r="KR2646" s="228"/>
      <c r="KS2646" s="228"/>
      <c r="KT2646" s="228"/>
      <c r="KU2646" s="228"/>
      <c r="KV2646" s="228"/>
      <c r="KW2646" s="228"/>
      <c r="KX2646" s="228"/>
      <c r="KY2646" s="228"/>
      <c r="KZ2646" s="228"/>
      <c r="LA2646" s="228"/>
      <c r="LB2646" s="228"/>
      <c r="LC2646" s="228"/>
      <c r="LD2646" s="228"/>
      <c r="LE2646" s="228"/>
      <c r="LF2646" s="228"/>
      <c r="LG2646" s="228"/>
      <c r="LH2646" s="228"/>
      <c r="LI2646" s="228"/>
      <c r="LJ2646" s="228"/>
      <c r="LK2646" s="228"/>
      <c r="LL2646" s="228"/>
      <c r="LM2646" s="228"/>
      <c r="LN2646" s="228"/>
      <c r="LO2646" s="228"/>
      <c r="LP2646" s="228"/>
      <c r="LQ2646" s="228"/>
      <c r="LR2646" s="228"/>
      <c r="LS2646" s="228"/>
      <c r="LT2646" s="228"/>
      <c r="LU2646" s="228"/>
      <c r="LV2646" s="228"/>
      <c r="LW2646" s="228"/>
      <c r="LX2646" s="228"/>
      <c r="LY2646" s="228"/>
      <c r="LZ2646" s="228"/>
      <c r="MA2646" s="228"/>
      <c r="MB2646" s="228"/>
      <c r="MC2646" s="228"/>
      <c r="MD2646" s="228"/>
      <c r="ME2646" s="228"/>
      <c r="MF2646" s="228"/>
      <c r="MG2646" s="228"/>
      <c r="MH2646" s="228"/>
      <c r="MI2646" s="228"/>
      <c r="MJ2646" s="228"/>
      <c r="MK2646" s="228"/>
      <c r="ML2646" s="228"/>
      <c r="MM2646" s="228"/>
      <c r="MN2646" s="228"/>
      <c r="MO2646" s="228"/>
      <c r="MP2646" s="228"/>
      <c r="MQ2646" s="228"/>
      <c r="MR2646" s="228"/>
      <c r="MS2646" s="228"/>
      <c r="MT2646" s="228"/>
      <c r="MU2646" s="228"/>
      <c r="MV2646" s="228"/>
      <c r="MW2646" s="228"/>
      <c r="MX2646" s="228"/>
      <c r="MY2646" s="228"/>
      <c r="MZ2646" s="228"/>
      <c r="NA2646" s="228"/>
      <c r="NB2646" s="228"/>
      <c r="NC2646" s="228"/>
      <c r="ND2646" s="228"/>
      <c r="NE2646" s="228"/>
      <c r="NF2646" s="228"/>
      <c r="NG2646" s="228"/>
      <c r="NH2646" s="228"/>
      <c r="NI2646" s="228"/>
      <c r="NJ2646" s="228"/>
      <c r="NK2646" s="228"/>
      <c r="NL2646" s="228"/>
      <c r="NM2646" s="228"/>
      <c r="NN2646" s="228"/>
      <c r="NO2646" s="228"/>
      <c r="NP2646" s="228"/>
      <c r="NQ2646" s="228"/>
      <c r="NR2646" s="228"/>
      <c r="NS2646" s="228"/>
      <c r="NT2646" s="228"/>
      <c r="NU2646" s="228"/>
      <c r="NV2646" s="228"/>
      <c r="NW2646" s="228"/>
      <c r="NX2646" s="228"/>
      <c r="NY2646" s="228"/>
      <c r="NZ2646" s="228"/>
      <c r="OA2646" s="228"/>
      <c r="OB2646" s="228"/>
      <c r="OC2646" s="228"/>
      <c r="OD2646" s="228"/>
      <c r="OE2646" s="228"/>
      <c r="OF2646" s="228"/>
      <c r="OG2646" s="228"/>
      <c r="OH2646" s="228"/>
      <c r="OI2646" s="228"/>
      <c r="OJ2646" s="228"/>
      <c r="OK2646" s="228"/>
      <c r="OL2646" s="228"/>
      <c r="OM2646" s="228"/>
      <c r="ON2646" s="228"/>
      <c r="OO2646" s="228"/>
      <c r="OP2646" s="228"/>
      <c r="OQ2646" s="228"/>
      <c r="OR2646" s="228"/>
      <c r="OS2646" s="228"/>
      <c r="OT2646" s="228"/>
      <c r="OU2646" s="228"/>
      <c r="OV2646" s="228"/>
      <c r="OW2646" s="228"/>
      <c r="OX2646" s="228"/>
      <c r="OY2646" s="228"/>
      <c r="OZ2646" s="228"/>
      <c r="PA2646" s="228"/>
      <c r="PB2646" s="228"/>
      <c r="PC2646" s="228"/>
      <c r="PD2646" s="228"/>
      <c r="PE2646" s="228"/>
      <c r="PF2646" s="228"/>
      <c r="PG2646" s="228"/>
      <c r="PH2646" s="228"/>
      <c r="PI2646" s="228"/>
      <c r="PJ2646" s="228"/>
      <c r="PK2646" s="228"/>
      <c r="PL2646" s="228"/>
      <c r="PM2646" s="228"/>
      <c r="PN2646" s="228"/>
      <c r="PO2646" s="228"/>
      <c r="PP2646" s="228"/>
      <c r="PQ2646" s="228"/>
      <c r="PR2646" s="228"/>
      <c r="PS2646" s="228"/>
      <c r="PT2646" s="228"/>
      <c r="PU2646" s="228"/>
      <c r="PV2646" s="228"/>
      <c r="PW2646" s="228"/>
      <c r="PX2646" s="228"/>
      <c r="PY2646" s="228"/>
      <c r="PZ2646" s="228"/>
      <c r="QA2646" s="228"/>
      <c r="QB2646" s="228"/>
      <c r="QC2646" s="228"/>
      <c r="QD2646" s="228"/>
      <c r="QE2646" s="228"/>
      <c r="QF2646" s="228"/>
      <c r="QG2646" s="228"/>
      <c r="QH2646" s="228"/>
      <c r="QI2646" s="228"/>
      <c r="QJ2646" s="228"/>
      <c r="QK2646" s="228"/>
      <c r="QL2646" s="228"/>
      <c r="QM2646" s="228"/>
      <c r="QN2646" s="228"/>
      <c r="QO2646" s="228"/>
      <c r="QP2646" s="228"/>
      <c r="QQ2646" s="228"/>
      <c r="QR2646" s="228"/>
      <c r="QS2646" s="228"/>
      <c r="QT2646" s="228"/>
      <c r="QU2646" s="228"/>
      <c r="QV2646" s="228"/>
      <c r="QW2646" s="228"/>
      <c r="QX2646" s="228"/>
      <c r="QY2646" s="228"/>
      <c r="QZ2646" s="228"/>
      <c r="RA2646" s="228"/>
      <c r="RB2646" s="228"/>
      <c r="RC2646" s="228"/>
      <c r="RD2646" s="228"/>
      <c r="RE2646" s="228"/>
      <c r="RF2646" s="228"/>
    </row>
    <row r="2647" spans="1:474" s="2" customFormat="1" x14ac:dyDescent="0.25">
      <c r="A2647" s="152"/>
      <c r="B2647" s="153"/>
      <c r="C2647" s="154"/>
      <c r="D2647" s="155"/>
      <c r="E2647" s="154"/>
      <c r="F2647" s="154"/>
      <c r="P2647" s="217"/>
      <c r="V2647" s="217"/>
      <c r="AE2647" s="217"/>
      <c r="AF2647" s="228"/>
      <c r="AG2647" s="228"/>
      <c r="AH2647" s="228"/>
      <c r="AI2647" s="228"/>
      <c r="AJ2647" s="228"/>
      <c r="AK2647" s="228"/>
      <c r="AL2647" s="228"/>
      <c r="AM2647" s="228"/>
      <c r="AN2647" s="228"/>
      <c r="AO2647" s="228"/>
      <c r="AP2647" s="228"/>
      <c r="AQ2647" s="228"/>
      <c r="AR2647" s="228"/>
      <c r="AS2647" s="228"/>
      <c r="AT2647" s="228"/>
      <c r="AU2647" s="228"/>
      <c r="AV2647" s="228"/>
      <c r="AW2647" s="228"/>
      <c r="AX2647" s="228"/>
      <c r="AY2647" s="228"/>
      <c r="AZ2647" s="228"/>
      <c r="BA2647" s="228"/>
      <c r="BB2647" s="228"/>
      <c r="BC2647" s="228"/>
      <c r="BD2647" s="228"/>
      <c r="BE2647" s="228"/>
      <c r="BF2647" s="228"/>
      <c r="BG2647" s="228"/>
      <c r="BH2647" s="228"/>
      <c r="BI2647" s="228"/>
      <c r="BJ2647" s="228"/>
      <c r="BK2647" s="228"/>
      <c r="BL2647" s="228"/>
      <c r="BM2647" s="228"/>
      <c r="BN2647" s="228"/>
      <c r="BO2647" s="228"/>
      <c r="BP2647" s="228"/>
      <c r="BQ2647" s="228"/>
      <c r="BR2647" s="228"/>
      <c r="GM2647" s="228"/>
      <c r="GN2647" s="228"/>
      <c r="GO2647" s="228"/>
      <c r="GP2647" s="228"/>
      <c r="GQ2647" s="228"/>
      <c r="GR2647" s="228"/>
      <c r="GS2647" s="228"/>
      <c r="GT2647" s="228"/>
      <c r="GU2647" s="228"/>
      <c r="GV2647" s="228"/>
      <c r="GW2647" s="228"/>
      <c r="GX2647" s="228"/>
      <c r="GY2647" s="228"/>
      <c r="GZ2647" s="228"/>
      <c r="HA2647" s="228"/>
      <c r="HB2647" s="228"/>
      <c r="HC2647" s="228"/>
      <c r="HD2647" s="228"/>
      <c r="HE2647" s="228"/>
      <c r="HF2647" s="228"/>
      <c r="HG2647" s="228"/>
      <c r="HH2647" s="228"/>
      <c r="HI2647" s="228"/>
      <c r="HJ2647" s="228"/>
      <c r="HK2647" s="228"/>
      <c r="HL2647" s="228"/>
      <c r="HM2647" s="228"/>
      <c r="HN2647" s="228"/>
      <c r="HO2647" s="228"/>
      <c r="HP2647" s="228"/>
      <c r="HQ2647" s="228"/>
      <c r="HR2647" s="228"/>
      <c r="HS2647" s="228"/>
      <c r="HT2647" s="228"/>
      <c r="HU2647" s="228"/>
      <c r="HV2647" s="228"/>
      <c r="HW2647" s="228"/>
      <c r="HX2647" s="228"/>
      <c r="HY2647" s="228"/>
      <c r="HZ2647" s="228"/>
      <c r="IA2647" s="228"/>
      <c r="IB2647" s="228"/>
      <c r="IC2647" s="228"/>
      <c r="ID2647" s="228"/>
      <c r="IE2647" s="228"/>
      <c r="IF2647" s="228"/>
      <c r="IG2647" s="228"/>
      <c r="IH2647" s="228"/>
      <c r="II2647" s="228"/>
      <c r="IJ2647" s="228"/>
      <c r="IK2647" s="228"/>
      <c r="IL2647" s="228"/>
      <c r="IM2647" s="228"/>
      <c r="IN2647" s="228"/>
      <c r="IO2647" s="228"/>
      <c r="IP2647" s="228"/>
      <c r="IQ2647" s="228"/>
      <c r="IR2647" s="228"/>
      <c r="IS2647" s="228"/>
      <c r="IT2647" s="228"/>
      <c r="IU2647" s="228"/>
      <c r="IV2647" s="228"/>
      <c r="IW2647" s="228"/>
      <c r="IX2647" s="228"/>
      <c r="IY2647" s="228"/>
      <c r="IZ2647" s="228"/>
      <c r="JA2647" s="228"/>
      <c r="JB2647" s="228"/>
      <c r="JC2647" s="228"/>
      <c r="JD2647" s="228"/>
      <c r="JE2647" s="228"/>
      <c r="JF2647" s="228"/>
      <c r="JG2647" s="228"/>
      <c r="JH2647" s="228"/>
      <c r="JI2647" s="228"/>
      <c r="JJ2647" s="228"/>
      <c r="JK2647" s="228"/>
      <c r="JL2647" s="228"/>
      <c r="JM2647" s="228"/>
      <c r="JN2647" s="228"/>
      <c r="JO2647" s="228"/>
      <c r="JP2647" s="228"/>
      <c r="JQ2647" s="228"/>
      <c r="JR2647" s="228"/>
      <c r="JS2647" s="228"/>
      <c r="JT2647" s="228"/>
      <c r="JU2647" s="228"/>
      <c r="JV2647" s="228"/>
      <c r="JW2647" s="228"/>
      <c r="JX2647" s="228"/>
      <c r="JY2647" s="228"/>
      <c r="JZ2647" s="228"/>
      <c r="KA2647" s="228"/>
      <c r="KB2647" s="228"/>
      <c r="KC2647" s="228"/>
      <c r="KD2647" s="228"/>
      <c r="KE2647" s="228"/>
      <c r="KF2647" s="228"/>
      <c r="KG2647" s="228"/>
      <c r="KH2647" s="228"/>
      <c r="KI2647" s="228"/>
      <c r="KJ2647" s="228"/>
      <c r="KK2647" s="228"/>
      <c r="KL2647" s="228"/>
      <c r="KM2647" s="228"/>
      <c r="KN2647" s="228"/>
      <c r="KO2647" s="228"/>
      <c r="KP2647" s="228"/>
      <c r="KQ2647" s="228"/>
      <c r="KR2647" s="228"/>
      <c r="KS2647" s="228"/>
      <c r="KT2647" s="228"/>
      <c r="KU2647" s="228"/>
      <c r="KV2647" s="228"/>
      <c r="KW2647" s="228"/>
      <c r="KX2647" s="228"/>
      <c r="KY2647" s="228"/>
      <c r="KZ2647" s="228"/>
      <c r="LA2647" s="228"/>
      <c r="LB2647" s="228"/>
      <c r="LC2647" s="228"/>
      <c r="LD2647" s="228"/>
      <c r="LE2647" s="228"/>
      <c r="LF2647" s="228"/>
      <c r="LG2647" s="228"/>
      <c r="LH2647" s="228"/>
      <c r="LI2647" s="228"/>
      <c r="LJ2647" s="228"/>
      <c r="LK2647" s="228"/>
      <c r="LL2647" s="228"/>
      <c r="LM2647" s="228"/>
      <c r="LN2647" s="228"/>
      <c r="LO2647" s="228"/>
      <c r="LP2647" s="228"/>
      <c r="LQ2647" s="228"/>
      <c r="LR2647" s="228"/>
      <c r="LS2647" s="228"/>
      <c r="LT2647" s="228"/>
      <c r="LU2647" s="228"/>
      <c r="LV2647" s="228"/>
      <c r="LW2647" s="228"/>
      <c r="LX2647" s="228"/>
      <c r="LY2647" s="228"/>
      <c r="LZ2647" s="228"/>
      <c r="MA2647" s="228"/>
      <c r="MB2647" s="228"/>
      <c r="MC2647" s="228"/>
      <c r="MD2647" s="228"/>
      <c r="ME2647" s="228"/>
      <c r="MF2647" s="228"/>
      <c r="MG2647" s="228"/>
      <c r="MH2647" s="228"/>
      <c r="MI2647" s="228"/>
      <c r="MJ2647" s="228"/>
      <c r="MK2647" s="228"/>
      <c r="ML2647" s="228"/>
      <c r="MM2647" s="228"/>
      <c r="MN2647" s="228"/>
      <c r="MO2647" s="228"/>
      <c r="MP2647" s="228"/>
      <c r="MQ2647" s="228"/>
      <c r="MR2647" s="228"/>
      <c r="MS2647" s="228"/>
      <c r="MT2647" s="228"/>
      <c r="MU2647" s="228"/>
      <c r="MV2647" s="228"/>
      <c r="MW2647" s="228"/>
      <c r="MX2647" s="228"/>
      <c r="MY2647" s="228"/>
      <c r="MZ2647" s="228"/>
      <c r="NA2647" s="228"/>
      <c r="NB2647" s="228"/>
      <c r="NC2647" s="228"/>
      <c r="ND2647" s="228"/>
      <c r="NE2647" s="228"/>
      <c r="NF2647" s="228"/>
      <c r="NG2647" s="228"/>
      <c r="NH2647" s="228"/>
      <c r="NI2647" s="228"/>
      <c r="NJ2647" s="228"/>
      <c r="NK2647" s="228"/>
      <c r="NL2647" s="228"/>
      <c r="NM2647" s="228"/>
      <c r="NN2647" s="228"/>
      <c r="NO2647" s="228"/>
      <c r="NP2647" s="228"/>
      <c r="NQ2647" s="228"/>
      <c r="NR2647" s="228"/>
      <c r="NS2647" s="228"/>
      <c r="NT2647" s="228"/>
      <c r="NU2647" s="228"/>
      <c r="NV2647" s="228"/>
      <c r="NW2647" s="228"/>
      <c r="NX2647" s="228"/>
      <c r="NY2647" s="228"/>
      <c r="NZ2647" s="228"/>
      <c r="OA2647" s="228"/>
      <c r="OB2647" s="228"/>
      <c r="OC2647" s="228"/>
      <c r="OD2647" s="228"/>
      <c r="OE2647" s="228"/>
      <c r="OF2647" s="228"/>
      <c r="OG2647" s="228"/>
      <c r="OH2647" s="228"/>
      <c r="OI2647" s="228"/>
      <c r="OJ2647" s="228"/>
      <c r="OK2647" s="228"/>
      <c r="OL2647" s="228"/>
      <c r="OM2647" s="228"/>
      <c r="ON2647" s="228"/>
      <c r="OO2647" s="228"/>
      <c r="OP2647" s="228"/>
      <c r="OQ2647" s="228"/>
      <c r="OR2647" s="228"/>
      <c r="OS2647" s="228"/>
      <c r="OT2647" s="228"/>
      <c r="OU2647" s="228"/>
      <c r="OV2647" s="228"/>
      <c r="OW2647" s="228"/>
      <c r="OX2647" s="228"/>
      <c r="OY2647" s="228"/>
      <c r="OZ2647" s="228"/>
      <c r="PA2647" s="228"/>
      <c r="PB2647" s="228"/>
      <c r="PC2647" s="228"/>
      <c r="PD2647" s="228"/>
      <c r="PE2647" s="228"/>
      <c r="PF2647" s="228"/>
      <c r="PG2647" s="228"/>
      <c r="PH2647" s="228"/>
      <c r="PI2647" s="228"/>
      <c r="PJ2647" s="228"/>
      <c r="PK2647" s="228"/>
      <c r="PL2647" s="228"/>
      <c r="PM2647" s="228"/>
      <c r="PN2647" s="228"/>
      <c r="PO2647" s="228"/>
      <c r="PP2647" s="228"/>
      <c r="PQ2647" s="228"/>
      <c r="PR2647" s="228"/>
      <c r="PS2647" s="228"/>
      <c r="PT2647" s="228"/>
      <c r="PU2647" s="228"/>
      <c r="PV2647" s="228"/>
      <c r="PW2647" s="228"/>
      <c r="PX2647" s="228"/>
      <c r="PY2647" s="228"/>
      <c r="PZ2647" s="228"/>
      <c r="QA2647" s="228"/>
      <c r="QB2647" s="228"/>
      <c r="QC2647" s="228"/>
      <c r="QD2647" s="228"/>
      <c r="QE2647" s="228"/>
      <c r="QF2647" s="228"/>
      <c r="QG2647" s="228"/>
      <c r="QH2647" s="228"/>
      <c r="QI2647" s="228"/>
      <c r="QJ2647" s="228"/>
      <c r="QK2647" s="228"/>
      <c r="QL2647" s="228"/>
      <c r="QM2647" s="228"/>
      <c r="QN2647" s="228"/>
      <c r="QO2647" s="228"/>
      <c r="QP2647" s="228"/>
      <c r="QQ2647" s="228"/>
      <c r="QR2647" s="228"/>
      <c r="QS2647" s="228"/>
      <c r="QT2647" s="228"/>
      <c r="QU2647" s="228"/>
      <c r="QV2647" s="228"/>
      <c r="QW2647" s="228"/>
      <c r="QX2647" s="228"/>
      <c r="QY2647" s="228"/>
      <c r="QZ2647" s="228"/>
      <c r="RA2647" s="228"/>
      <c r="RB2647" s="228"/>
      <c r="RC2647" s="228"/>
      <c r="RD2647" s="228"/>
      <c r="RE2647" s="228"/>
      <c r="RF2647" s="228"/>
    </row>
    <row r="2648" spans="1:474" s="2" customFormat="1" x14ac:dyDescent="0.25">
      <c r="A2648" s="152"/>
      <c r="B2648" s="153"/>
      <c r="C2648" s="154"/>
      <c r="D2648" s="155"/>
      <c r="E2648" s="154"/>
      <c r="F2648" s="154"/>
      <c r="P2648" s="217"/>
      <c r="V2648" s="217"/>
      <c r="AE2648" s="217"/>
      <c r="AF2648" s="228"/>
      <c r="AG2648" s="228"/>
      <c r="AH2648" s="228"/>
      <c r="AI2648" s="228"/>
      <c r="AJ2648" s="228"/>
      <c r="AK2648" s="228"/>
      <c r="AL2648" s="228"/>
      <c r="AM2648" s="228"/>
      <c r="AN2648" s="228"/>
      <c r="AO2648" s="228"/>
      <c r="AP2648" s="228"/>
      <c r="AQ2648" s="228"/>
      <c r="AR2648" s="228"/>
      <c r="AS2648" s="228"/>
      <c r="AT2648" s="228"/>
      <c r="AU2648" s="228"/>
      <c r="AV2648" s="228"/>
      <c r="AW2648" s="228"/>
      <c r="AX2648" s="228"/>
      <c r="AY2648" s="228"/>
      <c r="AZ2648" s="228"/>
      <c r="BA2648" s="228"/>
      <c r="BB2648" s="228"/>
      <c r="BC2648" s="228"/>
      <c r="BD2648" s="228"/>
      <c r="BE2648" s="228"/>
      <c r="BF2648" s="228"/>
      <c r="BG2648" s="228"/>
      <c r="BH2648" s="228"/>
      <c r="BI2648" s="228"/>
      <c r="BJ2648" s="228"/>
      <c r="BK2648" s="228"/>
      <c r="BL2648" s="228"/>
      <c r="BM2648" s="228"/>
      <c r="BN2648" s="228"/>
      <c r="BO2648" s="228"/>
      <c r="BP2648" s="228"/>
      <c r="BQ2648" s="228"/>
      <c r="BR2648" s="228"/>
      <c r="GM2648" s="228"/>
      <c r="GN2648" s="228"/>
      <c r="GO2648" s="228"/>
      <c r="GP2648" s="228"/>
      <c r="GQ2648" s="228"/>
      <c r="GR2648" s="228"/>
      <c r="GS2648" s="228"/>
      <c r="GT2648" s="228"/>
      <c r="GU2648" s="228"/>
      <c r="GV2648" s="228"/>
      <c r="GW2648" s="228"/>
      <c r="GX2648" s="228"/>
      <c r="GY2648" s="228"/>
      <c r="GZ2648" s="228"/>
      <c r="HA2648" s="228"/>
      <c r="HB2648" s="228"/>
      <c r="HC2648" s="228"/>
      <c r="HD2648" s="228"/>
      <c r="HE2648" s="228"/>
      <c r="HF2648" s="228"/>
      <c r="HG2648" s="228"/>
      <c r="HH2648" s="228"/>
      <c r="HI2648" s="228"/>
      <c r="HJ2648" s="228"/>
      <c r="HK2648" s="228"/>
      <c r="HL2648" s="228"/>
      <c r="HM2648" s="228"/>
      <c r="HN2648" s="228"/>
      <c r="HO2648" s="228"/>
      <c r="HP2648" s="228"/>
      <c r="HQ2648" s="228"/>
      <c r="HR2648" s="228"/>
      <c r="HS2648" s="228"/>
      <c r="HT2648" s="228"/>
      <c r="HU2648" s="228"/>
      <c r="HV2648" s="228"/>
      <c r="HW2648" s="228"/>
      <c r="HX2648" s="228"/>
      <c r="HY2648" s="228"/>
      <c r="HZ2648" s="228"/>
      <c r="IA2648" s="228"/>
      <c r="IB2648" s="228"/>
      <c r="IC2648" s="228"/>
      <c r="ID2648" s="228"/>
      <c r="IE2648" s="228"/>
      <c r="IF2648" s="228"/>
      <c r="IG2648" s="228"/>
      <c r="IH2648" s="228"/>
      <c r="II2648" s="228"/>
      <c r="IJ2648" s="228"/>
      <c r="IK2648" s="228"/>
      <c r="IL2648" s="228"/>
      <c r="IM2648" s="228"/>
      <c r="IN2648" s="228"/>
      <c r="IO2648" s="228"/>
      <c r="IP2648" s="228"/>
      <c r="IQ2648" s="228"/>
      <c r="IR2648" s="228"/>
      <c r="IS2648" s="228"/>
      <c r="IT2648" s="228"/>
      <c r="IU2648" s="228"/>
      <c r="IV2648" s="228"/>
      <c r="IW2648" s="228"/>
      <c r="IX2648" s="228"/>
      <c r="IY2648" s="228"/>
      <c r="IZ2648" s="228"/>
      <c r="JA2648" s="228"/>
      <c r="JB2648" s="228"/>
      <c r="JC2648" s="228"/>
      <c r="JD2648" s="228"/>
      <c r="JE2648" s="228"/>
      <c r="JF2648" s="228"/>
      <c r="JG2648" s="228"/>
      <c r="JH2648" s="228"/>
      <c r="JI2648" s="228"/>
      <c r="JJ2648" s="228"/>
      <c r="JK2648" s="228"/>
      <c r="JL2648" s="228"/>
      <c r="JM2648" s="228"/>
      <c r="JN2648" s="228"/>
      <c r="JO2648" s="228"/>
      <c r="JP2648" s="228"/>
      <c r="JQ2648" s="228"/>
      <c r="JR2648" s="228"/>
      <c r="JS2648" s="228"/>
      <c r="JT2648" s="228"/>
      <c r="JU2648" s="228"/>
      <c r="JV2648" s="228"/>
      <c r="JW2648" s="228"/>
      <c r="JX2648" s="228"/>
      <c r="JY2648" s="228"/>
      <c r="JZ2648" s="228"/>
      <c r="KA2648" s="228"/>
      <c r="KB2648" s="228"/>
      <c r="KC2648" s="228"/>
      <c r="KD2648" s="228"/>
      <c r="KE2648" s="228"/>
      <c r="KF2648" s="228"/>
      <c r="KG2648" s="228"/>
      <c r="KH2648" s="228"/>
      <c r="KI2648" s="228"/>
      <c r="KJ2648" s="228"/>
      <c r="KK2648" s="228"/>
      <c r="KL2648" s="228"/>
      <c r="KM2648" s="228"/>
      <c r="KN2648" s="228"/>
      <c r="KO2648" s="228"/>
      <c r="KP2648" s="228"/>
      <c r="KQ2648" s="228"/>
      <c r="KR2648" s="228"/>
      <c r="KS2648" s="228"/>
      <c r="KT2648" s="228"/>
      <c r="KU2648" s="228"/>
      <c r="KV2648" s="228"/>
      <c r="KW2648" s="228"/>
      <c r="KX2648" s="228"/>
      <c r="KY2648" s="228"/>
      <c r="KZ2648" s="228"/>
      <c r="LA2648" s="228"/>
      <c r="LB2648" s="228"/>
      <c r="LC2648" s="228"/>
      <c r="LD2648" s="228"/>
      <c r="LE2648" s="228"/>
      <c r="LF2648" s="228"/>
      <c r="LG2648" s="228"/>
      <c r="LH2648" s="228"/>
      <c r="LI2648" s="228"/>
      <c r="LJ2648" s="228"/>
      <c r="LK2648" s="228"/>
      <c r="LL2648" s="228"/>
      <c r="LM2648" s="228"/>
      <c r="LN2648" s="228"/>
      <c r="LO2648" s="228"/>
      <c r="LP2648" s="228"/>
      <c r="LQ2648" s="228"/>
      <c r="LR2648" s="228"/>
      <c r="LS2648" s="228"/>
      <c r="LT2648" s="228"/>
      <c r="LU2648" s="228"/>
      <c r="LV2648" s="228"/>
      <c r="LW2648" s="228"/>
      <c r="LX2648" s="228"/>
      <c r="LY2648" s="228"/>
      <c r="LZ2648" s="228"/>
      <c r="MA2648" s="228"/>
      <c r="MB2648" s="228"/>
      <c r="MC2648" s="228"/>
      <c r="MD2648" s="228"/>
      <c r="ME2648" s="228"/>
      <c r="MF2648" s="228"/>
      <c r="MG2648" s="228"/>
      <c r="MH2648" s="228"/>
      <c r="MI2648" s="228"/>
      <c r="MJ2648" s="228"/>
      <c r="MK2648" s="228"/>
      <c r="ML2648" s="228"/>
      <c r="MM2648" s="228"/>
      <c r="MN2648" s="228"/>
      <c r="MO2648" s="228"/>
      <c r="MP2648" s="228"/>
      <c r="MQ2648" s="228"/>
      <c r="MR2648" s="228"/>
      <c r="MS2648" s="228"/>
      <c r="MT2648" s="228"/>
      <c r="MU2648" s="228"/>
      <c r="MV2648" s="228"/>
      <c r="MW2648" s="228"/>
      <c r="MX2648" s="228"/>
      <c r="MY2648" s="228"/>
      <c r="MZ2648" s="228"/>
      <c r="NA2648" s="228"/>
      <c r="NB2648" s="228"/>
      <c r="NC2648" s="228"/>
      <c r="ND2648" s="228"/>
      <c r="NE2648" s="228"/>
      <c r="NF2648" s="228"/>
      <c r="NG2648" s="228"/>
      <c r="NH2648" s="228"/>
      <c r="NI2648" s="228"/>
      <c r="NJ2648" s="228"/>
      <c r="NK2648" s="228"/>
      <c r="NL2648" s="228"/>
      <c r="NM2648" s="228"/>
      <c r="NN2648" s="228"/>
      <c r="NO2648" s="228"/>
      <c r="NP2648" s="228"/>
      <c r="NQ2648" s="228"/>
      <c r="NR2648" s="228"/>
      <c r="NS2648" s="228"/>
      <c r="NT2648" s="228"/>
      <c r="NU2648" s="228"/>
      <c r="NV2648" s="228"/>
      <c r="NW2648" s="228"/>
      <c r="NX2648" s="228"/>
      <c r="NY2648" s="228"/>
      <c r="NZ2648" s="228"/>
      <c r="OA2648" s="228"/>
      <c r="OB2648" s="228"/>
      <c r="OC2648" s="228"/>
      <c r="OD2648" s="228"/>
      <c r="OE2648" s="228"/>
      <c r="OF2648" s="228"/>
      <c r="OG2648" s="228"/>
      <c r="OH2648" s="228"/>
      <c r="OI2648" s="228"/>
      <c r="OJ2648" s="228"/>
      <c r="OK2648" s="228"/>
      <c r="OL2648" s="228"/>
      <c r="OM2648" s="228"/>
      <c r="ON2648" s="228"/>
      <c r="OO2648" s="228"/>
      <c r="OP2648" s="228"/>
      <c r="OQ2648" s="228"/>
      <c r="OR2648" s="228"/>
      <c r="OS2648" s="228"/>
      <c r="OT2648" s="228"/>
      <c r="OU2648" s="228"/>
      <c r="OV2648" s="228"/>
      <c r="OW2648" s="228"/>
      <c r="OX2648" s="228"/>
      <c r="OY2648" s="228"/>
      <c r="OZ2648" s="228"/>
      <c r="PA2648" s="228"/>
      <c r="PB2648" s="228"/>
      <c r="PC2648" s="228"/>
      <c r="PD2648" s="228"/>
      <c r="PE2648" s="228"/>
      <c r="PF2648" s="228"/>
      <c r="PG2648" s="228"/>
      <c r="PH2648" s="228"/>
      <c r="PI2648" s="228"/>
      <c r="PJ2648" s="228"/>
      <c r="PK2648" s="228"/>
      <c r="PL2648" s="228"/>
      <c r="PM2648" s="228"/>
      <c r="PN2648" s="228"/>
      <c r="PO2648" s="228"/>
      <c r="PP2648" s="228"/>
      <c r="PQ2648" s="228"/>
      <c r="PR2648" s="228"/>
      <c r="PS2648" s="228"/>
      <c r="PT2648" s="228"/>
      <c r="PU2648" s="228"/>
      <c r="PV2648" s="228"/>
      <c r="PW2648" s="228"/>
      <c r="PX2648" s="228"/>
      <c r="PY2648" s="228"/>
      <c r="PZ2648" s="228"/>
      <c r="QA2648" s="228"/>
      <c r="QB2648" s="228"/>
      <c r="QC2648" s="228"/>
      <c r="QD2648" s="228"/>
      <c r="QE2648" s="228"/>
      <c r="QF2648" s="228"/>
      <c r="QG2648" s="228"/>
      <c r="QH2648" s="228"/>
      <c r="QI2648" s="228"/>
      <c r="QJ2648" s="228"/>
      <c r="QK2648" s="228"/>
      <c r="QL2648" s="228"/>
      <c r="QM2648" s="228"/>
      <c r="QN2648" s="228"/>
      <c r="QO2648" s="228"/>
      <c r="QP2648" s="228"/>
      <c r="QQ2648" s="228"/>
      <c r="QR2648" s="228"/>
      <c r="QS2648" s="228"/>
      <c r="QT2648" s="228"/>
      <c r="QU2648" s="228"/>
      <c r="QV2648" s="228"/>
      <c r="QW2648" s="228"/>
      <c r="QX2648" s="228"/>
      <c r="QY2648" s="228"/>
      <c r="QZ2648" s="228"/>
      <c r="RA2648" s="228"/>
      <c r="RB2648" s="228"/>
      <c r="RC2648" s="228"/>
      <c r="RD2648" s="228"/>
      <c r="RE2648" s="228"/>
      <c r="RF2648" s="228"/>
    </row>
    <row r="2649" spans="1:474" s="2" customFormat="1" x14ac:dyDescent="0.25">
      <c r="A2649" s="152"/>
      <c r="B2649" s="153"/>
      <c r="C2649" s="154"/>
      <c r="D2649" s="155"/>
      <c r="E2649" s="154"/>
      <c r="P2649" s="217"/>
      <c r="V2649" s="217"/>
      <c r="AE2649" s="217"/>
      <c r="AF2649" s="228"/>
      <c r="AG2649" s="228"/>
      <c r="AH2649" s="228"/>
      <c r="AI2649" s="228"/>
      <c r="AJ2649" s="228"/>
      <c r="AK2649" s="228"/>
      <c r="AL2649" s="228"/>
      <c r="AM2649" s="228"/>
      <c r="AN2649" s="228"/>
      <c r="AO2649" s="228"/>
      <c r="AP2649" s="228"/>
      <c r="AQ2649" s="228"/>
      <c r="AR2649" s="228"/>
      <c r="AS2649" s="228"/>
      <c r="AT2649" s="228"/>
      <c r="AU2649" s="228"/>
      <c r="AV2649" s="228"/>
      <c r="AW2649" s="228"/>
      <c r="AX2649" s="228"/>
      <c r="AY2649" s="228"/>
      <c r="AZ2649" s="228"/>
      <c r="BA2649" s="228"/>
      <c r="BB2649" s="228"/>
      <c r="BC2649" s="228"/>
      <c r="BD2649" s="228"/>
      <c r="BE2649" s="228"/>
      <c r="BF2649" s="228"/>
      <c r="BG2649" s="228"/>
      <c r="BH2649" s="228"/>
      <c r="BI2649" s="228"/>
      <c r="BJ2649" s="228"/>
      <c r="BK2649" s="228"/>
      <c r="BL2649" s="228"/>
      <c r="BM2649" s="228"/>
      <c r="BN2649" s="228"/>
      <c r="BO2649" s="228"/>
      <c r="BP2649" s="228"/>
      <c r="BQ2649" s="228"/>
      <c r="BR2649" s="228"/>
      <c r="GM2649" s="228"/>
      <c r="GN2649" s="228"/>
      <c r="GO2649" s="228"/>
      <c r="GP2649" s="228"/>
      <c r="GQ2649" s="228"/>
      <c r="GR2649" s="228"/>
      <c r="GS2649" s="228"/>
      <c r="GT2649" s="228"/>
      <c r="GU2649" s="228"/>
      <c r="GV2649" s="228"/>
      <c r="GW2649" s="228"/>
      <c r="GX2649" s="228"/>
      <c r="GY2649" s="228"/>
      <c r="GZ2649" s="228"/>
      <c r="HA2649" s="228"/>
      <c r="HB2649" s="228"/>
      <c r="HC2649" s="228"/>
      <c r="HD2649" s="228"/>
      <c r="HE2649" s="228"/>
      <c r="HF2649" s="228"/>
      <c r="HG2649" s="228"/>
      <c r="HH2649" s="228"/>
      <c r="HI2649" s="228"/>
      <c r="HJ2649" s="228"/>
      <c r="HK2649" s="228"/>
      <c r="HL2649" s="228"/>
      <c r="HM2649" s="228"/>
      <c r="HN2649" s="228"/>
      <c r="HO2649" s="228"/>
      <c r="HP2649" s="228"/>
      <c r="HQ2649" s="228"/>
      <c r="HR2649" s="228"/>
      <c r="HS2649" s="228"/>
      <c r="HT2649" s="228"/>
      <c r="HU2649" s="228"/>
      <c r="HV2649" s="228"/>
      <c r="HW2649" s="228"/>
      <c r="HX2649" s="228"/>
      <c r="HY2649" s="228"/>
      <c r="HZ2649" s="228"/>
      <c r="IA2649" s="228"/>
      <c r="IB2649" s="228"/>
      <c r="IC2649" s="228"/>
      <c r="ID2649" s="228"/>
      <c r="IE2649" s="228"/>
      <c r="IF2649" s="228"/>
      <c r="IG2649" s="228"/>
      <c r="IH2649" s="228"/>
      <c r="II2649" s="228"/>
      <c r="IJ2649" s="228"/>
      <c r="IK2649" s="228"/>
      <c r="IL2649" s="228"/>
      <c r="IM2649" s="228"/>
      <c r="IN2649" s="228"/>
      <c r="IO2649" s="228"/>
      <c r="IP2649" s="228"/>
      <c r="IQ2649" s="228"/>
      <c r="IR2649" s="228"/>
      <c r="IS2649" s="228"/>
      <c r="IT2649" s="228"/>
      <c r="IU2649" s="228"/>
      <c r="IV2649" s="228"/>
      <c r="IW2649" s="228"/>
      <c r="IX2649" s="228"/>
      <c r="IY2649" s="228"/>
      <c r="IZ2649" s="228"/>
      <c r="JA2649" s="228"/>
      <c r="JB2649" s="228"/>
      <c r="JC2649" s="228"/>
      <c r="JD2649" s="228"/>
      <c r="JE2649" s="228"/>
      <c r="JF2649" s="228"/>
      <c r="JG2649" s="228"/>
      <c r="JH2649" s="228"/>
      <c r="JI2649" s="228"/>
      <c r="JJ2649" s="228"/>
      <c r="JK2649" s="228"/>
      <c r="JL2649" s="228"/>
      <c r="JM2649" s="228"/>
      <c r="JN2649" s="228"/>
      <c r="JO2649" s="228"/>
      <c r="JP2649" s="228"/>
      <c r="JQ2649" s="228"/>
      <c r="JR2649" s="228"/>
      <c r="JS2649" s="228"/>
      <c r="JT2649" s="228"/>
      <c r="JU2649" s="228"/>
      <c r="JV2649" s="228"/>
      <c r="JW2649" s="228"/>
      <c r="JX2649" s="228"/>
      <c r="JY2649" s="228"/>
      <c r="JZ2649" s="228"/>
      <c r="KA2649" s="228"/>
      <c r="KB2649" s="228"/>
      <c r="KC2649" s="228"/>
      <c r="KD2649" s="228"/>
      <c r="KE2649" s="228"/>
      <c r="KF2649" s="228"/>
      <c r="KG2649" s="228"/>
      <c r="KH2649" s="228"/>
      <c r="KI2649" s="228"/>
      <c r="KJ2649" s="228"/>
      <c r="KK2649" s="228"/>
      <c r="KL2649" s="228"/>
      <c r="KM2649" s="228"/>
      <c r="KN2649" s="228"/>
      <c r="KO2649" s="228"/>
      <c r="KP2649" s="228"/>
      <c r="KQ2649" s="228"/>
      <c r="KR2649" s="228"/>
      <c r="KS2649" s="228"/>
      <c r="KT2649" s="228"/>
      <c r="KU2649" s="228"/>
      <c r="KV2649" s="228"/>
      <c r="KW2649" s="228"/>
      <c r="KX2649" s="228"/>
      <c r="KY2649" s="228"/>
      <c r="KZ2649" s="228"/>
      <c r="LA2649" s="228"/>
      <c r="LB2649" s="228"/>
      <c r="LC2649" s="228"/>
      <c r="LD2649" s="228"/>
      <c r="LE2649" s="228"/>
      <c r="LF2649" s="228"/>
      <c r="LG2649" s="228"/>
      <c r="LH2649" s="228"/>
      <c r="LI2649" s="228"/>
      <c r="LJ2649" s="228"/>
      <c r="LK2649" s="228"/>
      <c r="LL2649" s="228"/>
      <c r="LM2649" s="228"/>
      <c r="LN2649" s="228"/>
      <c r="LO2649" s="228"/>
      <c r="LP2649" s="228"/>
      <c r="LQ2649" s="228"/>
      <c r="LR2649" s="228"/>
      <c r="LS2649" s="228"/>
      <c r="LT2649" s="228"/>
      <c r="LU2649" s="228"/>
      <c r="LV2649" s="228"/>
      <c r="LW2649" s="228"/>
      <c r="LX2649" s="228"/>
      <c r="LY2649" s="228"/>
      <c r="LZ2649" s="228"/>
      <c r="MA2649" s="228"/>
      <c r="MB2649" s="228"/>
      <c r="MC2649" s="228"/>
      <c r="MD2649" s="228"/>
      <c r="ME2649" s="228"/>
      <c r="MF2649" s="228"/>
      <c r="MG2649" s="228"/>
      <c r="MH2649" s="228"/>
      <c r="MI2649" s="228"/>
      <c r="MJ2649" s="228"/>
      <c r="MK2649" s="228"/>
      <c r="ML2649" s="228"/>
      <c r="MM2649" s="228"/>
      <c r="MN2649" s="228"/>
      <c r="MO2649" s="228"/>
      <c r="MP2649" s="228"/>
      <c r="MQ2649" s="228"/>
      <c r="MR2649" s="228"/>
      <c r="MS2649" s="228"/>
      <c r="MT2649" s="228"/>
      <c r="MU2649" s="228"/>
      <c r="MV2649" s="228"/>
      <c r="MW2649" s="228"/>
      <c r="MX2649" s="228"/>
      <c r="MY2649" s="228"/>
      <c r="MZ2649" s="228"/>
      <c r="NA2649" s="228"/>
      <c r="NB2649" s="228"/>
      <c r="NC2649" s="228"/>
      <c r="ND2649" s="228"/>
      <c r="NE2649" s="228"/>
      <c r="NF2649" s="228"/>
      <c r="NG2649" s="228"/>
      <c r="NH2649" s="228"/>
      <c r="NI2649" s="228"/>
      <c r="NJ2649" s="228"/>
      <c r="NK2649" s="228"/>
      <c r="NL2649" s="228"/>
      <c r="NM2649" s="228"/>
      <c r="NN2649" s="228"/>
      <c r="NO2649" s="228"/>
      <c r="NP2649" s="228"/>
      <c r="NQ2649" s="228"/>
      <c r="NR2649" s="228"/>
      <c r="NS2649" s="228"/>
      <c r="NT2649" s="228"/>
      <c r="NU2649" s="228"/>
      <c r="NV2649" s="228"/>
      <c r="NW2649" s="228"/>
      <c r="NX2649" s="228"/>
      <c r="NY2649" s="228"/>
      <c r="NZ2649" s="228"/>
      <c r="OA2649" s="228"/>
      <c r="OB2649" s="228"/>
      <c r="OC2649" s="228"/>
      <c r="OD2649" s="228"/>
      <c r="OE2649" s="228"/>
      <c r="OF2649" s="228"/>
      <c r="OG2649" s="228"/>
      <c r="OH2649" s="228"/>
      <c r="OI2649" s="228"/>
      <c r="OJ2649" s="228"/>
      <c r="OK2649" s="228"/>
      <c r="OL2649" s="228"/>
      <c r="OM2649" s="228"/>
      <c r="ON2649" s="228"/>
      <c r="OO2649" s="228"/>
      <c r="OP2649" s="228"/>
      <c r="OQ2649" s="228"/>
      <c r="OR2649" s="228"/>
      <c r="OS2649" s="228"/>
      <c r="OT2649" s="228"/>
      <c r="OU2649" s="228"/>
      <c r="OV2649" s="228"/>
      <c r="OW2649" s="228"/>
      <c r="OX2649" s="228"/>
      <c r="OY2649" s="228"/>
      <c r="OZ2649" s="228"/>
      <c r="PA2649" s="228"/>
      <c r="PB2649" s="228"/>
      <c r="PC2649" s="228"/>
      <c r="PD2649" s="228"/>
      <c r="PE2649" s="228"/>
      <c r="PF2649" s="228"/>
      <c r="PG2649" s="228"/>
      <c r="PH2649" s="228"/>
      <c r="PI2649" s="228"/>
      <c r="PJ2649" s="228"/>
      <c r="PK2649" s="228"/>
      <c r="PL2649" s="228"/>
      <c r="PM2649" s="228"/>
      <c r="PN2649" s="228"/>
      <c r="PO2649" s="228"/>
      <c r="PP2649" s="228"/>
      <c r="PQ2649" s="228"/>
      <c r="PR2649" s="228"/>
      <c r="PS2649" s="228"/>
      <c r="PT2649" s="228"/>
      <c r="PU2649" s="228"/>
      <c r="PV2649" s="228"/>
      <c r="PW2649" s="228"/>
      <c r="PX2649" s="228"/>
      <c r="PY2649" s="228"/>
      <c r="PZ2649" s="228"/>
      <c r="QA2649" s="228"/>
      <c r="QB2649" s="228"/>
      <c r="QC2649" s="228"/>
      <c r="QD2649" s="228"/>
      <c r="QE2649" s="228"/>
      <c r="QF2649" s="228"/>
      <c r="QG2649" s="228"/>
      <c r="QH2649" s="228"/>
      <c r="QI2649" s="228"/>
      <c r="QJ2649" s="228"/>
      <c r="QK2649" s="228"/>
      <c r="QL2649" s="228"/>
      <c r="QM2649" s="228"/>
      <c r="QN2649" s="228"/>
      <c r="QO2649" s="228"/>
      <c r="QP2649" s="228"/>
      <c r="QQ2649" s="228"/>
      <c r="QR2649" s="228"/>
      <c r="QS2649" s="228"/>
      <c r="QT2649" s="228"/>
      <c r="QU2649" s="228"/>
      <c r="QV2649" s="228"/>
      <c r="QW2649" s="228"/>
      <c r="QX2649" s="228"/>
      <c r="QY2649" s="228"/>
      <c r="QZ2649" s="228"/>
      <c r="RA2649" s="228"/>
      <c r="RB2649" s="228"/>
      <c r="RC2649" s="228"/>
      <c r="RD2649" s="228"/>
      <c r="RE2649" s="228"/>
      <c r="RF2649" s="228"/>
    </row>
    <row r="2650" spans="1:474" s="2" customFormat="1" x14ac:dyDescent="0.25">
      <c r="A2650" s="152"/>
      <c r="B2650" s="153"/>
      <c r="C2650" s="154"/>
      <c r="D2650" s="155"/>
      <c r="E2650" s="154"/>
      <c r="P2650" s="217"/>
      <c r="V2650" s="217"/>
      <c r="AE2650" s="217"/>
      <c r="AF2650" s="228"/>
      <c r="AG2650" s="228"/>
      <c r="AH2650" s="228"/>
      <c r="AI2650" s="228"/>
      <c r="AJ2650" s="228"/>
      <c r="AK2650" s="228"/>
      <c r="AL2650" s="228"/>
      <c r="AM2650" s="228"/>
      <c r="AN2650" s="228"/>
      <c r="AO2650" s="228"/>
      <c r="AP2650" s="228"/>
      <c r="AQ2650" s="228"/>
      <c r="AR2650" s="228"/>
      <c r="AS2650" s="228"/>
      <c r="AT2650" s="228"/>
      <c r="AU2650" s="228"/>
      <c r="AV2650" s="228"/>
      <c r="AW2650" s="228"/>
      <c r="AX2650" s="228"/>
      <c r="AY2650" s="228"/>
      <c r="AZ2650" s="228"/>
      <c r="BA2650" s="228"/>
      <c r="BB2650" s="228"/>
      <c r="BC2650" s="228"/>
      <c r="BD2650" s="228"/>
      <c r="BE2650" s="228"/>
      <c r="BF2650" s="228"/>
      <c r="BG2650" s="228"/>
      <c r="BH2650" s="228"/>
      <c r="BI2650" s="228"/>
      <c r="BJ2650" s="228"/>
      <c r="BK2650" s="228"/>
      <c r="BL2650" s="228"/>
      <c r="BM2650" s="228"/>
      <c r="BN2650" s="228"/>
      <c r="BO2650" s="228"/>
      <c r="BP2650" s="228"/>
      <c r="BQ2650" s="228"/>
      <c r="BR2650" s="228"/>
      <c r="GM2650" s="228"/>
      <c r="GN2650" s="228"/>
      <c r="GO2650" s="228"/>
      <c r="GP2650" s="228"/>
      <c r="GQ2650" s="228"/>
      <c r="GR2650" s="228"/>
      <c r="GS2650" s="228"/>
      <c r="GT2650" s="228"/>
      <c r="GU2650" s="228"/>
      <c r="GV2650" s="228"/>
      <c r="GW2650" s="228"/>
      <c r="GX2650" s="228"/>
      <c r="GY2650" s="228"/>
      <c r="GZ2650" s="228"/>
      <c r="HA2650" s="228"/>
      <c r="HB2650" s="228"/>
      <c r="HC2650" s="228"/>
      <c r="HD2650" s="228"/>
      <c r="HE2650" s="228"/>
      <c r="HF2650" s="228"/>
      <c r="HG2650" s="228"/>
      <c r="HH2650" s="228"/>
      <c r="HI2650" s="228"/>
      <c r="HJ2650" s="228"/>
      <c r="HK2650" s="228"/>
      <c r="HL2650" s="228"/>
      <c r="HM2650" s="228"/>
      <c r="HN2650" s="228"/>
      <c r="HO2650" s="228"/>
      <c r="HP2650" s="228"/>
      <c r="HQ2650" s="228"/>
      <c r="HR2650" s="228"/>
      <c r="HS2650" s="228"/>
      <c r="HT2650" s="228"/>
      <c r="HU2650" s="228"/>
      <c r="HV2650" s="228"/>
      <c r="HW2650" s="228"/>
      <c r="HX2650" s="228"/>
      <c r="HY2650" s="228"/>
      <c r="HZ2650" s="228"/>
      <c r="IA2650" s="228"/>
      <c r="IB2650" s="228"/>
      <c r="IC2650" s="228"/>
      <c r="ID2650" s="228"/>
      <c r="IE2650" s="228"/>
      <c r="IF2650" s="228"/>
      <c r="IG2650" s="228"/>
      <c r="IH2650" s="228"/>
      <c r="II2650" s="228"/>
      <c r="IJ2650" s="228"/>
      <c r="IK2650" s="228"/>
      <c r="IL2650" s="228"/>
      <c r="IM2650" s="228"/>
      <c r="IN2650" s="228"/>
      <c r="IO2650" s="228"/>
      <c r="IP2650" s="228"/>
      <c r="IQ2650" s="228"/>
      <c r="IR2650" s="228"/>
      <c r="IS2650" s="228"/>
      <c r="IT2650" s="228"/>
      <c r="IU2650" s="228"/>
      <c r="IV2650" s="228"/>
      <c r="IW2650" s="228"/>
      <c r="IX2650" s="228"/>
      <c r="IY2650" s="228"/>
      <c r="IZ2650" s="228"/>
      <c r="JA2650" s="228"/>
      <c r="JB2650" s="228"/>
      <c r="JC2650" s="228"/>
      <c r="JD2650" s="228"/>
      <c r="JE2650" s="228"/>
      <c r="JF2650" s="228"/>
      <c r="JG2650" s="228"/>
      <c r="JH2650" s="228"/>
      <c r="JI2650" s="228"/>
      <c r="JJ2650" s="228"/>
      <c r="JK2650" s="228"/>
      <c r="JL2650" s="228"/>
      <c r="JM2650" s="228"/>
      <c r="JN2650" s="228"/>
      <c r="JO2650" s="228"/>
      <c r="JP2650" s="228"/>
      <c r="JQ2650" s="228"/>
      <c r="JR2650" s="228"/>
      <c r="JS2650" s="228"/>
      <c r="JT2650" s="228"/>
      <c r="JU2650" s="228"/>
      <c r="JV2650" s="228"/>
      <c r="JW2650" s="228"/>
      <c r="JX2650" s="228"/>
      <c r="JY2650" s="228"/>
      <c r="JZ2650" s="228"/>
      <c r="KA2650" s="228"/>
      <c r="KB2650" s="228"/>
      <c r="KC2650" s="228"/>
      <c r="KD2650" s="228"/>
      <c r="KE2650" s="228"/>
      <c r="KF2650" s="228"/>
      <c r="KG2650" s="228"/>
      <c r="KH2650" s="228"/>
      <c r="KI2650" s="228"/>
      <c r="KJ2650" s="228"/>
      <c r="KK2650" s="228"/>
      <c r="KL2650" s="228"/>
      <c r="KM2650" s="228"/>
      <c r="KN2650" s="228"/>
      <c r="KO2650" s="228"/>
      <c r="KP2650" s="228"/>
      <c r="KQ2650" s="228"/>
      <c r="KR2650" s="228"/>
      <c r="KS2650" s="228"/>
      <c r="KT2650" s="228"/>
      <c r="KU2650" s="228"/>
      <c r="KV2650" s="228"/>
      <c r="KW2650" s="228"/>
      <c r="KX2650" s="228"/>
      <c r="KY2650" s="228"/>
      <c r="KZ2650" s="228"/>
      <c r="LA2650" s="228"/>
      <c r="LB2650" s="228"/>
      <c r="LC2650" s="228"/>
      <c r="LD2650" s="228"/>
      <c r="LE2650" s="228"/>
      <c r="LF2650" s="228"/>
      <c r="LG2650" s="228"/>
      <c r="LH2650" s="228"/>
      <c r="LI2650" s="228"/>
      <c r="LJ2650" s="228"/>
      <c r="LK2650" s="228"/>
      <c r="LL2650" s="228"/>
      <c r="LM2650" s="228"/>
      <c r="LN2650" s="228"/>
      <c r="LO2650" s="228"/>
      <c r="LP2650" s="228"/>
      <c r="LQ2650" s="228"/>
      <c r="LR2650" s="228"/>
      <c r="LS2650" s="228"/>
      <c r="LT2650" s="228"/>
      <c r="LU2650" s="228"/>
      <c r="LV2650" s="228"/>
      <c r="LW2650" s="228"/>
      <c r="LX2650" s="228"/>
      <c r="LY2650" s="228"/>
      <c r="LZ2650" s="228"/>
      <c r="MA2650" s="228"/>
      <c r="MB2650" s="228"/>
      <c r="MC2650" s="228"/>
      <c r="MD2650" s="228"/>
      <c r="ME2650" s="228"/>
      <c r="MF2650" s="228"/>
      <c r="MG2650" s="228"/>
      <c r="MH2650" s="228"/>
      <c r="MI2650" s="228"/>
      <c r="MJ2650" s="228"/>
      <c r="MK2650" s="228"/>
      <c r="ML2650" s="228"/>
      <c r="MM2650" s="228"/>
      <c r="MN2650" s="228"/>
      <c r="MO2650" s="228"/>
      <c r="MP2650" s="228"/>
      <c r="MQ2650" s="228"/>
      <c r="MR2650" s="228"/>
      <c r="MS2650" s="228"/>
      <c r="MT2650" s="228"/>
      <c r="MU2650" s="228"/>
      <c r="MV2650" s="228"/>
      <c r="MW2650" s="228"/>
      <c r="MX2650" s="228"/>
      <c r="MY2650" s="228"/>
      <c r="MZ2650" s="228"/>
      <c r="NA2650" s="228"/>
      <c r="NB2650" s="228"/>
      <c r="NC2650" s="228"/>
      <c r="ND2650" s="228"/>
      <c r="NE2650" s="228"/>
      <c r="NF2650" s="228"/>
      <c r="NG2650" s="228"/>
      <c r="NH2650" s="228"/>
      <c r="NI2650" s="228"/>
      <c r="NJ2650" s="228"/>
      <c r="NK2650" s="228"/>
      <c r="NL2650" s="228"/>
      <c r="NM2650" s="228"/>
      <c r="NN2650" s="228"/>
      <c r="NO2650" s="228"/>
      <c r="NP2650" s="228"/>
      <c r="NQ2650" s="228"/>
      <c r="NR2650" s="228"/>
      <c r="NS2650" s="228"/>
      <c r="NT2650" s="228"/>
      <c r="NU2650" s="228"/>
      <c r="NV2650" s="228"/>
      <c r="NW2650" s="228"/>
      <c r="NX2650" s="228"/>
      <c r="NY2650" s="228"/>
      <c r="NZ2650" s="228"/>
      <c r="OA2650" s="228"/>
      <c r="OB2650" s="228"/>
      <c r="OC2650" s="228"/>
      <c r="OD2650" s="228"/>
      <c r="OE2650" s="228"/>
      <c r="OF2650" s="228"/>
      <c r="OG2650" s="228"/>
      <c r="OH2650" s="228"/>
      <c r="OI2650" s="228"/>
      <c r="OJ2650" s="228"/>
      <c r="OK2650" s="228"/>
      <c r="OL2650" s="228"/>
      <c r="OM2650" s="228"/>
      <c r="ON2650" s="228"/>
      <c r="OO2650" s="228"/>
      <c r="OP2650" s="228"/>
      <c r="OQ2650" s="228"/>
      <c r="OR2650" s="228"/>
      <c r="OS2650" s="228"/>
      <c r="OT2650" s="228"/>
      <c r="OU2650" s="228"/>
      <c r="OV2650" s="228"/>
      <c r="OW2650" s="228"/>
      <c r="OX2650" s="228"/>
      <c r="OY2650" s="228"/>
      <c r="OZ2650" s="228"/>
      <c r="PA2650" s="228"/>
      <c r="PB2650" s="228"/>
      <c r="PC2650" s="228"/>
      <c r="PD2650" s="228"/>
      <c r="PE2650" s="228"/>
      <c r="PF2650" s="228"/>
      <c r="PG2650" s="228"/>
      <c r="PH2650" s="228"/>
      <c r="PI2650" s="228"/>
      <c r="PJ2650" s="228"/>
      <c r="PK2650" s="228"/>
      <c r="PL2650" s="228"/>
      <c r="PM2650" s="228"/>
      <c r="PN2650" s="228"/>
      <c r="PO2650" s="228"/>
      <c r="PP2650" s="228"/>
      <c r="PQ2650" s="228"/>
      <c r="PR2650" s="228"/>
      <c r="PS2650" s="228"/>
      <c r="PT2650" s="228"/>
      <c r="PU2650" s="228"/>
      <c r="PV2650" s="228"/>
      <c r="PW2650" s="228"/>
      <c r="PX2650" s="228"/>
      <c r="PY2650" s="228"/>
      <c r="PZ2650" s="228"/>
      <c r="QA2650" s="228"/>
      <c r="QB2650" s="228"/>
      <c r="QC2650" s="228"/>
      <c r="QD2650" s="228"/>
      <c r="QE2650" s="228"/>
      <c r="QF2650" s="228"/>
      <c r="QG2650" s="228"/>
      <c r="QH2650" s="228"/>
      <c r="QI2650" s="228"/>
      <c r="QJ2650" s="228"/>
      <c r="QK2650" s="228"/>
      <c r="QL2650" s="228"/>
      <c r="QM2650" s="228"/>
      <c r="QN2650" s="228"/>
      <c r="QO2650" s="228"/>
      <c r="QP2650" s="228"/>
      <c r="QQ2650" s="228"/>
      <c r="QR2650" s="228"/>
      <c r="QS2650" s="228"/>
      <c r="QT2650" s="228"/>
      <c r="QU2650" s="228"/>
      <c r="QV2650" s="228"/>
      <c r="QW2650" s="228"/>
      <c r="QX2650" s="228"/>
      <c r="QY2650" s="228"/>
      <c r="QZ2650" s="228"/>
      <c r="RA2650" s="228"/>
      <c r="RB2650" s="228"/>
      <c r="RC2650" s="228"/>
      <c r="RD2650" s="228"/>
      <c r="RE2650" s="228"/>
      <c r="RF2650" s="228"/>
    </row>
    <row r="2651" spans="1:474" s="2" customFormat="1" x14ac:dyDescent="0.25">
      <c r="A2651" s="156"/>
      <c r="B2651" s="157"/>
      <c r="D2651" s="158"/>
      <c r="F2651" s="154"/>
      <c r="P2651" s="217"/>
      <c r="V2651" s="217"/>
      <c r="AE2651" s="217"/>
      <c r="AF2651" s="228"/>
      <c r="AG2651" s="228"/>
      <c r="AH2651" s="228"/>
      <c r="AI2651" s="228"/>
      <c r="AJ2651" s="228"/>
      <c r="AK2651" s="228"/>
      <c r="AL2651" s="228"/>
      <c r="AM2651" s="228"/>
      <c r="AN2651" s="228"/>
      <c r="AO2651" s="228"/>
      <c r="AP2651" s="228"/>
      <c r="AQ2651" s="228"/>
      <c r="AR2651" s="228"/>
      <c r="AS2651" s="228"/>
      <c r="AT2651" s="228"/>
      <c r="AU2651" s="228"/>
      <c r="AV2651" s="228"/>
      <c r="AW2651" s="228"/>
      <c r="AX2651" s="228"/>
      <c r="AY2651" s="228"/>
      <c r="AZ2651" s="228"/>
      <c r="BA2651" s="228"/>
      <c r="BB2651" s="228"/>
      <c r="BC2651" s="228"/>
      <c r="BD2651" s="228"/>
      <c r="BE2651" s="228"/>
      <c r="BF2651" s="228"/>
      <c r="BG2651" s="228"/>
      <c r="BH2651" s="228"/>
      <c r="BI2651" s="228"/>
      <c r="BJ2651" s="228"/>
      <c r="BK2651" s="228"/>
      <c r="BL2651" s="228"/>
      <c r="BM2651" s="228"/>
      <c r="BN2651" s="228"/>
      <c r="BO2651" s="228"/>
      <c r="BP2651" s="228"/>
      <c r="BQ2651" s="228"/>
      <c r="BR2651" s="228"/>
      <c r="GM2651" s="228"/>
      <c r="GN2651" s="228"/>
      <c r="GO2651" s="228"/>
      <c r="GP2651" s="228"/>
      <c r="GQ2651" s="228"/>
      <c r="GR2651" s="228"/>
      <c r="GS2651" s="228"/>
      <c r="GT2651" s="228"/>
      <c r="GU2651" s="228"/>
      <c r="GV2651" s="228"/>
      <c r="GW2651" s="228"/>
      <c r="GX2651" s="228"/>
      <c r="GY2651" s="228"/>
      <c r="GZ2651" s="228"/>
      <c r="HA2651" s="228"/>
      <c r="HB2651" s="228"/>
      <c r="HC2651" s="228"/>
      <c r="HD2651" s="228"/>
      <c r="HE2651" s="228"/>
      <c r="HF2651" s="228"/>
      <c r="HG2651" s="228"/>
      <c r="HH2651" s="228"/>
      <c r="HI2651" s="228"/>
      <c r="HJ2651" s="228"/>
      <c r="HK2651" s="228"/>
      <c r="HL2651" s="228"/>
      <c r="HM2651" s="228"/>
      <c r="HN2651" s="228"/>
      <c r="HO2651" s="228"/>
      <c r="HP2651" s="228"/>
      <c r="HQ2651" s="228"/>
      <c r="HR2651" s="228"/>
      <c r="HS2651" s="228"/>
      <c r="HT2651" s="228"/>
      <c r="HU2651" s="228"/>
      <c r="HV2651" s="228"/>
      <c r="HW2651" s="228"/>
      <c r="HX2651" s="228"/>
      <c r="HY2651" s="228"/>
      <c r="HZ2651" s="228"/>
      <c r="IA2651" s="228"/>
      <c r="IB2651" s="228"/>
      <c r="IC2651" s="228"/>
      <c r="ID2651" s="228"/>
      <c r="IE2651" s="228"/>
      <c r="IF2651" s="228"/>
      <c r="IG2651" s="228"/>
      <c r="IH2651" s="228"/>
      <c r="II2651" s="228"/>
      <c r="IJ2651" s="228"/>
      <c r="IK2651" s="228"/>
      <c r="IL2651" s="228"/>
      <c r="IM2651" s="228"/>
      <c r="IN2651" s="228"/>
      <c r="IO2651" s="228"/>
      <c r="IP2651" s="228"/>
      <c r="IQ2651" s="228"/>
      <c r="IR2651" s="228"/>
      <c r="IS2651" s="228"/>
      <c r="IT2651" s="228"/>
      <c r="IU2651" s="228"/>
      <c r="IV2651" s="228"/>
      <c r="IW2651" s="228"/>
      <c r="IX2651" s="228"/>
      <c r="IY2651" s="228"/>
      <c r="IZ2651" s="228"/>
      <c r="JA2651" s="228"/>
      <c r="JB2651" s="228"/>
      <c r="JC2651" s="228"/>
      <c r="JD2651" s="228"/>
      <c r="JE2651" s="228"/>
      <c r="JF2651" s="228"/>
      <c r="JG2651" s="228"/>
      <c r="JH2651" s="228"/>
      <c r="JI2651" s="228"/>
      <c r="JJ2651" s="228"/>
      <c r="JK2651" s="228"/>
      <c r="JL2651" s="228"/>
      <c r="JM2651" s="228"/>
      <c r="JN2651" s="228"/>
      <c r="JO2651" s="228"/>
      <c r="JP2651" s="228"/>
      <c r="JQ2651" s="228"/>
      <c r="JR2651" s="228"/>
      <c r="JS2651" s="228"/>
      <c r="JT2651" s="228"/>
      <c r="JU2651" s="228"/>
      <c r="JV2651" s="228"/>
      <c r="JW2651" s="228"/>
      <c r="JX2651" s="228"/>
      <c r="JY2651" s="228"/>
      <c r="JZ2651" s="228"/>
      <c r="KA2651" s="228"/>
      <c r="KB2651" s="228"/>
      <c r="KC2651" s="228"/>
      <c r="KD2651" s="228"/>
      <c r="KE2651" s="228"/>
      <c r="KF2651" s="228"/>
      <c r="KG2651" s="228"/>
      <c r="KH2651" s="228"/>
      <c r="KI2651" s="228"/>
      <c r="KJ2651" s="228"/>
      <c r="KK2651" s="228"/>
      <c r="KL2651" s="228"/>
      <c r="KM2651" s="228"/>
      <c r="KN2651" s="228"/>
      <c r="KO2651" s="228"/>
      <c r="KP2651" s="228"/>
      <c r="KQ2651" s="228"/>
      <c r="KR2651" s="228"/>
      <c r="KS2651" s="228"/>
      <c r="KT2651" s="228"/>
      <c r="KU2651" s="228"/>
      <c r="KV2651" s="228"/>
      <c r="KW2651" s="228"/>
      <c r="KX2651" s="228"/>
      <c r="KY2651" s="228"/>
      <c r="KZ2651" s="228"/>
      <c r="LA2651" s="228"/>
      <c r="LB2651" s="228"/>
      <c r="LC2651" s="228"/>
      <c r="LD2651" s="228"/>
      <c r="LE2651" s="228"/>
      <c r="LF2651" s="228"/>
      <c r="LG2651" s="228"/>
      <c r="LH2651" s="228"/>
      <c r="LI2651" s="228"/>
      <c r="LJ2651" s="228"/>
      <c r="LK2651" s="228"/>
      <c r="LL2651" s="228"/>
      <c r="LM2651" s="228"/>
      <c r="LN2651" s="228"/>
      <c r="LO2651" s="228"/>
      <c r="LP2651" s="228"/>
      <c r="LQ2651" s="228"/>
      <c r="LR2651" s="228"/>
      <c r="LS2651" s="228"/>
      <c r="LT2651" s="228"/>
      <c r="LU2651" s="228"/>
      <c r="LV2651" s="228"/>
      <c r="LW2651" s="228"/>
      <c r="LX2651" s="228"/>
      <c r="LY2651" s="228"/>
      <c r="LZ2651" s="228"/>
      <c r="MA2651" s="228"/>
      <c r="MB2651" s="228"/>
      <c r="MC2651" s="228"/>
      <c r="MD2651" s="228"/>
      <c r="ME2651" s="228"/>
      <c r="MF2651" s="228"/>
      <c r="MG2651" s="228"/>
      <c r="MH2651" s="228"/>
      <c r="MI2651" s="228"/>
      <c r="MJ2651" s="228"/>
      <c r="MK2651" s="228"/>
      <c r="ML2651" s="228"/>
      <c r="MM2651" s="228"/>
      <c r="MN2651" s="228"/>
      <c r="MO2651" s="228"/>
      <c r="MP2651" s="228"/>
      <c r="MQ2651" s="228"/>
      <c r="MR2651" s="228"/>
      <c r="MS2651" s="228"/>
      <c r="MT2651" s="228"/>
      <c r="MU2651" s="228"/>
      <c r="MV2651" s="228"/>
      <c r="MW2651" s="228"/>
      <c r="MX2651" s="228"/>
      <c r="MY2651" s="228"/>
      <c r="MZ2651" s="228"/>
      <c r="NA2651" s="228"/>
      <c r="NB2651" s="228"/>
      <c r="NC2651" s="228"/>
      <c r="ND2651" s="228"/>
      <c r="NE2651" s="228"/>
      <c r="NF2651" s="228"/>
      <c r="NG2651" s="228"/>
      <c r="NH2651" s="228"/>
      <c r="NI2651" s="228"/>
      <c r="NJ2651" s="228"/>
      <c r="NK2651" s="228"/>
      <c r="NL2651" s="228"/>
      <c r="NM2651" s="228"/>
      <c r="NN2651" s="228"/>
      <c r="NO2651" s="228"/>
      <c r="NP2651" s="228"/>
      <c r="NQ2651" s="228"/>
      <c r="NR2651" s="228"/>
      <c r="NS2651" s="228"/>
      <c r="NT2651" s="228"/>
      <c r="NU2651" s="228"/>
      <c r="NV2651" s="228"/>
      <c r="NW2651" s="228"/>
      <c r="NX2651" s="228"/>
      <c r="NY2651" s="228"/>
      <c r="NZ2651" s="228"/>
      <c r="OA2651" s="228"/>
      <c r="OB2651" s="228"/>
      <c r="OC2651" s="228"/>
      <c r="OD2651" s="228"/>
      <c r="OE2651" s="228"/>
      <c r="OF2651" s="228"/>
      <c r="OG2651" s="228"/>
      <c r="OH2651" s="228"/>
      <c r="OI2651" s="228"/>
      <c r="OJ2651" s="228"/>
      <c r="OK2651" s="228"/>
      <c r="OL2651" s="228"/>
      <c r="OM2651" s="228"/>
      <c r="ON2651" s="228"/>
      <c r="OO2651" s="228"/>
      <c r="OP2651" s="228"/>
      <c r="OQ2651" s="228"/>
      <c r="OR2651" s="228"/>
      <c r="OS2651" s="228"/>
      <c r="OT2651" s="228"/>
      <c r="OU2651" s="228"/>
      <c r="OV2651" s="228"/>
      <c r="OW2651" s="228"/>
      <c r="OX2651" s="228"/>
      <c r="OY2651" s="228"/>
      <c r="OZ2651" s="228"/>
      <c r="PA2651" s="228"/>
      <c r="PB2651" s="228"/>
      <c r="PC2651" s="228"/>
      <c r="PD2651" s="228"/>
      <c r="PE2651" s="228"/>
      <c r="PF2651" s="228"/>
      <c r="PG2651" s="228"/>
      <c r="PH2651" s="228"/>
      <c r="PI2651" s="228"/>
      <c r="PJ2651" s="228"/>
      <c r="PK2651" s="228"/>
      <c r="PL2651" s="228"/>
      <c r="PM2651" s="228"/>
      <c r="PN2651" s="228"/>
      <c r="PO2651" s="228"/>
      <c r="PP2651" s="228"/>
      <c r="PQ2651" s="228"/>
      <c r="PR2651" s="228"/>
      <c r="PS2651" s="228"/>
      <c r="PT2651" s="228"/>
      <c r="PU2651" s="228"/>
      <c r="PV2651" s="228"/>
      <c r="PW2651" s="228"/>
      <c r="PX2651" s="228"/>
      <c r="PY2651" s="228"/>
      <c r="PZ2651" s="228"/>
      <c r="QA2651" s="228"/>
      <c r="QB2651" s="228"/>
      <c r="QC2651" s="228"/>
      <c r="QD2651" s="228"/>
      <c r="QE2651" s="228"/>
      <c r="QF2651" s="228"/>
      <c r="QG2651" s="228"/>
      <c r="QH2651" s="228"/>
      <c r="QI2651" s="228"/>
      <c r="QJ2651" s="228"/>
      <c r="QK2651" s="228"/>
      <c r="QL2651" s="228"/>
      <c r="QM2651" s="228"/>
      <c r="QN2651" s="228"/>
      <c r="QO2651" s="228"/>
      <c r="QP2651" s="228"/>
      <c r="QQ2651" s="228"/>
      <c r="QR2651" s="228"/>
      <c r="QS2651" s="228"/>
      <c r="QT2651" s="228"/>
      <c r="QU2651" s="228"/>
      <c r="QV2651" s="228"/>
      <c r="QW2651" s="228"/>
      <c r="QX2651" s="228"/>
      <c r="QY2651" s="228"/>
      <c r="QZ2651" s="228"/>
      <c r="RA2651" s="228"/>
      <c r="RB2651" s="228"/>
      <c r="RC2651" s="228"/>
      <c r="RD2651" s="228"/>
      <c r="RE2651" s="228"/>
      <c r="RF2651" s="228"/>
    </row>
    <row r="2652" spans="1:474" x14ac:dyDescent="0.25">
      <c r="AE2652" s="217"/>
    </row>
    <row r="2653" spans="1:474" x14ac:dyDescent="0.25">
      <c r="AE2653" s="217"/>
    </row>
    <row r="2654" spans="1:474" x14ac:dyDescent="0.25">
      <c r="AE2654" s="217"/>
    </row>
    <row r="2655" spans="1:474" x14ac:dyDescent="0.25">
      <c r="AE2655" s="217"/>
    </row>
    <row r="2656" spans="1:474" x14ac:dyDescent="0.25">
      <c r="AE2656" s="217"/>
    </row>
    <row r="2657" spans="31:31" x14ac:dyDescent="0.25">
      <c r="AE2657" s="217"/>
    </row>
    <row r="2658" spans="31:31" x14ac:dyDescent="0.25">
      <c r="AE2658" s="217"/>
    </row>
    <row r="2659" spans="31:31" x14ac:dyDescent="0.25">
      <c r="AE2659" s="217"/>
    </row>
    <row r="2660" spans="31:31" x14ac:dyDescent="0.25">
      <c r="AE2660" s="217"/>
    </row>
    <row r="2661" spans="31:31" x14ac:dyDescent="0.25">
      <c r="AE2661" s="217"/>
    </row>
    <row r="2662" spans="31:31" x14ac:dyDescent="0.25">
      <c r="AE2662" s="217"/>
    </row>
    <row r="2663" spans="31:31" x14ac:dyDescent="0.25">
      <c r="AE2663" s="217"/>
    </row>
    <row r="2664" spans="31:31" x14ac:dyDescent="0.25">
      <c r="AE2664" s="217"/>
    </row>
    <row r="2665" spans="31:31" x14ac:dyDescent="0.25">
      <c r="AE2665" s="217"/>
    </row>
    <row r="2666" spans="31:31" x14ac:dyDescent="0.25">
      <c r="AE2666" s="217"/>
    </row>
    <row r="2667" spans="31:31" x14ac:dyDescent="0.25">
      <c r="AE2667" s="217"/>
    </row>
    <row r="2668" spans="31:31" x14ac:dyDescent="0.25">
      <c r="AE2668" s="217"/>
    </row>
    <row r="2669" spans="31:31" x14ac:dyDescent="0.25">
      <c r="AE2669" s="217"/>
    </row>
    <row r="2670" spans="31:31" x14ac:dyDescent="0.25">
      <c r="AE2670" s="217"/>
    </row>
    <row r="2671" spans="31:31" x14ac:dyDescent="0.25">
      <c r="AE2671" s="217"/>
    </row>
    <row r="2672" spans="31:31" x14ac:dyDescent="0.25">
      <c r="AE2672" s="217"/>
    </row>
    <row r="2673" spans="31:31" x14ac:dyDescent="0.25">
      <c r="AE2673" s="217"/>
    </row>
    <row r="2674" spans="31:31" x14ac:dyDescent="0.25">
      <c r="AE2674" s="217"/>
    </row>
    <row r="2675" spans="31:31" x14ac:dyDescent="0.25">
      <c r="AE2675" s="217"/>
    </row>
    <row r="2676" spans="31:31" x14ac:dyDescent="0.25">
      <c r="AE2676" s="217"/>
    </row>
    <row r="2677" spans="31:31" x14ac:dyDescent="0.25">
      <c r="AE2677" s="217"/>
    </row>
    <row r="2678" spans="31:31" x14ac:dyDescent="0.25">
      <c r="AE2678" s="217"/>
    </row>
    <row r="2679" spans="31:31" x14ac:dyDescent="0.25">
      <c r="AE2679" s="217"/>
    </row>
    <row r="2680" spans="31:31" x14ac:dyDescent="0.25">
      <c r="AE2680" s="217"/>
    </row>
    <row r="2681" spans="31:31" x14ac:dyDescent="0.25">
      <c r="AE2681" s="217"/>
    </row>
    <row r="2682" spans="31:31" x14ac:dyDescent="0.25">
      <c r="AE2682" s="217"/>
    </row>
    <row r="2683" spans="31:31" x14ac:dyDescent="0.25">
      <c r="AE2683" s="217"/>
    </row>
    <row r="2684" spans="31:31" x14ac:dyDescent="0.25">
      <c r="AE2684" s="217"/>
    </row>
    <row r="2685" spans="31:31" x14ac:dyDescent="0.25">
      <c r="AE2685" s="217"/>
    </row>
    <row r="2686" spans="31:31" x14ac:dyDescent="0.25">
      <c r="AE2686" s="217"/>
    </row>
    <row r="2687" spans="31:31" x14ac:dyDescent="0.25">
      <c r="AE2687" s="217"/>
    </row>
    <row r="2688" spans="31:31" x14ac:dyDescent="0.25">
      <c r="AE2688" s="217"/>
    </row>
    <row r="2689" spans="31:31" x14ac:dyDescent="0.25">
      <c r="AE2689" s="217"/>
    </row>
    <row r="2690" spans="31:31" x14ac:dyDescent="0.25">
      <c r="AE2690" s="217"/>
    </row>
    <row r="2691" spans="31:31" x14ac:dyDescent="0.25">
      <c r="AE2691" s="217"/>
    </row>
    <row r="2692" spans="31:31" x14ac:dyDescent="0.25">
      <c r="AE2692" s="217"/>
    </row>
    <row r="2693" spans="31:31" x14ac:dyDescent="0.25">
      <c r="AE2693" s="217"/>
    </row>
    <row r="2694" spans="31:31" x14ac:dyDescent="0.25">
      <c r="AE2694" s="217"/>
    </row>
    <row r="2695" spans="31:31" x14ac:dyDescent="0.25">
      <c r="AE2695" s="217"/>
    </row>
    <row r="2696" spans="31:31" x14ac:dyDescent="0.25">
      <c r="AE2696" s="217"/>
    </row>
    <row r="2697" spans="31:31" x14ac:dyDescent="0.25">
      <c r="AE2697" s="217"/>
    </row>
    <row r="2698" spans="31:31" x14ac:dyDescent="0.25">
      <c r="AE2698" s="217"/>
    </row>
    <row r="2699" spans="31:31" x14ac:dyDescent="0.25">
      <c r="AE2699" s="217"/>
    </row>
    <row r="2700" spans="31:31" x14ac:dyDescent="0.25">
      <c r="AE2700" s="217"/>
    </row>
    <row r="2701" spans="31:31" x14ac:dyDescent="0.25">
      <c r="AE2701" s="217"/>
    </row>
    <row r="2702" spans="31:31" x14ac:dyDescent="0.25">
      <c r="AE2702" s="217"/>
    </row>
    <row r="2703" spans="31:31" x14ac:dyDescent="0.25">
      <c r="AE2703" s="217"/>
    </row>
    <row r="2704" spans="31:31" x14ac:dyDescent="0.25">
      <c r="AE2704" s="217"/>
    </row>
    <row r="2705" spans="31:31" x14ac:dyDescent="0.25">
      <c r="AE2705" s="217"/>
    </row>
    <row r="2706" spans="31:31" x14ac:dyDescent="0.25">
      <c r="AE2706" s="217"/>
    </row>
    <row r="2707" spans="31:31" x14ac:dyDescent="0.25">
      <c r="AE2707" s="217"/>
    </row>
    <row r="2708" spans="31:31" x14ac:dyDescent="0.25">
      <c r="AE2708" s="217"/>
    </row>
    <row r="2709" spans="31:31" x14ac:dyDescent="0.25">
      <c r="AE2709" s="217"/>
    </row>
    <row r="2710" spans="31:31" x14ac:dyDescent="0.25">
      <c r="AE2710" s="217"/>
    </row>
    <row r="2711" spans="31:31" x14ac:dyDescent="0.25">
      <c r="AE2711" s="217"/>
    </row>
    <row r="2712" spans="31:31" x14ac:dyDescent="0.25">
      <c r="AE2712" s="217"/>
    </row>
    <row r="2713" spans="31:31" x14ac:dyDescent="0.25">
      <c r="AE2713" s="217"/>
    </row>
    <row r="2714" spans="31:31" x14ac:dyDescent="0.25">
      <c r="AE2714" s="217"/>
    </row>
    <row r="2715" spans="31:31" x14ac:dyDescent="0.25">
      <c r="AE2715" s="217"/>
    </row>
    <row r="2716" spans="31:31" x14ac:dyDescent="0.25">
      <c r="AE2716" s="217"/>
    </row>
    <row r="2717" spans="31:31" x14ac:dyDescent="0.25">
      <c r="AE2717" s="217"/>
    </row>
    <row r="2718" spans="31:31" x14ac:dyDescent="0.25">
      <c r="AE2718" s="217"/>
    </row>
    <row r="2719" spans="31:31" x14ac:dyDescent="0.25">
      <c r="AE2719" s="217"/>
    </row>
    <row r="2720" spans="31:31" x14ac:dyDescent="0.25">
      <c r="AE2720" s="217"/>
    </row>
    <row r="2721" spans="31:31" x14ac:dyDescent="0.25">
      <c r="AE2721" s="217"/>
    </row>
    <row r="2722" spans="31:31" x14ac:dyDescent="0.25">
      <c r="AE2722" s="217"/>
    </row>
    <row r="2723" spans="31:31" x14ac:dyDescent="0.25">
      <c r="AE2723" s="217"/>
    </row>
    <row r="2724" spans="31:31" x14ac:dyDescent="0.25">
      <c r="AE2724" s="217"/>
    </row>
    <row r="2725" spans="31:31" x14ac:dyDescent="0.25">
      <c r="AE2725" s="217"/>
    </row>
    <row r="2726" spans="31:31" x14ac:dyDescent="0.25">
      <c r="AE2726" s="217"/>
    </row>
    <row r="2727" spans="31:31" x14ac:dyDescent="0.25">
      <c r="AE2727" s="217"/>
    </row>
    <row r="2728" spans="31:31" x14ac:dyDescent="0.25">
      <c r="AE2728" s="217"/>
    </row>
    <row r="2729" spans="31:31" x14ac:dyDescent="0.25">
      <c r="AE2729" s="217"/>
    </row>
    <row r="2730" spans="31:31" x14ac:dyDescent="0.25">
      <c r="AE2730" s="217"/>
    </row>
    <row r="2731" spans="31:31" x14ac:dyDescent="0.25">
      <c r="AE2731" s="217"/>
    </row>
    <row r="2732" spans="31:31" x14ac:dyDescent="0.25">
      <c r="AE2732" s="217"/>
    </row>
    <row r="2733" spans="31:31" x14ac:dyDescent="0.25">
      <c r="AE2733" s="217"/>
    </row>
    <row r="2734" spans="31:31" x14ac:dyDescent="0.25">
      <c r="AE2734" s="217"/>
    </row>
    <row r="2735" spans="31:31" x14ac:dyDescent="0.25">
      <c r="AE2735" s="217"/>
    </row>
    <row r="2736" spans="31:31" x14ac:dyDescent="0.25">
      <c r="AE2736" s="217"/>
    </row>
    <row r="2737" spans="31:31" x14ac:dyDescent="0.25">
      <c r="AE2737" s="217"/>
    </row>
    <row r="2738" spans="31:31" x14ac:dyDescent="0.25">
      <c r="AE2738" s="217"/>
    </row>
    <row r="2739" spans="31:31" x14ac:dyDescent="0.25">
      <c r="AE2739" s="217"/>
    </row>
    <row r="2740" spans="31:31" x14ac:dyDescent="0.25">
      <c r="AE2740" s="217"/>
    </row>
    <row r="2741" spans="31:31" x14ac:dyDescent="0.25">
      <c r="AE2741" s="217"/>
    </row>
    <row r="2742" spans="31:31" x14ac:dyDescent="0.25">
      <c r="AE2742" s="217"/>
    </row>
    <row r="2743" spans="31:31" x14ac:dyDescent="0.25">
      <c r="AE2743" s="217"/>
    </row>
    <row r="2744" spans="31:31" x14ac:dyDescent="0.25">
      <c r="AE2744" s="217"/>
    </row>
    <row r="2745" spans="31:31" x14ac:dyDescent="0.25">
      <c r="AE2745" s="217"/>
    </row>
    <row r="2746" spans="31:31" x14ac:dyDescent="0.25">
      <c r="AE2746" s="217"/>
    </row>
    <row r="2747" spans="31:31" x14ac:dyDescent="0.25">
      <c r="AE2747" s="217"/>
    </row>
    <row r="2748" spans="31:31" x14ac:dyDescent="0.25">
      <c r="AE2748" s="217"/>
    </row>
    <row r="2749" spans="31:31" x14ac:dyDescent="0.25">
      <c r="AE2749" s="217"/>
    </row>
    <row r="2750" spans="31:31" x14ac:dyDescent="0.25">
      <c r="AE2750" s="217"/>
    </row>
    <row r="2751" spans="31:31" x14ac:dyDescent="0.25">
      <c r="AE2751" s="217"/>
    </row>
    <row r="2752" spans="31:31" x14ac:dyDescent="0.25">
      <c r="AE2752" s="217"/>
    </row>
    <row r="2753" spans="31:31" x14ac:dyDescent="0.25">
      <c r="AE2753" s="217"/>
    </row>
    <row r="2754" spans="31:31" x14ac:dyDescent="0.25">
      <c r="AE2754" s="217"/>
    </row>
    <row r="2755" spans="31:31" x14ac:dyDescent="0.25">
      <c r="AE2755" s="217"/>
    </row>
    <row r="2756" spans="31:31" x14ac:dyDescent="0.25">
      <c r="AE2756" s="217"/>
    </row>
    <row r="2757" spans="31:31" x14ac:dyDescent="0.25">
      <c r="AE2757" s="217"/>
    </row>
    <row r="2758" spans="31:31" x14ac:dyDescent="0.25">
      <c r="AE2758" s="217"/>
    </row>
    <row r="2759" spans="31:31" x14ac:dyDescent="0.25">
      <c r="AE2759" s="217"/>
    </row>
    <row r="2760" spans="31:31" x14ac:dyDescent="0.25">
      <c r="AE2760" s="217"/>
    </row>
    <row r="2761" spans="31:31" x14ac:dyDescent="0.25">
      <c r="AE2761" s="217"/>
    </row>
    <row r="2762" spans="31:31" x14ac:dyDescent="0.25">
      <c r="AE2762" s="217"/>
    </row>
    <row r="2763" spans="31:31" x14ac:dyDescent="0.25">
      <c r="AE2763" s="217"/>
    </row>
    <row r="2764" spans="31:31" x14ac:dyDescent="0.25">
      <c r="AE2764" s="217"/>
    </row>
    <row r="2765" spans="31:31" x14ac:dyDescent="0.25">
      <c r="AE2765" s="217"/>
    </row>
    <row r="2766" spans="31:31" x14ac:dyDescent="0.25">
      <c r="AE2766" s="217"/>
    </row>
    <row r="2767" spans="31:31" x14ac:dyDescent="0.25">
      <c r="AE2767" s="217"/>
    </row>
    <row r="2768" spans="31:31" x14ac:dyDescent="0.25">
      <c r="AE2768" s="217"/>
    </row>
    <row r="2769" spans="31:31" x14ac:dyDescent="0.25">
      <c r="AE2769" s="217"/>
    </row>
    <row r="2770" spans="31:31" x14ac:dyDescent="0.25">
      <c r="AE2770" s="217"/>
    </row>
    <row r="2771" spans="31:31" x14ac:dyDescent="0.25">
      <c r="AE2771" s="217"/>
    </row>
    <row r="2772" spans="31:31" x14ac:dyDescent="0.25">
      <c r="AE2772" s="217"/>
    </row>
    <row r="2773" spans="31:31" x14ac:dyDescent="0.25">
      <c r="AE2773" s="217"/>
    </row>
    <row r="2774" spans="31:31" x14ac:dyDescent="0.25">
      <c r="AE2774" s="217"/>
    </row>
    <row r="2775" spans="31:31" x14ac:dyDescent="0.25">
      <c r="AE2775" s="217"/>
    </row>
    <row r="2776" spans="31:31" x14ac:dyDescent="0.25">
      <c r="AE2776" s="217"/>
    </row>
    <row r="2777" spans="31:31" x14ac:dyDescent="0.25">
      <c r="AE2777" s="217"/>
    </row>
    <row r="2778" spans="31:31" x14ac:dyDescent="0.25">
      <c r="AE2778" s="217"/>
    </row>
    <row r="2779" spans="31:31" x14ac:dyDescent="0.25">
      <c r="AE2779" s="217"/>
    </row>
    <row r="2780" spans="31:31" x14ac:dyDescent="0.25">
      <c r="AE2780" s="217"/>
    </row>
    <row r="2781" spans="31:31" x14ac:dyDescent="0.25">
      <c r="AE2781" s="217"/>
    </row>
    <row r="2782" spans="31:31" x14ac:dyDescent="0.25">
      <c r="AE2782" s="217"/>
    </row>
    <row r="2783" spans="31:31" x14ac:dyDescent="0.25">
      <c r="AE2783" s="217"/>
    </row>
    <row r="2784" spans="31:31" x14ac:dyDescent="0.25">
      <c r="AE2784" s="217"/>
    </row>
    <row r="2785" spans="31:31" x14ac:dyDescent="0.25">
      <c r="AE2785" s="217"/>
    </row>
    <row r="2786" spans="31:31" x14ac:dyDescent="0.25">
      <c r="AE2786" s="217"/>
    </row>
    <row r="2787" spans="31:31" x14ac:dyDescent="0.25">
      <c r="AE2787" s="217"/>
    </row>
    <row r="2788" spans="31:31" x14ac:dyDescent="0.25">
      <c r="AE2788" s="217"/>
    </row>
    <row r="2789" spans="31:31" x14ac:dyDescent="0.25">
      <c r="AE2789" s="217"/>
    </row>
    <row r="2790" spans="31:31" x14ac:dyDescent="0.25">
      <c r="AE2790" s="217"/>
    </row>
    <row r="2791" spans="31:31" x14ac:dyDescent="0.25">
      <c r="AE2791" s="217"/>
    </row>
    <row r="2792" spans="31:31" x14ac:dyDescent="0.25">
      <c r="AE2792" s="217"/>
    </row>
    <row r="2793" spans="31:31" x14ac:dyDescent="0.25">
      <c r="AE2793" s="217"/>
    </row>
    <row r="2794" spans="31:31" x14ac:dyDescent="0.25">
      <c r="AE2794" s="217"/>
    </row>
    <row r="2795" spans="31:31" x14ac:dyDescent="0.25">
      <c r="AE2795" s="217"/>
    </row>
    <row r="2796" spans="31:31" x14ac:dyDescent="0.25">
      <c r="AE2796" s="217"/>
    </row>
    <row r="2797" spans="31:31" x14ac:dyDescent="0.25">
      <c r="AE2797" s="217"/>
    </row>
    <row r="2798" spans="31:31" x14ac:dyDescent="0.25">
      <c r="AE2798" s="217"/>
    </row>
    <row r="2799" spans="31:31" x14ac:dyDescent="0.25">
      <c r="AE2799" s="217"/>
    </row>
    <row r="2800" spans="31:31" x14ac:dyDescent="0.25">
      <c r="AE2800" s="217"/>
    </row>
    <row r="2801" spans="31:31" x14ac:dyDescent="0.25">
      <c r="AE2801" s="217"/>
    </row>
    <row r="2802" spans="31:31" x14ac:dyDescent="0.25">
      <c r="AE2802" s="217"/>
    </row>
    <row r="2803" spans="31:31" x14ac:dyDescent="0.25">
      <c r="AE2803" s="217"/>
    </row>
    <row r="2804" spans="31:31" x14ac:dyDescent="0.25">
      <c r="AE2804" s="217"/>
    </row>
    <row r="2805" spans="31:31" x14ac:dyDescent="0.25">
      <c r="AE2805" s="217"/>
    </row>
    <row r="2806" spans="31:31" x14ac:dyDescent="0.25">
      <c r="AE2806" s="217"/>
    </row>
    <row r="2807" spans="31:31" x14ac:dyDescent="0.25">
      <c r="AE2807" s="217"/>
    </row>
    <row r="2808" spans="31:31" x14ac:dyDescent="0.25">
      <c r="AE2808" s="217"/>
    </row>
    <row r="2809" spans="31:31" x14ac:dyDescent="0.25">
      <c r="AE2809" s="217"/>
    </row>
    <row r="2810" spans="31:31" x14ac:dyDescent="0.25">
      <c r="AE2810" s="217"/>
    </row>
    <row r="2811" spans="31:31" x14ac:dyDescent="0.25">
      <c r="AE2811" s="217"/>
    </row>
    <row r="2812" spans="31:31" x14ac:dyDescent="0.25">
      <c r="AE2812" s="217"/>
    </row>
    <row r="2813" spans="31:31" x14ac:dyDescent="0.25">
      <c r="AE2813" s="217"/>
    </row>
    <row r="2814" spans="31:31" x14ac:dyDescent="0.25">
      <c r="AE2814" s="217"/>
    </row>
    <row r="2815" spans="31:31" x14ac:dyDescent="0.25">
      <c r="AE2815" s="217"/>
    </row>
    <row r="2816" spans="31:31" x14ac:dyDescent="0.25">
      <c r="AE2816" s="217"/>
    </row>
    <row r="2817" spans="31:31" x14ac:dyDescent="0.25">
      <c r="AE2817" s="217"/>
    </row>
    <row r="2818" spans="31:31" x14ac:dyDescent="0.25">
      <c r="AE2818" s="217"/>
    </row>
    <row r="2819" spans="31:31" x14ac:dyDescent="0.25">
      <c r="AE2819" s="217"/>
    </row>
    <row r="2820" spans="31:31" x14ac:dyDescent="0.25">
      <c r="AE2820" s="217"/>
    </row>
    <row r="2821" spans="31:31" x14ac:dyDescent="0.25">
      <c r="AE2821" s="217"/>
    </row>
    <row r="2822" spans="31:31" x14ac:dyDescent="0.25">
      <c r="AE2822" s="217"/>
    </row>
    <row r="2823" spans="31:31" x14ac:dyDescent="0.25">
      <c r="AE2823" s="217"/>
    </row>
    <row r="2824" spans="31:31" x14ac:dyDescent="0.25">
      <c r="AE2824" s="217"/>
    </row>
    <row r="2825" spans="31:31" x14ac:dyDescent="0.25">
      <c r="AE2825" s="217"/>
    </row>
    <row r="2826" spans="31:31" x14ac:dyDescent="0.25">
      <c r="AE2826" s="217"/>
    </row>
    <row r="2827" spans="31:31" x14ac:dyDescent="0.25">
      <c r="AE2827" s="217"/>
    </row>
    <row r="2828" spans="31:31" x14ac:dyDescent="0.25">
      <c r="AE2828" s="217"/>
    </row>
    <row r="2829" spans="31:31" x14ac:dyDescent="0.25">
      <c r="AE2829" s="217"/>
    </row>
    <row r="2830" spans="31:31" x14ac:dyDescent="0.25">
      <c r="AE2830" s="217"/>
    </row>
    <row r="2831" spans="31:31" x14ac:dyDescent="0.25">
      <c r="AE2831" s="217"/>
    </row>
    <row r="2832" spans="31:31" x14ac:dyDescent="0.25">
      <c r="AE2832" s="217"/>
    </row>
    <row r="2833" spans="31:31" x14ac:dyDescent="0.25">
      <c r="AE2833" s="217"/>
    </row>
    <row r="2834" spans="31:31" x14ac:dyDescent="0.25">
      <c r="AE2834" s="217"/>
    </row>
    <row r="2835" spans="31:31" x14ac:dyDescent="0.25">
      <c r="AE2835" s="217"/>
    </row>
    <row r="2836" spans="31:31" x14ac:dyDescent="0.25">
      <c r="AE2836" s="217"/>
    </row>
    <row r="2837" spans="31:31" x14ac:dyDescent="0.25">
      <c r="AE2837" s="217"/>
    </row>
    <row r="2838" spans="31:31" x14ac:dyDescent="0.25">
      <c r="AE2838" s="217"/>
    </row>
    <row r="2839" spans="31:31" x14ac:dyDescent="0.25">
      <c r="AE2839" s="217"/>
    </row>
    <row r="2840" spans="31:31" x14ac:dyDescent="0.25">
      <c r="AE2840" s="217"/>
    </row>
    <row r="2841" spans="31:31" x14ac:dyDescent="0.25">
      <c r="AE2841" s="217"/>
    </row>
    <row r="2842" spans="31:31" x14ac:dyDescent="0.25">
      <c r="AE2842" s="217"/>
    </row>
    <row r="2843" spans="31:31" x14ac:dyDescent="0.25">
      <c r="AE2843" s="217"/>
    </row>
    <row r="2844" spans="31:31" x14ac:dyDescent="0.25">
      <c r="AE2844" s="217"/>
    </row>
    <row r="2845" spans="31:31" x14ac:dyDescent="0.25">
      <c r="AE2845" s="217"/>
    </row>
    <row r="2846" spans="31:31" x14ac:dyDescent="0.25">
      <c r="AE2846" s="217"/>
    </row>
    <row r="2847" spans="31:31" x14ac:dyDescent="0.25">
      <c r="AE2847" s="217"/>
    </row>
    <row r="2848" spans="31:31" x14ac:dyDescent="0.25">
      <c r="AE2848" s="217"/>
    </row>
    <row r="2849" spans="31:31" x14ac:dyDescent="0.25">
      <c r="AE2849" s="217"/>
    </row>
    <row r="2850" spans="31:31" x14ac:dyDescent="0.25">
      <c r="AE2850" s="217"/>
    </row>
    <row r="2851" spans="31:31" x14ac:dyDescent="0.25">
      <c r="AE2851" s="217"/>
    </row>
    <row r="2852" spans="31:31" x14ac:dyDescent="0.25">
      <c r="AE2852" s="217"/>
    </row>
    <row r="2853" spans="31:31" x14ac:dyDescent="0.25">
      <c r="AE2853" s="217"/>
    </row>
    <row r="2854" spans="31:31" x14ac:dyDescent="0.25">
      <c r="AE2854" s="217"/>
    </row>
    <row r="2855" spans="31:31" x14ac:dyDescent="0.25">
      <c r="AE2855" s="217"/>
    </row>
    <row r="2856" spans="31:31" x14ac:dyDescent="0.25">
      <c r="AE2856" s="217"/>
    </row>
    <row r="2857" spans="31:31" x14ac:dyDescent="0.25">
      <c r="AE2857" s="217"/>
    </row>
    <row r="2858" spans="31:31" x14ac:dyDescent="0.25">
      <c r="AE2858" s="217"/>
    </row>
    <row r="2859" spans="31:31" x14ac:dyDescent="0.25">
      <c r="AE2859" s="217"/>
    </row>
    <row r="2860" spans="31:31" x14ac:dyDescent="0.25">
      <c r="AE2860" s="217"/>
    </row>
    <row r="2861" spans="31:31" x14ac:dyDescent="0.25">
      <c r="AE2861" s="217"/>
    </row>
    <row r="2862" spans="31:31" x14ac:dyDescent="0.25">
      <c r="AE2862" s="217"/>
    </row>
    <row r="2863" spans="31:31" x14ac:dyDescent="0.25">
      <c r="AE2863" s="217"/>
    </row>
    <row r="2864" spans="31:31" x14ac:dyDescent="0.25">
      <c r="AE2864" s="217"/>
    </row>
    <row r="2865" spans="31:31" x14ac:dyDescent="0.25">
      <c r="AE2865" s="217"/>
    </row>
    <row r="2866" spans="31:31" x14ac:dyDescent="0.25">
      <c r="AE2866" s="217"/>
    </row>
    <row r="2867" spans="31:31" x14ac:dyDescent="0.25">
      <c r="AE2867" s="217"/>
    </row>
    <row r="2868" spans="31:31" x14ac:dyDescent="0.25">
      <c r="AE2868" s="217"/>
    </row>
    <row r="2869" spans="31:31" x14ac:dyDescent="0.25">
      <c r="AE2869" s="217"/>
    </row>
    <row r="2870" spans="31:31" x14ac:dyDescent="0.25">
      <c r="AE2870" s="217"/>
    </row>
    <row r="2871" spans="31:31" x14ac:dyDescent="0.25">
      <c r="AE2871" s="217"/>
    </row>
    <row r="2872" spans="31:31" x14ac:dyDescent="0.25">
      <c r="AE2872" s="217"/>
    </row>
    <row r="2873" spans="31:31" x14ac:dyDescent="0.25">
      <c r="AE2873" s="217"/>
    </row>
    <row r="2874" spans="31:31" x14ac:dyDescent="0.25">
      <c r="AE2874" s="217"/>
    </row>
    <row r="2875" spans="31:31" x14ac:dyDescent="0.25">
      <c r="AE2875" s="217"/>
    </row>
    <row r="2876" spans="31:31" x14ac:dyDescent="0.25">
      <c r="AE2876" s="217"/>
    </row>
    <row r="2877" spans="31:31" x14ac:dyDescent="0.25">
      <c r="AE2877" s="217"/>
    </row>
    <row r="2878" spans="31:31" x14ac:dyDescent="0.25">
      <c r="AE2878" s="217"/>
    </row>
    <row r="2879" spans="31:31" x14ac:dyDescent="0.25">
      <c r="AE2879" s="217"/>
    </row>
    <row r="2880" spans="31:31" x14ac:dyDescent="0.25">
      <c r="AE2880" s="217"/>
    </row>
    <row r="2881" spans="31:31" x14ac:dyDescent="0.25">
      <c r="AE2881" s="217"/>
    </row>
    <row r="2882" spans="31:31" x14ac:dyDescent="0.25">
      <c r="AE2882" s="217"/>
    </row>
    <row r="2883" spans="31:31" x14ac:dyDescent="0.25">
      <c r="AE2883" s="217"/>
    </row>
    <row r="2884" spans="31:31" x14ac:dyDescent="0.25">
      <c r="AE2884" s="217"/>
    </row>
    <row r="2885" spans="31:31" x14ac:dyDescent="0.25">
      <c r="AE2885" s="217"/>
    </row>
    <row r="2886" spans="31:31" x14ac:dyDescent="0.25">
      <c r="AE2886" s="217"/>
    </row>
    <row r="2887" spans="31:31" x14ac:dyDescent="0.25">
      <c r="AE2887" s="217"/>
    </row>
    <row r="2888" spans="31:31" x14ac:dyDescent="0.25">
      <c r="AE2888" s="217"/>
    </row>
    <row r="2889" spans="31:31" x14ac:dyDescent="0.25">
      <c r="AE2889" s="217"/>
    </row>
    <row r="2890" spans="31:31" x14ac:dyDescent="0.25">
      <c r="AE2890" s="217"/>
    </row>
    <row r="2891" spans="31:31" x14ac:dyDescent="0.25">
      <c r="AE2891" s="217"/>
    </row>
    <row r="2892" spans="31:31" x14ac:dyDescent="0.25">
      <c r="AE2892" s="217"/>
    </row>
    <row r="2893" spans="31:31" x14ac:dyDescent="0.25">
      <c r="AE2893" s="217"/>
    </row>
    <row r="2894" spans="31:31" x14ac:dyDescent="0.25">
      <c r="AE2894" s="217"/>
    </row>
    <row r="2895" spans="31:31" x14ac:dyDescent="0.25">
      <c r="AE2895" s="217"/>
    </row>
    <row r="2896" spans="31:31" x14ac:dyDescent="0.25">
      <c r="AE2896" s="217"/>
    </row>
    <row r="2897" spans="31:31" x14ac:dyDescent="0.25">
      <c r="AE2897" s="217"/>
    </row>
    <row r="2898" spans="31:31" x14ac:dyDescent="0.25">
      <c r="AE2898" s="217"/>
    </row>
    <row r="2899" spans="31:31" x14ac:dyDescent="0.25">
      <c r="AE2899" s="217"/>
    </row>
    <row r="2900" spans="31:31" x14ac:dyDescent="0.25">
      <c r="AE2900" s="217"/>
    </row>
    <row r="2901" spans="31:31" x14ac:dyDescent="0.25">
      <c r="AE2901" s="217"/>
    </row>
    <row r="2902" spans="31:31" x14ac:dyDescent="0.25">
      <c r="AE2902" s="217"/>
    </row>
    <row r="2903" spans="31:31" x14ac:dyDescent="0.25">
      <c r="AE2903" s="217"/>
    </row>
    <row r="2904" spans="31:31" x14ac:dyDescent="0.25">
      <c r="AE2904" s="217"/>
    </row>
    <row r="2905" spans="31:31" x14ac:dyDescent="0.25">
      <c r="AE2905" s="217"/>
    </row>
    <row r="2906" spans="31:31" x14ac:dyDescent="0.25">
      <c r="AE2906" s="217"/>
    </row>
    <row r="2907" spans="31:31" x14ac:dyDescent="0.25">
      <c r="AE2907" s="217"/>
    </row>
    <row r="2908" spans="31:31" x14ac:dyDescent="0.25">
      <c r="AE2908" s="217"/>
    </row>
    <row r="2909" spans="31:31" x14ac:dyDescent="0.25">
      <c r="AE2909" s="217"/>
    </row>
    <row r="2910" spans="31:31" x14ac:dyDescent="0.25">
      <c r="AE2910" s="217"/>
    </row>
    <row r="2911" spans="31:31" x14ac:dyDescent="0.25">
      <c r="AE2911" s="217"/>
    </row>
    <row r="2912" spans="31:31" x14ac:dyDescent="0.25">
      <c r="AE2912" s="217"/>
    </row>
    <row r="2913" spans="31:31" x14ac:dyDescent="0.25">
      <c r="AE2913" s="217"/>
    </row>
    <row r="2914" spans="31:31" x14ac:dyDescent="0.25">
      <c r="AE2914" s="217"/>
    </row>
    <row r="2915" spans="31:31" x14ac:dyDescent="0.25">
      <c r="AE2915" s="217"/>
    </row>
    <row r="2916" spans="31:31" x14ac:dyDescent="0.25">
      <c r="AE2916" s="217"/>
    </row>
    <row r="2917" spans="31:31" x14ac:dyDescent="0.25">
      <c r="AE2917" s="217"/>
    </row>
    <row r="2918" spans="31:31" x14ac:dyDescent="0.25">
      <c r="AE2918" s="217"/>
    </row>
    <row r="2919" spans="31:31" x14ac:dyDescent="0.25">
      <c r="AE2919" s="217"/>
    </row>
    <row r="2920" spans="31:31" x14ac:dyDescent="0.25">
      <c r="AE2920" s="217"/>
    </row>
    <row r="2921" spans="31:31" x14ac:dyDescent="0.25">
      <c r="AE2921" s="217"/>
    </row>
    <row r="2922" spans="31:31" x14ac:dyDescent="0.25">
      <c r="AE2922" s="217"/>
    </row>
    <row r="2923" spans="31:31" x14ac:dyDescent="0.25">
      <c r="AE2923" s="217"/>
    </row>
    <row r="2924" spans="31:31" x14ac:dyDescent="0.25">
      <c r="AE2924" s="217"/>
    </row>
    <row r="2925" spans="31:31" x14ac:dyDescent="0.25">
      <c r="AE2925" s="217"/>
    </row>
    <row r="2926" spans="31:31" x14ac:dyDescent="0.25">
      <c r="AE2926" s="217"/>
    </row>
    <row r="2927" spans="31:31" x14ac:dyDescent="0.25">
      <c r="AE2927" s="217"/>
    </row>
    <row r="2928" spans="31:31" x14ac:dyDescent="0.25">
      <c r="AE2928" s="217"/>
    </row>
    <row r="2929" spans="31:31" x14ac:dyDescent="0.25">
      <c r="AE2929" s="217"/>
    </row>
    <row r="2930" spans="31:31" x14ac:dyDescent="0.25">
      <c r="AE2930" s="217"/>
    </row>
    <row r="2931" spans="31:31" x14ac:dyDescent="0.25">
      <c r="AE2931" s="217"/>
    </row>
    <row r="2932" spans="31:31" x14ac:dyDescent="0.25">
      <c r="AE2932" s="217"/>
    </row>
    <row r="2933" spans="31:31" x14ac:dyDescent="0.25">
      <c r="AE2933" s="217"/>
    </row>
    <row r="2934" spans="31:31" x14ac:dyDescent="0.25">
      <c r="AE2934" s="217"/>
    </row>
    <row r="2935" spans="31:31" x14ac:dyDescent="0.25">
      <c r="AE2935" s="217"/>
    </row>
    <row r="2936" spans="31:31" x14ac:dyDescent="0.25">
      <c r="AE2936" s="217"/>
    </row>
    <row r="2937" spans="31:31" x14ac:dyDescent="0.25">
      <c r="AE2937" s="217"/>
    </row>
    <row r="2938" spans="31:31" x14ac:dyDescent="0.25">
      <c r="AE2938" s="217"/>
    </row>
    <row r="2939" spans="31:31" x14ac:dyDescent="0.25">
      <c r="AE2939" s="217"/>
    </row>
    <row r="2940" spans="31:31" x14ac:dyDescent="0.25">
      <c r="AE2940" s="217"/>
    </row>
    <row r="2941" spans="31:31" x14ac:dyDescent="0.25">
      <c r="AE2941" s="217"/>
    </row>
    <row r="2942" spans="31:31" x14ac:dyDescent="0.25">
      <c r="AE2942" s="217"/>
    </row>
    <row r="2943" spans="31:31" x14ac:dyDescent="0.25">
      <c r="AE2943" s="217"/>
    </row>
    <row r="2944" spans="31:31" x14ac:dyDescent="0.25">
      <c r="AE2944" s="217"/>
    </row>
    <row r="2945" spans="31:31" x14ac:dyDescent="0.25">
      <c r="AE2945" s="217"/>
    </row>
    <row r="2946" spans="31:31" x14ac:dyDescent="0.25">
      <c r="AE2946" s="217"/>
    </row>
    <row r="2947" spans="31:31" x14ac:dyDescent="0.25">
      <c r="AE2947" s="217"/>
    </row>
    <row r="2948" spans="31:31" x14ac:dyDescent="0.25">
      <c r="AE2948" s="217"/>
    </row>
    <row r="2949" spans="31:31" x14ac:dyDescent="0.25">
      <c r="AE2949" s="217"/>
    </row>
    <row r="2950" spans="31:31" x14ac:dyDescent="0.25">
      <c r="AE2950" s="217"/>
    </row>
    <row r="2951" spans="31:31" x14ac:dyDescent="0.25">
      <c r="AE2951" s="217"/>
    </row>
    <row r="2952" spans="31:31" x14ac:dyDescent="0.25">
      <c r="AE2952" s="217"/>
    </row>
    <row r="2953" spans="31:31" x14ac:dyDescent="0.25">
      <c r="AE2953" s="217"/>
    </row>
    <row r="2954" spans="31:31" x14ac:dyDescent="0.25">
      <c r="AE2954" s="217"/>
    </row>
    <row r="2955" spans="31:31" x14ac:dyDescent="0.25">
      <c r="AE2955" s="217"/>
    </row>
    <row r="2956" spans="31:31" x14ac:dyDescent="0.25">
      <c r="AE2956" s="217"/>
    </row>
    <row r="2957" spans="31:31" x14ac:dyDescent="0.25">
      <c r="AE2957" s="217"/>
    </row>
    <row r="2958" spans="31:31" x14ac:dyDescent="0.25">
      <c r="AE2958" s="217"/>
    </row>
    <row r="2959" spans="31:31" x14ac:dyDescent="0.25">
      <c r="AE2959" s="217"/>
    </row>
    <row r="2960" spans="31:31" x14ac:dyDescent="0.25">
      <c r="AE2960" s="217"/>
    </row>
    <row r="2961" spans="31:31" x14ac:dyDescent="0.25">
      <c r="AE2961" s="217"/>
    </row>
    <row r="2962" spans="31:31" x14ac:dyDescent="0.25">
      <c r="AE2962" s="217"/>
    </row>
    <row r="2963" spans="31:31" x14ac:dyDescent="0.25">
      <c r="AE2963" s="217"/>
    </row>
    <row r="2964" spans="31:31" x14ac:dyDescent="0.25">
      <c r="AE2964" s="217"/>
    </row>
    <row r="2965" spans="31:31" x14ac:dyDescent="0.25">
      <c r="AE2965" s="217"/>
    </row>
    <row r="2966" spans="31:31" x14ac:dyDescent="0.25">
      <c r="AE2966" s="217"/>
    </row>
    <row r="2967" spans="31:31" x14ac:dyDescent="0.25">
      <c r="AE2967" s="217"/>
    </row>
    <row r="2968" spans="31:31" x14ac:dyDescent="0.25">
      <c r="AE2968" s="217"/>
    </row>
    <row r="2969" spans="31:31" x14ac:dyDescent="0.25">
      <c r="AE2969" s="217"/>
    </row>
    <row r="2970" spans="31:31" x14ac:dyDescent="0.25">
      <c r="AE2970" s="217"/>
    </row>
    <row r="2971" spans="31:31" x14ac:dyDescent="0.25">
      <c r="AE2971" s="217"/>
    </row>
    <row r="2972" spans="31:31" x14ac:dyDescent="0.25">
      <c r="AE2972" s="217"/>
    </row>
    <row r="2973" spans="31:31" x14ac:dyDescent="0.25">
      <c r="AE2973" s="217"/>
    </row>
    <row r="2974" spans="31:31" x14ac:dyDescent="0.25">
      <c r="AE2974" s="217"/>
    </row>
    <row r="2975" spans="31:31" x14ac:dyDescent="0.25">
      <c r="AE2975" s="217"/>
    </row>
    <row r="2976" spans="31:31" x14ac:dyDescent="0.25">
      <c r="AE2976" s="217"/>
    </row>
    <row r="2977" spans="31:31" x14ac:dyDescent="0.25">
      <c r="AE2977" s="217"/>
    </row>
    <row r="2978" spans="31:31" x14ac:dyDescent="0.25">
      <c r="AE2978" s="217"/>
    </row>
    <row r="2979" spans="31:31" x14ac:dyDescent="0.25">
      <c r="AE2979" s="217"/>
    </row>
    <row r="2980" spans="31:31" x14ac:dyDescent="0.25">
      <c r="AE2980" s="217"/>
    </row>
    <row r="2981" spans="31:31" x14ac:dyDescent="0.25">
      <c r="AE2981" s="217"/>
    </row>
    <row r="2982" spans="31:31" x14ac:dyDescent="0.25">
      <c r="AE2982" s="217"/>
    </row>
    <row r="2983" spans="31:31" x14ac:dyDescent="0.25">
      <c r="AE2983" s="217"/>
    </row>
    <row r="2984" spans="31:31" x14ac:dyDescent="0.25">
      <c r="AE2984" s="217"/>
    </row>
    <row r="2985" spans="31:31" x14ac:dyDescent="0.25">
      <c r="AE2985" s="217"/>
    </row>
    <row r="2986" spans="31:31" x14ac:dyDescent="0.25">
      <c r="AE2986" s="217"/>
    </row>
    <row r="2987" spans="31:31" x14ac:dyDescent="0.25">
      <c r="AE2987" s="217"/>
    </row>
    <row r="2988" spans="31:31" x14ac:dyDescent="0.25">
      <c r="AE2988" s="217"/>
    </row>
    <row r="2989" spans="31:31" x14ac:dyDescent="0.25">
      <c r="AE2989" s="217"/>
    </row>
    <row r="2990" spans="31:31" x14ac:dyDescent="0.25">
      <c r="AE2990" s="217"/>
    </row>
    <row r="2991" spans="31:31" x14ac:dyDescent="0.25">
      <c r="AE2991" s="217"/>
    </row>
    <row r="2992" spans="31:31" x14ac:dyDescent="0.25">
      <c r="AE2992" s="217"/>
    </row>
    <row r="2993" spans="31:31" x14ac:dyDescent="0.25">
      <c r="AE2993" s="217"/>
    </row>
    <row r="2994" spans="31:31" x14ac:dyDescent="0.25">
      <c r="AE2994" s="217"/>
    </row>
    <row r="2995" spans="31:31" x14ac:dyDescent="0.25">
      <c r="AE2995" s="217"/>
    </row>
    <row r="2996" spans="31:31" x14ac:dyDescent="0.25">
      <c r="AE2996" s="217"/>
    </row>
    <row r="2997" spans="31:31" x14ac:dyDescent="0.25">
      <c r="AE2997" s="217"/>
    </row>
    <row r="2998" spans="31:31" x14ac:dyDescent="0.25">
      <c r="AE2998" s="217"/>
    </row>
    <row r="2999" spans="31:31" x14ac:dyDescent="0.25">
      <c r="AE2999" s="217"/>
    </row>
    <row r="3000" spans="31:31" x14ac:dyDescent="0.25">
      <c r="AE3000" s="217"/>
    </row>
    <row r="3001" spans="31:31" x14ac:dyDescent="0.25">
      <c r="AE3001" s="217"/>
    </row>
    <row r="3002" spans="31:31" x14ac:dyDescent="0.25">
      <c r="AE3002" s="217"/>
    </row>
    <row r="3003" spans="31:31" x14ac:dyDescent="0.25">
      <c r="AE3003" s="217"/>
    </row>
    <row r="3004" spans="31:31" x14ac:dyDescent="0.25">
      <c r="AE3004" s="217"/>
    </row>
    <row r="3005" spans="31:31" x14ac:dyDescent="0.25">
      <c r="AE3005" s="217"/>
    </row>
    <row r="3006" spans="31:31" x14ac:dyDescent="0.25">
      <c r="AE3006" s="217"/>
    </row>
    <row r="3007" spans="31:31" x14ac:dyDescent="0.25">
      <c r="AE3007" s="217"/>
    </row>
    <row r="3008" spans="31:31" x14ac:dyDescent="0.25">
      <c r="AE3008" s="217"/>
    </row>
    <row r="3009" spans="31:31" x14ac:dyDescent="0.25">
      <c r="AE3009" s="217"/>
    </row>
    <row r="3010" spans="31:31" x14ac:dyDescent="0.25">
      <c r="AE3010" s="217"/>
    </row>
    <row r="3011" spans="31:31" x14ac:dyDescent="0.25">
      <c r="AE3011" s="217"/>
    </row>
    <row r="3012" spans="31:31" x14ac:dyDescent="0.25">
      <c r="AE3012" s="217"/>
    </row>
    <row r="3013" spans="31:31" x14ac:dyDescent="0.25">
      <c r="AE3013" s="217"/>
    </row>
    <row r="3014" spans="31:31" x14ac:dyDescent="0.25">
      <c r="AE3014" s="217"/>
    </row>
    <row r="3015" spans="31:31" x14ac:dyDescent="0.25">
      <c r="AE3015" s="217"/>
    </row>
    <row r="3016" spans="31:31" x14ac:dyDescent="0.25">
      <c r="AE3016" s="217"/>
    </row>
    <row r="3017" spans="31:31" x14ac:dyDescent="0.25">
      <c r="AE3017" s="217"/>
    </row>
    <row r="3018" spans="31:31" x14ac:dyDescent="0.25">
      <c r="AE3018" s="217"/>
    </row>
    <row r="3019" spans="31:31" x14ac:dyDescent="0.25">
      <c r="AE3019" s="217"/>
    </row>
    <row r="3020" spans="31:31" x14ac:dyDescent="0.25">
      <c r="AE3020" s="217"/>
    </row>
    <row r="3021" spans="31:31" x14ac:dyDescent="0.25">
      <c r="AE3021" s="217"/>
    </row>
    <row r="3022" spans="31:31" x14ac:dyDescent="0.25">
      <c r="AE3022" s="217"/>
    </row>
    <row r="3023" spans="31:31" x14ac:dyDescent="0.25">
      <c r="AE3023" s="217"/>
    </row>
    <row r="3024" spans="31:31" x14ac:dyDescent="0.25">
      <c r="AE3024" s="217"/>
    </row>
    <row r="3025" spans="31:31" x14ac:dyDescent="0.25">
      <c r="AE3025" s="217"/>
    </row>
    <row r="3026" spans="31:31" x14ac:dyDescent="0.25">
      <c r="AE3026" s="217"/>
    </row>
    <row r="3027" spans="31:31" x14ac:dyDescent="0.25">
      <c r="AE3027" s="217"/>
    </row>
    <row r="3028" spans="31:31" x14ac:dyDescent="0.25">
      <c r="AE3028" s="217"/>
    </row>
    <row r="3029" spans="31:31" x14ac:dyDescent="0.25">
      <c r="AE3029" s="217"/>
    </row>
    <row r="3030" spans="31:31" x14ac:dyDescent="0.25">
      <c r="AE3030" s="217"/>
    </row>
    <row r="3031" spans="31:31" x14ac:dyDescent="0.25">
      <c r="AE3031" s="217"/>
    </row>
    <row r="3032" spans="31:31" x14ac:dyDescent="0.25">
      <c r="AE3032" s="217"/>
    </row>
    <row r="3033" spans="31:31" x14ac:dyDescent="0.25">
      <c r="AE3033" s="217"/>
    </row>
    <row r="3034" spans="31:31" x14ac:dyDescent="0.25">
      <c r="AE3034" s="217"/>
    </row>
    <row r="3035" spans="31:31" x14ac:dyDescent="0.25">
      <c r="AE3035" s="217"/>
    </row>
    <row r="3036" spans="31:31" x14ac:dyDescent="0.25">
      <c r="AE3036" s="217"/>
    </row>
    <row r="3037" spans="31:31" x14ac:dyDescent="0.25">
      <c r="AE3037" s="217"/>
    </row>
    <row r="3038" spans="31:31" x14ac:dyDescent="0.25">
      <c r="AE3038" s="217"/>
    </row>
    <row r="3039" spans="31:31" x14ac:dyDescent="0.25">
      <c r="AE3039" s="217"/>
    </row>
    <row r="3040" spans="31:31" x14ac:dyDescent="0.25">
      <c r="AE3040" s="217"/>
    </row>
    <row r="3041" spans="31:31" x14ac:dyDescent="0.25">
      <c r="AE3041" s="217"/>
    </row>
    <row r="3042" spans="31:31" x14ac:dyDescent="0.25">
      <c r="AE3042" s="217"/>
    </row>
    <row r="3043" spans="31:31" x14ac:dyDescent="0.25">
      <c r="AE3043" s="217"/>
    </row>
    <row r="3044" spans="31:31" x14ac:dyDescent="0.25">
      <c r="AE3044" s="217"/>
    </row>
    <row r="3045" spans="31:31" x14ac:dyDescent="0.25">
      <c r="AE3045" s="217"/>
    </row>
    <row r="3046" spans="31:31" x14ac:dyDescent="0.25">
      <c r="AE3046" s="217"/>
    </row>
    <row r="3047" spans="31:31" x14ac:dyDescent="0.25">
      <c r="AE3047" s="217"/>
    </row>
    <row r="3048" spans="31:31" x14ac:dyDescent="0.25">
      <c r="AE3048" s="217"/>
    </row>
    <row r="3049" spans="31:31" x14ac:dyDescent="0.25">
      <c r="AE3049" s="217"/>
    </row>
    <row r="3050" spans="31:31" x14ac:dyDescent="0.25">
      <c r="AE3050" s="217"/>
    </row>
    <row r="3051" spans="31:31" x14ac:dyDescent="0.25">
      <c r="AE3051" s="217"/>
    </row>
    <row r="3052" spans="31:31" x14ac:dyDescent="0.25">
      <c r="AE3052" s="217"/>
    </row>
    <row r="3053" spans="31:31" x14ac:dyDescent="0.25">
      <c r="AE3053" s="217"/>
    </row>
    <row r="3054" spans="31:31" x14ac:dyDescent="0.25">
      <c r="AE3054" s="217"/>
    </row>
    <row r="3055" spans="31:31" x14ac:dyDescent="0.25">
      <c r="AE3055" s="217"/>
    </row>
    <row r="3056" spans="31:31" x14ac:dyDescent="0.25">
      <c r="AE3056" s="217"/>
    </row>
    <row r="3057" spans="31:31" x14ac:dyDescent="0.25">
      <c r="AE3057" s="217"/>
    </row>
    <row r="3058" spans="31:31" x14ac:dyDescent="0.25">
      <c r="AE3058" s="217"/>
    </row>
    <row r="3059" spans="31:31" x14ac:dyDescent="0.25">
      <c r="AE3059" s="217"/>
    </row>
    <row r="3060" spans="31:31" x14ac:dyDescent="0.25">
      <c r="AE3060" s="217"/>
    </row>
    <row r="3061" spans="31:31" x14ac:dyDescent="0.25">
      <c r="AE3061" s="217"/>
    </row>
    <row r="3062" spans="31:31" x14ac:dyDescent="0.25">
      <c r="AE3062" s="217"/>
    </row>
    <row r="3063" spans="31:31" x14ac:dyDescent="0.25">
      <c r="AE3063" s="217"/>
    </row>
    <row r="3064" spans="31:31" x14ac:dyDescent="0.25">
      <c r="AE3064" s="217"/>
    </row>
    <row r="3065" spans="31:31" x14ac:dyDescent="0.25">
      <c r="AE3065" s="217"/>
    </row>
    <row r="3066" spans="31:31" x14ac:dyDescent="0.25">
      <c r="AE3066" s="217"/>
    </row>
    <row r="3067" spans="31:31" x14ac:dyDescent="0.25">
      <c r="AE3067" s="217"/>
    </row>
    <row r="3068" spans="31:31" x14ac:dyDescent="0.25">
      <c r="AE3068" s="217"/>
    </row>
    <row r="3069" spans="31:31" x14ac:dyDescent="0.25">
      <c r="AE3069" s="217"/>
    </row>
    <row r="3070" spans="31:31" x14ac:dyDescent="0.25">
      <c r="AE3070" s="217"/>
    </row>
    <row r="3071" spans="31:31" x14ac:dyDescent="0.25">
      <c r="AE3071" s="217"/>
    </row>
    <row r="3072" spans="31:31" x14ac:dyDescent="0.25">
      <c r="AE3072" s="217"/>
    </row>
    <row r="3073" spans="31:31" x14ac:dyDescent="0.25">
      <c r="AE3073" s="217"/>
    </row>
    <row r="3074" spans="31:31" x14ac:dyDescent="0.25">
      <c r="AE3074" s="217"/>
    </row>
    <row r="3075" spans="31:31" x14ac:dyDescent="0.25">
      <c r="AE3075" s="217"/>
    </row>
    <row r="3076" spans="31:31" x14ac:dyDescent="0.25">
      <c r="AE3076" s="217"/>
    </row>
    <row r="3077" spans="31:31" x14ac:dyDescent="0.25">
      <c r="AE3077" s="217"/>
    </row>
    <row r="3078" spans="31:31" x14ac:dyDescent="0.25">
      <c r="AE3078" s="217"/>
    </row>
    <row r="3079" spans="31:31" x14ac:dyDescent="0.25">
      <c r="AE3079" s="217"/>
    </row>
    <row r="3080" spans="31:31" x14ac:dyDescent="0.25">
      <c r="AE3080" s="217"/>
    </row>
    <row r="3081" spans="31:31" x14ac:dyDescent="0.25">
      <c r="AE3081" s="217"/>
    </row>
    <row r="3082" spans="31:31" x14ac:dyDescent="0.25">
      <c r="AE3082" s="217"/>
    </row>
    <row r="3083" spans="31:31" x14ac:dyDescent="0.25">
      <c r="AE3083" s="217"/>
    </row>
    <row r="3084" spans="31:31" x14ac:dyDescent="0.25">
      <c r="AE3084" s="217"/>
    </row>
    <row r="3085" spans="31:31" x14ac:dyDescent="0.25">
      <c r="AE3085" s="217"/>
    </row>
    <row r="3086" spans="31:31" x14ac:dyDescent="0.25">
      <c r="AE3086" s="217"/>
    </row>
    <row r="3087" spans="31:31" x14ac:dyDescent="0.25">
      <c r="AE3087" s="217"/>
    </row>
    <row r="3088" spans="31:31" x14ac:dyDescent="0.25">
      <c r="AE3088" s="217"/>
    </row>
    <row r="3089" spans="31:31" x14ac:dyDescent="0.25">
      <c r="AE3089" s="217"/>
    </row>
    <row r="3090" spans="31:31" x14ac:dyDescent="0.25">
      <c r="AE3090" s="217"/>
    </row>
    <row r="3091" spans="31:31" x14ac:dyDescent="0.25">
      <c r="AE3091" s="217"/>
    </row>
    <row r="3092" spans="31:31" x14ac:dyDescent="0.25">
      <c r="AE3092" s="217"/>
    </row>
    <row r="3093" spans="31:31" x14ac:dyDescent="0.25">
      <c r="AE3093" s="217"/>
    </row>
    <row r="3094" spans="31:31" x14ac:dyDescent="0.25">
      <c r="AE3094" s="217"/>
    </row>
    <row r="3095" spans="31:31" x14ac:dyDescent="0.25">
      <c r="AE3095" s="217"/>
    </row>
    <row r="3096" spans="31:31" x14ac:dyDescent="0.25">
      <c r="AE3096" s="217"/>
    </row>
    <row r="3097" spans="31:31" x14ac:dyDescent="0.25">
      <c r="AE3097" s="217"/>
    </row>
    <row r="3098" spans="31:31" x14ac:dyDescent="0.25">
      <c r="AE3098" s="217"/>
    </row>
    <row r="3099" spans="31:31" x14ac:dyDescent="0.25">
      <c r="AE3099" s="217"/>
    </row>
    <row r="3100" spans="31:31" x14ac:dyDescent="0.25">
      <c r="AE3100" s="217"/>
    </row>
    <row r="3101" spans="31:31" x14ac:dyDescent="0.25">
      <c r="AE3101" s="217"/>
    </row>
    <row r="3102" spans="31:31" x14ac:dyDescent="0.25">
      <c r="AE3102" s="217"/>
    </row>
    <row r="3103" spans="31:31" x14ac:dyDescent="0.25">
      <c r="AE3103" s="217"/>
    </row>
    <row r="3104" spans="31:31" x14ac:dyDescent="0.25">
      <c r="AE3104" s="217"/>
    </row>
    <row r="3105" spans="31:31" x14ac:dyDescent="0.25">
      <c r="AE3105" s="217"/>
    </row>
    <row r="3106" spans="31:31" x14ac:dyDescent="0.25">
      <c r="AE3106" s="217"/>
    </row>
    <row r="3107" spans="31:31" x14ac:dyDescent="0.25">
      <c r="AE3107" s="217"/>
    </row>
    <row r="3108" spans="31:31" x14ac:dyDescent="0.25">
      <c r="AE3108" s="217"/>
    </row>
    <row r="3109" spans="31:31" x14ac:dyDescent="0.25">
      <c r="AE3109" s="217"/>
    </row>
    <row r="3110" spans="31:31" x14ac:dyDescent="0.25">
      <c r="AE3110" s="217"/>
    </row>
    <row r="3111" spans="31:31" x14ac:dyDescent="0.25">
      <c r="AE3111" s="217"/>
    </row>
    <row r="3112" spans="31:31" x14ac:dyDescent="0.25">
      <c r="AE3112" s="217"/>
    </row>
    <row r="3113" spans="31:31" x14ac:dyDescent="0.25">
      <c r="AE3113" s="217"/>
    </row>
    <row r="3114" spans="31:31" x14ac:dyDescent="0.25">
      <c r="AE3114" s="217"/>
    </row>
    <row r="3115" spans="31:31" x14ac:dyDescent="0.25">
      <c r="AE3115" s="217"/>
    </row>
    <row r="3116" spans="31:31" x14ac:dyDescent="0.25">
      <c r="AE3116" s="217"/>
    </row>
    <row r="3117" spans="31:31" x14ac:dyDescent="0.25">
      <c r="AE3117" s="217"/>
    </row>
    <row r="3118" spans="31:31" x14ac:dyDescent="0.25">
      <c r="AE3118" s="217"/>
    </row>
    <row r="3119" spans="31:31" x14ac:dyDescent="0.25">
      <c r="AE3119" s="217"/>
    </row>
    <row r="3120" spans="31:31" x14ac:dyDescent="0.25">
      <c r="AE3120" s="217"/>
    </row>
    <row r="3121" spans="31:31" x14ac:dyDescent="0.25">
      <c r="AE3121" s="217"/>
    </row>
    <row r="3122" spans="31:31" x14ac:dyDescent="0.25">
      <c r="AE3122" s="217"/>
    </row>
    <row r="3123" spans="31:31" x14ac:dyDescent="0.25">
      <c r="AE3123" s="217"/>
    </row>
    <row r="3124" spans="31:31" x14ac:dyDescent="0.25">
      <c r="AE3124" s="217"/>
    </row>
    <row r="3125" spans="31:31" x14ac:dyDescent="0.25">
      <c r="AE3125" s="217"/>
    </row>
    <row r="3126" spans="31:31" x14ac:dyDescent="0.25">
      <c r="AE3126" s="217"/>
    </row>
    <row r="3127" spans="31:31" x14ac:dyDescent="0.25">
      <c r="AE3127" s="217"/>
    </row>
    <row r="3128" spans="31:31" x14ac:dyDescent="0.25">
      <c r="AE3128" s="217"/>
    </row>
    <row r="3129" spans="31:31" x14ac:dyDescent="0.25">
      <c r="AE3129" s="217"/>
    </row>
    <row r="3130" spans="31:31" x14ac:dyDescent="0.25">
      <c r="AE3130" s="217"/>
    </row>
    <row r="3131" spans="31:31" x14ac:dyDescent="0.25">
      <c r="AE3131" s="217"/>
    </row>
    <row r="3132" spans="31:31" x14ac:dyDescent="0.25">
      <c r="AE3132" s="217"/>
    </row>
    <row r="3133" spans="31:31" x14ac:dyDescent="0.25">
      <c r="AE3133" s="217"/>
    </row>
    <row r="3134" spans="31:31" x14ac:dyDescent="0.25">
      <c r="AE3134" s="217"/>
    </row>
    <row r="3135" spans="31:31" x14ac:dyDescent="0.25">
      <c r="AE3135" s="217"/>
    </row>
    <row r="3136" spans="31:31" x14ac:dyDescent="0.25">
      <c r="AE3136" s="217"/>
    </row>
    <row r="3137" spans="31:31" x14ac:dyDescent="0.25">
      <c r="AE3137" s="217"/>
    </row>
    <row r="3138" spans="31:31" x14ac:dyDescent="0.25">
      <c r="AE3138" s="217"/>
    </row>
    <row r="3139" spans="31:31" x14ac:dyDescent="0.25">
      <c r="AE3139" s="217"/>
    </row>
    <row r="3140" spans="31:31" x14ac:dyDescent="0.25">
      <c r="AE3140" s="217"/>
    </row>
    <row r="3141" spans="31:31" x14ac:dyDescent="0.25">
      <c r="AE3141" s="217"/>
    </row>
    <row r="3142" spans="31:31" x14ac:dyDescent="0.25">
      <c r="AE3142" s="217"/>
    </row>
    <row r="3143" spans="31:31" x14ac:dyDescent="0.25">
      <c r="AE3143" s="217"/>
    </row>
    <row r="3144" spans="31:31" x14ac:dyDescent="0.25">
      <c r="AE3144" s="217"/>
    </row>
    <row r="3145" spans="31:31" x14ac:dyDescent="0.25">
      <c r="AE3145" s="217"/>
    </row>
    <row r="3146" spans="31:31" x14ac:dyDescent="0.25">
      <c r="AE3146" s="217"/>
    </row>
    <row r="3147" spans="31:31" x14ac:dyDescent="0.25">
      <c r="AE3147" s="217"/>
    </row>
    <row r="3148" spans="31:31" x14ac:dyDescent="0.25">
      <c r="AE3148" s="217"/>
    </row>
    <row r="3149" spans="31:31" x14ac:dyDescent="0.25">
      <c r="AE3149" s="217"/>
    </row>
    <row r="3150" spans="31:31" x14ac:dyDescent="0.25">
      <c r="AE3150" s="217"/>
    </row>
    <row r="3151" spans="31:31" x14ac:dyDescent="0.25">
      <c r="AE3151" s="217"/>
    </row>
    <row r="3152" spans="31:31" x14ac:dyDescent="0.25">
      <c r="AE3152" s="217"/>
    </row>
    <row r="3153" spans="31:31" x14ac:dyDescent="0.25">
      <c r="AE3153" s="217"/>
    </row>
    <row r="3154" spans="31:31" x14ac:dyDescent="0.25">
      <c r="AE3154" s="217"/>
    </row>
    <row r="3155" spans="31:31" x14ac:dyDescent="0.25">
      <c r="AE3155" s="217"/>
    </row>
    <row r="3156" spans="31:31" x14ac:dyDescent="0.25">
      <c r="AE3156" s="217"/>
    </row>
    <row r="3157" spans="31:31" x14ac:dyDescent="0.25">
      <c r="AE3157" s="217"/>
    </row>
    <row r="3158" spans="31:31" x14ac:dyDescent="0.25">
      <c r="AE3158" s="217"/>
    </row>
    <row r="3159" spans="31:31" x14ac:dyDescent="0.25">
      <c r="AE3159" s="217"/>
    </row>
    <row r="3160" spans="31:31" x14ac:dyDescent="0.25">
      <c r="AE3160" s="217"/>
    </row>
    <row r="3161" spans="31:31" x14ac:dyDescent="0.25">
      <c r="AE3161" s="217"/>
    </row>
    <row r="3162" spans="31:31" x14ac:dyDescent="0.25">
      <c r="AE3162" s="217"/>
    </row>
    <row r="3163" spans="31:31" x14ac:dyDescent="0.25">
      <c r="AE3163" s="217"/>
    </row>
    <row r="3164" spans="31:31" x14ac:dyDescent="0.25">
      <c r="AE3164" s="217"/>
    </row>
    <row r="3165" spans="31:31" x14ac:dyDescent="0.25">
      <c r="AE3165" s="217"/>
    </row>
    <row r="3166" spans="31:31" x14ac:dyDescent="0.25">
      <c r="AE3166" s="217"/>
    </row>
    <row r="3167" spans="31:31" x14ac:dyDescent="0.25">
      <c r="AE3167" s="217"/>
    </row>
    <row r="3168" spans="31:31" x14ac:dyDescent="0.25">
      <c r="AE3168" s="217"/>
    </row>
    <row r="3169" spans="31:31" x14ac:dyDescent="0.25">
      <c r="AE3169" s="217"/>
    </row>
    <row r="3170" spans="31:31" x14ac:dyDescent="0.25">
      <c r="AE3170" s="217"/>
    </row>
    <row r="3171" spans="31:31" x14ac:dyDescent="0.25">
      <c r="AE3171" s="217"/>
    </row>
    <row r="3172" spans="31:31" x14ac:dyDescent="0.25">
      <c r="AE3172" s="217"/>
    </row>
    <row r="3173" spans="31:31" x14ac:dyDescent="0.25">
      <c r="AE3173" s="217"/>
    </row>
    <row r="3174" spans="31:31" x14ac:dyDescent="0.25">
      <c r="AE3174" s="217"/>
    </row>
    <row r="3175" spans="31:31" x14ac:dyDescent="0.25">
      <c r="AE3175" s="217"/>
    </row>
    <row r="3176" spans="31:31" x14ac:dyDescent="0.25">
      <c r="AE3176" s="217"/>
    </row>
    <row r="3177" spans="31:31" x14ac:dyDescent="0.25">
      <c r="AE3177" s="217"/>
    </row>
    <row r="3178" spans="31:31" x14ac:dyDescent="0.25">
      <c r="AE3178" s="217"/>
    </row>
    <row r="3179" spans="31:31" x14ac:dyDescent="0.25">
      <c r="AE3179" s="217"/>
    </row>
    <row r="3180" spans="31:31" x14ac:dyDescent="0.25">
      <c r="AE3180" s="217"/>
    </row>
    <row r="3181" spans="31:31" x14ac:dyDescent="0.25">
      <c r="AE3181" s="217"/>
    </row>
    <row r="3182" spans="31:31" x14ac:dyDescent="0.25">
      <c r="AE3182" s="217"/>
    </row>
    <row r="3183" spans="31:31" x14ac:dyDescent="0.25">
      <c r="AE3183" s="217"/>
    </row>
    <row r="3184" spans="31:31" x14ac:dyDescent="0.25">
      <c r="AE3184" s="217"/>
    </row>
    <row r="3185" spans="31:31" x14ac:dyDescent="0.25">
      <c r="AE3185" s="217"/>
    </row>
    <row r="3186" spans="31:31" x14ac:dyDescent="0.25">
      <c r="AE3186" s="217"/>
    </row>
    <row r="3187" spans="31:31" x14ac:dyDescent="0.25">
      <c r="AE3187" s="217"/>
    </row>
    <row r="3188" spans="31:31" x14ac:dyDescent="0.25">
      <c r="AE3188" s="217"/>
    </row>
    <row r="3189" spans="31:31" x14ac:dyDescent="0.25">
      <c r="AE3189" s="217"/>
    </row>
    <row r="3190" spans="31:31" x14ac:dyDescent="0.25">
      <c r="AE3190" s="217"/>
    </row>
    <row r="3191" spans="31:31" x14ac:dyDescent="0.25">
      <c r="AE3191" s="217"/>
    </row>
    <row r="3192" spans="31:31" x14ac:dyDescent="0.25">
      <c r="AE3192" s="217"/>
    </row>
    <row r="3193" spans="31:31" x14ac:dyDescent="0.25">
      <c r="AE3193" s="217"/>
    </row>
    <row r="3194" spans="31:31" x14ac:dyDescent="0.25">
      <c r="AE3194" s="217"/>
    </row>
    <row r="3195" spans="31:31" x14ac:dyDescent="0.25">
      <c r="AE3195" s="217"/>
    </row>
    <row r="3196" spans="31:31" x14ac:dyDescent="0.25">
      <c r="AE3196" s="217"/>
    </row>
    <row r="3197" spans="31:31" x14ac:dyDescent="0.25">
      <c r="AE3197" s="217"/>
    </row>
    <row r="3198" spans="31:31" x14ac:dyDescent="0.25">
      <c r="AE3198" s="217"/>
    </row>
    <row r="3199" spans="31:31" x14ac:dyDescent="0.25">
      <c r="AE3199" s="217"/>
    </row>
    <row r="3200" spans="31:31" x14ac:dyDescent="0.25">
      <c r="AE3200" s="217"/>
    </row>
    <row r="3201" spans="31:31" x14ac:dyDescent="0.25">
      <c r="AE3201" s="217"/>
    </row>
    <row r="3202" spans="31:31" x14ac:dyDescent="0.25">
      <c r="AE3202" s="217"/>
    </row>
    <row r="3203" spans="31:31" x14ac:dyDescent="0.25">
      <c r="AE3203" s="217"/>
    </row>
    <row r="3204" spans="31:31" x14ac:dyDescent="0.25">
      <c r="AE3204" s="217"/>
    </row>
    <row r="3205" spans="31:31" x14ac:dyDescent="0.25">
      <c r="AE3205" s="217"/>
    </row>
    <row r="3206" spans="31:31" x14ac:dyDescent="0.25">
      <c r="AE3206" s="217"/>
    </row>
    <row r="3207" spans="31:31" x14ac:dyDescent="0.25">
      <c r="AE3207" s="217"/>
    </row>
    <row r="3208" spans="31:31" x14ac:dyDescent="0.25">
      <c r="AE3208" s="217"/>
    </row>
    <row r="3209" spans="31:31" x14ac:dyDescent="0.25">
      <c r="AE3209" s="217"/>
    </row>
    <row r="3210" spans="31:31" x14ac:dyDescent="0.25">
      <c r="AE3210" s="217"/>
    </row>
    <row r="3211" spans="31:31" x14ac:dyDescent="0.25">
      <c r="AE3211" s="217"/>
    </row>
    <row r="3212" spans="31:31" x14ac:dyDescent="0.25">
      <c r="AE3212" s="217"/>
    </row>
    <row r="3213" spans="31:31" x14ac:dyDescent="0.25">
      <c r="AE3213" s="217"/>
    </row>
    <row r="3214" spans="31:31" x14ac:dyDescent="0.25">
      <c r="AE3214" s="217"/>
    </row>
    <row r="3215" spans="31:31" x14ac:dyDescent="0.25">
      <c r="AE3215" s="217"/>
    </row>
    <row r="3216" spans="31:31" x14ac:dyDescent="0.25">
      <c r="AE3216" s="217"/>
    </row>
    <row r="3217" spans="31:31" x14ac:dyDescent="0.25">
      <c r="AE3217" s="217"/>
    </row>
    <row r="3218" spans="31:31" x14ac:dyDescent="0.25">
      <c r="AE3218" s="217"/>
    </row>
    <row r="3219" spans="31:31" x14ac:dyDescent="0.25">
      <c r="AE3219" s="217"/>
    </row>
    <row r="3220" spans="31:31" x14ac:dyDescent="0.25">
      <c r="AE3220" s="217"/>
    </row>
    <row r="3221" spans="31:31" x14ac:dyDescent="0.25">
      <c r="AE3221" s="217"/>
    </row>
    <row r="3222" spans="31:31" x14ac:dyDescent="0.25">
      <c r="AE3222" s="217"/>
    </row>
    <row r="3223" spans="31:31" x14ac:dyDescent="0.25">
      <c r="AE3223" s="217"/>
    </row>
    <row r="3224" spans="31:31" x14ac:dyDescent="0.25">
      <c r="AE3224" s="217"/>
    </row>
    <row r="3225" spans="31:31" x14ac:dyDescent="0.25">
      <c r="AE3225" s="217"/>
    </row>
    <row r="3226" spans="31:31" x14ac:dyDescent="0.25">
      <c r="AE3226" s="217"/>
    </row>
    <row r="3227" spans="31:31" x14ac:dyDescent="0.25">
      <c r="AE3227" s="217"/>
    </row>
    <row r="3228" spans="31:31" x14ac:dyDescent="0.25">
      <c r="AE3228" s="217"/>
    </row>
    <row r="3229" spans="31:31" x14ac:dyDescent="0.25">
      <c r="AE3229" s="217"/>
    </row>
    <row r="3230" spans="31:31" x14ac:dyDescent="0.25">
      <c r="AE3230" s="217"/>
    </row>
    <row r="3231" spans="31:31" x14ac:dyDescent="0.25">
      <c r="AE3231" s="217"/>
    </row>
    <row r="3232" spans="31:31" x14ac:dyDescent="0.25">
      <c r="AE3232" s="217"/>
    </row>
    <row r="3233" spans="31:31" x14ac:dyDescent="0.25">
      <c r="AE3233" s="217"/>
    </row>
    <row r="3234" spans="31:31" x14ac:dyDescent="0.25">
      <c r="AE3234" s="217"/>
    </row>
    <row r="3235" spans="31:31" x14ac:dyDescent="0.25">
      <c r="AE3235" s="217"/>
    </row>
    <row r="3236" spans="31:31" x14ac:dyDescent="0.25">
      <c r="AE3236" s="217"/>
    </row>
    <row r="3237" spans="31:31" x14ac:dyDescent="0.25">
      <c r="AE3237" s="217"/>
    </row>
    <row r="3238" spans="31:31" x14ac:dyDescent="0.25">
      <c r="AE3238" s="217"/>
    </row>
    <row r="3239" spans="31:31" x14ac:dyDescent="0.25">
      <c r="AE3239" s="217"/>
    </row>
    <row r="3240" spans="31:31" x14ac:dyDescent="0.25">
      <c r="AE3240" s="217"/>
    </row>
    <row r="3241" spans="31:31" x14ac:dyDescent="0.25">
      <c r="AE3241" s="217"/>
    </row>
    <row r="3242" spans="31:31" x14ac:dyDescent="0.25">
      <c r="AE3242" s="217"/>
    </row>
    <row r="3243" spans="31:31" x14ac:dyDescent="0.25">
      <c r="AE3243" s="217"/>
    </row>
    <row r="3244" spans="31:31" x14ac:dyDescent="0.25">
      <c r="AE3244" s="217"/>
    </row>
    <row r="3245" spans="31:31" x14ac:dyDescent="0.25">
      <c r="AE3245" s="217"/>
    </row>
    <row r="3246" spans="31:31" x14ac:dyDescent="0.25">
      <c r="AE3246" s="217"/>
    </row>
    <row r="3247" spans="31:31" x14ac:dyDescent="0.25">
      <c r="AE3247" s="217"/>
    </row>
    <row r="3248" spans="31:31" x14ac:dyDescent="0.25">
      <c r="AE3248" s="217"/>
    </row>
    <row r="3249" spans="31:31" x14ac:dyDescent="0.25">
      <c r="AE3249" s="217"/>
    </row>
    <row r="3250" spans="31:31" x14ac:dyDescent="0.25">
      <c r="AE3250" s="217"/>
    </row>
    <row r="3251" spans="31:31" x14ac:dyDescent="0.25">
      <c r="AE3251" s="217"/>
    </row>
    <row r="3252" spans="31:31" x14ac:dyDescent="0.25">
      <c r="AE3252" s="217"/>
    </row>
    <row r="3253" spans="31:31" x14ac:dyDescent="0.25">
      <c r="AE3253" s="217"/>
    </row>
    <row r="3254" spans="31:31" x14ac:dyDescent="0.25">
      <c r="AE3254" s="217"/>
    </row>
  </sheetData>
  <mergeCells count="49">
    <mergeCell ref="C1:AG1"/>
    <mergeCell ref="G2640:H2640"/>
    <mergeCell ref="S2640:X2640"/>
    <mergeCell ref="S2641:X2641"/>
    <mergeCell ref="S2642:X2642"/>
    <mergeCell ref="C3:AG3"/>
    <mergeCell ref="AC6:AC7"/>
    <mergeCell ref="AD6:AD7"/>
    <mergeCell ref="W6:W7"/>
    <mergeCell ref="X6:X7"/>
    <mergeCell ref="Y6:Y7"/>
    <mergeCell ref="Z6:Z7"/>
    <mergeCell ref="AA6:AA7"/>
    <mergeCell ref="AB6:AB7"/>
    <mergeCell ref="AC5:AD5"/>
    <mergeCell ref="AE5:AE7"/>
    <mergeCell ref="Q6:Q7"/>
    <mergeCell ref="P6:P7"/>
    <mergeCell ref="L6:L7"/>
    <mergeCell ref="M6:M7"/>
    <mergeCell ref="N6:N7"/>
    <mergeCell ref="V6:V7"/>
    <mergeCell ref="R6:R7"/>
    <mergeCell ref="S6:S7"/>
    <mergeCell ref="T6:T7"/>
    <mergeCell ref="U6:U7"/>
    <mergeCell ref="AA5:AB5"/>
    <mergeCell ref="G5:H5"/>
    <mergeCell ref="I5:J5"/>
    <mergeCell ref="K5:L5"/>
    <mergeCell ref="M5:N5"/>
    <mergeCell ref="O5:P5"/>
    <mergeCell ref="U5:V5"/>
    <mergeCell ref="W5:X5"/>
    <mergeCell ref="Y5:Z5"/>
    <mergeCell ref="Q5:R5"/>
    <mergeCell ref="S5:T5"/>
    <mergeCell ref="A5:A7"/>
    <mergeCell ref="B5:B7"/>
    <mergeCell ref="C5:C7"/>
    <mergeCell ref="D5:D7"/>
    <mergeCell ref="O6:O7"/>
    <mergeCell ref="E5:E7"/>
    <mergeCell ref="F5:F7"/>
    <mergeCell ref="G6:G7"/>
    <mergeCell ref="H6:H7"/>
    <mergeCell ref="I6:I7"/>
    <mergeCell ref="J6:J7"/>
    <mergeCell ref="K6:K7"/>
  </mergeCells>
  <pageMargins left="0.7" right="0.7" top="0.75" bottom="0.75" header="0.3" footer="0.3"/>
  <pageSetup paperSize="5" scale="1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2646"/>
  <sheetViews>
    <sheetView tabSelected="1" topLeftCell="M1" workbookViewId="0">
      <selection activeCell="AB14" sqref="AB14"/>
    </sheetView>
  </sheetViews>
  <sheetFormatPr baseColWidth="10" defaultRowHeight="15" x14ac:dyDescent="0.25"/>
  <cols>
    <col min="1" max="1" width="28.85546875" customWidth="1"/>
    <col min="2" max="2" width="16.42578125" customWidth="1"/>
    <col min="3" max="3" width="42" customWidth="1"/>
    <col min="4" max="4" width="12.7109375" bestFit="1" customWidth="1"/>
    <col min="6" max="6" width="18.85546875" customWidth="1"/>
    <col min="7" max="8" width="16.140625" customWidth="1"/>
    <col min="9" max="9" width="19" customWidth="1"/>
    <col min="15" max="15" width="13.140625" bestFit="1" customWidth="1"/>
    <col min="17" max="17" width="12.7109375" bestFit="1" customWidth="1"/>
    <col min="19" max="19" width="12.7109375" bestFit="1" customWidth="1"/>
    <col min="21" max="21" width="12.7109375" bestFit="1" customWidth="1"/>
    <col min="25" max="25" width="15.28515625" customWidth="1"/>
    <col min="34" max="34" width="15.5703125" customWidth="1"/>
  </cols>
  <sheetData>
    <row r="1" spans="2:34" ht="23.25" customHeight="1" x14ac:dyDescent="0.25">
      <c r="B1" s="308" t="s">
        <v>2525</v>
      </c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</row>
    <row r="2" spans="2:34" ht="23.25" x14ac:dyDescent="0.25">
      <c r="B2" s="319" t="s">
        <v>2518</v>
      </c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</row>
    <row r="3" spans="2:34" ht="18.75" x14ac:dyDescent="0.3">
      <c r="B3" s="315" t="s">
        <v>2517</v>
      </c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</row>
    <row r="5" spans="2:34" ht="15" customHeight="1" x14ac:dyDescent="0.25">
      <c r="B5" s="316" t="s">
        <v>0</v>
      </c>
      <c r="C5" s="291" t="s">
        <v>1</v>
      </c>
      <c r="D5" s="297" t="s">
        <v>3</v>
      </c>
      <c r="E5" s="301" t="s">
        <v>4</v>
      </c>
      <c r="F5" s="301" t="s">
        <v>2519</v>
      </c>
      <c r="G5" s="301" t="s">
        <v>2520</v>
      </c>
      <c r="H5" s="301" t="s">
        <v>2521</v>
      </c>
      <c r="I5" s="302" t="s">
        <v>5</v>
      </c>
      <c r="J5" s="306" t="s">
        <v>2468</v>
      </c>
      <c r="K5" s="306"/>
      <c r="L5" s="306" t="s">
        <v>2469</v>
      </c>
      <c r="M5" s="306"/>
      <c r="N5" s="306" t="s">
        <v>2470</v>
      </c>
      <c r="O5" s="306"/>
      <c r="P5" s="306" t="s">
        <v>2471</v>
      </c>
      <c r="Q5" s="306"/>
      <c r="R5" s="306" t="s">
        <v>2472</v>
      </c>
      <c r="S5" s="306"/>
      <c r="T5" s="306" t="s">
        <v>2473</v>
      </c>
      <c r="U5" s="306"/>
      <c r="V5" s="306" t="s">
        <v>2474</v>
      </c>
      <c r="W5" s="306"/>
      <c r="X5" s="306" t="s">
        <v>2475</v>
      </c>
      <c r="Y5" s="306"/>
      <c r="Z5" s="306" t="s">
        <v>2476</v>
      </c>
      <c r="AA5" s="306"/>
      <c r="AB5" s="306" t="s">
        <v>2477</v>
      </c>
      <c r="AC5" s="306"/>
      <c r="AD5" s="306" t="s">
        <v>2478</v>
      </c>
      <c r="AE5" s="306"/>
      <c r="AF5" s="306" t="s">
        <v>2479</v>
      </c>
      <c r="AG5" s="306"/>
      <c r="AH5" s="307" t="s">
        <v>5</v>
      </c>
    </row>
    <row r="6" spans="2:34" ht="15" customHeight="1" x14ac:dyDescent="0.25">
      <c r="B6" s="317"/>
      <c r="C6" s="292"/>
      <c r="D6" s="298"/>
      <c r="E6" s="301"/>
      <c r="F6" s="301"/>
      <c r="G6" s="301"/>
      <c r="H6" s="301"/>
      <c r="I6" s="303"/>
      <c r="J6" s="300" t="s">
        <v>2480</v>
      </c>
      <c r="K6" s="305" t="s">
        <v>2481</v>
      </c>
      <c r="L6" s="300" t="s">
        <v>2480</v>
      </c>
      <c r="M6" s="305" t="s">
        <v>2481</v>
      </c>
      <c r="N6" s="300" t="s">
        <v>2480</v>
      </c>
      <c r="O6" s="307" t="s">
        <v>2481</v>
      </c>
      <c r="P6" s="300" t="s">
        <v>2480</v>
      </c>
      <c r="Q6" s="305" t="s">
        <v>2481</v>
      </c>
      <c r="R6" s="300" t="s">
        <v>2480</v>
      </c>
      <c r="S6" s="307" t="s">
        <v>2481</v>
      </c>
      <c r="T6" s="300" t="s">
        <v>2480</v>
      </c>
      <c r="U6" s="305" t="s">
        <v>2481</v>
      </c>
      <c r="V6" s="300" t="s">
        <v>2480</v>
      </c>
      <c r="W6" s="305" t="s">
        <v>2481</v>
      </c>
      <c r="X6" s="300" t="s">
        <v>2480</v>
      </c>
      <c r="Y6" s="307" t="s">
        <v>2481</v>
      </c>
      <c r="Z6" s="300" t="s">
        <v>2480</v>
      </c>
      <c r="AA6" s="300" t="s">
        <v>2481</v>
      </c>
      <c r="AB6" s="305" t="s">
        <v>2480</v>
      </c>
      <c r="AC6" s="314" t="s">
        <v>2481</v>
      </c>
      <c r="AD6" s="305" t="s">
        <v>2480</v>
      </c>
      <c r="AE6" s="300" t="s">
        <v>2481</v>
      </c>
      <c r="AF6" s="300" t="s">
        <v>2480</v>
      </c>
      <c r="AG6" s="313" t="s">
        <v>2481</v>
      </c>
      <c r="AH6" s="307"/>
    </row>
    <row r="7" spans="2:34" x14ac:dyDescent="0.25">
      <c r="B7" s="318"/>
      <c r="C7" s="293"/>
      <c r="D7" s="299"/>
      <c r="E7" s="301"/>
      <c r="F7" s="301"/>
      <c r="G7" s="301"/>
      <c r="H7" s="301"/>
      <c r="I7" s="304"/>
      <c r="J7" s="300"/>
      <c r="K7" s="305"/>
      <c r="L7" s="300"/>
      <c r="M7" s="305"/>
      <c r="N7" s="300"/>
      <c r="O7" s="307"/>
      <c r="P7" s="300"/>
      <c r="Q7" s="305"/>
      <c r="R7" s="300"/>
      <c r="S7" s="307"/>
      <c r="T7" s="300"/>
      <c r="U7" s="305"/>
      <c r="V7" s="300"/>
      <c r="W7" s="305"/>
      <c r="X7" s="300"/>
      <c r="Y7" s="307"/>
      <c r="Z7" s="300"/>
      <c r="AA7" s="300"/>
      <c r="AB7" s="305"/>
      <c r="AC7" s="314"/>
      <c r="AD7" s="305"/>
      <c r="AE7" s="300"/>
      <c r="AF7" s="300"/>
      <c r="AG7" s="313"/>
      <c r="AH7" s="307"/>
    </row>
    <row r="8" spans="2:34" x14ac:dyDescent="0.25">
      <c r="B8" s="230">
        <v>1000</v>
      </c>
      <c r="C8" s="231" t="s">
        <v>6</v>
      </c>
      <c r="D8" s="232"/>
      <c r="E8" s="232"/>
      <c r="F8" s="278"/>
      <c r="G8" s="278"/>
      <c r="H8" s="278"/>
      <c r="I8" s="233">
        <v>0</v>
      </c>
      <c r="J8" s="233">
        <v>0</v>
      </c>
      <c r="K8" s="233">
        <v>0</v>
      </c>
      <c r="L8" s="233">
        <v>0</v>
      </c>
      <c r="M8" s="233">
        <v>0</v>
      </c>
      <c r="N8" s="233">
        <v>0</v>
      </c>
      <c r="O8" s="233">
        <v>0</v>
      </c>
      <c r="P8" s="233">
        <v>0</v>
      </c>
      <c r="Q8" s="233">
        <v>0</v>
      </c>
      <c r="R8" s="233">
        <v>0</v>
      </c>
      <c r="S8" s="234">
        <v>0</v>
      </c>
      <c r="T8" s="233">
        <v>0</v>
      </c>
      <c r="U8" s="233">
        <v>0</v>
      </c>
      <c r="V8" s="233">
        <v>0</v>
      </c>
      <c r="W8" s="233">
        <v>0</v>
      </c>
      <c r="X8" s="233">
        <v>0</v>
      </c>
      <c r="Y8" s="234">
        <v>0</v>
      </c>
      <c r="Z8" s="233">
        <v>0</v>
      </c>
      <c r="AA8" s="233">
        <v>0</v>
      </c>
      <c r="AB8" s="233">
        <v>0</v>
      </c>
      <c r="AC8" s="233">
        <v>0</v>
      </c>
      <c r="AD8" s="233">
        <v>0</v>
      </c>
      <c r="AE8" s="233">
        <v>0</v>
      </c>
      <c r="AF8" s="233">
        <v>0</v>
      </c>
      <c r="AG8" s="233">
        <v>0</v>
      </c>
      <c r="AH8" s="235">
        <v>0</v>
      </c>
    </row>
    <row r="9" spans="2:34" ht="24" x14ac:dyDescent="0.25">
      <c r="B9" s="6">
        <v>1200</v>
      </c>
      <c r="C9" s="7" t="s">
        <v>7</v>
      </c>
      <c r="D9" s="8"/>
      <c r="E9" s="8"/>
      <c r="F9" s="279"/>
      <c r="G9" s="279"/>
      <c r="H9" s="279"/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20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209">
        <v>0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222">
        <v>0</v>
      </c>
    </row>
    <row r="10" spans="2:34" x14ac:dyDescent="0.25">
      <c r="B10" s="11">
        <v>121</v>
      </c>
      <c r="C10" s="12" t="s">
        <v>8</v>
      </c>
      <c r="D10" s="11"/>
      <c r="E10" s="11"/>
      <c r="F10" s="146"/>
      <c r="G10" s="146"/>
      <c r="H10" s="146"/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210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210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223">
        <v>0</v>
      </c>
    </row>
    <row r="11" spans="2:34" ht="24" x14ac:dyDescent="0.25">
      <c r="B11" s="15">
        <v>12101</v>
      </c>
      <c r="C11" s="16" t="s">
        <v>9</v>
      </c>
      <c r="D11" s="17"/>
      <c r="E11" s="17"/>
      <c r="F11" s="280"/>
      <c r="G11" s="280"/>
      <c r="H11" s="280"/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211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211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224">
        <v>0</v>
      </c>
    </row>
    <row r="12" spans="2:34" ht="26.25" x14ac:dyDescent="0.25">
      <c r="B12" s="20"/>
      <c r="C12" s="21" t="s">
        <v>10</v>
      </c>
      <c r="D12" s="22">
        <v>0</v>
      </c>
      <c r="E12" s="24">
        <v>15300</v>
      </c>
      <c r="F12" s="286" t="s">
        <v>2522</v>
      </c>
      <c r="G12" s="287" t="s">
        <v>2524</v>
      </c>
      <c r="H12" s="286" t="s">
        <v>2523</v>
      </c>
      <c r="I12" s="23"/>
      <c r="J12" s="169"/>
      <c r="K12" s="169"/>
      <c r="L12" s="169"/>
      <c r="M12" s="169"/>
      <c r="N12" s="169"/>
      <c r="O12" s="169"/>
      <c r="P12" s="169"/>
      <c r="Q12" s="169"/>
      <c r="R12" s="169"/>
      <c r="S12" s="207"/>
      <c r="T12" s="169"/>
      <c r="U12" s="169"/>
      <c r="V12" s="169"/>
      <c r="W12" s="169"/>
      <c r="X12" s="169"/>
      <c r="Y12" s="207"/>
      <c r="Z12" s="169"/>
      <c r="AA12" s="169"/>
      <c r="AB12" s="169"/>
      <c r="AC12" s="169"/>
      <c r="AD12" s="169"/>
      <c r="AE12" s="169"/>
      <c r="AF12" s="169"/>
      <c r="AG12" s="169"/>
      <c r="AH12" s="207">
        <v>0</v>
      </c>
    </row>
    <row r="13" spans="2:34" ht="26.25" x14ac:dyDescent="0.25">
      <c r="B13" s="20"/>
      <c r="C13" s="21" t="s">
        <v>11</v>
      </c>
      <c r="D13" s="22">
        <v>0</v>
      </c>
      <c r="E13" s="24">
        <v>9742.93</v>
      </c>
      <c r="F13" s="286" t="s">
        <v>2522</v>
      </c>
      <c r="G13" s="287" t="s">
        <v>2524</v>
      </c>
      <c r="H13" s="286" t="s">
        <v>2523</v>
      </c>
      <c r="I13" s="205">
        <v>0</v>
      </c>
      <c r="J13" s="169"/>
      <c r="K13" s="169"/>
      <c r="L13" s="169"/>
      <c r="M13" s="169"/>
      <c r="N13" s="169"/>
      <c r="O13" s="169"/>
      <c r="P13" s="169"/>
      <c r="Q13" s="169"/>
      <c r="R13" s="169"/>
      <c r="S13" s="207"/>
      <c r="T13" s="169"/>
      <c r="U13" s="169"/>
      <c r="V13" s="169"/>
      <c r="W13" s="180"/>
      <c r="X13" s="169"/>
      <c r="Y13" s="263"/>
      <c r="Z13" s="169"/>
      <c r="AA13" s="169"/>
      <c r="AB13" s="169"/>
      <c r="AC13" s="169"/>
      <c r="AD13" s="169"/>
      <c r="AE13" s="169"/>
      <c r="AF13" s="169"/>
      <c r="AG13" s="169"/>
      <c r="AH13" s="207">
        <v>0</v>
      </c>
    </row>
    <row r="14" spans="2:34" ht="26.25" x14ac:dyDescent="0.25">
      <c r="B14" s="20"/>
      <c r="C14" s="21" t="s">
        <v>12</v>
      </c>
      <c r="D14" s="22">
        <v>0</v>
      </c>
      <c r="E14" s="24"/>
      <c r="F14" s="286" t="s">
        <v>2522</v>
      </c>
      <c r="G14" s="287" t="s">
        <v>2524</v>
      </c>
      <c r="H14" s="286" t="s">
        <v>2523</v>
      </c>
      <c r="I14" s="205">
        <v>0</v>
      </c>
      <c r="J14" s="169"/>
      <c r="K14" s="169"/>
      <c r="L14" s="169"/>
      <c r="M14" s="169"/>
      <c r="N14" s="169"/>
      <c r="O14" s="169"/>
      <c r="P14" s="169"/>
      <c r="Q14" s="169"/>
      <c r="R14" s="169"/>
      <c r="S14" s="207"/>
      <c r="T14" s="169"/>
      <c r="U14" s="169"/>
      <c r="V14" s="169"/>
      <c r="W14" s="180"/>
      <c r="X14" s="169"/>
      <c r="Y14" s="263"/>
      <c r="Z14" s="169"/>
      <c r="AA14" s="169"/>
      <c r="AB14" s="169"/>
      <c r="AC14" s="169"/>
      <c r="AD14" s="169"/>
      <c r="AE14" s="169"/>
      <c r="AF14" s="169"/>
      <c r="AG14" s="169"/>
      <c r="AH14" s="207">
        <v>0</v>
      </c>
    </row>
    <row r="15" spans="2:34" ht="26.25" x14ac:dyDescent="0.25">
      <c r="B15" s="20"/>
      <c r="C15" s="21" t="s">
        <v>12</v>
      </c>
      <c r="D15" s="22">
        <v>0</v>
      </c>
      <c r="E15" s="24"/>
      <c r="F15" s="286" t="s">
        <v>2522</v>
      </c>
      <c r="G15" s="287" t="s">
        <v>2524</v>
      </c>
      <c r="H15" s="286" t="s">
        <v>2523</v>
      </c>
      <c r="I15" s="205">
        <v>0</v>
      </c>
      <c r="J15" s="169"/>
      <c r="K15" s="169"/>
      <c r="L15" s="169"/>
      <c r="M15" s="169"/>
      <c r="N15" s="169"/>
      <c r="O15" s="169"/>
      <c r="P15" s="169"/>
      <c r="Q15" s="169"/>
      <c r="R15" s="169"/>
      <c r="S15" s="207"/>
      <c r="T15" s="169"/>
      <c r="U15" s="169"/>
      <c r="V15" s="169"/>
      <c r="W15" s="180"/>
      <c r="X15" s="169"/>
      <c r="Y15" s="263"/>
      <c r="Z15" s="169"/>
      <c r="AA15" s="169"/>
      <c r="AB15" s="169"/>
      <c r="AC15" s="169"/>
      <c r="AD15" s="169"/>
      <c r="AE15" s="169"/>
      <c r="AF15" s="169"/>
      <c r="AG15" s="169"/>
      <c r="AH15" s="207">
        <v>0</v>
      </c>
    </row>
    <row r="16" spans="2:34" ht="26.25" x14ac:dyDescent="0.25">
      <c r="B16" s="20"/>
      <c r="C16" s="21" t="s">
        <v>13</v>
      </c>
      <c r="D16" s="22">
        <v>0</v>
      </c>
      <c r="E16" s="24"/>
      <c r="F16" s="286" t="s">
        <v>2522</v>
      </c>
      <c r="G16" s="287" t="s">
        <v>2524</v>
      </c>
      <c r="H16" s="286" t="s">
        <v>2523</v>
      </c>
      <c r="I16" s="205">
        <v>0</v>
      </c>
      <c r="J16" s="169"/>
      <c r="K16" s="169"/>
      <c r="L16" s="169"/>
      <c r="M16" s="169"/>
      <c r="N16" s="169"/>
      <c r="O16" s="169"/>
      <c r="P16" s="169"/>
      <c r="Q16" s="169"/>
      <c r="R16" s="169"/>
      <c r="S16" s="207"/>
      <c r="T16" s="169"/>
      <c r="U16" s="169"/>
      <c r="V16" s="169"/>
      <c r="W16" s="180"/>
      <c r="X16" s="169"/>
      <c r="Y16" s="263"/>
      <c r="Z16" s="169"/>
      <c r="AA16" s="169"/>
      <c r="AB16" s="169"/>
      <c r="AC16" s="169"/>
      <c r="AD16" s="169"/>
      <c r="AE16" s="169"/>
      <c r="AF16" s="169"/>
      <c r="AG16" s="169"/>
      <c r="AH16" s="207">
        <v>0</v>
      </c>
    </row>
    <row r="17" spans="2:34" ht="26.25" x14ac:dyDescent="0.25">
      <c r="B17" s="20"/>
      <c r="C17" s="21" t="s">
        <v>14</v>
      </c>
      <c r="D17" s="22">
        <v>0</v>
      </c>
      <c r="E17" s="24"/>
      <c r="F17" s="286" t="s">
        <v>2522</v>
      </c>
      <c r="G17" s="287" t="s">
        <v>2524</v>
      </c>
      <c r="H17" s="286" t="s">
        <v>2523</v>
      </c>
      <c r="I17" s="205">
        <v>0</v>
      </c>
      <c r="J17" s="169"/>
      <c r="K17" s="169"/>
      <c r="L17" s="169"/>
      <c r="M17" s="169"/>
      <c r="N17" s="169"/>
      <c r="O17" s="169"/>
      <c r="P17" s="169"/>
      <c r="Q17" s="169"/>
      <c r="R17" s="169"/>
      <c r="S17" s="207"/>
      <c r="T17" s="169"/>
      <c r="U17" s="169"/>
      <c r="V17" s="169"/>
      <c r="W17" s="180"/>
      <c r="X17" s="169"/>
      <c r="Y17" s="263"/>
      <c r="Z17" s="169"/>
      <c r="AA17" s="169"/>
      <c r="AB17" s="169"/>
      <c r="AC17" s="169"/>
      <c r="AD17" s="169"/>
      <c r="AE17" s="169"/>
      <c r="AF17" s="169"/>
      <c r="AG17" s="169"/>
      <c r="AH17" s="207">
        <v>0</v>
      </c>
    </row>
    <row r="18" spans="2:34" ht="26.25" x14ac:dyDescent="0.25">
      <c r="B18" s="20"/>
      <c r="C18" s="21" t="s">
        <v>15</v>
      </c>
      <c r="D18" s="22">
        <v>0</v>
      </c>
      <c r="E18" s="24"/>
      <c r="F18" s="286" t="s">
        <v>2522</v>
      </c>
      <c r="G18" s="287" t="s">
        <v>2524</v>
      </c>
      <c r="H18" s="286" t="s">
        <v>2523</v>
      </c>
      <c r="I18" s="205">
        <v>0</v>
      </c>
      <c r="J18" s="169"/>
      <c r="K18" s="169"/>
      <c r="L18" s="169"/>
      <c r="M18" s="169"/>
      <c r="N18" s="169"/>
      <c r="O18" s="169"/>
      <c r="P18" s="169"/>
      <c r="Q18" s="169"/>
      <c r="R18" s="169"/>
      <c r="S18" s="207"/>
      <c r="T18" s="169"/>
      <c r="U18" s="169"/>
      <c r="V18" s="169"/>
      <c r="W18" s="180"/>
      <c r="X18" s="169"/>
      <c r="Y18" s="263"/>
      <c r="Z18" s="169"/>
      <c r="AA18" s="169"/>
      <c r="AB18" s="169"/>
      <c r="AC18" s="169"/>
      <c r="AD18" s="169"/>
      <c r="AE18" s="169"/>
      <c r="AF18" s="169"/>
      <c r="AG18" s="169"/>
      <c r="AH18" s="207">
        <v>0</v>
      </c>
    </row>
    <row r="19" spans="2:34" ht="26.25" x14ac:dyDescent="0.25">
      <c r="B19" s="20"/>
      <c r="C19" s="21" t="s">
        <v>16</v>
      </c>
      <c r="D19" s="22">
        <v>0</v>
      </c>
      <c r="E19" s="24"/>
      <c r="F19" s="286" t="s">
        <v>2522</v>
      </c>
      <c r="G19" s="287" t="s">
        <v>2524</v>
      </c>
      <c r="H19" s="286" t="s">
        <v>2523</v>
      </c>
      <c r="I19" s="205">
        <v>0</v>
      </c>
      <c r="J19" s="169"/>
      <c r="K19" s="169"/>
      <c r="L19" s="169"/>
      <c r="M19" s="169"/>
      <c r="N19" s="169"/>
      <c r="O19" s="169"/>
      <c r="P19" s="169"/>
      <c r="Q19" s="169"/>
      <c r="R19" s="169"/>
      <c r="S19" s="207"/>
      <c r="T19" s="169"/>
      <c r="U19" s="169"/>
      <c r="V19" s="169"/>
      <c r="W19" s="180"/>
      <c r="X19" s="169"/>
      <c r="Y19" s="263"/>
      <c r="Z19" s="169"/>
      <c r="AA19" s="169"/>
      <c r="AB19" s="169"/>
      <c r="AC19" s="169"/>
      <c r="AD19" s="169"/>
      <c r="AE19" s="169"/>
      <c r="AF19" s="169"/>
      <c r="AG19" s="169"/>
      <c r="AH19" s="207">
        <v>0</v>
      </c>
    </row>
    <row r="20" spans="2:34" ht="26.25" x14ac:dyDescent="0.25">
      <c r="B20" s="20"/>
      <c r="C20" s="21" t="s">
        <v>17</v>
      </c>
      <c r="D20" s="22">
        <v>0</v>
      </c>
      <c r="E20" s="24"/>
      <c r="F20" s="286" t="s">
        <v>2522</v>
      </c>
      <c r="G20" s="287" t="s">
        <v>2524</v>
      </c>
      <c r="H20" s="286" t="s">
        <v>2523</v>
      </c>
      <c r="I20" s="205">
        <v>0</v>
      </c>
      <c r="J20" s="169"/>
      <c r="K20" s="169"/>
      <c r="L20" s="169"/>
      <c r="M20" s="169"/>
      <c r="N20" s="169"/>
      <c r="O20" s="169"/>
      <c r="P20" s="169"/>
      <c r="Q20" s="169"/>
      <c r="R20" s="169"/>
      <c r="S20" s="207"/>
      <c r="T20" s="169"/>
      <c r="U20" s="169"/>
      <c r="V20" s="169"/>
      <c r="W20" s="180"/>
      <c r="X20" s="169"/>
      <c r="Y20" s="263"/>
      <c r="Z20" s="169"/>
      <c r="AA20" s="169"/>
      <c r="AB20" s="169"/>
      <c r="AC20" s="169"/>
      <c r="AD20" s="169"/>
      <c r="AE20" s="169"/>
      <c r="AF20" s="169"/>
      <c r="AG20" s="169"/>
      <c r="AH20" s="207">
        <v>0</v>
      </c>
    </row>
    <row r="21" spans="2:34" ht="26.25" x14ac:dyDescent="0.25">
      <c r="B21" s="20"/>
      <c r="C21" s="21" t="s">
        <v>18</v>
      </c>
      <c r="D21" s="22">
        <v>0</v>
      </c>
      <c r="E21" s="24"/>
      <c r="F21" s="286" t="s">
        <v>2522</v>
      </c>
      <c r="G21" s="287" t="s">
        <v>2524</v>
      </c>
      <c r="H21" s="286" t="s">
        <v>2523</v>
      </c>
      <c r="I21" s="205">
        <v>0</v>
      </c>
      <c r="J21" s="169"/>
      <c r="K21" s="169"/>
      <c r="L21" s="169"/>
      <c r="M21" s="169"/>
      <c r="N21" s="169"/>
      <c r="O21" s="169"/>
      <c r="P21" s="169"/>
      <c r="Q21" s="169"/>
      <c r="R21" s="169"/>
      <c r="S21" s="207"/>
      <c r="T21" s="169"/>
      <c r="U21" s="169"/>
      <c r="V21" s="169"/>
      <c r="W21" s="180"/>
      <c r="X21" s="169"/>
      <c r="Y21" s="263"/>
      <c r="Z21" s="169"/>
      <c r="AA21" s="169"/>
      <c r="AB21" s="169"/>
      <c r="AC21" s="169"/>
      <c r="AD21" s="169"/>
      <c r="AE21" s="169"/>
      <c r="AF21" s="169"/>
      <c r="AG21" s="169"/>
      <c r="AH21" s="207">
        <v>0</v>
      </c>
    </row>
    <row r="22" spans="2:34" ht="26.25" x14ac:dyDescent="0.25">
      <c r="B22" s="20"/>
      <c r="C22" s="21" t="s">
        <v>19</v>
      </c>
      <c r="D22" s="22">
        <v>0</v>
      </c>
      <c r="E22" s="24"/>
      <c r="F22" s="286" t="s">
        <v>2522</v>
      </c>
      <c r="G22" s="287" t="s">
        <v>2524</v>
      </c>
      <c r="H22" s="286" t="s">
        <v>2523</v>
      </c>
      <c r="I22" s="205">
        <v>0</v>
      </c>
      <c r="J22" s="169"/>
      <c r="K22" s="169"/>
      <c r="L22" s="169"/>
      <c r="M22" s="169"/>
      <c r="N22" s="169"/>
      <c r="O22" s="169"/>
      <c r="P22" s="169"/>
      <c r="Q22" s="169"/>
      <c r="R22" s="169"/>
      <c r="S22" s="207"/>
      <c r="T22" s="169"/>
      <c r="U22" s="169"/>
      <c r="V22" s="169"/>
      <c r="W22" s="180"/>
      <c r="X22" s="169"/>
      <c r="Y22" s="263"/>
      <c r="Z22" s="169"/>
      <c r="AA22" s="169"/>
      <c r="AB22" s="169"/>
      <c r="AC22" s="169"/>
      <c r="AD22" s="169"/>
      <c r="AE22" s="169"/>
      <c r="AF22" s="169"/>
      <c r="AG22" s="169"/>
      <c r="AH22" s="207">
        <v>0</v>
      </c>
    </row>
    <row r="23" spans="2:34" ht="26.25" x14ac:dyDescent="0.25">
      <c r="B23" s="20"/>
      <c r="C23" s="21" t="s">
        <v>20</v>
      </c>
      <c r="D23" s="22">
        <v>0</v>
      </c>
      <c r="E23" s="24"/>
      <c r="F23" s="286" t="s">
        <v>2522</v>
      </c>
      <c r="G23" s="287" t="s">
        <v>2524</v>
      </c>
      <c r="H23" s="286" t="s">
        <v>2523</v>
      </c>
      <c r="I23" s="205">
        <v>0</v>
      </c>
      <c r="J23" s="169"/>
      <c r="K23" s="169"/>
      <c r="L23" s="169"/>
      <c r="M23" s="169"/>
      <c r="N23" s="169"/>
      <c r="O23" s="169"/>
      <c r="P23" s="169"/>
      <c r="Q23" s="169"/>
      <c r="R23" s="169"/>
      <c r="S23" s="207"/>
      <c r="T23" s="169"/>
      <c r="U23" s="169"/>
      <c r="V23" s="169"/>
      <c r="W23" s="180"/>
      <c r="X23" s="169"/>
      <c r="Y23" s="263"/>
      <c r="Z23" s="169"/>
      <c r="AA23" s="169"/>
      <c r="AB23" s="169"/>
      <c r="AC23" s="169"/>
      <c r="AD23" s="169"/>
      <c r="AE23" s="169"/>
      <c r="AF23" s="169"/>
      <c r="AG23" s="169"/>
      <c r="AH23" s="207">
        <v>0</v>
      </c>
    </row>
    <row r="24" spans="2:34" ht="26.25" x14ac:dyDescent="0.25">
      <c r="B24" s="26"/>
      <c r="C24" s="27"/>
      <c r="D24" s="29">
        <v>0</v>
      </c>
      <c r="E24" s="31"/>
      <c r="F24" s="286" t="s">
        <v>2522</v>
      </c>
      <c r="G24" s="287" t="s">
        <v>2524</v>
      </c>
      <c r="H24" s="286" t="s">
        <v>2523</v>
      </c>
      <c r="I24" s="206">
        <v>0</v>
      </c>
      <c r="J24" s="169"/>
      <c r="K24" s="169"/>
      <c r="L24" s="169"/>
      <c r="M24" s="169"/>
      <c r="N24" s="169"/>
      <c r="O24" s="169"/>
      <c r="P24" s="169"/>
      <c r="Q24" s="169"/>
      <c r="R24" s="169"/>
      <c r="S24" s="207"/>
      <c r="T24" s="169"/>
      <c r="U24" s="169"/>
      <c r="V24" s="169"/>
      <c r="W24" s="180"/>
      <c r="X24" s="169"/>
      <c r="Y24" s="263"/>
      <c r="Z24" s="169"/>
      <c r="AA24" s="169"/>
      <c r="AB24" s="169"/>
      <c r="AC24" s="169"/>
      <c r="AD24" s="169"/>
      <c r="AE24" s="169"/>
      <c r="AF24" s="169"/>
      <c r="AG24" s="169"/>
      <c r="AH24" s="207">
        <v>0</v>
      </c>
    </row>
    <row r="25" spans="2:34" x14ac:dyDescent="0.25">
      <c r="B25" s="3">
        <v>2000</v>
      </c>
      <c r="C25" s="4" t="s">
        <v>21</v>
      </c>
      <c r="D25" s="33"/>
      <c r="E25" s="34"/>
      <c r="F25" s="281"/>
      <c r="G25" s="281"/>
      <c r="H25" s="281"/>
      <c r="I25" s="35">
        <v>8454696.4296216965</v>
      </c>
      <c r="J25" s="178">
        <v>0</v>
      </c>
      <c r="K25" s="178">
        <v>30217.39</v>
      </c>
      <c r="L25" s="178">
        <v>78</v>
      </c>
      <c r="M25" s="178">
        <v>9587.9500000000007</v>
      </c>
      <c r="N25" s="178">
        <v>13049</v>
      </c>
      <c r="O25" s="178">
        <v>706477</v>
      </c>
      <c r="P25" s="178">
        <v>428</v>
      </c>
      <c r="Q25" s="178">
        <v>128057.78046534161</v>
      </c>
      <c r="R25" s="178">
        <v>7293</v>
      </c>
      <c r="S25" s="212">
        <v>616460.29251454561</v>
      </c>
      <c r="T25" s="178">
        <v>939</v>
      </c>
      <c r="U25" s="178">
        <v>672565.57359999989</v>
      </c>
      <c r="V25" s="178"/>
      <c r="W25" s="183">
        <v>75233.930807999917</v>
      </c>
      <c r="X25" s="178">
        <v>82240.100000000006</v>
      </c>
      <c r="Y25" s="264">
        <v>6101007.2944065146</v>
      </c>
      <c r="Z25" s="178">
        <v>0</v>
      </c>
      <c r="AA25" s="178">
        <v>0</v>
      </c>
      <c r="AB25" s="178">
        <v>0</v>
      </c>
      <c r="AC25" s="178">
        <v>0</v>
      </c>
      <c r="AD25" s="178">
        <v>0</v>
      </c>
      <c r="AE25" s="178">
        <v>0</v>
      </c>
      <c r="AF25" s="178">
        <v>0</v>
      </c>
      <c r="AG25" s="183">
        <v>0</v>
      </c>
      <c r="AH25" s="225">
        <v>8454696.433472896</v>
      </c>
    </row>
    <row r="26" spans="2:34" ht="24" x14ac:dyDescent="0.25">
      <c r="B26" s="6">
        <v>2100</v>
      </c>
      <c r="C26" s="8" t="s">
        <v>22</v>
      </c>
      <c r="D26" s="36"/>
      <c r="E26" s="38"/>
      <c r="F26" s="39"/>
      <c r="G26" s="39"/>
      <c r="H26" s="39"/>
      <c r="I26" s="39">
        <v>1740541.0238431995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4929</v>
      </c>
      <c r="S26" s="213">
        <v>519180.59000000008</v>
      </c>
      <c r="T26" s="177">
        <v>4</v>
      </c>
      <c r="U26" s="177">
        <v>576982.95759999985</v>
      </c>
      <c r="V26" s="177"/>
      <c r="W26" s="182">
        <v>63758.930807999925</v>
      </c>
      <c r="X26" s="177">
        <v>20358</v>
      </c>
      <c r="Y26" s="265">
        <v>581450.4666351995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82">
        <v>0</v>
      </c>
      <c r="AH26" s="226">
        <v>1740541.0284863997</v>
      </c>
    </row>
    <row r="27" spans="2:34" ht="24" x14ac:dyDescent="0.25">
      <c r="B27" s="11">
        <v>211</v>
      </c>
      <c r="C27" s="40" t="s">
        <v>23</v>
      </c>
      <c r="D27" s="42"/>
      <c r="E27" s="43"/>
      <c r="F27" s="282"/>
      <c r="G27" s="282"/>
      <c r="H27" s="282"/>
      <c r="I27" s="44">
        <v>812262.76719999977</v>
      </c>
      <c r="J27" s="171">
        <v>0</v>
      </c>
      <c r="K27" s="171">
        <v>0</v>
      </c>
      <c r="L27" s="171">
        <v>0</v>
      </c>
      <c r="M27" s="171">
        <v>0</v>
      </c>
      <c r="N27" s="171">
        <v>0</v>
      </c>
      <c r="O27" s="171">
        <v>0</v>
      </c>
      <c r="P27" s="171">
        <v>0</v>
      </c>
      <c r="Q27" s="171">
        <v>0</v>
      </c>
      <c r="R27" s="171">
        <v>2</v>
      </c>
      <c r="S27" s="185">
        <v>23942.400000000001</v>
      </c>
      <c r="T27" s="171">
        <v>4</v>
      </c>
      <c r="U27" s="171">
        <v>409536.25959999999</v>
      </c>
      <c r="V27" s="171"/>
      <c r="W27" s="181">
        <v>63758.930807999925</v>
      </c>
      <c r="X27" s="171">
        <v>0</v>
      </c>
      <c r="Y27" s="266">
        <v>315025.17959199974</v>
      </c>
      <c r="Z27" s="171">
        <v>0</v>
      </c>
      <c r="AA27" s="171">
        <v>0</v>
      </c>
      <c r="AB27" s="171">
        <v>0</v>
      </c>
      <c r="AC27" s="171">
        <v>0</v>
      </c>
      <c r="AD27" s="171">
        <v>0</v>
      </c>
      <c r="AE27" s="171">
        <v>0</v>
      </c>
      <c r="AF27" s="171">
        <v>0</v>
      </c>
      <c r="AG27" s="181">
        <v>0</v>
      </c>
      <c r="AH27" s="201">
        <v>812262.77184319973</v>
      </c>
    </row>
    <row r="28" spans="2:34" x14ac:dyDescent="0.25">
      <c r="B28" s="15">
        <v>21101</v>
      </c>
      <c r="C28" s="17" t="s">
        <v>24</v>
      </c>
      <c r="D28" s="45"/>
      <c r="E28" s="47"/>
      <c r="F28" s="283"/>
      <c r="G28" s="283"/>
      <c r="H28" s="283"/>
      <c r="I28" s="19">
        <v>41040.21</v>
      </c>
      <c r="J28" s="173">
        <v>0</v>
      </c>
      <c r="K28" s="173">
        <v>0</v>
      </c>
      <c r="L28" s="173">
        <v>0</v>
      </c>
      <c r="M28" s="173">
        <v>0</v>
      </c>
      <c r="N28" s="173">
        <v>0</v>
      </c>
      <c r="O28" s="173">
        <v>0</v>
      </c>
      <c r="P28" s="173">
        <v>0</v>
      </c>
      <c r="Q28" s="173">
        <v>0</v>
      </c>
      <c r="R28" s="173">
        <v>0</v>
      </c>
      <c r="S28" s="184">
        <v>0</v>
      </c>
      <c r="T28" s="173">
        <v>0</v>
      </c>
      <c r="U28" s="173">
        <v>0</v>
      </c>
      <c r="V28" s="173"/>
      <c r="W28" s="179">
        <v>41040.21</v>
      </c>
      <c r="X28" s="173">
        <v>0</v>
      </c>
      <c r="Y28" s="267">
        <v>0</v>
      </c>
      <c r="Z28" s="173">
        <v>0</v>
      </c>
      <c r="AA28" s="173">
        <v>0</v>
      </c>
      <c r="AB28" s="173">
        <v>0</v>
      </c>
      <c r="AC28" s="173">
        <v>0</v>
      </c>
      <c r="AD28" s="173">
        <v>0</v>
      </c>
      <c r="AE28" s="173">
        <v>0</v>
      </c>
      <c r="AF28" s="173">
        <v>0</v>
      </c>
      <c r="AG28" s="179">
        <v>0</v>
      </c>
      <c r="AH28" s="204">
        <v>40893.93</v>
      </c>
    </row>
    <row r="29" spans="2:34" ht="26.25" x14ac:dyDescent="0.25">
      <c r="B29" s="26"/>
      <c r="C29" s="48" t="s">
        <v>25</v>
      </c>
      <c r="D29" s="49">
        <v>10</v>
      </c>
      <c r="E29" s="23">
        <v>371.2</v>
      </c>
      <c r="F29" s="286" t="s">
        <v>2522</v>
      </c>
      <c r="G29" s="287" t="s">
        <v>2524</v>
      </c>
      <c r="H29" s="286" t="s">
        <v>2523</v>
      </c>
      <c r="I29" s="50">
        <v>3712</v>
      </c>
      <c r="J29" s="169">
        <v>0</v>
      </c>
      <c r="K29" s="169"/>
      <c r="L29" s="169"/>
      <c r="M29" s="169"/>
      <c r="N29" s="169"/>
      <c r="O29" s="169"/>
      <c r="P29" s="169"/>
      <c r="Q29" s="169"/>
      <c r="R29" s="169"/>
      <c r="S29" s="207"/>
      <c r="T29" s="169"/>
      <c r="U29" s="169"/>
      <c r="V29" s="207">
        <v>10</v>
      </c>
      <c r="W29" s="227">
        <v>3712</v>
      </c>
      <c r="X29" s="207"/>
      <c r="Y29" s="263"/>
      <c r="Z29" s="169"/>
      <c r="AA29" s="169"/>
      <c r="AB29" s="169"/>
      <c r="AC29" s="169"/>
      <c r="AD29" s="169"/>
      <c r="AE29" s="169"/>
      <c r="AF29" s="169"/>
      <c r="AG29" s="180"/>
      <c r="AH29" s="207">
        <v>3712</v>
      </c>
    </row>
    <row r="30" spans="2:34" ht="26.25" x14ac:dyDescent="0.25">
      <c r="B30" s="26"/>
      <c r="C30" s="48" t="s">
        <v>26</v>
      </c>
      <c r="D30" s="49">
        <v>2</v>
      </c>
      <c r="E30" s="23">
        <v>3694.8450000000003</v>
      </c>
      <c r="F30" s="286" t="s">
        <v>2522</v>
      </c>
      <c r="G30" s="287" t="s">
        <v>2524</v>
      </c>
      <c r="H30" s="286" t="s">
        <v>2523</v>
      </c>
      <c r="I30" s="50">
        <v>7389.6900000000005</v>
      </c>
      <c r="J30" s="169"/>
      <c r="K30" s="169"/>
      <c r="L30" s="169"/>
      <c r="M30" s="169"/>
      <c r="N30" s="169"/>
      <c r="O30" s="169"/>
      <c r="P30" s="169"/>
      <c r="Q30" s="169"/>
      <c r="R30" s="169"/>
      <c r="S30" s="207"/>
      <c r="T30" s="169"/>
      <c r="U30" s="169"/>
      <c r="V30" s="207">
        <v>2</v>
      </c>
      <c r="W30" s="227">
        <v>7389.6900000000005</v>
      </c>
      <c r="X30" s="169"/>
      <c r="Y30" s="263"/>
      <c r="Z30" s="169"/>
      <c r="AA30" s="169"/>
      <c r="AB30" s="169"/>
      <c r="AC30" s="169"/>
      <c r="AD30" s="169"/>
      <c r="AE30" s="169"/>
      <c r="AF30" s="169"/>
      <c r="AG30" s="180"/>
      <c r="AH30" s="207">
        <v>7389.6900000000005</v>
      </c>
    </row>
    <row r="31" spans="2:34" ht="26.25" x14ac:dyDescent="0.25">
      <c r="B31" s="26"/>
      <c r="C31" s="48" t="s">
        <v>27</v>
      </c>
      <c r="D31" s="49">
        <v>1</v>
      </c>
      <c r="E31" s="23">
        <v>4988</v>
      </c>
      <c r="F31" s="286" t="s">
        <v>2522</v>
      </c>
      <c r="G31" s="287" t="s">
        <v>2524</v>
      </c>
      <c r="H31" s="286" t="s">
        <v>2523</v>
      </c>
      <c r="I31" s="50">
        <v>4988</v>
      </c>
      <c r="J31" s="169"/>
      <c r="K31" s="169"/>
      <c r="L31" s="169"/>
      <c r="M31" s="169"/>
      <c r="N31" s="169"/>
      <c r="O31" s="169"/>
      <c r="P31" s="169"/>
      <c r="Q31" s="169"/>
      <c r="R31" s="169"/>
      <c r="S31" s="207"/>
      <c r="T31" s="169"/>
      <c r="U31" s="169"/>
      <c r="V31" s="207">
        <v>1</v>
      </c>
      <c r="W31" s="227">
        <v>4841.72</v>
      </c>
      <c r="X31" s="169"/>
      <c r="Y31" s="263"/>
      <c r="Z31" s="169"/>
      <c r="AA31" s="169"/>
      <c r="AB31" s="169"/>
      <c r="AC31" s="169"/>
      <c r="AD31" s="169"/>
      <c r="AE31" s="169"/>
      <c r="AF31" s="169"/>
      <c r="AG31" s="180"/>
      <c r="AH31" s="207">
        <v>4841.72</v>
      </c>
    </row>
    <row r="32" spans="2:34" ht="26.25" x14ac:dyDescent="0.25">
      <c r="B32" s="26"/>
      <c r="C32" s="48" t="s">
        <v>28</v>
      </c>
      <c r="D32" s="49">
        <v>1</v>
      </c>
      <c r="E32" s="23">
        <v>1531.1999999999998</v>
      </c>
      <c r="F32" s="286" t="s">
        <v>2522</v>
      </c>
      <c r="G32" s="287" t="s">
        <v>2524</v>
      </c>
      <c r="H32" s="286" t="s">
        <v>2523</v>
      </c>
      <c r="I32" s="50">
        <v>1531.1999999999998</v>
      </c>
      <c r="J32" s="169"/>
      <c r="K32" s="169"/>
      <c r="L32" s="169"/>
      <c r="M32" s="169"/>
      <c r="N32" s="169"/>
      <c r="O32" s="169"/>
      <c r="P32" s="169"/>
      <c r="Q32" s="169"/>
      <c r="R32" s="169"/>
      <c r="S32" s="207"/>
      <c r="T32" s="169"/>
      <c r="U32" s="169"/>
      <c r="V32" s="207">
        <v>1</v>
      </c>
      <c r="W32" s="227">
        <v>1531.1999999999998</v>
      </c>
      <c r="X32" s="169"/>
      <c r="Y32" s="263"/>
      <c r="Z32" s="169"/>
      <c r="AA32" s="169"/>
      <c r="AB32" s="169"/>
      <c r="AC32" s="169"/>
      <c r="AD32" s="169"/>
      <c r="AE32" s="169"/>
      <c r="AF32" s="169"/>
      <c r="AG32" s="180"/>
      <c r="AH32" s="207">
        <v>1531.1999999999998</v>
      </c>
    </row>
    <row r="33" spans="2:34" ht="26.25" x14ac:dyDescent="0.25">
      <c r="B33" s="26"/>
      <c r="C33" s="48" t="s">
        <v>29</v>
      </c>
      <c r="D33" s="49">
        <v>10</v>
      </c>
      <c r="E33" s="23">
        <v>803.88</v>
      </c>
      <c r="F33" s="286" t="s">
        <v>2522</v>
      </c>
      <c r="G33" s="287" t="s">
        <v>2524</v>
      </c>
      <c r="H33" s="286" t="s">
        <v>2523</v>
      </c>
      <c r="I33" s="50">
        <v>8038.8</v>
      </c>
      <c r="J33" s="169"/>
      <c r="K33" s="169"/>
      <c r="L33" s="169"/>
      <c r="M33" s="169"/>
      <c r="N33" s="169"/>
      <c r="O33" s="169"/>
      <c r="P33" s="169"/>
      <c r="Q33" s="169"/>
      <c r="R33" s="169"/>
      <c r="S33" s="207"/>
      <c r="T33" s="169"/>
      <c r="U33" s="169"/>
      <c r="V33" s="207">
        <v>10</v>
      </c>
      <c r="W33" s="227">
        <v>8038.8</v>
      </c>
      <c r="X33" s="169"/>
      <c r="Y33" s="263"/>
      <c r="Z33" s="169"/>
      <c r="AA33" s="169"/>
      <c r="AB33" s="169"/>
      <c r="AC33" s="169"/>
      <c r="AD33" s="169"/>
      <c r="AE33" s="169"/>
      <c r="AF33" s="169"/>
      <c r="AG33" s="180"/>
      <c r="AH33" s="207">
        <v>8038.8</v>
      </c>
    </row>
    <row r="34" spans="2:34" ht="26.25" x14ac:dyDescent="0.25">
      <c r="B34" s="26"/>
      <c r="C34" s="48" t="s">
        <v>30</v>
      </c>
      <c r="D34" s="49">
        <v>10</v>
      </c>
      <c r="E34" s="23">
        <v>741.2399999999999</v>
      </c>
      <c r="F34" s="286" t="s">
        <v>2522</v>
      </c>
      <c r="G34" s="287" t="s">
        <v>2524</v>
      </c>
      <c r="H34" s="286" t="s">
        <v>2523</v>
      </c>
      <c r="I34" s="50">
        <v>7412.3999999999987</v>
      </c>
      <c r="J34" s="169"/>
      <c r="K34" s="169"/>
      <c r="L34" s="169"/>
      <c r="M34" s="169"/>
      <c r="N34" s="169"/>
      <c r="O34" s="169"/>
      <c r="P34" s="169"/>
      <c r="Q34" s="169"/>
      <c r="R34" s="169"/>
      <c r="S34" s="207"/>
      <c r="T34" s="169"/>
      <c r="U34" s="169"/>
      <c r="V34" s="207">
        <v>10</v>
      </c>
      <c r="W34" s="227">
        <v>7412.3999999999987</v>
      </c>
      <c r="X34" s="169"/>
      <c r="Y34" s="263"/>
      <c r="Z34" s="169"/>
      <c r="AA34" s="169"/>
      <c r="AB34" s="169"/>
      <c r="AC34" s="169"/>
      <c r="AD34" s="169"/>
      <c r="AE34" s="169"/>
      <c r="AF34" s="169"/>
      <c r="AG34" s="180"/>
      <c r="AH34" s="207">
        <v>7412.3999999999987</v>
      </c>
    </row>
    <row r="35" spans="2:34" ht="26.25" x14ac:dyDescent="0.25">
      <c r="B35" s="26"/>
      <c r="C35" s="48" t="s">
        <v>31</v>
      </c>
      <c r="D35" s="49">
        <v>1</v>
      </c>
      <c r="E35" s="23">
        <v>356.11999999999995</v>
      </c>
      <c r="F35" s="286" t="s">
        <v>2522</v>
      </c>
      <c r="G35" s="287" t="s">
        <v>2524</v>
      </c>
      <c r="H35" s="286" t="s">
        <v>2523</v>
      </c>
      <c r="I35" s="50">
        <v>356.11999999999995</v>
      </c>
      <c r="J35" s="169"/>
      <c r="K35" s="169"/>
      <c r="L35" s="169"/>
      <c r="M35" s="169"/>
      <c r="N35" s="169"/>
      <c r="O35" s="169"/>
      <c r="P35" s="169"/>
      <c r="Q35" s="169"/>
      <c r="R35" s="169"/>
      <c r="S35" s="207"/>
      <c r="T35" s="169"/>
      <c r="U35" s="169"/>
      <c r="V35" s="207">
        <v>1</v>
      </c>
      <c r="W35" s="227">
        <v>356.11999999999995</v>
      </c>
      <c r="X35" s="169"/>
      <c r="Y35" s="263"/>
      <c r="Z35" s="169"/>
      <c r="AA35" s="169"/>
      <c r="AB35" s="169"/>
      <c r="AC35" s="169"/>
      <c r="AD35" s="169"/>
      <c r="AE35" s="169"/>
      <c r="AF35" s="169"/>
      <c r="AG35" s="180"/>
      <c r="AH35" s="207">
        <v>356.11999999999995</v>
      </c>
    </row>
    <row r="36" spans="2:34" ht="26.25" x14ac:dyDescent="0.25">
      <c r="B36" s="26"/>
      <c r="C36" s="48" t="s">
        <v>32</v>
      </c>
      <c r="D36" s="49">
        <v>1</v>
      </c>
      <c r="E36" s="23">
        <v>1071.56</v>
      </c>
      <c r="F36" s="286" t="s">
        <v>2522</v>
      </c>
      <c r="G36" s="287" t="s">
        <v>2524</v>
      </c>
      <c r="H36" s="286" t="s">
        <v>2523</v>
      </c>
      <c r="I36" s="50">
        <v>1071.56</v>
      </c>
      <c r="J36" s="169"/>
      <c r="K36" s="169"/>
      <c r="L36" s="169"/>
      <c r="M36" s="169"/>
      <c r="N36" s="169"/>
      <c r="O36" s="169"/>
      <c r="P36" s="169"/>
      <c r="Q36" s="169"/>
      <c r="R36" s="169"/>
      <c r="S36" s="207"/>
      <c r="T36" s="169"/>
      <c r="U36" s="169"/>
      <c r="V36" s="207">
        <v>1</v>
      </c>
      <c r="W36" s="227">
        <v>1071.56</v>
      </c>
      <c r="X36" s="169"/>
      <c r="Y36" s="263"/>
      <c r="Z36" s="169"/>
      <c r="AA36" s="169"/>
      <c r="AB36" s="169"/>
      <c r="AC36" s="169"/>
      <c r="AD36" s="169"/>
      <c r="AE36" s="169"/>
      <c r="AF36" s="169"/>
      <c r="AG36" s="180"/>
      <c r="AH36" s="207">
        <v>1071.56</v>
      </c>
    </row>
    <row r="37" spans="2:34" ht="26.25" x14ac:dyDescent="0.25">
      <c r="B37" s="26"/>
      <c r="C37" s="48" t="s">
        <v>33</v>
      </c>
      <c r="D37" s="49">
        <v>10</v>
      </c>
      <c r="E37" s="23">
        <v>368.88</v>
      </c>
      <c r="F37" s="286" t="s">
        <v>2522</v>
      </c>
      <c r="G37" s="287" t="s">
        <v>2524</v>
      </c>
      <c r="H37" s="286" t="s">
        <v>2523</v>
      </c>
      <c r="I37" s="50">
        <v>3688.8</v>
      </c>
      <c r="J37" s="169"/>
      <c r="K37" s="169"/>
      <c r="L37" s="169"/>
      <c r="M37" s="169"/>
      <c r="N37" s="169"/>
      <c r="O37" s="169"/>
      <c r="P37" s="169"/>
      <c r="Q37" s="169"/>
      <c r="R37" s="169"/>
      <c r="S37" s="207"/>
      <c r="T37" s="169"/>
      <c r="U37" s="169"/>
      <c r="V37" s="207">
        <v>10</v>
      </c>
      <c r="W37" s="227">
        <v>3688.8</v>
      </c>
      <c r="X37" s="169"/>
      <c r="Y37" s="263"/>
      <c r="Z37" s="169"/>
      <c r="AA37" s="169"/>
      <c r="AB37" s="169"/>
      <c r="AC37" s="169"/>
      <c r="AD37" s="169"/>
      <c r="AE37" s="169"/>
      <c r="AF37" s="169"/>
      <c r="AG37" s="180"/>
      <c r="AH37" s="207">
        <v>3688.8</v>
      </c>
    </row>
    <row r="38" spans="2:34" ht="26.25" x14ac:dyDescent="0.25">
      <c r="B38" s="26"/>
      <c r="C38" s="48" t="s">
        <v>34</v>
      </c>
      <c r="D38" s="49">
        <v>5</v>
      </c>
      <c r="E38" s="23">
        <v>242.43999999999997</v>
      </c>
      <c r="F38" s="286" t="s">
        <v>2522</v>
      </c>
      <c r="G38" s="287" t="s">
        <v>2524</v>
      </c>
      <c r="H38" s="286" t="s">
        <v>2523</v>
      </c>
      <c r="I38" s="50">
        <v>1212.1999999999998</v>
      </c>
      <c r="J38" s="169"/>
      <c r="K38" s="169"/>
      <c r="L38" s="169"/>
      <c r="M38" s="169"/>
      <c r="N38" s="169"/>
      <c r="O38" s="169"/>
      <c r="P38" s="169"/>
      <c r="Q38" s="169"/>
      <c r="R38" s="169"/>
      <c r="S38" s="207"/>
      <c r="T38" s="169"/>
      <c r="U38" s="169"/>
      <c r="V38" s="207">
        <v>5</v>
      </c>
      <c r="W38" s="227">
        <v>1212.1999999999998</v>
      </c>
      <c r="X38" s="169"/>
      <c r="Y38" s="263"/>
      <c r="Z38" s="169"/>
      <c r="AA38" s="169"/>
      <c r="AB38" s="169"/>
      <c r="AC38" s="169"/>
      <c r="AD38" s="169"/>
      <c r="AE38" s="169"/>
      <c r="AF38" s="169"/>
      <c r="AG38" s="180"/>
      <c r="AH38" s="207">
        <v>1212.1999999999998</v>
      </c>
    </row>
    <row r="39" spans="2:34" ht="26.25" x14ac:dyDescent="0.25">
      <c r="B39" s="51"/>
      <c r="C39" s="48" t="s">
        <v>35</v>
      </c>
      <c r="D39" s="49">
        <v>2</v>
      </c>
      <c r="E39" s="23">
        <v>819.72</v>
      </c>
      <c r="F39" s="286" t="s">
        <v>2522</v>
      </c>
      <c r="G39" s="287" t="s">
        <v>2524</v>
      </c>
      <c r="H39" s="286" t="s">
        <v>2523</v>
      </c>
      <c r="I39" s="50">
        <v>1639.44</v>
      </c>
      <c r="J39" s="169"/>
      <c r="K39" s="169"/>
      <c r="L39" s="169"/>
      <c r="M39" s="169"/>
      <c r="N39" s="169"/>
      <c r="O39" s="169"/>
      <c r="P39" s="169"/>
      <c r="Q39" s="169"/>
      <c r="R39" s="169"/>
      <c r="S39" s="207"/>
      <c r="T39" s="169"/>
      <c r="U39" s="169"/>
      <c r="V39" s="207">
        <v>2</v>
      </c>
      <c r="W39" s="227">
        <v>1639.44</v>
      </c>
      <c r="X39" s="169"/>
      <c r="Y39" s="263"/>
      <c r="Z39" s="169"/>
      <c r="AA39" s="169"/>
      <c r="AB39" s="169"/>
      <c r="AC39" s="169"/>
      <c r="AD39" s="169"/>
      <c r="AE39" s="169"/>
      <c r="AF39" s="169"/>
      <c r="AG39" s="180"/>
      <c r="AH39" s="207">
        <v>1639.44</v>
      </c>
    </row>
    <row r="40" spans="2:34" x14ac:dyDescent="0.25">
      <c r="B40" s="52">
        <v>21102</v>
      </c>
      <c r="C40" s="53" t="s">
        <v>36</v>
      </c>
      <c r="D40" s="54"/>
      <c r="E40" s="55"/>
      <c r="F40" s="284"/>
      <c r="G40" s="284"/>
      <c r="H40" s="284"/>
      <c r="I40" s="19">
        <v>178735.25288799999</v>
      </c>
      <c r="J40" s="173">
        <v>0</v>
      </c>
      <c r="K40" s="173">
        <v>0</v>
      </c>
      <c r="L40" s="173">
        <v>0</v>
      </c>
      <c r="M40" s="173">
        <v>0</v>
      </c>
      <c r="N40" s="173">
        <v>0</v>
      </c>
      <c r="O40" s="173">
        <v>0</v>
      </c>
      <c r="P40" s="173">
        <v>0</v>
      </c>
      <c r="Q40" s="173">
        <v>0</v>
      </c>
      <c r="R40" s="173">
        <v>0</v>
      </c>
      <c r="S40" s="184">
        <v>0</v>
      </c>
      <c r="T40" s="173"/>
      <c r="U40" s="55">
        <v>155870.26999999999</v>
      </c>
      <c r="V40" s="173"/>
      <c r="W40" s="204">
        <v>22718.720807999925</v>
      </c>
      <c r="X40" s="173">
        <v>0</v>
      </c>
      <c r="Y40" s="267">
        <v>0</v>
      </c>
      <c r="Z40" s="173">
        <v>0</v>
      </c>
      <c r="AA40" s="173">
        <v>0</v>
      </c>
      <c r="AB40" s="173">
        <v>0</v>
      </c>
      <c r="AC40" s="173">
        <v>0</v>
      </c>
      <c r="AD40" s="173">
        <v>0</v>
      </c>
      <c r="AE40" s="173">
        <v>0</v>
      </c>
      <c r="AF40" s="173">
        <v>0</v>
      </c>
      <c r="AG40" s="179">
        <v>0</v>
      </c>
      <c r="AH40" s="204">
        <v>178735.27413919999</v>
      </c>
    </row>
    <row r="41" spans="2:34" ht="24.75" x14ac:dyDescent="0.25">
      <c r="B41" s="26"/>
      <c r="C41" s="48" t="s">
        <v>37</v>
      </c>
      <c r="D41" s="57">
        <v>6</v>
      </c>
      <c r="E41" s="23">
        <v>316.11</v>
      </c>
      <c r="F41" s="286" t="s">
        <v>2522</v>
      </c>
      <c r="G41" s="287" t="s">
        <v>2524</v>
      </c>
      <c r="H41" s="287" t="s">
        <v>2523</v>
      </c>
      <c r="I41" s="50">
        <v>418.55999999999995</v>
      </c>
      <c r="J41" s="169"/>
      <c r="K41" s="169"/>
      <c r="L41" s="169"/>
      <c r="M41" s="169"/>
      <c r="N41" s="169"/>
      <c r="O41" s="169"/>
      <c r="P41" s="169"/>
      <c r="Q41" s="169"/>
      <c r="R41" s="169"/>
      <c r="S41" s="207"/>
      <c r="T41" s="169">
        <v>3</v>
      </c>
      <c r="U41" s="169">
        <v>348</v>
      </c>
      <c r="V41" s="207">
        <v>3</v>
      </c>
      <c r="W41" s="227">
        <v>70.559999999999945</v>
      </c>
      <c r="X41" s="169"/>
      <c r="Y41" s="263"/>
      <c r="Z41" s="169"/>
      <c r="AA41" s="169"/>
      <c r="AB41" s="169"/>
      <c r="AC41" s="169"/>
      <c r="AD41" s="169"/>
      <c r="AE41" s="169"/>
      <c r="AF41" s="169"/>
      <c r="AG41" s="180"/>
      <c r="AH41" s="207">
        <v>418.55999999999995</v>
      </c>
    </row>
    <row r="42" spans="2:34" ht="24.75" x14ac:dyDescent="0.25">
      <c r="B42" s="26"/>
      <c r="C42" s="48" t="s">
        <v>38</v>
      </c>
      <c r="D42" s="49">
        <v>7</v>
      </c>
      <c r="E42" s="23">
        <v>203.43765714285715</v>
      </c>
      <c r="F42" s="286" t="s">
        <v>2522</v>
      </c>
      <c r="G42" s="287" t="s">
        <v>2524</v>
      </c>
      <c r="H42" s="287" t="s">
        <v>2523</v>
      </c>
      <c r="I42" s="50">
        <v>1424.0636</v>
      </c>
      <c r="J42" s="169"/>
      <c r="K42" s="169"/>
      <c r="L42" s="169"/>
      <c r="M42" s="169"/>
      <c r="N42" s="169"/>
      <c r="O42" s="169"/>
      <c r="P42" s="169"/>
      <c r="Q42" s="169"/>
      <c r="R42" s="169"/>
      <c r="S42" s="207"/>
      <c r="T42" s="169"/>
      <c r="U42" s="169"/>
      <c r="V42" s="207">
        <v>7</v>
      </c>
      <c r="W42" s="227">
        <v>1424.0636</v>
      </c>
      <c r="X42" s="169"/>
      <c r="Y42" s="263"/>
      <c r="Z42" s="169"/>
      <c r="AA42" s="169"/>
      <c r="AB42" s="169"/>
      <c r="AC42" s="169"/>
      <c r="AD42" s="169"/>
      <c r="AE42" s="169"/>
      <c r="AF42" s="169"/>
      <c r="AG42" s="180"/>
      <c r="AH42" s="207">
        <v>1424.0636</v>
      </c>
    </row>
    <row r="43" spans="2:34" ht="24.75" x14ac:dyDescent="0.25">
      <c r="B43" s="26"/>
      <c r="C43" s="48" t="s">
        <v>39</v>
      </c>
      <c r="D43" s="49">
        <v>0</v>
      </c>
      <c r="E43" s="23"/>
      <c r="F43" s="286" t="s">
        <v>2522</v>
      </c>
      <c r="G43" s="287" t="s">
        <v>2524</v>
      </c>
      <c r="H43" s="287" t="s">
        <v>2523</v>
      </c>
      <c r="I43" s="50">
        <v>0</v>
      </c>
      <c r="J43" s="169"/>
      <c r="K43" s="169"/>
      <c r="L43" s="169"/>
      <c r="M43" s="169"/>
      <c r="N43" s="169"/>
      <c r="O43" s="169"/>
      <c r="P43" s="169"/>
      <c r="Q43" s="169"/>
      <c r="R43" s="169"/>
      <c r="S43" s="207"/>
      <c r="T43" s="169"/>
      <c r="U43" s="169"/>
      <c r="V43" s="207">
        <v>0</v>
      </c>
      <c r="W43" s="227">
        <v>0</v>
      </c>
      <c r="X43" s="169"/>
      <c r="Y43" s="263"/>
      <c r="Z43" s="169"/>
      <c r="AA43" s="169"/>
      <c r="AB43" s="169"/>
      <c r="AC43" s="169"/>
      <c r="AD43" s="169"/>
      <c r="AE43" s="169"/>
      <c r="AF43" s="169"/>
      <c r="AG43" s="180"/>
      <c r="AH43" s="207">
        <v>0</v>
      </c>
    </row>
    <row r="44" spans="2:34" ht="24.75" x14ac:dyDescent="0.25">
      <c r="B44" s="26"/>
      <c r="C44" s="48" t="s">
        <v>40</v>
      </c>
      <c r="D44" s="57">
        <v>1</v>
      </c>
      <c r="E44" s="23">
        <v>30.32</v>
      </c>
      <c r="F44" s="286" t="s">
        <v>2522</v>
      </c>
      <c r="G44" s="287" t="s">
        <v>2524</v>
      </c>
      <c r="H44" s="287" t="s">
        <v>2523</v>
      </c>
      <c r="I44" s="50">
        <v>30.32</v>
      </c>
      <c r="J44" s="169"/>
      <c r="K44" s="169"/>
      <c r="L44" s="169"/>
      <c r="M44" s="169"/>
      <c r="N44" s="169"/>
      <c r="O44" s="169"/>
      <c r="P44" s="169"/>
      <c r="Q44" s="169"/>
      <c r="R44" s="169"/>
      <c r="S44" s="207"/>
      <c r="T44" s="169"/>
      <c r="U44" s="169"/>
      <c r="V44" s="207">
        <v>1</v>
      </c>
      <c r="W44" s="227">
        <v>30.32</v>
      </c>
      <c r="X44" s="169"/>
      <c r="Y44" s="263"/>
      <c r="Z44" s="169"/>
      <c r="AA44" s="169"/>
      <c r="AB44" s="169"/>
      <c r="AC44" s="169"/>
      <c r="AD44" s="169"/>
      <c r="AE44" s="169"/>
      <c r="AF44" s="169"/>
      <c r="AG44" s="180"/>
      <c r="AH44" s="207">
        <v>30.32</v>
      </c>
    </row>
    <row r="45" spans="2:34" ht="24.75" x14ac:dyDescent="0.25">
      <c r="B45" s="26"/>
      <c r="C45" s="48" t="s">
        <v>41</v>
      </c>
      <c r="D45" s="57">
        <v>19</v>
      </c>
      <c r="E45" s="23">
        <v>23.36</v>
      </c>
      <c r="F45" s="286" t="s">
        <v>2522</v>
      </c>
      <c r="G45" s="287" t="s">
        <v>2524</v>
      </c>
      <c r="H45" s="287" t="s">
        <v>2523</v>
      </c>
      <c r="I45" s="50">
        <v>5048.3160000000007</v>
      </c>
      <c r="J45" s="169"/>
      <c r="K45" s="169"/>
      <c r="L45" s="169"/>
      <c r="M45" s="169"/>
      <c r="N45" s="169"/>
      <c r="O45" s="169"/>
      <c r="P45" s="169"/>
      <c r="Q45" s="169"/>
      <c r="R45" s="169"/>
      <c r="S45" s="207"/>
      <c r="T45" s="169">
        <v>44</v>
      </c>
      <c r="U45" s="169">
        <v>5048.32</v>
      </c>
      <c r="V45" s="207"/>
      <c r="W45" s="227">
        <v>0</v>
      </c>
      <c r="X45" s="169"/>
      <c r="Y45" s="263"/>
      <c r="Z45" s="169"/>
      <c r="AA45" s="169"/>
      <c r="AB45" s="169"/>
      <c r="AC45" s="169"/>
      <c r="AD45" s="169"/>
      <c r="AE45" s="169"/>
      <c r="AF45" s="169"/>
      <c r="AG45" s="180"/>
      <c r="AH45" s="207">
        <v>5048.32</v>
      </c>
    </row>
    <row r="46" spans="2:34" ht="24.75" x14ac:dyDescent="0.25">
      <c r="B46" s="26"/>
      <c r="C46" s="48" t="s">
        <v>42</v>
      </c>
      <c r="D46" s="49">
        <v>10</v>
      </c>
      <c r="E46" s="23"/>
      <c r="F46" s="286" t="s">
        <v>2522</v>
      </c>
      <c r="G46" s="287" t="s">
        <v>2524</v>
      </c>
      <c r="H46" s="287" t="s">
        <v>2523</v>
      </c>
      <c r="I46" s="50">
        <v>66.100000000000009</v>
      </c>
      <c r="J46" s="169"/>
      <c r="K46" s="169"/>
      <c r="L46" s="169"/>
      <c r="M46" s="169"/>
      <c r="N46" s="169"/>
      <c r="O46" s="169"/>
      <c r="P46" s="169"/>
      <c r="Q46" s="169"/>
      <c r="R46" s="169"/>
      <c r="S46" s="207"/>
      <c r="T46" s="169">
        <v>10</v>
      </c>
      <c r="U46" s="169">
        <v>40.020000000000003</v>
      </c>
      <c r="V46" s="207">
        <v>10</v>
      </c>
      <c r="W46" s="227">
        <v>26.079999999999991</v>
      </c>
      <c r="X46" s="169"/>
      <c r="Y46" s="263"/>
      <c r="Z46" s="169"/>
      <c r="AA46" s="169"/>
      <c r="AB46" s="169"/>
      <c r="AC46" s="169"/>
      <c r="AD46" s="169"/>
      <c r="AE46" s="169"/>
      <c r="AF46" s="169"/>
      <c r="AG46" s="180"/>
      <c r="AH46" s="207">
        <v>66.099999999999994</v>
      </c>
    </row>
    <row r="47" spans="2:34" ht="24.75" x14ac:dyDescent="0.25">
      <c r="B47" s="26"/>
      <c r="C47" s="48" t="s">
        <v>43</v>
      </c>
      <c r="D47" s="49">
        <v>0</v>
      </c>
      <c r="E47" s="23"/>
      <c r="F47" s="286" t="s">
        <v>2522</v>
      </c>
      <c r="G47" s="287" t="s">
        <v>2524</v>
      </c>
      <c r="H47" s="287" t="s">
        <v>2523</v>
      </c>
      <c r="I47" s="58">
        <v>0</v>
      </c>
      <c r="J47" s="169"/>
      <c r="K47" s="169"/>
      <c r="L47" s="169"/>
      <c r="M47" s="169"/>
      <c r="N47" s="169"/>
      <c r="O47" s="169"/>
      <c r="P47" s="169"/>
      <c r="Q47" s="169"/>
      <c r="R47" s="169"/>
      <c r="S47" s="207"/>
      <c r="T47" s="169"/>
      <c r="U47" s="169"/>
      <c r="V47" s="207">
        <v>0</v>
      </c>
      <c r="W47" s="227">
        <v>0</v>
      </c>
      <c r="X47" s="169"/>
      <c r="Y47" s="263"/>
      <c r="Z47" s="169"/>
      <c r="AA47" s="169"/>
      <c r="AB47" s="169"/>
      <c r="AC47" s="169"/>
      <c r="AD47" s="169"/>
      <c r="AE47" s="169"/>
      <c r="AF47" s="169"/>
      <c r="AG47" s="180"/>
      <c r="AH47" s="207">
        <v>0</v>
      </c>
    </row>
    <row r="48" spans="2:34" ht="24.75" x14ac:dyDescent="0.25">
      <c r="B48" s="51"/>
      <c r="C48" s="48" t="s">
        <v>44</v>
      </c>
      <c r="D48" s="57">
        <v>12</v>
      </c>
      <c r="E48" s="23"/>
      <c r="F48" s="286" t="s">
        <v>2522</v>
      </c>
      <c r="G48" s="287" t="s">
        <v>2524</v>
      </c>
      <c r="H48" s="287" t="s">
        <v>2523</v>
      </c>
      <c r="I48" s="50">
        <v>655.8</v>
      </c>
      <c r="J48" s="169"/>
      <c r="K48" s="169"/>
      <c r="L48" s="169"/>
      <c r="M48" s="169"/>
      <c r="N48" s="169"/>
      <c r="O48" s="169"/>
      <c r="P48" s="169"/>
      <c r="Q48" s="169"/>
      <c r="R48" s="169"/>
      <c r="S48" s="207"/>
      <c r="T48" s="169"/>
      <c r="U48" s="169"/>
      <c r="V48" s="207">
        <v>12</v>
      </c>
      <c r="W48" s="227">
        <v>655.8</v>
      </c>
      <c r="X48" s="169"/>
      <c r="Y48" s="263"/>
      <c r="Z48" s="169"/>
      <c r="AA48" s="169"/>
      <c r="AB48" s="169"/>
      <c r="AC48" s="169"/>
      <c r="AD48" s="169"/>
      <c r="AE48" s="169"/>
      <c r="AF48" s="169"/>
      <c r="AG48" s="180"/>
      <c r="AH48" s="207">
        <v>655.8</v>
      </c>
    </row>
    <row r="49" spans="2:34" ht="24.75" x14ac:dyDescent="0.25">
      <c r="B49" s="51"/>
      <c r="C49" s="48" t="s">
        <v>45</v>
      </c>
      <c r="D49" s="49">
        <v>550</v>
      </c>
      <c r="E49" s="23"/>
      <c r="F49" s="286" t="s">
        <v>2522</v>
      </c>
      <c r="G49" s="287" t="s">
        <v>2524</v>
      </c>
      <c r="H49" s="287" t="s">
        <v>2523</v>
      </c>
      <c r="I49" s="50">
        <v>11298.98</v>
      </c>
      <c r="J49" s="169"/>
      <c r="K49" s="169"/>
      <c r="L49" s="169"/>
      <c r="M49" s="169"/>
      <c r="N49" s="169"/>
      <c r="O49" s="169"/>
      <c r="P49" s="169"/>
      <c r="Q49" s="169"/>
      <c r="R49" s="169"/>
      <c r="S49" s="207"/>
      <c r="T49" s="169">
        <v>550</v>
      </c>
      <c r="U49" s="169">
        <v>11298.98</v>
      </c>
      <c r="V49" s="207">
        <v>0</v>
      </c>
      <c r="W49" s="227">
        <v>0</v>
      </c>
      <c r="X49" s="169"/>
      <c r="Y49" s="263"/>
      <c r="Z49" s="169"/>
      <c r="AA49" s="169"/>
      <c r="AB49" s="169"/>
      <c r="AC49" s="169"/>
      <c r="AD49" s="169"/>
      <c r="AE49" s="169"/>
      <c r="AF49" s="169"/>
      <c r="AG49" s="180"/>
      <c r="AH49" s="207">
        <v>11298.98</v>
      </c>
    </row>
    <row r="50" spans="2:34" ht="24.75" x14ac:dyDescent="0.25">
      <c r="B50" s="51"/>
      <c r="C50" s="48" t="s">
        <v>46</v>
      </c>
      <c r="D50" s="49">
        <v>120</v>
      </c>
      <c r="E50" s="23"/>
      <c r="F50" s="286" t="s">
        <v>2522</v>
      </c>
      <c r="G50" s="287" t="s">
        <v>2524</v>
      </c>
      <c r="H50" s="287" t="s">
        <v>2523</v>
      </c>
      <c r="I50" s="50">
        <v>2465.23</v>
      </c>
      <c r="J50" s="169"/>
      <c r="K50" s="169"/>
      <c r="L50" s="169"/>
      <c r="M50" s="169"/>
      <c r="N50" s="169"/>
      <c r="O50" s="169"/>
      <c r="P50" s="169"/>
      <c r="Q50" s="169"/>
      <c r="R50" s="169"/>
      <c r="S50" s="207"/>
      <c r="T50" s="169">
        <v>120</v>
      </c>
      <c r="U50" s="169">
        <v>2465.23</v>
      </c>
      <c r="V50" s="207">
        <v>0</v>
      </c>
      <c r="W50" s="227">
        <v>0</v>
      </c>
      <c r="X50" s="169"/>
      <c r="Y50" s="263"/>
      <c r="Z50" s="169"/>
      <c r="AA50" s="169"/>
      <c r="AB50" s="169"/>
      <c r="AC50" s="169"/>
      <c r="AD50" s="169"/>
      <c r="AE50" s="169"/>
      <c r="AF50" s="169"/>
      <c r="AG50" s="180"/>
      <c r="AH50" s="207">
        <v>2465.23</v>
      </c>
    </row>
    <row r="51" spans="2:34" ht="24.75" x14ac:dyDescent="0.25">
      <c r="B51" s="51"/>
      <c r="C51" s="48" t="s">
        <v>47</v>
      </c>
      <c r="D51" s="57">
        <v>113</v>
      </c>
      <c r="E51" s="23">
        <v>35</v>
      </c>
      <c r="F51" s="286" t="s">
        <v>2522</v>
      </c>
      <c r="G51" s="287" t="s">
        <v>2524</v>
      </c>
      <c r="H51" s="287" t="s">
        <v>2523</v>
      </c>
      <c r="I51" s="50">
        <v>3329.025744</v>
      </c>
      <c r="J51" s="169"/>
      <c r="K51" s="169"/>
      <c r="L51" s="169"/>
      <c r="M51" s="169"/>
      <c r="N51" s="169"/>
      <c r="O51" s="169"/>
      <c r="P51" s="169"/>
      <c r="Q51" s="169"/>
      <c r="R51" s="169"/>
      <c r="S51" s="207"/>
      <c r="T51" s="169">
        <v>113</v>
      </c>
      <c r="U51" s="169">
        <v>3329.03</v>
      </c>
      <c r="V51" s="207">
        <v>0</v>
      </c>
      <c r="W51" s="227">
        <v>0</v>
      </c>
      <c r="X51" s="169"/>
      <c r="Y51" s="263"/>
      <c r="Z51" s="169"/>
      <c r="AA51" s="169"/>
      <c r="AB51" s="169"/>
      <c r="AC51" s="169"/>
      <c r="AD51" s="169"/>
      <c r="AE51" s="169"/>
      <c r="AF51" s="169"/>
      <c r="AG51" s="180"/>
      <c r="AH51" s="207">
        <v>3329.03</v>
      </c>
    </row>
    <row r="52" spans="2:34" ht="24.75" x14ac:dyDescent="0.25">
      <c r="B52" s="51"/>
      <c r="C52" s="48" t="s">
        <v>48</v>
      </c>
      <c r="D52" s="57">
        <v>24</v>
      </c>
      <c r="E52" s="23">
        <v>35</v>
      </c>
      <c r="F52" s="286" t="s">
        <v>2522</v>
      </c>
      <c r="G52" s="287" t="s">
        <v>2524</v>
      </c>
      <c r="H52" s="287" t="s">
        <v>2523</v>
      </c>
      <c r="I52" s="50">
        <v>332.78357599999993</v>
      </c>
      <c r="J52" s="169"/>
      <c r="K52" s="169"/>
      <c r="L52" s="169"/>
      <c r="M52" s="169"/>
      <c r="N52" s="169"/>
      <c r="O52" s="169"/>
      <c r="P52" s="169"/>
      <c r="Q52" s="169"/>
      <c r="R52" s="169"/>
      <c r="S52" s="207"/>
      <c r="T52" s="169">
        <v>23</v>
      </c>
      <c r="U52" s="169">
        <v>160</v>
      </c>
      <c r="V52" s="207">
        <v>24</v>
      </c>
      <c r="W52" s="227">
        <v>172.78357599999993</v>
      </c>
      <c r="X52" s="169"/>
      <c r="Y52" s="263"/>
      <c r="Z52" s="169"/>
      <c r="AA52" s="169"/>
      <c r="AB52" s="169"/>
      <c r="AC52" s="169"/>
      <c r="AD52" s="169"/>
      <c r="AE52" s="169"/>
      <c r="AF52" s="169"/>
      <c r="AG52" s="180"/>
      <c r="AH52" s="207">
        <v>332.78357599999993</v>
      </c>
    </row>
    <row r="53" spans="2:34" ht="24.75" x14ac:dyDescent="0.25">
      <c r="B53" s="51"/>
      <c r="C53" s="48" t="s">
        <v>49</v>
      </c>
      <c r="D53" s="49">
        <v>0</v>
      </c>
      <c r="E53" s="23"/>
      <c r="F53" s="286" t="s">
        <v>2522</v>
      </c>
      <c r="G53" s="287" t="s">
        <v>2524</v>
      </c>
      <c r="H53" s="287" t="s">
        <v>2523</v>
      </c>
      <c r="I53" s="50">
        <v>0</v>
      </c>
      <c r="J53" s="169"/>
      <c r="K53" s="169"/>
      <c r="L53" s="169"/>
      <c r="M53" s="169"/>
      <c r="N53" s="169"/>
      <c r="O53" s="169"/>
      <c r="P53" s="169"/>
      <c r="Q53" s="169"/>
      <c r="R53" s="169"/>
      <c r="S53" s="207"/>
      <c r="T53" s="169"/>
      <c r="U53" s="169"/>
      <c r="V53" s="207">
        <v>0</v>
      </c>
      <c r="W53" s="227">
        <v>0</v>
      </c>
      <c r="X53" s="169"/>
      <c r="Y53" s="263"/>
      <c r="Z53" s="169"/>
      <c r="AA53" s="169"/>
      <c r="AB53" s="169"/>
      <c r="AC53" s="169"/>
      <c r="AD53" s="169"/>
      <c r="AE53" s="169"/>
      <c r="AF53" s="169"/>
      <c r="AG53" s="180"/>
      <c r="AH53" s="207">
        <v>0</v>
      </c>
    </row>
    <row r="54" spans="2:34" ht="24.75" x14ac:dyDescent="0.25">
      <c r="B54" s="51"/>
      <c r="C54" s="48" t="s">
        <v>50</v>
      </c>
      <c r="D54" s="49">
        <v>4</v>
      </c>
      <c r="E54" s="23"/>
      <c r="F54" s="286" t="s">
        <v>2522</v>
      </c>
      <c r="G54" s="287" t="s">
        <v>2524</v>
      </c>
      <c r="H54" s="287" t="s">
        <v>2523</v>
      </c>
      <c r="I54" s="50">
        <v>245.56</v>
      </c>
      <c r="J54" s="169"/>
      <c r="K54" s="169"/>
      <c r="L54" s="169"/>
      <c r="M54" s="169"/>
      <c r="N54" s="169"/>
      <c r="O54" s="169"/>
      <c r="P54" s="169"/>
      <c r="Q54" s="169"/>
      <c r="R54" s="169"/>
      <c r="S54" s="207"/>
      <c r="T54" s="169">
        <v>4</v>
      </c>
      <c r="U54" s="169">
        <v>85.84</v>
      </c>
      <c r="V54" s="207">
        <v>4</v>
      </c>
      <c r="W54" s="227">
        <v>159.72</v>
      </c>
      <c r="X54" s="169"/>
      <c r="Y54" s="263"/>
      <c r="Z54" s="169"/>
      <c r="AA54" s="169"/>
      <c r="AB54" s="169"/>
      <c r="AC54" s="169"/>
      <c r="AD54" s="169"/>
      <c r="AE54" s="169"/>
      <c r="AF54" s="169"/>
      <c r="AG54" s="180"/>
      <c r="AH54" s="207">
        <v>245.56</v>
      </c>
    </row>
    <row r="55" spans="2:34" ht="24.75" x14ac:dyDescent="0.25">
      <c r="B55" s="51"/>
      <c r="C55" s="48" t="s">
        <v>51</v>
      </c>
      <c r="D55" s="57">
        <v>67</v>
      </c>
      <c r="E55" s="23">
        <v>5</v>
      </c>
      <c r="F55" s="286" t="s">
        <v>2522</v>
      </c>
      <c r="G55" s="287" t="s">
        <v>2524</v>
      </c>
      <c r="H55" s="287" t="s">
        <v>2523</v>
      </c>
      <c r="I55" s="50">
        <v>377.28574400000002</v>
      </c>
      <c r="J55" s="169"/>
      <c r="K55" s="169"/>
      <c r="L55" s="169"/>
      <c r="M55" s="169"/>
      <c r="N55" s="169"/>
      <c r="O55" s="169"/>
      <c r="P55" s="169"/>
      <c r="Q55" s="169"/>
      <c r="R55" s="169"/>
      <c r="S55" s="207"/>
      <c r="T55" s="169">
        <v>50</v>
      </c>
      <c r="U55" s="169">
        <v>249.98</v>
      </c>
      <c r="V55" s="207">
        <v>67</v>
      </c>
      <c r="W55" s="227">
        <v>127.30574400000003</v>
      </c>
      <c r="X55" s="169"/>
      <c r="Y55" s="263"/>
      <c r="Z55" s="169"/>
      <c r="AA55" s="169"/>
      <c r="AB55" s="169"/>
      <c r="AC55" s="169"/>
      <c r="AD55" s="169"/>
      <c r="AE55" s="169"/>
      <c r="AF55" s="169"/>
      <c r="AG55" s="180"/>
      <c r="AH55" s="207">
        <v>377.28574400000002</v>
      </c>
    </row>
    <row r="56" spans="2:34" ht="24.75" x14ac:dyDescent="0.25">
      <c r="B56" s="51"/>
      <c r="C56" s="48" t="s">
        <v>52</v>
      </c>
      <c r="D56" s="49">
        <v>9</v>
      </c>
      <c r="E56" s="23"/>
      <c r="F56" s="286" t="s">
        <v>2522</v>
      </c>
      <c r="G56" s="287" t="s">
        <v>2524</v>
      </c>
      <c r="H56" s="287" t="s">
        <v>2523</v>
      </c>
      <c r="I56" s="50">
        <v>107.65047999999999</v>
      </c>
      <c r="J56" s="169"/>
      <c r="K56" s="169"/>
      <c r="L56" s="169"/>
      <c r="M56" s="169"/>
      <c r="N56" s="169"/>
      <c r="O56" s="169"/>
      <c r="P56" s="169"/>
      <c r="Q56" s="169"/>
      <c r="R56" s="169"/>
      <c r="S56" s="207"/>
      <c r="T56" s="169">
        <v>7</v>
      </c>
      <c r="U56" s="169">
        <v>73.08</v>
      </c>
      <c r="V56" s="207">
        <v>9</v>
      </c>
      <c r="W56" s="227">
        <v>34.570480000000003</v>
      </c>
      <c r="X56" s="169"/>
      <c r="Y56" s="263"/>
      <c r="Z56" s="169"/>
      <c r="AA56" s="169"/>
      <c r="AB56" s="169"/>
      <c r="AC56" s="169"/>
      <c r="AD56" s="169"/>
      <c r="AE56" s="169"/>
      <c r="AF56" s="169"/>
      <c r="AG56" s="180"/>
      <c r="AH56" s="207">
        <v>107.65048</v>
      </c>
    </row>
    <row r="57" spans="2:34" ht="24.75" x14ac:dyDescent="0.25">
      <c r="B57" s="51"/>
      <c r="C57" s="48" t="s">
        <v>53</v>
      </c>
      <c r="D57" s="49">
        <v>0</v>
      </c>
      <c r="E57" s="23"/>
      <c r="F57" s="286" t="s">
        <v>2522</v>
      </c>
      <c r="G57" s="287" t="s">
        <v>2524</v>
      </c>
      <c r="H57" s="287" t="s">
        <v>2523</v>
      </c>
      <c r="I57" s="50">
        <v>0</v>
      </c>
      <c r="J57" s="169"/>
      <c r="K57" s="169"/>
      <c r="L57" s="169"/>
      <c r="M57" s="169"/>
      <c r="N57" s="169"/>
      <c r="O57" s="169"/>
      <c r="P57" s="169"/>
      <c r="Q57" s="169"/>
      <c r="R57" s="169"/>
      <c r="S57" s="207"/>
      <c r="T57" s="169"/>
      <c r="U57" s="169"/>
      <c r="V57" s="207">
        <v>0</v>
      </c>
      <c r="W57" s="227">
        <v>0</v>
      </c>
      <c r="X57" s="169"/>
      <c r="Y57" s="263"/>
      <c r="Z57" s="169"/>
      <c r="AA57" s="169"/>
      <c r="AB57" s="169"/>
      <c r="AC57" s="169"/>
      <c r="AD57" s="169"/>
      <c r="AE57" s="169"/>
      <c r="AF57" s="169"/>
      <c r="AG57" s="180"/>
      <c r="AH57" s="207">
        <v>0</v>
      </c>
    </row>
    <row r="58" spans="2:34" ht="24.75" x14ac:dyDescent="0.25">
      <c r="B58" s="51"/>
      <c r="C58" s="48" t="s">
        <v>54</v>
      </c>
      <c r="D58" s="49">
        <v>7</v>
      </c>
      <c r="E58" s="23"/>
      <c r="F58" s="286" t="s">
        <v>2522</v>
      </c>
      <c r="G58" s="287" t="s">
        <v>2524</v>
      </c>
      <c r="H58" s="287" t="s">
        <v>2523</v>
      </c>
      <c r="I58" s="50">
        <v>70.339999999999876</v>
      </c>
      <c r="J58" s="169"/>
      <c r="K58" s="169"/>
      <c r="L58" s="169"/>
      <c r="M58" s="169"/>
      <c r="N58" s="169"/>
      <c r="O58" s="169"/>
      <c r="P58" s="169"/>
      <c r="Q58" s="169"/>
      <c r="R58" s="169"/>
      <c r="S58" s="207"/>
      <c r="T58" s="169"/>
      <c r="U58" s="169"/>
      <c r="V58" s="207">
        <v>7</v>
      </c>
      <c r="W58" s="227">
        <v>70.340000000000146</v>
      </c>
      <c r="X58" s="169"/>
      <c r="Y58" s="263"/>
      <c r="Z58" s="169"/>
      <c r="AA58" s="169"/>
      <c r="AB58" s="169"/>
      <c r="AC58" s="169"/>
      <c r="AD58" s="169"/>
      <c r="AE58" s="169"/>
      <c r="AF58" s="169"/>
      <c r="AG58" s="180"/>
      <c r="AH58" s="207">
        <v>70.340000000000146</v>
      </c>
    </row>
    <row r="59" spans="2:34" ht="24.75" x14ac:dyDescent="0.25">
      <c r="B59" s="51"/>
      <c r="C59" s="48" t="s">
        <v>55</v>
      </c>
      <c r="D59" s="57">
        <v>43</v>
      </c>
      <c r="E59" s="23">
        <v>24.73</v>
      </c>
      <c r="F59" s="286" t="s">
        <v>2522</v>
      </c>
      <c r="G59" s="287" t="s">
        <v>2524</v>
      </c>
      <c r="H59" s="287" t="s">
        <v>2523</v>
      </c>
      <c r="I59" s="50">
        <v>3317.5963199999997</v>
      </c>
      <c r="J59" s="169"/>
      <c r="K59" s="169"/>
      <c r="L59" s="169"/>
      <c r="M59" s="169"/>
      <c r="N59" s="169"/>
      <c r="O59" s="169"/>
      <c r="P59" s="169"/>
      <c r="Q59" s="169"/>
      <c r="R59" s="169"/>
      <c r="S59" s="207"/>
      <c r="T59" s="169">
        <v>88</v>
      </c>
      <c r="U59" s="169">
        <v>3317.6</v>
      </c>
      <c r="V59" s="207"/>
      <c r="W59" s="227">
        <v>0</v>
      </c>
      <c r="X59" s="169"/>
      <c r="Y59" s="263"/>
      <c r="Z59" s="169"/>
      <c r="AA59" s="169"/>
      <c r="AB59" s="169"/>
      <c r="AC59" s="169"/>
      <c r="AD59" s="169"/>
      <c r="AE59" s="169"/>
      <c r="AF59" s="169"/>
      <c r="AG59" s="180"/>
      <c r="AH59" s="207">
        <v>3317.6</v>
      </c>
    </row>
    <row r="60" spans="2:34" ht="24.75" x14ac:dyDescent="0.25">
      <c r="B60" s="51"/>
      <c r="C60" s="48" t="s">
        <v>56</v>
      </c>
      <c r="D60" s="49">
        <v>1</v>
      </c>
      <c r="E60" s="23"/>
      <c r="F60" s="286" t="s">
        <v>2522</v>
      </c>
      <c r="G60" s="287" t="s">
        <v>2524</v>
      </c>
      <c r="H60" s="287" t="s">
        <v>2523</v>
      </c>
      <c r="I60" s="50">
        <v>73.569999999999993</v>
      </c>
      <c r="J60" s="169"/>
      <c r="K60" s="169"/>
      <c r="L60" s="169"/>
      <c r="M60" s="169"/>
      <c r="N60" s="169"/>
      <c r="O60" s="169"/>
      <c r="P60" s="169"/>
      <c r="Q60" s="169"/>
      <c r="R60" s="169"/>
      <c r="S60" s="207"/>
      <c r="T60" s="169"/>
      <c r="U60" s="169"/>
      <c r="V60" s="207">
        <v>1</v>
      </c>
      <c r="W60" s="227">
        <v>73.569999999999993</v>
      </c>
      <c r="X60" s="169"/>
      <c r="Y60" s="263"/>
      <c r="Z60" s="169"/>
      <c r="AA60" s="169"/>
      <c r="AB60" s="169"/>
      <c r="AC60" s="169"/>
      <c r="AD60" s="169"/>
      <c r="AE60" s="169"/>
      <c r="AF60" s="169"/>
      <c r="AG60" s="180"/>
      <c r="AH60" s="207">
        <v>73.569999999999993</v>
      </c>
    </row>
    <row r="61" spans="2:34" ht="24.75" x14ac:dyDescent="0.25">
      <c r="B61" s="51"/>
      <c r="C61" s="48" t="s">
        <v>57</v>
      </c>
      <c r="D61" s="49">
        <v>18</v>
      </c>
      <c r="E61" s="23"/>
      <c r="F61" s="286" t="s">
        <v>2522</v>
      </c>
      <c r="G61" s="287" t="s">
        <v>2524</v>
      </c>
      <c r="H61" s="287" t="s">
        <v>2523</v>
      </c>
      <c r="I61" s="50">
        <v>584.63959999999997</v>
      </c>
      <c r="J61" s="169"/>
      <c r="K61" s="169"/>
      <c r="L61" s="169"/>
      <c r="M61" s="169"/>
      <c r="N61" s="169"/>
      <c r="O61" s="169"/>
      <c r="P61" s="169"/>
      <c r="Q61" s="169"/>
      <c r="R61" s="169"/>
      <c r="S61" s="207"/>
      <c r="T61" s="169">
        <v>18</v>
      </c>
      <c r="U61" s="169">
        <v>584.64</v>
      </c>
      <c r="V61" s="207">
        <v>0</v>
      </c>
      <c r="W61" s="227">
        <v>0</v>
      </c>
      <c r="X61" s="169"/>
      <c r="Y61" s="263"/>
      <c r="Z61" s="169"/>
      <c r="AA61" s="169"/>
      <c r="AB61" s="169"/>
      <c r="AC61" s="169"/>
      <c r="AD61" s="169"/>
      <c r="AE61" s="169"/>
      <c r="AF61" s="169"/>
      <c r="AG61" s="180"/>
      <c r="AH61" s="207">
        <v>584.64</v>
      </c>
    </row>
    <row r="62" spans="2:34" ht="24.75" x14ac:dyDescent="0.25">
      <c r="B62" s="51"/>
      <c r="C62" s="48" t="s">
        <v>58</v>
      </c>
      <c r="D62" s="57">
        <v>17</v>
      </c>
      <c r="E62" s="23">
        <v>30.69</v>
      </c>
      <c r="F62" s="286" t="s">
        <v>2522</v>
      </c>
      <c r="G62" s="287" t="s">
        <v>2524</v>
      </c>
      <c r="H62" s="287" t="s">
        <v>2523</v>
      </c>
      <c r="I62" s="50">
        <v>1715.6448</v>
      </c>
      <c r="J62" s="169"/>
      <c r="K62" s="169"/>
      <c r="L62" s="169"/>
      <c r="M62" s="169"/>
      <c r="N62" s="169"/>
      <c r="O62" s="169"/>
      <c r="P62" s="169"/>
      <c r="Q62" s="169"/>
      <c r="R62" s="169"/>
      <c r="S62" s="207"/>
      <c r="T62" s="169">
        <v>17</v>
      </c>
      <c r="U62" s="169">
        <v>1715.64</v>
      </c>
      <c r="V62" s="207">
        <v>0</v>
      </c>
      <c r="W62" s="227">
        <v>0</v>
      </c>
      <c r="X62" s="169"/>
      <c r="Y62" s="263"/>
      <c r="Z62" s="169"/>
      <c r="AA62" s="169"/>
      <c r="AB62" s="169"/>
      <c r="AC62" s="169"/>
      <c r="AD62" s="169"/>
      <c r="AE62" s="169"/>
      <c r="AF62" s="169"/>
      <c r="AG62" s="180"/>
      <c r="AH62" s="207">
        <v>1715.64</v>
      </c>
    </row>
    <row r="63" spans="2:34" ht="24.75" x14ac:dyDescent="0.25">
      <c r="B63" s="51"/>
      <c r="C63" s="48" t="s">
        <v>59</v>
      </c>
      <c r="D63" s="57">
        <v>1</v>
      </c>
      <c r="E63" s="23"/>
      <c r="F63" s="286" t="s">
        <v>2522</v>
      </c>
      <c r="G63" s="287" t="s">
        <v>2524</v>
      </c>
      <c r="H63" s="287" t="s">
        <v>2523</v>
      </c>
      <c r="I63" s="50">
        <v>11.98</v>
      </c>
      <c r="J63" s="169"/>
      <c r="K63" s="169"/>
      <c r="L63" s="169"/>
      <c r="M63" s="169"/>
      <c r="N63" s="169"/>
      <c r="O63" s="169"/>
      <c r="P63" s="169"/>
      <c r="Q63" s="169"/>
      <c r="R63" s="169"/>
      <c r="S63" s="207"/>
      <c r="T63" s="169"/>
      <c r="U63" s="169"/>
      <c r="V63" s="207">
        <v>1</v>
      </c>
      <c r="W63" s="227">
        <v>11.98</v>
      </c>
      <c r="X63" s="169"/>
      <c r="Y63" s="263"/>
      <c r="Z63" s="169"/>
      <c r="AA63" s="169"/>
      <c r="AB63" s="169"/>
      <c r="AC63" s="169"/>
      <c r="AD63" s="169"/>
      <c r="AE63" s="169"/>
      <c r="AF63" s="169"/>
      <c r="AG63" s="180"/>
      <c r="AH63" s="207">
        <v>11.98</v>
      </c>
    </row>
    <row r="64" spans="2:34" ht="24.75" x14ac:dyDescent="0.25">
      <c r="B64" s="51"/>
      <c r="C64" s="48" t="s">
        <v>60</v>
      </c>
      <c r="D64" s="49">
        <v>0</v>
      </c>
      <c r="E64" s="23"/>
      <c r="F64" s="286" t="s">
        <v>2522</v>
      </c>
      <c r="G64" s="287" t="s">
        <v>2524</v>
      </c>
      <c r="H64" s="287" t="s">
        <v>2523</v>
      </c>
      <c r="I64" s="50">
        <v>0</v>
      </c>
      <c r="J64" s="169"/>
      <c r="K64" s="169"/>
      <c r="L64" s="169"/>
      <c r="M64" s="169"/>
      <c r="N64" s="169"/>
      <c r="O64" s="169"/>
      <c r="P64" s="169"/>
      <c r="Q64" s="169"/>
      <c r="R64" s="169"/>
      <c r="S64" s="207"/>
      <c r="T64" s="169"/>
      <c r="U64" s="169"/>
      <c r="V64" s="207">
        <v>0</v>
      </c>
      <c r="W64" s="227">
        <v>0</v>
      </c>
      <c r="X64" s="169"/>
      <c r="Y64" s="263"/>
      <c r="Z64" s="169"/>
      <c r="AA64" s="169"/>
      <c r="AB64" s="169"/>
      <c r="AC64" s="169"/>
      <c r="AD64" s="169"/>
      <c r="AE64" s="169"/>
      <c r="AF64" s="169"/>
      <c r="AG64" s="180"/>
      <c r="AH64" s="207">
        <v>0</v>
      </c>
    </row>
    <row r="65" spans="2:34" ht="24.75" x14ac:dyDescent="0.25">
      <c r="B65" s="51"/>
      <c r="C65" s="48" t="s">
        <v>61</v>
      </c>
      <c r="D65" s="49">
        <v>0</v>
      </c>
      <c r="E65" s="23"/>
      <c r="F65" s="286" t="s">
        <v>2522</v>
      </c>
      <c r="G65" s="287" t="s">
        <v>2524</v>
      </c>
      <c r="H65" s="287" t="s">
        <v>2523</v>
      </c>
      <c r="I65" s="50">
        <v>1674.32</v>
      </c>
      <c r="J65" s="169"/>
      <c r="K65" s="169"/>
      <c r="L65" s="169"/>
      <c r="M65" s="169"/>
      <c r="N65" s="169"/>
      <c r="O65" s="169"/>
      <c r="P65" s="169"/>
      <c r="Q65" s="169"/>
      <c r="R65" s="169"/>
      <c r="S65" s="207"/>
      <c r="T65" s="169"/>
      <c r="U65" s="169"/>
      <c r="V65" s="207">
        <v>10</v>
      </c>
      <c r="W65" s="227">
        <v>1674.32</v>
      </c>
      <c r="X65" s="169"/>
      <c r="Y65" s="263"/>
      <c r="Z65" s="169"/>
      <c r="AA65" s="169"/>
      <c r="AB65" s="169"/>
      <c r="AC65" s="169"/>
      <c r="AD65" s="169"/>
      <c r="AE65" s="169"/>
      <c r="AF65" s="169"/>
      <c r="AG65" s="180"/>
      <c r="AH65" s="207">
        <v>1674.32</v>
      </c>
    </row>
    <row r="66" spans="2:34" ht="24.75" x14ac:dyDescent="0.25">
      <c r="B66" s="51"/>
      <c r="C66" s="48" t="s">
        <v>62</v>
      </c>
      <c r="D66" s="57">
        <v>2</v>
      </c>
      <c r="E66" s="23"/>
      <c r="F66" s="286" t="s">
        <v>2522</v>
      </c>
      <c r="G66" s="287" t="s">
        <v>2524</v>
      </c>
      <c r="H66" s="287" t="s">
        <v>2523</v>
      </c>
      <c r="I66" s="50">
        <v>285.12</v>
      </c>
      <c r="J66" s="169"/>
      <c r="K66" s="169"/>
      <c r="L66" s="169"/>
      <c r="M66" s="169"/>
      <c r="N66" s="169"/>
      <c r="O66" s="169"/>
      <c r="P66" s="169"/>
      <c r="Q66" s="169"/>
      <c r="R66" s="169"/>
      <c r="S66" s="207"/>
      <c r="T66" s="169"/>
      <c r="U66" s="169"/>
      <c r="V66" s="207">
        <v>2</v>
      </c>
      <c r="W66" s="227">
        <v>285.12</v>
      </c>
      <c r="X66" s="169"/>
      <c r="Y66" s="263"/>
      <c r="Z66" s="169"/>
      <c r="AA66" s="169"/>
      <c r="AB66" s="169"/>
      <c r="AC66" s="169"/>
      <c r="AD66" s="169"/>
      <c r="AE66" s="169"/>
      <c r="AF66" s="169"/>
      <c r="AG66" s="180"/>
      <c r="AH66" s="207">
        <v>285.12</v>
      </c>
    </row>
    <row r="67" spans="2:34" ht="24.75" x14ac:dyDescent="0.25">
      <c r="B67" s="51"/>
      <c r="C67" s="48" t="s">
        <v>63</v>
      </c>
      <c r="D67" s="49">
        <v>0</v>
      </c>
      <c r="E67" s="23"/>
      <c r="F67" s="286" t="s">
        <v>2522</v>
      </c>
      <c r="G67" s="287" t="s">
        <v>2524</v>
      </c>
      <c r="H67" s="287" t="s">
        <v>2523</v>
      </c>
      <c r="I67" s="50">
        <v>0</v>
      </c>
      <c r="J67" s="169"/>
      <c r="K67" s="169"/>
      <c r="L67" s="169"/>
      <c r="M67" s="169"/>
      <c r="N67" s="169"/>
      <c r="O67" s="169"/>
      <c r="P67" s="169"/>
      <c r="Q67" s="169"/>
      <c r="R67" s="169"/>
      <c r="S67" s="207"/>
      <c r="T67" s="169"/>
      <c r="U67" s="169"/>
      <c r="V67" s="207">
        <v>0</v>
      </c>
      <c r="W67" s="227">
        <v>0</v>
      </c>
      <c r="X67" s="169"/>
      <c r="Y67" s="263"/>
      <c r="Z67" s="169"/>
      <c r="AA67" s="169"/>
      <c r="AB67" s="169"/>
      <c r="AC67" s="169"/>
      <c r="AD67" s="169"/>
      <c r="AE67" s="169"/>
      <c r="AF67" s="169"/>
      <c r="AG67" s="180"/>
      <c r="AH67" s="207">
        <v>0</v>
      </c>
    </row>
    <row r="68" spans="2:34" ht="24.75" x14ac:dyDescent="0.25">
      <c r="B68" s="51"/>
      <c r="C68" s="48" t="s">
        <v>64</v>
      </c>
      <c r="D68" s="49">
        <v>0</v>
      </c>
      <c r="E68" s="23"/>
      <c r="F68" s="286" t="s">
        <v>2522</v>
      </c>
      <c r="G68" s="287" t="s">
        <v>2524</v>
      </c>
      <c r="H68" s="287" t="s">
        <v>2523</v>
      </c>
      <c r="I68" s="50">
        <v>0</v>
      </c>
      <c r="J68" s="169"/>
      <c r="K68" s="169"/>
      <c r="L68" s="169"/>
      <c r="M68" s="169"/>
      <c r="N68" s="169"/>
      <c r="O68" s="169"/>
      <c r="P68" s="169"/>
      <c r="Q68" s="169"/>
      <c r="R68" s="169"/>
      <c r="S68" s="207"/>
      <c r="T68" s="169"/>
      <c r="U68" s="169"/>
      <c r="V68" s="207">
        <v>0</v>
      </c>
      <c r="W68" s="227">
        <v>0</v>
      </c>
      <c r="X68" s="169"/>
      <c r="Y68" s="263"/>
      <c r="Z68" s="169"/>
      <c r="AA68" s="169"/>
      <c r="AB68" s="169"/>
      <c r="AC68" s="169"/>
      <c r="AD68" s="169"/>
      <c r="AE68" s="169"/>
      <c r="AF68" s="169"/>
      <c r="AG68" s="180"/>
      <c r="AH68" s="207">
        <v>0</v>
      </c>
    </row>
    <row r="69" spans="2:34" ht="24.75" x14ac:dyDescent="0.25">
      <c r="B69" s="51"/>
      <c r="C69" s="48" t="s">
        <v>65</v>
      </c>
      <c r="D69" s="57">
        <v>17</v>
      </c>
      <c r="E69" s="23">
        <v>14.08</v>
      </c>
      <c r="F69" s="286" t="s">
        <v>2522</v>
      </c>
      <c r="G69" s="287" t="s">
        <v>2524</v>
      </c>
      <c r="H69" s="287" t="s">
        <v>2523</v>
      </c>
      <c r="I69" s="50">
        <v>4693.3588</v>
      </c>
      <c r="J69" s="169"/>
      <c r="K69" s="169"/>
      <c r="L69" s="169"/>
      <c r="M69" s="169"/>
      <c r="N69" s="169"/>
      <c r="O69" s="169"/>
      <c r="P69" s="169"/>
      <c r="Q69" s="169"/>
      <c r="R69" s="169"/>
      <c r="S69" s="207"/>
      <c r="T69" s="169">
        <v>17</v>
      </c>
      <c r="U69" s="169">
        <v>4693.3599999999997</v>
      </c>
      <c r="V69" s="207">
        <v>0</v>
      </c>
      <c r="W69" s="227">
        <v>0</v>
      </c>
      <c r="X69" s="169"/>
      <c r="Y69" s="263"/>
      <c r="Z69" s="169"/>
      <c r="AA69" s="169"/>
      <c r="AB69" s="169"/>
      <c r="AC69" s="169"/>
      <c r="AD69" s="169"/>
      <c r="AE69" s="169"/>
      <c r="AF69" s="169"/>
      <c r="AG69" s="180"/>
      <c r="AH69" s="207">
        <v>4693.3599999999997</v>
      </c>
    </row>
    <row r="70" spans="2:34" ht="24.75" x14ac:dyDescent="0.25">
      <c r="B70" s="51"/>
      <c r="C70" s="48" t="s">
        <v>66</v>
      </c>
      <c r="D70" s="57">
        <v>18</v>
      </c>
      <c r="E70" s="23"/>
      <c r="F70" s="286" t="s">
        <v>2522</v>
      </c>
      <c r="G70" s="287" t="s">
        <v>2524</v>
      </c>
      <c r="H70" s="287" t="s">
        <v>2523</v>
      </c>
      <c r="I70" s="50">
        <v>1253.23</v>
      </c>
      <c r="J70" s="169"/>
      <c r="K70" s="169"/>
      <c r="L70" s="169"/>
      <c r="M70" s="169"/>
      <c r="N70" s="169"/>
      <c r="O70" s="169"/>
      <c r="P70" s="169"/>
      <c r="Q70" s="169"/>
      <c r="R70" s="169"/>
      <c r="S70" s="207"/>
      <c r="T70" s="169">
        <v>17</v>
      </c>
      <c r="U70" s="169">
        <v>1173.1599999999999</v>
      </c>
      <c r="V70" s="207">
        <v>1</v>
      </c>
      <c r="W70" s="227">
        <v>80.069999999999851</v>
      </c>
      <c r="X70" s="169"/>
      <c r="Y70" s="263"/>
      <c r="Z70" s="169"/>
      <c r="AA70" s="169"/>
      <c r="AB70" s="169"/>
      <c r="AC70" s="169"/>
      <c r="AD70" s="169"/>
      <c r="AE70" s="169"/>
      <c r="AF70" s="169"/>
      <c r="AG70" s="180"/>
      <c r="AH70" s="207">
        <v>1253.2299999999998</v>
      </c>
    </row>
    <row r="71" spans="2:34" ht="24.75" x14ac:dyDescent="0.25">
      <c r="B71" s="51"/>
      <c r="C71" s="48" t="s">
        <v>67</v>
      </c>
      <c r="D71" s="49">
        <v>12</v>
      </c>
      <c r="E71" s="23"/>
      <c r="F71" s="286" t="s">
        <v>2522</v>
      </c>
      <c r="G71" s="287" t="s">
        <v>2524</v>
      </c>
      <c r="H71" s="287" t="s">
        <v>2523</v>
      </c>
      <c r="I71" s="50">
        <v>928.0927999999999</v>
      </c>
      <c r="J71" s="169"/>
      <c r="K71" s="169"/>
      <c r="L71" s="169"/>
      <c r="M71" s="169"/>
      <c r="N71" s="169"/>
      <c r="O71" s="169"/>
      <c r="P71" s="169"/>
      <c r="Q71" s="169"/>
      <c r="R71" s="169"/>
      <c r="S71" s="207"/>
      <c r="T71" s="169">
        <v>4</v>
      </c>
      <c r="U71" s="169">
        <v>212.98</v>
      </c>
      <c r="V71" s="207">
        <v>8</v>
      </c>
      <c r="W71" s="227">
        <v>715.11279999999999</v>
      </c>
      <c r="X71" s="169"/>
      <c r="Y71" s="263"/>
      <c r="Z71" s="169"/>
      <c r="AA71" s="169"/>
      <c r="AB71" s="169"/>
      <c r="AC71" s="169"/>
      <c r="AD71" s="169"/>
      <c r="AE71" s="169"/>
      <c r="AF71" s="169"/>
      <c r="AG71" s="180"/>
      <c r="AH71" s="207">
        <v>928.09280000000001</v>
      </c>
    </row>
    <row r="72" spans="2:34" ht="24.75" x14ac:dyDescent="0.25">
      <c r="B72" s="51"/>
      <c r="C72" s="48" t="s">
        <v>68</v>
      </c>
      <c r="D72" s="57">
        <v>148</v>
      </c>
      <c r="E72" s="23">
        <v>3.61</v>
      </c>
      <c r="F72" s="286" t="s">
        <v>2522</v>
      </c>
      <c r="G72" s="287" t="s">
        <v>2524</v>
      </c>
      <c r="H72" s="287" t="s">
        <v>2523</v>
      </c>
      <c r="I72" s="50">
        <v>1301.5168736000001</v>
      </c>
      <c r="J72" s="169"/>
      <c r="K72" s="169"/>
      <c r="L72" s="169"/>
      <c r="M72" s="169"/>
      <c r="N72" s="169"/>
      <c r="O72" s="169"/>
      <c r="P72" s="169"/>
      <c r="Q72" s="169"/>
      <c r="R72" s="169"/>
      <c r="S72" s="207"/>
      <c r="T72" s="169">
        <v>102</v>
      </c>
      <c r="U72" s="169">
        <v>1301.52</v>
      </c>
      <c r="V72" s="207"/>
      <c r="W72" s="227">
        <v>0</v>
      </c>
      <c r="X72" s="169"/>
      <c r="Y72" s="263"/>
      <c r="Z72" s="169"/>
      <c r="AA72" s="169"/>
      <c r="AB72" s="169"/>
      <c r="AC72" s="169"/>
      <c r="AD72" s="169"/>
      <c r="AE72" s="169"/>
      <c r="AF72" s="169"/>
      <c r="AG72" s="180"/>
      <c r="AH72" s="207">
        <v>1301.52</v>
      </c>
    </row>
    <row r="73" spans="2:34" ht="24.75" x14ac:dyDescent="0.25">
      <c r="B73" s="51"/>
      <c r="C73" s="48" t="s">
        <v>69</v>
      </c>
      <c r="D73" s="57">
        <v>157</v>
      </c>
      <c r="E73" s="23">
        <v>40.29</v>
      </c>
      <c r="F73" s="286" t="s">
        <v>2522</v>
      </c>
      <c r="G73" s="287" t="s">
        <v>2524</v>
      </c>
      <c r="H73" s="287" t="s">
        <v>2523</v>
      </c>
      <c r="I73" s="50">
        <v>5210.8490879999999</v>
      </c>
      <c r="J73" s="169"/>
      <c r="K73" s="169"/>
      <c r="L73" s="169"/>
      <c r="M73" s="169"/>
      <c r="N73" s="169"/>
      <c r="O73" s="169"/>
      <c r="P73" s="169"/>
      <c r="Q73" s="169"/>
      <c r="R73" s="169"/>
      <c r="S73" s="207"/>
      <c r="T73" s="169">
        <v>157</v>
      </c>
      <c r="U73" s="169">
        <v>5210.8500000000004</v>
      </c>
      <c r="V73" s="207">
        <v>0</v>
      </c>
      <c r="W73" s="227">
        <v>0</v>
      </c>
      <c r="X73" s="169"/>
      <c r="Y73" s="263"/>
      <c r="Z73" s="169"/>
      <c r="AA73" s="169"/>
      <c r="AB73" s="169"/>
      <c r="AC73" s="169"/>
      <c r="AD73" s="169"/>
      <c r="AE73" s="169"/>
      <c r="AF73" s="169"/>
      <c r="AG73" s="180"/>
      <c r="AH73" s="207">
        <v>5210.8500000000004</v>
      </c>
    </row>
    <row r="74" spans="2:34" ht="24.75" x14ac:dyDescent="0.25">
      <c r="B74" s="51"/>
      <c r="C74" s="48" t="s">
        <v>70</v>
      </c>
      <c r="D74" s="49">
        <v>0</v>
      </c>
      <c r="E74" s="23"/>
      <c r="F74" s="286" t="s">
        <v>2522</v>
      </c>
      <c r="G74" s="287" t="s">
        <v>2524</v>
      </c>
      <c r="H74" s="287" t="s">
        <v>2523</v>
      </c>
      <c r="I74" s="50">
        <v>0</v>
      </c>
      <c r="J74" s="169"/>
      <c r="K74" s="169"/>
      <c r="L74" s="169"/>
      <c r="M74" s="169"/>
      <c r="N74" s="169"/>
      <c r="O74" s="169"/>
      <c r="P74" s="169"/>
      <c r="Q74" s="169"/>
      <c r="R74" s="169"/>
      <c r="S74" s="207"/>
      <c r="T74" s="169"/>
      <c r="U74" s="169"/>
      <c r="V74" s="207">
        <v>0</v>
      </c>
      <c r="W74" s="227">
        <v>0</v>
      </c>
      <c r="X74" s="169"/>
      <c r="Y74" s="263"/>
      <c r="Z74" s="169"/>
      <c r="AA74" s="169"/>
      <c r="AB74" s="169"/>
      <c r="AC74" s="169"/>
      <c r="AD74" s="169"/>
      <c r="AE74" s="169"/>
      <c r="AF74" s="169"/>
      <c r="AG74" s="180"/>
      <c r="AH74" s="207">
        <v>0</v>
      </c>
    </row>
    <row r="75" spans="2:34" ht="24.75" x14ac:dyDescent="0.25">
      <c r="B75" s="51"/>
      <c r="C75" s="48" t="s">
        <v>71</v>
      </c>
      <c r="D75" s="57">
        <v>413</v>
      </c>
      <c r="E75" s="23">
        <v>26.16</v>
      </c>
      <c r="F75" s="286" t="s">
        <v>2522</v>
      </c>
      <c r="G75" s="287" t="s">
        <v>2524</v>
      </c>
      <c r="H75" s="287" t="s">
        <v>2523</v>
      </c>
      <c r="I75" s="50">
        <v>6228.0361279999997</v>
      </c>
      <c r="J75" s="169"/>
      <c r="K75" s="169"/>
      <c r="L75" s="169"/>
      <c r="M75" s="169"/>
      <c r="N75" s="169"/>
      <c r="O75" s="169"/>
      <c r="P75" s="169"/>
      <c r="Q75" s="169"/>
      <c r="R75" s="169"/>
      <c r="S75" s="207"/>
      <c r="T75" s="169">
        <v>413</v>
      </c>
      <c r="U75" s="169">
        <v>6228.04</v>
      </c>
      <c r="V75" s="207"/>
      <c r="W75" s="227"/>
      <c r="X75" s="169"/>
      <c r="Y75" s="263"/>
      <c r="Z75" s="169"/>
      <c r="AA75" s="169"/>
      <c r="AB75" s="169"/>
      <c r="AC75" s="169"/>
      <c r="AD75" s="169"/>
      <c r="AE75" s="169"/>
      <c r="AF75" s="169"/>
      <c r="AG75" s="180"/>
      <c r="AH75" s="207">
        <v>6228.04</v>
      </c>
    </row>
    <row r="76" spans="2:34" ht="24.75" x14ac:dyDescent="0.25">
      <c r="B76" s="51"/>
      <c r="C76" s="48" t="s">
        <v>72</v>
      </c>
      <c r="D76" s="49">
        <v>0</v>
      </c>
      <c r="E76" s="23"/>
      <c r="F76" s="286" t="s">
        <v>2522</v>
      </c>
      <c r="G76" s="287" t="s">
        <v>2524</v>
      </c>
      <c r="H76" s="287" t="s">
        <v>2523</v>
      </c>
      <c r="I76" s="50">
        <v>0</v>
      </c>
      <c r="J76" s="169"/>
      <c r="K76" s="169"/>
      <c r="L76" s="169"/>
      <c r="M76" s="169"/>
      <c r="N76" s="169"/>
      <c r="O76" s="169"/>
      <c r="P76" s="169"/>
      <c r="Q76" s="169"/>
      <c r="R76" s="169"/>
      <c r="S76" s="207"/>
      <c r="T76" s="169"/>
      <c r="U76" s="169"/>
      <c r="V76" s="207">
        <v>0</v>
      </c>
      <c r="W76" s="227">
        <v>0</v>
      </c>
      <c r="X76" s="169"/>
      <c r="Y76" s="263"/>
      <c r="Z76" s="169"/>
      <c r="AA76" s="169"/>
      <c r="AB76" s="169"/>
      <c r="AC76" s="169"/>
      <c r="AD76" s="169"/>
      <c r="AE76" s="169"/>
      <c r="AF76" s="169"/>
      <c r="AG76" s="180"/>
      <c r="AH76" s="207">
        <v>0</v>
      </c>
    </row>
    <row r="77" spans="2:34" ht="24.75" x14ac:dyDescent="0.25">
      <c r="B77" s="51"/>
      <c r="C77" s="48" t="s">
        <v>73</v>
      </c>
      <c r="D77" s="49">
        <v>9</v>
      </c>
      <c r="E77" s="23"/>
      <c r="F77" s="286" t="s">
        <v>2522</v>
      </c>
      <c r="G77" s="287" t="s">
        <v>2524</v>
      </c>
      <c r="H77" s="287" t="s">
        <v>2523</v>
      </c>
      <c r="I77" s="50">
        <v>500.41</v>
      </c>
      <c r="J77" s="169"/>
      <c r="K77" s="169"/>
      <c r="L77" s="169"/>
      <c r="M77" s="169"/>
      <c r="N77" s="169"/>
      <c r="O77" s="169"/>
      <c r="P77" s="169"/>
      <c r="Q77" s="169"/>
      <c r="R77" s="169"/>
      <c r="S77" s="207"/>
      <c r="T77" s="169"/>
      <c r="U77" s="169"/>
      <c r="V77" s="207">
        <v>9</v>
      </c>
      <c r="W77" s="227">
        <v>500.40999999999997</v>
      </c>
      <c r="X77" s="169"/>
      <c r="Y77" s="263"/>
      <c r="Z77" s="169"/>
      <c r="AA77" s="169"/>
      <c r="AB77" s="169"/>
      <c r="AC77" s="169"/>
      <c r="AD77" s="169"/>
      <c r="AE77" s="169"/>
      <c r="AF77" s="169"/>
      <c r="AG77" s="180"/>
      <c r="AH77" s="207">
        <v>500.40999999999997</v>
      </c>
    </row>
    <row r="78" spans="2:34" ht="24.75" x14ac:dyDescent="0.25">
      <c r="B78" s="51"/>
      <c r="C78" s="48" t="s">
        <v>74</v>
      </c>
      <c r="D78" s="49">
        <v>2</v>
      </c>
      <c r="E78" s="23"/>
      <c r="F78" s="286" t="s">
        <v>2522</v>
      </c>
      <c r="G78" s="287" t="s">
        <v>2524</v>
      </c>
      <c r="H78" s="287" t="s">
        <v>2523</v>
      </c>
      <c r="I78" s="50">
        <v>16.239999999999998</v>
      </c>
      <c r="J78" s="169"/>
      <c r="K78" s="169"/>
      <c r="L78" s="169"/>
      <c r="M78" s="169"/>
      <c r="N78" s="169"/>
      <c r="O78" s="169"/>
      <c r="P78" s="169"/>
      <c r="Q78" s="169"/>
      <c r="R78" s="169"/>
      <c r="S78" s="207"/>
      <c r="T78" s="169">
        <v>2</v>
      </c>
      <c r="U78" s="169">
        <v>16.239999999999998</v>
      </c>
      <c r="V78" s="207">
        <v>0</v>
      </c>
      <c r="W78" s="227">
        <v>0</v>
      </c>
      <c r="X78" s="169"/>
      <c r="Y78" s="263"/>
      <c r="Z78" s="169"/>
      <c r="AA78" s="169"/>
      <c r="AB78" s="169"/>
      <c r="AC78" s="169"/>
      <c r="AD78" s="169"/>
      <c r="AE78" s="169"/>
      <c r="AF78" s="169"/>
      <c r="AG78" s="180"/>
      <c r="AH78" s="207">
        <v>16.239999999999998</v>
      </c>
    </row>
    <row r="79" spans="2:34" ht="24.75" x14ac:dyDescent="0.25">
      <c r="B79" s="51"/>
      <c r="C79" s="48" t="s">
        <v>75</v>
      </c>
      <c r="D79" s="49">
        <v>14</v>
      </c>
      <c r="E79" s="23"/>
      <c r="F79" s="286" t="s">
        <v>2522</v>
      </c>
      <c r="G79" s="287" t="s">
        <v>2524</v>
      </c>
      <c r="H79" s="287" t="s">
        <v>2523</v>
      </c>
      <c r="I79" s="50">
        <v>633.35624000000007</v>
      </c>
      <c r="J79" s="169"/>
      <c r="K79" s="169"/>
      <c r="L79" s="169"/>
      <c r="M79" s="169"/>
      <c r="N79" s="169"/>
      <c r="O79" s="169"/>
      <c r="P79" s="169"/>
      <c r="Q79" s="169"/>
      <c r="R79" s="169"/>
      <c r="S79" s="207"/>
      <c r="T79" s="169">
        <v>14</v>
      </c>
      <c r="U79" s="169">
        <v>633.36</v>
      </c>
      <c r="V79" s="207">
        <v>0</v>
      </c>
      <c r="W79" s="227">
        <v>0</v>
      </c>
      <c r="X79" s="169"/>
      <c r="Y79" s="263"/>
      <c r="Z79" s="169"/>
      <c r="AA79" s="169"/>
      <c r="AB79" s="169"/>
      <c r="AC79" s="169"/>
      <c r="AD79" s="169"/>
      <c r="AE79" s="169"/>
      <c r="AF79" s="169"/>
      <c r="AG79" s="180"/>
      <c r="AH79" s="207">
        <v>633.36</v>
      </c>
    </row>
    <row r="80" spans="2:34" ht="24.75" x14ac:dyDescent="0.25">
      <c r="B80" s="51"/>
      <c r="C80" s="48" t="s">
        <v>76</v>
      </c>
      <c r="D80" s="49">
        <v>2</v>
      </c>
      <c r="E80" s="23"/>
      <c r="F80" s="286" t="s">
        <v>2522</v>
      </c>
      <c r="G80" s="287" t="s">
        <v>2524</v>
      </c>
      <c r="H80" s="287" t="s">
        <v>2523</v>
      </c>
      <c r="I80" s="50">
        <v>457.02</v>
      </c>
      <c r="J80" s="169"/>
      <c r="K80" s="169"/>
      <c r="L80" s="169"/>
      <c r="M80" s="169"/>
      <c r="N80" s="169"/>
      <c r="O80" s="169"/>
      <c r="P80" s="169"/>
      <c r="Q80" s="169"/>
      <c r="R80" s="169"/>
      <c r="S80" s="207"/>
      <c r="T80" s="169">
        <v>2</v>
      </c>
      <c r="U80" s="169">
        <v>457.02</v>
      </c>
      <c r="V80" s="207">
        <v>0</v>
      </c>
      <c r="W80" s="227">
        <v>0</v>
      </c>
      <c r="X80" s="169"/>
      <c r="Y80" s="263"/>
      <c r="Z80" s="169"/>
      <c r="AA80" s="169"/>
      <c r="AB80" s="169"/>
      <c r="AC80" s="169"/>
      <c r="AD80" s="169"/>
      <c r="AE80" s="169"/>
      <c r="AF80" s="169"/>
      <c r="AG80" s="180"/>
      <c r="AH80" s="207">
        <v>457.02</v>
      </c>
    </row>
    <row r="81" spans="2:34" ht="24.75" x14ac:dyDescent="0.25">
      <c r="B81" s="51"/>
      <c r="C81" s="48" t="s">
        <v>77</v>
      </c>
      <c r="D81" s="57">
        <v>78</v>
      </c>
      <c r="E81" s="23">
        <v>43.62</v>
      </c>
      <c r="F81" s="286" t="s">
        <v>2522</v>
      </c>
      <c r="G81" s="287" t="s">
        <v>2524</v>
      </c>
      <c r="H81" s="287" t="s">
        <v>2523</v>
      </c>
      <c r="I81" s="50">
        <v>1585.6915200000001</v>
      </c>
      <c r="J81" s="169"/>
      <c r="K81" s="169"/>
      <c r="L81" s="169"/>
      <c r="M81" s="169"/>
      <c r="N81" s="169"/>
      <c r="O81" s="169"/>
      <c r="P81" s="169"/>
      <c r="Q81" s="169"/>
      <c r="R81" s="169"/>
      <c r="S81" s="207"/>
      <c r="T81" s="169">
        <v>77</v>
      </c>
      <c r="U81" s="169">
        <v>1250.48</v>
      </c>
      <c r="V81" s="207">
        <v>1</v>
      </c>
      <c r="W81" s="227">
        <v>335.21152000000006</v>
      </c>
      <c r="X81" s="169"/>
      <c r="Y81" s="263"/>
      <c r="Z81" s="169"/>
      <c r="AA81" s="169"/>
      <c r="AB81" s="169"/>
      <c r="AC81" s="169"/>
      <c r="AD81" s="169"/>
      <c r="AE81" s="169"/>
      <c r="AF81" s="169"/>
      <c r="AG81" s="180"/>
      <c r="AH81" s="207">
        <v>1585.6915200000001</v>
      </c>
    </row>
    <row r="82" spans="2:34" ht="24.75" x14ac:dyDescent="0.25">
      <c r="B82" s="26"/>
      <c r="C82" s="48" t="s">
        <v>78</v>
      </c>
      <c r="D82" s="57">
        <v>363</v>
      </c>
      <c r="E82" s="23">
        <v>2045.1</v>
      </c>
      <c r="F82" s="286" t="s">
        <v>2522</v>
      </c>
      <c r="G82" s="287" t="s">
        <v>2524</v>
      </c>
      <c r="H82" s="287" t="s">
        <v>2523</v>
      </c>
      <c r="I82" s="50">
        <v>3174.6232399999999</v>
      </c>
      <c r="J82" s="169"/>
      <c r="K82" s="169"/>
      <c r="L82" s="169"/>
      <c r="M82" s="169"/>
      <c r="N82" s="169"/>
      <c r="O82" s="169"/>
      <c r="P82" s="169"/>
      <c r="Q82" s="169"/>
      <c r="R82" s="169"/>
      <c r="S82" s="207"/>
      <c r="T82" s="169">
        <v>122</v>
      </c>
      <c r="U82" s="169">
        <v>3174.6200000000003</v>
      </c>
      <c r="V82" s="207"/>
      <c r="W82" s="227"/>
      <c r="X82" s="169"/>
      <c r="Y82" s="263"/>
      <c r="Z82" s="169"/>
      <c r="AA82" s="169"/>
      <c r="AB82" s="169"/>
      <c r="AC82" s="169"/>
      <c r="AD82" s="169"/>
      <c r="AE82" s="169"/>
      <c r="AF82" s="169"/>
      <c r="AG82" s="180"/>
      <c r="AH82" s="207">
        <v>3174.6200000000003</v>
      </c>
    </row>
    <row r="83" spans="2:34" ht="24.75" x14ac:dyDescent="0.25">
      <c r="B83" s="51"/>
      <c r="C83" s="48" t="s">
        <v>79</v>
      </c>
      <c r="D83" s="49">
        <v>14</v>
      </c>
      <c r="E83" s="23"/>
      <c r="F83" s="286" t="s">
        <v>2522</v>
      </c>
      <c r="G83" s="287" t="s">
        <v>2524</v>
      </c>
      <c r="H83" s="287" t="s">
        <v>2523</v>
      </c>
      <c r="I83" s="50">
        <v>333.76</v>
      </c>
      <c r="J83" s="169"/>
      <c r="K83" s="169"/>
      <c r="L83" s="169"/>
      <c r="M83" s="169"/>
      <c r="N83" s="169"/>
      <c r="O83" s="169"/>
      <c r="P83" s="169"/>
      <c r="Q83" s="169"/>
      <c r="R83" s="169"/>
      <c r="S83" s="207"/>
      <c r="T83" s="169"/>
      <c r="U83" s="169"/>
      <c r="V83" s="207">
        <v>14</v>
      </c>
      <c r="W83" s="227">
        <v>333.76</v>
      </c>
      <c r="X83" s="169"/>
      <c r="Y83" s="263"/>
      <c r="Z83" s="169"/>
      <c r="AA83" s="169"/>
      <c r="AB83" s="169"/>
      <c r="AC83" s="169"/>
      <c r="AD83" s="169"/>
      <c r="AE83" s="169"/>
      <c r="AF83" s="169"/>
      <c r="AG83" s="180"/>
      <c r="AH83" s="207">
        <v>333.76</v>
      </c>
    </row>
    <row r="84" spans="2:34" ht="24.75" x14ac:dyDescent="0.25">
      <c r="B84" s="51"/>
      <c r="C84" s="48" t="s">
        <v>80</v>
      </c>
      <c r="D84" s="57">
        <v>0</v>
      </c>
      <c r="E84" s="23">
        <v>14.98</v>
      </c>
      <c r="F84" s="286" t="s">
        <v>2522</v>
      </c>
      <c r="G84" s="287" t="s">
        <v>2524</v>
      </c>
      <c r="H84" s="287" t="s">
        <v>2523</v>
      </c>
      <c r="I84" s="50">
        <v>0</v>
      </c>
      <c r="J84" s="169"/>
      <c r="K84" s="169"/>
      <c r="L84" s="169"/>
      <c r="M84" s="169"/>
      <c r="N84" s="169"/>
      <c r="O84" s="169"/>
      <c r="P84" s="169"/>
      <c r="Q84" s="169"/>
      <c r="R84" s="169"/>
      <c r="S84" s="207"/>
      <c r="T84" s="169"/>
      <c r="U84" s="169"/>
      <c r="V84" s="207">
        <v>0</v>
      </c>
      <c r="W84" s="227">
        <v>0</v>
      </c>
      <c r="X84" s="169"/>
      <c r="Y84" s="263"/>
      <c r="Z84" s="169"/>
      <c r="AA84" s="169"/>
      <c r="AB84" s="169"/>
      <c r="AC84" s="169"/>
      <c r="AD84" s="169"/>
      <c r="AE84" s="169"/>
      <c r="AF84" s="169"/>
      <c r="AG84" s="180"/>
      <c r="AH84" s="207">
        <v>0</v>
      </c>
    </row>
    <row r="85" spans="2:34" ht="24.75" x14ac:dyDescent="0.25">
      <c r="B85" s="51"/>
      <c r="C85" s="48" t="s">
        <v>81</v>
      </c>
      <c r="D85" s="57">
        <v>74</v>
      </c>
      <c r="E85" s="23">
        <v>14.98</v>
      </c>
      <c r="F85" s="286" t="s">
        <v>2522</v>
      </c>
      <c r="G85" s="287" t="s">
        <v>2524</v>
      </c>
      <c r="H85" s="287" t="s">
        <v>2523</v>
      </c>
      <c r="I85" s="50">
        <v>5896.2810399999998</v>
      </c>
      <c r="J85" s="169"/>
      <c r="K85" s="169"/>
      <c r="L85" s="169"/>
      <c r="M85" s="169"/>
      <c r="N85" s="169"/>
      <c r="O85" s="169"/>
      <c r="P85" s="169"/>
      <c r="Q85" s="169"/>
      <c r="R85" s="169"/>
      <c r="S85" s="207"/>
      <c r="T85" s="169">
        <v>382</v>
      </c>
      <c r="U85" s="169">
        <v>5896.28</v>
      </c>
      <c r="V85" s="207"/>
      <c r="W85" s="227">
        <v>0</v>
      </c>
      <c r="X85" s="169"/>
      <c r="Y85" s="263"/>
      <c r="Z85" s="169"/>
      <c r="AA85" s="169"/>
      <c r="AB85" s="169"/>
      <c r="AC85" s="169"/>
      <c r="AD85" s="169"/>
      <c r="AE85" s="169"/>
      <c r="AF85" s="169"/>
      <c r="AG85" s="180"/>
      <c r="AH85" s="207">
        <v>5896.28</v>
      </c>
    </row>
    <row r="86" spans="2:34" ht="24.75" x14ac:dyDescent="0.25">
      <c r="B86" s="51"/>
      <c r="C86" s="48" t="s">
        <v>82</v>
      </c>
      <c r="D86" s="49">
        <v>4</v>
      </c>
      <c r="E86" s="23"/>
      <c r="F86" s="286" t="s">
        <v>2522</v>
      </c>
      <c r="G86" s="287" t="s">
        <v>2524</v>
      </c>
      <c r="H86" s="287" t="s">
        <v>2523</v>
      </c>
      <c r="I86" s="50">
        <v>121.5</v>
      </c>
      <c r="J86" s="169"/>
      <c r="K86" s="169"/>
      <c r="L86" s="169"/>
      <c r="M86" s="169"/>
      <c r="N86" s="169"/>
      <c r="O86" s="169"/>
      <c r="P86" s="169"/>
      <c r="Q86" s="169"/>
      <c r="R86" s="169"/>
      <c r="S86" s="207"/>
      <c r="T86" s="169">
        <v>3</v>
      </c>
      <c r="U86" s="169">
        <v>52.2</v>
      </c>
      <c r="V86" s="207">
        <v>1</v>
      </c>
      <c r="W86" s="227">
        <v>69.3</v>
      </c>
      <c r="X86" s="169"/>
      <c r="Y86" s="263"/>
      <c r="Z86" s="169"/>
      <c r="AA86" s="169"/>
      <c r="AB86" s="169"/>
      <c r="AC86" s="169"/>
      <c r="AD86" s="169"/>
      <c r="AE86" s="169"/>
      <c r="AF86" s="169"/>
      <c r="AG86" s="180"/>
      <c r="AH86" s="207">
        <v>121.5</v>
      </c>
    </row>
    <row r="87" spans="2:34" ht="24.75" x14ac:dyDescent="0.25">
      <c r="B87" s="51"/>
      <c r="C87" s="48" t="s">
        <v>83</v>
      </c>
      <c r="D87" s="49">
        <v>4</v>
      </c>
      <c r="E87" s="23"/>
      <c r="F87" s="286" t="s">
        <v>2522</v>
      </c>
      <c r="G87" s="287" t="s">
        <v>2524</v>
      </c>
      <c r="H87" s="287" t="s">
        <v>2523</v>
      </c>
      <c r="I87" s="50">
        <v>152.37</v>
      </c>
      <c r="J87" s="169"/>
      <c r="K87" s="169"/>
      <c r="L87" s="169"/>
      <c r="M87" s="169"/>
      <c r="N87" s="169"/>
      <c r="O87" s="169"/>
      <c r="P87" s="169"/>
      <c r="Q87" s="169"/>
      <c r="R87" s="169"/>
      <c r="S87" s="207"/>
      <c r="T87" s="169">
        <v>3</v>
      </c>
      <c r="U87" s="169">
        <v>125.28</v>
      </c>
      <c r="V87" s="207">
        <v>1</v>
      </c>
      <c r="W87" s="227">
        <v>27.090000000000003</v>
      </c>
      <c r="X87" s="169"/>
      <c r="Y87" s="263"/>
      <c r="Z87" s="169"/>
      <c r="AA87" s="169"/>
      <c r="AB87" s="169"/>
      <c r="AC87" s="169"/>
      <c r="AD87" s="169"/>
      <c r="AE87" s="169"/>
      <c r="AF87" s="169"/>
      <c r="AG87" s="180"/>
      <c r="AH87" s="207">
        <v>152.37</v>
      </c>
    </row>
    <row r="88" spans="2:34" ht="24.75" x14ac:dyDescent="0.25">
      <c r="B88" s="51"/>
      <c r="C88" s="48" t="s">
        <v>84</v>
      </c>
      <c r="D88" s="49">
        <v>3</v>
      </c>
      <c r="E88" s="23"/>
      <c r="F88" s="286" t="s">
        <v>2522</v>
      </c>
      <c r="G88" s="287" t="s">
        <v>2524</v>
      </c>
      <c r="H88" s="287" t="s">
        <v>2523</v>
      </c>
      <c r="I88" s="50">
        <v>62.19</v>
      </c>
      <c r="J88" s="169"/>
      <c r="K88" s="169"/>
      <c r="L88" s="169"/>
      <c r="M88" s="169"/>
      <c r="N88" s="169"/>
      <c r="O88" s="169"/>
      <c r="P88" s="169"/>
      <c r="Q88" s="169"/>
      <c r="R88" s="169"/>
      <c r="S88" s="207"/>
      <c r="T88" s="169"/>
      <c r="U88" s="169"/>
      <c r="V88" s="207">
        <v>3</v>
      </c>
      <c r="W88" s="227">
        <v>62.19</v>
      </c>
      <c r="X88" s="169"/>
      <c r="Y88" s="263"/>
      <c r="Z88" s="169"/>
      <c r="AA88" s="169"/>
      <c r="AB88" s="169"/>
      <c r="AC88" s="169"/>
      <c r="AD88" s="169"/>
      <c r="AE88" s="169"/>
      <c r="AF88" s="169"/>
      <c r="AG88" s="180"/>
      <c r="AH88" s="207">
        <v>62.19</v>
      </c>
    </row>
    <row r="89" spans="2:34" ht="24.75" x14ac:dyDescent="0.25">
      <c r="B89" s="51"/>
      <c r="C89" s="48" t="s">
        <v>85</v>
      </c>
      <c r="D89" s="57">
        <v>62</v>
      </c>
      <c r="E89" s="23">
        <v>116.62</v>
      </c>
      <c r="F89" s="286" t="s">
        <v>2522</v>
      </c>
      <c r="G89" s="287" t="s">
        <v>2524</v>
      </c>
      <c r="H89" s="287" t="s">
        <v>2523</v>
      </c>
      <c r="I89" s="50">
        <v>272.42360000000008</v>
      </c>
      <c r="J89" s="169"/>
      <c r="K89" s="169"/>
      <c r="L89" s="169"/>
      <c r="M89" s="169"/>
      <c r="N89" s="169"/>
      <c r="O89" s="169"/>
      <c r="P89" s="169"/>
      <c r="Q89" s="169"/>
      <c r="R89" s="169"/>
      <c r="S89" s="207"/>
      <c r="T89" s="169"/>
      <c r="U89" s="169"/>
      <c r="V89" s="207">
        <v>62</v>
      </c>
      <c r="W89" s="227">
        <v>272.42</v>
      </c>
      <c r="X89" s="169"/>
      <c r="Y89" s="263"/>
      <c r="Z89" s="169"/>
      <c r="AA89" s="169"/>
      <c r="AB89" s="169"/>
      <c r="AC89" s="169"/>
      <c r="AD89" s="169"/>
      <c r="AE89" s="169"/>
      <c r="AF89" s="169"/>
      <c r="AG89" s="180"/>
      <c r="AH89" s="207">
        <v>272.42</v>
      </c>
    </row>
    <row r="90" spans="2:34" ht="24.75" x14ac:dyDescent="0.25">
      <c r="B90" s="51"/>
      <c r="C90" s="48" t="s">
        <v>86</v>
      </c>
      <c r="D90" s="57">
        <v>140</v>
      </c>
      <c r="E90" s="23">
        <v>5.99</v>
      </c>
      <c r="F90" s="286" t="s">
        <v>2522</v>
      </c>
      <c r="G90" s="287" t="s">
        <v>2524</v>
      </c>
      <c r="H90" s="287" t="s">
        <v>2523</v>
      </c>
      <c r="I90" s="50">
        <v>3749.116</v>
      </c>
      <c r="J90" s="169"/>
      <c r="K90" s="169"/>
      <c r="L90" s="169"/>
      <c r="M90" s="169"/>
      <c r="N90" s="169"/>
      <c r="O90" s="169"/>
      <c r="P90" s="169"/>
      <c r="Q90" s="169"/>
      <c r="R90" s="169"/>
      <c r="S90" s="207"/>
      <c r="T90" s="169">
        <v>140</v>
      </c>
      <c r="U90" s="169">
        <v>3749.12</v>
      </c>
      <c r="V90" s="207"/>
      <c r="W90" s="227">
        <v>0</v>
      </c>
      <c r="X90" s="169"/>
      <c r="Y90" s="263"/>
      <c r="Z90" s="169"/>
      <c r="AA90" s="169"/>
      <c r="AB90" s="169"/>
      <c r="AC90" s="169"/>
      <c r="AD90" s="169"/>
      <c r="AE90" s="169"/>
      <c r="AF90" s="169"/>
      <c r="AG90" s="180"/>
      <c r="AH90" s="207">
        <v>3749.12</v>
      </c>
    </row>
    <row r="91" spans="2:34" ht="24.75" x14ac:dyDescent="0.25">
      <c r="B91" s="51"/>
      <c r="C91" s="48" t="s">
        <v>87</v>
      </c>
      <c r="D91" s="57">
        <v>3</v>
      </c>
      <c r="E91" s="23"/>
      <c r="F91" s="286" t="s">
        <v>2522</v>
      </c>
      <c r="G91" s="287" t="s">
        <v>2524</v>
      </c>
      <c r="H91" s="287" t="s">
        <v>2523</v>
      </c>
      <c r="I91" s="50">
        <v>200.73</v>
      </c>
      <c r="J91" s="169"/>
      <c r="K91" s="169"/>
      <c r="L91" s="169"/>
      <c r="M91" s="169"/>
      <c r="N91" s="169"/>
      <c r="O91" s="169"/>
      <c r="P91" s="169"/>
      <c r="Q91" s="169"/>
      <c r="R91" s="169"/>
      <c r="S91" s="207"/>
      <c r="T91" s="169">
        <v>6</v>
      </c>
      <c r="U91" s="169">
        <v>143.82</v>
      </c>
      <c r="V91" s="207">
        <v>3</v>
      </c>
      <c r="W91" s="227">
        <v>56.91</v>
      </c>
      <c r="X91" s="169"/>
      <c r="Y91" s="263"/>
      <c r="Z91" s="169"/>
      <c r="AA91" s="169"/>
      <c r="AB91" s="169"/>
      <c r="AC91" s="169"/>
      <c r="AD91" s="169"/>
      <c r="AE91" s="169"/>
      <c r="AF91" s="169"/>
      <c r="AG91" s="180"/>
      <c r="AH91" s="207">
        <v>200.73</v>
      </c>
    </row>
    <row r="92" spans="2:34" ht="24.75" x14ac:dyDescent="0.25">
      <c r="B92" s="51"/>
      <c r="C92" s="48" t="s">
        <v>88</v>
      </c>
      <c r="D92" s="57">
        <v>1</v>
      </c>
      <c r="E92" s="23"/>
      <c r="F92" s="286" t="s">
        <v>2522</v>
      </c>
      <c r="G92" s="287" t="s">
        <v>2524</v>
      </c>
      <c r="H92" s="287" t="s">
        <v>2523</v>
      </c>
      <c r="I92" s="50">
        <v>56.5</v>
      </c>
      <c r="J92" s="169"/>
      <c r="K92" s="169"/>
      <c r="L92" s="169"/>
      <c r="M92" s="169"/>
      <c r="N92" s="169"/>
      <c r="O92" s="169"/>
      <c r="P92" s="169"/>
      <c r="Q92" s="169"/>
      <c r="R92" s="169"/>
      <c r="S92" s="207"/>
      <c r="T92" s="169"/>
      <c r="U92" s="169"/>
      <c r="V92" s="207">
        <v>1</v>
      </c>
      <c r="W92" s="227">
        <v>56.5</v>
      </c>
      <c r="X92" s="169"/>
      <c r="Y92" s="263"/>
      <c r="Z92" s="169"/>
      <c r="AA92" s="169"/>
      <c r="AB92" s="169"/>
      <c r="AC92" s="169"/>
      <c r="AD92" s="169"/>
      <c r="AE92" s="169"/>
      <c r="AF92" s="169"/>
      <c r="AG92" s="180"/>
      <c r="AH92" s="207">
        <v>56.5</v>
      </c>
    </row>
    <row r="93" spans="2:34" ht="24.75" x14ac:dyDescent="0.25">
      <c r="B93" s="51"/>
      <c r="C93" s="48" t="s">
        <v>89</v>
      </c>
      <c r="D93" s="57">
        <v>15</v>
      </c>
      <c r="E93" s="23">
        <v>84.47</v>
      </c>
      <c r="F93" s="286" t="s">
        <v>2522</v>
      </c>
      <c r="G93" s="287" t="s">
        <v>2524</v>
      </c>
      <c r="H93" s="287" t="s">
        <v>2523</v>
      </c>
      <c r="I93" s="50">
        <v>1124.07248</v>
      </c>
      <c r="J93" s="169"/>
      <c r="K93" s="169"/>
      <c r="L93" s="169"/>
      <c r="M93" s="169"/>
      <c r="N93" s="169"/>
      <c r="O93" s="169"/>
      <c r="P93" s="169"/>
      <c r="Q93" s="169"/>
      <c r="R93" s="169"/>
      <c r="S93" s="207"/>
      <c r="T93" s="169">
        <v>15</v>
      </c>
      <c r="U93" s="169">
        <v>487.2</v>
      </c>
      <c r="V93" s="207">
        <v>15</v>
      </c>
      <c r="W93" s="227">
        <v>636.87248</v>
      </c>
      <c r="X93" s="169"/>
      <c r="Y93" s="263"/>
      <c r="Z93" s="169"/>
      <c r="AA93" s="169"/>
      <c r="AB93" s="169"/>
      <c r="AC93" s="169"/>
      <c r="AD93" s="169"/>
      <c r="AE93" s="169"/>
      <c r="AF93" s="169"/>
      <c r="AG93" s="180"/>
      <c r="AH93" s="207">
        <v>1124.07248</v>
      </c>
    </row>
    <row r="94" spans="2:34" ht="24.75" x14ac:dyDescent="0.25">
      <c r="B94" s="51"/>
      <c r="C94" s="48" t="s">
        <v>90</v>
      </c>
      <c r="D94" s="49">
        <v>4</v>
      </c>
      <c r="E94" s="23"/>
      <c r="F94" s="286" t="s">
        <v>2522</v>
      </c>
      <c r="G94" s="287" t="s">
        <v>2524</v>
      </c>
      <c r="H94" s="287" t="s">
        <v>2523</v>
      </c>
      <c r="I94" s="50">
        <v>336.14288000000005</v>
      </c>
      <c r="J94" s="169"/>
      <c r="K94" s="169"/>
      <c r="L94" s="169"/>
      <c r="M94" s="169"/>
      <c r="N94" s="169"/>
      <c r="O94" s="169"/>
      <c r="P94" s="169"/>
      <c r="Q94" s="169"/>
      <c r="R94" s="169"/>
      <c r="S94" s="207"/>
      <c r="T94" s="169"/>
      <c r="U94" s="169"/>
      <c r="V94" s="207">
        <v>4</v>
      </c>
      <c r="W94" s="227">
        <v>336.14288000000005</v>
      </c>
      <c r="X94" s="169"/>
      <c r="Y94" s="263"/>
      <c r="Z94" s="169"/>
      <c r="AA94" s="169"/>
      <c r="AB94" s="169"/>
      <c r="AC94" s="169"/>
      <c r="AD94" s="169"/>
      <c r="AE94" s="169"/>
      <c r="AF94" s="169"/>
      <c r="AG94" s="180"/>
      <c r="AH94" s="207">
        <v>336.14288000000005</v>
      </c>
    </row>
    <row r="95" spans="2:34" ht="24.75" x14ac:dyDescent="0.25">
      <c r="B95" s="51"/>
      <c r="C95" s="48" t="s">
        <v>91</v>
      </c>
      <c r="D95" s="49">
        <v>2</v>
      </c>
      <c r="E95" s="23"/>
      <c r="F95" s="286" t="s">
        <v>2522</v>
      </c>
      <c r="G95" s="287" t="s">
        <v>2524</v>
      </c>
      <c r="H95" s="287" t="s">
        <v>2523</v>
      </c>
      <c r="I95" s="50">
        <v>612.18400000000008</v>
      </c>
      <c r="J95" s="169"/>
      <c r="K95" s="169"/>
      <c r="L95" s="169"/>
      <c r="M95" s="169"/>
      <c r="N95" s="169"/>
      <c r="O95" s="169"/>
      <c r="P95" s="169"/>
      <c r="Q95" s="169"/>
      <c r="R95" s="169"/>
      <c r="S95" s="207"/>
      <c r="T95" s="169"/>
      <c r="U95" s="169"/>
      <c r="V95" s="207">
        <v>2</v>
      </c>
      <c r="W95" s="227">
        <v>612.18400000000008</v>
      </c>
      <c r="X95" s="169"/>
      <c r="Y95" s="263"/>
      <c r="Z95" s="169"/>
      <c r="AA95" s="169"/>
      <c r="AB95" s="169"/>
      <c r="AC95" s="169"/>
      <c r="AD95" s="169"/>
      <c r="AE95" s="169"/>
      <c r="AF95" s="169"/>
      <c r="AG95" s="180"/>
      <c r="AH95" s="207">
        <v>612.18400000000008</v>
      </c>
    </row>
    <row r="96" spans="2:34" ht="24.75" x14ac:dyDescent="0.25">
      <c r="B96" s="51"/>
      <c r="C96" s="48" t="s">
        <v>92</v>
      </c>
      <c r="D96" s="49">
        <v>0</v>
      </c>
      <c r="E96" s="23"/>
      <c r="F96" s="286" t="s">
        <v>2522</v>
      </c>
      <c r="G96" s="287" t="s">
        <v>2524</v>
      </c>
      <c r="H96" s="287" t="s">
        <v>2523</v>
      </c>
      <c r="I96" s="50">
        <v>0</v>
      </c>
      <c r="J96" s="169"/>
      <c r="K96" s="169"/>
      <c r="L96" s="169"/>
      <c r="M96" s="169"/>
      <c r="N96" s="169"/>
      <c r="O96" s="169"/>
      <c r="P96" s="169"/>
      <c r="Q96" s="169"/>
      <c r="R96" s="169"/>
      <c r="S96" s="207"/>
      <c r="T96" s="169"/>
      <c r="U96" s="169"/>
      <c r="V96" s="207">
        <v>0</v>
      </c>
      <c r="W96" s="227">
        <v>0</v>
      </c>
      <c r="X96" s="169"/>
      <c r="Y96" s="263"/>
      <c r="Z96" s="169"/>
      <c r="AA96" s="169"/>
      <c r="AB96" s="169"/>
      <c r="AC96" s="169"/>
      <c r="AD96" s="169"/>
      <c r="AE96" s="169"/>
      <c r="AF96" s="169"/>
      <c r="AG96" s="180"/>
      <c r="AH96" s="207">
        <v>0</v>
      </c>
    </row>
    <row r="97" spans="2:34" ht="24.75" x14ac:dyDescent="0.25">
      <c r="B97" s="51"/>
      <c r="C97" s="48" t="s">
        <v>93</v>
      </c>
      <c r="D97" s="57">
        <v>61</v>
      </c>
      <c r="E97" s="23">
        <v>14.13</v>
      </c>
      <c r="F97" s="286" t="s">
        <v>2522</v>
      </c>
      <c r="G97" s="287" t="s">
        <v>2524</v>
      </c>
      <c r="H97" s="287" t="s">
        <v>2523</v>
      </c>
      <c r="I97" s="50">
        <v>1839.7633599999999</v>
      </c>
      <c r="J97" s="169"/>
      <c r="K97" s="169"/>
      <c r="L97" s="169"/>
      <c r="M97" s="169"/>
      <c r="N97" s="169"/>
      <c r="O97" s="169"/>
      <c r="P97" s="169"/>
      <c r="Q97" s="169"/>
      <c r="R97" s="169"/>
      <c r="S97" s="207"/>
      <c r="T97" s="169">
        <v>122</v>
      </c>
      <c r="U97" s="169">
        <v>1839.76</v>
      </c>
      <c r="V97" s="207"/>
      <c r="W97" s="227"/>
      <c r="X97" s="169"/>
      <c r="Y97" s="263"/>
      <c r="Z97" s="169"/>
      <c r="AA97" s="169"/>
      <c r="AB97" s="169"/>
      <c r="AC97" s="169"/>
      <c r="AD97" s="169"/>
      <c r="AE97" s="169"/>
      <c r="AF97" s="169"/>
      <c r="AG97" s="180"/>
      <c r="AH97" s="207">
        <v>1839.76</v>
      </c>
    </row>
    <row r="98" spans="2:34" ht="24.75" x14ac:dyDescent="0.25">
      <c r="B98" s="51"/>
      <c r="C98" s="48" t="s">
        <v>94</v>
      </c>
      <c r="D98" s="57">
        <v>79</v>
      </c>
      <c r="E98" s="23">
        <v>12.73</v>
      </c>
      <c r="F98" s="286" t="s">
        <v>2522</v>
      </c>
      <c r="G98" s="287" t="s">
        <v>2524</v>
      </c>
      <c r="H98" s="287" t="s">
        <v>2523</v>
      </c>
      <c r="I98" s="50">
        <v>482.20015999999998</v>
      </c>
      <c r="J98" s="169"/>
      <c r="K98" s="169"/>
      <c r="L98" s="169"/>
      <c r="M98" s="169"/>
      <c r="N98" s="169"/>
      <c r="O98" s="169"/>
      <c r="P98" s="169"/>
      <c r="Q98" s="169"/>
      <c r="R98" s="169"/>
      <c r="S98" s="207"/>
      <c r="T98" s="169">
        <v>79</v>
      </c>
      <c r="U98" s="169">
        <v>482.2</v>
      </c>
      <c r="V98" s="207">
        <v>0</v>
      </c>
      <c r="W98" s="227">
        <v>0</v>
      </c>
      <c r="X98" s="169"/>
      <c r="Y98" s="263"/>
      <c r="Z98" s="169"/>
      <c r="AA98" s="169"/>
      <c r="AB98" s="169"/>
      <c r="AC98" s="169"/>
      <c r="AD98" s="169"/>
      <c r="AE98" s="169"/>
      <c r="AF98" s="169"/>
      <c r="AG98" s="180"/>
      <c r="AH98" s="207">
        <v>482.2</v>
      </c>
    </row>
    <row r="99" spans="2:34" ht="24.75" x14ac:dyDescent="0.25">
      <c r="B99" s="51"/>
      <c r="C99" s="48" t="s">
        <v>95</v>
      </c>
      <c r="D99" s="57">
        <v>37</v>
      </c>
      <c r="E99" s="23"/>
      <c r="F99" s="286" t="s">
        <v>2522</v>
      </c>
      <c r="G99" s="287" t="s">
        <v>2524</v>
      </c>
      <c r="H99" s="287" t="s">
        <v>2523</v>
      </c>
      <c r="I99" s="50">
        <v>3.6800000000312139E-3</v>
      </c>
      <c r="J99" s="169"/>
      <c r="K99" s="169"/>
      <c r="L99" s="169"/>
      <c r="M99" s="169"/>
      <c r="N99" s="169"/>
      <c r="O99" s="169"/>
      <c r="P99" s="169"/>
      <c r="Q99" s="169"/>
      <c r="R99" s="169"/>
      <c r="S99" s="207"/>
      <c r="T99" s="169"/>
      <c r="U99" s="169"/>
      <c r="V99" s="207">
        <v>0</v>
      </c>
      <c r="W99" s="227">
        <v>0</v>
      </c>
      <c r="X99" s="169"/>
      <c r="Y99" s="263"/>
      <c r="Z99" s="169"/>
      <c r="AA99" s="169"/>
      <c r="AB99" s="169"/>
      <c r="AC99" s="169"/>
      <c r="AD99" s="169"/>
      <c r="AE99" s="169"/>
      <c r="AF99" s="169"/>
      <c r="AG99" s="180"/>
      <c r="AH99" s="207">
        <v>0</v>
      </c>
    </row>
    <row r="100" spans="2:34" ht="24.75" x14ac:dyDescent="0.25">
      <c r="B100" s="51"/>
      <c r="C100" s="48" t="s">
        <v>96</v>
      </c>
      <c r="D100" s="49">
        <v>14</v>
      </c>
      <c r="E100" s="23"/>
      <c r="F100" s="286" t="s">
        <v>2522</v>
      </c>
      <c r="G100" s="287" t="s">
        <v>2524</v>
      </c>
      <c r="H100" s="287" t="s">
        <v>2523</v>
      </c>
      <c r="I100" s="50">
        <v>1867.6</v>
      </c>
      <c r="J100" s="169"/>
      <c r="K100" s="169"/>
      <c r="L100" s="169"/>
      <c r="M100" s="169"/>
      <c r="N100" s="169"/>
      <c r="O100" s="169"/>
      <c r="P100" s="169"/>
      <c r="Q100" s="169"/>
      <c r="R100" s="169"/>
      <c r="S100" s="207"/>
      <c r="T100" s="169">
        <v>14</v>
      </c>
      <c r="U100" s="169">
        <v>1867.6</v>
      </c>
      <c r="V100" s="207"/>
      <c r="W100" s="227"/>
      <c r="X100" s="169"/>
      <c r="Y100" s="263"/>
      <c r="Z100" s="169"/>
      <c r="AA100" s="169"/>
      <c r="AB100" s="169"/>
      <c r="AC100" s="169"/>
      <c r="AD100" s="169"/>
      <c r="AE100" s="169"/>
      <c r="AF100" s="169"/>
      <c r="AG100" s="180"/>
      <c r="AH100" s="207">
        <v>1867.6</v>
      </c>
    </row>
    <row r="101" spans="2:34" ht="24.75" x14ac:dyDescent="0.25">
      <c r="B101" s="51"/>
      <c r="C101" s="48" t="s">
        <v>97</v>
      </c>
      <c r="D101" s="57">
        <v>40</v>
      </c>
      <c r="E101" s="23">
        <v>69.19</v>
      </c>
      <c r="F101" s="286" t="s">
        <v>2522</v>
      </c>
      <c r="G101" s="287" t="s">
        <v>2524</v>
      </c>
      <c r="H101" s="287" t="s">
        <v>2523</v>
      </c>
      <c r="I101" s="50">
        <v>835.19967999999994</v>
      </c>
      <c r="J101" s="169"/>
      <c r="K101" s="169"/>
      <c r="L101" s="169"/>
      <c r="M101" s="169"/>
      <c r="N101" s="169"/>
      <c r="O101" s="169"/>
      <c r="P101" s="169"/>
      <c r="Q101" s="169"/>
      <c r="R101" s="169"/>
      <c r="S101" s="207"/>
      <c r="T101" s="169">
        <v>40</v>
      </c>
      <c r="U101" s="169">
        <v>835.2</v>
      </c>
      <c r="V101" s="207"/>
      <c r="W101" s="227"/>
      <c r="X101" s="169"/>
      <c r="Y101" s="263"/>
      <c r="Z101" s="169"/>
      <c r="AA101" s="169"/>
      <c r="AB101" s="169"/>
      <c r="AC101" s="169"/>
      <c r="AD101" s="169"/>
      <c r="AE101" s="169"/>
      <c r="AF101" s="169"/>
      <c r="AG101" s="180"/>
      <c r="AH101" s="207">
        <v>835.2</v>
      </c>
    </row>
    <row r="102" spans="2:34" ht="24.75" x14ac:dyDescent="0.25">
      <c r="B102" s="51"/>
      <c r="C102" s="48" t="s">
        <v>98</v>
      </c>
      <c r="D102" s="57">
        <v>100</v>
      </c>
      <c r="E102" s="23">
        <v>35</v>
      </c>
      <c r="F102" s="286" t="s">
        <v>2522</v>
      </c>
      <c r="G102" s="287" t="s">
        <v>2524</v>
      </c>
      <c r="H102" s="287" t="s">
        <v>2523</v>
      </c>
      <c r="I102" s="50">
        <v>1263.243408</v>
      </c>
      <c r="J102" s="169"/>
      <c r="K102" s="169"/>
      <c r="L102" s="169"/>
      <c r="M102" s="169"/>
      <c r="N102" s="169"/>
      <c r="O102" s="169"/>
      <c r="P102" s="169"/>
      <c r="Q102" s="169"/>
      <c r="R102" s="169"/>
      <c r="S102" s="207"/>
      <c r="T102" s="169">
        <v>99</v>
      </c>
      <c r="U102" s="169">
        <v>1263.24</v>
      </c>
      <c r="V102" s="207"/>
      <c r="W102" s="227"/>
      <c r="X102" s="169"/>
      <c r="Y102" s="263"/>
      <c r="Z102" s="169"/>
      <c r="AA102" s="169"/>
      <c r="AB102" s="169"/>
      <c r="AC102" s="169"/>
      <c r="AD102" s="169"/>
      <c r="AE102" s="169"/>
      <c r="AF102" s="169"/>
      <c r="AG102" s="180"/>
      <c r="AH102" s="207">
        <v>1263.24</v>
      </c>
    </row>
    <row r="103" spans="2:34" ht="24.75" x14ac:dyDescent="0.25">
      <c r="B103" s="51"/>
      <c r="C103" s="48" t="s">
        <v>99</v>
      </c>
      <c r="D103" s="49">
        <v>1</v>
      </c>
      <c r="E103" s="23"/>
      <c r="F103" s="286" t="s">
        <v>2522</v>
      </c>
      <c r="G103" s="287" t="s">
        <v>2524</v>
      </c>
      <c r="H103" s="287" t="s">
        <v>2523</v>
      </c>
      <c r="I103" s="50">
        <v>112.56</v>
      </c>
      <c r="J103" s="169"/>
      <c r="K103" s="169"/>
      <c r="L103" s="169"/>
      <c r="M103" s="169"/>
      <c r="N103" s="169"/>
      <c r="O103" s="169"/>
      <c r="P103" s="169"/>
      <c r="Q103" s="169"/>
      <c r="R103" s="169"/>
      <c r="S103" s="207"/>
      <c r="T103" s="169">
        <v>1</v>
      </c>
      <c r="U103" s="169">
        <v>32.479999999999997</v>
      </c>
      <c r="V103" s="207">
        <v>1</v>
      </c>
      <c r="W103" s="227">
        <v>80.079999999999984</v>
      </c>
      <c r="X103" s="169"/>
      <c r="Y103" s="263"/>
      <c r="Z103" s="169"/>
      <c r="AA103" s="169"/>
      <c r="AB103" s="169"/>
      <c r="AC103" s="169"/>
      <c r="AD103" s="169"/>
      <c r="AE103" s="169"/>
      <c r="AF103" s="169"/>
      <c r="AG103" s="180"/>
      <c r="AH103" s="207">
        <v>112.55999999999997</v>
      </c>
    </row>
    <row r="104" spans="2:34" ht="24.75" x14ac:dyDescent="0.25">
      <c r="B104" s="51"/>
      <c r="C104" s="48" t="s">
        <v>100</v>
      </c>
      <c r="D104" s="57">
        <v>78</v>
      </c>
      <c r="E104" s="23">
        <v>11.98</v>
      </c>
      <c r="F104" s="286" t="s">
        <v>2522</v>
      </c>
      <c r="G104" s="287" t="s">
        <v>2524</v>
      </c>
      <c r="H104" s="287" t="s">
        <v>2523</v>
      </c>
      <c r="I104" s="50">
        <v>936.74385600000005</v>
      </c>
      <c r="J104" s="169"/>
      <c r="K104" s="169"/>
      <c r="L104" s="169"/>
      <c r="M104" s="169"/>
      <c r="N104" s="169"/>
      <c r="O104" s="169"/>
      <c r="P104" s="169"/>
      <c r="Q104" s="169"/>
      <c r="R104" s="169"/>
      <c r="S104" s="207"/>
      <c r="T104" s="169">
        <v>78</v>
      </c>
      <c r="U104" s="169">
        <v>723.84</v>
      </c>
      <c r="V104" s="207">
        <v>78</v>
      </c>
      <c r="W104" s="227">
        <v>212.90385600000002</v>
      </c>
      <c r="X104" s="169"/>
      <c r="Y104" s="263"/>
      <c r="Z104" s="169"/>
      <c r="AA104" s="169"/>
      <c r="AB104" s="169"/>
      <c r="AC104" s="169"/>
      <c r="AD104" s="169"/>
      <c r="AE104" s="169"/>
      <c r="AF104" s="169"/>
      <c r="AG104" s="180"/>
      <c r="AH104" s="207">
        <v>936.74385600000005</v>
      </c>
    </row>
    <row r="105" spans="2:34" ht="24.75" x14ac:dyDescent="0.25">
      <c r="B105" s="51"/>
      <c r="C105" s="48" t="s">
        <v>101</v>
      </c>
      <c r="D105" s="57">
        <v>30</v>
      </c>
      <c r="E105" s="23">
        <v>10.49</v>
      </c>
      <c r="F105" s="286" t="s">
        <v>2522</v>
      </c>
      <c r="G105" s="287" t="s">
        <v>2524</v>
      </c>
      <c r="H105" s="287" t="s">
        <v>2523</v>
      </c>
      <c r="I105" s="50">
        <v>417.59996799999999</v>
      </c>
      <c r="J105" s="169"/>
      <c r="K105" s="169"/>
      <c r="L105" s="169"/>
      <c r="M105" s="169"/>
      <c r="N105" s="169"/>
      <c r="O105" s="169"/>
      <c r="P105" s="169"/>
      <c r="Q105" s="169"/>
      <c r="R105" s="169"/>
      <c r="S105" s="207"/>
      <c r="T105" s="169">
        <v>30</v>
      </c>
      <c r="U105" s="169">
        <v>417.6</v>
      </c>
      <c r="V105" s="207">
        <v>0</v>
      </c>
      <c r="W105" s="227">
        <v>0</v>
      </c>
      <c r="X105" s="169"/>
      <c r="Y105" s="263"/>
      <c r="Z105" s="169"/>
      <c r="AA105" s="169"/>
      <c r="AB105" s="169"/>
      <c r="AC105" s="169"/>
      <c r="AD105" s="169"/>
      <c r="AE105" s="169"/>
      <c r="AF105" s="169"/>
      <c r="AG105" s="180"/>
      <c r="AH105" s="207">
        <v>417.6</v>
      </c>
    </row>
    <row r="106" spans="2:34" ht="24.75" x14ac:dyDescent="0.25">
      <c r="B106" s="51"/>
      <c r="C106" s="48" t="s">
        <v>102</v>
      </c>
      <c r="D106" s="57">
        <v>6</v>
      </c>
      <c r="E106" s="23"/>
      <c r="F106" s="286" t="s">
        <v>2522</v>
      </c>
      <c r="G106" s="287" t="s">
        <v>2524</v>
      </c>
      <c r="H106" s="287" t="s">
        <v>2523</v>
      </c>
      <c r="I106" s="50">
        <v>1186.0544</v>
      </c>
      <c r="J106" s="169"/>
      <c r="K106" s="169"/>
      <c r="L106" s="169"/>
      <c r="M106" s="169"/>
      <c r="N106" s="169"/>
      <c r="O106" s="169"/>
      <c r="P106" s="169"/>
      <c r="Q106" s="169"/>
      <c r="R106" s="169"/>
      <c r="S106" s="207"/>
      <c r="T106" s="169">
        <v>6</v>
      </c>
      <c r="U106" s="169">
        <v>814.32</v>
      </c>
      <c r="V106" s="207">
        <v>6</v>
      </c>
      <c r="W106" s="227">
        <v>371.73439999999999</v>
      </c>
      <c r="X106" s="169"/>
      <c r="Y106" s="263"/>
      <c r="Z106" s="169"/>
      <c r="AA106" s="169"/>
      <c r="AB106" s="169"/>
      <c r="AC106" s="169"/>
      <c r="AD106" s="169"/>
      <c r="AE106" s="169"/>
      <c r="AF106" s="169"/>
      <c r="AG106" s="180"/>
      <c r="AH106" s="207">
        <v>1186.0544</v>
      </c>
    </row>
    <row r="107" spans="2:34" ht="24.75" x14ac:dyDescent="0.25">
      <c r="B107" s="51"/>
      <c r="C107" s="48" t="s">
        <v>103</v>
      </c>
      <c r="D107" s="57">
        <v>152</v>
      </c>
      <c r="E107" s="23"/>
      <c r="F107" s="286" t="s">
        <v>2522</v>
      </c>
      <c r="G107" s="287" t="s">
        <v>2524</v>
      </c>
      <c r="H107" s="287" t="s">
        <v>2523</v>
      </c>
      <c r="I107" s="50">
        <v>515.005584</v>
      </c>
      <c r="J107" s="169"/>
      <c r="K107" s="169"/>
      <c r="L107" s="169"/>
      <c r="M107" s="169"/>
      <c r="N107" s="169"/>
      <c r="O107" s="169"/>
      <c r="P107" s="169"/>
      <c r="Q107" s="169"/>
      <c r="R107" s="169"/>
      <c r="S107" s="207"/>
      <c r="T107" s="169">
        <v>24</v>
      </c>
      <c r="U107" s="169">
        <v>515.04</v>
      </c>
      <c r="V107" s="207"/>
      <c r="W107" s="227"/>
      <c r="X107" s="169"/>
      <c r="Y107" s="263"/>
      <c r="Z107" s="169"/>
      <c r="AA107" s="169"/>
      <c r="AB107" s="169"/>
      <c r="AC107" s="169"/>
      <c r="AD107" s="169"/>
      <c r="AE107" s="169"/>
      <c r="AF107" s="169"/>
      <c r="AG107" s="180"/>
      <c r="AH107" s="207">
        <v>515.04</v>
      </c>
    </row>
    <row r="108" spans="2:34" ht="24.75" x14ac:dyDescent="0.25">
      <c r="B108" s="51"/>
      <c r="C108" s="48" t="s">
        <v>104</v>
      </c>
      <c r="D108" s="49">
        <v>5</v>
      </c>
      <c r="E108" s="23"/>
      <c r="F108" s="286" t="s">
        <v>2522</v>
      </c>
      <c r="G108" s="287" t="s">
        <v>2524</v>
      </c>
      <c r="H108" s="287" t="s">
        <v>2523</v>
      </c>
      <c r="I108" s="50">
        <v>482.35</v>
      </c>
      <c r="J108" s="169"/>
      <c r="K108" s="169"/>
      <c r="L108" s="169"/>
      <c r="M108" s="169"/>
      <c r="N108" s="169"/>
      <c r="O108" s="169"/>
      <c r="P108" s="169"/>
      <c r="Q108" s="169"/>
      <c r="R108" s="169"/>
      <c r="S108" s="207"/>
      <c r="T108" s="169"/>
      <c r="U108" s="169"/>
      <c r="V108" s="207">
        <v>5</v>
      </c>
      <c r="W108" s="227">
        <v>482.35</v>
      </c>
      <c r="X108" s="169"/>
      <c r="Y108" s="263"/>
      <c r="Z108" s="169"/>
      <c r="AA108" s="169"/>
      <c r="AB108" s="169"/>
      <c r="AC108" s="169"/>
      <c r="AD108" s="169"/>
      <c r="AE108" s="169"/>
      <c r="AF108" s="169"/>
      <c r="AG108" s="180"/>
      <c r="AH108" s="207">
        <v>482.35</v>
      </c>
    </row>
    <row r="109" spans="2:34" ht="24.75" x14ac:dyDescent="0.25">
      <c r="B109" s="51"/>
      <c r="C109" s="48" t="s">
        <v>105</v>
      </c>
      <c r="D109" s="57">
        <v>38</v>
      </c>
      <c r="E109" s="23">
        <v>11.39</v>
      </c>
      <c r="F109" s="286" t="s">
        <v>2522</v>
      </c>
      <c r="G109" s="287" t="s">
        <v>2524</v>
      </c>
      <c r="H109" s="287" t="s">
        <v>2523</v>
      </c>
      <c r="I109" s="50">
        <v>4751.3591999999999</v>
      </c>
      <c r="J109" s="169"/>
      <c r="K109" s="169"/>
      <c r="L109" s="169"/>
      <c r="M109" s="169"/>
      <c r="N109" s="169"/>
      <c r="O109" s="169"/>
      <c r="P109" s="169"/>
      <c r="Q109" s="169"/>
      <c r="R109" s="169"/>
      <c r="S109" s="207"/>
      <c r="T109" s="169">
        <v>64</v>
      </c>
      <c r="U109" s="169">
        <v>4751.3599999999997</v>
      </c>
      <c r="V109" s="207"/>
      <c r="W109" s="227"/>
      <c r="X109" s="169"/>
      <c r="Y109" s="263"/>
      <c r="Z109" s="169"/>
      <c r="AA109" s="169"/>
      <c r="AB109" s="169"/>
      <c r="AC109" s="169"/>
      <c r="AD109" s="169"/>
      <c r="AE109" s="169"/>
      <c r="AF109" s="169"/>
      <c r="AG109" s="180"/>
      <c r="AH109" s="207">
        <v>4751.3599999999997</v>
      </c>
    </row>
    <row r="110" spans="2:34" ht="24.75" x14ac:dyDescent="0.25">
      <c r="B110" s="51"/>
      <c r="C110" s="48" t="s">
        <v>106</v>
      </c>
      <c r="D110" s="57">
        <v>0</v>
      </c>
      <c r="E110" s="23"/>
      <c r="F110" s="286" t="s">
        <v>2522</v>
      </c>
      <c r="G110" s="287" t="s">
        <v>2524</v>
      </c>
      <c r="H110" s="287" t="s">
        <v>2523</v>
      </c>
      <c r="I110" s="50">
        <v>0</v>
      </c>
      <c r="J110" s="169"/>
      <c r="K110" s="169"/>
      <c r="L110" s="169"/>
      <c r="M110" s="169"/>
      <c r="N110" s="169"/>
      <c r="O110" s="169"/>
      <c r="P110" s="169"/>
      <c r="Q110" s="169"/>
      <c r="R110" s="169"/>
      <c r="S110" s="207"/>
      <c r="T110" s="169"/>
      <c r="U110" s="169"/>
      <c r="V110" s="207"/>
      <c r="W110" s="227"/>
      <c r="X110" s="169"/>
      <c r="Y110" s="263"/>
      <c r="Z110" s="169"/>
      <c r="AA110" s="169"/>
      <c r="AB110" s="169"/>
      <c r="AC110" s="169"/>
      <c r="AD110" s="169"/>
      <c r="AE110" s="169"/>
      <c r="AF110" s="169"/>
      <c r="AG110" s="180"/>
      <c r="AH110" s="207">
        <v>0</v>
      </c>
    </row>
    <row r="111" spans="2:34" ht="24.75" x14ac:dyDescent="0.25">
      <c r="B111" s="51"/>
      <c r="C111" s="48" t="s">
        <v>107</v>
      </c>
      <c r="D111" s="57">
        <v>54</v>
      </c>
      <c r="E111" s="23">
        <v>10.65</v>
      </c>
      <c r="F111" s="286" t="s">
        <v>2522</v>
      </c>
      <c r="G111" s="287" t="s">
        <v>2524</v>
      </c>
      <c r="H111" s="287" t="s">
        <v>2523</v>
      </c>
      <c r="I111" s="50">
        <v>2123.8518400000003</v>
      </c>
      <c r="J111" s="169"/>
      <c r="K111" s="169"/>
      <c r="L111" s="169"/>
      <c r="M111" s="169"/>
      <c r="N111" s="169"/>
      <c r="O111" s="169"/>
      <c r="P111" s="169"/>
      <c r="Q111" s="169"/>
      <c r="R111" s="169"/>
      <c r="S111" s="207"/>
      <c r="T111" s="169">
        <v>6</v>
      </c>
      <c r="U111" s="169">
        <v>1809.6</v>
      </c>
      <c r="V111" s="207">
        <v>54</v>
      </c>
      <c r="W111" s="227">
        <v>314.2518399999999</v>
      </c>
      <c r="X111" s="169"/>
      <c r="Y111" s="263"/>
      <c r="Z111" s="169"/>
      <c r="AA111" s="169"/>
      <c r="AB111" s="169"/>
      <c r="AC111" s="169"/>
      <c r="AD111" s="169"/>
      <c r="AE111" s="169"/>
      <c r="AF111" s="169"/>
      <c r="AG111" s="180"/>
      <c r="AH111" s="207">
        <v>2123.8518399999998</v>
      </c>
    </row>
    <row r="112" spans="2:34" ht="24.75" x14ac:dyDescent="0.25">
      <c r="B112" s="51"/>
      <c r="C112" s="48" t="s">
        <v>108</v>
      </c>
      <c r="D112" s="57">
        <v>4</v>
      </c>
      <c r="E112" s="23"/>
      <c r="F112" s="286" t="s">
        <v>2522</v>
      </c>
      <c r="G112" s="287" t="s">
        <v>2524</v>
      </c>
      <c r="H112" s="287" t="s">
        <v>2523</v>
      </c>
      <c r="I112" s="50">
        <v>213.92376000000002</v>
      </c>
      <c r="J112" s="169"/>
      <c r="K112" s="169"/>
      <c r="L112" s="169"/>
      <c r="M112" s="169"/>
      <c r="N112" s="169"/>
      <c r="O112" s="169"/>
      <c r="P112" s="169"/>
      <c r="Q112" s="169"/>
      <c r="R112" s="169"/>
      <c r="S112" s="207"/>
      <c r="T112" s="169">
        <v>1</v>
      </c>
      <c r="U112" s="169">
        <v>12.76</v>
      </c>
      <c r="V112" s="207">
        <v>4</v>
      </c>
      <c r="W112" s="227">
        <v>201.16376</v>
      </c>
      <c r="X112" s="169"/>
      <c r="Y112" s="263"/>
      <c r="Z112" s="169"/>
      <c r="AA112" s="169"/>
      <c r="AB112" s="169"/>
      <c r="AC112" s="169"/>
      <c r="AD112" s="169"/>
      <c r="AE112" s="169"/>
      <c r="AF112" s="169"/>
      <c r="AG112" s="180"/>
      <c r="AH112" s="207">
        <v>213.92375999999999</v>
      </c>
    </row>
    <row r="113" spans="2:34" ht="24.75" x14ac:dyDescent="0.25">
      <c r="B113" s="51"/>
      <c r="C113" s="48" t="s">
        <v>109</v>
      </c>
      <c r="D113" s="57">
        <v>51</v>
      </c>
      <c r="E113" s="23">
        <v>14.98</v>
      </c>
      <c r="F113" s="286" t="s">
        <v>2522</v>
      </c>
      <c r="G113" s="287" t="s">
        <v>2524</v>
      </c>
      <c r="H113" s="287" t="s">
        <v>2523</v>
      </c>
      <c r="I113" s="50">
        <v>1275.0841600000001</v>
      </c>
      <c r="J113" s="169"/>
      <c r="K113" s="169"/>
      <c r="L113" s="169"/>
      <c r="M113" s="169"/>
      <c r="N113" s="169"/>
      <c r="O113" s="169"/>
      <c r="P113" s="169"/>
      <c r="Q113" s="169"/>
      <c r="R113" s="169"/>
      <c r="S113" s="207"/>
      <c r="T113" s="169">
        <v>45</v>
      </c>
      <c r="U113" s="169">
        <v>991.8</v>
      </c>
      <c r="V113" s="207">
        <v>51</v>
      </c>
      <c r="W113" s="227">
        <v>283.28416000000016</v>
      </c>
      <c r="X113" s="169"/>
      <c r="Y113" s="263"/>
      <c r="Z113" s="169"/>
      <c r="AA113" s="169"/>
      <c r="AB113" s="169"/>
      <c r="AC113" s="169"/>
      <c r="AD113" s="169"/>
      <c r="AE113" s="169"/>
      <c r="AF113" s="169"/>
      <c r="AG113" s="180"/>
      <c r="AH113" s="207">
        <v>1275.0841600000001</v>
      </c>
    </row>
    <row r="114" spans="2:34" ht="24.75" x14ac:dyDescent="0.25">
      <c r="B114" s="51"/>
      <c r="C114" s="48" t="s">
        <v>110</v>
      </c>
      <c r="D114" s="49">
        <v>0</v>
      </c>
      <c r="E114" s="23"/>
      <c r="F114" s="286" t="s">
        <v>2522</v>
      </c>
      <c r="G114" s="287" t="s">
        <v>2524</v>
      </c>
      <c r="H114" s="287" t="s">
        <v>2523</v>
      </c>
      <c r="I114" s="50">
        <v>0</v>
      </c>
      <c r="J114" s="169"/>
      <c r="K114" s="169"/>
      <c r="L114" s="169"/>
      <c r="M114" s="169"/>
      <c r="N114" s="169"/>
      <c r="O114" s="169"/>
      <c r="P114" s="169"/>
      <c r="Q114" s="169"/>
      <c r="R114" s="169"/>
      <c r="S114" s="207"/>
      <c r="T114" s="169"/>
      <c r="U114" s="169"/>
      <c r="V114" s="207">
        <v>0</v>
      </c>
      <c r="W114" s="227">
        <v>0</v>
      </c>
      <c r="X114" s="169"/>
      <c r="Y114" s="263"/>
      <c r="Z114" s="169"/>
      <c r="AA114" s="169"/>
      <c r="AB114" s="169"/>
      <c r="AC114" s="169"/>
      <c r="AD114" s="169"/>
      <c r="AE114" s="169"/>
      <c r="AF114" s="169"/>
      <c r="AG114" s="180"/>
      <c r="AH114" s="207">
        <v>0</v>
      </c>
    </row>
    <row r="115" spans="2:34" ht="24.75" x14ac:dyDescent="0.25">
      <c r="B115" s="51"/>
      <c r="C115" s="48" t="s">
        <v>111</v>
      </c>
      <c r="D115" s="49">
        <v>0</v>
      </c>
      <c r="E115" s="23"/>
      <c r="F115" s="286" t="s">
        <v>2522</v>
      </c>
      <c r="G115" s="287" t="s">
        <v>2524</v>
      </c>
      <c r="H115" s="287" t="s">
        <v>2523</v>
      </c>
      <c r="I115" s="50">
        <v>320.16000000000003</v>
      </c>
      <c r="J115" s="169"/>
      <c r="K115" s="169"/>
      <c r="L115" s="169"/>
      <c r="M115" s="169"/>
      <c r="N115" s="169"/>
      <c r="O115" s="169"/>
      <c r="P115" s="169"/>
      <c r="Q115" s="169"/>
      <c r="R115" s="169"/>
      <c r="S115" s="207"/>
      <c r="T115" s="169">
        <v>1</v>
      </c>
      <c r="U115" s="169">
        <v>320.16000000000003</v>
      </c>
      <c r="V115" s="207">
        <v>0</v>
      </c>
      <c r="W115" s="227">
        <v>0</v>
      </c>
      <c r="X115" s="169"/>
      <c r="Y115" s="263"/>
      <c r="Z115" s="169"/>
      <c r="AA115" s="169"/>
      <c r="AB115" s="169"/>
      <c r="AC115" s="169"/>
      <c r="AD115" s="169"/>
      <c r="AE115" s="169"/>
      <c r="AF115" s="169"/>
      <c r="AG115" s="180"/>
      <c r="AH115" s="207">
        <v>320.16000000000003</v>
      </c>
    </row>
    <row r="116" spans="2:34" ht="24.75" x14ac:dyDescent="0.25">
      <c r="B116" s="51"/>
      <c r="C116" s="48" t="s">
        <v>112</v>
      </c>
      <c r="D116" s="49">
        <v>64</v>
      </c>
      <c r="E116" s="23">
        <v>25</v>
      </c>
      <c r="F116" s="286" t="s">
        <v>2522</v>
      </c>
      <c r="G116" s="287" t="s">
        <v>2524</v>
      </c>
      <c r="H116" s="287" t="s">
        <v>2523</v>
      </c>
      <c r="I116" s="50">
        <v>1600</v>
      </c>
      <c r="J116" s="169"/>
      <c r="K116" s="169"/>
      <c r="L116" s="169"/>
      <c r="M116" s="169"/>
      <c r="N116" s="169"/>
      <c r="O116" s="169"/>
      <c r="P116" s="169"/>
      <c r="Q116" s="169"/>
      <c r="R116" s="169"/>
      <c r="S116" s="207"/>
      <c r="T116" s="169">
        <v>57</v>
      </c>
      <c r="U116" s="169">
        <v>1454.64</v>
      </c>
      <c r="V116" s="207">
        <v>64</v>
      </c>
      <c r="W116" s="227">
        <v>145.3599999999999</v>
      </c>
      <c r="X116" s="169"/>
      <c r="Y116" s="263"/>
      <c r="Z116" s="169"/>
      <c r="AA116" s="169"/>
      <c r="AB116" s="169"/>
      <c r="AC116" s="169"/>
      <c r="AD116" s="169"/>
      <c r="AE116" s="169"/>
      <c r="AF116" s="169"/>
      <c r="AG116" s="180"/>
      <c r="AH116" s="207">
        <v>1600</v>
      </c>
    </row>
    <row r="117" spans="2:34" ht="24.75" x14ac:dyDescent="0.25">
      <c r="B117" s="51"/>
      <c r="C117" s="48" t="s">
        <v>113</v>
      </c>
      <c r="D117" s="49">
        <v>0</v>
      </c>
      <c r="E117" s="23"/>
      <c r="F117" s="286" t="s">
        <v>2522</v>
      </c>
      <c r="G117" s="287" t="s">
        <v>2524</v>
      </c>
      <c r="H117" s="287" t="s">
        <v>2523</v>
      </c>
      <c r="I117" s="50">
        <v>0</v>
      </c>
      <c r="J117" s="169"/>
      <c r="K117" s="169"/>
      <c r="L117" s="169"/>
      <c r="M117" s="169"/>
      <c r="N117" s="169"/>
      <c r="O117" s="169"/>
      <c r="P117" s="169"/>
      <c r="Q117" s="169"/>
      <c r="R117" s="169"/>
      <c r="S117" s="207"/>
      <c r="T117" s="169"/>
      <c r="U117" s="169"/>
      <c r="V117" s="207">
        <v>0</v>
      </c>
      <c r="W117" s="227">
        <v>0</v>
      </c>
      <c r="X117" s="169"/>
      <c r="Y117" s="263"/>
      <c r="Z117" s="169"/>
      <c r="AA117" s="169"/>
      <c r="AB117" s="169"/>
      <c r="AC117" s="169"/>
      <c r="AD117" s="169"/>
      <c r="AE117" s="169"/>
      <c r="AF117" s="169"/>
      <c r="AG117" s="180"/>
      <c r="AH117" s="207">
        <v>0</v>
      </c>
    </row>
    <row r="118" spans="2:34" ht="24.75" x14ac:dyDescent="0.25">
      <c r="B118" s="51"/>
      <c r="C118" s="48" t="s">
        <v>114</v>
      </c>
      <c r="D118" s="57">
        <v>40</v>
      </c>
      <c r="E118" s="23">
        <v>96.47</v>
      </c>
      <c r="F118" s="286" t="s">
        <v>2522</v>
      </c>
      <c r="G118" s="287" t="s">
        <v>2524</v>
      </c>
      <c r="H118" s="287" t="s">
        <v>2523</v>
      </c>
      <c r="I118" s="50">
        <v>5924.9660000000003</v>
      </c>
      <c r="J118" s="169"/>
      <c r="K118" s="169"/>
      <c r="L118" s="169"/>
      <c r="M118" s="169"/>
      <c r="N118" s="169"/>
      <c r="O118" s="169"/>
      <c r="P118" s="169"/>
      <c r="Q118" s="169"/>
      <c r="R118" s="169"/>
      <c r="S118" s="207"/>
      <c r="T118" s="169">
        <v>117</v>
      </c>
      <c r="U118" s="169">
        <v>5797.6799999999994</v>
      </c>
      <c r="V118" s="207">
        <v>40</v>
      </c>
      <c r="W118" s="227">
        <v>127.28600000000006</v>
      </c>
      <c r="X118" s="169"/>
      <c r="Y118" s="263"/>
      <c r="Z118" s="169"/>
      <c r="AA118" s="169"/>
      <c r="AB118" s="169"/>
      <c r="AC118" s="169"/>
      <c r="AD118" s="169"/>
      <c r="AE118" s="169"/>
      <c r="AF118" s="169"/>
      <c r="AG118" s="180"/>
      <c r="AH118" s="207">
        <v>5924.9659999999994</v>
      </c>
    </row>
    <row r="119" spans="2:34" ht="24.75" x14ac:dyDescent="0.25">
      <c r="B119" s="51"/>
      <c r="C119" s="48" t="s">
        <v>115</v>
      </c>
      <c r="D119" s="49">
        <v>6</v>
      </c>
      <c r="E119" s="23"/>
      <c r="F119" s="286" t="s">
        <v>2522</v>
      </c>
      <c r="G119" s="287" t="s">
        <v>2524</v>
      </c>
      <c r="H119" s="287" t="s">
        <v>2523</v>
      </c>
      <c r="I119" s="50">
        <v>71.003119999999996</v>
      </c>
      <c r="J119" s="169"/>
      <c r="K119" s="169"/>
      <c r="L119" s="169"/>
      <c r="M119" s="169"/>
      <c r="N119" s="169"/>
      <c r="O119" s="169"/>
      <c r="P119" s="169"/>
      <c r="Q119" s="169"/>
      <c r="R119" s="169"/>
      <c r="S119" s="207"/>
      <c r="T119" s="169">
        <v>5</v>
      </c>
      <c r="U119" s="169">
        <v>20.010000000000002</v>
      </c>
      <c r="V119" s="207">
        <v>1</v>
      </c>
      <c r="W119" s="227">
        <v>50.993120000000005</v>
      </c>
      <c r="X119" s="169"/>
      <c r="Y119" s="263"/>
      <c r="Z119" s="169"/>
      <c r="AA119" s="169"/>
      <c r="AB119" s="169"/>
      <c r="AC119" s="169"/>
      <c r="AD119" s="169"/>
      <c r="AE119" s="169"/>
      <c r="AF119" s="169"/>
      <c r="AG119" s="180"/>
      <c r="AH119" s="207">
        <v>71.00312000000001</v>
      </c>
    </row>
    <row r="120" spans="2:34" ht="24.75" x14ac:dyDescent="0.25">
      <c r="B120" s="59"/>
      <c r="C120" s="48" t="s">
        <v>116</v>
      </c>
      <c r="D120" s="57">
        <v>606</v>
      </c>
      <c r="E120" s="23">
        <v>34.450000000000003</v>
      </c>
      <c r="F120" s="286" t="s">
        <v>2522</v>
      </c>
      <c r="G120" s="287" t="s">
        <v>2524</v>
      </c>
      <c r="H120" s="287" t="s">
        <v>2523</v>
      </c>
      <c r="I120" s="50">
        <v>5424.507212800002</v>
      </c>
      <c r="J120" s="169"/>
      <c r="K120" s="169"/>
      <c r="L120" s="169"/>
      <c r="M120" s="169"/>
      <c r="N120" s="169"/>
      <c r="O120" s="169"/>
      <c r="P120" s="169"/>
      <c r="Q120" s="169"/>
      <c r="R120" s="169"/>
      <c r="S120" s="207"/>
      <c r="T120" s="169">
        <v>66</v>
      </c>
      <c r="U120" s="169">
        <v>501.12</v>
      </c>
      <c r="V120" s="207">
        <v>606</v>
      </c>
      <c r="W120" s="227">
        <v>4923.3872128000012</v>
      </c>
      <c r="X120" s="169"/>
      <c r="Y120" s="263"/>
      <c r="Z120" s="169"/>
      <c r="AA120" s="169"/>
      <c r="AB120" s="169"/>
      <c r="AC120" s="169"/>
      <c r="AD120" s="169"/>
      <c r="AE120" s="169"/>
      <c r="AF120" s="169"/>
      <c r="AG120" s="180"/>
      <c r="AH120" s="207">
        <v>5424.5072128000011</v>
      </c>
    </row>
    <row r="121" spans="2:34" ht="24.75" x14ac:dyDescent="0.25">
      <c r="B121" s="59"/>
      <c r="C121" s="48" t="s">
        <v>117</v>
      </c>
      <c r="D121" s="57">
        <v>44</v>
      </c>
      <c r="E121" s="23">
        <v>24.35</v>
      </c>
      <c r="F121" s="286" t="s">
        <v>2522</v>
      </c>
      <c r="G121" s="287" t="s">
        <v>2524</v>
      </c>
      <c r="H121" s="287" t="s">
        <v>2523</v>
      </c>
      <c r="I121" s="50">
        <v>539.49455999999998</v>
      </c>
      <c r="J121" s="169"/>
      <c r="K121" s="169"/>
      <c r="L121" s="169"/>
      <c r="M121" s="169"/>
      <c r="N121" s="169"/>
      <c r="O121" s="169"/>
      <c r="P121" s="169"/>
      <c r="Q121" s="169"/>
      <c r="R121" s="169"/>
      <c r="S121" s="207"/>
      <c r="T121" s="169">
        <v>44</v>
      </c>
      <c r="U121" s="169">
        <v>539.49</v>
      </c>
      <c r="V121" s="207">
        <v>0</v>
      </c>
      <c r="W121" s="227">
        <v>0</v>
      </c>
      <c r="X121" s="169"/>
      <c r="Y121" s="263"/>
      <c r="Z121" s="169"/>
      <c r="AA121" s="169"/>
      <c r="AB121" s="169"/>
      <c r="AC121" s="169"/>
      <c r="AD121" s="169"/>
      <c r="AE121" s="169"/>
      <c r="AF121" s="169"/>
      <c r="AG121" s="180"/>
      <c r="AH121" s="207">
        <v>539.49</v>
      </c>
    </row>
    <row r="122" spans="2:34" ht="24.75" x14ac:dyDescent="0.25">
      <c r="B122" s="59"/>
      <c r="C122" s="60" t="s">
        <v>118</v>
      </c>
      <c r="D122" s="49">
        <v>5</v>
      </c>
      <c r="E122" s="23"/>
      <c r="F122" s="286" t="s">
        <v>2522</v>
      </c>
      <c r="G122" s="287" t="s">
        <v>2524</v>
      </c>
      <c r="H122" s="287" t="s">
        <v>2523</v>
      </c>
      <c r="I122" s="50">
        <v>308.15000000000003</v>
      </c>
      <c r="J122" s="169"/>
      <c r="K122" s="169"/>
      <c r="L122" s="169"/>
      <c r="M122" s="169"/>
      <c r="N122" s="169"/>
      <c r="O122" s="169"/>
      <c r="P122" s="169"/>
      <c r="Q122" s="169"/>
      <c r="R122" s="169"/>
      <c r="S122" s="207"/>
      <c r="T122" s="169">
        <v>5</v>
      </c>
      <c r="U122" s="169">
        <v>226.2</v>
      </c>
      <c r="V122" s="207"/>
      <c r="W122" s="227">
        <v>81.949999999999989</v>
      </c>
      <c r="X122" s="169"/>
      <c r="Y122" s="263"/>
      <c r="Z122" s="169"/>
      <c r="AA122" s="169"/>
      <c r="AB122" s="169"/>
      <c r="AC122" s="169"/>
      <c r="AD122" s="169"/>
      <c r="AE122" s="169"/>
      <c r="AF122" s="169"/>
      <c r="AG122" s="180"/>
      <c r="AH122" s="207">
        <v>308.14999999999998</v>
      </c>
    </row>
    <row r="123" spans="2:34" ht="24.75" x14ac:dyDescent="0.25">
      <c r="B123" s="59"/>
      <c r="C123" s="48" t="s">
        <v>119</v>
      </c>
      <c r="D123" s="57">
        <v>62</v>
      </c>
      <c r="E123" s="23">
        <v>27.32</v>
      </c>
      <c r="F123" s="286" t="s">
        <v>2522</v>
      </c>
      <c r="G123" s="287" t="s">
        <v>2524</v>
      </c>
      <c r="H123" s="287" t="s">
        <v>2523</v>
      </c>
      <c r="I123" s="50">
        <v>2646.0003999999999</v>
      </c>
      <c r="J123" s="169"/>
      <c r="K123" s="169"/>
      <c r="L123" s="169"/>
      <c r="M123" s="169"/>
      <c r="N123" s="169"/>
      <c r="O123" s="169"/>
      <c r="P123" s="169"/>
      <c r="Q123" s="169"/>
      <c r="R123" s="169"/>
      <c r="S123" s="207"/>
      <c r="T123" s="169">
        <v>62</v>
      </c>
      <c r="U123" s="169">
        <v>2646</v>
      </c>
      <c r="V123" s="207">
        <v>0</v>
      </c>
      <c r="W123" s="227">
        <v>0</v>
      </c>
      <c r="X123" s="169"/>
      <c r="Y123" s="263"/>
      <c r="Z123" s="169"/>
      <c r="AA123" s="169"/>
      <c r="AB123" s="169"/>
      <c r="AC123" s="169"/>
      <c r="AD123" s="169"/>
      <c r="AE123" s="169"/>
      <c r="AF123" s="169"/>
      <c r="AG123" s="180"/>
      <c r="AH123" s="207">
        <v>2646</v>
      </c>
    </row>
    <row r="124" spans="2:34" ht="24.75" x14ac:dyDescent="0.25">
      <c r="B124" s="51"/>
      <c r="C124" s="48" t="s">
        <v>120</v>
      </c>
      <c r="D124" s="49">
        <v>10</v>
      </c>
      <c r="E124" s="23"/>
      <c r="F124" s="286" t="s">
        <v>2522</v>
      </c>
      <c r="G124" s="287" t="s">
        <v>2524</v>
      </c>
      <c r="H124" s="287" t="s">
        <v>2523</v>
      </c>
      <c r="I124" s="50">
        <v>303.2</v>
      </c>
      <c r="J124" s="169"/>
      <c r="K124" s="169"/>
      <c r="L124" s="169"/>
      <c r="M124" s="169"/>
      <c r="N124" s="169"/>
      <c r="O124" s="169"/>
      <c r="P124" s="169"/>
      <c r="Q124" s="169"/>
      <c r="R124" s="169"/>
      <c r="S124" s="207"/>
      <c r="T124" s="169">
        <v>10</v>
      </c>
      <c r="U124" s="169">
        <v>208.8</v>
      </c>
      <c r="V124" s="207">
        <v>10</v>
      </c>
      <c r="W124" s="227">
        <v>94.399999999999977</v>
      </c>
      <c r="X124" s="169"/>
      <c r="Y124" s="263"/>
      <c r="Z124" s="169"/>
      <c r="AA124" s="169"/>
      <c r="AB124" s="169"/>
      <c r="AC124" s="169"/>
      <c r="AD124" s="169"/>
      <c r="AE124" s="169"/>
      <c r="AF124" s="169"/>
      <c r="AG124" s="180"/>
      <c r="AH124" s="207">
        <v>303.2</v>
      </c>
    </row>
    <row r="125" spans="2:34" ht="24.75" x14ac:dyDescent="0.25">
      <c r="B125" s="51"/>
      <c r="C125" s="48" t="s">
        <v>121</v>
      </c>
      <c r="D125" s="49">
        <v>0</v>
      </c>
      <c r="E125" s="23"/>
      <c r="F125" s="286" t="s">
        <v>2522</v>
      </c>
      <c r="G125" s="287" t="s">
        <v>2524</v>
      </c>
      <c r="H125" s="287" t="s">
        <v>2523</v>
      </c>
      <c r="I125" s="50">
        <v>0</v>
      </c>
      <c r="J125" s="169"/>
      <c r="K125" s="169"/>
      <c r="L125" s="169"/>
      <c r="M125" s="169"/>
      <c r="N125" s="169"/>
      <c r="O125" s="169"/>
      <c r="P125" s="169"/>
      <c r="Q125" s="169"/>
      <c r="R125" s="169"/>
      <c r="S125" s="207"/>
      <c r="T125" s="169"/>
      <c r="U125" s="169"/>
      <c r="V125" s="207">
        <v>0</v>
      </c>
      <c r="W125" s="227">
        <v>0</v>
      </c>
      <c r="X125" s="169"/>
      <c r="Y125" s="263"/>
      <c r="Z125" s="169"/>
      <c r="AA125" s="169"/>
      <c r="AB125" s="169"/>
      <c r="AC125" s="169"/>
      <c r="AD125" s="169"/>
      <c r="AE125" s="169"/>
      <c r="AF125" s="169"/>
      <c r="AG125" s="180"/>
      <c r="AH125" s="207">
        <v>0</v>
      </c>
    </row>
    <row r="126" spans="2:34" ht="24.75" x14ac:dyDescent="0.25">
      <c r="B126" s="51"/>
      <c r="C126" s="48" t="s">
        <v>122</v>
      </c>
      <c r="D126" s="49">
        <v>6</v>
      </c>
      <c r="E126" s="23"/>
      <c r="F126" s="286" t="s">
        <v>2522</v>
      </c>
      <c r="G126" s="287" t="s">
        <v>2524</v>
      </c>
      <c r="H126" s="287" t="s">
        <v>2523</v>
      </c>
      <c r="I126" s="50">
        <v>678.6</v>
      </c>
      <c r="J126" s="169"/>
      <c r="K126" s="169"/>
      <c r="L126" s="169"/>
      <c r="M126" s="169"/>
      <c r="N126" s="169"/>
      <c r="O126" s="169"/>
      <c r="P126" s="169"/>
      <c r="Q126" s="169"/>
      <c r="R126" s="169"/>
      <c r="S126" s="207"/>
      <c r="T126" s="169">
        <v>6</v>
      </c>
      <c r="U126" s="169">
        <v>678.6</v>
      </c>
      <c r="V126" s="207">
        <v>0</v>
      </c>
      <c r="W126" s="227">
        <v>0</v>
      </c>
      <c r="X126" s="169"/>
      <c r="Y126" s="263"/>
      <c r="Z126" s="169"/>
      <c r="AA126" s="169"/>
      <c r="AB126" s="169"/>
      <c r="AC126" s="169"/>
      <c r="AD126" s="169"/>
      <c r="AE126" s="169"/>
      <c r="AF126" s="169"/>
      <c r="AG126" s="180"/>
      <c r="AH126" s="207">
        <v>678.6</v>
      </c>
    </row>
    <row r="127" spans="2:34" ht="24.75" x14ac:dyDescent="0.25">
      <c r="B127" s="51"/>
      <c r="C127" s="48" t="s">
        <v>123</v>
      </c>
      <c r="D127" s="49">
        <v>3</v>
      </c>
      <c r="E127" s="23"/>
      <c r="F127" s="286" t="s">
        <v>2522</v>
      </c>
      <c r="G127" s="287" t="s">
        <v>2524</v>
      </c>
      <c r="H127" s="287" t="s">
        <v>2523</v>
      </c>
      <c r="I127" s="50">
        <v>729.45079999999996</v>
      </c>
      <c r="J127" s="169"/>
      <c r="K127" s="169"/>
      <c r="L127" s="169"/>
      <c r="M127" s="169"/>
      <c r="N127" s="169"/>
      <c r="O127" s="169"/>
      <c r="P127" s="169"/>
      <c r="Q127" s="169"/>
      <c r="R127" s="169"/>
      <c r="S127" s="207"/>
      <c r="T127" s="169"/>
      <c r="U127" s="169"/>
      <c r="V127" s="207">
        <v>3</v>
      </c>
      <c r="W127" s="227">
        <v>729.45079999999996</v>
      </c>
      <c r="X127" s="169"/>
      <c r="Y127" s="263"/>
      <c r="Z127" s="169"/>
      <c r="AA127" s="169"/>
      <c r="AB127" s="169"/>
      <c r="AC127" s="169"/>
      <c r="AD127" s="169"/>
      <c r="AE127" s="169"/>
      <c r="AF127" s="169"/>
      <c r="AG127" s="180"/>
      <c r="AH127" s="207">
        <v>729.45079999999996</v>
      </c>
    </row>
    <row r="128" spans="2:34" ht="24.75" x14ac:dyDescent="0.25">
      <c r="B128" s="51"/>
      <c r="C128" s="48" t="s">
        <v>124</v>
      </c>
      <c r="D128" s="49">
        <v>0</v>
      </c>
      <c r="E128" s="23"/>
      <c r="F128" s="286" t="s">
        <v>2522</v>
      </c>
      <c r="G128" s="287" t="s">
        <v>2524</v>
      </c>
      <c r="H128" s="287" t="s">
        <v>2523</v>
      </c>
      <c r="I128" s="50">
        <v>0</v>
      </c>
      <c r="J128" s="169"/>
      <c r="K128" s="169"/>
      <c r="L128" s="169"/>
      <c r="M128" s="169"/>
      <c r="N128" s="169"/>
      <c r="O128" s="169"/>
      <c r="P128" s="169"/>
      <c r="Q128" s="169"/>
      <c r="R128" s="169"/>
      <c r="S128" s="207"/>
      <c r="T128" s="169"/>
      <c r="U128" s="169"/>
      <c r="V128" s="207">
        <v>0</v>
      </c>
      <c r="W128" s="227">
        <v>0</v>
      </c>
      <c r="X128" s="169"/>
      <c r="Y128" s="263"/>
      <c r="Z128" s="169"/>
      <c r="AA128" s="169"/>
      <c r="AB128" s="169"/>
      <c r="AC128" s="169"/>
      <c r="AD128" s="169"/>
      <c r="AE128" s="169"/>
      <c r="AF128" s="169"/>
      <c r="AG128" s="180"/>
      <c r="AH128" s="207">
        <v>0</v>
      </c>
    </row>
    <row r="129" spans="2:34" ht="24.75" x14ac:dyDescent="0.25">
      <c r="B129" s="51"/>
      <c r="C129" s="48" t="s">
        <v>125</v>
      </c>
      <c r="D129" s="49">
        <v>18</v>
      </c>
      <c r="E129" s="23"/>
      <c r="F129" s="286" t="s">
        <v>2522</v>
      </c>
      <c r="G129" s="287" t="s">
        <v>2524</v>
      </c>
      <c r="H129" s="287" t="s">
        <v>2523</v>
      </c>
      <c r="I129" s="50">
        <v>1240.204</v>
      </c>
      <c r="J129" s="169"/>
      <c r="K129" s="169"/>
      <c r="L129" s="169"/>
      <c r="M129" s="169"/>
      <c r="N129" s="169"/>
      <c r="O129" s="169"/>
      <c r="P129" s="169"/>
      <c r="Q129" s="169"/>
      <c r="R129" s="169"/>
      <c r="S129" s="207"/>
      <c r="T129" s="169">
        <v>18</v>
      </c>
      <c r="U129" s="169">
        <v>1085.76</v>
      </c>
      <c r="V129" s="207">
        <v>18</v>
      </c>
      <c r="W129" s="227">
        <v>154.44399999999996</v>
      </c>
      <c r="X129" s="169"/>
      <c r="Y129" s="263"/>
      <c r="Z129" s="169"/>
      <c r="AA129" s="169"/>
      <c r="AB129" s="169"/>
      <c r="AC129" s="169"/>
      <c r="AD129" s="169"/>
      <c r="AE129" s="169"/>
      <c r="AF129" s="169"/>
      <c r="AG129" s="180"/>
      <c r="AH129" s="207">
        <v>1240.204</v>
      </c>
    </row>
    <row r="130" spans="2:34" ht="24.75" x14ac:dyDescent="0.25">
      <c r="B130" s="51"/>
      <c r="C130" s="48" t="s">
        <v>126</v>
      </c>
      <c r="D130" s="49">
        <v>16</v>
      </c>
      <c r="E130" s="23"/>
      <c r="F130" s="286" t="s">
        <v>2522</v>
      </c>
      <c r="G130" s="287" t="s">
        <v>2524</v>
      </c>
      <c r="H130" s="287" t="s">
        <v>2523</v>
      </c>
      <c r="I130" s="50">
        <v>152.38</v>
      </c>
      <c r="J130" s="169"/>
      <c r="K130" s="169"/>
      <c r="L130" s="169"/>
      <c r="M130" s="169"/>
      <c r="N130" s="169"/>
      <c r="O130" s="169"/>
      <c r="P130" s="169"/>
      <c r="Q130" s="169"/>
      <c r="R130" s="169"/>
      <c r="S130" s="207"/>
      <c r="T130" s="169"/>
      <c r="U130" s="169"/>
      <c r="V130" s="207">
        <v>16</v>
      </c>
      <c r="W130" s="227">
        <v>152.38</v>
      </c>
      <c r="X130" s="169"/>
      <c r="Y130" s="263"/>
      <c r="Z130" s="169"/>
      <c r="AA130" s="169"/>
      <c r="AB130" s="169"/>
      <c r="AC130" s="169"/>
      <c r="AD130" s="169"/>
      <c r="AE130" s="169"/>
      <c r="AF130" s="169"/>
      <c r="AG130" s="180"/>
      <c r="AH130" s="207">
        <v>152.38</v>
      </c>
    </row>
    <row r="131" spans="2:34" ht="24.75" x14ac:dyDescent="0.25">
      <c r="B131" s="51"/>
      <c r="C131" s="48" t="s">
        <v>127</v>
      </c>
      <c r="D131" s="49">
        <v>0</v>
      </c>
      <c r="E131" s="23"/>
      <c r="F131" s="286" t="s">
        <v>2522</v>
      </c>
      <c r="G131" s="287" t="s">
        <v>2524</v>
      </c>
      <c r="H131" s="287" t="s">
        <v>2523</v>
      </c>
      <c r="I131" s="50">
        <v>294.27</v>
      </c>
      <c r="J131" s="169"/>
      <c r="K131" s="169"/>
      <c r="L131" s="169"/>
      <c r="M131" s="169"/>
      <c r="N131" s="169"/>
      <c r="O131" s="169"/>
      <c r="P131" s="169"/>
      <c r="Q131" s="169"/>
      <c r="R131" s="169"/>
      <c r="S131" s="207"/>
      <c r="T131" s="169">
        <v>24</v>
      </c>
      <c r="U131" s="169">
        <v>294.27</v>
      </c>
      <c r="V131" s="207">
        <v>0</v>
      </c>
      <c r="W131" s="227">
        <v>0</v>
      </c>
      <c r="X131" s="169"/>
      <c r="Y131" s="263"/>
      <c r="Z131" s="169"/>
      <c r="AA131" s="169"/>
      <c r="AB131" s="169"/>
      <c r="AC131" s="169"/>
      <c r="AD131" s="169"/>
      <c r="AE131" s="169"/>
      <c r="AF131" s="169"/>
      <c r="AG131" s="180"/>
      <c r="AH131" s="207">
        <v>294.27</v>
      </c>
    </row>
    <row r="132" spans="2:34" ht="24.75" x14ac:dyDescent="0.25">
      <c r="B132" s="51"/>
      <c r="C132" s="48" t="s">
        <v>128</v>
      </c>
      <c r="D132" s="49">
        <v>0</v>
      </c>
      <c r="E132" s="23"/>
      <c r="F132" s="286" t="s">
        <v>2522</v>
      </c>
      <c r="G132" s="287" t="s">
        <v>2524</v>
      </c>
      <c r="H132" s="287" t="s">
        <v>2523</v>
      </c>
      <c r="I132" s="50">
        <v>588.54</v>
      </c>
      <c r="J132" s="169"/>
      <c r="K132" s="169"/>
      <c r="L132" s="169"/>
      <c r="M132" s="169"/>
      <c r="N132" s="169"/>
      <c r="O132" s="169"/>
      <c r="P132" s="169"/>
      <c r="Q132" s="169"/>
      <c r="R132" s="169"/>
      <c r="S132" s="207"/>
      <c r="T132" s="169">
        <v>48</v>
      </c>
      <c r="U132" s="169">
        <v>588.54</v>
      </c>
      <c r="V132" s="207">
        <v>0</v>
      </c>
      <c r="W132" s="227">
        <v>0</v>
      </c>
      <c r="X132" s="169"/>
      <c r="Y132" s="263"/>
      <c r="Z132" s="169"/>
      <c r="AA132" s="169"/>
      <c r="AB132" s="169"/>
      <c r="AC132" s="169"/>
      <c r="AD132" s="169"/>
      <c r="AE132" s="169"/>
      <c r="AF132" s="169"/>
      <c r="AG132" s="180"/>
      <c r="AH132" s="207">
        <v>588.54</v>
      </c>
    </row>
    <row r="133" spans="2:34" ht="24.75" x14ac:dyDescent="0.25">
      <c r="B133" s="51"/>
      <c r="C133" s="48" t="s">
        <v>129</v>
      </c>
      <c r="D133" s="57">
        <v>31</v>
      </c>
      <c r="E133" s="23">
        <v>149.76</v>
      </c>
      <c r="F133" s="286" t="s">
        <v>2522</v>
      </c>
      <c r="G133" s="287" t="s">
        <v>2524</v>
      </c>
      <c r="H133" s="287" t="s">
        <v>2523</v>
      </c>
      <c r="I133" s="50">
        <v>3858.8740000000003</v>
      </c>
      <c r="J133" s="169"/>
      <c r="K133" s="169"/>
      <c r="L133" s="169"/>
      <c r="M133" s="169"/>
      <c r="N133" s="169"/>
      <c r="O133" s="169"/>
      <c r="P133" s="169"/>
      <c r="Q133" s="169"/>
      <c r="R133" s="169"/>
      <c r="S133" s="207"/>
      <c r="T133" s="169">
        <v>31</v>
      </c>
      <c r="U133" s="169">
        <v>3858.87</v>
      </c>
      <c r="V133" s="207"/>
      <c r="W133" s="227"/>
      <c r="X133" s="169"/>
      <c r="Y133" s="263"/>
      <c r="Z133" s="169"/>
      <c r="AA133" s="169"/>
      <c r="AB133" s="169"/>
      <c r="AC133" s="169"/>
      <c r="AD133" s="169"/>
      <c r="AE133" s="169"/>
      <c r="AF133" s="169"/>
      <c r="AG133" s="180"/>
      <c r="AH133" s="207">
        <v>3858.87</v>
      </c>
    </row>
    <row r="134" spans="2:34" ht="24.75" x14ac:dyDescent="0.25">
      <c r="B134" s="51"/>
      <c r="C134" s="48" t="s">
        <v>130</v>
      </c>
      <c r="D134" s="49">
        <v>0</v>
      </c>
      <c r="E134" s="23"/>
      <c r="F134" s="286" t="s">
        <v>2522</v>
      </c>
      <c r="G134" s="287" t="s">
        <v>2524</v>
      </c>
      <c r="H134" s="287" t="s">
        <v>2523</v>
      </c>
      <c r="I134" s="50">
        <v>0</v>
      </c>
      <c r="J134" s="169"/>
      <c r="K134" s="169"/>
      <c r="L134" s="169"/>
      <c r="M134" s="169"/>
      <c r="N134" s="169"/>
      <c r="O134" s="169"/>
      <c r="P134" s="169"/>
      <c r="Q134" s="169"/>
      <c r="R134" s="169"/>
      <c r="S134" s="207"/>
      <c r="T134" s="169"/>
      <c r="U134" s="169"/>
      <c r="V134" s="207">
        <v>0</v>
      </c>
      <c r="W134" s="227">
        <v>0</v>
      </c>
      <c r="X134" s="169"/>
      <c r="Y134" s="263"/>
      <c r="Z134" s="169"/>
      <c r="AA134" s="169"/>
      <c r="AB134" s="169"/>
      <c r="AC134" s="169"/>
      <c r="AD134" s="169"/>
      <c r="AE134" s="169"/>
      <c r="AF134" s="169"/>
      <c r="AG134" s="180"/>
      <c r="AH134" s="207">
        <v>0</v>
      </c>
    </row>
    <row r="135" spans="2:34" ht="24.75" x14ac:dyDescent="0.25">
      <c r="B135" s="51"/>
      <c r="C135" s="48" t="s">
        <v>131</v>
      </c>
      <c r="D135" s="57">
        <v>14</v>
      </c>
      <c r="E135" s="23">
        <v>99.22</v>
      </c>
      <c r="F135" s="286" t="s">
        <v>2522</v>
      </c>
      <c r="G135" s="287" t="s">
        <v>2524</v>
      </c>
      <c r="H135" s="287" t="s">
        <v>2523</v>
      </c>
      <c r="I135" s="50">
        <v>7.2000000000116415E-3</v>
      </c>
      <c r="J135" s="169"/>
      <c r="K135" s="169"/>
      <c r="L135" s="169"/>
      <c r="M135" s="169"/>
      <c r="N135" s="169"/>
      <c r="O135" s="169"/>
      <c r="P135" s="169"/>
      <c r="Q135" s="169"/>
      <c r="R135" s="169"/>
      <c r="S135" s="207"/>
      <c r="T135" s="169"/>
      <c r="U135" s="169"/>
      <c r="V135" s="207"/>
      <c r="W135" s="227">
        <v>0.01</v>
      </c>
      <c r="X135" s="169"/>
      <c r="Y135" s="263"/>
      <c r="Z135" s="169"/>
      <c r="AA135" s="169"/>
      <c r="AB135" s="169"/>
      <c r="AC135" s="169"/>
      <c r="AD135" s="169"/>
      <c r="AE135" s="169"/>
      <c r="AF135" s="169"/>
      <c r="AG135" s="180"/>
      <c r="AH135" s="207">
        <v>0.01</v>
      </c>
    </row>
    <row r="136" spans="2:34" ht="24.75" x14ac:dyDescent="0.25">
      <c r="B136" s="51"/>
      <c r="C136" s="48" t="s">
        <v>132</v>
      </c>
      <c r="D136" s="57">
        <v>33</v>
      </c>
      <c r="E136" s="23">
        <v>26.16</v>
      </c>
      <c r="F136" s="286" t="s">
        <v>2522</v>
      </c>
      <c r="G136" s="287" t="s">
        <v>2524</v>
      </c>
      <c r="H136" s="287" t="s">
        <v>2523</v>
      </c>
      <c r="I136" s="50">
        <v>1256.6524800000002</v>
      </c>
      <c r="J136" s="169"/>
      <c r="K136" s="169"/>
      <c r="L136" s="169"/>
      <c r="M136" s="169"/>
      <c r="N136" s="169"/>
      <c r="O136" s="169"/>
      <c r="P136" s="169"/>
      <c r="Q136" s="169"/>
      <c r="R136" s="169"/>
      <c r="S136" s="207"/>
      <c r="T136" s="169">
        <v>29</v>
      </c>
      <c r="U136" s="169">
        <v>1115.92</v>
      </c>
      <c r="V136" s="207">
        <v>33</v>
      </c>
      <c r="W136" s="227">
        <v>140.73248000000001</v>
      </c>
      <c r="X136" s="169"/>
      <c r="Y136" s="263"/>
      <c r="Z136" s="169"/>
      <c r="AA136" s="169"/>
      <c r="AB136" s="169"/>
      <c r="AC136" s="169"/>
      <c r="AD136" s="169"/>
      <c r="AE136" s="169"/>
      <c r="AF136" s="169"/>
      <c r="AG136" s="180"/>
      <c r="AH136" s="207">
        <v>1256.6524800000002</v>
      </c>
    </row>
    <row r="137" spans="2:34" ht="24.75" x14ac:dyDescent="0.25">
      <c r="B137" s="51"/>
      <c r="C137" s="48" t="s">
        <v>133</v>
      </c>
      <c r="D137" s="49">
        <v>8</v>
      </c>
      <c r="E137" s="23"/>
      <c r="F137" s="286" t="s">
        <v>2522</v>
      </c>
      <c r="G137" s="287" t="s">
        <v>2524</v>
      </c>
      <c r="H137" s="287" t="s">
        <v>2523</v>
      </c>
      <c r="I137" s="50">
        <v>138.69719999999998</v>
      </c>
      <c r="J137" s="169"/>
      <c r="K137" s="169"/>
      <c r="L137" s="169"/>
      <c r="M137" s="169"/>
      <c r="N137" s="169"/>
      <c r="O137" s="169"/>
      <c r="P137" s="169"/>
      <c r="Q137" s="169"/>
      <c r="R137" s="169"/>
      <c r="S137" s="207"/>
      <c r="T137" s="169"/>
      <c r="U137" s="169"/>
      <c r="V137" s="207">
        <v>8</v>
      </c>
      <c r="W137" s="227">
        <v>138.69719999999998</v>
      </c>
      <c r="X137" s="169"/>
      <c r="Y137" s="263"/>
      <c r="Z137" s="169"/>
      <c r="AA137" s="169"/>
      <c r="AB137" s="169"/>
      <c r="AC137" s="169"/>
      <c r="AD137" s="169"/>
      <c r="AE137" s="169"/>
      <c r="AF137" s="169"/>
      <c r="AG137" s="180"/>
      <c r="AH137" s="207">
        <v>138.69719999999998</v>
      </c>
    </row>
    <row r="138" spans="2:34" ht="24.75" x14ac:dyDescent="0.25">
      <c r="B138" s="51"/>
      <c r="C138" s="48" t="s">
        <v>134</v>
      </c>
      <c r="D138" s="49">
        <v>14</v>
      </c>
      <c r="E138" s="23"/>
      <c r="F138" s="286" t="s">
        <v>2522</v>
      </c>
      <c r="G138" s="287" t="s">
        <v>2524</v>
      </c>
      <c r="H138" s="287" t="s">
        <v>2523</v>
      </c>
      <c r="I138" s="50">
        <v>208.12719999999999</v>
      </c>
      <c r="J138" s="169"/>
      <c r="K138" s="169"/>
      <c r="L138" s="169"/>
      <c r="M138" s="169"/>
      <c r="N138" s="169"/>
      <c r="O138" s="169"/>
      <c r="P138" s="169"/>
      <c r="Q138" s="169"/>
      <c r="R138" s="169"/>
      <c r="S138" s="207"/>
      <c r="T138" s="169">
        <v>11</v>
      </c>
      <c r="U138" s="169">
        <v>165.88</v>
      </c>
      <c r="V138" s="207">
        <v>1</v>
      </c>
      <c r="W138" s="227">
        <v>42.25</v>
      </c>
      <c r="X138" s="169"/>
      <c r="Y138" s="263"/>
      <c r="Z138" s="169"/>
      <c r="AA138" s="169"/>
      <c r="AB138" s="169"/>
      <c r="AC138" s="169"/>
      <c r="AD138" s="169"/>
      <c r="AE138" s="169"/>
      <c r="AF138" s="169"/>
      <c r="AG138" s="180"/>
      <c r="AH138" s="207">
        <v>208.13</v>
      </c>
    </row>
    <row r="139" spans="2:34" ht="24.75" x14ac:dyDescent="0.25">
      <c r="B139" s="51"/>
      <c r="C139" s="48" t="s">
        <v>135</v>
      </c>
      <c r="D139" s="49">
        <v>6</v>
      </c>
      <c r="E139" s="23"/>
      <c r="F139" s="286" t="s">
        <v>2522</v>
      </c>
      <c r="G139" s="287" t="s">
        <v>2524</v>
      </c>
      <c r="H139" s="287" t="s">
        <v>2523</v>
      </c>
      <c r="I139" s="50">
        <v>421.43578560000003</v>
      </c>
      <c r="J139" s="169"/>
      <c r="K139" s="169"/>
      <c r="L139" s="169"/>
      <c r="M139" s="169"/>
      <c r="N139" s="169"/>
      <c r="O139" s="169"/>
      <c r="P139" s="169"/>
      <c r="Q139" s="169"/>
      <c r="R139" s="169"/>
      <c r="S139" s="207"/>
      <c r="T139" s="169"/>
      <c r="U139" s="169"/>
      <c r="V139" s="207">
        <v>6</v>
      </c>
      <c r="W139" s="227">
        <v>421.43578560000003</v>
      </c>
      <c r="X139" s="169"/>
      <c r="Y139" s="263"/>
      <c r="Z139" s="169"/>
      <c r="AA139" s="169"/>
      <c r="AB139" s="169"/>
      <c r="AC139" s="169"/>
      <c r="AD139" s="169"/>
      <c r="AE139" s="169"/>
      <c r="AF139" s="169"/>
      <c r="AG139" s="180"/>
      <c r="AH139" s="207">
        <v>421.43578560000003</v>
      </c>
    </row>
    <row r="140" spans="2:34" ht="24.75" x14ac:dyDescent="0.25">
      <c r="B140" s="51"/>
      <c r="C140" s="48" t="s">
        <v>136</v>
      </c>
      <c r="D140" s="49">
        <v>4</v>
      </c>
      <c r="E140" s="23"/>
      <c r="F140" s="286" t="s">
        <v>2522</v>
      </c>
      <c r="G140" s="287" t="s">
        <v>2524</v>
      </c>
      <c r="H140" s="287" t="s">
        <v>2523</v>
      </c>
      <c r="I140" s="50">
        <v>2.7200000000675573E-3</v>
      </c>
      <c r="J140" s="169"/>
      <c r="K140" s="169"/>
      <c r="L140" s="169"/>
      <c r="M140" s="169"/>
      <c r="N140" s="169"/>
      <c r="O140" s="169"/>
      <c r="P140" s="169"/>
      <c r="Q140" s="169"/>
      <c r="R140" s="169"/>
      <c r="S140" s="207"/>
      <c r="T140" s="169"/>
      <c r="U140" s="169"/>
      <c r="V140" s="207"/>
      <c r="W140" s="227"/>
      <c r="X140" s="169"/>
      <c r="Y140" s="263"/>
      <c r="Z140" s="169"/>
      <c r="AA140" s="169"/>
      <c r="AB140" s="169"/>
      <c r="AC140" s="169"/>
      <c r="AD140" s="169"/>
      <c r="AE140" s="169"/>
      <c r="AF140" s="169"/>
      <c r="AG140" s="180"/>
      <c r="AH140" s="207">
        <v>0</v>
      </c>
    </row>
    <row r="141" spans="2:34" ht="24.75" x14ac:dyDescent="0.25">
      <c r="B141" s="51"/>
      <c r="C141" s="48" t="s">
        <v>137</v>
      </c>
      <c r="D141" s="57">
        <v>6</v>
      </c>
      <c r="E141" s="23"/>
      <c r="F141" s="286" t="s">
        <v>2522</v>
      </c>
      <c r="G141" s="287" t="s">
        <v>2524</v>
      </c>
      <c r="H141" s="287" t="s">
        <v>2523</v>
      </c>
      <c r="I141" s="50">
        <v>1941.8364160000001</v>
      </c>
      <c r="J141" s="169"/>
      <c r="K141" s="169"/>
      <c r="L141" s="169"/>
      <c r="M141" s="169"/>
      <c r="N141" s="169"/>
      <c r="O141" s="169"/>
      <c r="P141" s="169"/>
      <c r="Q141" s="169"/>
      <c r="R141" s="169"/>
      <c r="S141" s="207"/>
      <c r="T141" s="169">
        <v>186</v>
      </c>
      <c r="U141" s="169">
        <v>1941.84</v>
      </c>
      <c r="V141" s="207"/>
      <c r="W141" s="227"/>
      <c r="X141" s="169"/>
      <c r="Y141" s="263"/>
      <c r="Z141" s="169"/>
      <c r="AA141" s="169"/>
      <c r="AB141" s="169"/>
      <c r="AC141" s="169"/>
      <c r="AD141" s="169"/>
      <c r="AE141" s="169"/>
      <c r="AF141" s="169"/>
      <c r="AG141" s="180"/>
      <c r="AH141" s="207">
        <v>1941.84</v>
      </c>
    </row>
    <row r="142" spans="2:34" ht="24.75" x14ac:dyDescent="0.25">
      <c r="B142" s="51"/>
      <c r="C142" s="48" t="s">
        <v>138</v>
      </c>
      <c r="D142" s="49">
        <v>0</v>
      </c>
      <c r="E142" s="23"/>
      <c r="F142" s="286" t="s">
        <v>2522</v>
      </c>
      <c r="G142" s="287" t="s">
        <v>2524</v>
      </c>
      <c r="H142" s="287" t="s">
        <v>2523</v>
      </c>
      <c r="I142" s="50">
        <v>0</v>
      </c>
      <c r="J142" s="169"/>
      <c r="K142" s="169"/>
      <c r="L142" s="169"/>
      <c r="M142" s="169"/>
      <c r="N142" s="169"/>
      <c r="O142" s="169"/>
      <c r="P142" s="169"/>
      <c r="Q142" s="169"/>
      <c r="R142" s="169"/>
      <c r="S142" s="207"/>
      <c r="T142" s="169"/>
      <c r="U142" s="169"/>
      <c r="V142" s="207">
        <v>0</v>
      </c>
      <c r="W142" s="227">
        <v>0</v>
      </c>
      <c r="X142" s="169"/>
      <c r="Y142" s="263"/>
      <c r="Z142" s="169"/>
      <c r="AA142" s="169"/>
      <c r="AB142" s="169"/>
      <c r="AC142" s="169"/>
      <c r="AD142" s="169"/>
      <c r="AE142" s="169"/>
      <c r="AF142" s="169"/>
      <c r="AG142" s="180"/>
      <c r="AH142" s="207">
        <v>0</v>
      </c>
    </row>
    <row r="143" spans="2:34" ht="24.75" x14ac:dyDescent="0.25">
      <c r="B143" s="51"/>
      <c r="C143" s="48" t="s">
        <v>139</v>
      </c>
      <c r="D143" s="57">
        <v>91</v>
      </c>
      <c r="E143" s="23">
        <v>16.399999999999999</v>
      </c>
      <c r="F143" s="286" t="s">
        <v>2522</v>
      </c>
      <c r="G143" s="287" t="s">
        <v>2524</v>
      </c>
      <c r="H143" s="287" t="s">
        <v>2523</v>
      </c>
      <c r="I143" s="50">
        <v>1311.96136</v>
      </c>
      <c r="J143" s="169"/>
      <c r="K143" s="169"/>
      <c r="L143" s="169"/>
      <c r="M143" s="169"/>
      <c r="N143" s="169"/>
      <c r="O143" s="169"/>
      <c r="P143" s="169"/>
      <c r="Q143" s="169"/>
      <c r="R143" s="169"/>
      <c r="S143" s="207"/>
      <c r="T143" s="169">
        <v>91</v>
      </c>
      <c r="U143" s="169">
        <v>1311.96</v>
      </c>
      <c r="V143" s="207"/>
      <c r="W143" s="227"/>
      <c r="X143" s="169"/>
      <c r="Y143" s="263"/>
      <c r="Z143" s="169"/>
      <c r="AA143" s="169"/>
      <c r="AB143" s="169"/>
      <c r="AC143" s="169"/>
      <c r="AD143" s="169"/>
      <c r="AE143" s="169"/>
      <c r="AF143" s="169"/>
      <c r="AG143" s="180"/>
      <c r="AH143" s="207">
        <v>1311.96</v>
      </c>
    </row>
    <row r="144" spans="2:34" ht="24.75" x14ac:dyDescent="0.25">
      <c r="B144" s="51"/>
      <c r="C144" s="48" t="s">
        <v>140</v>
      </c>
      <c r="D144" s="49">
        <v>0</v>
      </c>
      <c r="E144" s="23"/>
      <c r="F144" s="286" t="s">
        <v>2522</v>
      </c>
      <c r="G144" s="287" t="s">
        <v>2524</v>
      </c>
      <c r="H144" s="287" t="s">
        <v>2523</v>
      </c>
      <c r="I144" s="50">
        <v>588.54</v>
      </c>
      <c r="J144" s="169"/>
      <c r="K144" s="169"/>
      <c r="L144" s="169"/>
      <c r="M144" s="169"/>
      <c r="N144" s="169"/>
      <c r="O144" s="169"/>
      <c r="P144" s="169"/>
      <c r="Q144" s="169"/>
      <c r="R144" s="169"/>
      <c r="S144" s="207"/>
      <c r="T144" s="169">
        <v>24</v>
      </c>
      <c r="U144" s="169">
        <v>588.54</v>
      </c>
      <c r="V144" s="207">
        <v>0</v>
      </c>
      <c r="W144" s="227">
        <v>0</v>
      </c>
      <c r="X144" s="169"/>
      <c r="Y144" s="263"/>
      <c r="Z144" s="169"/>
      <c r="AA144" s="169"/>
      <c r="AB144" s="169"/>
      <c r="AC144" s="169"/>
      <c r="AD144" s="169"/>
      <c r="AE144" s="169"/>
      <c r="AF144" s="169"/>
      <c r="AG144" s="180"/>
      <c r="AH144" s="207">
        <v>588.54</v>
      </c>
    </row>
    <row r="145" spans="2:34" ht="24.75" x14ac:dyDescent="0.25">
      <c r="B145" s="51"/>
      <c r="C145" s="48" t="s">
        <v>141</v>
      </c>
      <c r="D145" s="49">
        <v>9</v>
      </c>
      <c r="E145" s="23"/>
      <c r="F145" s="286" t="s">
        <v>2522</v>
      </c>
      <c r="G145" s="287" t="s">
        <v>2524</v>
      </c>
      <c r="H145" s="287" t="s">
        <v>2523</v>
      </c>
      <c r="I145" s="50">
        <v>132.32</v>
      </c>
      <c r="J145" s="169"/>
      <c r="K145" s="169"/>
      <c r="L145" s="169"/>
      <c r="M145" s="169"/>
      <c r="N145" s="169"/>
      <c r="O145" s="169"/>
      <c r="P145" s="169"/>
      <c r="Q145" s="169"/>
      <c r="R145" s="169"/>
      <c r="S145" s="207"/>
      <c r="T145" s="169">
        <v>8</v>
      </c>
      <c r="U145" s="169">
        <v>120.64</v>
      </c>
      <c r="V145" s="207">
        <v>1</v>
      </c>
      <c r="W145" s="227">
        <v>11.68</v>
      </c>
      <c r="X145" s="169"/>
      <c r="Y145" s="263"/>
      <c r="Z145" s="169"/>
      <c r="AA145" s="169"/>
      <c r="AB145" s="169"/>
      <c r="AC145" s="169"/>
      <c r="AD145" s="169"/>
      <c r="AE145" s="169"/>
      <c r="AF145" s="169"/>
      <c r="AG145" s="180"/>
      <c r="AH145" s="207">
        <v>132.32</v>
      </c>
    </row>
    <row r="146" spans="2:34" ht="24.75" x14ac:dyDescent="0.25">
      <c r="B146" s="51"/>
      <c r="C146" s="48" t="s">
        <v>142</v>
      </c>
      <c r="D146" s="57">
        <v>136</v>
      </c>
      <c r="E146" s="23">
        <v>52.37</v>
      </c>
      <c r="F146" s="286" t="s">
        <v>2522</v>
      </c>
      <c r="G146" s="287" t="s">
        <v>2524</v>
      </c>
      <c r="H146" s="287" t="s">
        <v>2523</v>
      </c>
      <c r="I146" s="50">
        <v>5613.9886399999996</v>
      </c>
      <c r="J146" s="169"/>
      <c r="K146" s="169"/>
      <c r="L146" s="169"/>
      <c r="M146" s="169"/>
      <c r="N146" s="169"/>
      <c r="O146" s="169"/>
      <c r="P146" s="169"/>
      <c r="Q146" s="169"/>
      <c r="R146" s="169"/>
      <c r="S146" s="207"/>
      <c r="T146" s="169">
        <v>136</v>
      </c>
      <c r="U146" s="169">
        <v>5613.99</v>
      </c>
      <c r="V146" s="207"/>
      <c r="W146" s="227"/>
      <c r="X146" s="169"/>
      <c r="Y146" s="263"/>
      <c r="Z146" s="169"/>
      <c r="AA146" s="169"/>
      <c r="AB146" s="169"/>
      <c r="AC146" s="169"/>
      <c r="AD146" s="169"/>
      <c r="AE146" s="169"/>
      <c r="AF146" s="169"/>
      <c r="AG146" s="180"/>
      <c r="AH146" s="207">
        <v>5613.99</v>
      </c>
    </row>
    <row r="147" spans="2:34" ht="24.75" x14ac:dyDescent="0.25">
      <c r="B147" s="51"/>
      <c r="C147" s="48" t="s">
        <v>143</v>
      </c>
      <c r="D147" s="49">
        <v>0</v>
      </c>
      <c r="E147" s="23"/>
      <c r="F147" s="286" t="s">
        <v>2522</v>
      </c>
      <c r="G147" s="287" t="s">
        <v>2524</v>
      </c>
      <c r="H147" s="287" t="s">
        <v>2523</v>
      </c>
      <c r="I147" s="50">
        <v>0</v>
      </c>
      <c r="J147" s="169"/>
      <c r="K147" s="169"/>
      <c r="L147" s="169"/>
      <c r="M147" s="169"/>
      <c r="N147" s="169"/>
      <c r="O147" s="169"/>
      <c r="P147" s="169"/>
      <c r="Q147" s="169"/>
      <c r="R147" s="169"/>
      <c r="S147" s="207"/>
      <c r="T147" s="169"/>
      <c r="U147" s="169"/>
      <c r="V147" s="207">
        <v>0</v>
      </c>
      <c r="W147" s="227">
        <v>0</v>
      </c>
      <c r="X147" s="169"/>
      <c r="Y147" s="263"/>
      <c r="Z147" s="169"/>
      <c r="AA147" s="169"/>
      <c r="AB147" s="169"/>
      <c r="AC147" s="169"/>
      <c r="AD147" s="169"/>
      <c r="AE147" s="169"/>
      <c r="AF147" s="169"/>
      <c r="AG147" s="180"/>
      <c r="AH147" s="207">
        <v>0</v>
      </c>
    </row>
    <row r="148" spans="2:34" ht="24.75" x14ac:dyDescent="0.25">
      <c r="B148" s="51"/>
      <c r="C148" s="48" t="s">
        <v>144</v>
      </c>
      <c r="D148" s="49">
        <v>0</v>
      </c>
      <c r="E148" s="23"/>
      <c r="F148" s="286" t="s">
        <v>2522</v>
      </c>
      <c r="G148" s="287" t="s">
        <v>2524</v>
      </c>
      <c r="H148" s="287" t="s">
        <v>2523</v>
      </c>
      <c r="I148" s="50">
        <v>0</v>
      </c>
      <c r="J148" s="169"/>
      <c r="K148" s="169"/>
      <c r="L148" s="169"/>
      <c r="M148" s="169"/>
      <c r="N148" s="169"/>
      <c r="O148" s="169"/>
      <c r="P148" s="169"/>
      <c r="Q148" s="169"/>
      <c r="R148" s="169"/>
      <c r="S148" s="207"/>
      <c r="T148" s="169"/>
      <c r="U148" s="169"/>
      <c r="V148" s="207">
        <v>0</v>
      </c>
      <c r="W148" s="227">
        <v>0</v>
      </c>
      <c r="X148" s="169"/>
      <c r="Y148" s="263"/>
      <c r="Z148" s="169"/>
      <c r="AA148" s="169"/>
      <c r="AB148" s="169"/>
      <c r="AC148" s="169"/>
      <c r="AD148" s="169"/>
      <c r="AE148" s="169"/>
      <c r="AF148" s="169"/>
      <c r="AG148" s="180"/>
      <c r="AH148" s="207">
        <v>0</v>
      </c>
    </row>
    <row r="149" spans="2:34" ht="24.75" x14ac:dyDescent="0.25">
      <c r="B149" s="51"/>
      <c r="C149" s="48" t="s">
        <v>145</v>
      </c>
      <c r="D149" s="49">
        <v>0</v>
      </c>
      <c r="E149" s="23"/>
      <c r="F149" s="286" t="s">
        <v>2522</v>
      </c>
      <c r="G149" s="287" t="s">
        <v>2524</v>
      </c>
      <c r="H149" s="287" t="s">
        <v>2523</v>
      </c>
      <c r="I149" s="50">
        <v>0</v>
      </c>
      <c r="J149" s="169"/>
      <c r="K149" s="169"/>
      <c r="L149" s="169"/>
      <c r="M149" s="169"/>
      <c r="N149" s="169"/>
      <c r="O149" s="169"/>
      <c r="P149" s="169"/>
      <c r="Q149" s="169"/>
      <c r="R149" s="169"/>
      <c r="S149" s="207"/>
      <c r="T149" s="169"/>
      <c r="U149" s="169"/>
      <c r="V149" s="207">
        <v>0</v>
      </c>
      <c r="W149" s="227">
        <v>0</v>
      </c>
      <c r="X149" s="169"/>
      <c r="Y149" s="263"/>
      <c r="Z149" s="169"/>
      <c r="AA149" s="169"/>
      <c r="AB149" s="169"/>
      <c r="AC149" s="169"/>
      <c r="AD149" s="169"/>
      <c r="AE149" s="169"/>
      <c r="AF149" s="169"/>
      <c r="AG149" s="180"/>
      <c r="AH149" s="207">
        <v>0</v>
      </c>
    </row>
    <row r="150" spans="2:34" ht="24.75" x14ac:dyDescent="0.25">
      <c r="B150" s="51"/>
      <c r="C150" s="48" t="s">
        <v>146</v>
      </c>
      <c r="D150" s="57">
        <v>18</v>
      </c>
      <c r="E150" s="23">
        <v>106.33</v>
      </c>
      <c r="F150" s="286" t="s">
        <v>2522</v>
      </c>
      <c r="G150" s="287" t="s">
        <v>2524</v>
      </c>
      <c r="H150" s="287" t="s">
        <v>2523</v>
      </c>
      <c r="I150" s="50">
        <v>-1.2000000001535227E-3</v>
      </c>
      <c r="J150" s="169"/>
      <c r="K150" s="169"/>
      <c r="L150" s="169"/>
      <c r="M150" s="169"/>
      <c r="N150" s="169"/>
      <c r="O150" s="169"/>
      <c r="P150" s="169"/>
      <c r="Q150" s="169"/>
      <c r="R150" s="169"/>
      <c r="S150" s="207"/>
      <c r="T150" s="169"/>
      <c r="U150" s="169"/>
      <c r="V150" s="207"/>
      <c r="W150" s="227"/>
      <c r="X150" s="169"/>
      <c r="Y150" s="263"/>
      <c r="Z150" s="169"/>
      <c r="AA150" s="169"/>
      <c r="AB150" s="169"/>
      <c r="AC150" s="169"/>
      <c r="AD150" s="169"/>
      <c r="AE150" s="169"/>
      <c r="AF150" s="169"/>
      <c r="AG150" s="180"/>
      <c r="AH150" s="207">
        <v>0</v>
      </c>
    </row>
    <row r="151" spans="2:34" ht="24.75" x14ac:dyDescent="0.25">
      <c r="B151" s="51"/>
      <c r="C151" s="48" t="s">
        <v>147</v>
      </c>
      <c r="D151" s="49">
        <v>7</v>
      </c>
      <c r="E151" s="23"/>
      <c r="F151" s="286" t="s">
        <v>2522</v>
      </c>
      <c r="G151" s="287" t="s">
        <v>2524</v>
      </c>
      <c r="H151" s="287" t="s">
        <v>2523</v>
      </c>
      <c r="I151" s="50">
        <v>183.26351999999997</v>
      </c>
      <c r="J151" s="169"/>
      <c r="K151" s="169"/>
      <c r="L151" s="169"/>
      <c r="M151" s="169"/>
      <c r="N151" s="169"/>
      <c r="O151" s="169"/>
      <c r="P151" s="169"/>
      <c r="Q151" s="169"/>
      <c r="R151" s="169"/>
      <c r="S151" s="207"/>
      <c r="T151" s="169">
        <v>7</v>
      </c>
      <c r="U151" s="169">
        <v>113.68</v>
      </c>
      <c r="V151" s="207">
        <v>7</v>
      </c>
      <c r="W151" s="227">
        <v>69.58</v>
      </c>
      <c r="X151" s="169"/>
      <c r="Y151" s="263"/>
      <c r="Z151" s="169"/>
      <c r="AA151" s="169"/>
      <c r="AB151" s="169"/>
      <c r="AC151" s="169"/>
      <c r="AD151" s="169"/>
      <c r="AE151" s="169"/>
      <c r="AF151" s="169"/>
      <c r="AG151" s="180"/>
      <c r="AH151" s="207">
        <v>183.26</v>
      </c>
    </row>
    <row r="152" spans="2:34" ht="24.75" x14ac:dyDescent="0.25">
      <c r="B152" s="51"/>
      <c r="C152" s="48" t="s">
        <v>148</v>
      </c>
      <c r="D152" s="49">
        <v>0</v>
      </c>
      <c r="E152" s="23"/>
      <c r="F152" s="286" t="s">
        <v>2522</v>
      </c>
      <c r="G152" s="287" t="s">
        <v>2524</v>
      </c>
      <c r="H152" s="287" t="s">
        <v>2523</v>
      </c>
      <c r="I152" s="50">
        <v>0</v>
      </c>
      <c r="J152" s="169"/>
      <c r="K152" s="169"/>
      <c r="L152" s="169"/>
      <c r="M152" s="169"/>
      <c r="N152" s="169"/>
      <c r="O152" s="169"/>
      <c r="P152" s="169"/>
      <c r="Q152" s="169"/>
      <c r="R152" s="169"/>
      <c r="S152" s="207"/>
      <c r="T152" s="169"/>
      <c r="U152" s="169"/>
      <c r="V152" s="207">
        <v>0</v>
      </c>
      <c r="W152" s="227">
        <v>0</v>
      </c>
      <c r="X152" s="169"/>
      <c r="Y152" s="263"/>
      <c r="Z152" s="169"/>
      <c r="AA152" s="169"/>
      <c r="AB152" s="169"/>
      <c r="AC152" s="169"/>
      <c r="AD152" s="169"/>
      <c r="AE152" s="169"/>
      <c r="AF152" s="169"/>
      <c r="AG152" s="180"/>
      <c r="AH152" s="207">
        <v>0</v>
      </c>
    </row>
    <row r="153" spans="2:34" ht="24.75" x14ac:dyDescent="0.25">
      <c r="B153" s="51"/>
      <c r="C153" s="48" t="s">
        <v>149</v>
      </c>
      <c r="D153" s="49">
        <v>18</v>
      </c>
      <c r="E153" s="23"/>
      <c r="F153" s="286" t="s">
        <v>2522</v>
      </c>
      <c r="G153" s="287" t="s">
        <v>2524</v>
      </c>
      <c r="H153" s="287" t="s">
        <v>2523</v>
      </c>
      <c r="I153" s="50">
        <v>514.22877919999996</v>
      </c>
      <c r="J153" s="169"/>
      <c r="K153" s="169"/>
      <c r="L153" s="169"/>
      <c r="M153" s="169"/>
      <c r="N153" s="169"/>
      <c r="O153" s="169"/>
      <c r="P153" s="169"/>
      <c r="Q153" s="169"/>
      <c r="R153" s="169"/>
      <c r="S153" s="207"/>
      <c r="T153" s="169">
        <v>12</v>
      </c>
      <c r="U153" s="169">
        <v>292.32</v>
      </c>
      <c r="V153" s="207">
        <v>6</v>
      </c>
      <c r="W153" s="227">
        <v>221.91</v>
      </c>
      <c r="X153" s="169"/>
      <c r="Y153" s="263"/>
      <c r="Z153" s="169"/>
      <c r="AA153" s="169"/>
      <c r="AB153" s="169"/>
      <c r="AC153" s="169"/>
      <c r="AD153" s="169"/>
      <c r="AE153" s="169"/>
      <c r="AF153" s="169"/>
      <c r="AG153" s="180"/>
      <c r="AH153" s="207">
        <v>514.23</v>
      </c>
    </row>
    <row r="154" spans="2:34" ht="24.75" x14ac:dyDescent="0.25">
      <c r="B154" s="51"/>
      <c r="C154" s="48" t="s">
        <v>150</v>
      </c>
      <c r="D154" s="49">
        <v>24</v>
      </c>
      <c r="E154" s="23">
        <v>11.09</v>
      </c>
      <c r="F154" s="286" t="s">
        <v>2522</v>
      </c>
      <c r="G154" s="287" t="s">
        <v>2524</v>
      </c>
      <c r="H154" s="287" t="s">
        <v>2523</v>
      </c>
      <c r="I154" s="50">
        <v>1670.4</v>
      </c>
      <c r="J154" s="169"/>
      <c r="K154" s="169"/>
      <c r="L154" s="169"/>
      <c r="M154" s="169"/>
      <c r="N154" s="169"/>
      <c r="O154" s="169"/>
      <c r="P154" s="169"/>
      <c r="Q154" s="169"/>
      <c r="R154" s="169"/>
      <c r="S154" s="207"/>
      <c r="T154" s="169">
        <v>24</v>
      </c>
      <c r="U154" s="169">
        <v>1670.4</v>
      </c>
      <c r="V154" s="207"/>
      <c r="W154" s="227"/>
      <c r="X154" s="169"/>
      <c r="Y154" s="263"/>
      <c r="Z154" s="169"/>
      <c r="AA154" s="169"/>
      <c r="AB154" s="169"/>
      <c r="AC154" s="169"/>
      <c r="AD154" s="169"/>
      <c r="AE154" s="169"/>
      <c r="AF154" s="169"/>
      <c r="AG154" s="180"/>
      <c r="AH154" s="207">
        <v>1670.4</v>
      </c>
    </row>
    <row r="155" spans="2:34" ht="24.75" x14ac:dyDescent="0.25">
      <c r="B155" s="51"/>
      <c r="C155" s="48" t="s">
        <v>151</v>
      </c>
      <c r="D155" s="49">
        <v>6</v>
      </c>
      <c r="E155" s="23"/>
      <c r="F155" s="286" t="s">
        <v>2522</v>
      </c>
      <c r="G155" s="287" t="s">
        <v>2524</v>
      </c>
      <c r="H155" s="287" t="s">
        <v>2523</v>
      </c>
      <c r="I155" s="50">
        <v>261</v>
      </c>
      <c r="J155" s="169"/>
      <c r="K155" s="169"/>
      <c r="L155" s="169"/>
      <c r="M155" s="169"/>
      <c r="N155" s="169"/>
      <c r="O155" s="169"/>
      <c r="P155" s="169"/>
      <c r="Q155" s="169"/>
      <c r="R155" s="169"/>
      <c r="S155" s="207"/>
      <c r="T155" s="169">
        <v>6</v>
      </c>
      <c r="U155" s="169">
        <v>261</v>
      </c>
      <c r="V155" s="207">
        <v>0</v>
      </c>
      <c r="W155" s="227">
        <v>0</v>
      </c>
      <c r="X155" s="169"/>
      <c r="Y155" s="263"/>
      <c r="Z155" s="169"/>
      <c r="AA155" s="169"/>
      <c r="AB155" s="169"/>
      <c r="AC155" s="169"/>
      <c r="AD155" s="169"/>
      <c r="AE155" s="169"/>
      <c r="AF155" s="169"/>
      <c r="AG155" s="180"/>
      <c r="AH155" s="207">
        <v>261</v>
      </c>
    </row>
    <row r="156" spans="2:34" ht="24.75" x14ac:dyDescent="0.25">
      <c r="B156" s="51"/>
      <c r="C156" s="48" t="s">
        <v>152</v>
      </c>
      <c r="D156" s="49">
        <v>1</v>
      </c>
      <c r="E156" s="23"/>
      <c r="F156" s="286" t="s">
        <v>2522</v>
      </c>
      <c r="G156" s="287" t="s">
        <v>2524</v>
      </c>
      <c r="H156" s="287" t="s">
        <v>2523</v>
      </c>
      <c r="I156" s="50">
        <v>206.02</v>
      </c>
      <c r="J156" s="169"/>
      <c r="K156" s="169"/>
      <c r="L156" s="169"/>
      <c r="M156" s="169"/>
      <c r="N156" s="169"/>
      <c r="O156" s="169"/>
      <c r="P156" s="169"/>
      <c r="Q156" s="169"/>
      <c r="R156" s="169"/>
      <c r="S156" s="207"/>
      <c r="T156" s="169"/>
      <c r="U156" s="169"/>
      <c r="V156" s="207">
        <v>1</v>
      </c>
      <c r="W156" s="227">
        <v>206.02</v>
      </c>
      <c r="X156" s="169"/>
      <c r="Y156" s="263"/>
      <c r="Z156" s="169"/>
      <c r="AA156" s="169"/>
      <c r="AB156" s="169"/>
      <c r="AC156" s="169"/>
      <c r="AD156" s="169"/>
      <c r="AE156" s="169"/>
      <c r="AF156" s="169"/>
      <c r="AG156" s="180"/>
      <c r="AH156" s="207">
        <v>206.02</v>
      </c>
    </row>
    <row r="157" spans="2:34" ht="24.75" x14ac:dyDescent="0.25">
      <c r="B157" s="51"/>
      <c r="C157" s="48" t="s">
        <v>153</v>
      </c>
      <c r="D157" s="57">
        <v>16</v>
      </c>
      <c r="E157" s="23">
        <v>10.61</v>
      </c>
      <c r="F157" s="286" t="s">
        <v>2522</v>
      </c>
      <c r="G157" s="287" t="s">
        <v>2524</v>
      </c>
      <c r="H157" s="287" t="s">
        <v>2523</v>
      </c>
      <c r="I157" s="50">
        <v>5837.1229600000006</v>
      </c>
      <c r="J157" s="169"/>
      <c r="K157" s="169"/>
      <c r="L157" s="169"/>
      <c r="M157" s="169"/>
      <c r="N157" s="169"/>
      <c r="O157" s="169"/>
      <c r="P157" s="169"/>
      <c r="Q157" s="169"/>
      <c r="R157" s="169"/>
      <c r="S157" s="207"/>
      <c r="T157" s="169">
        <v>34</v>
      </c>
      <c r="U157" s="169">
        <v>5837.12</v>
      </c>
      <c r="V157" s="207"/>
      <c r="W157" s="227"/>
      <c r="X157" s="169"/>
      <c r="Y157" s="263"/>
      <c r="Z157" s="169"/>
      <c r="AA157" s="169"/>
      <c r="AB157" s="169"/>
      <c r="AC157" s="169"/>
      <c r="AD157" s="169"/>
      <c r="AE157" s="169"/>
      <c r="AF157" s="169"/>
      <c r="AG157" s="180"/>
      <c r="AH157" s="207">
        <v>5837.12</v>
      </c>
    </row>
    <row r="158" spans="2:34" ht="24.75" x14ac:dyDescent="0.25">
      <c r="B158" s="51"/>
      <c r="C158" s="48" t="s">
        <v>154</v>
      </c>
      <c r="D158" s="49">
        <v>9</v>
      </c>
      <c r="E158" s="23"/>
      <c r="F158" s="286" t="s">
        <v>2522</v>
      </c>
      <c r="G158" s="287" t="s">
        <v>2524</v>
      </c>
      <c r="H158" s="287" t="s">
        <v>2523</v>
      </c>
      <c r="I158" s="50">
        <v>370.93135999999998</v>
      </c>
      <c r="J158" s="169"/>
      <c r="K158" s="169"/>
      <c r="L158" s="169"/>
      <c r="M158" s="169"/>
      <c r="N158" s="169"/>
      <c r="O158" s="169"/>
      <c r="P158" s="169"/>
      <c r="Q158" s="169"/>
      <c r="R158" s="169"/>
      <c r="S158" s="207"/>
      <c r="T158" s="169">
        <v>7</v>
      </c>
      <c r="U158" s="169">
        <v>259.83999999999997</v>
      </c>
      <c r="V158" s="207">
        <v>2</v>
      </c>
      <c r="W158" s="227">
        <v>111.09</v>
      </c>
      <c r="X158" s="169"/>
      <c r="Y158" s="263"/>
      <c r="Z158" s="169"/>
      <c r="AA158" s="169"/>
      <c r="AB158" s="169"/>
      <c r="AC158" s="169"/>
      <c r="AD158" s="169"/>
      <c r="AE158" s="169"/>
      <c r="AF158" s="169"/>
      <c r="AG158" s="180"/>
      <c r="AH158" s="207">
        <v>370.92999999999995</v>
      </c>
    </row>
    <row r="159" spans="2:34" ht="24.75" x14ac:dyDescent="0.25">
      <c r="B159" s="51"/>
      <c r="C159" s="48" t="s">
        <v>155</v>
      </c>
      <c r="D159" s="49">
        <v>12</v>
      </c>
      <c r="E159" s="23"/>
      <c r="F159" s="286" t="s">
        <v>2522</v>
      </c>
      <c r="G159" s="287" t="s">
        <v>2524</v>
      </c>
      <c r="H159" s="287" t="s">
        <v>2523</v>
      </c>
      <c r="I159" s="50">
        <v>687.93315200000006</v>
      </c>
      <c r="J159" s="169"/>
      <c r="K159" s="169"/>
      <c r="L159" s="169"/>
      <c r="M159" s="169"/>
      <c r="N159" s="169"/>
      <c r="O159" s="169"/>
      <c r="P159" s="169"/>
      <c r="Q159" s="169"/>
      <c r="R159" s="169"/>
      <c r="S159" s="207"/>
      <c r="T159" s="169">
        <v>11</v>
      </c>
      <c r="U159" s="169">
        <v>650.76</v>
      </c>
      <c r="V159" s="207">
        <v>1</v>
      </c>
      <c r="W159" s="227">
        <v>37.17</v>
      </c>
      <c r="X159" s="169"/>
      <c r="Y159" s="263"/>
      <c r="Z159" s="169"/>
      <c r="AA159" s="169"/>
      <c r="AB159" s="169"/>
      <c r="AC159" s="169"/>
      <c r="AD159" s="169"/>
      <c r="AE159" s="169"/>
      <c r="AF159" s="169"/>
      <c r="AG159" s="180"/>
      <c r="AH159" s="207">
        <v>687.93</v>
      </c>
    </row>
    <row r="160" spans="2:34" ht="24.75" x14ac:dyDescent="0.25">
      <c r="B160" s="51"/>
      <c r="C160" s="48" t="s">
        <v>156</v>
      </c>
      <c r="D160" s="57">
        <v>27</v>
      </c>
      <c r="E160" s="23">
        <v>19.29</v>
      </c>
      <c r="F160" s="286" t="s">
        <v>2522</v>
      </c>
      <c r="G160" s="287" t="s">
        <v>2524</v>
      </c>
      <c r="H160" s="287" t="s">
        <v>2523</v>
      </c>
      <c r="I160" s="50">
        <v>5293.08</v>
      </c>
      <c r="J160" s="169"/>
      <c r="K160" s="169"/>
      <c r="L160" s="169"/>
      <c r="M160" s="169"/>
      <c r="N160" s="169"/>
      <c r="O160" s="169"/>
      <c r="P160" s="169"/>
      <c r="Q160" s="169"/>
      <c r="R160" s="169"/>
      <c r="S160" s="207"/>
      <c r="T160" s="169">
        <v>27</v>
      </c>
      <c r="U160" s="169">
        <v>5293.08</v>
      </c>
      <c r="V160" s="207">
        <v>0</v>
      </c>
      <c r="W160" s="227">
        <v>0</v>
      </c>
      <c r="X160" s="169"/>
      <c r="Y160" s="263"/>
      <c r="Z160" s="169"/>
      <c r="AA160" s="169"/>
      <c r="AB160" s="169"/>
      <c r="AC160" s="169"/>
      <c r="AD160" s="169"/>
      <c r="AE160" s="169"/>
      <c r="AF160" s="169"/>
      <c r="AG160" s="180"/>
      <c r="AH160" s="207">
        <v>5293.08</v>
      </c>
    </row>
    <row r="161" spans="2:34" ht="24.75" x14ac:dyDescent="0.25">
      <c r="B161" s="51"/>
      <c r="C161" s="48" t="s">
        <v>157</v>
      </c>
      <c r="D161" s="49"/>
      <c r="E161" s="23"/>
      <c r="F161" s="286" t="s">
        <v>2522</v>
      </c>
      <c r="G161" s="287" t="s">
        <v>2524</v>
      </c>
      <c r="H161" s="287" t="s">
        <v>2523</v>
      </c>
      <c r="I161" s="50">
        <v>0</v>
      </c>
      <c r="J161" s="169"/>
      <c r="K161" s="169"/>
      <c r="L161" s="169"/>
      <c r="M161" s="169"/>
      <c r="N161" s="169"/>
      <c r="O161" s="169"/>
      <c r="P161" s="169"/>
      <c r="Q161" s="169"/>
      <c r="R161" s="169"/>
      <c r="S161" s="207"/>
      <c r="T161" s="169"/>
      <c r="U161" s="169"/>
      <c r="V161" s="207">
        <v>0</v>
      </c>
      <c r="W161" s="227">
        <v>0</v>
      </c>
      <c r="X161" s="169"/>
      <c r="Y161" s="263"/>
      <c r="Z161" s="169"/>
      <c r="AA161" s="169"/>
      <c r="AB161" s="169"/>
      <c r="AC161" s="169"/>
      <c r="AD161" s="169"/>
      <c r="AE161" s="169"/>
      <c r="AF161" s="169"/>
      <c r="AG161" s="180"/>
      <c r="AH161" s="207">
        <v>0</v>
      </c>
    </row>
    <row r="162" spans="2:34" ht="24.75" x14ac:dyDescent="0.25">
      <c r="B162" s="51"/>
      <c r="C162" s="48" t="s">
        <v>158</v>
      </c>
      <c r="D162" s="49">
        <v>12</v>
      </c>
      <c r="E162" s="23"/>
      <c r="F162" s="286" t="s">
        <v>2522</v>
      </c>
      <c r="G162" s="287" t="s">
        <v>2524</v>
      </c>
      <c r="H162" s="287" t="s">
        <v>2523</v>
      </c>
      <c r="I162" s="50">
        <v>268.24999999999994</v>
      </c>
      <c r="J162" s="169"/>
      <c r="K162" s="169"/>
      <c r="L162" s="169"/>
      <c r="M162" s="169"/>
      <c r="N162" s="169"/>
      <c r="O162" s="169"/>
      <c r="P162" s="169"/>
      <c r="Q162" s="169"/>
      <c r="R162" s="169"/>
      <c r="S162" s="207"/>
      <c r="T162" s="169"/>
      <c r="U162" s="169"/>
      <c r="V162" s="207"/>
      <c r="W162" s="227">
        <v>268.24999999999994</v>
      </c>
      <c r="X162" s="169"/>
      <c r="Y162" s="263"/>
      <c r="Z162" s="169"/>
      <c r="AA162" s="169"/>
      <c r="AB162" s="169"/>
      <c r="AC162" s="169"/>
      <c r="AD162" s="169"/>
      <c r="AE162" s="169"/>
      <c r="AF162" s="169"/>
      <c r="AG162" s="180"/>
      <c r="AH162" s="207">
        <v>268.24999999999994</v>
      </c>
    </row>
    <row r="163" spans="2:34" ht="24.75" x14ac:dyDescent="0.25">
      <c r="B163" s="51"/>
      <c r="C163" s="48" t="s">
        <v>159</v>
      </c>
      <c r="D163" s="49">
        <v>5</v>
      </c>
      <c r="E163" s="23"/>
      <c r="F163" s="286" t="s">
        <v>2522</v>
      </c>
      <c r="G163" s="287" t="s">
        <v>2524</v>
      </c>
      <c r="H163" s="287" t="s">
        <v>2523</v>
      </c>
      <c r="I163" s="50">
        <v>1177.40176</v>
      </c>
      <c r="J163" s="169"/>
      <c r="K163" s="169"/>
      <c r="L163" s="169"/>
      <c r="M163" s="169"/>
      <c r="N163" s="169"/>
      <c r="O163" s="169"/>
      <c r="P163" s="169"/>
      <c r="Q163" s="169"/>
      <c r="R163" s="169"/>
      <c r="S163" s="207"/>
      <c r="T163" s="169">
        <v>29</v>
      </c>
      <c r="U163" s="169">
        <v>1177.4000000000001</v>
      </c>
      <c r="V163" s="207"/>
      <c r="W163" s="227"/>
      <c r="X163" s="169"/>
      <c r="Y163" s="263"/>
      <c r="Z163" s="169"/>
      <c r="AA163" s="169"/>
      <c r="AB163" s="169"/>
      <c r="AC163" s="169"/>
      <c r="AD163" s="169"/>
      <c r="AE163" s="169"/>
      <c r="AF163" s="169"/>
      <c r="AG163" s="180"/>
      <c r="AH163" s="207">
        <v>1177.4000000000001</v>
      </c>
    </row>
    <row r="164" spans="2:34" ht="24.75" x14ac:dyDescent="0.25">
      <c r="B164" s="51"/>
      <c r="C164" s="161" t="s">
        <v>160</v>
      </c>
      <c r="D164" s="49">
        <v>1</v>
      </c>
      <c r="E164" s="23">
        <v>113.65</v>
      </c>
      <c r="F164" s="286" t="s">
        <v>2522</v>
      </c>
      <c r="G164" s="287" t="s">
        <v>2524</v>
      </c>
      <c r="H164" s="287" t="s">
        <v>2523</v>
      </c>
      <c r="I164" s="50">
        <v>113.65</v>
      </c>
      <c r="J164" s="169"/>
      <c r="K164" s="169"/>
      <c r="L164" s="169"/>
      <c r="M164" s="169"/>
      <c r="N164" s="169"/>
      <c r="O164" s="169"/>
      <c r="P164" s="169"/>
      <c r="Q164" s="169"/>
      <c r="R164" s="169"/>
      <c r="S164" s="207"/>
      <c r="T164" s="169"/>
      <c r="U164" s="169"/>
      <c r="V164" s="207">
        <v>1</v>
      </c>
      <c r="W164" s="227">
        <v>113.65</v>
      </c>
      <c r="X164" s="169"/>
      <c r="Y164" s="263"/>
      <c r="Z164" s="169"/>
      <c r="AA164" s="169"/>
      <c r="AB164" s="169"/>
      <c r="AC164" s="169"/>
      <c r="AD164" s="169"/>
      <c r="AE164" s="169"/>
      <c r="AF164" s="169"/>
      <c r="AG164" s="180"/>
      <c r="AH164" s="207">
        <v>113.65</v>
      </c>
    </row>
    <row r="165" spans="2:34" ht="24.75" x14ac:dyDescent="0.25">
      <c r="B165" s="51"/>
      <c r="C165" s="48" t="s">
        <v>161</v>
      </c>
      <c r="D165" s="57">
        <v>263</v>
      </c>
      <c r="E165" s="23">
        <v>64.39</v>
      </c>
      <c r="F165" s="286" t="s">
        <v>2522</v>
      </c>
      <c r="G165" s="287" t="s">
        <v>2524</v>
      </c>
      <c r="H165" s="287" t="s">
        <v>2523</v>
      </c>
      <c r="I165" s="50">
        <v>642.58740479999892</v>
      </c>
      <c r="J165" s="169"/>
      <c r="K165" s="169"/>
      <c r="L165" s="169"/>
      <c r="M165" s="169"/>
      <c r="N165" s="169"/>
      <c r="O165" s="169"/>
      <c r="P165" s="169"/>
      <c r="Q165" s="169"/>
      <c r="R165" s="169"/>
      <c r="S165" s="207"/>
      <c r="T165" s="169">
        <v>46</v>
      </c>
      <c r="U165" s="169">
        <v>533.6</v>
      </c>
      <c r="V165" s="207">
        <v>263</v>
      </c>
      <c r="W165" s="227">
        <v>108.98740480000015</v>
      </c>
      <c r="X165" s="169"/>
      <c r="Y165" s="263"/>
      <c r="Z165" s="169"/>
      <c r="AA165" s="169"/>
      <c r="AB165" s="169"/>
      <c r="AC165" s="169"/>
      <c r="AD165" s="169"/>
      <c r="AE165" s="169"/>
      <c r="AF165" s="169"/>
      <c r="AG165" s="180"/>
      <c r="AH165" s="207">
        <v>642.58740480000017</v>
      </c>
    </row>
    <row r="166" spans="2:34" ht="24.75" x14ac:dyDescent="0.25">
      <c r="B166" s="51"/>
      <c r="C166" s="48" t="s">
        <v>162</v>
      </c>
      <c r="D166" s="49">
        <v>5</v>
      </c>
      <c r="E166" s="23"/>
      <c r="F166" s="286" t="s">
        <v>2522</v>
      </c>
      <c r="G166" s="287" t="s">
        <v>2524</v>
      </c>
      <c r="H166" s="287" t="s">
        <v>2523</v>
      </c>
      <c r="I166" s="50">
        <v>23.75</v>
      </c>
      <c r="J166" s="169"/>
      <c r="K166" s="169"/>
      <c r="L166" s="169"/>
      <c r="M166" s="169"/>
      <c r="N166" s="169"/>
      <c r="O166" s="169"/>
      <c r="P166" s="169"/>
      <c r="Q166" s="169"/>
      <c r="R166" s="169"/>
      <c r="S166" s="207"/>
      <c r="T166" s="169"/>
      <c r="U166" s="169"/>
      <c r="V166" s="207">
        <v>5</v>
      </c>
      <c r="W166" s="227">
        <v>23.75</v>
      </c>
      <c r="X166" s="169"/>
      <c r="Y166" s="263"/>
      <c r="Z166" s="169"/>
      <c r="AA166" s="169"/>
      <c r="AB166" s="169"/>
      <c r="AC166" s="169"/>
      <c r="AD166" s="169"/>
      <c r="AE166" s="169"/>
      <c r="AF166" s="169"/>
      <c r="AG166" s="180"/>
      <c r="AH166" s="207">
        <v>23.75</v>
      </c>
    </row>
    <row r="167" spans="2:34" ht="24.75" x14ac:dyDescent="0.25">
      <c r="B167" s="51"/>
      <c r="C167" s="48" t="s">
        <v>163</v>
      </c>
      <c r="D167" s="49"/>
      <c r="E167" s="23"/>
      <c r="F167" s="286" t="s">
        <v>2522</v>
      </c>
      <c r="G167" s="287" t="s">
        <v>2524</v>
      </c>
      <c r="H167" s="287" t="s">
        <v>2523</v>
      </c>
      <c r="I167" s="50">
        <v>0</v>
      </c>
      <c r="J167" s="169"/>
      <c r="K167" s="169"/>
      <c r="L167" s="169"/>
      <c r="M167" s="169"/>
      <c r="N167" s="169"/>
      <c r="O167" s="169"/>
      <c r="P167" s="169"/>
      <c r="Q167" s="169"/>
      <c r="R167" s="169"/>
      <c r="S167" s="207"/>
      <c r="T167" s="169"/>
      <c r="U167" s="169"/>
      <c r="V167" s="207"/>
      <c r="W167" s="227"/>
      <c r="X167" s="169"/>
      <c r="Y167" s="263"/>
      <c r="Z167" s="169"/>
      <c r="AA167" s="169"/>
      <c r="AB167" s="169"/>
      <c r="AC167" s="169"/>
      <c r="AD167" s="169"/>
      <c r="AE167" s="169"/>
      <c r="AF167" s="169"/>
      <c r="AG167" s="180"/>
      <c r="AH167" s="207">
        <v>0</v>
      </c>
    </row>
    <row r="168" spans="2:34" ht="24.75" x14ac:dyDescent="0.25">
      <c r="B168" s="51"/>
      <c r="C168" s="48" t="s">
        <v>164</v>
      </c>
      <c r="D168" s="57">
        <v>8</v>
      </c>
      <c r="E168" s="23"/>
      <c r="F168" s="286" t="s">
        <v>2522</v>
      </c>
      <c r="G168" s="287" t="s">
        <v>2524</v>
      </c>
      <c r="H168" s="287" t="s">
        <v>2523</v>
      </c>
      <c r="I168" s="50">
        <v>3645.8764000000001</v>
      </c>
      <c r="J168" s="169"/>
      <c r="K168" s="169"/>
      <c r="L168" s="169"/>
      <c r="M168" s="169"/>
      <c r="N168" s="169"/>
      <c r="O168" s="169"/>
      <c r="P168" s="169"/>
      <c r="Q168" s="169"/>
      <c r="R168" s="169"/>
      <c r="S168" s="207"/>
      <c r="T168" s="169">
        <v>7</v>
      </c>
      <c r="U168" s="169">
        <v>3645.88</v>
      </c>
      <c r="V168" s="207"/>
      <c r="W168" s="227"/>
      <c r="X168" s="169"/>
      <c r="Y168" s="263"/>
      <c r="Z168" s="169"/>
      <c r="AA168" s="169"/>
      <c r="AB168" s="169"/>
      <c r="AC168" s="169"/>
      <c r="AD168" s="169"/>
      <c r="AE168" s="169"/>
      <c r="AF168" s="169"/>
      <c r="AG168" s="180"/>
      <c r="AH168" s="207">
        <v>3645.88</v>
      </c>
    </row>
    <row r="169" spans="2:34" ht="24.75" x14ac:dyDescent="0.25">
      <c r="B169" s="51"/>
      <c r="C169" s="48" t="s">
        <v>165</v>
      </c>
      <c r="D169" s="57">
        <v>15</v>
      </c>
      <c r="E169" s="23">
        <v>34.869999999999997</v>
      </c>
      <c r="F169" s="286" t="s">
        <v>2522</v>
      </c>
      <c r="G169" s="287" t="s">
        <v>2524</v>
      </c>
      <c r="H169" s="287" t="s">
        <v>2523</v>
      </c>
      <c r="I169" s="50">
        <v>42.628128000000061</v>
      </c>
      <c r="J169" s="169"/>
      <c r="K169" s="169"/>
      <c r="L169" s="169"/>
      <c r="M169" s="169"/>
      <c r="N169" s="169"/>
      <c r="O169" s="169"/>
      <c r="P169" s="169"/>
      <c r="Q169" s="169"/>
      <c r="R169" s="169"/>
      <c r="S169" s="207"/>
      <c r="T169" s="169">
        <v>15</v>
      </c>
      <c r="U169" s="169">
        <v>42.63</v>
      </c>
      <c r="V169" s="207">
        <v>0</v>
      </c>
      <c r="W169" s="227">
        <v>0</v>
      </c>
      <c r="X169" s="169"/>
      <c r="Y169" s="263"/>
      <c r="Z169" s="169"/>
      <c r="AA169" s="169"/>
      <c r="AB169" s="169"/>
      <c r="AC169" s="169"/>
      <c r="AD169" s="169"/>
      <c r="AE169" s="169"/>
      <c r="AF169" s="169"/>
      <c r="AG169" s="180"/>
      <c r="AH169" s="207">
        <v>42.63</v>
      </c>
    </row>
    <row r="170" spans="2:34" ht="24.75" x14ac:dyDescent="0.25">
      <c r="B170" s="51"/>
      <c r="C170" s="48" t="s">
        <v>166</v>
      </c>
      <c r="D170" s="49">
        <v>22</v>
      </c>
      <c r="E170" s="23">
        <v>24.35</v>
      </c>
      <c r="F170" s="286" t="s">
        <v>2522</v>
      </c>
      <c r="G170" s="287" t="s">
        <v>2524</v>
      </c>
      <c r="H170" s="287" t="s">
        <v>2523</v>
      </c>
      <c r="I170" s="50">
        <v>535.70000000000005</v>
      </c>
      <c r="J170" s="169"/>
      <c r="K170" s="169"/>
      <c r="L170" s="169"/>
      <c r="M170" s="169"/>
      <c r="N170" s="169"/>
      <c r="O170" s="169"/>
      <c r="P170" s="169"/>
      <c r="Q170" s="169"/>
      <c r="R170" s="169"/>
      <c r="S170" s="207"/>
      <c r="T170" s="169">
        <v>36</v>
      </c>
      <c r="U170" s="169">
        <v>102.31</v>
      </c>
      <c r="V170" s="207">
        <v>22</v>
      </c>
      <c r="W170" s="227">
        <v>433.39000000000004</v>
      </c>
      <c r="X170" s="169"/>
      <c r="Y170" s="263"/>
      <c r="Z170" s="169"/>
      <c r="AA170" s="169"/>
      <c r="AB170" s="169"/>
      <c r="AC170" s="169"/>
      <c r="AD170" s="169"/>
      <c r="AE170" s="169"/>
      <c r="AF170" s="169"/>
      <c r="AG170" s="180"/>
      <c r="AH170" s="207">
        <v>535.70000000000005</v>
      </c>
    </row>
    <row r="171" spans="2:34" ht="24.75" x14ac:dyDescent="0.25">
      <c r="B171" s="51"/>
      <c r="C171" s="48" t="s">
        <v>167</v>
      </c>
      <c r="D171" s="49">
        <v>1</v>
      </c>
      <c r="E171" s="23"/>
      <c r="F171" s="286" t="s">
        <v>2522</v>
      </c>
      <c r="G171" s="287" t="s">
        <v>2524</v>
      </c>
      <c r="H171" s="287" t="s">
        <v>2523</v>
      </c>
      <c r="I171" s="50">
        <v>308.72000000000003</v>
      </c>
      <c r="J171" s="169"/>
      <c r="K171" s="169"/>
      <c r="L171" s="169"/>
      <c r="M171" s="169"/>
      <c r="N171" s="169"/>
      <c r="O171" s="169"/>
      <c r="P171" s="169"/>
      <c r="Q171" s="169"/>
      <c r="R171" s="169"/>
      <c r="S171" s="207"/>
      <c r="T171" s="169"/>
      <c r="U171" s="169"/>
      <c r="V171" s="207">
        <v>1</v>
      </c>
      <c r="W171" s="227">
        <v>308.72000000000003</v>
      </c>
      <c r="X171" s="169"/>
      <c r="Y171" s="263"/>
      <c r="Z171" s="169"/>
      <c r="AA171" s="169"/>
      <c r="AB171" s="169"/>
      <c r="AC171" s="169"/>
      <c r="AD171" s="169"/>
      <c r="AE171" s="169"/>
      <c r="AF171" s="169"/>
      <c r="AG171" s="180"/>
      <c r="AH171" s="207">
        <v>308.72000000000003</v>
      </c>
    </row>
    <row r="172" spans="2:34" ht="24.75" x14ac:dyDescent="0.25">
      <c r="B172" s="51"/>
      <c r="C172" s="48" t="s">
        <v>168</v>
      </c>
      <c r="D172" s="49">
        <v>5</v>
      </c>
      <c r="E172" s="23"/>
      <c r="F172" s="286" t="s">
        <v>2522</v>
      </c>
      <c r="G172" s="287" t="s">
        <v>2524</v>
      </c>
      <c r="H172" s="287" t="s">
        <v>2523</v>
      </c>
      <c r="I172" s="50">
        <v>75.8</v>
      </c>
      <c r="J172" s="169"/>
      <c r="K172" s="169"/>
      <c r="L172" s="169"/>
      <c r="M172" s="169"/>
      <c r="N172" s="169"/>
      <c r="O172" s="169"/>
      <c r="P172" s="169"/>
      <c r="Q172" s="169"/>
      <c r="R172" s="169"/>
      <c r="S172" s="207"/>
      <c r="T172" s="169">
        <v>5</v>
      </c>
      <c r="U172" s="169">
        <v>52.2</v>
      </c>
      <c r="V172" s="207">
        <v>5</v>
      </c>
      <c r="W172" s="227">
        <v>23.599999999999994</v>
      </c>
      <c r="X172" s="169"/>
      <c r="Y172" s="263"/>
      <c r="Z172" s="169"/>
      <c r="AA172" s="169"/>
      <c r="AB172" s="169"/>
      <c r="AC172" s="169"/>
      <c r="AD172" s="169"/>
      <c r="AE172" s="169"/>
      <c r="AF172" s="169"/>
      <c r="AG172" s="180"/>
      <c r="AH172" s="207">
        <v>75.8</v>
      </c>
    </row>
    <row r="173" spans="2:34" ht="24.75" x14ac:dyDescent="0.25">
      <c r="B173" s="51"/>
      <c r="C173" s="48" t="s">
        <v>169</v>
      </c>
      <c r="D173" s="57">
        <v>100</v>
      </c>
      <c r="E173" s="23"/>
      <c r="F173" s="286" t="s">
        <v>2522</v>
      </c>
      <c r="G173" s="287" t="s">
        <v>2524</v>
      </c>
      <c r="H173" s="287" t="s">
        <v>2523</v>
      </c>
      <c r="I173" s="50">
        <v>14848</v>
      </c>
      <c r="J173" s="169"/>
      <c r="K173" s="169"/>
      <c r="L173" s="169"/>
      <c r="M173" s="169"/>
      <c r="N173" s="169"/>
      <c r="O173" s="169"/>
      <c r="P173" s="169"/>
      <c r="Q173" s="169"/>
      <c r="R173" s="169"/>
      <c r="S173" s="207"/>
      <c r="T173" s="169">
        <v>100</v>
      </c>
      <c r="U173" s="169">
        <v>14848</v>
      </c>
      <c r="V173" s="207">
        <v>0</v>
      </c>
      <c r="W173" s="227">
        <v>0</v>
      </c>
      <c r="X173" s="169"/>
      <c r="Y173" s="263"/>
      <c r="Z173" s="169"/>
      <c r="AA173" s="169"/>
      <c r="AB173" s="169"/>
      <c r="AC173" s="169"/>
      <c r="AD173" s="169"/>
      <c r="AE173" s="169"/>
      <c r="AF173" s="169"/>
      <c r="AG173" s="180"/>
      <c r="AH173" s="207">
        <v>14848</v>
      </c>
    </row>
    <row r="174" spans="2:34" ht="24.75" x14ac:dyDescent="0.25">
      <c r="B174" s="51"/>
      <c r="C174" s="48" t="s">
        <v>170</v>
      </c>
      <c r="D174" s="57">
        <v>5</v>
      </c>
      <c r="E174" s="23"/>
      <c r="F174" s="286" t="s">
        <v>2522</v>
      </c>
      <c r="G174" s="287" t="s">
        <v>2524</v>
      </c>
      <c r="H174" s="287" t="s">
        <v>2523</v>
      </c>
      <c r="I174" s="50">
        <v>361.72152000000006</v>
      </c>
      <c r="J174" s="169"/>
      <c r="K174" s="169"/>
      <c r="L174" s="169"/>
      <c r="M174" s="169"/>
      <c r="N174" s="169"/>
      <c r="O174" s="169"/>
      <c r="P174" s="169"/>
      <c r="Q174" s="169"/>
      <c r="R174" s="169"/>
      <c r="S174" s="207"/>
      <c r="T174" s="169">
        <v>5</v>
      </c>
      <c r="U174" s="169">
        <v>261</v>
      </c>
      <c r="V174" s="207">
        <v>5</v>
      </c>
      <c r="W174" s="227">
        <v>100.72152</v>
      </c>
      <c r="X174" s="169"/>
      <c r="Y174" s="263"/>
      <c r="Z174" s="169"/>
      <c r="AA174" s="169"/>
      <c r="AB174" s="169"/>
      <c r="AC174" s="169"/>
      <c r="AD174" s="169"/>
      <c r="AE174" s="169"/>
      <c r="AF174" s="169"/>
      <c r="AG174" s="180"/>
      <c r="AH174" s="207">
        <v>361.72152</v>
      </c>
    </row>
    <row r="175" spans="2:34" ht="24.75" x14ac:dyDescent="0.25">
      <c r="B175" s="51"/>
      <c r="C175" s="48" t="s">
        <v>171</v>
      </c>
      <c r="D175" s="57">
        <v>3</v>
      </c>
      <c r="E175" s="23"/>
      <c r="F175" s="286" t="s">
        <v>2522</v>
      </c>
      <c r="G175" s="287" t="s">
        <v>2524</v>
      </c>
      <c r="H175" s="287" t="s">
        <v>2523</v>
      </c>
      <c r="I175" s="50">
        <v>35.94</v>
      </c>
      <c r="J175" s="169"/>
      <c r="K175" s="169"/>
      <c r="L175" s="169"/>
      <c r="M175" s="169"/>
      <c r="N175" s="169"/>
      <c r="O175" s="169"/>
      <c r="P175" s="169"/>
      <c r="Q175" s="169"/>
      <c r="R175" s="169"/>
      <c r="S175" s="207"/>
      <c r="T175" s="169"/>
      <c r="U175" s="169"/>
      <c r="V175" s="207">
        <v>3</v>
      </c>
      <c r="W175" s="227">
        <v>35.94</v>
      </c>
      <c r="X175" s="169"/>
      <c r="Y175" s="263"/>
      <c r="Z175" s="169"/>
      <c r="AA175" s="169"/>
      <c r="AB175" s="169"/>
      <c r="AC175" s="169"/>
      <c r="AD175" s="169"/>
      <c r="AE175" s="169"/>
      <c r="AF175" s="169"/>
      <c r="AG175" s="180"/>
      <c r="AH175" s="207">
        <v>35.94</v>
      </c>
    </row>
    <row r="176" spans="2:34" ht="24.75" x14ac:dyDescent="0.25">
      <c r="B176" s="51"/>
      <c r="C176" s="48" t="s">
        <v>172</v>
      </c>
      <c r="D176" s="57">
        <v>60</v>
      </c>
      <c r="E176" s="23">
        <v>106.35</v>
      </c>
      <c r="F176" s="286" t="s">
        <v>2522</v>
      </c>
      <c r="G176" s="287" t="s">
        <v>2524</v>
      </c>
      <c r="H176" s="287" t="s">
        <v>2523</v>
      </c>
      <c r="I176" s="50">
        <v>4961.0262400000001</v>
      </c>
      <c r="J176" s="169"/>
      <c r="K176" s="169"/>
      <c r="L176" s="169"/>
      <c r="M176" s="169"/>
      <c r="N176" s="169"/>
      <c r="O176" s="169"/>
      <c r="P176" s="169"/>
      <c r="Q176" s="169"/>
      <c r="R176" s="169"/>
      <c r="S176" s="207"/>
      <c r="T176" s="169">
        <v>60</v>
      </c>
      <c r="U176" s="169">
        <v>4036.8</v>
      </c>
      <c r="V176" s="207">
        <v>60</v>
      </c>
      <c r="W176" s="227">
        <v>924.22623999999996</v>
      </c>
      <c r="X176" s="169"/>
      <c r="Y176" s="263"/>
      <c r="Z176" s="169"/>
      <c r="AA176" s="169"/>
      <c r="AB176" s="169"/>
      <c r="AC176" s="169"/>
      <c r="AD176" s="169"/>
      <c r="AE176" s="169"/>
      <c r="AF176" s="169"/>
      <c r="AG176" s="180"/>
      <c r="AH176" s="207">
        <v>4961.0262400000001</v>
      </c>
    </row>
    <row r="177" spans="2:34" ht="24.75" x14ac:dyDescent="0.25">
      <c r="B177" s="51"/>
      <c r="C177" s="48" t="s">
        <v>173</v>
      </c>
      <c r="D177" s="49">
        <v>0</v>
      </c>
      <c r="E177" s="23"/>
      <c r="F177" s="286" t="s">
        <v>2522</v>
      </c>
      <c r="G177" s="287" t="s">
        <v>2524</v>
      </c>
      <c r="H177" s="287" t="s">
        <v>2523</v>
      </c>
      <c r="I177" s="50">
        <v>0</v>
      </c>
      <c r="J177" s="169"/>
      <c r="K177" s="169"/>
      <c r="L177" s="169"/>
      <c r="M177" s="169"/>
      <c r="N177" s="169"/>
      <c r="O177" s="169"/>
      <c r="P177" s="169"/>
      <c r="Q177" s="169"/>
      <c r="R177" s="169"/>
      <c r="S177" s="207"/>
      <c r="T177" s="169"/>
      <c r="U177" s="169"/>
      <c r="V177" s="207">
        <v>0</v>
      </c>
      <c r="W177" s="227">
        <v>0</v>
      </c>
      <c r="X177" s="169"/>
      <c r="Y177" s="263"/>
      <c r="Z177" s="169"/>
      <c r="AA177" s="169"/>
      <c r="AB177" s="169"/>
      <c r="AC177" s="169"/>
      <c r="AD177" s="169"/>
      <c r="AE177" s="169"/>
      <c r="AF177" s="169"/>
      <c r="AG177" s="180"/>
      <c r="AH177" s="207">
        <v>0</v>
      </c>
    </row>
    <row r="178" spans="2:34" ht="24.75" x14ac:dyDescent="0.25">
      <c r="B178" s="51"/>
      <c r="C178" s="48" t="s">
        <v>174</v>
      </c>
      <c r="D178" s="57">
        <v>7</v>
      </c>
      <c r="E178" s="23"/>
      <c r="F178" s="286" t="s">
        <v>2522</v>
      </c>
      <c r="G178" s="287" t="s">
        <v>2524</v>
      </c>
      <c r="H178" s="287" t="s">
        <v>2523</v>
      </c>
      <c r="I178" s="50">
        <v>136.00719999999998</v>
      </c>
      <c r="J178" s="169"/>
      <c r="K178" s="169"/>
      <c r="L178" s="169"/>
      <c r="M178" s="169"/>
      <c r="N178" s="169"/>
      <c r="O178" s="169"/>
      <c r="P178" s="169"/>
      <c r="Q178" s="169"/>
      <c r="R178" s="169"/>
      <c r="S178" s="207"/>
      <c r="T178" s="169">
        <v>2</v>
      </c>
      <c r="U178" s="169">
        <v>25.47</v>
      </c>
      <c r="V178" s="207">
        <v>7</v>
      </c>
      <c r="W178" s="227">
        <v>110.53720000000001</v>
      </c>
      <c r="X178" s="169"/>
      <c r="Y178" s="263"/>
      <c r="Z178" s="169"/>
      <c r="AA178" s="169"/>
      <c r="AB178" s="169"/>
      <c r="AC178" s="169"/>
      <c r="AD178" s="169"/>
      <c r="AE178" s="169"/>
      <c r="AF178" s="169"/>
      <c r="AG178" s="180"/>
      <c r="AH178" s="207">
        <v>136.00720000000001</v>
      </c>
    </row>
    <row r="179" spans="2:34" ht="24.75" x14ac:dyDescent="0.25">
      <c r="B179" s="51"/>
      <c r="C179" s="48" t="s">
        <v>175</v>
      </c>
      <c r="D179" s="57">
        <v>8</v>
      </c>
      <c r="E179" s="23"/>
      <c r="F179" s="286" t="s">
        <v>2522</v>
      </c>
      <c r="G179" s="287" t="s">
        <v>2524</v>
      </c>
      <c r="H179" s="287" t="s">
        <v>2523</v>
      </c>
      <c r="I179" s="50">
        <v>298.99439999999998</v>
      </c>
      <c r="J179" s="169"/>
      <c r="K179" s="169"/>
      <c r="L179" s="169"/>
      <c r="M179" s="169"/>
      <c r="N179" s="169"/>
      <c r="O179" s="169"/>
      <c r="P179" s="169"/>
      <c r="Q179" s="169"/>
      <c r="R179" s="169"/>
      <c r="S179" s="207"/>
      <c r="T179" s="169">
        <v>2</v>
      </c>
      <c r="U179" s="169">
        <v>52.43</v>
      </c>
      <c r="V179" s="207">
        <v>8</v>
      </c>
      <c r="W179" s="227">
        <v>246.56439999999998</v>
      </c>
      <c r="X179" s="169"/>
      <c r="Y179" s="263"/>
      <c r="Z179" s="169"/>
      <c r="AA179" s="169"/>
      <c r="AB179" s="169"/>
      <c r="AC179" s="169"/>
      <c r="AD179" s="169"/>
      <c r="AE179" s="169"/>
      <c r="AF179" s="169"/>
      <c r="AG179" s="180"/>
      <c r="AH179" s="207">
        <v>298.99439999999998</v>
      </c>
    </row>
    <row r="180" spans="2:34" ht="24.75" x14ac:dyDescent="0.25">
      <c r="B180" s="51"/>
      <c r="C180" s="48" t="s">
        <v>176</v>
      </c>
      <c r="D180" s="57">
        <v>37</v>
      </c>
      <c r="E180" s="23">
        <v>161.74</v>
      </c>
      <c r="F180" s="286" t="s">
        <v>2522</v>
      </c>
      <c r="G180" s="287" t="s">
        <v>2524</v>
      </c>
      <c r="H180" s="287" t="s">
        <v>2523</v>
      </c>
      <c r="I180" s="50">
        <v>3218.6554400000005</v>
      </c>
      <c r="J180" s="169"/>
      <c r="K180" s="169"/>
      <c r="L180" s="169"/>
      <c r="M180" s="169"/>
      <c r="N180" s="169"/>
      <c r="O180" s="169"/>
      <c r="P180" s="169"/>
      <c r="Q180" s="169"/>
      <c r="R180" s="169"/>
      <c r="S180" s="207"/>
      <c r="T180" s="169">
        <v>32</v>
      </c>
      <c r="U180" s="169">
        <v>2227.1999999999998</v>
      </c>
      <c r="V180" s="207">
        <v>37</v>
      </c>
      <c r="W180" s="227">
        <v>991.45544000000018</v>
      </c>
      <c r="X180" s="169"/>
      <c r="Y180" s="263"/>
      <c r="Z180" s="169"/>
      <c r="AA180" s="169"/>
      <c r="AB180" s="169"/>
      <c r="AC180" s="169"/>
      <c r="AD180" s="169"/>
      <c r="AE180" s="169"/>
      <c r="AF180" s="169"/>
      <c r="AG180" s="180"/>
      <c r="AH180" s="207">
        <v>3218.65544</v>
      </c>
    </row>
    <row r="181" spans="2:34" ht="24.75" x14ac:dyDescent="0.25">
      <c r="B181" s="51"/>
      <c r="C181" s="48" t="s">
        <v>177</v>
      </c>
      <c r="D181" s="49">
        <v>6</v>
      </c>
      <c r="E181" s="23"/>
      <c r="F181" s="286" t="s">
        <v>2522</v>
      </c>
      <c r="G181" s="287" t="s">
        <v>2524</v>
      </c>
      <c r="H181" s="287" t="s">
        <v>2523</v>
      </c>
      <c r="I181" s="50">
        <v>678.01024000000007</v>
      </c>
      <c r="J181" s="169"/>
      <c r="K181" s="169"/>
      <c r="L181" s="169"/>
      <c r="M181" s="169"/>
      <c r="N181" s="169"/>
      <c r="O181" s="169"/>
      <c r="P181" s="169"/>
      <c r="Q181" s="169"/>
      <c r="R181" s="169"/>
      <c r="S181" s="207"/>
      <c r="T181" s="169">
        <v>6</v>
      </c>
      <c r="U181" s="169">
        <v>591.6</v>
      </c>
      <c r="V181" s="207">
        <v>6</v>
      </c>
      <c r="W181" s="227">
        <v>86.410239999999931</v>
      </c>
      <c r="X181" s="169"/>
      <c r="Y181" s="263"/>
      <c r="Z181" s="169"/>
      <c r="AA181" s="169"/>
      <c r="AB181" s="169"/>
      <c r="AC181" s="169"/>
      <c r="AD181" s="169"/>
      <c r="AE181" s="169"/>
      <c r="AF181" s="169"/>
      <c r="AG181" s="180"/>
      <c r="AH181" s="207">
        <v>678.01023999999995</v>
      </c>
    </row>
    <row r="182" spans="2:34" ht="24.75" x14ac:dyDescent="0.25">
      <c r="B182" s="51"/>
      <c r="C182" s="48" t="s">
        <v>178</v>
      </c>
      <c r="D182" s="57">
        <v>54</v>
      </c>
      <c r="E182" s="23">
        <v>12.73</v>
      </c>
      <c r="F182" s="286" t="s">
        <v>2522</v>
      </c>
      <c r="G182" s="287" t="s">
        <v>2524</v>
      </c>
      <c r="H182" s="287" t="s">
        <v>2523</v>
      </c>
      <c r="I182" s="50">
        <v>1440.7208799999999</v>
      </c>
      <c r="J182" s="169"/>
      <c r="K182" s="169"/>
      <c r="L182" s="169"/>
      <c r="M182" s="169"/>
      <c r="N182" s="169"/>
      <c r="O182" s="169"/>
      <c r="P182" s="169"/>
      <c r="Q182" s="169"/>
      <c r="R182" s="169"/>
      <c r="S182" s="207"/>
      <c r="T182" s="169">
        <v>54</v>
      </c>
      <c r="U182" s="169">
        <v>1440.72</v>
      </c>
      <c r="V182" s="207"/>
      <c r="W182" s="227"/>
      <c r="X182" s="169"/>
      <c r="Y182" s="263"/>
      <c r="Z182" s="169"/>
      <c r="AA182" s="169"/>
      <c r="AB182" s="169"/>
      <c r="AC182" s="169"/>
      <c r="AD182" s="169"/>
      <c r="AE182" s="169"/>
      <c r="AF182" s="169"/>
      <c r="AG182" s="180"/>
      <c r="AH182" s="207">
        <v>1440.72</v>
      </c>
    </row>
    <row r="183" spans="2:34" ht="24.75" x14ac:dyDescent="0.25">
      <c r="B183" s="51"/>
      <c r="C183" s="48" t="s">
        <v>179</v>
      </c>
      <c r="D183" s="49">
        <v>10</v>
      </c>
      <c r="E183" s="23"/>
      <c r="F183" s="286" t="s">
        <v>2522</v>
      </c>
      <c r="G183" s="287" t="s">
        <v>2524</v>
      </c>
      <c r="H183" s="287" t="s">
        <v>2523</v>
      </c>
      <c r="I183" s="50">
        <v>372.1</v>
      </c>
      <c r="J183" s="169"/>
      <c r="K183" s="169"/>
      <c r="L183" s="169"/>
      <c r="M183" s="169"/>
      <c r="N183" s="169"/>
      <c r="O183" s="169"/>
      <c r="P183" s="169"/>
      <c r="Q183" s="169"/>
      <c r="R183" s="169"/>
      <c r="S183" s="207"/>
      <c r="T183" s="169"/>
      <c r="U183" s="169"/>
      <c r="V183" s="207">
        <v>10</v>
      </c>
      <c r="W183" s="227">
        <v>372.1</v>
      </c>
      <c r="X183" s="169"/>
      <c r="Y183" s="263"/>
      <c r="Z183" s="169"/>
      <c r="AA183" s="169"/>
      <c r="AB183" s="169"/>
      <c r="AC183" s="169"/>
      <c r="AD183" s="169"/>
      <c r="AE183" s="169"/>
      <c r="AF183" s="169"/>
      <c r="AG183" s="180"/>
      <c r="AH183" s="207">
        <v>372.1</v>
      </c>
    </row>
    <row r="184" spans="2:34" ht="24.75" x14ac:dyDescent="0.25">
      <c r="B184" s="51"/>
      <c r="C184" s="48" t="s">
        <v>180</v>
      </c>
      <c r="D184" s="49">
        <v>24</v>
      </c>
      <c r="E184" s="23"/>
      <c r="F184" s="286" t="s">
        <v>2522</v>
      </c>
      <c r="G184" s="287" t="s">
        <v>2524</v>
      </c>
      <c r="H184" s="287" t="s">
        <v>2523</v>
      </c>
      <c r="I184" s="50">
        <v>250.56</v>
      </c>
      <c r="J184" s="169"/>
      <c r="K184" s="169"/>
      <c r="L184" s="169"/>
      <c r="M184" s="169"/>
      <c r="N184" s="169"/>
      <c r="O184" s="169"/>
      <c r="P184" s="169"/>
      <c r="Q184" s="169"/>
      <c r="R184" s="169"/>
      <c r="S184" s="207"/>
      <c r="T184" s="169">
        <v>24</v>
      </c>
      <c r="U184" s="169">
        <v>250.56</v>
      </c>
      <c r="V184" s="207">
        <v>0</v>
      </c>
      <c r="W184" s="227">
        <v>0</v>
      </c>
      <c r="X184" s="169"/>
      <c r="Y184" s="263"/>
      <c r="Z184" s="169"/>
      <c r="AA184" s="169"/>
      <c r="AB184" s="169"/>
      <c r="AC184" s="169"/>
      <c r="AD184" s="169"/>
      <c r="AE184" s="169"/>
      <c r="AF184" s="169"/>
      <c r="AG184" s="180"/>
      <c r="AH184" s="207">
        <v>250.56</v>
      </c>
    </row>
    <row r="185" spans="2:34" ht="24.75" x14ac:dyDescent="0.25">
      <c r="B185" s="51"/>
      <c r="C185" s="48" t="s">
        <v>181</v>
      </c>
      <c r="D185" s="49">
        <v>3</v>
      </c>
      <c r="E185" s="23"/>
      <c r="F185" s="286" t="s">
        <v>2522</v>
      </c>
      <c r="G185" s="287" t="s">
        <v>2524</v>
      </c>
      <c r="H185" s="287" t="s">
        <v>2523</v>
      </c>
      <c r="I185" s="50">
        <v>103.35400000000001</v>
      </c>
      <c r="J185" s="169"/>
      <c r="K185" s="169"/>
      <c r="L185" s="169"/>
      <c r="M185" s="169"/>
      <c r="N185" s="169"/>
      <c r="O185" s="169"/>
      <c r="P185" s="169"/>
      <c r="Q185" s="169"/>
      <c r="R185" s="169"/>
      <c r="S185" s="207"/>
      <c r="T185" s="169">
        <v>3</v>
      </c>
      <c r="U185" s="169">
        <v>103.35</v>
      </c>
      <c r="V185" s="207"/>
      <c r="W185" s="227"/>
      <c r="X185" s="169"/>
      <c r="Y185" s="263"/>
      <c r="Z185" s="169"/>
      <c r="AA185" s="169"/>
      <c r="AB185" s="169"/>
      <c r="AC185" s="169"/>
      <c r="AD185" s="169"/>
      <c r="AE185" s="169"/>
      <c r="AF185" s="169"/>
      <c r="AG185" s="180"/>
      <c r="AH185" s="207">
        <v>103.35</v>
      </c>
    </row>
    <row r="186" spans="2:34" ht="24.75" x14ac:dyDescent="0.25">
      <c r="B186" s="51"/>
      <c r="C186" s="48" t="s">
        <v>182</v>
      </c>
      <c r="D186" s="57">
        <v>25</v>
      </c>
      <c r="E186" s="23">
        <v>3.51</v>
      </c>
      <c r="F186" s="286" t="s">
        <v>2522</v>
      </c>
      <c r="G186" s="287" t="s">
        <v>2524</v>
      </c>
      <c r="H186" s="287" t="s">
        <v>2523</v>
      </c>
      <c r="I186" s="50">
        <v>180.57400000000001</v>
      </c>
      <c r="J186" s="169"/>
      <c r="K186" s="169"/>
      <c r="L186" s="169"/>
      <c r="M186" s="169"/>
      <c r="N186" s="169"/>
      <c r="O186" s="169"/>
      <c r="P186" s="169"/>
      <c r="Q186" s="169"/>
      <c r="R186" s="169"/>
      <c r="S186" s="207"/>
      <c r="T186" s="169">
        <v>25</v>
      </c>
      <c r="U186" s="169">
        <v>180.57</v>
      </c>
      <c r="V186" s="207"/>
      <c r="W186" s="227"/>
      <c r="X186" s="169"/>
      <c r="Y186" s="263"/>
      <c r="Z186" s="169"/>
      <c r="AA186" s="169"/>
      <c r="AB186" s="169"/>
      <c r="AC186" s="169"/>
      <c r="AD186" s="169"/>
      <c r="AE186" s="169"/>
      <c r="AF186" s="169"/>
      <c r="AG186" s="180"/>
      <c r="AH186" s="207">
        <v>180.57</v>
      </c>
    </row>
    <row r="187" spans="2:34" ht="24.75" x14ac:dyDescent="0.25">
      <c r="B187" s="51"/>
      <c r="C187" s="48" t="s">
        <v>183</v>
      </c>
      <c r="D187" s="49">
        <v>3</v>
      </c>
      <c r="E187" s="23"/>
      <c r="F187" s="286" t="s">
        <v>2522</v>
      </c>
      <c r="G187" s="287" t="s">
        <v>2524</v>
      </c>
      <c r="H187" s="287" t="s">
        <v>2523</v>
      </c>
      <c r="I187" s="50">
        <v>103.35400000000001</v>
      </c>
      <c r="J187" s="169"/>
      <c r="K187" s="169"/>
      <c r="L187" s="169"/>
      <c r="M187" s="169"/>
      <c r="N187" s="169"/>
      <c r="O187" s="169"/>
      <c r="P187" s="169"/>
      <c r="Q187" s="169"/>
      <c r="R187" s="169"/>
      <c r="S187" s="207"/>
      <c r="T187" s="169">
        <v>3</v>
      </c>
      <c r="U187" s="169">
        <v>103.35</v>
      </c>
      <c r="V187" s="207"/>
      <c r="W187" s="227"/>
      <c r="X187" s="169"/>
      <c r="Y187" s="263"/>
      <c r="Z187" s="169"/>
      <c r="AA187" s="169"/>
      <c r="AB187" s="169"/>
      <c r="AC187" s="169"/>
      <c r="AD187" s="169"/>
      <c r="AE187" s="169"/>
      <c r="AF187" s="169"/>
      <c r="AG187" s="180"/>
      <c r="AH187" s="207">
        <v>103.35</v>
      </c>
    </row>
    <row r="188" spans="2:34" ht="24.75" x14ac:dyDescent="0.25">
      <c r="B188" s="51"/>
      <c r="C188" s="48" t="s">
        <v>184</v>
      </c>
      <c r="D188" s="49">
        <v>1</v>
      </c>
      <c r="E188" s="23"/>
      <c r="F188" s="286" t="s">
        <v>2522</v>
      </c>
      <c r="G188" s="287" t="s">
        <v>2524</v>
      </c>
      <c r="H188" s="287" t="s">
        <v>2523</v>
      </c>
      <c r="I188" s="50">
        <v>2859.3999999999996</v>
      </c>
      <c r="J188" s="169"/>
      <c r="K188" s="169"/>
      <c r="L188" s="169"/>
      <c r="M188" s="169"/>
      <c r="N188" s="169"/>
      <c r="O188" s="169"/>
      <c r="P188" s="169"/>
      <c r="Q188" s="169"/>
      <c r="R188" s="169"/>
      <c r="S188" s="207"/>
      <c r="T188" s="169">
        <v>1</v>
      </c>
      <c r="U188" s="169">
        <v>2859.4</v>
      </c>
      <c r="V188" s="207"/>
      <c r="W188" s="227"/>
      <c r="X188" s="169"/>
      <c r="Y188" s="263"/>
      <c r="Z188" s="169"/>
      <c r="AA188" s="169"/>
      <c r="AB188" s="169"/>
      <c r="AC188" s="169"/>
      <c r="AD188" s="169"/>
      <c r="AE188" s="169"/>
      <c r="AF188" s="169"/>
      <c r="AG188" s="180"/>
      <c r="AH188" s="207">
        <v>2859.4</v>
      </c>
    </row>
    <row r="189" spans="2:34" ht="24.75" x14ac:dyDescent="0.25">
      <c r="B189" s="51"/>
      <c r="C189" s="48"/>
      <c r="D189" s="49">
        <v>0</v>
      </c>
      <c r="E189" s="23"/>
      <c r="F189" s="286" t="s">
        <v>2522</v>
      </c>
      <c r="G189" s="287" t="s">
        <v>2524</v>
      </c>
      <c r="H189" s="287" t="s">
        <v>2523</v>
      </c>
      <c r="I189" s="50">
        <v>0</v>
      </c>
      <c r="J189" s="169"/>
      <c r="K189" s="169"/>
      <c r="L189" s="169"/>
      <c r="M189" s="169"/>
      <c r="N189" s="169"/>
      <c r="O189" s="169"/>
      <c r="P189" s="169"/>
      <c r="Q189" s="169"/>
      <c r="R189" s="169"/>
      <c r="S189" s="207"/>
      <c r="T189" s="169"/>
      <c r="U189" s="169"/>
      <c r="V189" s="207">
        <v>0</v>
      </c>
      <c r="W189" s="227">
        <v>0</v>
      </c>
      <c r="X189" s="169"/>
      <c r="Y189" s="263"/>
      <c r="Z189" s="169"/>
      <c r="AA189" s="169"/>
      <c r="AB189" s="169"/>
      <c r="AC189" s="169"/>
      <c r="AD189" s="169"/>
      <c r="AE189" s="169"/>
      <c r="AF189" s="169"/>
      <c r="AG189" s="180"/>
      <c r="AH189" s="207">
        <v>0</v>
      </c>
    </row>
    <row r="190" spans="2:34" x14ac:dyDescent="0.25">
      <c r="B190" s="15">
        <v>21104</v>
      </c>
      <c r="C190" s="53" t="s">
        <v>185</v>
      </c>
      <c r="D190" s="54"/>
      <c r="E190" s="55"/>
      <c r="F190" s="55"/>
      <c r="G190" s="55"/>
      <c r="H190" s="55"/>
      <c r="I190" s="19">
        <v>2321.5500000000002</v>
      </c>
      <c r="J190" s="173">
        <v>0</v>
      </c>
      <c r="K190" s="173">
        <v>0</v>
      </c>
      <c r="L190" s="173">
        <v>0</v>
      </c>
      <c r="M190" s="173">
        <v>0</v>
      </c>
      <c r="N190" s="173">
        <v>0</v>
      </c>
      <c r="O190" s="173">
        <v>0</v>
      </c>
      <c r="P190" s="173">
        <v>0</v>
      </c>
      <c r="Q190" s="173">
        <v>0</v>
      </c>
      <c r="R190" s="173">
        <v>0</v>
      </c>
      <c r="S190" s="184">
        <v>0</v>
      </c>
      <c r="T190" s="173">
        <v>0</v>
      </c>
      <c r="U190" s="173">
        <v>0</v>
      </c>
      <c r="V190" s="173">
        <v>0</v>
      </c>
      <c r="W190" s="179">
        <v>0</v>
      </c>
      <c r="X190" s="173">
        <v>0</v>
      </c>
      <c r="Y190" s="267">
        <v>2321.5500000000002</v>
      </c>
      <c r="Z190" s="173">
        <v>0</v>
      </c>
      <c r="AA190" s="173">
        <v>0</v>
      </c>
      <c r="AB190" s="173">
        <v>0</v>
      </c>
      <c r="AC190" s="173">
        <v>0</v>
      </c>
      <c r="AD190" s="173">
        <v>0</v>
      </c>
      <c r="AE190" s="173">
        <v>0</v>
      </c>
      <c r="AF190" s="173">
        <v>0</v>
      </c>
      <c r="AG190" s="179">
        <v>0</v>
      </c>
      <c r="AH190" s="204">
        <v>2321.5500000000002</v>
      </c>
    </row>
    <row r="191" spans="2:34" ht="24.75" x14ac:dyDescent="0.25">
      <c r="B191" s="26"/>
      <c r="C191" s="48" t="s">
        <v>186</v>
      </c>
      <c r="D191" s="49">
        <v>1</v>
      </c>
      <c r="E191" s="23"/>
      <c r="F191" s="286" t="s">
        <v>2522</v>
      </c>
      <c r="G191" s="287" t="s">
        <v>2524</v>
      </c>
      <c r="H191" s="287" t="s">
        <v>2523</v>
      </c>
      <c r="I191" s="50">
        <v>250.87</v>
      </c>
      <c r="J191" s="169"/>
      <c r="K191" s="169"/>
      <c r="L191" s="169"/>
      <c r="M191" s="169"/>
      <c r="N191" s="169"/>
      <c r="O191" s="169"/>
      <c r="P191" s="169"/>
      <c r="Q191" s="169"/>
      <c r="R191" s="169"/>
      <c r="S191" s="207"/>
      <c r="T191" s="169"/>
      <c r="U191" s="169"/>
      <c r="V191" s="169"/>
      <c r="W191" s="180"/>
      <c r="X191" s="169"/>
      <c r="Y191" s="263">
        <v>250.87</v>
      </c>
      <c r="Z191" s="169"/>
      <c r="AA191" s="169"/>
      <c r="AB191" s="169"/>
      <c r="AC191" s="169"/>
      <c r="AD191" s="169"/>
      <c r="AE191" s="169"/>
      <c r="AF191" s="169"/>
      <c r="AG191" s="180"/>
      <c r="AH191" s="207">
        <v>250.87</v>
      </c>
    </row>
    <row r="192" spans="2:34" ht="24.75" x14ac:dyDescent="0.25">
      <c r="B192" s="26"/>
      <c r="C192" s="48" t="s">
        <v>187</v>
      </c>
      <c r="D192" s="49">
        <v>3</v>
      </c>
      <c r="E192" s="23"/>
      <c r="F192" s="286" t="s">
        <v>2522</v>
      </c>
      <c r="G192" s="287" t="s">
        <v>2524</v>
      </c>
      <c r="H192" s="287" t="s">
        <v>2523</v>
      </c>
      <c r="I192" s="50">
        <v>2070.6800000000003</v>
      </c>
      <c r="J192" s="169"/>
      <c r="K192" s="169"/>
      <c r="L192" s="169"/>
      <c r="M192" s="169"/>
      <c r="N192" s="169"/>
      <c r="O192" s="169"/>
      <c r="P192" s="169"/>
      <c r="Q192" s="169"/>
      <c r="R192" s="169"/>
      <c r="S192" s="207"/>
      <c r="T192" s="169"/>
      <c r="U192" s="169"/>
      <c r="V192" s="169"/>
      <c r="W192" s="180"/>
      <c r="X192" s="169"/>
      <c r="Y192" s="263">
        <v>2070.6800000000003</v>
      </c>
      <c r="Z192" s="169"/>
      <c r="AA192" s="169"/>
      <c r="AB192" s="169"/>
      <c r="AC192" s="169"/>
      <c r="AD192" s="169"/>
      <c r="AE192" s="169"/>
      <c r="AF192" s="169"/>
      <c r="AG192" s="180"/>
      <c r="AH192" s="207">
        <v>2070.6800000000003</v>
      </c>
    </row>
    <row r="193" spans="2:34" ht="24.75" x14ac:dyDescent="0.25">
      <c r="B193" s="26"/>
      <c r="C193" s="48"/>
      <c r="D193" s="49">
        <v>0</v>
      </c>
      <c r="E193" s="23"/>
      <c r="F193" s="286" t="s">
        <v>2522</v>
      </c>
      <c r="G193" s="287" t="s">
        <v>2524</v>
      </c>
      <c r="H193" s="287" t="s">
        <v>2523</v>
      </c>
      <c r="I193" s="50">
        <v>0</v>
      </c>
      <c r="J193" s="169"/>
      <c r="K193" s="169"/>
      <c r="L193" s="169"/>
      <c r="M193" s="169"/>
      <c r="N193" s="169"/>
      <c r="O193" s="169"/>
      <c r="P193" s="169"/>
      <c r="Q193" s="169"/>
      <c r="R193" s="169"/>
      <c r="S193" s="207"/>
      <c r="T193" s="169"/>
      <c r="U193" s="169"/>
      <c r="V193" s="169"/>
      <c r="W193" s="180"/>
      <c r="X193" s="169"/>
      <c r="Y193" s="263">
        <v>0</v>
      </c>
      <c r="Z193" s="169"/>
      <c r="AA193" s="169"/>
      <c r="AB193" s="169"/>
      <c r="AC193" s="169"/>
      <c r="AD193" s="169"/>
      <c r="AE193" s="169"/>
      <c r="AF193" s="169"/>
      <c r="AG193" s="180"/>
      <c r="AH193" s="207">
        <v>0</v>
      </c>
    </row>
    <row r="194" spans="2:34" x14ac:dyDescent="0.25">
      <c r="B194" s="15">
        <v>21105</v>
      </c>
      <c r="C194" s="53" t="s">
        <v>188</v>
      </c>
      <c r="D194" s="54"/>
      <c r="E194" s="55"/>
      <c r="F194" s="55"/>
      <c r="G194" s="55"/>
      <c r="H194" s="55"/>
      <c r="I194" s="19">
        <v>2570</v>
      </c>
      <c r="J194" s="173">
        <v>0</v>
      </c>
      <c r="K194" s="173">
        <v>0</v>
      </c>
      <c r="L194" s="173">
        <v>0</v>
      </c>
      <c r="M194" s="173">
        <v>0</v>
      </c>
      <c r="N194" s="173">
        <v>0</v>
      </c>
      <c r="O194" s="173">
        <v>0</v>
      </c>
      <c r="P194" s="173">
        <v>0</v>
      </c>
      <c r="Q194" s="173">
        <v>0</v>
      </c>
      <c r="R194" s="173">
        <v>0</v>
      </c>
      <c r="S194" s="184">
        <v>0</v>
      </c>
      <c r="T194" s="173">
        <v>4</v>
      </c>
      <c r="U194" s="173">
        <v>1120</v>
      </c>
      <c r="V194" s="173">
        <v>0</v>
      </c>
      <c r="W194" s="179">
        <v>0</v>
      </c>
      <c r="X194" s="173">
        <v>0</v>
      </c>
      <c r="Y194" s="267">
        <v>1450</v>
      </c>
      <c r="Z194" s="173">
        <v>0</v>
      </c>
      <c r="AA194" s="173">
        <v>0</v>
      </c>
      <c r="AB194" s="173">
        <v>0</v>
      </c>
      <c r="AC194" s="173">
        <v>0</v>
      </c>
      <c r="AD194" s="173">
        <v>0</v>
      </c>
      <c r="AE194" s="173">
        <v>0</v>
      </c>
      <c r="AF194" s="173">
        <v>0</v>
      </c>
      <c r="AG194" s="179">
        <v>0</v>
      </c>
      <c r="AH194" s="204">
        <v>2570</v>
      </c>
    </row>
    <row r="195" spans="2:34" ht="24.75" x14ac:dyDescent="0.25">
      <c r="B195" s="26"/>
      <c r="C195" s="48" t="s">
        <v>189</v>
      </c>
      <c r="D195" s="49">
        <v>4</v>
      </c>
      <c r="E195" s="23"/>
      <c r="F195" s="286" t="s">
        <v>2522</v>
      </c>
      <c r="G195" s="287" t="s">
        <v>2524</v>
      </c>
      <c r="H195" s="287" t="s">
        <v>2523</v>
      </c>
      <c r="I195" s="50">
        <v>1300</v>
      </c>
      <c r="J195" s="169"/>
      <c r="K195" s="169"/>
      <c r="L195" s="169"/>
      <c r="M195" s="169"/>
      <c r="N195" s="169"/>
      <c r="O195" s="169"/>
      <c r="P195" s="169"/>
      <c r="Q195" s="169"/>
      <c r="R195" s="169"/>
      <c r="S195" s="207"/>
      <c r="T195" s="169">
        <v>4</v>
      </c>
      <c r="U195" s="169">
        <v>1120</v>
      </c>
      <c r="V195" s="169"/>
      <c r="W195" s="180"/>
      <c r="X195" s="169"/>
      <c r="Y195" s="263">
        <v>180</v>
      </c>
      <c r="Z195" s="169"/>
      <c r="AA195" s="169"/>
      <c r="AB195" s="169"/>
      <c r="AC195" s="169"/>
      <c r="AD195" s="169"/>
      <c r="AE195" s="169"/>
      <c r="AF195" s="169"/>
      <c r="AG195" s="180"/>
      <c r="AH195" s="207">
        <v>1300</v>
      </c>
    </row>
    <row r="196" spans="2:34" ht="24.75" x14ac:dyDescent="0.25">
      <c r="B196" s="26"/>
      <c r="C196" s="48" t="s">
        <v>190</v>
      </c>
      <c r="D196" s="49">
        <v>2</v>
      </c>
      <c r="E196" s="23"/>
      <c r="F196" s="286" t="s">
        <v>2522</v>
      </c>
      <c r="G196" s="287" t="s">
        <v>2524</v>
      </c>
      <c r="H196" s="287" t="s">
        <v>2523</v>
      </c>
      <c r="I196" s="50">
        <v>1270</v>
      </c>
      <c r="J196" s="169"/>
      <c r="K196" s="169"/>
      <c r="L196" s="169"/>
      <c r="M196" s="169"/>
      <c r="N196" s="169"/>
      <c r="O196" s="169"/>
      <c r="P196" s="169"/>
      <c r="Q196" s="169"/>
      <c r="R196" s="169"/>
      <c r="S196" s="207"/>
      <c r="T196" s="169"/>
      <c r="U196" s="169"/>
      <c r="V196" s="169"/>
      <c r="W196" s="180"/>
      <c r="X196" s="169"/>
      <c r="Y196" s="263">
        <v>1270</v>
      </c>
      <c r="Z196" s="169"/>
      <c r="AA196" s="169"/>
      <c r="AB196" s="169"/>
      <c r="AC196" s="169"/>
      <c r="AD196" s="169"/>
      <c r="AE196" s="169"/>
      <c r="AF196" s="169"/>
      <c r="AG196" s="180"/>
      <c r="AH196" s="207">
        <v>1270</v>
      </c>
    </row>
    <row r="197" spans="2:34" ht="24.75" x14ac:dyDescent="0.25">
      <c r="B197" s="51"/>
      <c r="C197" s="48"/>
      <c r="D197" s="49">
        <v>0</v>
      </c>
      <c r="E197" s="23"/>
      <c r="F197" s="286" t="s">
        <v>2522</v>
      </c>
      <c r="G197" s="287" t="s">
        <v>2524</v>
      </c>
      <c r="H197" s="287" t="s">
        <v>2523</v>
      </c>
      <c r="I197" s="50">
        <v>0</v>
      </c>
      <c r="J197" s="169"/>
      <c r="K197" s="169"/>
      <c r="L197" s="169"/>
      <c r="M197" s="169"/>
      <c r="N197" s="169"/>
      <c r="O197" s="169"/>
      <c r="P197" s="169"/>
      <c r="Q197" s="169"/>
      <c r="R197" s="169"/>
      <c r="S197" s="207"/>
      <c r="T197" s="169"/>
      <c r="U197" s="169"/>
      <c r="V197" s="169"/>
      <c r="W197" s="180"/>
      <c r="X197" s="169"/>
      <c r="Y197" s="263">
        <v>0</v>
      </c>
      <c r="Z197" s="169"/>
      <c r="AA197" s="169"/>
      <c r="AB197" s="169"/>
      <c r="AC197" s="169"/>
      <c r="AD197" s="169"/>
      <c r="AE197" s="169"/>
      <c r="AF197" s="169"/>
      <c r="AG197" s="180"/>
      <c r="AH197" s="207">
        <v>0</v>
      </c>
    </row>
    <row r="198" spans="2:34" x14ac:dyDescent="0.25">
      <c r="B198" s="15">
        <v>21106</v>
      </c>
      <c r="C198" s="53" t="s">
        <v>191</v>
      </c>
      <c r="D198" s="54"/>
      <c r="E198" s="55"/>
      <c r="F198" s="55"/>
      <c r="G198" s="55"/>
      <c r="H198" s="55"/>
      <c r="I198" s="56">
        <v>587742.0191919998</v>
      </c>
      <c r="J198" s="173">
        <v>0</v>
      </c>
      <c r="K198" s="173">
        <v>0</v>
      </c>
      <c r="L198" s="173">
        <v>0</v>
      </c>
      <c r="M198" s="173">
        <v>0</v>
      </c>
      <c r="N198" s="173">
        <v>0</v>
      </c>
      <c r="O198" s="173">
        <v>0</v>
      </c>
      <c r="P198" s="173">
        <v>0</v>
      </c>
      <c r="Q198" s="173">
        <v>0</v>
      </c>
      <c r="R198" s="173">
        <v>2</v>
      </c>
      <c r="S198" s="184">
        <v>23942.400000000001</v>
      </c>
      <c r="T198" s="173"/>
      <c r="U198" s="173">
        <v>252545.9896</v>
      </c>
      <c r="V198" s="173">
        <v>0</v>
      </c>
      <c r="W198" s="179">
        <v>0</v>
      </c>
      <c r="X198" s="173"/>
      <c r="Y198" s="267">
        <v>311253.62959199975</v>
      </c>
      <c r="Z198" s="173">
        <v>0</v>
      </c>
      <c r="AA198" s="173">
        <v>0</v>
      </c>
      <c r="AB198" s="173">
        <v>0</v>
      </c>
      <c r="AC198" s="173">
        <v>0</v>
      </c>
      <c r="AD198" s="173">
        <v>0</v>
      </c>
      <c r="AE198" s="173">
        <v>0</v>
      </c>
      <c r="AF198" s="173">
        <v>0</v>
      </c>
      <c r="AG198" s="179">
        <v>0</v>
      </c>
      <c r="AH198" s="204">
        <v>587742.01770399977</v>
      </c>
    </row>
    <row r="199" spans="2:34" ht="24.75" x14ac:dyDescent="0.25">
      <c r="B199" s="26"/>
      <c r="C199" s="48" t="s">
        <v>192</v>
      </c>
      <c r="D199" s="49">
        <v>4</v>
      </c>
      <c r="E199" s="23"/>
      <c r="F199" s="286" t="s">
        <v>2522</v>
      </c>
      <c r="G199" s="287" t="s">
        <v>2524</v>
      </c>
      <c r="H199" s="287" t="s">
        <v>2523</v>
      </c>
      <c r="I199" s="50">
        <v>637.11760000000004</v>
      </c>
      <c r="J199" s="169"/>
      <c r="K199" s="169"/>
      <c r="L199" s="169"/>
      <c r="M199" s="169"/>
      <c r="N199" s="169"/>
      <c r="O199" s="169"/>
      <c r="P199" s="169"/>
      <c r="Q199" s="169"/>
      <c r="R199" s="169"/>
      <c r="S199" s="207"/>
      <c r="T199" s="169"/>
      <c r="U199" s="169"/>
      <c r="V199" s="169"/>
      <c r="W199" s="180"/>
      <c r="X199" s="207">
        <v>4</v>
      </c>
      <c r="Y199" s="263">
        <v>637.11760000000004</v>
      </c>
      <c r="Z199" s="169"/>
      <c r="AA199" s="169"/>
      <c r="AB199" s="169"/>
      <c r="AC199" s="169"/>
      <c r="AD199" s="169"/>
      <c r="AE199" s="169"/>
      <c r="AF199" s="169"/>
      <c r="AG199" s="180"/>
      <c r="AH199" s="207">
        <v>637.11760000000004</v>
      </c>
    </row>
    <row r="200" spans="2:34" ht="24.75" x14ac:dyDescent="0.25">
      <c r="B200" s="26"/>
      <c r="C200" s="48" t="s">
        <v>193</v>
      </c>
      <c r="D200" s="49">
        <v>0</v>
      </c>
      <c r="E200" s="23"/>
      <c r="F200" s="286" t="s">
        <v>2522</v>
      </c>
      <c r="G200" s="287" t="s">
        <v>2524</v>
      </c>
      <c r="H200" s="287" t="s">
        <v>2523</v>
      </c>
      <c r="I200" s="50">
        <v>0</v>
      </c>
      <c r="J200" s="169"/>
      <c r="K200" s="169"/>
      <c r="L200" s="169"/>
      <c r="M200" s="169"/>
      <c r="N200" s="169"/>
      <c r="O200" s="169"/>
      <c r="P200" s="169"/>
      <c r="Q200" s="169"/>
      <c r="R200" s="169"/>
      <c r="S200" s="207"/>
      <c r="T200" s="169"/>
      <c r="U200" s="169"/>
      <c r="V200" s="169"/>
      <c r="W200" s="180"/>
      <c r="X200" s="207">
        <v>0</v>
      </c>
      <c r="Y200" s="263">
        <v>0</v>
      </c>
      <c r="Z200" s="169"/>
      <c r="AA200" s="169"/>
      <c r="AB200" s="169"/>
      <c r="AC200" s="169"/>
      <c r="AD200" s="169"/>
      <c r="AE200" s="169"/>
      <c r="AF200" s="169"/>
      <c r="AG200" s="180"/>
      <c r="AH200" s="207">
        <v>0</v>
      </c>
    </row>
    <row r="201" spans="2:34" ht="24.75" x14ac:dyDescent="0.25">
      <c r="B201" s="26"/>
      <c r="C201" s="48" t="s">
        <v>194</v>
      </c>
      <c r="D201" s="49">
        <v>9</v>
      </c>
      <c r="E201" s="23">
        <v>12000</v>
      </c>
      <c r="F201" s="286" t="s">
        <v>2522</v>
      </c>
      <c r="G201" s="287" t="s">
        <v>2524</v>
      </c>
      <c r="H201" s="287" t="s">
        <v>2523</v>
      </c>
      <c r="I201" s="50">
        <v>108000</v>
      </c>
      <c r="J201" s="169"/>
      <c r="K201" s="169"/>
      <c r="L201" s="169"/>
      <c r="M201" s="169"/>
      <c r="N201" s="169"/>
      <c r="O201" s="169"/>
      <c r="P201" s="169"/>
      <c r="Q201" s="169"/>
      <c r="R201" s="169">
        <v>2</v>
      </c>
      <c r="S201" s="207">
        <v>23942.400000000001</v>
      </c>
      <c r="T201" s="169">
        <v>7</v>
      </c>
      <c r="U201" s="169">
        <v>84057.600000000006</v>
      </c>
      <c r="V201" s="169"/>
      <c r="W201" s="180"/>
      <c r="X201" s="207"/>
      <c r="Y201" s="263"/>
      <c r="Z201" s="169"/>
      <c r="AA201" s="169"/>
      <c r="AB201" s="169"/>
      <c r="AC201" s="169"/>
      <c r="AD201" s="169"/>
      <c r="AE201" s="169"/>
      <c r="AF201" s="169"/>
      <c r="AG201" s="180"/>
      <c r="AH201" s="207">
        <v>108000</v>
      </c>
    </row>
    <row r="202" spans="2:34" ht="24.75" x14ac:dyDescent="0.25">
      <c r="B202" s="26"/>
      <c r="C202" s="48" t="s">
        <v>195</v>
      </c>
      <c r="D202" s="49">
        <v>0</v>
      </c>
      <c r="E202" s="23"/>
      <c r="F202" s="286" t="s">
        <v>2522</v>
      </c>
      <c r="G202" s="287" t="s">
        <v>2524</v>
      </c>
      <c r="H202" s="287" t="s">
        <v>2523</v>
      </c>
      <c r="I202" s="50">
        <v>0</v>
      </c>
      <c r="J202" s="169"/>
      <c r="K202" s="169"/>
      <c r="L202" s="169"/>
      <c r="M202" s="169"/>
      <c r="N202" s="169"/>
      <c r="O202" s="169"/>
      <c r="P202" s="169"/>
      <c r="Q202" s="169"/>
      <c r="R202" s="169"/>
      <c r="S202" s="207"/>
      <c r="T202" s="169">
        <v>0</v>
      </c>
      <c r="U202" s="169">
        <v>0</v>
      </c>
      <c r="V202" s="169"/>
      <c r="W202" s="180"/>
      <c r="X202" s="207"/>
      <c r="Y202" s="263"/>
      <c r="Z202" s="169"/>
      <c r="AA202" s="169"/>
      <c r="AB202" s="169"/>
      <c r="AC202" s="169"/>
      <c r="AD202" s="169"/>
      <c r="AE202" s="169"/>
      <c r="AF202" s="169"/>
      <c r="AG202" s="180"/>
      <c r="AH202" s="207">
        <v>0</v>
      </c>
    </row>
    <row r="203" spans="2:34" ht="24.75" x14ac:dyDescent="0.25">
      <c r="B203" s="26"/>
      <c r="C203" s="48" t="s">
        <v>196</v>
      </c>
      <c r="D203" s="49">
        <v>100</v>
      </c>
      <c r="E203" s="23"/>
      <c r="F203" s="286" t="s">
        <v>2522</v>
      </c>
      <c r="G203" s="287" t="s">
        <v>2524</v>
      </c>
      <c r="H203" s="287" t="s">
        <v>2523</v>
      </c>
      <c r="I203" s="50">
        <v>911</v>
      </c>
      <c r="J203" s="169"/>
      <c r="K203" s="169"/>
      <c r="L203" s="169"/>
      <c r="M203" s="169"/>
      <c r="N203" s="169"/>
      <c r="O203" s="169"/>
      <c r="P203" s="169"/>
      <c r="Q203" s="169"/>
      <c r="R203" s="169"/>
      <c r="S203" s="207"/>
      <c r="T203" s="169">
        <v>100</v>
      </c>
      <c r="U203" s="169">
        <v>911</v>
      </c>
      <c r="V203" s="169"/>
      <c r="W203" s="180"/>
      <c r="X203" s="207"/>
      <c r="Y203" s="263"/>
      <c r="Z203" s="169"/>
      <c r="AA203" s="169"/>
      <c r="AB203" s="169"/>
      <c r="AC203" s="169"/>
      <c r="AD203" s="169"/>
      <c r="AE203" s="169"/>
      <c r="AF203" s="169"/>
      <c r="AG203" s="180"/>
      <c r="AH203" s="207">
        <v>911</v>
      </c>
    </row>
    <row r="204" spans="2:34" ht="24.75" x14ac:dyDescent="0.25">
      <c r="B204" s="26"/>
      <c r="C204" s="61" t="s">
        <v>197</v>
      </c>
      <c r="D204" s="49">
        <v>6</v>
      </c>
      <c r="E204" s="23"/>
      <c r="F204" s="286" t="s">
        <v>2522</v>
      </c>
      <c r="G204" s="287" t="s">
        <v>2524</v>
      </c>
      <c r="H204" s="287" t="s">
        <v>2523</v>
      </c>
      <c r="I204" s="50">
        <v>538.2780479999999</v>
      </c>
      <c r="J204" s="169"/>
      <c r="K204" s="169"/>
      <c r="L204" s="169"/>
      <c r="M204" s="169"/>
      <c r="N204" s="169"/>
      <c r="O204" s="169"/>
      <c r="P204" s="169"/>
      <c r="Q204" s="169"/>
      <c r="R204" s="169"/>
      <c r="S204" s="207"/>
      <c r="T204" s="169">
        <v>6</v>
      </c>
      <c r="U204" s="169">
        <v>538.2780479999999</v>
      </c>
      <c r="V204" s="169"/>
      <c r="W204" s="180"/>
      <c r="X204" s="207"/>
      <c r="Y204" s="263"/>
      <c r="Z204" s="169"/>
      <c r="AA204" s="169"/>
      <c r="AB204" s="169"/>
      <c r="AC204" s="169"/>
      <c r="AD204" s="169"/>
      <c r="AE204" s="169"/>
      <c r="AF204" s="169"/>
      <c r="AG204" s="180"/>
      <c r="AH204" s="207">
        <v>538.2780479999999</v>
      </c>
    </row>
    <row r="205" spans="2:34" ht="24.75" x14ac:dyDescent="0.25">
      <c r="B205" s="26"/>
      <c r="C205" s="48" t="s">
        <v>198</v>
      </c>
      <c r="D205" s="57">
        <v>96</v>
      </c>
      <c r="E205" s="23"/>
      <c r="F205" s="286" t="s">
        <v>2522</v>
      </c>
      <c r="G205" s="287" t="s">
        <v>2524</v>
      </c>
      <c r="H205" s="287" t="s">
        <v>2523</v>
      </c>
      <c r="I205" s="50">
        <v>8617.2596000000012</v>
      </c>
      <c r="J205" s="169"/>
      <c r="K205" s="169"/>
      <c r="L205" s="169"/>
      <c r="M205" s="169"/>
      <c r="N205" s="169"/>
      <c r="O205" s="169"/>
      <c r="P205" s="169"/>
      <c r="Q205" s="169"/>
      <c r="R205" s="169"/>
      <c r="S205" s="207"/>
      <c r="T205" s="169">
        <v>96</v>
      </c>
      <c r="U205" s="169">
        <v>8617.2621119999985</v>
      </c>
      <c r="V205" s="169"/>
      <c r="W205" s="180"/>
      <c r="X205" s="207"/>
      <c r="Y205" s="263"/>
      <c r="Z205" s="169"/>
      <c r="AA205" s="169"/>
      <c r="AB205" s="169"/>
      <c r="AC205" s="169"/>
      <c r="AD205" s="169"/>
      <c r="AE205" s="169"/>
      <c r="AF205" s="169"/>
      <c r="AG205" s="180"/>
      <c r="AH205" s="207">
        <v>8617.2621119999985</v>
      </c>
    </row>
    <row r="206" spans="2:34" ht="24.75" x14ac:dyDescent="0.25">
      <c r="B206" s="26"/>
      <c r="C206" s="48" t="s">
        <v>199</v>
      </c>
      <c r="D206" s="57">
        <v>135</v>
      </c>
      <c r="E206" s="23"/>
      <c r="F206" s="286" t="s">
        <v>2522</v>
      </c>
      <c r="G206" s="287" t="s">
        <v>2524</v>
      </c>
      <c r="H206" s="287" t="s">
        <v>2523</v>
      </c>
      <c r="I206" s="50">
        <v>15734.364</v>
      </c>
      <c r="J206" s="169"/>
      <c r="K206" s="169"/>
      <c r="L206" s="169"/>
      <c r="M206" s="169"/>
      <c r="N206" s="169"/>
      <c r="O206" s="169"/>
      <c r="P206" s="169"/>
      <c r="Q206" s="169"/>
      <c r="R206" s="169"/>
      <c r="S206" s="207"/>
      <c r="T206" s="169">
        <v>10</v>
      </c>
      <c r="U206" s="169">
        <v>2819.94</v>
      </c>
      <c r="V206" s="169"/>
      <c r="W206" s="180"/>
      <c r="X206" s="207">
        <v>125</v>
      </c>
      <c r="Y206" s="263">
        <v>12914.42</v>
      </c>
      <c r="Z206" s="169"/>
      <c r="AA206" s="169"/>
      <c r="AB206" s="169"/>
      <c r="AC206" s="169"/>
      <c r="AD206" s="169"/>
      <c r="AE206" s="169"/>
      <c r="AF206" s="169"/>
      <c r="AG206" s="180"/>
      <c r="AH206" s="207">
        <v>15734.36</v>
      </c>
    </row>
    <row r="207" spans="2:34" ht="24.75" x14ac:dyDescent="0.25">
      <c r="B207" s="26"/>
      <c r="C207" s="48" t="s">
        <v>200</v>
      </c>
      <c r="D207" s="49">
        <v>2</v>
      </c>
      <c r="E207" s="23"/>
      <c r="F207" s="286" t="s">
        <v>2522</v>
      </c>
      <c r="G207" s="287" t="s">
        <v>2524</v>
      </c>
      <c r="H207" s="287" t="s">
        <v>2523</v>
      </c>
      <c r="I207" s="50">
        <v>107.96</v>
      </c>
      <c r="J207" s="169"/>
      <c r="K207" s="169"/>
      <c r="L207" s="169"/>
      <c r="M207" s="169"/>
      <c r="N207" s="169"/>
      <c r="O207" s="169"/>
      <c r="P207" s="169"/>
      <c r="Q207" s="169"/>
      <c r="R207" s="169"/>
      <c r="S207" s="207"/>
      <c r="T207" s="169">
        <v>2</v>
      </c>
      <c r="U207" s="169">
        <v>107.96</v>
      </c>
      <c r="V207" s="169"/>
      <c r="W207" s="180"/>
      <c r="X207" s="207"/>
      <c r="Y207" s="263"/>
      <c r="Z207" s="169"/>
      <c r="AA207" s="169"/>
      <c r="AB207" s="169"/>
      <c r="AC207" s="169"/>
      <c r="AD207" s="169"/>
      <c r="AE207" s="169"/>
      <c r="AF207" s="169"/>
      <c r="AG207" s="180"/>
      <c r="AH207" s="207">
        <v>107.96</v>
      </c>
    </row>
    <row r="208" spans="2:34" ht="24.75" x14ac:dyDescent="0.25">
      <c r="B208" s="26"/>
      <c r="C208" s="48" t="s">
        <v>201</v>
      </c>
      <c r="D208" s="49">
        <v>3</v>
      </c>
      <c r="E208" s="23"/>
      <c r="F208" s="286" t="s">
        <v>2522</v>
      </c>
      <c r="G208" s="287" t="s">
        <v>2524</v>
      </c>
      <c r="H208" s="287" t="s">
        <v>2523</v>
      </c>
      <c r="I208" s="50">
        <v>310.08</v>
      </c>
      <c r="J208" s="169"/>
      <c r="K208" s="169"/>
      <c r="L208" s="169"/>
      <c r="M208" s="169"/>
      <c r="N208" s="169"/>
      <c r="O208" s="169"/>
      <c r="P208" s="169"/>
      <c r="Q208" s="169"/>
      <c r="R208" s="169"/>
      <c r="S208" s="207"/>
      <c r="T208" s="169">
        <v>3</v>
      </c>
      <c r="U208" s="169">
        <v>310.08</v>
      </c>
      <c r="V208" s="169"/>
      <c r="W208" s="180"/>
      <c r="X208" s="207"/>
      <c r="Y208" s="263"/>
      <c r="Z208" s="169"/>
      <c r="AA208" s="169"/>
      <c r="AB208" s="169"/>
      <c r="AC208" s="169"/>
      <c r="AD208" s="169"/>
      <c r="AE208" s="169"/>
      <c r="AF208" s="169"/>
      <c r="AG208" s="180"/>
      <c r="AH208" s="207">
        <v>310.08</v>
      </c>
    </row>
    <row r="209" spans="2:34" ht="24.75" x14ac:dyDescent="0.25">
      <c r="B209" s="26"/>
      <c r="C209" s="48" t="s">
        <v>202</v>
      </c>
      <c r="D209" s="49">
        <v>2</v>
      </c>
      <c r="E209" s="23"/>
      <c r="F209" s="286" t="s">
        <v>2522</v>
      </c>
      <c r="G209" s="287" t="s">
        <v>2524</v>
      </c>
      <c r="H209" s="287" t="s">
        <v>2523</v>
      </c>
      <c r="I209" s="50">
        <v>500</v>
      </c>
      <c r="J209" s="169"/>
      <c r="K209" s="169"/>
      <c r="L209" s="169"/>
      <c r="M209" s="169"/>
      <c r="N209" s="169"/>
      <c r="O209" s="169"/>
      <c r="P209" s="169"/>
      <c r="Q209" s="169"/>
      <c r="R209" s="169"/>
      <c r="S209" s="207"/>
      <c r="T209" s="169">
        <v>2</v>
      </c>
      <c r="U209" s="169">
        <v>500</v>
      </c>
      <c r="V209" s="169"/>
      <c r="W209" s="180"/>
      <c r="X209" s="207"/>
      <c r="Y209" s="263"/>
      <c r="Z209" s="169"/>
      <c r="AA209" s="169"/>
      <c r="AB209" s="169"/>
      <c r="AC209" s="169"/>
      <c r="AD209" s="169"/>
      <c r="AE209" s="169"/>
      <c r="AF209" s="169"/>
      <c r="AG209" s="180"/>
      <c r="AH209" s="207">
        <v>500</v>
      </c>
    </row>
    <row r="210" spans="2:34" ht="24.75" x14ac:dyDescent="0.25">
      <c r="B210" s="26"/>
      <c r="C210" s="48" t="s">
        <v>62</v>
      </c>
      <c r="D210" s="49">
        <v>0</v>
      </c>
      <c r="E210" s="23"/>
      <c r="F210" s="286" t="s">
        <v>2522</v>
      </c>
      <c r="G210" s="287" t="s">
        <v>2524</v>
      </c>
      <c r="H210" s="287" t="s">
        <v>2523</v>
      </c>
      <c r="I210" s="50">
        <v>0</v>
      </c>
      <c r="J210" s="169"/>
      <c r="K210" s="169"/>
      <c r="L210" s="169"/>
      <c r="M210" s="169"/>
      <c r="N210" s="169"/>
      <c r="O210" s="169"/>
      <c r="P210" s="169"/>
      <c r="Q210" s="169"/>
      <c r="R210" s="169"/>
      <c r="S210" s="207"/>
      <c r="T210" s="169">
        <v>0</v>
      </c>
      <c r="U210" s="169">
        <v>0</v>
      </c>
      <c r="V210" s="169"/>
      <c r="W210" s="180"/>
      <c r="X210" s="207"/>
      <c r="Y210" s="263"/>
      <c r="Z210" s="169"/>
      <c r="AA210" s="169"/>
      <c r="AB210" s="169"/>
      <c r="AC210" s="169"/>
      <c r="AD210" s="169"/>
      <c r="AE210" s="169"/>
      <c r="AF210" s="169"/>
      <c r="AG210" s="180"/>
      <c r="AH210" s="207">
        <v>0</v>
      </c>
    </row>
    <row r="211" spans="2:34" ht="24.75" x14ac:dyDescent="0.25">
      <c r="B211" s="26"/>
      <c r="C211" s="48" t="s">
        <v>203</v>
      </c>
      <c r="D211" s="49">
        <v>10</v>
      </c>
      <c r="E211" s="23"/>
      <c r="F211" s="286" t="s">
        <v>2522</v>
      </c>
      <c r="G211" s="287" t="s">
        <v>2524</v>
      </c>
      <c r="H211" s="287" t="s">
        <v>2523</v>
      </c>
      <c r="I211" s="50">
        <v>310.10000000000002</v>
      </c>
      <c r="J211" s="169"/>
      <c r="K211" s="169"/>
      <c r="L211" s="169"/>
      <c r="M211" s="169"/>
      <c r="N211" s="169"/>
      <c r="O211" s="169"/>
      <c r="P211" s="169"/>
      <c r="Q211" s="169"/>
      <c r="R211" s="169"/>
      <c r="S211" s="207"/>
      <c r="T211" s="169">
        <v>10</v>
      </c>
      <c r="U211" s="169">
        <v>310.10000000000002</v>
      </c>
      <c r="V211" s="169"/>
      <c r="W211" s="180"/>
      <c r="X211" s="207"/>
      <c r="Y211" s="263"/>
      <c r="Z211" s="169"/>
      <c r="AA211" s="169"/>
      <c r="AB211" s="169"/>
      <c r="AC211" s="169"/>
      <c r="AD211" s="169"/>
      <c r="AE211" s="169"/>
      <c r="AF211" s="169"/>
      <c r="AG211" s="180"/>
      <c r="AH211" s="207">
        <v>310.10000000000002</v>
      </c>
    </row>
    <row r="212" spans="2:34" ht="24.75" x14ac:dyDescent="0.25">
      <c r="B212" s="26"/>
      <c r="C212" s="48" t="s">
        <v>204</v>
      </c>
      <c r="D212" s="49">
        <v>2</v>
      </c>
      <c r="E212" s="23"/>
      <c r="F212" s="286" t="s">
        <v>2522</v>
      </c>
      <c r="G212" s="287" t="s">
        <v>2524</v>
      </c>
      <c r="H212" s="287" t="s">
        <v>2523</v>
      </c>
      <c r="I212" s="50">
        <v>62.02</v>
      </c>
      <c r="J212" s="169"/>
      <c r="K212" s="169"/>
      <c r="L212" s="169"/>
      <c r="M212" s="169"/>
      <c r="N212" s="169"/>
      <c r="O212" s="169"/>
      <c r="P212" s="169"/>
      <c r="Q212" s="169"/>
      <c r="R212" s="169"/>
      <c r="S212" s="207"/>
      <c r="T212" s="169">
        <v>2</v>
      </c>
      <c r="U212" s="169">
        <v>62.02</v>
      </c>
      <c r="V212" s="169"/>
      <c r="W212" s="180"/>
      <c r="X212" s="207"/>
      <c r="Y212" s="263"/>
      <c r="Z212" s="169"/>
      <c r="AA212" s="169"/>
      <c r="AB212" s="169"/>
      <c r="AC212" s="169"/>
      <c r="AD212" s="169"/>
      <c r="AE212" s="169"/>
      <c r="AF212" s="169"/>
      <c r="AG212" s="180"/>
      <c r="AH212" s="207">
        <v>62.02</v>
      </c>
    </row>
    <row r="213" spans="2:34" ht="24.75" x14ac:dyDescent="0.25">
      <c r="B213" s="26"/>
      <c r="C213" s="48" t="s">
        <v>205</v>
      </c>
      <c r="D213" s="57">
        <v>140</v>
      </c>
      <c r="E213" s="23"/>
      <c r="F213" s="286" t="s">
        <v>2522</v>
      </c>
      <c r="G213" s="287" t="s">
        <v>2524</v>
      </c>
      <c r="H213" s="287" t="s">
        <v>2523</v>
      </c>
      <c r="I213" s="50">
        <v>4244.8</v>
      </c>
      <c r="J213" s="169"/>
      <c r="K213" s="169"/>
      <c r="L213" s="169"/>
      <c r="M213" s="169"/>
      <c r="N213" s="169"/>
      <c r="O213" s="169"/>
      <c r="P213" s="169"/>
      <c r="Q213" s="169"/>
      <c r="R213" s="169"/>
      <c r="S213" s="207"/>
      <c r="T213" s="169">
        <v>140</v>
      </c>
      <c r="U213" s="169">
        <v>4244.8</v>
      </c>
      <c r="V213" s="169"/>
      <c r="W213" s="180"/>
      <c r="X213" s="207"/>
      <c r="Y213" s="263"/>
      <c r="Z213" s="169"/>
      <c r="AA213" s="169"/>
      <c r="AB213" s="169"/>
      <c r="AC213" s="169"/>
      <c r="AD213" s="169"/>
      <c r="AE213" s="169"/>
      <c r="AF213" s="169"/>
      <c r="AG213" s="180"/>
      <c r="AH213" s="207">
        <v>4244.8</v>
      </c>
    </row>
    <row r="214" spans="2:34" ht="24.75" x14ac:dyDescent="0.25">
      <c r="B214" s="26"/>
      <c r="C214" s="48" t="s">
        <v>206</v>
      </c>
      <c r="D214" s="49">
        <v>15</v>
      </c>
      <c r="E214" s="23"/>
      <c r="F214" s="286" t="s">
        <v>2522</v>
      </c>
      <c r="G214" s="287" t="s">
        <v>2524</v>
      </c>
      <c r="H214" s="287" t="s">
        <v>2523</v>
      </c>
      <c r="I214" s="50">
        <v>128.4</v>
      </c>
      <c r="J214" s="169"/>
      <c r="K214" s="169"/>
      <c r="L214" s="169"/>
      <c r="M214" s="169"/>
      <c r="N214" s="169"/>
      <c r="O214" s="169"/>
      <c r="P214" s="169"/>
      <c r="Q214" s="169"/>
      <c r="R214" s="169"/>
      <c r="S214" s="207"/>
      <c r="T214" s="169">
        <v>15</v>
      </c>
      <c r="U214" s="169">
        <v>128.4</v>
      </c>
      <c r="V214" s="169"/>
      <c r="W214" s="180"/>
      <c r="X214" s="207"/>
      <c r="Y214" s="263"/>
      <c r="Z214" s="169"/>
      <c r="AA214" s="169"/>
      <c r="AB214" s="169"/>
      <c r="AC214" s="169"/>
      <c r="AD214" s="169"/>
      <c r="AE214" s="169"/>
      <c r="AF214" s="169"/>
      <c r="AG214" s="180"/>
      <c r="AH214" s="207">
        <v>128.4</v>
      </c>
    </row>
    <row r="215" spans="2:34" ht="24.75" x14ac:dyDescent="0.25">
      <c r="B215" s="26"/>
      <c r="C215" s="48" t="s">
        <v>207</v>
      </c>
      <c r="D215" s="49">
        <v>30</v>
      </c>
      <c r="E215" s="23"/>
      <c r="F215" s="286" t="s">
        <v>2522</v>
      </c>
      <c r="G215" s="287" t="s">
        <v>2524</v>
      </c>
      <c r="H215" s="287" t="s">
        <v>2523</v>
      </c>
      <c r="I215" s="50">
        <v>82.8</v>
      </c>
      <c r="J215" s="169"/>
      <c r="K215" s="169"/>
      <c r="L215" s="169"/>
      <c r="M215" s="169"/>
      <c r="N215" s="169"/>
      <c r="O215" s="169"/>
      <c r="P215" s="169"/>
      <c r="Q215" s="169"/>
      <c r="R215" s="169"/>
      <c r="S215" s="207"/>
      <c r="T215" s="169">
        <v>30</v>
      </c>
      <c r="U215" s="169">
        <v>82.8</v>
      </c>
      <c r="V215" s="169"/>
      <c r="W215" s="180"/>
      <c r="X215" s="207"/>
      <c r="Y215" s="263"/>
      <c r="Z215" s="169"/>
      <c r="AA215" s="169"/>
      <c r="AB215" s="169"/>
      <c r="AC215" s="169"/>
      <c r="AD215" s="169"/>
      <c r="AE215" s="169"/>
      <c r="AF215" s="169"/>
      <c r="AG215" s="180"/>
      <c r="AH215" s="207">
        <v>82.8</v>
      </c>
    </row>
    <row r="216" spans="2:34" ht="24.75" x14ac:dyDescent="0.25">
      <c r="B216" s="26"/>
      <c r="C216" s="48" t="s">
        <v>208</v>
      </c>
      <c r="D216" s="49">
        <v>0</v>
      </c>
      <c r="E216" s="23"/>
      <c r="F216" s="286" t="s">
        <v>2522</v>
      </c>
      <c r="G216" s="287" t="s">
        <v>2524</v>
      </c>
      <c r="H216" s="287" t="s">
        <v>2523</v>
      </c>
      <c r="I216" s="50">
        <v>0</v>
      </c>
      <c r="J216" s="169"/>
      <c r="K216" s="169"/>
      <c r="L216" s="169"/>
      <c r="M216" s="169"/>
      <c r="N216" s="169"/>
      <c r="O216" s="169"/>
      <c r="P216" s="169"/>
      <c r="Q216" s="169"/>
      <c r="R216" s="169"/>
      <c r="S216" s="207"/>
      <c r="T216" s="169">
        <v>0</v>
      </c>
      <c r="U216" s="169">
        <v>0</v>
      </c>
      <c r="V216" s="169"/>
      <c r="W216" s="180"/>
      <c r="X216" s="207"/>
      <c r="Y216" s="263"/>
      <c r="Z216" s="169"/>
      <c r="AA216" s="169"/>
      <c r="AB216" s="169"/>
      <c r="AC216" s="169"/>
      <c r="AD216" s="169"/>
      <c r="AE216" s="169"/>
      <c r="AF216" s="169"/>
      <c r="AG216" s="180"/>
      <c r="AH216" s="207">
        <v>0</v>
      </c>
    </row>
    <row r="217" spans="2:34" ht="24.75" x14ac:dyDescent="0.25">
      <c r="B217" s="26"/>
      <c r="C217" s="48" t="s">
        <v>209</v>
      </c>
      <c r="D217" s="49">
        <v>0</v>
      </c>
      <c r="E217" s="23"/>
      <c r="F217" s="286" t="s">
        <v>2522</v>
      </c>
      <c r="G217" s="287" t="s">
        <v>2524</v>
      </c>
      <c r="H217" s="287" t="s">
        <v>2523</v>
      </c>
      <c r="I217" s="50">
        <v>0</v>
      </c>
      <c r="J217" s="169"/>
      <c r="K217" s="169"/>
      <c r="L217" s="169"/>
      <c r="M217" s="169"/>
      <c r="N217" s="169"/>
      <c r="O217" s="169"/>
      <c r="P217" s="169"/>
      <c r="Q217" s="169"/>
      <c r="R217" s="169"/>
      <c r="S217" s="207"/>
      <c r="T217" s="169">
        <v>0</v>
      </c>
      <c r="U217" s="169">
        <v>0</v>
      </c>
      <c r="V217" s="169"/>
      <c r="W217" s="180"/>
      <c r="X217" s="207"/>
      <c r="Y217" s="263"/>
      <c r="Z217" s="169"/>
      <c r="AA217" s="169"/>
      <c r="AB217" s="169"/>
      <c r="AC217" s="169"/>
      <c r="AD217" s="169"/>
      <c r="AE217" s="169"/>
      <c r="AF217" s="169"/>
      <c r="AG217" s="180"/>
      <c r="AH217" s="207">
        <v>0</v>
      </c>
    </row>
    <row r="218" spans="2:34" ht="24.75" x14ac:dyDescent="0.25">
      <c r="B218" s="26"/>
      <c r="C218" s="48" t="s">
        <v>210</v>
      </c>
      <c r="D218" s="49">
        <v>0</v>
      </c>
      <c r="E218" s="23"/>
      <c r="F218" s="286" t="s">
        <v>2522</v>
      </c>
      <c r="G218" s="287" t="s">
        <v>2524</v>
      </c>
      <c r="H218" s="287" t="s">
        <v>2523</v>
      </c>
      <c r="I218" s="50">
        <v>0</v>
      </c>
      <c r="J218" s="169"/>
      <c r="K218" s="169"/>
      <c r="L218" s="169"/>
      <c r="M218" s="169"/>
      <c r="N218" s="169"/>
      <c r="O218" s="169"/>
      <c r="P218" s="169"/>
      <c r="Q218" s="169"/>
      <c r="R218" s="169"/>
      <c r="S218" s="207"/>
      <c r="T218" s="169">
        <v>0</v>
      </c>
      <c r="U218" s="169">
        <v>0</v>
      </c>
      <c r="V218" s="169"/>
      <c r="W218" s="180"/>
      <c r="X218" s="207"/>
      <c r="Y218" s="263"/>
      <c r="Z218" s="169"/>
      <c r="AA218" s="169"/>
      <c r="AB218" s="169"/>
      <c r="AC218" s="169"/>
      <c r="AD218" s="169"/>
      <c r="AE218" s="169"/>
      <c r="AF218" s="169"/>
      <c r="AG218" s="180"/>
      <c r="AH218" s="207">
        <v>0</v>
      </c>
    </row>
    <row r="219" spans="2:34" ht="24.75" x14ac:dyDescent="0.25">
      <c r="B219" s="26"/>
      <c r="C219" s="48" t="s">
        <v>211</v>
      </c>
      <c r="D219" s="49">
        <v>0</v>
      </c>
      <c r="E219" s="23"/>
      <c r="F219" s="286" t="s">
        <v>2522</v>
      </c>
      <c r="G219" s="287" t="s">
        <v>2524</v>
      </c>
      <c r="H219" s="287" t="s">
        <v>2523</v>
      </c>
      <c r="I219" s="50">
        <v>0</v>
      </c>
      <c r="J219" s="169"/>
      <c r="K219" s="169"/>
      <c r="L219" s="169"/>
      <c r="M219" s="169"/>
      <c r="N219" s="169"/>
      <c r="O219" s="169"/>
      <c r="P219" s="169"/>
      <c r="Q219" s="169"/>
      <c r="R219" s="169"/>
      <c r="S219" s="207"/>
      <c r="T219" s="169">
        <v>0</v>
      </c>
      <c r="U219" s="169">
        <v>0</v>
      </c>
      <c r="V219" s="169"/>
      <c r="W219" s="180"/>
      <c r="X219" s="207"/>
      <c r="Y219" s="263"/>
      <c r="Z219" s="169"/>
      <c r="AA219" s="169"/>
      <c r="AB219" s="169"/>
      <c r="AC219" s="169"/>
      <c r="AD219" s="169"/>
      <c r="AE219" s="169"/>
      <c r="AF219" s="169"/>
      <c r="AG219" s="180"/>
      <c r="AH219" s="207">
        <v>0</v>
      </c>
    </row>
    <row r="220" spans="2:34" ht="24.75" x14ac:dyDescent="0.25">
      <c r="B220" s="26"/>
      <c r="C220" s="48" t="s">
        <v>212</v>
      </c>
      <c r="D220" s="57">
        <v>24</v>
      </c>
      <c r="E220" s="23"/>
      <c r="F220" s="286" t="s">
        <v>2522</v>
      </c>
      <c r="G220" s="287" t="s">
        <v>2524</v>
      </c>
      <c r="H220" s="287" t="s">
        <v>2523</v>
      </c>
      <c r="I220" s="50">
        <v>4619.5110399999994</v>
      </c>
      <c r="J220" s="169"/>
      <c r="K220" s="169"/>
      <c r="L220" s="169"/>
      <c r="M220" s="169"/>
      <c r="N220" s="169"/>
      <c r="O220" s="169"/>
      <c r="P220" s="169"/>
      <c r="Q220" s="169"/>
      <c r="R220" s="169"/>
      <c r="S220" s="207"/>
      <c r="T220" s="169">
        <v>24</v>
      </c>
      <c r="U220" s="169">
        <v>4619.5110399999994</v>
      </c>
      <c r="V220" s="169"/>
      <c r="W220" s="180"/>
      <c r="X220" s="207"/>
      <c r="Y220" s="263"/>
      <c r="Z220" s="169"/>
      <c r="AA220" s="169"/>
      <c r="AB220" s="169"/>
      <c r="AC220" s="169"/>
      <c r="AD220" s="169"/>
      <c r="AE220" s="169"/>
      <c r="AF220" s="169"/>
      <c r="AG220" s="180"/>
      <c r="AH220" s="207">
        <v>4619.5110399999994</v>
      </c>
    </row>
    <row r="221" spans="2:34" ht="24.75" x14ac:dyDescent="0.25">
      <c r="B221" s="26"/>
      <c r="C221" s="48" t="s">
        <v>213</v>
      </c>
      <c r="D221" s="49">
        <v>6</v>
      </c>
      <c r="E221" s="23"/>
      <c r="F221" s="286" t="s">
        <v>2522</v>
      </c>
      <c r="G221" s="287" t="s">
        <v>2524</v>
      </c>
      <c r="H221" s="287" t="s">
        <v>2523</v>
      </c>
      <c r="I221" s="50">
        <v>1356.06</v>
      </c>
      <c r="J221" s="169"/>
      <c r="K221" s="169"/>
      <c r="L221" s="169"/>
      <c r="M221" s="169"/>
      <c r="N221" s="169"/>
      <c r="O221" s="169"/>
      <c r="P221" s="169"/>
      <c r="Q221" s="169"/>
      <c r="R221" s="169"/>
      <c r="S221" s="207"/>
      <c r="T221" s="169">
        <v>6</v>
      </c>
      <c r="U221" s="169">
        <v>1356.06</v>
      </c>
      <c r="V221" s="169"/>
      <c r="W221" s="180"/>
      <c r="X221" s="207"/>
      <c r="Y221" s="263"/>
      <c r="Z221" s="169"/>
      <c r="AA221" s="169"/>
      <c r="AB221" s="169"/>
      <c r="AC221" s="169"/>
      <c r="AD221" s="169"/>
      <c r="AE221" s="169"/>
      <c r="AF221" s="169"/>
      <c r="AG221" s="180"/>
      <c r="AH221" s="207">
        <v>1356.06</v>
      </c>
    </row>
    <row r="222" spans="2:34" ht="24.75" x14ac:dyDescent="0.25">
      <c r="B222" s="26"/>
      <c r="C222" s="48" t="s">
        <v>214</v>
      </c>
      <c r="D222" s="57">
        <v>41</v>
      </c>
      <c r="E222" s="23"/>
      <c r="F222" s="286" t="s">
        <v>2522</v>
      </c>
      <c r="G222" s="287" t="s">
        <v>2524</v>
      </c>
      <c r="H222" s="287" t="s">
        <v>2523</v>
      </c>
      <c r="I222" s="50">
        <v>8157.4478399999989</v>
      </c>
      <c r="J222" s="169"/>
      <c r="K222" s="169"/>
      <c r="L222" s="169"/>
      <c r="M222" s="169"/>
      <c r="N222" s="169"/>
      <c r="O222" s="169"/>
      <c r="P222" s="169"/>
      <c r="Q222" s="169"/>
      <c r="R222" s="169"/>
      <c r="S222" s="207"/>
      <c r="T222" s="169">
        <v>41</v>
      </c>
      <c r="U222" s="169">
        <v>8157.4478399999989</v>
      </c>
      <c r="V222" s="169"/>
      <c r="W222" s="180"/>
      <c r="X222" s="207"/>
      <c r="Y222" s="263"/>
      <c r="Z222" s="169"/>
      <c r="AA222" s="169"/>
      <c r="AB222" s="169"/>
      <c r="AC222" s="169"/>
      <c r="AD222" s="169"/>
      <c r="AE222" s="169"/>
      <c r="AF222" s="169"/>
      <c r="AG222" s="180"/>
      <c r="AH222" s="207">
        <v>8157.4478399999989</v>
      </c>
    </row>
    <row r="223" spans="2:34" ht="24.75" x14ac:dyDescent="0.25">
      <c r="B223" s="26"/>
      <c r="C223" s="48" t="s">
        <v>215</v>
      </c>
      <c r="D223" s="49">
        <v>50</v>
      </c>
      <c r="E223" s="23"/>
      <c r="F223" s="286" t="s">
        <v>2522</v>
      </c>
      <c r="G223" s="287" t="s">
        <v>2524</v>
      </c>
      <c r="H223" s="287" t="s">
        <v>2523</v>
      </c>
      <c r="I223" s="50">
        <v>806.17680000000007</v>
      </c>
      <c r="J223" s="169"/>
      <c r="K223" s="169"/>
      <c r="L223" s="169"/>
      <c r="M223" s="169"/>
      <c r="N223" s="169"/>
      <c r="O223" s="169"/>
      <c r="P223" s="169"/>
      <c r="Q223" s="169"/>
      <c r="R223" s="169"/>
      <c r="S223" s="207"/>
      <c r="T223" s="169">
        <v>50</v>
      </c>
      <c r="U223" s="169">
        <v>806.17680000000007</v>
      </c>
      <c r="V223" s="169"/>
      <c r="W223" s="180"/>
      <c r="X223" s="207"/>
      <c r="Y223" s="263"/>
      <c r="Z223" s="169"/>
      <c r="AA223" s="169"/>
      <c r="AB223" s="169"/>
      <c r="AC223" s="169"/>
      <c r="AD223" s="169"/>
      <c r="AE223" s="169"/>
      <c r="AF223" s="169"/>
      <c r="AG223" s="180"/>
      <c r="AH223" s="207">
        <v>806.17680000000007</v>
      </c>
    </row>
    <row r="224" spans="2:34" ht="24.75" x14ac:dyDescent="0.25">
      <c r="B224" s="26"/>
      <c r="C224" s="48" t="s">
        <v>216</v>
      </c>
      <c r="D224" s="49">
        <v>6</v>
      </c>
      <c r="E224" s="23"/>
      <c r="F224" s="286" t="s">
        <v>2522</v>
      </c>
      <c r="G224" s="287" t="s">
        <v>2524</v>
      </c>
      <c r="H224" s="287" t="s">
        <v>2523</v>
      </c>
      <c r="I224" s="50">
        <v>578.81999999999994</v>
      </c>
      <c r="J224" s="169"/>
      <c r="K224" s="169"/>
      <c r="L224" s="169"/>
      <c r="M224" s="169"/>
      <c r="N224" s="169"/>
      <c r="O224" s="169"/>
      <c r="P224" s="169"/>
      <c r="Q224" s="169"/>
      <c r="R224" s="169"/>
      <c r="S224" s="207"/>
      <c r="T224" s="169">
        <v>6</v>
      </c>
      <c r="U224" s="169">
        <v>578.81999999999994</v>
      </c>
      <c r="V224" s="169"/>
      <c r="W224" s="180"/>
      <c r="X224" s="207"/>
      <c r="Y224" s="263"/>
      <c r="Z224" s="169"/>
      <c r="AA224" s="169"/>
      <c r="AB224" s="169"/>
      <c r="AC224" s="169"/>
      <c r="AD224" s="169"/>
      <c r="AE224" s="169"/>
      <c r="AF224" s="169"/>
      <c r="AG224" s="180"/>
      <c r="AH224" s="207">
        <v>578.81999999999994</v>
      </c>
    </row>
    <row r="225" spans="2:34" ht="24.75" x14ac:dyDescent="0.25">
      <c r="B225" s="26"/>
      <c r="C225" s="48" t="s">
        <v>217</v>
      </c>
      <c r="D225" s="57">
        <v>36</v>
      </c>
      <c r="E225" s="23"/>
      <c r="F225" s="286" t="s">
        <v>2522</v>
      </c>
      <c r="G225" s="287" t="s">
        <v>2524</v>
      </c>
      <c r="H225" s="287" t="s">
        <v>2523</v>
      </c>
      <c r="I225" s="50">
        <v>4370.7000000000007</v>
      </c>
      <c r="J225" s="169"/>
      <c r="K225" s="169"/>
      <c r="L225" s="169"/>
      <c r="M225" s="169"/>
      <c r="N225" s="169"/>
      <c r="O225" s="169"/>
      <c r="P225" s="169"/>
      <c r="Q225" s="169"/>
      <c r="R225" s="169"/>
      <c r="S225" s="207"/>
      <c r="T225" s="169">
        <v>36</v>
      </c>
      <c r="U225" s="169">
        <v>4370.7000000000007</v>
      </c>
      <c r="V225" s="169"/>
      <c r="W225" s="180"/>
      <c r="X225" s="207"/>
      <c r="Y225" s="263"/>
      <c r="Z225" s="169"/>
      <c r="AA225" s="169"/>
      <c r="AB225" s="169"/>
      <c r="AC225" s="169"/>
      <c r="AD225" s="169"/>
      <c r="AE225" s="169"/>
      <c r="AF225" s="169"/>
      <c r="AG225" s="180"/>
      <c r="AH225" s="207">
        <v>4370.7000000000007</v>
      </c>
    </row>
    <row r="226" spans="2:34" ht="24.75" x14ac:dyDescent="0.25">
      <c r="B226" s="26"/>
      <c r="C226" s="48" t="s">
        <v>218</v>
      </c>
      <c r="D226" s="49">
        <v>0</v>
      </c>
      <c r="E226" s="23"/>
      <c r="F226" s="286" t="s">
        <v>2522</v>
      </c>
      <c r="G226" s="287" t="s">
        <v>2524</v>
      </c>
      <c r="H226" s="287" t="s">
        <v>2523</v>
      </c>
      <c r="I226" s="50">
        <v>0</v>
      </c>
      <c r="J226" s="169"/>
      <c r="K226" s="169"/>
      <c r="L226" s="169"/>
      <c r="M226" s="169"/>
      <c r="N226" s="169"/>
      <c r="O226" s="169"/>
      <c r="P226" s="169"/>
      <c r="Q226" s="169"/>
      <c r="R226" s="169"/>
      <c r="S226" s="207"/>
      <c r="T226" s="169">
        <v>0</v>
      </c>
      <c r="U226" s="169">
        <v>0</v>
      </c>
      <c r="V226" s="169"/>
      <c r="W226" s="180"/>
      <c r="X226" s="207"/>
      <c r="Y226" s="263"/>
      <c r="Z226" s="169"/>
      <c r="AA226" s="169"/>
      <c r="AB226" s="169"/>
      <c r="AC226" s="169"/>
      <c r="AD226" s="169"/>
      <c r="AE226" s="169"/>
      <c r="AF226" s="169"/>
      <c r="AG226" s="180"/>
      <c r="AH226" s="207">
        <v>0</v>
      </c>
    </row>
    <row r="227" spans="2:34" ht="24.75" x14ac:dyDescent="0.25">
      <c r="B227" s="26"/>
      <c r="C227" s="48" t="s">
        <v>219</v>
      </c>
      <c r="D227" s="49">
        <v>0</v>
      </c>
      <c r="E227" s="23"/>
      <c r="F227" s="286" t="s">
        <v>2522</v>
      </c>
      <c r="G227" s="287" t="s">
        <v>2524</v>
      </c>
      <c r="H227" s="287" t="s">
        <v>2523</v>
      </c>
      <c r="I227" s="50">
        <v>0</v>
      </c>
      <c r="J227" s="169"/>
      <c r="K227" s="169"/>
      <c r="L227" s="169"/>
      <c r="M227" s="169"/>
      <c r="N227" s="169"/>
      <c r="O227" s="169"/>
      <c r="P227" s="169"/>
      <c r="Q227" s="169"/>
      <c r="R227" s="169"/>
      <c r="S227" s="207"/>
      <c r="T227" s="169">
        <v>0</v>
      </c>
      <c r="U227" s="169">
        <v>0</v>
      </c>
      <c r="V227" s="169"/>
      <c r="W227" s="180"/>
      <c r="X227" s="207"/>
      <c r="Y227" s="263"/>
      <c r="Z227" s="169"/>
      <c r="AA227" s="169"/>
      <c r="AB227" s="169"/>
      <c r="AC227" s="169"/>
      <c r="AD227" s="169"/>
      <c r="AE227" s="169"/>
      <c r="AF227" s="169"/>
      <c r="AG227" s="180"/>
      <c r="AH227" s="207">
        <v>0</v>
      </c>
    </row>
    <row r="228" spans="2:34" ht="24.75" x14ac:dyDescent="0.25">
      <c r="B228" s="26"/>
      <c r="C228" s="48" t="s">
        <v>220</v>
      </c>
      <c r="D228" s="49">
        <v>0</v>
      </c>
      <c r="E228" s="23"/>
      <c r="F228" s="286" t="s">
        <v>2522</v>
      </c>
      <c r="G228" s="287" t="s">
        <v>2524</v>
      </c>
      <c r="H228" s="287" t="s">
        <v>2523</v>
      </c>
      <c r="I228" s="50">
        <v>0</v>
      </c>
      <c r="J228" s="169"/>
      <c r="K228" s="169"/>
      <c r="L228" s="169"/>
      <c r="M228" s="169"/>
      <c r="N228" s="169"/>
      <c r="O228" s="169"/>
      <c r="P228" s="169"/>
      <c r="Q228" s="169"/>
      <c r="R228" s="169"/>
      <c r="S228" s="207"/>
      <c r="T228" s="169">
        <v>0</v>
      </c>
      <c r="U228" s="169">
        <v>0</v>
      </c>
      <c r="V228" s="169"/>
      <c r="W228" s="180"/>
      <c r="X228" s="207"/>
      <c r="Y228" s="263"/>
      <c r="Z228" s="169"/>
      <c r="AA228" s="169"/>
      <c r="AB228" s="169"/>
      <c r="AC228" s="169"/>
      <c r="AD228" s="169"/>
      <c r="AE228" s="169"/>
      <c r="AF228" s="169"/>
      <c r="AG228" s="180"/>
      <c r="AH228" s="207">
        <v>0</v>
      </c>
    </row>
    <row r="229" spans="2:34" ht="24.75" x14ac:dyDescent="0.25">
      <c r="B229" s="26"/>
      <c r="C229" s="48" t="s">
        <v>221</v>
      </c>
      <c r="D229" s="49">
        <v>70</v>
      </c>
      <c r="E229" s="23"/>
      <c r="F229" s="286" t="s">
        <v>2522</v>
      </c>
      <c r="G229" s="287" t="s">
        <v>2524</v>
      </c>
      <c r="H229" s="287" t="s">
        <v>2523</v>
      </c>
      <c r="I229" s="50">
        <v>7651</v>
      </c>
      <c r="J229" s="169"/>
      <c r="K229" s="169"/>
      <c r="L229" s="169"/>
      <c r="M229" s="169"/>
      <c r="N229" s="169"/>
      <c r="O229" s="169"/>
      <c r="P229" s="169"/>
      <c r="Q229" s="169"/>
      <c r="R229" s="169"/>
      <c r="S229" s="207"/>
      <c r="T229" s="169">
        <v>70</v>
      </c>
      <c r="U229" s="169">
        <v>7651</v>
      </c>
      <c r="V229" s="169"/>
      <c r="W229" s="180"/>
      <c r="X229" s="207"/>
      <c r="Y229" s="263"/>
      <c r="Z229" s="169"/>
      <c r="AA229" s="169"/>
      <c r="AB229" s="169"/>
      <c r="AC229" s="169"/>
      <c r="AD229" s="169"/>
      <c r="AE229" s="169"/>
      <c r="AF229" s="169"/>
      <c r="AG229" s="180"/>
      <c r="AH229" s="207">
        <v>7651</v>
      </c>
    </row>
    <row r="230" spans="2:34" ht="24.75" x14ac:dyDescent="0.25">
      <c r="B230" s="26"/>
      <c r="C230" s="48" t="s">
        <v>222</v>
      </c>
      <c r="D230" s="49">
        <v>50</v>
      </c>
      <c r="E230" s="23"/>
      <c r="F230" s="286" t="s">
        <v>2522</v>
      </c>
      <c r="G230" s="287" t="s">
        <v>2524</v>
      </c>
      <c r="H230" s="287" t="s">
        <v>2523</v>
      </c>
      <c r="I230" s="50">
        <v>8585.5</v>
      </c>
      <c r="J230" s="169"/>
      <c r="K230" s="169"/>
      <c r="L230" s="169"/>
      <c r="M230" s="169"/>
      <c r="N230" s="169"/>
      <c r="O230" s="169"/>
      <c r="P230" s="169"/>
      <c r="Q230" s="169"/>
      <c r="R230" s="169"/>
      <c r="S230" s="207"/>
      <c r="T230" s="169">
        <v>50</v>
      </c>
      <c r="U230" s="169">
        <v>8585.5</v>
      </c>
      <c r="V230" s="169"/>
      <c r="W230" s="180"/>
      <c r="X230" s="207"/>
      <c r="Y230" s="263"/>
      <c r="Z230" s="169"/>
      <c r="AA230" s="169"/>
      <c r="AB230" s="169"/>
      <c r="AC230" s="169"/>
      <c r="AD230" s="169"/>
      <c r="AE230" s="169"/>
      <c r="AF230" s="169"/>
      <c r="AG230" s="180"/>
      <c r="AH230" s="207">
        <v>8585.5</v>
      </c>
    </row>
    <row r="231" spans="2:34" ht="24.75" x14ac:dyDescent="0.25">
      <c r="B231" s="26"/>
      <c r="C231" s="48" t="s">
        <v>223</v>
      </c>
      <c r="D231" s="57">
        <v>1001</v>
      </c>
      <c r="E231" s="23"/>
      <c r="F231" s="286" t="s">
        <v>2522</v>
      </c>
      <c r="G231" s="287" t="s">
        <v>2524</v>
      </c>
      <c r="H231" s="287" t="s">
        <v>2523</v>
      </c>
      <c r="I231" s="50">
        <v>2013.424</v>
      </c>
      <c r="J231" s="169"/>
      <c r="K231" s="169"/>
      <c r="L231" s="169"/>
      <c r="M231" s="169"/>
      <c r="N231" s="169"/>
      <c r="O231" s="169"/>
      <c r="P231" s="169"/>
      <c r="Q231" s="169"/>
      <c r="R231" s="169"/>
      <c r="S231" s="207"/>
      <c r="T231" s="169">
        <v>1001</v>
      </c>
      <c r="U231" s="169">
        <v>2013.424</v>
      </c>
      <c r="V231" s="169"/>
      <c r="W231" s="180"/>
      <c r="X231" s="207"/>
      <c r="Y231" s="263"/>
      <c r="Z231" s="169"/>
      <c r="AA231" s="169"/>
      <c r="AB231" s="169"/>
      <c r="AC231" s="169"/>
      <c r="AD231" s="169"/>
      <c r="AE231" s="169"/>
      <c r="AF231" s="169"/>
      <c r="AG231" s="180"/>
      <c r="AH231" s="207">
        <v>2013.424</v>
      </c>
    </row>
    <row r="232" spans="2:34" ht="24.75" x14ac:dyDescent="0.25">
      <c r="B232" s="26"/>
      <c r="C232" s="48" t="s">
        <v>224</v>
      </c>
      <c r="D232" s="49">
        <v>5</v>
      </c>
      <c r="E232" s="23"/>
      <c r="F232" s="286" t="s">
        <v>2522</v>
      </c>
      <c r="G232" s="287" t="s">
        <v>2524</v>
      </c>
      <c r="H232" s="287" t="s">
        <v>2523</v>
      </c>
      <c r="I232" s="50">
        <v>2067.1</v>
      </c>
      <c r="J232" s="169"/>
      <c r="K232" s="169"/>
      <c r="L232" s="169"/>
      <c r="M232" s="169"/>
      <c r="N232" s="169"/>
      <c r="O232" s="169"/>
      <c r="P232" s="169"/>
      <c r="Q232" s="169"/>
      <c r="R232" s="169"/>
      <c r="S232" s="207"/>
      <c r="T232" s="169">
        <v>5</v>
      </c>
      <c r="U232" s="169">
        <v>2067.1</v>
      </c>
      <c r="V232" s="169"/>
      <c r="W232" s="180"/>
      <c r="X232" s="207"/>
      <c r="Y232" s="263"/>
      <c r="Z232" s="169"/>
      <c r="AA232" s="169"/>
      <c r="AB232" s="169"/>
      <c r="AC232" s="169"/>
      <c r="AD232" s="169"/>
      <c r="AE232" s="169"/>
      <c r="AF232" s="169"/>
      <c r="AG232" s="180"/>
      <c r="AH232" s="207">
        <v>2067.1</v>
      </c>
    </row>
    <row r="233" spans="2:34" ht="24.75" x14ac:dyDescent="0.25">
      <c r="B233" s="26"/>
      <c r="C233" s="48" t="s">
        <v>225</v>
      </c>
      <c r="D233" s="49">
        <v>0</v>
      </c>
      <c r="E233" s="23"/>
      <c r="F233" s="286" t="s">
        <v>2522</v>
      </c>
      <c r="G233" s="287" t="s">
        <v>2524</v>
      </c>
      <c r="H233" s="287" t="s">
        <v>2523</v>
      </c>
      <c r="I233" s="50">
        <v>0</v>
      </c>
      <c r="J233" s="169"/>
      <c r="K233" s="169"/>
      <c r="L233" s="169"/>
      <c r="M233" s="169"/>
      <c r="N233" s="169"/>
      <c r="O233" s="169"/>
      <c r="P233" s="169"/>
      <c r="Q233" s="169"/>
      <c r="R233" s="169"/>
      <c r="S233" s="207"/>
      <c r="T233" s="169">
        <v>0</v>
      </c>
      <c r="U233" s="169">
        <v>0</v>
      </c>
      <c r="V233" s="169"/>
      <c r="W233" s="180"/>
      <c r="X233" s="207"/>
      <c r="Y233" s="263"/>
      <c r="Z233" s="169"/>
      <c r="AA233" s="169"/>
      <c r="AB233" s="169"/>
      <c r="AC233" s="169"/>
      <c r="AD233" s="169"/>
      <c r="AE233" s="169"/>
      <c r="AF233" s="169"/>
      <c r="AG233" s="180"/>
      <c r="AH233" s="207">
        <v>0</v>
      </c>
    </row>
    <row r="234" spans="2:34" ht="24.75" x14ac:dyDescent="0.25">
      <c r="B234" s="26"/>
      <c r="C234" s="48" t="s">
        <v>226</v>
      </c>
      <c r="D234" s="49">
        <v>0</v>
      </c>
      <c r="E234" s="23"/>
      <c r="F234" s="286" t="s">
        <v>2522</v>
      </c>
      <c r="G234" s="287" t="s">
        <v>2524</v>
      </c>
      <c r="H234" s="287" t="s">
        <v>2523</v>
      </c>
      <c r="I234" s="50">
        <v>0</v>
      </c>
      <c r="J234" s="169"/>
      <c r="K234" s="169"/>
      <c r="L234" s="169"/>
      <c r="M234" s="169"/>
      <c r="N234" s="169"/>
      <c r="O234" s="169"/>
      <c r="P234" s="169"/>
      <c r="Q234" s="169"/>
      <c r="R234" s="169"/>
      <c r="S234" s="207"/>
      <c r="T234" s="169">
        <v>0</v>
      </c>
      <c r="U234" s="169">
        <v>0</v>
      </c>
      <c r="V234" s="169"/>
      <c r="W234" s="180"/>
      <c r="X234" s="207"/>
      <c r="Y234" s="263"/>
      <c r="Z234" s="169"/>
      <c r="AA234" s="169"/>
      <c r="AB234" s="169"/>
      <c r="AC234" s="169"/>
      <c r="AD234" s="169"/>
      <c r="AE234" s="169"/>
      <c r="AF234" s="169"/>
      <c r="AG234" s="180"/>
      <c r="AH234" s="207">
        <v>0</v>
      </c>
    </row>
    <row r="235" spans="2:34" ht="24.75" x14ac:dyDescent="0.25">
      <c r="B235" s="26"/>
      <c r="C235" s="48" t="s">
        <v>227</v>
      </c>
      <c r="D235" s="49">
        <v>18</v>
      </c>
      <c r="E235" s="23"/>
      <c r="F235" s="286" t="s">
        <v>2522</v>
      </c>
      <c r="G235" s="287" t="s">
        <v>2524</v>
      </c>
      <c r="H235" s="287" t="s">
        <v>2523</v>
      </c>
      <c r="I235" s="50">
        <v>389.34960000000001</v>
      </c>
      <c r="J235" s="169"/>
      <c r="K235" s="169"/>
      <c r="L235" s="169"/>
      <c r="M235" s="169"/>
      <c r="N235" s="169"/>
      <c r="O235" s="169"/>
      <c r="P235" s="169"/>
      <c r="Q235" s="169"/>
      <c r="R235" s="169"/>
      <c r="S235" s="207"/>
      <c r="T235" s="169">
        <v>18</v>
      </c>
      <c r="U235" s="169">
        <v>389.34960000000001</v>
      </c>
      <c r="V235" s="169"/>
      <c r="W235" s="180"/>
      <c r="X235" s="207"/>
      <c r="Y235" s="263"/>
      <c r="Z235" s="169"/>
      <c r="AA235" s="169"/>
      <c r="AB235" s="169"/>
      <c r="AC235" s="169"/>
      <c r="AD235" s="169"/>
      <c r="AE235" s="169"/>
      <c r="AF235" s="169"/>
      <c r="AG235" s="180"/>
      <c r="AH235" s="207">
        <v>389.34960000000001</v>
      </c>
    </row>
    <row r="236" spans="2:34" ht="24.75" x14ac:dyDescent="0.25">
      <c r="B236" s="26"/>
      <c r="C236" s="48" t="s">
        <v>228</v>
      </c>
      <c r="D236" s="49">
        <v>10</v>
      </c>
      <c r="E236" s="23"/>
      <c r="F236" s="286" t="s">
        <v>2522</v>
      </c>
      <c r="G236" s="287" t="s">
        <v>2524</v>
      </c>
      <c r="H236" s="287" t="s">
        <v>2523</v>
      </c>
      <c r="I236" s="50">
        <v>289.40000000000003</v>
      </c>
      <c r="J236" s="169"/>
      <c r="K236" s="169"/>
      <c r="L236" s="169"/>
      <c r="M236" s="169"/>
      <c r="N236" s="169"/>
      <c r="O236" s="169"/>
      <c r="P236" s="169"/>
      <c r="Q236" s="169"/>
      <c r="R236" s="169"/>
      <c r="S236" s="207"/>
      <c r="T236" s="169">
        <v>10</v>
      </c>
      <c r="U236" s="169">
        <v>289.40000000000003</v>
      </c>
      <c r="V236" s="169"/>
      <c r="W236" s="180"/>
      <c r="X236" s="207"/>
      <c r="Y236" s="263"/>
      <c r="Z236" s="169"/>
      <c r="AA236" s="169"/>
      <c r="AB236" s="169"/>
      <c r="AC236" s="169"/>
      <c r="AD236" s="169"/>
      <c r="AE236" s="169"/>
      <c r="AF236" s="169"/>
      <c r="AG236" s="180"/>
      <c r="AH236" s="207">
        <v>289.40000000000003</v>
      </c>
    </row>
    <row r="237" spans="2:34" ht="24.75" x14ac:dyDescent="0.25">
      <c r="B237" s="26"/>
      <c r="C237" s="48" t="s">
        <v>229</v>
      </c>
      <c r="D237" s="57">
        <v>72</v>
      </c>
      <c r="E237" s="23"/>
      <c r="F237" s="286" t="s">
        <v>2522</v>
      </c>
      <c r="G237" s="287" t="s">
        <v>2524</v>
      </c>
      <c r="H237" s="287" t="s">
        <v>2523</v>
      </c>
      <c r="I237" s="50">
        <v>3700.7813600000009</v>
      </c>
      <c r="J237" s="169"/>
      <c r="K237" s="169"/>
      <c r="L237" s="169"/>
      <c r="M237" s="169"/>
      <c r="N237" s="169"/>
      <c r="O237" s="169"/>
      <c r="P237" s="169"/>
      <c r="Q237" s="169"/>
      <c r="R237" s="169"/>
      <c r="S237" s="207"/>
      <c r="T237" s="169">
        <v>72</v>
      </c>
      <c r="U237" s="169">
        <v>3700.7813600000009</v>
      </c>
      <c r="V237" s="169"/>
      <c r="W237" s="180"/>
      <c r="X237" s="207"/>
      <c r="Y237" s="263"/>
      <c r="Z237" s="169"/>
      <c r="AA237" s="169"/>
      <c r="AB237" s="169"/>
      <c r="AC237" s="169"/>
      <c r="AD237" s="169"/>
      <c r="AE237" s="169"/>
      <c r="AF237" s="169"/>
      <c r="AG237" s="180"/>
      <c r="AH237" s="207">
        <v>3700.7813600000009</v>
      </c>
    </row>
    <row r="238" spans="2:34" ht="24.75" x14ac:dyDescent="0.25">
      <c r="B238" s="26"/>
      <c r="C238" s="48" t="s">
        <v>230</v>
      </c>
      <c r="D238" s="49">
        <v>0</v>
      </c>
      <c r="E238" s="23"/>
      <c r="F238" s="286" t="s">
        <v>2522</v>
      </c>
      <c r="G238" s="287" t="s">
        <v>2524</v>
      </c>
      <c r="H238" s="287" t="s">
        <v>2523</v>
      </c>
      <c r="I238" s="50">
        <v>0</v>
      </c>
      <c r="J238" s="169"/>
      <c r="K238" s="169"/>
      <c r="L238" s="169"/>
      <c r="M238" s="169"/>
      <c r="N238" s="169"/>
      <c r="O238" s="169"/>
      <c r="P238" s="169"/>
      <c r="Q238" s="169"/>
      <c r="R238" s="169"/>
      <c r="S238" s="207"/>
      <c r="T238" s="169">
        <v>0</v>
      </c>
      <c r="U238" s="169">
        <v>0</v>
      </c>
      <c r="V238" s="169"/>
      <c r="W238" s="180"/>
      <c r="X238" s="207"/>
      <c r="Y238" s="263"/>
      <c r="Z238" s="169"/>
      <c r="AA238" s="169"/>
      <c r="AB238" s="169"/>
      <c r="AC238" s="169"/>
      <c r="AD238" s="169"/>
      <c r="AE238" s="169"/>
      <c r="AF238" s="169"/>
      <c r="AG238" s="180"/>
      <c r="AH238" s="207">
        <v>0</v>
      </c>
    </row>
    <row r="239" spans="2:34" ht="24.75" x14ac:dyDescent="0.25">
      <c r="B239" s="26"/>
      <c r="C239" s="48" t="s">
        <v>231</v>
      </c>
      <c r="D239" s="57">
        <v>1</v>
      </c>
      <c r="E239" s="23"/>
      <c r="F239" s="286" t="s">
        <v>2522</v>
      </c>
      <c r="G239" s="287" t="s">
        <v>2524</v>
      </c>
      <c r="H239" s="287" t="s">
        <v>2523</v>
      </c>
      <c r="I239" s="50">
        <v>40.29</v>
      </c>
      <c r="J239" s="169"/>
      <c r="K239" s="169"/>
      <c r="L239" s="169"/>
      <c r="M239" s="169"/>
      <c r="N239" s="169"/>
      <c r="O239" s="169"/>
      <c r="P239" s="169"/>
      <c r="Q239" s="169"/>
      <c r="R239" s="169"/>
      <c r="S239" s="207"/>
      <c r="T239" s="169">
        <v>1</v>
      </c>
      <c r="U239" s="169">
        <v>40.29</v>
      </c>
      <c r="V239" s="169"/>
      <c r="W239" s="180"/>
      <c r="X239" s="207"/>
      <c r="Y239" s="263"/>
      <c r="Z239" s="169"/>
      <c r="AA239" s="169"/>
      <c r="AB239" s="169"/>
      <c r="AC239" s="169"/>
      <c r="AD239" s="169"/>
      <c r="AE239" s="169"/>
      <c r="AF239" s="169"/>
      <c r="AG239" s="180"/>
      <c r="AH239" s="207">
        <v>40.29</v>
      </c>
    </row>
    <row r="240" spans="2:34" ht="24.75" x14ac:dyDescent="0.25">
      <c r="B240" s="26"/>
      <c r="C240" s="48" t="s">
        <v>232</v>
      </c>
      <c r="D240" s="49">
        <v>23000</v>
      </c>
      <c r="E240" s="23"/>
      <c r="F240" s="286" t="s">
        <v>2522</v>
      </c>
      <c r="G240" s="287" t="s">
        <v>2524</v>
      </c>
      <c r="H240" s="287" t="s">
        <v>2523</v>
      </c>
      <c r="I240" s="50">
        <v>105230.1888</v>
      </c>
      <c r="J240" s="169"/>
      <c r="K240" s="169"/>
      <c r="L240" s="169"/>
      <c r="M240" s="169"/>
      <c r="N240" s="169"/>
      <c r="O240" s="169"/>
      <c r="P240" s="169"/>
      <c r="Q240" s="169"/>
      <c r="R240" s="169"/>
      <c r="S240" s="207"/>
      <c r="T240" s="169">
        <v>23000</v>
      </c>
      <c r="U240" s="169">
        <v>105230.1888</v>
      </c>
      <c r="V240" s="169"/>
      <c r="W240" s="180"/>
      <c r="X240" s="207"/>
      <c r="Y240" s="263"/>
      <c r="Z240" s="169"/>
      <c r="AA240" s="169"/>
      <c r="AB240" s="169"/>
      <c r="AC240" s="169"/>
      <c r="AD240" s="169"/>
      <c r="AE240" s="169"/>
      <c r="AF240" s="169"/>
      <c r="AG240" s="180"/>
      <c r="AH240" s="207">
        <v>105230.1888</v>
      </c>
    </row>
    <row r="241" spans="2:34" ht="24.75" x14ac:dyDescent="0.25">
      <c r="B241" s="26"/>
      <c r="C241" s="48" t="s">
        <v>233</v>
      </c>
      <c r="D241" s="49">
        <v>100</v>
      </c>
      <c r="E241" s="23"/>
      <c r="F241" s="286" t="s">
        <v>2522</v>
      </c>
      <c r="G241" s="287" t="s">
        <v>2524</v>
      </c>
      <c r="H241" s="287" t="s">
        <v>2523</v>
      </c>
      <c r="I241" s="50">
        <v>467</v>
      </c>
      <c r="J241" s="169"/>
      <c r="K241" s="169"/>
      <c r="L241" s="169"/>
      <c r="M241" s="169"/>
      <c r="N241" s="169"/>
      <c r="O241" s="169"/>
      <c r="P241" s="169"/>
      <c r="Q241" s="169"/>
      <c r="R241" s="169"/>
      <c r="S241" s="207"/>
      <c r="T241" s="169"/>
      <c r="U241" s="169"/>
      <c r="V241" s="169"/>
      <c r="W241" s="180"/>
      <c r="X241" s="207">
        <v>100</v>
      </c>
      <c r="Y241" s="263">
        <v>467</v>
      </c>
      <c r="Z241" s="169"/>
      <c r="AA241" s="169"/>
      <c r="AB241" s="169"/>
      <c r="AC241" s="169"/>
      <c r="AD241" s="169"/>
      <c r="AE241" s="169"/>
      <c r="AF241" s="169"/>
      <c r="AG241" s="180"/>
      <c r="AH241" s="207">
        <v>467</v>
      </c>
    </row>
    <row r="242" spans="2:34" ht="24.75" x14ac:dyDescent="0.25">
      <c r="B242" s="26"/>
      <c r="C242" s="48" t="s">
        <v>234</v>
      </c>
      <c r="D242" s="49">
        <v>100</v>
      </c>
      <c r="E242" s="23"/>
      <c r="F242" s="286" t="s">
        <v>2522</v>
      </c>
      <c r="G242" s="287" t="s">
        <v>2524</v>
      </c>
      <c r="H242" s="287" t="s">
        <v>2523</v>
      </c>
      <c r="I242" s="50">
        <v>467</v>
      </c>
      <c r="J242" s="169"/>
      <c r="K242" s="169"/>
      <c r="L242" s="169"/>
      <c r="M242" s="169"/>
      <c r="N242" s="169"/>
      <c r="O242" s="169"/>
      <c r="P242" s="169"/>
      <c r="Q242" s="169"/>
      <c r="R242" s="169"/>
      <c r="S242" s="207"/>
      <c r="T242" s="169"/>
      <c r="U242" s="169"/>
      <c r="V242" s="169"/>
      <c r="W242" s="180"/>
      <c r="X242" s="207">
        <v>100</v>
      </c>
      <c r="Y242" s="263">
        <v>467</v>
      </c>
      <c r="Z242" s="169"/>
      <c r="AA242" s="169"/>
      <c r="AB242" s="169"/>
      <c r="AC242" s="169"/>
      <c r="AD242" s="169"/>
      <c r="AE242" s="169"/>
      <c r="AF242" s="169"/>
      <c r="AG242" s="180"/>
      <c r="AH242" s="207">
        <v>467</v>
      </c>
    </row>
    <row r="243" spans="2:34" ht="24.75" x14ac:dyDescent="0.25">
      <c r="B243" s="26"/>
      <c r="C243" s="48" t="s">
        <v>235</v>
      </c>
      <c r="D243" s="49">
        <v>500</v>
      </c>
      <c r="E243" s="23"/>
      <c r="F243" s="286" t="s">
        <v>2522</v>
      </c>
      <c r="G243" s="287" t="s">
        <v>2524</v>
      </c>
      <c r="H243" s="287" t="s">
        <v>2523</v>
      </c>
      <c r="I243" s="50">
        <v>2335.6764800000001</v>
      </c>
      <c r="J243" s="169"/>
      <c r="K243" s="169"/>
      <c r="L243" s="169"/>
      <c r="M243" s="169"/>
      <c r="N243" s="169"/>
      <c r="O243" s="169"/>
      <c r="P243" s="169"/>
      <c r="Q243" s="169"/>
      <c r="R243" s="169"/>
      <c r="S243" s="207"/>
      <c r="T243" s="169"/>
      <c r="U243" s="169"/>
      <c r="V243" s="169"/>
      <c r="W243" s="180"/>
      <c r="X243" s="207">
        <v>500</v>
      </c>
      <c r="Y243" s="263">
        <v>2335.6764800000001</v>
      </c>
      <c r="Z243" s="169"/>
      <c r="AA243" s="169"/>
      <c r="AB243" s="169"/>
      <c r="AC243" s="169"/>
      <c r="AD243" s="169"/>
      <c r="AE243" s="169"/>
      <c r="AF243" s="169"/>
      <c r="AG243" s="180"/>
      <c r="AH243" s="207">
        <v>2335.6764800000001</v>
      </c>
    </row>
    <row r="244" spans="2:34" ht="24.75" x14ac:dyDescent="0.25">
      <c r="B244" s="26"/>
      <c r="C244" s="48" t="s">
        <v>236</v>
      </c>
      <c r="D244" s="57">
        <v>604</v>
      </c>
      <c r="E244" s="23"/>
      <c r="F244" s="286" t="s">
        <v>2522</v>
      </c>
      <c r="G244" s="287" t="s">
        <v>2524</v>
      </c>
      <c r="H244" s="287" t="s">
        <v>2523</v>
      </c>
      <c r="I244" s="50">
        <v>3857.2339999999999</v>
      </c>
      <c r="J244" s="169"/>
      <c r="K244" s="169"/>
      <c r="L244" s="169"/>
      <c r="M244" s="169"/>
      <c r="N244" s="169"/>
      <c r="O244" s="169"/>
      <c r="P244" s="169"/>
      <c r="Q244" s="169"/>
      <c r="R244" s="169"/>
      <c r="S244" s="207"/>
      <c r="T244" s="169"/>
      <c r="U244" s="169"/>
      <c r="V244" s="169"/>
      <c r="W244" s="180"/>
      <c r="X244" s="207">
        <v>604</v>
      </c>
      <c r="Y244" s="263">
        <v>3857.2339999999999</v>
      </c>
      <c r="Z244" s="169"/>
      <c r="AA244" s="169"/>
      <c r="AB244" s="169"/>
      <c r="AC244" s="169"/>
      <c r="AD244" s="169"/>
      <c r="AE244" s="169"/>
      <c r="AF244" s="169"/>
      <c r="AG244" s="180"/>
      <c r="AH244" s="207">
        <v>3857.2339999999999</v>
      </c>
    </row>
    <row r="245" spans="2:34" ht="24.75" x14ac:dyDescent="0.25">
      <c r="B245" s="26"/>
      <c r="C245" s="48" t="s">
        <v>237</v>
      </c>
      <c r="D245" s="57">
        <v>30</v>
      </c>
      <c r="E245" s="23"/>
      <c r="F245" s="286" t="s">
        <v>2522</v>
      </c>
      <c r="G245" s="287" t="s">
        <v>2524</v>
      </c>
      <c r="H245" s="287" t="s">
        <v>2523</v>
      </c>
      <c r="I245" s="50">
        <v>108.89999999999999</v>
      </c>
      <c r="J245" s="169"/>
      <c r="K245" s="169"/>
      <c r="L245" s="169"/>
      <c r="M245" s="169"/>
      <c r="N245" s="169"/>
      <c r="O245" s="169"/>
      <c r="P245" s="169"/>
      <c r="Q245" s="169"/>
      <c r="R245" s="169"/>
      <c r="S245" s="207"/>
      <c r="T245" s="169"/>
      <c r="U245" s="169"/>
      <c r="V245" s="169"/>
      <c r="W245" s="180"/>
      <c r="X245" s="207">
        <v>30</v>
      </c>
      <c r="Y245" s="263">
        <v>108.89999999999999</v>
      </c>
      <c r="Z245" s="169"/>
      <c r="AA245" s="169"/>
      <c r="AB245" s="169"/>
      <c r="AC245" s="169"/>
      <c r="AD245" s="169"/>
      <c r="AE245" s="169"/>
      <c r="AF245" s="169"/>
      <c r="AG245" s="180"/>
      <c r="AH245" s="207">
        <v>108.89999999999999</v>
      </c>
    </row>
    <row r="246" spans="2:34" ht="24.75" x14ac:dyDescent="0.25">
      <c r="B246" s="26"/>
      <c r="C246" s="48" t="s">
        <v>238</v>
      </c>
      <c r="D246" s="57">
        <v>63</v>
      </c>
      <c r="E246" s="23"/>
      <c r="F246" s="286" t="s">
        <v>2522</v>
      </c>
      <c r="G246" s="287" t="s">
        <v>2524</v>
      </c>
      <c r="H246" s="287" t="s">
        <v>2523</v>
      </c>
      <c r="I246" s="50">
        <v>128.08132800000001</v>
      </c>
      <c r="J246" s="169"/>
      <c r="K246" s="169"/>
      <c r="L246" s="169"/>
      <c r="M246" s="169"/>
      <c r="N246" s="169"/>
      <c r="O246" s="169"/>
      <c r="P246" s="169"/>
      <c r="Q246" s="169"/>
      <c r="R246" s="169"/>
      <c r="S246" s="207"/>
      <c r="T246" s="169"/>
      <c r="U246" s="169"/>
      <c r="V246" s="169"/>
      <c r="W246" s="180"/>
      <c r="X246" s="207">
        <v>63</v>
      </c>
      <c r="Y246" s="263">
        <v>128.08132800000001</v>
      </c>
      <c r="Z246" s="169"/>
      <c r="AA246" s="169"/>
      <c r="AB246" s="169"/>
      <c r="AC246" s="169"/>
      <c r="AD246" s="169"/>
      <c r="AE246" s="169"/>
      <c r="AF246" s="169"/>
      <c r="AG246" s="180"/>
      <c r="AH246" s="207">
        <v>128.08132800000001</v>
      </c>
    </row>
    <row r="247" spans="2:34" ht="24.75" x14ac:dyDescent="0.25">
      <c r="B247" s="26"/>
      <c r="C247" s="48" t="s">
        <v>239</v>
      </c>
      <c r="D247" s="49">
        <v>2</v>
      </c>
      <c r="E247" s="23"/>
      <c r="F247" s="286" t="s">
        <v>2522</v>
      </c>
      <c r="G247" s="287" t="s">
        <v>2524</v>
      </c>
      <c r="H247" s="287" t="s">
        <v>2523</v>
      </c>
      <c r="I247" s="50">
        <v>475.18</v>
      </c>
      <c r="J247" s="169"/>
      <c r="K247" s="169"/>
      <c r="L247" s="169"/>
      <c r="M247" s="169"/>
      <c r="N247" s="169"/>
      <c r="O247" s="169"/>
      <c r="P247" s="169"/>
      <c r="Q247" s="169"/>
      <c r="R247" s="169"/>
      <c r="S247" s="207"/>
      <c r="T247" s="169"/>
      <c r="U247" s="169"/>
      <c r="V247" s="169"/>
      <c r="W247" s="180"/>
      <c r="X247" s="207">
        <v>2</v>
      </c>
      <c r="Y247" s="263">
        <v>475.18</v>
      </c>
      <c r="Z247" s="169"/>
      <c r="AA247" s="169"/>
      <c r="AB247" s="169"/>
      <c r="AC247" s="169"/>
      <c r="AD247" s="169"/>
      <c r="AE247" s="169"/>
      <c r="AF247" s="169"/>
      <c r="AG247" s="180"/>
      <c r="AH247" s="207">
        <v>475.18</v>
      </c>
    </row>
    <row r="248" spans="2:34" ht="24.75" x14ac:dyDescent="0.25">
      <c r="B248" s="26"/>
      <c r="C248" s="48" t="s">
        <v>240</v>
      </c>
      <c r="D248" s="49">
        <v>60</v>
      </c>
      <c r="E248" s="23"/>
      <c r="F248" s="286" t="s">
        <v>2522</v>
      </c>
      <c r="G248" s="287" t="s">
        <v>2524</v>
      </c>
      <c r="H248" s="287" t="s">
        <v>2523</v>
      </c>
      <c r="I248" s="50">
        <v>451.45900800000004</v>
      </c>
      <c r="J248" s="169"/>
      <c r="K248" s="169"/>
      <c r="L248" s="169"/>
      <c r="M248" s="169"/>
      <c r="N248" s="169"/>
      <c r="O248" s="169"/>
      <c r="P248" s="169"/>
      <c r="Q248" s="169"/>
      <c r="R248" s="169"/>
      <c r="S248" s="207"/>
      <c r="T248" s="169"/>
      <c r="U248" s="169"/>
      <c r="V248" s="169"/>
      <c r="W248" s="180"/>
      <c r="X248" s="207">
        <v>60</v>
      </c>
      <c r="Y248" s="263">
        <v>451.45900800000004</v>
      </c>
      <c r="Z248" s="169"/>
      <c r="AA248" s="169"/>
      <c r="AB248" s="169"/>
      <c r="AC248" s="169"/>
      <c r="AD248" s="169"/>
      <c r="AE248" s="169"/>
      <c r="AF248" s="169"/>
      <c r="AG248" s="180"/>
      <c r="AH248" s="207">
        <v>451.45900800000004</v>
      </c>
    </row>
    <row r="249" spans="2:34" ht="24.75" x14ac:dyDescent="0.25">
      <c r="B249" s="26"/>
      <c r="C249" s="48" t="s">
        <v>241</v>
      </c>
      <c r="D249" s="49">
        <v>20</v>
      </c>
      <c r="E249" s="23"/>
      <c r="F249" s="286" t="s">
        <v>2522</v>
      </c>
      <c r="G249" s="287" t="s">
        <v>2524</v>
      </c>
      <c r="H249" s="287" t="s">
        <v>2523</v>
      </c>
      <c r="I249" s="50">
        <v>92.606976000000003</v>
      </c>
      <c r="J249" s="169"/>
      <c r="K249" s="169"/>
      <c r="L249" s="169"/>
      <c r="M249" s="169"/>
      <c r="N249" s="169"/>
      <c r="O249" s="169"/>
      <c r="P249" s="169"/>
      <c r="Q249" s="169"/>
      <c r="R249" s="169"/>
      <c r="S249" s="207"/>
      <c r="T249" s="169"/>
      <c r="U249" s="169"/>
      <c r="V249" s="169"/>
      <c r="W249" s="180"/>
      <c r="X249" s="207">
        <v>20</v>
      </c>
      <c r="Y249" s="263">
        <v>92.606976000000003</v>
      </c>
      <c r="Z249" s="169"/>
      <c r="AA249" s="169"/>
      <c r="AB249" s="169"/>
      <c r="AC249" s="169"/>
      <c r="AD249" s="169"/>
      <c r="AE249" s="169"/>
      <c r="AF249" s="169"/>
      <c r="AG249" s="180"/>
      <c r="AH249" s="207">
        <v>92.606976000000003</v>
      </c>
    </row>
    <row r="250" spans="2:34" ht="24.75" x14ac:dyDescent="0.25">
      <c r="B250" s="26"/>
      <c r="C250" s="48" t="s">
        <v>242</v>
      </c>
      <c r="D250" s="57">
        <v>1</v>
      </c>
      <c r="E250" s="23"/>
      <c r="F250" s="286" t="s">
        <v>2522</v>
      </c>
      <c r="G250" s="287" t="s">
        <v>2524</v>
      </c>
      <c r="H250" s="287" t="s">
        <v>2523</v>
      </c>
      <c r="I250" s="50">
        <v>3.75</v>
      </c>
      <c r="J250" s="169"/>
      <c r="K250" s="169"/>
      <c r="L250" s="169"/>
      <c r="M250" s="169"/>
      <c r="N250" s="169"/>
      <c r="O250" s="169"/>
      <c r="P250" s="169"/>
      <c r="Q250" s="169"/>
      <c r="R250" s="169"/>
      <c r="S250" s="207"/>
      <c r="T250" s="169"/>
      <c r="U250" s="169"/>
      <c r="V250" s="169"/>
      <c r="W250" s="180"/>
      <c r="X250" s="207">
        <v>1</v>
      </c>
      <c r="Y250" s="263">
        <v>3.75</v>
      </c>
      <c r="Z250" s="169"/>
      <c r="AA250" s="169"/>
      <c r="AB250" s="169"/>
      <c r="AC250" s="169"/>
      <c r="AD250" s="169"/>
      <c r="AE250" s="169"/>
      <c r="AF250" s="169"/>
      <c r="AG250" s="180"/>
      <c r="AH250" s="207">
        <v>3.75</v>
      </c>
    </row>
    <row r="251" spans="2:34" ht="50.25" customHeight="1" x14ac:dyDescent="0.25">
      <c r="B251" s="26"/>
      <c r="C251" s="259" t="s">
        <v>243</v>
      </c>
      <c r="D251" s="49">
        <v>818</v>
      </c>
      <c r="E251" s="23"/>
      <c r="F251" s="286" t="s">
        <v>2522</v>
      </c>
      <c r="G251" s="287" t="s">
        <v>2524</v>
      </c>
      <c r="H251" s="287" t="s">
        <v>2523</v>
      </c>
      <c r="I251" s="50">
        <v>103160.08355360001</v>
      </c>
      <c r="J251" s="169"/>
      <c r="K251" s="169"/>
      <c r="L251" s="169"/>
      <c r="M251" s="169"/>
      <c r="N251" s="169"/>
      <c r="O251" s="169"/>
      <c r="P251" s="169"/>
      <c r="Q251" s="169"/>
      <c r="R251" s="169"/>
      <c r="S251" s="207"/>
      <c r="T251" s="169"/>
      <c r="U251" s="169"/>
      <c r="V251" s="169"/>
      <c r="W251" s="180"/>
      <c r="X251" s="207">
        <v>818</v>
      </c>
      <c r="Y251" s="263">
        <v>103160.08355360001</v>
      </c>
      <c r="Z251" s="169"/>
      <c r="AA251" s="169"/>
      <c r="AB251" s="169"/>
      <c r="AC251" s="169"/>
      <c r="AD251" s="169"/>
      <c r="AE251" s="169"/>
      <c r="AF251" s="169"/>
      <c r="AG251" s="180"/>
      <c r="AH251" s="207">
        <v>103160.08355360001</v>
      </c>
    </row>
    <row r="252" spans="2:34" ht="49.5" customHeight="1" x14ac:dyDescent="0.25">
      <c r="B252" s="26"/>
      <c r="C252" s="260" t="s">
        <v>244</v>
      </c>
      <c r="D252" s="49">
        <v>198</v>
      </c>
      <c r="E252" s="23"/>
      <c r="F252" s="286" t="s">
        <v>2522</v>
      </c>
      <c r="G252" s="287" t="s">
        <v>2524</v>
      </c>
      <c r="H252" s="287" t="s">
        <v>2523</v>
      </c>
      <c r="I252" s="50">
        <v>32894.859904000004</v>
      </c>
      <c r="J252" s="169"/>
      <c r="K252" s="169"/>
      <c r="L252" s="169"/>
      <c r="M252" s="169"/>
      <c r="N252" s="169"/>
      <c r="O252" s="169"/>
      <c r="P252" s="169"/>
      <c r="Q252" s="169"/>
      <c r="R252" s="169"/>
      <c r="S252" s="207"/>
      <c r="T252" s="169"/>
      <c r="U252" s="169"/>
      <c r="V252" s="169"/>
      <c r="W252" s="180"/>
      <c r="X252" s="207">
        <v>198</v>
      </c>
      <c r="Y252" s="263">
        <v>32894.859904000004</v>
      </c>
      <c r="Z252" s="169"/>
      <c r="AA252" s="169"/>
      <c r="AB252" s="169"/>
      <c r="AC252" s="169"/>
      <c r="AD252" s="169"/>
      <c r="AE252" s="169"/>
      <c r="AF252" s="169"/>
      <c r="AG252" s="180"/>
      <c r="AH252" s="207">
        <v>32894.859904000004</v>
      </c>
    </row>
    <row r="253" spans="2:34" ht="24.75" x14ac:dyDescent="0.25">
      <c r="B253" s="26"/>
      <c r="C253" s="48" t="s">
        <v>245</v>
      </c>
      <c r="D253" s="57">
        <v>120</v>
      </c>
      <c r="E253" s="23"/>
      <c r="F253" s="286" t="s">
        <v>2522</v>
      </c>
      <c r="G253" s="287" t="s">
        <v>2524</v>
      </c>
      <c r="H253" s="287" t="s">
        <v>2523</v>
      </c>
      <c r="I253" s="50">
        <v>8924.4000000000015</v>
      </c>
      <c r="J253" s="169"/>
      <c r="K253" s="169"/>
      <c r="L253" s="169"/>
      <c r="M253" s="169"/>
      <c r="N253" s="169"/>
      <c r="O253" s="169"/>
      <c r="P253" s="169"/>
      <c r="Q253" s="169"/>
      <c r="R253" s="169"/>
      <c r="S253" s="207"/>
      <c r="T253" s="169"/>
      <c r="U253" s="169"/>
      <c r="V253" s="169"/>
      <c r="W253" s="180"/>
      <c r="X253" s="207">
        <v>120</v>
      </c>
      <c r="Y253" s="263">
        <v>8924.4000000000015</v>
      </c>
      <c r="Z253" s="169"/>
      <c r="AA253" s="169"/>
      <c r="AB253" s="169"/>
      <c r="AC253" s="169"/>
      <c r="AD253" s="169"/>
      <c r="AE253" s="169"/>
      <c r="AF253" s="169"/>
      <c r="AG253" s="180"/>
      <c r="AH253" s="207">
        <v>8924.4000000000015</v>
      </c>
    </row>
    <row r="254" spans="2:34" ht="24.75" x14ac:dyDescent="0.25">
      <c r="B254" s="26"/>
      <c r="C254" s="48" t="s">
        <v>246</v>
      </c>
      <c r="D254" s="57">
        <v>29</v>
      </c>
      <c r="E254" s="23"/>
      <c r="F254" s="286" t="s">
        <v>2522</v>
      </c>
      <c r="G254" s="287" t="s">
        <v>2524</v>
      </c>
      <c r="H254" s="287" t="s">
        <v>2523</v>
      </c>
      <c r="I254" s="50">
        <v>2544.5887999999995</v>
      </c>
      <c r="J254" s="169"/>
      <c r="K254" s="169"/>
      <c r="L254" s="169"/>
      <c r="M254" s="169"/>
      <c r="N254" s="169"/>
      <c r="O254" s="169"/>
      <c r="P254" s="169"/>
      <c r="Q254" s="169"/>
      <c r="R254" s="169"/>
      <c r="S254" s="207"/>
      <c r="T254" s="169"/>
      <c r="U254" s="169"/>
      <c r="V254" s="169"/>
      <c r="W254" s="180"/>
      <c r="X254" s="207">
        <v>29</v>
      </c>
      <c r="Y254" s="263">
        <v>2544.5887999999995</v>
      </c>
      <c r="Z254" s="169"/>
      <c r="AA254" s="169"/>
      <c r="AB254" s="169"/>
      <c r="AC254" s="169"/>
      <c r="AD254" s="169"/>
      <c r="AE254" s="169"/>
      <c r="AF254" s="169"/>
      <c r="AG254" s="180"/>
      <c r="AH254" s="207">
        <v>2544.5887999999995</v>
      </c>
    </row>
    <row r="255" spans="2:34" ht="24.75" x14ac:dyDescent="0.25">
      <c r="B255" s="26"/>
      <c r="C255" s="48" t="s">
        <v>247</v>
      </c>
      <c r="D255" s="49">
        <v>2</v>
      </c>
      <c r="E255" s="23"/>
      <c r="F255" s="286" t="s">
        <v>2522</v>
      </c>
      <c r="G255" s="287" t="s">
        <v>2524</v>
      </c>
      <c r="H255" s="287" t="s">
        <v>2523</v>
      </c>
      <c r="I255" s="50">
        <v>223.24</v>
      </c>
      <c r="J255" s="169"/>
      <c r="K255" s="169"/>
      <c r="L255" s="169"/>
      <c r="M255" s="169"/>
      <c r="N255" s="169"/>
      <c r="O255" s="169"/>
      <c r="P255" s="169"/>
      <c r="Q255" s="169"/>
      <c r="R255" s="169"/>
      <c r="S255" s="207"/>
      <c r="T255" s="169"/>
      <c r="U255" s="169"/>
      <c r="V255" s="169"/>
      <c r="W255" s="180"/>
      <c r="X255" s="207">
        <v>2</v>
      </c>
      <c r="Y255" s="263">
        <v>223.24</v>
      </c>
      <c r="Z255" s="169"/>
      <c r="AA255" s="169"/>
      <c r="AB255" s="169"/>
      <c r="AC255" s="169"/>
      <c r="AD255" s="169"/>
      <c r="AE255" s="169"/>
      <c r="AF255" s="169"/>
      <c r="AG255" s="180"/>
      <c r="AH255" s="207">
        <v>223.24</v>
      </c>
    </row>
    <row r="256" spans="2:34" ht="24.75" x14ac:dyDescent="0.25">
      <c r="B256" s="26"/>
      <c r="C256" s="48" t="s">
        <v>248</v>
      </c>
      <c r="D256" s="57">
        <v>92</v>
      </c>
      <c r="E256" s="23"/>
      <c r="F256" s="286" t="s">
        <v>2522</v>
      </c>
      <c r="G256" s="287" t="s">
        <v>2524</v>
      </c>
      <c r="H256" s="287" t="s">
        <v>2523</v>
      </c>
      <c r="I256" s="50">
        <v>2017.6551999999999</v>
      </c>
      <c r="J256" s="169"/>
      <c r="K256" s="169"/>
      <c r="L256" s="169"/>
      <c r="M256" s="169"/>
      <c r="N256" s="169"/>
      <c r="O256" s="169"/>
      <c r="P256" s="169"/>
      <c r="Q256" s="169"/>
      <c r="R256" s="169"/>
      <c r="S256" s="207"/>
      <c r="T256" s="169"/>
      <c r="U256" s="169"/>
      <c r="V256" s="169"/>
      <c r="W256" s="180"/>
      <c r="X256" s="207">
        <v>92</v>
      </c>
      <c r="Y256" s="263">
        <v>2017.6551999999999</v>
      </c>
      <c r="Z256" s="169"/>
      <c r="AA256" s="169"/>
      <c r="AB256" s="169"/>
      <c r="AC256" s="169"/>
      <c r="AD256" s="169"/>
      <c r="AE256" s="169"/>
      <c r="AF256" s="169"/>
      <c r="AG256" s="180"/>
      <c r="AH256" s="207">
        <v>2017.6551999999999</v>
      </c>
    </row>
    <row r="257" spans="2:34" ht="24.75" x14ac:dyDescent="0.25">
      <c r="B257" s="26"/>
      <c r="C257" s="87" t="s">
        <v>249</v>
      </c>
      <c r="D257" s="57">
        <v>3</v>
      </c>
      <c r="E257" s="23"/>
      <c r="F257" s="286" t="s">
        <v>2522</v>
      </c>
      <c r="G257" s="287" t="s">
        <v>2524</v>
      </c>
      <c r="H257" s="287" t="s">
        <v>2523</v>
      </c>
      <c r="I257" s="50">
        <v>516.78</v>
      </c>
      <c r="J257" s="169"/>
      <c r="K257" s="169"/>
      <c r="L257" s="169"/>
      <c r="M257" s="169"/>
      <c r="N257" s="169"/>
      <c r="O257" s="169"/>
      <c r="P257" s="169"/>
      <c r="Q257" s="169"/>
      <c r="R257" s="169"/>
      <c r="S257" s="207"/>
      <c r="T257" s="169"/>
      <c r="U257" s="169"/>
      <c r="V257" s="169"/>
      <c r="W257" s="180"/>
      <c r="X257" s="207">
        <v>3</v>
      </c>
      <c r="Y257" s="263">
        <v>516.78</v>
      </c>
      <c r="Z257" s="169"/>
      <c r="AA257" s="169"/>
      <c r="AB257" s="169"/>
      <c r="AC257" s="169"/>
      <c r="AD257" s="169"/>
      <c r="AE257" s="169"/>
      <c r="AF257" s="169"/>
      <c r="AG257" s="180"/>
      <c r="AH257" s="207">
        <v>516.78</v>
      </c>
    </row>
    <row r="258" spans="2:34" ht="24.75" x14ac:dyDescent="0.25">
      <c r="B258" s="26"/>
      <c r="C258" s="48" t="s">
        <v>250</v>
      </c>
      <c r="D258" s="49">
        <v>0</v>
      </c>
      <c r="E258" s="23"/>
      <c r="F258" s="286" t="s">
        <v>2522</v>
      </c>
      <c r="G258" s="287" t="s">
        <v>2524</v>
      </c>
      <c r="H258" s="287" t="s">
        <v>2523</v>
      </c>
      <c r="I258" s="50">
        <v>0</v>
      </c>
      <c r="J258" s="169"/>
      <c r="K258" s="169"/>
      <c r="L258" s="169"/>
      <c r="M258" s="169"/>
      <c r="N258" s="169"/>
      <c r="O258" s="169"/>
      <c r="P258" s="169"/>
      <c r="Q258" s="169"/>
      <c r="R258" s="169"/>
      <c r="S258" s="207"/>
      <c r="T258" s="169"/>
      <c r="U258" s="169"/>
      <c r="V258" s="169"/>
      <c r="W258" s="180"/>
      <c r="X258" s="207">
        <v>0</v>
      </c>
      <c r="Y258" s="263">
        <v>0</v>
      </c>
      <c r="Z258" s="169"/>
      <c r="AA258" s="169"/>
      <c r="AB258" s="169"/>
      <c r="AC258" s="169"/>
      <c r="AD258" s="169"/>
      <c r="AE258" s="169"/>
      <c r="AF258" s="169"/>
      <c r="AG258" s="180"/>
      <c r="AH258" s="207">
        <v>0</v>
      </c>
    </row>
    <row r="259" spans="2:34" ht="24.75" x14ac:dyDescent="0.25">
      <c r="B259" s="26"/>
      <c r="C259" s="48" t="s">
        <v>251</v>
      </c>
      <c r="D259" s="49">
        <v>0</v>
      </c>
      <c r="E259" s="23"/>
      <c r="F259" s="286" t="s">
        <v>2522</v>
      </c>
      <c r="G259" s="287" t="s">
        <v>2524</v>
      </c>
      <c r="H259" s="287" t="s">
        <v>2523</v>
      </c>
      <c r="I259" s="50">
        <v>0</v>
      </c>
      <c r="J259" s="169"/>
      <c r="K259" s="169"/>
      <c r="L259" s="169"/>
      <c r="M259" s="169"/>
      <c r="N259" s="169"/>
      <c r="O259" s="169"/>
      <c r="P259" s="169"/>
      <c r="Q259" s="169"/>
      <c r="R259" s="169"/>
      <c r="S259" s="207"/>
      <c r="T259" s="169"/>
      <c r="U259" s="169"/>
      <c r="V259" s="169"/>
      <c r="W259" s="180"/>
      <c r="X259" s="207">
        <v>0</v>
      </c>
      <c r="Y259" s="263">
        <v>0</v>
      </c>
      <c r="Z259" s="169"/>
      <c r="AA259" s="169"/>
      <c r="AB259" s="169"/>
      <c r="AC259" s="169"/>
      <c r="AD259" s="169"/>
      <c r="AE259" s="169"/>
      <c r="AF259" s="169"/>
      <c r="AG259" s="180"/>
      <c r="AH259" s="207">
        <v>0</v>
      </c>
    </row>
    <row r="260" spans="2:34" ht="24.75" x14ac:dyDescent="0.25">
      <c r="B260" s="26"/>
      <c r="C260" s="48" t="s">
        <v>252</v>
      </c>
      <c r="D260" s="49">
        <v>100</v>
      </c>
      <c r="E260" s="23"/>
      <c r="F260" s="286" t="s">
        <v>2522</v>
      </c>
      <c r="G260" s="287" t="s">
        <v>2524</v>
      </c>
      <c r="H260" s="287" t="s">
        <v>2523</v>
      </c>
      <c r="I260" s="50">
        <v>1127</v>
      </c>
      <c r="J260" s="169"/>
      <c r="K260" s="169"/>
      <c r="L260" s="169"/>
      <c r="M260" s="169"/>
      <c r="N260" s="169"/>
      <c r="O260" s="169"/>
      <c r="P260" s="169"/>
      <c r="Q260" s="169"/>
      <c r="R260" s="169"/>
      <c r="S260" s="207"/>
      <c r="T260" s="169"/>
      <c r="U260" s="169"/>
      <c r="V260" s="169"/>
      <c r="W260" s="180"/>
      <c r="X260" s="207">
        <v>100</v>
      </c>
      <c r="Y260" s="263">
        <v>1127</v>
      </c>
      <c r="Z260" s="169"/>
      <c r="AA260" s="169"/>
      <c r="AB260" s="169"/>
      <c r="AC260" s="169"/>
      <c r="AD260" s="169"/>
      <c r="AE260" s="169"/>
      <c r="AF260" s="169"/>
      <c r="AG260" s="180"/>
      <c r="AH260" s="207">
        <v>1127</v>
      </c>
    </row>
    <row r="261" spans="2:34" ht="24.75" x14ac:dyDescent="0.25">
      <c r="B261" s="26"/>
      <c r="C261" s="48" t="s">
        <v>253</v>
      </c>
      <c r="D261" s="57">
        <v>700</v>
      </c>
      <c r="E261" s="23"/>
      <c r="F261" s="286" t="s">
        <v>2522</v>
      </c>
      <c r="G261" s="287" t="s">
        <v>2524</v>
      </c>
      <c r="H261" s="287" t="s">
        <v>2523</v>
      </c>
      <c r="I261" s="50">
        <v>83441.000000000015</v>
      </c>
      <c r="J261" s="169"/>
      <c r="K261" s="169"/>
      <c r="L261" s="169"/>
      <c r="M261" s="169"/>
      <c r="N261" s="169"/>
      <c r="O261" s="169"/>
      <c r="P261" s="169"/>
      <c r="Q261" s="169"/>
      <c r="R261" s="169"/>
      <c r="S261" s="207"/>
      <c r="T261" s="169"/>
      <c r="U261" s="169"/>
      <c r="V261" s="169"/>
      <c r="W261" s="180"/>
      <c r="X261" s="207">
        <v>700</v>
      </c>
      <c r="Y261" s="263">
        <v>83441.000000000015</v>
      </c>
      <c r="Z261" s="169"/>
      <c r="AA261" s="169"/>
      <c r="AB261" s="169"/>
      <c r="AC261" s="169"/>
      <c r="AD261" s="169"/>
      <c r="AE261" s="169"/>
      <c r="AF261" s="169"/>
      <c r="AG261" s="180"/>
      <c r="AH261" s="207">
        <v>83441.000000000015</v>
      </c>
    </row>
    <row r="262" spans="2:34" ht="24.75" x14ac:dyDescent="0.25">
      <c r="B262" s="26"/>
      <c r="C262" s="48" t="s">
        <v>254</v>
      </c>
      <c r="D262" s="49">
        <v>100</v>
      </c>
      <c r="E262" s="23"/>
      <c r="F262" s="286" t="s">
        <v>2522</v>
      </c>
      <c r="G262" s="287" t="s">
        <v>2524</v>
      </c>
      <c r="H262" s="287" t="s">
        <v>2523</v>
      </c>
      <c r="I262" s="50">
        <v>817</v>
      </c>
      <c r="J262" s="169"/>
      <c r="K262" s="169"/>
      <c r="L262" s="169"/>
      <c r="M262" s="169"/>
      <c r="N262" s="169"/>
      <c r="O262" s="169"/>
      <c r="P262" s="169"/>
      <c r="Q262" s="169"/>
      <c r="R262" s="169"/>
      <c r="S262" s="207"/>
      <c r="T262" s="169"/>
      <c r="U262" s="169"/>
      <c r="V262" s="169"/>
      <c r="W262" s="180"/>
      <c r="X262" s="207">
        <v>100</v>
      </c>
      <c r="Y262" s="263">
        <v>817</v>
      </c>
      <c r="Z262" s="169"/>
      <c r="AA262" s="169"/>
      <c r="AB262" s="169"/>
      <c r="AC262" s="169"/>
      <c r="AD262" s="169"/>
      <c r="AE262" s="169"/>
      <c r="AF262" s="169"/>
      <c r="AG262" s="180"/>
      <c r="AH262" s="207">
        <v>817</v>
      </c>
    </row>
    <row r="263" spans="2:34" ht="24.75" x14ac:dyDescent="0.25">
      <c r="B263" s="26"/>
      <c r="C263" s="48" t="s">
        <v>255</v>
      </c>
      <c r="D263" s="57">
        <v>110</v>
      </c>
      <c r="E263" s="23"/>
      <c r="F263" s="286" t="s">
        <v>2522</v>
      </c>
      <c r="G263" s="287" t="s">
        <v>2524</v>
      </c>
      <c r="H263" s="287" t="s">
        <v>2523</v>
      </c>
      <c r="I263" s="50">
        <v>1518</v>
      </c>
      <c r="J263" s="169"/>
      <c r="K263" s="169"/>
      <c r="L263" s="169"/>
      <c r="M263" s="169"/>
      <c r="N263" s="169"/>
      <c r="O263" s="169"/>
      <c r="P263" s="169"/>
      <c r="Q263" s="169"/>
      <c r="R263" s="169"/>
      <c r="S263" s="207"/>
      <c r="T263" s="169"/>
      <c r="U263" s="169"/>
      <c r="V263" s="169"/>
      <c r="W263" s="180"/>
      <c r="X263" s="207">
        <v>110</v>
      </c>
      <c r="Y263" s="263">
        <v>1518</v>
      </c>
      <c r="Z263" s="169"/>
      <c r="AA263" s="169"/>
      <c r="AB263" s="169"/>
      <c r="AC263" s="169"/>
      <c r="AD263" s="169"/>
      <c r="AE263" s="169"/>
      <c r="AF263" s="169"/>
      <c r="AG263" s="180"/>
      <c r="AH263" s="207">
        <v>1518</v>
      </c>
    </row>
    <row r="264" spans="2:34" ht="24.75" x14ac:dyDescent="0.25">
      <c r="B264" s="26"/>
      <c r="C264" s="48" t="s">
        <v>256</v>
      </c>
      <c r="D264" s="57">
        <v>13</v>
      </c>
      <c r="E264" s="23"/>
      <c r="F264" s="286" t="s">
        <v>2522</v>
      </c>
      <c r="G264" s="287" t="s">
        <v>2524</v>
      </c>
      <c r="H264" s="287" t="s">
        <v>2523</v>
      </c>
      <c r="I264" s="50">
        <v>542.54543999999999</v>
      </c>
      <c r="J264" s="169"/>
      <c r="K264" s="169"/>
      <c r="L264" s="169"/>
      <c r="M264" s="169"/>
      <c r="N264" s="169"/>
      <c r="O264" s="169"/>
      <c r="P264" s="169"/>
      <c r="Q264" s="169"/>
      <c r="R264" s="169"/>
      <c r="S264" s="207"/>
      <c r="T264" s="169"/>
      <c r="U264" s="169"/>
      <c r="V264" s="169"/>
      <c r="W264" s="180"/>
      <c r="X264" s="207">
        <v>13</v>
      </c>
      <c r="Y264" s="263">
        <v>542.54543999999999</v>
      </c>
      <c r="Z264" s="169"/>
      <c r="AA264" s="169"/>
      <c r="AB264" s="169"/>
      <c r="AC264" s="169"/>
      <c r="AD264" s="169"/>
      <c r="AE264" s="169"/>
      <c r="AF264" s="169"/>
      <c r="AG264" s="180"/>
      <c r="AH264" s="207">
        <v>542.54543999999999</v>
      </c>
    </row>
    <row r="265" spans="2:34" ht="24.75" x14ac:dyDescent="0.25">
      <c r="B265" s="26"/>
      <c r="C265" s="48" t="s">
        <v>257</v>
      </c>
      <c r="D265" s="57">
        <v>20</v>
      </c>
      <c r="E265" s="23"/>
      <c r="F265" s="286" t="s">
        <v>2522</v>
      </c>
      <c r="G265" s="287" t="s">
        <v>2524</v>
      </c>
      <c r="H265" s="287" t="s">
        <v>2523</v>
      </c>
      <c r="I265" s="50">
        <v>65.199999999999989</v>
      </c>
      <c r="J265" s="169"/>
      <c r="K265" s="169"/>
      <c r="L265" s="169"/>
      <c r="M265" s="169"/>
      <c r="N265" s="169"/>
      <c r="O265" s="169"/>
      <c r="P265" s="169"/>
      <c r="Q265" s="169"/>
      <c r="R265" s="169"/>
      <c r="S265" s="207"/>
      <c r="T265" s="169"/>
      <c r="U265" s="169"/>
      <c r="V265" s="169"/>
      <c r="W265" s="180"/>
      <c r="X265" s="207">
        <v>20</v>
      </c>
      <c r="Y265" s="263">
        <v>65.199999999999989</v>
      </c>
      <c r="Z265" s="169"/>
      <c r="AA265" s="169"/>
      <c r="AB265" s="169"/>
      <c r="AC265" s="169"/>
      <c r="AD265" s="169"/>
      <c r="AE265" s="169"/>
      <c r="AF265" s="169"/>
      <c r="AG265" s="180"/>
      <c r="AH265" s="207">
        <v>65.199999999999989</v>
      </c>
    </row>
    <row r="266" spans="2:34" ht="24.75" x14ac:dyDescent="0.25">
      <c r="B266" s="51"/>
      <c r="C266" s="48" t="s">
        <v>258</v>
      </c>
      <c r="D266" s="49">
        <v>75</v>
      </c>
      <c r="E266" s="23"/>
      <c r="F266" s="286" t="s">
        <v>2522</v>
      </c>
      <c r="G266" s="287" t="s">
        <v>2524</v>
      </c>
      <c r="H266" s="287" t="s">
        <v>2523</v>
      </c>
      <c r="I266" s="50">
        <v>3274.64192</v>
      </c>
      <c r="J266" s="169"/>
      <c r="K266" s="169"/>
      <c r="L266" s="169"/>
      <c r="M266" s="169"/>
      <c r="N266" s="169"/>
      <c r="O266" s="169"/>
      <c r="P266" s="169"/>
      <c r="Q266" s="169"/>
      <c r="R266" s="169"/>
      <c r="S266" s="207"/>
      <c r="T266" s="169"/>
      <c r="U266" s="169"/>
      <c r="V266" s="169"/>
      <c r="W266" s="180"/>
      <c r="X266" s="207">
        <v>75</v>
      </c>
      <c r="Y266" s="263">
        <v>3274.64192</v>
      </c>
      <c r="Z266" s="169"/>
      <c r="AA266" s="169"/>
      <c r="AB266" s="169"/>
      <c r="AC266" s="169"/>
      <c r="AD266" s="169"/>
      <c r="AE266" s="169"/>
      <c r="AF266" s="169"/>
      <c r="AG266" s="180"/>
      <c r="AH266" s="207">
        <v>3274.64192</v>
      </c>
    </row>
    <row r="267" spans="2:34" ht="24.75" x14ac:dyDescent="0.25">
      <c r="B267" s="51"/>
      <c r="C267" s="48" t="s">
        <v>259</v>
      </c>
      <c r="D267" s="49">
        <v>38</v>
      </c>
      <c r="E267" s="23"/>
      <c r="F267" s="286" t="s">
        <v>2522</v>
      </c>
      <c r="G267" s="287" t="s">
        <v>2524</v>
      </c>
      <c r="H267" s="287" t="s">
        <v>2523</v>
      </c>
      <c r="I267" s="50">
        <v>1819.2981600000001</v>
      </c>
      <c r="J267" s="169"/>
      <c r="K267" s="169"/>
      <c r="L267" s="169"/>
      <c r="M267" s="169"/>
      <c r="N267" s="169"/>
      <c r="O267" s="169"/>
      <c r="P267" s="169"/>
      <c r="Q267" s="169"/>
      <c r="R267" s="169"/>
      <c r="S267" s="207"/>
      <c r="T267" s="169"/>
      <c r="U267" s="169"/>
      <c r="V267" s="169"/>
      <c r="W267" s="180"/>
      <c r="X267" s="207">
        <v>38</v>
      </c>
      <c r="Y267" s="263">
        <v>1819.2981600000001</v>
      </c>
      <c r="Z267" s="169"/>
      <c r="AA267" s="169"/>
      <c r="AB267" s="169"/>
      <c r="AC267" s="169"/>
      <c r="AD267" s="169"/>
      <c r="AE267" s="169"/>
      <c r="AF267" s="169"/>
      <c r="AG267" s="180"/>
      <c r="AH267" s="207">
        <v>1819.2981600000001</v>
      </c>
    </row>
    <row r="268" spans="2:34" ht="24.75" x14ac:dyDescent="0.25">
      <c r="B268" s="51"/>
      <c r="C268" s="48" t="s">
        <v>260</v>
      </c>
      <c r="D268" s="57">
        <v>27</v>
      </c>
      <c r="E268" s="23"/>
      <c r="F268" s="286" t="s">
        <v>2522</v>
      </c>
      <c r="G268" s="287" t="s">
        <v>2524</v>
      </c>
      <c r="H268" s="287" t="s">
        <v>2523</v>
      </c>
      <c r="I268" s="50">
        <v>6226.2629344000015</v>
      </c>
      <c r="J268" s="169"/>
      <c r="K268" s="169"/>
      <c r="L268" s="169"/>
      <c r="M268" s="169"/>
      <c r="N268" s="169"/>
      <c r="O268" s="169"/>
      <c r="P268" s="169"/>
      <c r="Q268" s="169"/>
      <c r="R268" s="169"/>
      <c r="S268" s="207"/>
      <c r="T268" s="169"/>
      <c r="U268" s="169"/>
      <c r="V268" s="169"/>
      <c r="W268" s="180"/>
      <c r="X268" s="207">
        <v>27</v>
      </c>
      <c r="Y268" s="263">
        <v>6226.2629344000015</v>
      </c>
      <c r="Z268" s="169"/>
      <c r="AA268" s="169"/>
      <c r="AB268" s="169"/>
      <c r="AC268" s="169"/>
      <c r="AD268" s="169"/>
      <c r="AE268" s="169"/>
      <c r="AF268" s="169"/>
      <c r="AG268" s="180"/>
      <c r="AH268" s="207">
        <v>6226.2629344000015</v>
      </c>
    </row>
    <row r="269" spans="2:34" ht="24.75" x14ac:dyDescent="0.25">
      <c r="B269" s="51"/>
      <c r="C269" s="48" t="s">
        <v>261</v>
      </c>
      <c r="D269" s="49">
        <v>0</v>
      </c>
      <c r="E269" s="23"/>
      <c r="F269" s="286" t="s">
        <v>2522</v>
      </c>
      <c r="G269" s="287" t="s">
        <v>2524</v>
      </c>
      <c r="H269" s="287" t="s">
        <v>2523</v>
      </c>
      <c r="I269" s="50">
        <v>0</v>
      </c>
      <c r="J269" s="169"/>
      <c r="K269" s="169"/>
      <c r="L269" s="169"/>
      <c r="M269" s="169"/>
      <c r="N269" s="169"/>
      <c r="O269" s="169"/>
      <c r="P269" s="169"/>
      <c r="Q269" s="169"/>
      <c r="R269" s="169"/>
      <c r="S269" s="207"/>
      <c r="T269" s="169"/>
      <c r="U269" s="169"/>
      <c r="V269" s="169"/>
      <c r="W269" s="180"/>
      <c r="X269" s="207">
        <v>0</v>
      </c>
      <c r="Y269" s="263">
        <v>0</v>
      </c>
      <c r="Z269" s="169"/>
      <c r="AA269" s="169"/>
      <c r="AB269" s="169"/>
      <c r="AC269" s="169"/>
      <c r="AD269" s="169"/>
      <c r="AE269" s="169"/>
      <c r="AF269" s="169"/>
      <c r="AG269" s="180"/>
      <c r="AH269" s="207">
        <v>0</v>
      </c>
    </row>
    <row r="270" spans="2:34" ht="24.75" x14ac:dyDescent="0.25">
      <c r="B270" s="51"/>
      <c r="C270" s="48" t="s">
        <v>262</v>
      </c>
      <c r="D270" s="49">
        <v>0</v>
      </c>
      <c r="E270" s="23"/>
      <c r="F270" s="286" t="s">
        <v>2522</v>
      </c>
      <c r="G270" s="287" t="s">
        <v>2524</v>
      </c>
      <c r="H270" s="287" t="s">
        <v>2523</v>
      </c>
      <c r="I270" s="50">
        <v>0</v>
      </c>
      <c r="J270" s="169"/>
      <c r="K270" s="169"/>
      <c r="L270" s="169"/>
      <c r="M270" s="169"/>
      <c r="N270" s="169"/>
      <c r="O270" s="169"/>
      <c r="P270" s="169"/>
      <c r="Q270" s="169"/>
      <c r="R270" s="169"/>
      <c r="S270" s="207"/>
      <c r="T270" s="169"/>
      <c r="U270" s="169"/>
      <c r="V270" s="169"/>
      <c r="W270" s="180"/>
      <c r="X270" s="207">
        <v>0</v>
      </c>
      <c r="Y270" s="263">
        <v>0</v>
      </c>
      <c r="Z270" s="169"/>
      <c r="AA270" s="169"/>
      <c r="AB270" s="169"/>
      <c r="AC270" s="169"/>
      <c r="AD270" s="169"/>
      <c r="AE270" s="169"/>
      <c r="AF270" s="169"/>
      <c r="AG270" s="180"/>
      <c r="AH270" s="207">
        <v>0</v>
      </c>
    </row>
    <row r="271" spans="2:34" ht="24.75" x14ac:dyDescent="0.25">
      <c r="B271" s="51"/>
      <c r="C271" s="48" t="s">
        <v>263</v>
      </c>
      <c r="D271" s="49">
        <v>3</v>
      </c>
      <c r="E271" s="23"/>
      <c r="F271" s="286" t="s">
        <v>2522</v>
      </c>
      <c r="G271" s="287" t="s">
        <v>2524</v>
      </c>
      <c r="H271" s="287" t="s">
        <v>2523</v>
      </c>
      <c r="I271" s="50">
        <v>376.23</v>
      </c>
      <c r="J271" s="169"/>
      <c r="K271" s="169"/>
      <c r="L271" s="169"/>
      <c r="M271" s="169"/>
      <c r="N271" s="169"/>
      <c r="O271" s="169"/>
      <c r="P271" s="169"/>
      <c r="Q271" s="169"/>
      <c r="R271" s="169"/>
      <c r="S271" s="207"/>
      <c r="T271" s="169"/>
      <c r="U271" s="169"/>
      <c r="V271" s="169"/>
      <c r="W271" s="180"/>
      <c r="X271" s="207">
        <v>3</v>
      </c>
      <c r="Y271" s="263">
        <v>376.23</v>
      </c>
      <c r="Z271" s="169"/>
      <c r="AA271" s="169"/>
      <c r="AB271" s="169"/>
      <c r="AC271" s="169"/>
      <c r="AD271" s="169"/>
      <c r="AE271" s="169"/>
      <c r="AF271" s="169"/>
      <c r="AG271" s="180"/>
      <c r="AH271" s="207">
        <v>376.23</v>
      </c>
    </row>
    <row r="272" spans="2:34" ht="24.75" x14ac:dyDescent="0.25">
      <c r="B272" s="51"/>
      <c r="C272" s="48" t="s">
        <v>264</v>
      </c>
      <c r="D272" s="57">
        <v>1</v>
      </c>
      <c r="E272" s="23"/>
      <c r="F272" s="286" t="s">
        <v>2522</v>
      </c>
      <c r="G272" s="287" t="s">
        <v>2524</v>
      </c>
      <c r="H272" s="287" t="s">
        <v>2523</v>
      </c>
      <c r="I272" s="50">
        <v>75.349999999999994</v>
      </c>
      <c r="J272" s="169"/>
      <c r="K272" s="169"/>
      <c r="L272" s="169"/>
      <c r="M272" s="169"/>
      <c r="N272" s="169"/>
      <c r="O272" s="169"/>
      <c r="P272" s="169"/>
      <c r="Q272" s="169"/>
      <c r="R272" s="169"/>
      <c r="S272" s="207"/>
      <c r="T272" s="169"/>
      <c r="U272" s="169"/>
      <c r="V272" s="169"/>
      <c r="W272" s="180"/>
      <c r="X272" s="207">
        <v>1</v>
      </c>
      <c r="Y272" s="263">
        <v>75.349999999999994</v>
      </c>
      <c r="Z272" s="169"/>
      <c r="AA272" s="169"/>
      <c r="AB272" s="169"/>
      <c r="AC272" s="169"/>
      <c r="AD272" s="169"/>
      <c r="AE272" s="169"/>
      <c r="AF272" s="169"/>
      <c r="AG272" s="180"/>
      <c r="AH272" s="207">
        <v>75.349999999999994</v>
      </c>
    </row>
    <row r="273" spans="2:34" ht="24.75" x14ac:dyDescent="0.25">
      <c r="B273" s="26"/>
      <c r="C273" s="48" t="s">
        <v>265</v>
      </c>
      <c r="D273" s="49">
        <v>1</v>
      </c>
      <c r="E273" s="23"/>
      <c r="F273" s="286" t="s">
        <v>2522</v>
      </c>
      <c r="G273" s="287" t="s">
        <v>2524</v>
      </c>
      <c r="H273" s="287" t="s">
        <v>2523</v>
      </c>
      <c r="I273" s="50">
        <v>125.41</v>
      </c>
      <c r="J273" s="169"/>
      <c r="K273" s="169"/>
      <c r="L273" s="169"/>
      <c r="M273" s="169"/>
      <c r="N273" s="169"/>
      <c r="O273" s="169"/>
      <c r="P273" s="169"/>
      <c r="Q273" s="169"/>
      <c r="R273" s="169"/>
      <c r="S273" s="207"/>
      <c r="T273" s="169"/>
      <c r="U273" s="169"/>
      <c r="V273" s="169"/>
      <c r="W273" s="180"/>
      <c r="X273" s="207">
        <v>1</v>
      </c>
      <c r="Y273" s="263">
        <v>125.41</v>
      </c>
      <c r="Z273" s="169"/>
      <c r="AA273" s="169"/>
      <c r="AB273" s="169"/>
      <c r="AC273" s="169"/>
      <c r="AD273" s="169"/>
      <c r="AE273" s="169"/>
      <c r="AF273" s="169"/>
      <c r="AG273" s="180"/>
      <c r="AH273" s="207">
        <v>125.41</v>
      </c>
    </row>
    <row r="274" spans="2:34" ht="24.75" x14ac:dyDescent="0.25">
      <c r="B274" s="51"/>
      <c r="C274" s="48" t="s">
        <v>266</v>
      </c>
      <c r="D274" s="49">
        <v>10</v>
      </c>
      <c r="E274" s="23"/>
      <c r="F274" s="286" t="s">
        <v>2522</v>
      </c>
      <c r="G274" s="287" t="s">
        <v>2524</v>
      </c>
      <c r="H274" s="287" t="s">
        <v>2523</v>
      </c>
      <c r="I274" s="50">
        <v>186</v>
      </c>
      <c r="J274" s="169"/>
      <c r="K274" s="169"/>
      <c r="L274" s="169"/>
      <c r="M274" s="169"/>
      <c r="N274" s="169"/>
      <c r="O274" s="169"/>
      <c r="P274" s="169"/>
      <c r="Q274" s="169"/>
      <c r="R274" s="169"/>
      <c r="S274" s="207"/>
      <c r="T274" s="169"/>
      <c r="U274" s="169"/>
      <c r="V274" s="169"/>
      <c r="W274" s="180"/>
      <c r="X274" s="207">
        <v>10</v>
      </c>
      <c r="Y274" s="263">
        <v>186</v>
      </c>
      <c r="Z274" s="169"/>
      <c r="AA274" s="169"/>
      <c r="AB274" s="169"/>
      <c r="AC274" s="169"/>
      <c r="AD274" s="169"/>
      <c r="AE274" s="169"/>
      <c r="AF274" s="169"/>
      <c r="AG274" s="180"/>
      <c r="AH274" s="207">
        <v>186</v>
      </c>
    </row>
    <row r="275" spans="2:34" ht="24.75" x14ac:dyDescent="0.25">
      <c r="B275" s="51"/>
      <c r="C275" s="48" t="s">
        <v>267</v>
      </c>
      <c r="D275" s="49">
        <v>1</v>
      </c>
      <c r="E275" s="23"/>
      <c r="F275" s="286" t="s">
        <v>2522</v>
      </c>
      <c r="G275" s="287" t="s">
        <v>2524</v>
      </c>
      <c r="H275" s="287" t="s">
        <v>2523</v>
      </c>
      <c r="I275" s="50">
        <v>41.609199999999994</v>
      </c>
      <c r="J275" s="169"/>
      <c r="K275" s="169"/>
      <c r="L275" s="169"/>
      <c r="M275" s="169"/>
      <c r="N275" s="169"/>
      <c r="O275" s="169"/>
      <c r="P275" s="169"/>
      <c r="Q275" s="169"/>
      <c r="R275" s="169"/>
      <c r="S275" s="207"/>
      <c r="T275" s="169"/>
      <c r="U275" s="169"/>
      <c r="V275" s="169"/>
      <c r="W275" s="180"/>
      <c r="X275" s="207">
        <v>1</v>
      </c>
      <c r="Y275" s="263">
        <v>41.609199999999994</v>
      </c>
      <c r="Z275" s="169"/>
      <c r="AA275" s="169"/>
      <c r="AB275" s="169"/>
      <c r="AC275" s="169"/>
      <c r="AD275" s="169"/>
      <c r="AE275" s="169"/>
      <c r="AF275" s="169"/>
      <c r="AG275" s="180"/>
      <c r="AH275" s="207">
        <v>41.609199999999994</v>
      </c>
    </row>
    <row r="276" spans="2:34" ht="24.75" x14ac:dyDescent="0.25">
      <c r="B276" s="51"/>
      <c r="C276" s="48" t="s">
        <v>268</v>
      </c>
      <c r="D276" s="57">
        <v>28</v>
      </c>
      <c r="E276" s="23"/>
      <c r="F276" s="286" t="s">
        <v>2522</v>
      </c>
      <c r="G276" s="287" t="s">
        <v>2524</v>
      </c>
      <c r="H276" s="287" t="s">
        <v>2523</v>
      </c>
      <c r="I276" s="50">
        <v>5507.32</v>
      </c>
      <c r="J276" s="169"/>
      <c r="K276" s="169"/>
      <c r="L276" s="169"/>
      <c r="M276" s="169"/>
      <c r="N276" s="169"/>
      <c r="O276" s="169"/>
      <c r="P276" s="169"/>
      <c r="Q276" s="169"/>
      <c r="R276" s="169"/>
      <c r="S276" s="207"/>
      <c r="T276" s="169"/>
      <c r="U276" s="169"/>
      <c r="V276" s="169"/>
      <c r="W276" s="180"/>
      <c r="X276" s="207">
        <v>28</v>
      </c>
      <c r="Y276" s="263">
        <v>5507.32</v>
      </c>
      <c r="Z276" s="169"/>
      <c r="AA276" s="169"/>
      <c r="AB276" s="169"/>
      <c r="AC276" s="169"/>
      <c r="AD276" s="169"/>
      <c r="AE276" s="169"/>
      <c r="AF276" s="169"/>
      <c r="AG276" s="180"/>
      <c r="AH276" s="207">
        <v>5507.32</v>
      </c>
    </row>
    <row r="277" spans="2:34" ht="24.75" x14ac:dyDescent="0.25">
      <c r="B277" s="51"/>
      <c r="C277" s="48" t="s">
        <v>269</v>
      </c>
      <c r="D277" s="49">
        <v>130</v>
      </c>
      <c r="E277" s="23"/>
      <c r="F277" s="286" t="s">
        <v>2522</v>
      </c>
      <c r="G277" s="287" t="s">
        <v>2524</v>
      </c>
      <c r="H277" s="287" t="s">
        <v>2523</v>
      </c>
      <c r="I277" s="50">
        <v>447.92007999999998</v>
      </c>
      <c r="J277" s="169"/>
      <c r="K277" s="169"/>
      <c r="L277" s="169"/>
      <c r="M277" s="169"/>
      <c r="N277" s="169"/>
      <c r="O277" s="169"/>
      <c r="P277" s="169"/>
      <c r="Q277" s="169"/>
      <c r="R277" s="169"/>
      <c r="S277" s="207"/>
      <c r="T277" s="169"/>
      <c r="U277" s="169"/>
      <c r="V277" s="169"/>
      <c r="W277" s="180"/>
      <c r="X277" s="207">
        <v>130</v>
      </c>
      <c r="Y277" s="263">
        <v>447.92007999999998</v>
      </c>
      <c r="Z277" s="169"/>
      <c r="AA277" s="169"/>
      <c r="AB277" s="169"/>
      <c r="AC277" s="169"/>
      <c r="AD277" s="169"/>
      <c r="AE277" s="169"/>
      <c r="AF277" s="169"/>
      <c r="AG277" s="180"/>
      <c r="AH277" s="207">
        <v>447.92007999999998</v>
      </c>
    </row>
    <row r="278" spans="2:34" ht="24.75" x14ac:dyDescent="0.25">
      <c r="B278" s="51"/>
      <c r="C278" s="48" t="s">
        <v>270</v>
      </c>
      <c r="D278" s="57">
        <v>180</v>
      </c>
      <c r="E278" s="23"/>
      <c r="F278" s="286" t="s">
        <v>2522</v>
      </c>
      <c r="G278" s="287" t="s">
        <v>2524</v>
      </c>
      <c r="H278" s="287" t="s">
        <v>2523</v>
      </c>
      <c r="I278" s="50">
        <v>2165.2675199999999</v>
      </c>
      <c r="J278" s="169"/>
      <c r="K278" s="169"/>
      <c r="L278" s="169"/>
      <c r="M278" s="169"/>
      <c r="N278" s="169"/>
      <c r="O278" s="169"/>
      <c r="P278" s="169"/>
      <c r="Q278" s="169"/>
      <c r="R278" s="169"/>
      <c r="S278" s="207"/>
      <c r="T278" s="169"/>
      <c r="U278" s="169"/>
      <c r="V278" s="169"/>
      <c r="W278" s="180"/>
      <c r="X278" s="207">
        <v>180</v>
      </c>
      <c r="Y278" s="263">
        <v>2165.2675199999999</v>
      </c>
      <c r="Z278" s="169"/>
      <c r="AA278" s="169"/>
      <c r="AB278" s="169"/>
      <c r="AC278" s="169"/>
      <c r="AD278" s="169"/>
      <c r="AE278" s="169"/>
      <c r="AF278" s="169"/>
      <c r="AG278" s="180"/>
      <c r="AH278" s="207">
        <v>2165.2675199999999</v>
      </c>
    </row>
    <row r="279" spans="2:34" ht="24.75" x14ac:dyDescent="0.25">
      <c r="B279" s="51"/>
      <c r="C279" s="48" t="s">
        <v>271</v>
      </c>
      <c r="D279" s="49">
        <v>0</v>
      </c>
      <c r="E279" s="23"/>
      <c r="F279" s="286" t="s">
        <v>2522</v>
      </c>
      <c r="G279" s="287" t="s">
        <v>2524</v>
      </c>
      <c r="H279" s="287" t="s">
        <v>2523</v>
      </c>
      <c r="I279" s="50">
        <v>0</v>
      </c>
      <c r="J279" s="169"/>
      <c r="K279" s="169"/>
      <c r="L279" s="169"/>
      <c r="M279" s="169"/>
      <c r="N279" s="169"/>
      <c r="O279" s="169"/>
      <c r="P279" s="169"/>
      <c r="Q279" s="169"/>
      <c r="R279" s="169"/>
      <c r="S279" s="207"/>
      <c r="T279" s="169"/>
      <c r="U279" s="169"/>
      <c r="V279" s="169"/>
      <c r="W279" s="180"/>
      <c r="X279" s="207">
        <v>0</v>
      </c>
      <c r="Y279" s="263">
        <v>0</v>
      </c>
      <c r="Z279" s="169"/>
      <c r="AA279" s="169"/>
      <c r="AB279" s="169"/>
      <c r="AC279" s="169"/>
      <c r="AD279" s="169"/>
      <c r="AE279" s="169"/>
      <c r="AF279" s="169"/>
      <c r="AG279" s="180"/>
      <c r="AH279" s="207">
        <v>0</v>
      </c>
    </row>
    <row r="280" spans="2:34" ht="24.75" x14ac:dyDescent="0.25">
      <c r="B280" s="51"/>
      <c r="C280" s="48" t="s">
        <v>272</v>
      </c>
      <c r="D280" s="57">
        <v>5</v>
      </c>
      <c r="E280" s="23"/>
      <c r="F280" s="286" t="s">
        <v>2522</v>
      </c>
      <c r="G280" s="287" t="s">
        <v>2524</v>
      </c>
      <c r="H280" s="287" t="s">
        <v>2523</v>
      </c>
      <c r="I280" s="50">
        <v>199.89999999999998</v>
      </c>
      <c r="J280" s="169"/>
      <c r="K280" s="169"/>
      <c r="L280" s="169"/>
      <c r="M280" s="169"/>
      <c r="N280" s="169"/>
      <c r="O280" s="169"/>
      <c r="P280" s="169"/>
      <c r="Q280" s="169"/>
      <c r="R280" s="169"/>
      <c r="S280" s="207"/>
      <c r="T280" s="169"/>
      <c r="U280" s="169"/>
      <c r="V280" s="169"/>
      <c r="W280" s="180"/>
      <c r="X280" s="207">
        <v>5</v>
      </c>
      <c r="Y280" s="263">
        <v>199.89999999999998</v>
      </c>
      <c r="Z280" s="169"/>
      <c r="AA280" s="169"/>
      <c r="AB280" s="169"/>
      <c r="AC280" s="169"/>
      <c r="AD280" s="169"/>
      <c r="AE280" s="169"/>
      <c r="AF280" s="169"/>
      <c r="AG280" s="180"/>
      <c r="AH280" s="207">
        <v>199.89999999999998</v>
      </c>
    </row>
    <row r="281" spans="2:34" ht="24.75" x14ac:dyDescent="0.25">
      <c r="B281" s="51"/>
      <c r="C281" s="48" t="s">
        <v>273</v>
      </c>
      <c r="D281" s="49">
        <v>2</v>
      </c>
      <c r="E281" s="23"/>
      <c r="F281" s="286" t="s">
        <v>2522</v>
      </c>
      <c r="G281" s="287" t="s">
        <v>2524</v>
      </c>
      <c r="H281" s="287" t="s">
        <v>2523</v>
      </c>
      <c r="I281" s="50">
        <v>198.44</v>
      </c>
      <c r="J281" s="169"/>
      <c r="K281" s="169"/>
      <c r="L281" s="169"/>
      <c r="M281" s="169"/>
      <c r="N281" s="169"/>
      <c r="O281" s="169"/>
      <c r="P281" s="169"/>
      <c r="Q281" s="169"/>
      <c r="R281" s="169"/>
      <c r="S281" s="207"/>
      <c r="T281" s="169"/>
      <c r="U281" s="169"/>
      <c r="V281" s="169"/>
      <c r="W281" s="180"/>
      <c r="X281" s="207">
        <v>2</v>
      </c>
      <c r="Y281" s="263">
        <v>198.44</v>
      </c>
      <c r="Z281" s="169"/>
      <c r="AA281" s="169"/>
      <c r="AB281" s="169"/>
      <c r="AC281" s="169"/>
      <c r="AD281" s="169"/>
      <c r="AE281" s="169"/>
      <c r="AF281" s="169"/>
      <c r="AG281" s="180"/>
      <c r="AH281" s="207">
        <v>198.44</v>
      </c>
    </row>
    <row r="282" spans="2:34" ht="24.75" x14ac:dyDescent="0.25">
      <c r="B282" s="51"/>
      <c r="C282" s="48" t="s">
        <v>274</v>
      </c>
      <c r="D282" s="49">
        <v>200</v>
      </c>
      <c r="E282" s="23"/>
      <c r="F282" s="286" t="s">
        <v>2522</v>
      </c>
      <c r="G282" s="287" t="s">
        <v>2524</v>
      </c>
      <c r="H282" s="287" t="s">
        <v>2523</v>
      </c>
      <c r="I282" s="50">
        <v>30879.199999999997</v>
      </c>
      <c r="J282" s="169"/>
      <c r="K282" s="169"/>
      <c r="L282" s="169"/>
      <c r="M282" s="169"/>
      <c r="N282" s="169"/>
      <c r="O282" s="169"/>
      <c r="P282" s="169"/>
      <c r="Q282" s="169"/>
      <c r="R282" s="169"/>
      <c r="S282" s="207"/>
      <c r="T282" s="169"/>
      <c r="U282" s="169"/>
      <c r="V282" s="169"/>
      <c r="W282" s="180"/>
      <c r="X282" s="207">
        <v>200</v>
      </c>
      <c r="Y282" s="263">
        <v>30879.199999999997</v>
      </c>
      <c r="Z282" s="169"/>
      <c r="AA282" s="169"/>
      <c r="AB282" s="169"/>
      <c r="AC282" s="169"/>
      <c r="AD282" s="169"/>
      <c r="AE282" s="169"/>
      <c r="AF282" s="169"/>
      <c r="AG282" s="180"/>
      <c r="AH282" s="207">
        <v>30879.199999999997</v>
      </c>
    </row>
    <row r="283" spans="2:34" ht="24.75" x14ac:dyDescent="0.25">
      <c r="B283" s="26"/>
      <c r="C283" s="48"/>
      <c r="D283" s="49">
        <v>0</v>
      </c>
      <c r="E283" s="23"/>
      <c r="F283" s="286" t="s">
        <v>2522</v>
      </c>
      <c r="G283" s="287" t="s">
        <v>2524</v>
      </c>
      <c r="H283" s="287" t="s">
        <v>2523</v>
      </c>
      <c r="I283" s="50">
        <v>0</v>
      </c>
      <c r="J283" s="169"/>
      <c r="K283" s="169"/>
      <c r="L283" s="169"/>
      <c r="M283" s="169"/>
      <c r="N283" s="169"/>
      <c r="O283" s="169"/>
      <c r="P283" s="169"/>
      <c r="Q283" s="169"/>
      <c r="R283" s="169"/>
      <c r="S283" s="207"/>
      <c r="T283" s="169"/>
      <c r="U283" s="169"/>
      <c r="V283" s="169"/>
      <c r="W283" s="180"/>
      <c r="X283" s="207">
        <v>0</v>
      </c>
      <c r="Y283" s="263">
        <v>0</v>
      </c>
      <c r="Z283" s="169"/>
      <c r="AA283" s="169"/>
      <c r="AB283" s="169"/>
      <c r="AC283" s="169"/>
      <c r="AD283" s="169"/>
      <c r="AE283" s="169"/>
      <c r="AF283" s="169"/>
      <c r="AG283" s="180"/>
      <c r="AH283" s="207">
        <v>0</v>
      </c>
    </row>
    <row r="284" spans="2:34" ht="24" x14ac:dyDescent="0.25">
      <c r="B284" s="11">
        <v>212</v>
      </c>
      <c r="C284" s="64" t="s">
        <v>275</v>
      </c>
      <c r="D284" s="65"/>
      <c r="E284" s="65"/>
      <c r="F284" s="65"/>
      <c r="G284" s="65"/>
      <c r="H284" s="65"/>
      <c r="I284" s="66">
        <v>0</v>
      </c>
      <c r="J284" s="171">
        <v>0</v>
      </c>
      <c r="K284" s="171">
        <v>0</v>
      </c>
      <c r="L284" s="171">
        <v>0</v>
      </c>
      <c r="M284" s="171">
        <v>0</v>
      </c>
      <c r="N284" s="171">
        <v>0</v>
      </c>
      <c r="O284" s="171">
        <v>0</v>
      </c>
      <c r="P284" s="171">
        <v>0</v>
      </c>
      <c r="Q284" s="171">
        <v>0</v>
      </c>
      <c r="R284" s="171">
        <v>0</v>
      </c>
      <c r="S284" s="185">
        <v>0</v>
      </c>
      <c r="T284" s="171">
        <v>0</v>
      </c>
      <c r="U284" s="171">
        <v>0</v>
      </c>
      <c r="V284" s="171">
        <v>0</v>
      </c>
      <c r="W284" s="181">
        <v>0</v>
      </c>
      <c r="X284" s="171">
        <v>0</v>
      </c>
      <c r="Y284" s="266">
        <v>0</v>
      </c>
      <c r="Z284" s="171">
        <v>0</v>
      </c>
      <c r="AA284" s="171">
        <v>0</v>
      </c>
      <c r="AB284" s="171">
        <v>0</v>
      </c>
      <c r="AC284" s="171">
        <v>0</v>
      </c>
      <c r="AD284" s="171">
        <v>0</v>
      </c>
      <c r="AE284" s="171">
        <v>0</v>
      </c>
      <c r="AF284" s="171">
        <v>0</v>
      </c>
      <c r="AG284" s="181">
        <v>0</v>
      </c>
      <c r="AH284" s="201">
        <v>0</v>
      </c>
    </row>
    <row r="285" spans="2:34" x14ac:dyDescent="0.25">
      <c r="B285" s="15">
        <v>21205</v>
      </c>
      <c r="C285" s="67" t="s">
        <v>276</v>
      </c>
      <c r="D285" s="15"/>
      <c r="E285" s="15"/>
      <c r="F285" s="15"/>
      <c r="G285" s="15"/>
      <c r="H285" s="15"/>
      <c r="I285" s="18">
        <v>0</v>
      </c>
      <c r="J285" s="173">
        <v>0</v>
      </c>
      <c r="K285" s="173">
        <v>0</v>
      </c>
      <c r="L285" s="173">
        <v>0</v>
      </c>
      <c r="M285" s="173">
        <v>0</v>
      </c>
      <c r="N285" s="173">
        <v>0</v>
      </c>
      <c r="O285" s="173">
        <v>0</v>
      </c>
      <c r="P285" s="173">
        <v>0</v>
      </c>
      <c r="Q285" s="173">
        <v>0</v>
      </c>
      <c r="R285" s="173">
        <v>0</v>
      </c>
      <c r="S285" s="184">
        <v>0</v>
      </c>
      <c r="T285" s="173">
        <v>0</v>
      </c>
      <c r="U285" s="173">
        <v>0</v>
      </c>
      <c r="V285" s="173">
        <v>0</v>
      </c>
      <c r="W285" s="179">
        <v>0</v>
      </c>
      <c r="X285" s="173">
        <v>0</v>
      </c>
      <c r="Y285" s="267">
        <v>0</v>
      </c>
      <c r="Z285" s="173">
        <v>0</v>
      </c>
      <c r="AA285" s="173">
        <v>0</v>
      </c>
      <c r="AB285" s="173">
        <v>0</v>
      </c>
      <c r="AC285" s="173">
        <v>0</v>
      </c>
      <c r="AD285" s="173">
        <v>0</v>
      </c>
      <c r="AE285" s="173">
        <v>0</v>
      </c>
      <c r="AF285" s="173">
        <v>0</v>
      </c>
      <c r="AG285" s="179">
        <v>0</v>
      </c>
      <c r="AH285" s="204">
        <v>0</v>
      </c>
    </row>
    <row r="286" spans="2:34" ht="24.75" x14ac:dyDescent="0.25">
      <c r="B286" s="68"/>
      <c r="C286" s="48" t="s">
        <v>277</v>
      </c>
      <c r="D286" s="49">
        <v>0</v>
      </c>
      <c r="E286" s="23"/>
      <c r="F286" s="286" t="s">
        <v>2522</v>
      </c>
      <c r="G286" s="287" t="s">
        <v>2524</v>
      </c>
      <c r="H286" s="287" t="s">
        <v>2523</v>
      </c>
      <c r="I286" s="50">
        <v>0</v>
      </c>
      <c r="J286" s="169"/>
      <c r="K286" s="169"/>
      <c r="L286" s="169"/>
      <c r="M286" s="169"/>
      <c r="N286" s="169"/>
      <c r="O286" s="169"/>
      <c r="P286" s="169"/>
      <c r="Q286" s="169"/>
      <c r="R286" s="169"/>
      <c r="S286" s="207"/>
      <c r="T286" s="169"/>
      <c r="U286" s="169"/>
      <c r="V286" s="169"/>
      <c r="W286" s="180"/>
      <c r="X286" s="207">
        <v>0</v>
      </c>
      <c r="Y286" s="263">
        <v>0</v>
      </c>
      <c r="Z286" s="169"/>
      <c r="AA286" s="169"/>
      <c r="AB286" s="169"/>
      <c r="AC286" s="169"/>
      <c r="AD286" s="169"/>
      <c r="AE286" s="169"/>
      <c r="AF286" s="169"/>
      <c r="AG286" s="169"/>
      <c r="AH286" s="207">
        <v>0</v>
      </c>
    </row>
    <row r="287" spans="2:34" ht="24.75" x14ac:dyDescent="0.25">
      <c r="B287" s="68"/>
      <c r="C287" s="48" t="s">
        <v>278</v>
      </c>
      <c r="D287" s="49">
        <v>0</v>
      </c>
      <c r="E287" s="23"/>
      <c r="F287" s="286" t="s">
        <v>2522</v>
      </c>
      <c r="G287" s="287" t="s">
        <v>2524</v>
      </c>
      <c r="H287" s="287" t="s">
        <v>2523</v>
      </c>
      <c r="I287" s="50">
        <v>0</v>
      </c>
      <c r="J287" s="169"/>
      <c r="K287" s="169"/>
      <c r="L287" s="169"/>
      <c r="M287" s="169"/>
      <c r="N287" s="169"/>
      <c r="O287" s="169"/>
      <c r="P287" s="169"/>
      <c r="Q287" s="169"/>
      <c r="R287" s="169"/>
      <c r="S287" s="207"/>
      <c r="T287" s="169"/>
      <c r="U287" s="169"/>
      <c r="V287" s="169"/>
      <c r="W287" s="180"/>
      <c r="X287" s="207">
        <v>0</v>
      </c>
      <c r="Y287" s="263">
        <v>0</v>
      </c>
      <c r="Z287" s="169"/>
      <c r="AA287" s="169"/>
      <c r="AB287" s="169"/>
      <c r="AC287" s="169"/>
      <c r="AD287" s="169"/>
      <c r="AE287" s="169"/>
      <c r="AF287" s="169"/>
      <c r="AG287" s="169"/>
      <c r="AH287" s="207">
        <v>0</v>
      </c>
    </row>
    <row r="288" spans="2:34" ht="24.75" x14ac:dyDescent="0.25">
      <c r="B288" s="68"/>
      <c r="C288" s="48" t="s">
        <v>279</v>
      </c>
      <c r="D288" s="49">
        <v>0</v>
      </c>
      <c r="E288" s="23"/>
      <c r="F288" s="286" t="s">
        <v>2522</v>
      </c>
      <c r="G288" s="287" t="s">
        <v>2524</v>
      </c>
      <c r="H288" s="287" t="s">
        <v>2523</v>
      </c>
      <c r="I288" s="50">
        <v>0</v>
      </c>
      <c r="J288" s="169"/>
      <c r="K288" s="169"/>
      <c r="L288" s="169"/>
      <c r="M288" s="169"/>
      <c r="N288" s="169"/>
      <c r="O288" s="169"/>
      <c r="P288" s="169"/>
      <c r="Q288" s="169"/>
      <c r="R288" s="169"/>
      <c r="S288" s="207"/>
      <c r="T288" s="169"/>
      <c r="U288" s="169"/>
      <c r="V288" s="169"/>
      <c r="W288" s="180"/>
      <c r="X288" s="207">
        <v>0</v>
      </c>
      <c r="Y288" s="263">
        <v>0</v>
      </c>
      <c r="Z288" s="169"/>
      <c r="AA288" s="169"/>
      <c r="AB288" s="169"/>
      <c r="AC288" s="169"/>
      <c r="AD288" s="169"/>
      <c r="AE288" s="169"/>
      <c r="AF288" s="169"/>
      <c r="AG288" s="169"/>
      <c r="AH288" s="207">
        <v>0</v>
      </c>
    </row>
    <row r="289" spans="2:34" ht="24.75" x14ac:dyDescent="0.25">
      <c r="B289" s="68"/>
      <c r="C289" s="48" t="s">
        <v>280</v>
      </c>
      <c r="D289" s="49">
        <v>0</v>
      </c>
      <c r="E289" s="23"/>
      <c r="F289" s="286" t="s">
        <v>2522</v>
      </c>
      <c r="G289" s="287" t="s">
        <v>2524</v>
      </c>
      <c r="H289" s="287" t="s">
        <v>2523</v>
      </c>
      <c r="I289" s="50">
        <v>0</v>
      </c>
      <c r="J289" s="169"/>
      <c r="K289" s="169"/>
      <c r="L289" s="169"/>
      <c r="M289" s="169"/>
      <c r="N289" s="169"/>
      <c r="O289" s="169"/>
      <c r="P289" s="169"/>
      <c r="Q289" s="169"/>
      <c r="R289" s="169"/>
      <c r="S289" s="207"/>
      <c r="T289" s="169"/>
      <c r="U289" s="169"/>
      <c r="V289" s="169"/>
      <c r="W289" s="180"/>
      <c r="X289" s="207">
        <v>0</v>
      </c>
      <c r="Y289" s="263">
        <v>0</v>
      </c>
      <c r="Z289" s="169"/>
      <c r="AA289" s="169"/>
      <c r="AB289" s="169"/>
      <c r="AC289" s="169"/>
      <c r="AD289" s="169"/>
      <c r="AE289" s="169"/>
      <c r="AF289" s="169"/>
      <c r="AG289" s="169"/>
      <c r="AH289" s="207">
        <v>0</v>
      </c>
    </row>
    <row r="290" spans="2:34" ht="24.75" x14ac:dyDescent="0.25">
      <c r="B290" s="68"/>
      <c r="C290" s="48" t="s">
        <v>281</v>
      </c>
      <c r="D290" s="49">
        <v>0</v>
      </c>
      <c r="E290" s="23"/>
      <c r="F290" s="286" t="s">
        <v>2522</v>
      </c>
      <c r="G290" s="287" t="s">
        <v>2524</v>
      </c>
      <c r="H290" s="287" t="s">
        <v>2523</v>
      </c>
      <c r="I290" s="50">
        <v>0</v>
      </c>
      <c r="J290" s="169"/>
      <c r="K290" s="169"/>
      <c r="L290" s="169"/>
      <c r="M290" s="169"/>
      <c r="N290" s="169"/>
      <c r="O290" s="169"/>
      <c r="P290" s="169"/>
      <c r="Q290" s="169"/>
      <c r="R290" s="169"/>
      <c r="S290" s="207"/>
      <c r="T290" s="169"/>
      <c r="U290" s="169"/>
      <c r="V290" s="169"/>
      <c r="W290" s="180"/>
      <c r="X290" s="207">
        <v>0</v>
      </c>
      <c r="Y290" s="263">
        <v>0</v>
      </c>
      <c r="Z290" s="169"/>
      <c r="AA290" s="169"/>
      <c r="AB290" s="169"/>
      <c r="AC290" s="169"/>
      <c r="AD290" s="169"/>
      <c r="AE290" s="169"/>
      <c r="AF290" s="169"/>
      <c r="AG290" s="169"/>
      <c r="AH290" s="207">
        <v>0</v>
      </c>
    </row>
    <row r="291" spans="2:34" ht="24.75" x14ac:dyDescent="0.25">
      <c r="B291" s="68"/>
      <c r="C291" s="48" t="s">
        <v>282</v>
      </c>
      <c r="D291" s="49">
        <v>0</v>
      </c>
      <c r="E291" s="23"/>
      <c r="F291" s="286" t="s">
        <v>2522</v>
      </c>
      <c r="G291" s="287" t="s">
        <v>2524</v>
      </c>
      <c r="H291" s="287" t="s">
        <v>2523</v>
      </c>
      <c r="I291" s="50">
        <v>0</v>
      </c>
      <c r="J291" s="169"/>
      <c r="K291" s="169"/>
      <c r="L291" s="169"/>
      <c r="M291" s="169"/>
      <c r="N291" s="169"/>
      <c r="O291" s="169"/>
      <c r="P291" s="169"/>
      <c r="Q291" s="169"/>
      <c r="R291" s="169"/>
      <c r="S291" s="207"/>
      <c r="T291" s="169"/>
      <c r="U291" s="169"/>
      <c r="V291" s="169"/>
      <c r="W291" s="180"/>
      <c r="X291" s="207">
        <v>0</v>
      </c>
      <c r="Y291" s="263">
        <v>0</v>
      </c>
      <c r="Z291" s="169"/>
      <c r="AA291" s="169"/>
      <c r="AB291" s="169"/>
      <c r="AC291" s="169"/>
      <c r="AD291" s="169"/>
      <c r="AE291" s="169"/>
      <c r="AF291" s="169"/>
      <c r="AG291" s="169"/>
      <c r="AH291" s="207">
        <v>0</v>
      </c>
    </row>
    <row r="292" spans="2:34" ht="23.25" customHeight="1" x14ac:dyDescent="0.25">
      <c r="B292" s="69">
        <v>214</v>
      </c>
      <c r="C292" s="70" t="s">
        <v>283</v>
      </c>
      <c r="D292" s="72"/>
      <c r="E292" s="71"/>
      <c r="F292" s="71"/>
      <c r="G292" s="71"/>
      <c r="H292" s="71"/>
      <c r="I292" s="73">
        <v>118458.84830720001</v>
      </c>
      <c r="J292" s="171">
        <v>0</v>
      </c>
      <c r="K292" s="171">
        <v>0</v>
      </c>
      <c r="L292" s="171">
        <v>0</v>
      </c>
      <c r="M292" s="171">
        <v>0</v>
      </c>
      <c r="N292" s="171">
        <v>0</v>
      </c>
      <c r="O292" s="171">
        <v>0</v>
      </c>
      <c r="P292" s="171">
        <v>0</v>
      </c>
      <c r="Q292" s="171">
        <v>0</v>
      </c>
      <c r="R292" s="171">
        <v>0</v>
      </c>
      <c r="S292" s="185">
        <v>0</v>
      </c>
      <c r="T292" s="171">
        <v>0</v>
      </c>
      <c r="U292" s="171">
        <v>0</v>
      </c>
      <c r="V292" s="171">
        <v>0</v>
      </c>
      <c r="W292" s="181">
        <v>0</v>
      </c>
      <c r="X292" s="171">
        <v>118</v>
      </c>
      <c r="Y292" s="266">
        <v>118458.84830720001</v>
      </c>
      <c r="Z292" s="171">
        <v>0</v>
      </c>
      <c r="AA292" s="171">
        <v>0</v>
      </c>
      <c r="AB292" s="171">
        <v>0</v>
      </c>
      <c r="AC292" s="171">
        <v>0</v>
      </c>
      <c r="AD292" s="171">
        <v>0</v>
      </c>
      <c r="AE292" s="171">
        <v>0</v>
      </c>
      <c r="AF292" s="171">
        <v>0</v>
      </c>
      <c r="AG292" s="181">
        <v>0</v>
      </c>
      <c r="AH292" s="201">
        <v>118458.84830720001</v>
      </c>
    </row>
    <row r="293" spans="2:34" x14ac:dyDescent="0.25">
      <c r="B293" s="74">
        <v>21401</v>
      </c>
      <c r="C293" s="75" t="s">
        <v>284</v>
      </c>
      <c r="D293" s="76"/>
      <c r="E293" s="76"/>
      <c r="F293" s="76"/>
      <c r="G293" s="76"/>
      <c r="H293" s="76"/>
      <c r="I293" s="77">
        <v>118458.84830720001</v>
      </c>
      <c r="J293" s="173">
        <v>0</v>
      </c>
      <c r="K293" s="173">
        <v>0</v>
      </c>
      <c r="L293" s="173">
        <v>0</v>
      </c>
      <c r="M293" s="173">
        <v>0</v>
      </c>
      <c r="N293" s="173">
        <v>0</v>
      </c>
      <c r="O293" s="173">
        <v>0</v>
      </c>
      <c r="P293" s="173">
        <v>0</v>
      </c>
      <c r="Q293" s="173">
        <v>0</v>
      </c>
      <c r="R293" s="173">
        <v>0</v>
      </c>
      <c r="S293" s="184">
        <v>0</v>
      </c>
      <c r="T293" s="173">
        <v>0</v>
      </c>
      <c r="U293" s="173">
        <v>0</v>
      </c>
      <c r="V293" s="173">
        <v>0</v>
      </c>
      <c r="W293" s="179">
        <v>0</v>
      </c>
      <c r="X293" s="173">
        <v>118</v>
      </c>
      <c r="Y293" s="267">
        <v>118458.84830720001</v>
      </c>
      <c r="Z293" s="173">
        <v>0</v>
      </c>
      <c r="AA293" s="173">
        <v>0</v>
      </c>
      <c r="AB293" s="173">
        <v>0</v>
      </c>
      <c r="AC293" s="173">
        <v>0</v>
      </c>
      <c r="AD293" s="173">
        <v>0</v>
      </c>
      <c r="AE293" s="173">
        <v>0</v>
      </c>
      <c r="AF293" s="173">
        <v>0</v>
      </c>
      <c r="AG293" s="179">
        <v>0</v>
      </c>
      <c r="AH293" s="204">
        <v>118458.84830720001</v>
      </c>
    </row>
    <row r="294" spans="2:34" ht="24.75" x14ac:dyDescent="0.25">
      <c r="B294" s="78"/>
      <c r="C294" s="48" t="s">
        <v>285</v>
      </c>
      <c r="D294" s="49">
        <v>37</v>
      </c>
      <c r="E294" s="23"/>
      <c r="F294" s="286" t="s">
        <v>2522</v>
      </c>
      <c r="G294" s="287" t="s">
        <v>2524</v>
      </c>
      <c r="H294" s="287" t="s">
        <v>2523</v>
      </c>
      <c r="I294" s="50">
        <v>4440</v>
      </c>
      <c r="J294" s="169"/>
      <c r="K294" s="169"/>
      <c r="L294" s="169"/>
      <c r="M294" s="169"/>
      <c r="N294" s="169"/>
      <c r="O294" s="169"/>
      <c r="P294" s="169"/>
      <c r="Q294" s="169"/>
      <c r="R294" s="169"/>
      <c r="S294" s="207"/>
      <c r="T294" s="169"/>
      <c r="U294" s="169"/>
      <c r="V294" s="169"/>
      <c r="W294" s="180"/>
      <c r="X294" s="207">
        <v>37</v>
      </c>
      <c r="Y294" s="263">
        <v>4440</v>
      </c>
      <c r="Z294" s="169"/>
      <c r="AA294" s="169"/>
      <c r="AB294" s="169"/>
      <c r="AC294" s="169"/>
      <c r="AD294" s="169"/>
      <c r="AE294" s="169"/>
      <c r="AF294" s="169"/>
      <c r="AG294" s="180"/>
      <c r="AH294" s="207">
        <v>4440</v>
      </c>
    </row>
    <row r="295" spans="2:34" ht="24.75" x14ac:dyDescent="0.25">
      <c r="B295" s="78"/>
      <c r="C295" s="48" t="s">
        <v>286</v>
      </c>
      <c r="D295" s="49">
        <v>5</v>
      </c>
      <c r="E295" s="23"/>
      <c r="F295" s="286" t="s">
        <v>2522</v>
      </c>
      <c r="G295" s="287" t="s">
        <v>2524</v>
      </c>
      <c r="H295" s="287" t="s">
        <v>2523</v>
      </c>
      <c r="I295" s="50">
        <v>6366.1399999999994</v>
      </c>
      <c r="J295" s="169"/>
      <c r="K295" s="169"/>
      <c r="L295" s="169"/>
      <c r="M295" s="169"/>
      <c r="N295" s="169"/>
      <c r="O295" s="169"/>
      <c r="P295" s="169"/>
      <c r="Q295" s="169"/>
      <c r="R295" s="169"/>
      <c r="S295" s="207"/>
      <c r="T295" s="169"/>
      <c r="U295" s="169"/>
      <c r="V295" s="169"/>
      <c r="W295" s="180"/>
      <c r="X295" s="207">
        <v>5</v>
      </c>
      <c r="Y295" s="263">
        <v>6366.1399999999994</v>
      </c>
      <c r="Z295" s="169"/>
      <c r="AA295" s="169"/>
      <c r="AB295" s="169"/>
      <c r="AC295" s="169"/>
      <c r="AD295" s="169"/>
      <c r="AE295" s="169"/>
      <c r="AF295" s="169"/>
      <c r="AG295" s="180"/>
      <c r="AH295" s="207">
        <v>6366.1399999999994</v>
      </c>
    </row>
    <row r="296" spans="2:34" ht="24.75" x14ac:dyDescent="0.25">
      <c r="B296" s="78"/>
      <c r="C296" s="48" t="s">
        <v>287</v>
      </c>
      <c r="D296" s="49">
        <v>2</v>
      </c>
      <c r="E296" s="23"/>
      <c r="F296" s="286" t="s">
        <v>2522</v>
      </c>
      <c r="G296" s="287" t="s">
        <v>2524</v>
      </c>
      <c r="H296" s="287" t="s">
        <v>2523</v>
      </c>
      <c r="I296" s="50">
        <v>1760.8079360000002</v>
      </c>
      <c r="J296" s="169"/>
      <c r="K296" s="169"/>
      <c r="L296" s="169"/>
      <c r="M296" s="169"/>
      <c r="N296" s="169"/>
      <c r="O296" s="169"/>
      <c r="P296" s="169"/>
      <c r="Q296" s="169"/>
      <c r="R296" s="169"/>
      <c r="S296" s="207"/>
      <c r="T296" s="169"/>
      <c r="U296" s="169"/>
      <c r="V296" s="169"/>
      <c r="W296" s="180"/>
      <c r="X296" s="207">
        <v>2</v>
      </c>
      <c r="Y296" s="263">
        <v>1760.8079360000002</v>
      </c>
      <c r="Z296" s="169"/>
      <c r="AA296" s="169"/>
      <c r="AB296" s="169"/>
      <c r="AC296" s="169"/>
      <c r="AD296" s="169"/>
      <c r="AE296" s="169"/>
      <c r="AF296" s="169"/>
      <c r="AG296" s="180"/>
      <c r="AH296" s="207">
        <v>1760.8079360000002</v>
      </c>
    </row>
    <row r="297" spans="2:34" ht="24.75" x14ac:dyDescent="0.25">
      <c r="B297" s="78"/>
      <c r="C297" s="48" t="s">
        <v>288</v>
      </c>
      <c r="D297" s="49">
        <v>0</v>
      </c>
      <c r="E297" s="23"/>
      <c r="F297" s="286" t="s">
        <v>2522</v>
      </c>
      <c r="G297" s="287" t="s">
        <v>2524</v>
      </c>
      <c r="H297" s="287" t="s">
        <v>2523</v>
      </c>
      <c r="I297" s="50">
        <v>0</v>
      </c>
      <c r="J297" s="169"/>
      <c r="K297" s="169"/>
      <c r="L297" s="169"/>
      <c r="M297" s="169"/>
      <c r="N297" s="169"/>
      <c r="O297" s="169"/>
      <c r="P297" s="169"/>
      <c r="Q297" s="169"/>
      <c r="R297" s="169"/>
      <c r="S297" s="207"/>
      <c r="T297" s="169"/>
      <c r="U297" s="169"/>
      <c r="V297" s="169"/>
      <c r="W297" s="180"/>
      <c r="X297" s="207">
        <v>0</v>
      </c>
      <c r="Y297" s="263">
        <v>0</v>
      </c>
      <c r="Z297" s="169"/>
      <c r="AA297" s="169"/>
      <c r="AB297" s="169"/>
      <c r="AC297" s="169"/>
      <c r="AD297" s="169"/>
      <c r="AE297" s="169"/>
      <c r="AF297" s="169"/>
      <c r="AG297" s="180"/>
      <c r="AH297" s="207">
        <v>0</v>
      </c>
    </row>
    <row r="298" spans="2:34" ht="24.75" x14ac:dyDescent="0.25">
      <c r="B298" s="78"/>
      <c r="C298" s="48" t="s">
        <v>289</v>
      </c>
      <c r="D298" s="49">
        <v>0</v>
      </c>
      <c r="E298" s="23"/>
      <c r="F298" s="286" t="s">
        <v>2522</v>
      </c>
      <c r="G298" s="287" t="s">
        <v>2524</v>
      </c>
      <c r="H298" s="287" t="s">
        <v>2523</v>
      </c>
      <c r="I298" s="50">
        <v>0</v>
      </c>
      <c r="J298" s="169"/>
      <c r="K298" s="169"/>
      <c r="L298" s="169"/>
      <c r="M298" s="169"/>
      <c r="N298" s="169"/>
      <c r="O298" s="169"/>
      <c r="P298" s="169"/>
      <c r="Q298" s="169"/>
      <c r="R298" s="169"/>
      <c r="S298" s="207"/>
      <c r="T298" s="169"/>
      <c r="U298" s="169"/>
      <c r="V298" s="169"/>
      <c r="W298" s="180"/>
      <c r="X298" s="207">
        <v>0</v>
      </c>
      <c r="Y298" s="263">
        <v>0</v>
      </c>
      <c r="Z298" s="169"/>
      <c r="AA298" s="169"/>
      <c r="AB298" s="169"/>
      <c r="AC298" s="169"/>
      <c r="AD298" s="169"/>
      <c r="AE298" s="169"/>
      <c r="AF298" s="169"/>
      <c r="AG298" s="180"/>
      <c r="AH298" s="207">
        <v>0</v>
      </c>
    </row>
    <row r="299" spans="2:34" ht="24.75" x14ac:dyDescent="0.25">
      <c r="B299" s="78"/>
      <c r="C299" s="48" t="s">
        <v>290</v>
      </c>
      <c r="D299" s="49">
        <v>0</v>
      </c>
      <c r="E299" s="23"/>
      <c r="F299" s="286" t="s">
        <v>2522</v>
      </c>
      <c r="G299" s="287" t="s">
        <v>2524</v>
      </c>
      <c r="H299" s="287" t="s">
        <v>2523</v>
      </c>
      <c r="I299" s="50">
        <v>0</v>
      </c>
      <c r="J299" s="169"/>
      <c r="K299" s="169"/>
      <c r="L299" s="169"/>
      <c r="M299" s="169"/>
      <c r="N299" s="169"/>
      <c r="O299" s="169"/>
      <c r="P299" s="169"/>
      <c r="Q299" s="169"/>
      <c r="R299" s="169"/>
      <c r="S299" s="207"/>
      <c r="T299" s="169"/>
      <c r="U299" s="169"/>
      <c r="V299" s="169"/>
      <c r="W299" s="180"/>
      <c r="X299" s="207">
        <v>0</v>
      </c>
      <c r="Y299" s="263">
        <v>0</v>
      </c>
      <c r="Z299" s="169"/>
      <c r="AA299" s="169"/>
      <c r="AB299" s="169"/>
      <c r="AC299" s="169"/>
      <c r="AD299" s="169"/>
      <c r="AE299" s="169"/>
      <c r="AF299" s="169"/>
      <c r="AG299" s="180"/>
      <c r="AH299" s="207">
        <v>0</v>
      </c>
    </row>
    <row r="300" spans="2:34" ht="24.75" x14ac:dyDescent="0.25">
      <c r="B300" s="78"/>
      <c r="C300" s="48" t="s">
        <v>291</v>
      </c>
      <c r="D300" s="49">
        <v>0</v>
      </c>
      <c r="E300" s="23"/>
      <c r="F300" s="286" t="s">
        <v>2522</v>
      </c>
      <c r="G300" s="287" t="s">
        <v>2524</v>
      </c>
      <c r="H300" s="287" t="s">
        <v>2523</v>
      </c>
      <c r="I300" s="50">
        <v>0</v>
      </c>
      <c r="J300" s="169"/>
      <c r="K300" s="169"/>
      <c r="L300" s="169"/>
      <c r="M300" s="169"/>
      <c r="N300" s="169"/>
      <c r="O300" s="169"/>
      <c r="P300" s="169"/>
      <c r="Q300" s="169"/>
      <c r="R300" s="169"/>
      <c r="S300" s="207"/>
      <c r="T300" s="169"/>
      <c r="U300" s="169"/>
      <c r="V300" s="169"/>
      <c r="W300" s="180"/>
      <c r="X300" s="207">
        <v>0</v>
      </c>
      <c r="Y300" s="263">
        <v>0</v>
      </c>
      <c r="Z300" s="169"/>
      <c r="AA300" s="169"/>
      <c r="AB300" s="169"/>
      <c r="AC300" s="169"/>
      <c r="AD300" s="169"/>
      <c r="AE300" s="169"/>
      <c r="AF300" s="169"/>
      <c r="AG300" s="180"/>
      <c r="AH300" s="207">
        <v>0</v>
      </c>
    </row>
    <row r="301" spans="2:34" ht="24.75" x14ac:dyDescent="0.25">
      <c r="B301" s="78"/>
      <c r="C301" s="48" t="s">
        <v>292</v>
      </c>
      <c r="D301" s="49">
        <v>0</v>
      </c>
      <c r="E301" s="23"/>
      <c r="F301" s="286" t="s">
        <v>2522</v>
      </c>
      <c r="G301" s="287" t="s">
        <v>2524</v>
      </c>
      <c r="H301" s="287" t="s">
        <v>2523</v>
      </c>
      <c r="I301" s="50">
        <v>0</v>
      </c>
      <c r="J301" s="169"/>
      <c r="K301" s="169"/>
      <c r="L301" s="169"/>
      <c r="M301" s="169"/>
      <c r="N301" s="169"/>
      <c r="O301" s="169"/>
      <c r="P301" s="169"/>
      <c r="Q301" s="169"/>
      <c r="R301" s="169"/>
      <c r="S301" s="207"/>
      <c r="T301" s="169"/>
      <c r="U301" s="169"/>
      <c r="V301" s="169"/>
      <c r="W301" s="180"/>
      <c r="X301" s="207">
        <v>0</v>
      </c>
      <c r="Y301" s="263">
        <v>0</v>
      </c>
      <c r="Z301" s="169"/>
      <c r="AA301" s="169"/>
      <c r="AB301" s="169"/>
      <c r="AC301" s="169"/>
      <c r="AD301" s="169"/>
      <c r="AE301" s="169"/>
      <c r="AF301" s="169"/>
      <c r="AG301" s="180"/>
      <c r="AH301" s="207">
        <v>0</v>
      </c>
    </row>
    <row r="302" spans="2:34" ht="24.75" x14ac:dyDescent="0.25">
      <c r="B302" s="78"/>
      <c r="C302" s="48" t="s">
        <v>293</v>
      </c>
      <c r="D302" s="49">
        <v>0</v>
      </c>
      <c r="E302" s="23"/>
      <c r="F302" s="286" t="s">
        <v>2522</v>
      </c>
      <c r="G302" s="287" t="s">
        <v>2524</v>
      </c>
      <c r="H302" s="287" t="s">
        <v>2523</v>
      </c>
      <c r="I302" s="50">
        <v>0</v>
      </c>
      <c r="J302" s="169"/>
      <c r="K302" s="169"/>
      <c r="L302" s="169"/>
      <c r="M302" s="169"/>
      <c r="N302" s="169"/>
      <c r="O302" s="169"/>
      <c r="P302" s="169"/>
      <c r="Q302" s="169"/>
      <c r="R302" s="169"/>
      <c r="S302" s="207"/>
      <c r="T302" s="169"/>
      <c r="U302" s="169"/>
      <c r="V302" s="169"/>
      <c r="W302" s="180"/>
      <c r="X302" s="207">
        <v>0</v>
      </c>
      <c r="Y302" s="263">
        <v>0</v>
      </c>
      <c r="Z302" s="169"/>
      <c r="AA302" s="169"/>
      <c r="AB302" s="169"/>
      <c r="AC302" s="169"/>
      <c r="AD302" s="169"/>
      <c r="AE302" s="169"/>
      <c r="AF302" s="169"/>
      <c r="AG302" s="180"/>
      <c r="AH302" s="207">
        <v>0</v>
      </c>
    </row>
    <row r="303" spans="2:34" ht="24.75" x14ac:dyDescent="0.25">
      <c r="B303" s="78"/>
      <c r="C303" s="48" t="s">
        <v>294</v>
      </c>
      <c r="D303" s="49">
        <v>0</v>
      </c>
      <c r="E303" s="23"/>
      <c r="F303" s="286" t="s">
        <v>2522</v>
      </c>
      <c r="G303" s="287" t="s">
        <v>2524</v>
      </c>
      <c r="H303" s="287" t="s">
        <v>2523</v>
      </c>
      <c r="I303" s="50">
        <v>0</v>
      </c>
      <c r="J303" s="169"/>
      <c r="K303" s="169"/>
      <c r="L303" s="169"/>
      <c r="M303" s="169"/>
      <c r="N303" s="169"/>
      <c r="O303" s="169"/>
      <c r="P303" s="169"/>
      <c r="Q303" s="169"/>
      <c r="R303" s="169"/>
      <c r="S303" s="207"/>
      <c r="T303" s="169"/>
      <c r="U303" s="169"/>
      <c r="V303" s="169"/>
      <c r="W303" s="180"/>
      <c r="X303" s="207">
        <v>0</v>
      </c>
      <c r="Y303" s="263">
        <v>0</v>
      </c>
      <c r="Z303" s="169"/>
      <c r="AA303" s="169"/>
      <c r="AB303" s="169"/>
      <c r="AC303" s="169"/>
      <c r="AD303" s="169"/>
      <c r="AE303" s="169"/>
      <c r="AF303" s="169"/>
      <c r="AG303" s="180"/>
      <c r="AH303" s="207">
        <v>0</v>
      </c>
    </row>
    <row r="304" spans="2:34" ht="24.75" x14ac:dyDescent="0.25">
      <c r="B304" s="78"/>
      <c r="C304" s="48" t="s">
        <v>295</v>
      </c>
      <c r="D304" s="49">
        <v>6</v>
      </c>
      <c r="E304" s="23"/>
      <c r="F304" s="286" t="s">
        <v>2522</v>
      </c>
      <c r="G304" s="287" t="s">
        <v>2524</v>
      </c>
      <c r="H304" s="287" t="s">
        <v>2523</v>
      </c>
      <c r="I304" s="50">
        <v>6865.2660800000003</v>
      </c>
      <c r="J304" s="169"/>
      <c r="K304" s="169"/>
      <c r="L304" s="169"/>
      <c r="M304" s="169"/>
      <c r="N304" s="169"/>
      <c r="O304" s="169"/>
      <c r="P304" s="169"/>
      <c r="Q304" s="169"/>
      <c r="R304" s="169"/>
      <c r="S304" s="207"/>
      <c r="T304" s="169"/>
      <c r="U304" s="169"/>
      <c r="V304" s="169"/>
      <c r="W304" s="180"/>
      <c r="X304" s="207">
        <v>6</v>
      </c>
      <c r="Y304" s="263">
        <v>6865.2660800000003</v>
      </c>
      <c r="Z304" s="169"/>
      <c r="AA304" s="169"/>
      <c r="AB304" s="169"/>
      <c r="AC304" s="169"/>
      <c r="AD304" s="169"/>
      <c r="AE304" s="169"/>
      <c r="AF304" s="169"/>
      <c r="AG304" s="180"/>
      <c r="AH304" s="207">
        <v>6865.2660800000003</v>
      </c>
    </row>
    <row r="305" spans="2:34" ht="24.75" x14ac:dyDescent="0.25">
      <c r="B305" s="78"/>
      <c r="C305" s="48" t="s">
        <v>296</v>
      </c>
      <c r="D305" s="49">
        <v>0</v>
      </c>
      <c r="E305" s="23"/>
      <c r="F305" s="286" t="s">
        <v>2522</v>
      </c>
      <c r="G305" s="287" t="s">
        <v>2524</v>
      </c>
      <c r="H305" s="287" t="s">
        <v>2523</v>
      </c>
      <c r="I305" s="50">
        <v>0</v>
      </c>
      <c r="J305" s="169"/>
      <c r="K305" s="169"/>
      <c r="L305" s="169"/>
      <c r="M305" s="169"/>
      <c r="N305" s="169"/>
      <c r="O305" s="169"/>
      <c r="P305" s="169"/>
      <c r="Q305" s="169"/>
      <c r="R305" s="169"/>
      <c r="S305" s="207"/>
      <c r="T305" s="169"/>
      <c r="U305" s="169"/>
      <c r="V305" s="169"/>
      <c r="W305" s="180"/>
      <c r="X305" s="207">
        <v>0</v>
      </c>
      <c r="Y305" s="263">
        <v>0</v>
      </c>
      <c r="Z305" s="169"/>
      <c r="AA305" s="169"/>
      <c r="AB305" s="169"/>
      <c r="AC305" s="169"/>
      <c r="AD305" s="169"/>
      <c r="AE305" s="169"/>
      <c r="AF305" s="169"/>
      <c r="AG305" s="180"/>
      <c r="AH305" s="207">
        <v>0</v>
      </c>
    </row>
    <row r="306" spans="2:34" ht="24.75" x14ac:dyDescent="0.25">
      <c r="B306" s="78"/>
      <c r="C306" s="48" t="s">
        <v>297</v>
      </c>
      <c r="D306" s="49">
        <v>0</v>
      </c>
      <c r="E306" s="23"/>
      <c r="F306" s="286" t="s">
        <v>2522</v>
      </c>
      <c r="G306" s="287" t="s">
        <v>2524</v>
      </c>
      <c r="H306" s="287" t="s">
        <v>2523</v>
      </c>
      <c r="I306" s="50">
        <v>0</v>
      </c>
      <c r="J306" s="169"/>
      <c r="K306" s="169"/>
      <c r="L306" s="169"/>
      <c r="M306" s="169"/>
      <c r="N306" s="169"/>
      <c r="O306" s="169"/>
      <c r="P306" s="169"/>
      <c r="Q306" s="169"/>
      <c r="R306" s="169"/>
      <c r="S306" s="207"/>
      <c r="T306" s="169"/>
      <c r="U306" s="169"/>
      <c r="V306" s="169"/>
      <c r="W306" s="180"/>
      <c r="X306" s="207">
        <v>0</v>
      </c>
      <c r="Y306" s="263">
        <v>0</v>
      </c>
      <c r="Z306" s="169"/>
      <c r="AA306" s="169"/>
      <c r="AB306" s="169"/>
      <c r="AC306" s="169"/>
      <c r="AD306" s="169"/>
      <c r="AE306" s="169"/>
      <c r="AF306" s="169"/>
      <c r="AG306" s="180"/>
      <c r="AH306" s="207">
        <v>0</v>
      </c>
    </row>
    <row r="307" spans="2:34" ht="24.75" x14ac:dyDescent="0.25">
      <c r="B307" s="78"/>
      <c r="C307" s="48" t="s">
        <v>298</v>
      </c>
      <c r="D307" s="49">
        <v>11</v>
      </c>
      <c r="E307" s="23"/>
      <c r="F307" s="286" t="s">
        <v>2522</v>
      </c>
      <c r="G307" s="287" t="s">
        <v>2524</v>
      </c>
      <c r="H307" s="287" t="s">
        <v>2523</v>
      </c>
      <c r="I307" s="50">
        <v>11254.361760000002</v>
      </c>
      <c r="J307" s="169"/>
      <c r="K307" s="169"/>
      <c r="L307" s="169"/>
      <c r="M307" s="169"/>
      <c r="N307" s="169"/>
      <c r="O307" s="169"/>
      <c r="P307" s="169"/>
      <c r="Q307" s="169"/>
      <c r="R307" s="169"/>
      <c r="S307" s="207"/>
      <c r="T307" s="169"/>
      <c r="U307" s="169"/>
      <c r="V307" s="169"/>
      <c r="W307" s="180"/>
      <c r="X307" s="207">
        <v>11</v>
      </c>
      <c r="Y307" s="263">
        <v>11254.361760000002</v>
      </c>
      <c r="Z307" s="169"/>
      <c r="AA307" s="169"/>
      <c r="AB307" s="169"/>
      <c r="AC307" s="169"/>
      <c r="AD307" s="169"/>
      <c r="AE307" s="169"/>
      <c r="AF307" s="169"/>
      <c r="AG307" s="180"/>
      <c r="AH307" s="207">
        <v>11254.361760000002</v>
      </c>
    </row>
    <row r="308" spans="2:34" ht="24.75" x14ac:dyDescent="0.25">
      <c r="B308" s="78"/>
      <c r="C308" s="48" t="s">
        <v>299</v>
      </c>
      <c r="D308" s="49">
        <v>1</v>
      </c>
      <c r="E308" s="23"/>
      <c r="F308" s="286" t="s">
        <v>2522</v>
      </c>
      <c r="G308" s="287" t="s">
        <v>2524</v>
      </c>
      <c r="H308" s="287" t="s">
        <v>2523</v>
      </c>
      <c r="I308" s="50">
        <v>1331.61</v>
      </c>
      <c r="J308" s="169"/>
      <c r="K308" s="169"/>
      <c r="L308" s="169"/>
      <c r="M308" s="169"/>
      <c r="N308" s="169"/>
      <c r="O308" s="169"/>
      <c r="P308" s="169"/>
      <c r="Q308" s="169"/>
      <c r="R308" s="169"/>
      <c r="S308" s="207"/>
      <c r="T308" s="169"/>
      <c r="U308" s="169"/>
      <c r="V308" s="169"/>
      <c r="W308" s="180"/>
      <c r="X308" s="207">
        <v>1</v>
      </c>
      <c r="Y308" s="263">
        <v>1331.61</v>
      </c>
      <c r="Z308" s="169"/>
      <c r="AA308" s="169"/>
      <c r="AB308" s="169"/>
      <c r="AC308" s="169"/>
      <c r="AD308" s="169"/>
      <c r="AE308" s="169"/>
      <c r="AF308" s="169"/>
      <c r="AG308" s="180"/>
      <c r="AH308" s="207">
        <v>1331.61</v>
      </c>
    </row>
    <row r="309" spans="2:34" ht="24.75" x14ac:dyDescent="0.25">
      <c r="B309" s="78"/>
      <c r="C309" s="48" t="s">
        <v>300</v>
      </c>
      <c r="D309" s="49">
        <v>0</v>
      </c>
      <c r="E309" s="23"/>
      <c r="F309" s="286" t="s">
        <v>2522</v>
      </c>
      <c r="G309" s="287" t="s">
        <v>2524</v>
      </c>
      <c r="H309" s="287" t="s">
        <v>2523</v>
      </c>
      <c r="I309" s="50">
        <v>0</v>
      </c>
      <c r="J309" s="169"/>
      <c r="K309" s="169"/>
      <c r="L309" s="169"/>
      <c r="M309" s="169"/>
      <c r="N309" s="169"/>
      <c r="O309" s="169"/>
      <c r="P309" s="169"/>
      <c r="Q309" s="169"/>
      <c r="R309" s="169"/>
      <c r="S309" s="207"/>
      <c r="T309" s="169"/>
      <c r="U309" s="169"/>
      <c r="V309" s="169"/>
      <c r="W309" s="180"/>
      <c r="X309" s="207">
        <v>0</v>
      </c>
      <c r="Y309" s="263">
        <v>0</v>
      </c>
      <c r="Z309" s="169"/>
      <c r="AA309" s="169"/>
      <c r="AB309" s="169"/>
      <c r="AC309" s="169"/>
      <c r="AD309" s="169"/>
      <c r="AE309" s="169"/>
      <c r="AF309" s="169"/>
      <c r="AG309" s="180"/>
      <c r="AH309" s="207">
        <v>0</v>
      </c>
    </row>
    <row r="310" spans="2:34" ht="24.75" x14ac:dyDescent="0.25">
      <c r="B310" s="78"/>
      <c r="C310" s="48" t="s">
        <v>301</v>
      </c>
      <c r="D310" s="49">
        <v>0</v>
      </c>
      <c r="E310" s="23"/>
      <c r="F310" s="286" t="s">
        <v>2522</v>
      </c>
      <c r="G310" s="287" t="s">
        <v>2524</v>
      </c>
      <c r="H310" s="287" t="s">
        <v>2523</v>
      </c>
      <c r="I310" s="50">
        <v>0</v>
      </c>
      <c r="J310" s="169"/>
      <c r="K310" s="169"/>
      <c r="L310" s="169"/>
      <c r="M310" s="169"/>
      <c r="N310" s="169"/>
      <c r="O310" s="169"/>
      <c r="P310" s="169"/>
      <c r="Q310" s="169"/>
      <c r="R310" s="169"/>
      <c r="S310" s="207"/>
      <c r="T310" s="169"/>
      <c r="U310" s="169"/>
      <c r="V310" s="169"/>
      <c r="W310" s="180"/>
      <c r="X310" s="207">
        <v>0</v>
      </c>
      <c r="Y310" s="263">
        <v>0</v>
      </c>
      <c r="Z310" s="169"/>
      <c r="AA310" s="169"/>
      <c r="AB310" s="169"/>
      <c r="AC310" s="169"/>
      <c r="AD310" s="169"/>
      <c r="AE310" s="169"/>
      <c r="AF310" s="169"/>
      <c r="AG310" s="180"/>
      <c r="AH310" s="207">
        <v>0</v>
      </c>
    </row>
    <row r="311" spans="2:34" ht="24.75" x14ac:dyDescent="0.25">
      <c r="B311" s="78"/>
      <c r="C311" s="48" t="s">
        <v>302</v>
      </c>
      <c r="D311" s="49">
        <v>12</v>
      </c>
      <c r="E311" s="23"/>
      <c r="F311" s="286" t="s">
        <v>2522</v>
      </c>
      <c r="G311" s="287" t="s">
        <v>2524</v>
      </c>
      <c r="H311" s="287" t="s">
        <v>2523</v>
      </c>
      <c r="I311" s="50">
        <v>9600</v>
      </c>
      <c r="J311" s="169"/>
      <c r="K311" s="169"/>
      <c r="L311" s="169"/>
      <c r="M311" s="169"/>
      <c r="N311" s="169"/>
      <c r="O311" s="169"/>
      <c r="P311" s="169"/>
      <c r="Q311" s="169"/>
      <c r="R311" s="169"/>
      <c r="S311" s="207"/>
      <c r="T311" s="169"/>
      <c r="U311" s="169"/>
      <c r="V311" s="169"/>
      <c r="W311" s="180"/>
      <c r="X311" s="207">
        <v>12</v>
      </c>
      <c r="Y311" s="263">
        <v>9600</v>
      </c>
      <c r="Z311" s="169"/>
      <c r="AA311" s="169"/>
      <c r="AB311" s="169"/>
      <c r="AC311" s="169"/>
      <c r="AD311" s="169"/>
      <c r="AE311" s="169"/>
      <c r="AF311" s="169"/>
      <c r="AG311" s="180"/>
      <c r="AH311" s="207">
        <v>9600</v>
      </c>
    </row>
    <row r="312" spans="2:34" ht="24.75" x14ac:dyDescent="0.25">
      <c r="B312" s="78"/>
      <c r="C312" s="48" t="s">
        <v>303</v>
      </c>
      <c r="D312" s="49">
        <v>4</v>
      </c>
      <c r="E312" s="23"/>
      <c r="F312" s="286" t="s">
        <v>2522</v>
      </c>
      <c r="G312" s="287" t="s">
        <v>2524</v>
      </c>
      <c r="H312" s="287" t="s">
        <v>2523</v>
      </c>
      <c r="I312" s="50">
        <v>520</v>
      </c>
      <c r="J312" s="169"/>
      <c r="K312" s="169"/>
      <c r="L312" s="169"/>
      <c r="M312" s="169"/>
      <c r="N312" s="169"/>
      <c r="O312" s="169"/>
      <c r="P312" s="169"/>
      <c r="Q312" s="169"/>
      <c r="R312" s="169"/>
      <c r="S312" s="207"/>
      <c r="T312" s="169"/>
      <c r="U312" s="169"/>
      <c r="V312" s="169"/>
      <c r="W312" s="180"/>
      <c r="X312" s="207">
        <v>4</v>
      </c>
      <c r="Y312" s="263">
        <v>520</v>
      </c>
      <c r="Z312" s="169"/>
      <c r="AA312" s="169"/>
      <c r="AB312" s="169"/>
      <c r="AC312" s="169"/>
      <c r="AD312" s="169"/>
      <c r="AE312" s="169"/>
      <c r="AF312" s="169"/>
      <c r="AG312" s="180"/>
      <c r="AH312" s="207">
        <v>520</v>
      </c>
    </row>
    <row r="313" spans="2:34" ht="24.75" x14ac:dyDescent="0.25">
      <c r="B313" s="78"/>
      <c r="C313" s="48" t="s">
        <v>304</v>
      </c>
      <c r="D313" s="49">
        <v>4</v>
      </c>
      <c r="E313" s="23"/>
      <c r="F313" s="286" t="s">
        <v>2522</v>
      </c>
      <c r="G313" s="287" t="s">
        <v>2524</v>
      </c>
      <c r="H313" s="287" t="s">
        <v>2523</v>
      </c>
      <c r="I313" s="50">
        <v>520</v>
      </c>
      <c r="J313" s="169"/>
      <c r="K313" s="169"/>
      <c r="L313" s="169"/>
      <c r="M313" s="169"/>
      <c r="N313" s="169"/>
      <c r="O313" s="169"/>
      <c r="P313" s="169"/>
      <c r="Q313" s="169"/>
      <c r="R313" s="169"/>
      <c r="S313" s="207"/>
      <c r="T313" s="169"/>
      <c r="U313" s="169"/>
      <c r="V313" s="169"/>
      <c r="W313" s="180"/>
      <c r="X313" s="207">
        <v>4</v>
      </c>
      <c r="Y313" s="263">
        <v>520</v>
      </c>
      <c r="Z313" s="169"/>
      <c r="AA313" s="169"/>
      <c r="AB313" s="169"/>
      <c r="AC313" s="169"/>
      <c r="AD313" s="169"/>
      <c r="AE313" s="169"/>
      <c r="AF313" s="169"/>
      <c r="AG313" s="180"/>
      <c r="AH313" s="207">
        <v>520</v>
      </c>
    </row>
    <row r="314" spans="2:34" ht="24.75" x14ac:dyDescent="0.25">
      <c r="B314" s="78"/>
      <c r="C314" s="48" t="s">
        <v>305</v>
      </c>
      <c r="D314" s="49">
        <v>4</v>
      </c>
      <c r="E314" s="23"/>
      <c r="F314" s="286" t="s">
        <v>2522</v>
      </c>
      <c r="G314" s="287" t="s">
        <v>2524</v>
      </c>
      <c r="H314" s="287" t="s">
        <v>2523</v>
      </c>
      <c r="I314" s="50">
        <v>520</v>
      </c>
      <c r="J314" s="169"/>
      <c r="K314" s="169"/>
      <c r="L314" s="169"/>
      <c r="M314" s="169"/>
      <c r="N314" s="169"/>
      <c r="O314" s="169"/>
      <c r="P314" s="169"/>
      <c r="Q314" s="169"/>
      <c r="R314" s="169"/>
      <c r="S314" s="207"/>
      <c r="T314" s="169"/>
      <c r="U314" s="169"/>
      <c r="V314" s="169"/>
      <c r="W314" s="180"/>
      <c r="X314" s="207">
        <v>4</v>
      </c>
      <c r="Y314" s="263">
        <v>520</v>
      </c>
      <c r="Z314" s="169"/>
      <c r="AA314" s="169"/>
      <c r="AB314" s="169"/>
      <c r="AC314" s="169"/>
      <c r="AD314" s="169"/>
      <c r="AE314" s="169"/>
      <c r="AF314" s="169"/>
      <c r="AG314" s="180"/>
      <c r="AH314" s="207">
        <v>520</v>
      </c>
    </row>
    <row r="315" spans="2:34" ht="24.75" x14ac:dyDescent="0.25">
      <c r="B315" s="78"/>
      <c r="C315" s="48" t="s">
        <v>306</v>
      </c>
      <c r="D315" s="49">
        <v>6</v>
      </c>
      <c r="E315" s="23"/>
      <c r="F315" s="286" t="s">
        <v>2522</v>
      </c>
      <c r="G315" s="287" t="s">
        <v>2524</v>
      </c>
      <c r="H315" s="287" t="s">
        <v>2523</v>
      </c>
      <c r="I315" s="50">
        <v>960</v>
      </c>
      <c r="J315" s="169"/>
      <c r="K315" s="169"/>
      <c r="L315" s="169"/>
      <c r="M315" s="169"/>
      <c r="N315" s="169"/>
      <c r="O315" s="169"/>
      <c r="P315" s="169"/>
      <c r="Q315" s="169"/>
      <c r="R315" s="169"/>
      <c r="S315" s="207"/>
      <c r="T315" s="169"/>
      <c r="U315" s="169"/>
      <c r="V315" s="169"/>
      <c r="W315" s="180"/>
      <c r="X315" s="207">
        <v>6</v>
      </c>
      <c r="Y315" s="263">
        <v>960</v>
      </c>
      <c r="Z315" s="169"/>
      <c r="AA315" s="169"/>
      <c r="AB315" s="169"/>
      <c r="AC315" s="169"/>
      <c r="AD315" s="169"/>
      <c r="AE315" s="169"/>
      <c r="AF315" s="169"/>
      <c r="AG315" s="180"/>
      <c r="AH315" s="207">
        <v>960</v>
      </c>
    </row>
    <row r="316" spans="2:34" ht="24.75" x14ac:dyDescent="0.25">
      <c r="B316" s="78"/>
      <c r="C316" s="48" t="s">
        <v>307</v>
      </c>
      <c r="D316" s="49">
        <v>7</v>
      </c>
      <c r="E316" s="23"/>
      <c r="F316" s="286" t="s">
        <v>2522</v>
      </c>
      <c r="G316" s="287" t="s">
        <v>2524</v>
      </c>
      <c r="H316" s="287" t="s">
        <v>2523</v>
      </c>
      <c r="I316" s="50">
        <v>2989.39</v>
      </c>
      <c r="J316" s="169"/>
      <c r="K316" s="169"/>
      <c r="L316" s="169"/>
      <c r="M316" s="169"/>
      <c r="N316" s="169"/>
      <c r="O316" s="169"/>
      <c r="P316" s="169"/>
      <c r="Q316" s="169"/>
      <c r="R316" s="169"/>
      <c r="S316" s="207"/>
      <c r="T316" s="169"/>
      <c r="U316" s="169"/>
      <c r="V316" s="169"/>
      <c r="W316" s="180"/>
      <c r="X316" s="207">
        <v>7</v>
      </c>
      <c r="Y316" s="263">
        <v>2989.39</v>
      </c>
      <c r="Z316" s="169"/>
      <c r="AA316" s="169"/>
      <c r="AB316" s="169"/>
      <c r="AC316" s="169"/>
      <c r="AD316" s="169"/>
      <c r="AE316" s="169"/>
      <c r="AF316" s="169"/>
      <c r="AG316" s="180"/>
      <c r="AH316" s="207">
        <v>2989.39</v>
      </c>
    </row>
    <row r="317" spans="2:34" ht="24.75" x14ac:dyDescent="0.25">
      <c r="B317" s="26"/>
      <c r="C317" s="48" t="s">
        <v>308</v>
      </c>
      <c r="D317" s="49">
        <v>2</v>
      </c>
      <c r="E317" s="23"/>
      <c r="F317" s="286" t="s">
        <v>2522</v>
      </c>
      <c r="G317" s="287" t="s">
        <v>2524</v>
      </c>
      <c r="H317" s="287" t="s">
        <v>2523</v>
      </c>
      <c r="I317" s="50">
        <v>5104</v>
      </c>
      <c r="J317" s="169"/>
      <c r="K317" s="169"/>
      <c r="L317" s="169"/>
      <c r="M317" s="169"/>
      <c r="N317" s="169"/>
      <c r="O317" s="169"/>
      <c r="P317" s="169"/>
      <c r="Q317" s="169"/>
      <c r="R317" s="169"/>
      <c r="S317" s="207"/>
      <c r="T317" s="169"/>
      <c r="U317" s="169"/>
      <c r="V317" s="169"/>
      <c r="W317" s="180"/>
      <c r="X317" s="207">
        <v>2</v>
      </c>
      <c r="Y317" s="263">
        <v>5104</v>
      </c>
      <c r="Z317" s="169"/>
      <c r="AA317" s="169"/>
      <c r="AB317" s="169"/>
      <c r="AC317" s="169"/>
      <c r="AD317" s="169"/>
      <c r="AE317" s="169"/>
      <c r="AF317" s="169"/>
      <c r="AG317" s="180"/>
      <c r="AH317" s="207">
        <v>5104</v>
      </c>
    </row>
    <row r="318" spans="2:34" ht="24.75" x14ac:dyDescent="0.25">
      <c r="B318" s="26"/>
      <c r="C318" s="48" t="s">
        <v>309</v>
      </c>
      <c r="D318" s="49">
        <v>0</v>
      </c>
      <c r="E318" s="23"/>
      <c r="F318" s="286" t="s">
        <v>2522</v>
      </c>
      <c r="G318" s="287" t="s">
        <v>2524</v>
      </c>
      <c r="H318" s="287" t="s">
        <v>2523</v>
      </c>
      <c r="I318" s="50">
        <v>0</v>
      </c>
      <c r="J318" s="169"/>
      <c r="K318" s="169"/>
      <c r="L318" s="169"/>
      <c r="M318" s="169"/>
      <c r="N318" s="169"/>
      <c r="O318" s="169"/>
      <c r="P318" s="169"/>
      <c r="Q318" s="169"/>
      <c r="R318" s="169"/>
      <c r="S318" s="207"/>
      <c r="T318" s="169"/>
      <c r="U318" s="169"/>
      <c r="V318" s="169"/>
      <c r="W318" s="180"/>
      <c r="X318" s="207">
        <v>0</v>
      </c>
      <c r="Y318" s="263">
        <v>0</v>
      </c>
      <c r="Z318" s="169"/>
      <c r="AA318" s="169"/>
      <c r="AB318" s="169"/>
      <c r="AC318" s="169"/>
      <c r="AD318" s="169"/>
      <c r="AE318" s="169"/>
      <c r="AF318" s="169"/>
      <c r="AG318" s="180"/>
      <c r="AH318" s="207">
        <v>0</v>
      </c>
    </row>
    <row r="319" spans="2:34" ht="24.75" x14ac:dyDescent="0.25">
      <c r="B319" s="26"/>
      <c r="C319" s="48" t="s">
        <v>310</v>
      </c>
      <c r="D319" s="49">
        <v>17</v>
      </c>
      <c r="E319" s="23"/>
      <c r="F319" s="286" t="s">
        <v>2522</v>
      </c>
      <c r="G319" s="287" t="s">
        <v>2524</v>
      </c>
      <c r="H319" s="287" t="s">
        <v>2523</v>
      </c>
      <c r="I319" s="50">
        <v>66227.272531199997</v>
      </c>
      <c r="J319" s="169"/>
      <c r="K319" s="169"/>
      <c r="L319" s="169"/>
      <c r="M319" s="169"/>
      <c r="N319" s="169"/>
      <c r="O319" s="169"/>
      <c r="P319" s="169"/>
      <c r="Q319" s="169"/>
      <c r="R319" s="169"/>
      <c r="S319" s="207"/>
      <c r="T319" s="169"/>
      <c r="U319" s="169"/>
      <c r="V319" s="169"/>
      <c r="W319" s="180"/>
      <c r="X319" s="207">
        <v>17</v>
      </c>
      <c r="Y319" s="263">
        <v>66227.272531199997</v>
      </c>
      <c r="Z319" s="169"/>
      <c r="AA319" s="169"/>
      <c r="AB319" s="169"/>
      <c r="AC319" s="169"/>
      <c r="AD319" s="169"/>
      <c r="AE319" s="169"/>
      <c r="AF319" s="169"/>
      <c r="AG319" s="180"/>
      <c r="AH319" s="207">
        <v>66227.272531199997</v>
      </c>
    </row>
    <row r="320" spans="2:34" x14ac:dyDescent="0.25">
      <c r="B320" s="11">
        <v>215</v>
      </c>
      <c r="C320" s="79" t="s">
        <v>311</v>
      </c>
      <c r="D320" s="11"/>
      <c r="E320" s="11"/>
      <c r="F320" s="11"/>
      <c r="G320" s="11"/>
      <c r="H320" s="11"/>
      <c r="I320" s="13">
        <v>689.04</v>
      </c>
      <c r="J320" s="171">
        <v>0</v>
      </c>
      <c r="K320" s="171">
        <v>0</v>
      </c>
      <c r="L320" s="171">
        <v>0</v>
      </c>
      <c r="M320" s="171">
        <v>0</v>
      </c>
      <c r="N320" s="171">
        <v>0</v>
      </c>
      <c r="O320" s="171">
        <v>0</v>
      </c>
      <c r="P320" s="171">
        <v>0</v>
      </c>
      <c r="Q320" s="171">
        <v>0</v>
      </c>
      <c r="R320" s="171">
        <v>0</v>
      </c>
      <c r="S320" s="185">
        <v>0</v>
      </c>
      <c r="T320" s="171">
        <v>0</v>
      </c>
      <c r="U320" s="171">
        <v>0</v>
      </c>
      <c r="V320" s="171">
        <v>0</v>
      </c>
      <c r="W320" s="181">
        <v>0</v>
      </c>
      <c r="X320" s="171">
        <v>4</v>
      </c>
      <c r="Y320" s="266">
        <v>689.04</v>
      </c>
      <c r="Z320" s="171">
        <v>0</v>
      </c>
      <c r="AA320" s="171">
        <v>0</v>
      </c>
      <c r="AB320" s="171">
        <v>0</v>
      </c>
      <c r="AC320" s="171">
        <v>0</v>
      </c>
      <c r="AD320" s="171">
        <v>0</v>
      </c>
      <c r="AE320" s="171">
        <v>0</v>
      </c>
      <c r="AF320" s="171">
        <v>0</v>
      </c>
      <c r="AG320" s="181">
        <v>0</v>
      </c>
      <c r="AH320" s="201">
        <v>689.04</v>
      </c>
    </row>
    <row r="321" spans="2:34" x14ac:dyDescent="0.25">
      <c r="B321" s="15">
        <v>21504</v>
      </c>
      <c r="C321" s="67" t="s">
        <v>312</v>
      </c>
      <c r="D321" s="15"/>
      <c r="E321" s="15"/>
      <c r="F321" s="15"/>
      <c r="G321" s="15"/>
      <c r="H321" s="15"/>
      <c r="I321" s="18">
        <v>689.04</v>
      </c>
      <c r="J321" s="173">
        <v>0</v>
      </c>
      <c r="K321" s="173">
        <v>0</v>
      </c>
      <c r="L321" s="173">
        <v>0</v>
      </c>
      <c r="M321" s="173">
        <v>0</v>
      </c>
      <c r="N321" s="173">
        <v>0</v>
      </c>
      <c r="O321" s="173">
        <v>0</v>
      </c>
      <c r="P321" s="173">
        <v>0</v>
      </c>
      <c r="Q321" s="173">
        <v>0</v>
      </c>
      <c r="R321" s="173">
        <v>0</v>
      </c>
      <c r="S321" s="184">
        <v>0</v>
      </c>
      <c r="T321" s="173">
        <v>0</v>
      </c>
      <c r="U321" s="173">
        <v>0</v>
      </c>
      <c r="V321" s="173">
        <v>0</v>
      </c>
      <c r="W321" s="179">
        <v>0</v>
      </c>
      <c r="X321" s="173">
        <v>4</v>
      </c>
      <c r="Y321" s="267">
        <v>689.04</v>
      </c>
      <c r="Z321" s="173">
        <v>0</v>
      </c>
      <c r="AA321" s="173">
        <v>0</v>
      </c>
      <c r="AB321" s="173">
        <v>0</v>
      </c>
      <c r="AC321" s="173">
        <v>0</v>
      </c>
      <c r="AD321" s="173">
        <v>0</v>
      </c>
      <c r="AE321" s="173">
        <v>0</v>
      </c>
      <c r="AF321" s="173">
        <v>0</v>
      </c>
      <c r="AG321" s="179">
        <v>0</v>
      </c>
      <c r="AH321" s="204">
        <v>689.04</v>
      </c>
    </row>
    <row r="322" spans="2:34" ht="24.75" x14ac:dyDescent="0.25">
      <c r="B322" s="26"/>
      <c r="C322" s="48" t="s">
        <v>313</v>
      </c>
      <c r="D322" s="57">
        <v>4</v>
      </c>
      <c r="E322" s="23"/>
      <c r="F322" s="286" t="s">
        <v>2522</v>
      </c>
      <c r="G322" s="287" t="s">
        <v>2524</v>
      </c>
      <c r="H322" s="287" t="s">
        <v>2523</v>
      </c>
      <c r="I322" s="50">
        <v>689.04</v>
      </c>
      <c r="J322" s="169"/>
      <c r="K322" s="169"/>
      <c r="L322" s="169"/>
      <c r="M322" s="169"/>
      <c r="N322" s="169"/>
      <c r="O322" s="169"/>
      <c r="P322" s="169"/>
      <c r="Q322" s="169"/>
      <c r="R322" s="169"/>
      <c r="S322" s="207"/>
      <c r="T322" s="169"/>
      <c r="U322" s="169"/>
      <c r="V322" s="169"/>
      <c r="W322" s="180"/>
      <c r="X322" s="169">
        <v>4</v>
      </c>
      <c r="Y322" s="263">
        <v>689.04</v>
      </c>
      <c r="Z322" s="169"/>
      <c r="AA322" s="169"/>
      <c r="AB322" s="169"/>
      <c r="AC322" s="169"/>
      <c r="AD322" s="169"/>
      <c r="AE322" s="169"/>
      <c r="AF322" s="169"/>
      <c r="AG322" s="180"/>
      <c r="AH322" s="207">
        <v>689.04</v>
      </c>
    </row>
    <row r="323" spans="2:34" x14ac:dyDescent="0.25">
      <c r="B323" s="15">
        <v>21505</v>
      </c>
      <c r="C323" s="67" t="s">
        <v>312</v>
      </c>
      <c r="D323" s="67"/>
      <c r="E323" s="67"/>
      <c r="F323" s="67"/>
      <c r="G323" s="67"/>
      <c r="H323" s="67"/>
      <c r="I323" s="81">
        <v>0</v>
      </c>
      <c r="J323" s="173">
        <v>0</v>
      </c>
      <c r="K323" s="173">
        <v>0</v>
      </c>
      <c r="L323" s="173">
        <v>0</v>
      </c>
      <c r="M323" s="173">
        <v>0</v>
      </c>
      <c r="N323" s="173">
        <v>0</v>
      </c>
      <c r="O323" s="173">
        <v>0</v>
      </c>
      <c r="P323" s="173">
        <v>0</v>
      </c>
      <c r="Q323" s="173">
        <v>0</v>
      </c>
      <c r="R323" s="173">
        <v>0</v>
      </c>
      <c r="S323" s="184">
        <v>0</v>
      </c>
      <c r="T323" s="173">
        <v>0</v>
      </c>
      <c r="U323" s="173">
        <v>0</v>
      </c>
      <c r="V323" s="173">
        <v>0</v>
      </c>
      <c r="W323" s="179">
        <v>0</v>
      </c>
      <c r="X323" s="173">
        <v>0</v>
      </c>
      <c r="Y323" s="267">
        <v>0</v>
      </c>
      <c r="Z323" s="173">
        <v>0</v>
      </c>
      <c r="AA323" s="173">
        <v>0</v>
      </c>
      <c r="AB323" s="173">
        <v>0</v>
      </c>
      <c r="AC323" s="173">
        <v>0</v>
      </c>
      <c r="AD323" s="173">
        <v>0</v>
      </c>
      <c r="AE323" s="173">
        <v>0</v>
      </c>
      <c r="AF323" s="173">
        <v>0</v>
      </c>
      <c r="AG323" s="179">
        <v>0</v>
      </c>
      <c r="AH323" s="204">
        <v>0</v>
      </c>
    </row>
    <row r="324" spans="2:34" ht="24.75" x14ac:dyDescent="0.25">
      <c r="B324" s="82"/>
      <c r="C324" s="48" t="s">
        <v>314</v>
      </c>
      <c r="D324" s="49">
        <v>0</v>
      </c>
      <c r="E324" s="23"/>
      <c r="F324" s="286" t="s">
        <v>2522</v>
      </c>
      <c r="G324" s="287" t="s">
        <v>2524</v>
      </c>
      <c r="H324" s="287" t="s">
        <v>2523</v>
      </c>
      <c r="I324" s="50">
        <v>0</v>
      </c>
      <c r="J324" s="169"/>
      <c r="K324" s="169"/>
      <c r="L324" s="169"/>
      <c r="M324" s="169"/>
      <c r="N324" s="169"/>
      <c r="O324" s="169"/>
      <c r="P324" s="169"/>
      <c r="Q324" s="169"/>
      <c r="R324" s="169"/>
      <c r="S324" s="207"/>
      <c r="T324" s="169"/>
      <c r="U324" s="169"/>
      <c r="V324" s="169"/>
      <c r="W324" s="180"/>
      <c r="X324" s="169"/>
      <c r="Y324" s="263"/>
      <c r="Z324" s="169"/>
      <c r="AA324" s="169"/>
      <c r="AB324" s="169"/>
      <c r="AC324" s="169"/>
      <c r="AD324" s="169"/>
      <c r="AE324" s="169"/>
      <c r="AF324" s="169"/>
      <c r="AG324" s="180"/>
      <c r="AH324" s="207">
        <v>0</v>
      </c>
    </row>
    <row r="325" spans="2:34" x14ac:dyDescent="0.25">
      <c r="B325" s="11">
        <v>216</v>
      </c>
      <c r="C325" s="79" t="s">
        <v>315</v>
      </c>
      <c r="D325" s="11"/>
      <c r="E325" s="11"/>
      <c r="F325" s="11"/>
      <c r="G325" s="11"/>
      <c r="H325" s="11"/>
      <c r="I325" s="13">
        <v>547280.01033599989</v>
      </c>
      <c r="J325" s="185">
        <v>0</v>
      </c>
      <c r="K325" s="185">
        <v>0</v>
      </c>
      <c r="L325" s="185">
        <v>0</v>
      </c>
      <c r="M325" s="185">
        <v>0</v>
      </c>
      <c r="N325" s="185">
        <v>0</v>
      </c>
      <c r="O325" s="185">
        <v>0</v>
      </c>
      <c r="P325" s="185">
        <v>0</v>
      </c>
      <c r="Q325" s="185">
        <v>0</v>
      </c>
      <c r="R325" s="185">
        <v>4906</v>
      </c>
      <c r="S325" s="185">
        <v>493920.86000000004</v>
      </c>
      <c r="T325" s="185">
        <v>0</v>
      </c>
      <c r="U325" s="185">
        <v>0</v>
      </c>
      <c r="V325" s="185">
        <v>0</v>
      </c>
      <c r="W325" s="201">
        <v>0</v>
      </c>
      <c r="X325" s="185">
        <v>1114</v>
      </c>
      <c r="Y325" s="266">
        <v>53359.150336000013</v>
      </c>
      <c r="Z325" s="185">
        <v>0</v>
      </c>
      <c r="AA325" s="185">
        <v>0</v>
      </c>
      <c r="AB325" s="185">
        <v>0</v>
      </c>
      <c r="AC325" s="185">
        <v>0</v>
      </c>
      <c r="AD325" s="185">
        <v>0</v>
      </c>
      <c r="AE325" s="185">
        <v>0</v>
      </c>
      <c r="AF325" s="185">
        <v>0</v>
      </c>
      <c r="AG325" s="201">
        <v>0</v>
      </c>
      <c r="AH325" s="201">
        <v>547280.01033600012</v>
      </c>
    </row>
    <row r="326" spans="2:34" x14ac:dyDescent="0.25">
      <c r="B326" s="15">
        <v>21601</v>
      </c>
      <c r="C326" s="67" t="s">
        <v>316</v>
      </c>
      <c r="D326" s="15"/>
      <c r="E326" s="15"/>
      <c r="F326" s="15"/>
      <c r="G326" s="15"/>
      <c r="H326" s="15"/>
      <c r="I326" s="83">
        <v>291696.93235039996</v>
      </c>
      <c r="J326" s="173">
        <v>0</v>
      </c>
      <c r="K326" s="173">
        <v>0</v>
      </c>
      <c r="L326" s="173">
        <v>0</v>
      </c>
      <c r="M326" s="173">
        <v>0</v>
      </c>
      <c r="N326" s="173">
        <v>0</v>
      </c>
      <c r="O326" s="173">
        <v>0</v>
      </c>
      <c r="P326" s="173">
        <v>0</v>
      </c>
      <c r="Q326" s="173">
        <v>0</v>
      </c>
      <c r="R326" s="173">
        <v>4396</v>
      </c>
      <c r="S326" s="184">
        <v>271321.65000000002</v>
      </c>
      <c r="T326" s="173">
        <v>0</v>
      </c>
      <c r="U326" s="173">
        <v>0</v>
      </c>
      <c r="V326" s="173">
        <v>0</v>
      </c>
      <c r="W326" s="179">
        <v>0</v>
      </c>
      <c r="X326" s="173">
        <v>622</v>
      </c>
      <c r="Y326" s="267">
        <v>20375.282350400004</v>
      </c>
      <c r="Z326" s="173">
        <v>0</v>
      </c>
      <c r="AA326" s="173">
        <v>0</v>
      </c>
      <c r="AB326" s="173">
        <v>0</v>
      </c>
      <c r="AC326" s="173">
        <v>0</v>
      </c>
      <c r="AD326" s="173">
        <v>0</v>
      </c>
      <c r="AE326" s="173">
        <v>0</v>
      </c>
      <c r="AF326" s="173">
        <v>0</v>
      </c>
      <c r="AG326" s="179">
        <v>0</v>
      </c>
      <c r="AH326" s="204">
        <v>291696.93235040019</v>
      </c>
    </row>
    <row r="327" spans="2:34" ht="24.75" x14ac:dyDescent="0.25">
      <c r="B327" s="26"/>
      <c r="C327" s="48" t="s">
        <v>317</v>
      </c>
      <c r="D327" s="49">
        <v>0</v>
      </c>
      <c r="E327" s="23"/>
      <c r="F327" s="286" t="s">
        <v>2522</v>
      </c>
      <c r="G327" s="287" t="s">
        <v>2524</v>
      </c>
      <c r="H327" s="287" t="s">
        <v>2523</v>
      </c>
      <c r="I327" s="50">
        <v>0</v>
      </c>
      <c r="J327" s="169"/>
      <c r="K327" s="169"/>
      <c r="L327" s="169"/>
      <c r="M327" s="169"/>
      <c r="N327" s="169"/>
      <c r="O327" s="169"/>
      <c r="P327" s="169"/>
      <c r="Q327" s="169"/>
      <c r="R327" s="169"/>
      <c r="S327" s="207"/>
      <c r="T327" s="207"/>
      <c r="U327" s="169"/>
      <c r="V327" s="169"/>
      <c r="W327" s="180"/>
      <c r="X327" s="207">
        <v>0</v>
      </c>
      <c r="Y327" s="263">
        <v>0</v>
      </c>
      <c r="Z327" s="169"/>
      <c r="AA327" s="169"/>
      <c r="AB327" s="169"/>
      <c r="AC327" s="169"/>
      <c r="AD327" s="169"/>
      <c r="AE327" s="169"/>
      <c r="AF327" s="169"/>
      <c r="AG327" s="180"/>
      <c r="AH327" s="207">
        <v>0</v>
      </c>
    </row>
    <row r="328" spans="2:34" ht="24.75" x14ac:dyDescent="0.25">
      <c r="B328" s="26"/>
      <c r="C328" s="48" t="s">
        <v>318</v>
      </c>
      <c r="D328" s="49">
        <v>92</v>
      </c>
      <c r="E328" s="23"/>
      <c r="F328" s="286" t="s">
        <v>2522</v>
      </c>
      <c r="G328" s="287" t="s">
        <v>2524</v>
      </c>
      <c r="H328" s="287" t="s">
        <v>2523</v>
      </c>
      <c r="I328" s="50">
        <v>4927.5220000000008</v>
      </c>
      <c r="J328" s="169"/>
      <c r="K328" s="169"/>
      <c r="L328" s="169"/>
      <c r="M328" s="169"/>
      <c r="N328" s="169"/>
      <c r="O328" s="169"/>
      <c r="P328" s="169"/>
      <c r="Q328" s="169"/>
      <c r="R328" s="169">
        <v>92</v>
      </c>
      <c r="S328" s="207">
        <v>4362.8500000000004</v>
      </c>
      <c r="T328" s="207"/>
      <c r="U328" s="169"/>
      <c r="V328" s="169"/>
      <c r="W328" s="180"/>
      <c r="X328" s="207">
        <v>0</v>
      </c>
      <c r="Y328" s="263">
        <v>564.67200000000048</v>
      </c>
      <c r="Z328" s="169"/>
      <c r="AA328" s="169"/>
      <c r="AB328" s="169"/>
      <c r="AC328" s="169"/>
      <c r="AD328" s="169"/>
      <c r="AE328" s="169"/>
      <c r="AF328" s="169"/>
      <c r="AG328" s="180"/>
      <c r="AH328" s="207">
        <v>4927.5220000000008</v>
      </c>
    </row>
    <row r="329" spans="2:34" ht="24.75" x14ac:dyDescent="0.25">
      <c r="B329" s="26"/>
      <c r="C329" s="48" t="s">
        <v>319</v>
      </c>
      <c r="D329" s="49">
        <v>0</v>
      </c>
      <c r="E329" s="23"/>
      <c r="F329" s="286" t="s">
        <v>2522</v>
      </c>
      <c r="G329" s="287" t="s">
        <v>2524</v>
      </c>
      <c r="H329" s="287" t="s">
        <v>2523</v>
      </c>
      <c r="I329" s="50">
        <v>0</v>
      </c>
      <c r="J329" s="169"/>
      <c r="K329" s="169"/>
      <c r="L329" s="169"/>
      <c r="M329" s="169"/>
      <c r="N329" s="169"/>
      <c r="O329" s="169"/>
      <c r="P329" s="169"/>
      <c r="Q329" s="169"/>
      <c r="R329" s="169"/>
      <c r="S329" s="207"/>
      <c r="T329" s="207"/>
      <c r="U329" s="169"/>
      <c r="V329" s="169"/>
      <c r="W329" s="180"/>
      <c r="X329" s="207">
        <v>0</v>
      </c>
      <c r="Y329" s="263">
        <v>0</v>
      </c>
      <c r="Z329" s="169"/>
      <c r="AA329" s="169"/>
      <c r="AB329" s="169"/>
      <c r="AC329" s="169"/>
      <c r="AD329" s="169"/>
      <c r="AE329" s="169"/>
      <c r="AF329" s="169"/>
      <c r="AG329" s="180"/>
      <c r="AH329" s="207">
        <v>0</v>
      </c>
    </row>
    <row r="330" spans="2:34" ht="24.75" x14ac:dyDescent="0.25">
      <c r="B330" s="26"/>
      <c r="C330" s="48" t="s">
        <v>320</v>
      </c>
      <c r="D330" s="49">
        <v>0</v>
      </c>
      <c r="E330" s="23"/>
      <c r="F330" s="286" t="s">
        <v>2522</v>
      </c>
      <c r="G330" s="287" t="s">
        <v>2524</v>
      </c>
      <c r="H330" s="287" t="s">
        <v>2523</v>
      </c>
      <c r="I330" s="50">
        <v>0</v>
      </c>
      <c r="J330" s="169"/>
      <c r="K330" s="169"/>
      <c r="L330" s="169"/>
      <c r="M330" s="169"/>
      <c r="N330" s="169"/>
      <c r="O330" s="169"/>
      <c r="P330" s="169"/>
      <c r="Q330" s="169"/>
      <c r="R330" s="169"/>
      <c r="S330" s="207"/>
      <c r="T330" s="207"/>
      <c r="U330" s="169"/>
      <c r="V330" s="169"/>
      <c r="W330" s="180"/>
      <c r="X330" s="207">
        <v>0</v>
      </c>
      <c r="Y330" s="263">
        <v>0</v>
      </c>
      <c r="Z330" s="169"/>
      <c r="AA330" s="169"/>
      <c r="AB330" s="169"/>
      <c r="AC330" s="169"/>
      <c r="AD330" s="169"/>
      <c r="AE330" s="169"/>
      <c r="AF330" s="169"/>
      <c r="AG330" s="180"/>
      <c r="AH330" s="207">
        <v>0</v>
      </c>
    </row>
    <row r="331" spans="2:34" ht="24.75" x14ac:dyDescent="0.25">
      <c r="B331" s="26"/>
      <c r="C331" s="48" t="s">
        <v>321</v>
      </c>
      <c r="D331" s="49">
        <v>20</v>
      </c>
      <c r="E331" s="23"/>
      <c r="F331" s="286" t="s">
        <v>2522</v>
      </c>
      <c r="G331" s="287" t="s">
        <v>2524</v>
      </c>
      <c r="H331" s="287" t="s">
        <v>2523</v>
      </c>
      <c r="I331" s="50">
        <v>1312.424</v>
      </c>
      <c r="J331" s="169"/>
      <c r="K331" s="169"/>
      <c r="L331" s="169"/>
      <c r="M331" s="169"/>
      <c r="N331" s="169"/>
      <c r="O331" s="169"/>
      <c r="P331" s="169"/>
      <c r="Q331" s="169"/>
      <c r="R331" s="169">
        <v>8</v>
      </c>
      <c r="S331" s="207">
        <v>287.68</v>
      </c>
      <c r="T331" s="207"/>
      <c r="U331" s="169"/>
      <c r="V331" s="169"/>
      <c r="W331" s="180"/>
      <c r="X331" s="207">
        <v>12</v>
      </c>
      <c r="Y331" s="263">
        <v>1024.7439999999999</v>
      </c>
      <c r="Z331" s="169"/>
      <c r="AA331" s="169"/>
      <c r="AB331" s="169"/>
      <c r="AC331" s="169"/>
      <c r="AD331" s="169"/>
      <c r="AE331" s="169"/>
      <c r="AF331" s="169"/>
      <c r="AG331" s="180"/>
      <c r="AH331" s="207">
        <v>1312.424</v>
      </c>
    </row>
    <row r="332" spans="2:34" ht="24.75" x14ac:dyDescent="0.25">
      <c r="B332" s="26"/>
      <c r="C332" s="48" t="s">
        <v>322</v>
      </c>
      <c r="D332" s="49">
        <v>8</v>
      </c>
      <c r="E332" s="23"/>
      <c r="F332" s="286" t="s">
        <v>2522</v>
      </c>
      <c r="G332" s="287" t="s">
        <v>2524</v>
      </c>
      <c r="H332" s="287" t="s">
        <v>2523</v>
      </c>
      <c r="I332" s="50">
        <v>194.6628</v>
      </c>
      <c r="J332" s="169"/>
      <c r="K332" s="169"/>
      <c r="L332" s="169"/>
      <c r="M332" s="169"/>
      <c r="N332" s="169"/>
      <c r="O332" s="169"/>
      <c r="P332" s="169"/>
      <c r="Q332" s="169"/>
      <c r="R332" s="169">
        <v>8</v>
      </c>
      <c r="S332" s="207">
        <v>160.16999999999999</v>
      </c>
      <c r="T332" s="207"/>
      <c r="U332" s="169"/>
      <c r="V332" s="169"/>
      <c r="W332" s="180"/>
      <c r="X332" s="207">
        <v>0</v>
      </c>
      <c r="Y332" s="263">
        <v>34.492800000000017</v>
      </c>
      <c r="Z332" s="169"/>
      <c r="AA332" s="169"/>
      <c r="AB332" s="169"/>
      <c r="AC332" s="169"/>
      <c r="AD332" s="169"/>
      <c r="AE332" s="169"/>
      <c r="AF332" s="169"/>
      <c r="AG332" s="180"/>
      <c r="AH332" s="207">
        <v>194.6628</v>
      </c>
    </row>
    <row r="333" spans="2:34" ht="24.75" x14ac:dyDescent="0.25">
      <c r="B333" s="26"/>
      <c r="C333" s="48" t="s">
        <v>323</v>
      </c>
      <c r="D333" s="49">
        <v>15</v>
      </c>
      <c r="E333" s="23"/>
      <c r="F333" s="286" t="s">
        <v>2522</v>
      </c>
      <c r="G333" s="287" t="s">
        <v>2524</v>
      </c>
      <c r="H333" s="287" t="s">
        <v>2523</v>
      </c>
      <c r="I333" s="50">
        <v>258.89999999999998</v>
      </c>
      <c r="J333" s="169"/>
      <c r="K333" s="169"/>
      <c r="L333" s="169"/>
      <c r="M333" s="169"/>
      <c r="N333" s="169"/>
      <c r="O333" s="169"/>
      <c r="P333" s="169"/>
      <c r="Q333" s="169"/>
      <c r="R333" s="169">
        <v>15</v>
      </c>
      <c r="S333" s="207">
        <v>258.89999999999998</v>
      </c>
      <c r="T333" s="207"/>
      <c r="U333" s="169"/>
      <c r="V333" s="169"/>
      <c r="W333" s="180"/>
      <c r="X333" s="207">
        <v>0</v>
      </c>
      <c r="Y333" s="263">
        <v>0</v>
      </c>
      <c r="Z333" s="169"/>
      <c r="AA333" s="169"/>
      <c r="AB333" s="169"/>
      <c r="AC333" s="169"/>
      <c r="AD333" s="169"/>
      <c r="AE333" s="169"/>
      <c r="AF333" s="169"/>
      <c r="AG333" s="180"/>
      <c r="AH333" s="207">
        <v>258.89999999999998</v>
      </c>
    </row>
    <row r="334" spans="2:34" ht="24.75" x14ac:dyDescent="0.25">
      <c r="B334" s="26"/>
      <c r="C334" s="48" t="s">
        <v>324</v>
      </c>
      <c r="D334" s="57">
        <v>19</v>
      </c>
      <c r="E334" s="23"/>
      <c r="F334" s="286" t="s">
        <v>2522</v>
      </c>
      <c r="G334" s="287" t="s">
        <v>2524</v>
      </c>
      <c r="H334" s="287" t="s">
        <v>2523</v>
      </c>
      <c r="I334" s="50">
        <v>808.51500480000004</v>
      </c>
      <c r="J334" s="169"/>
      <c r="K334" s="169"/>
      <c r="L334" s="169"/>
      <c r="M334" s="169"/>
      <c r="N334" s="169"/>
      <c r="O334" s="169"/>
      <c r="P334" s="169"/>
      <c r="Q334" s="169"/>
      <c r="R334" s="169">
        <v>18</v>
      </c>
      <c r="S334" s="207">
        <v>808.52</v>
      </c>
      <c r="T334" s="207"/>
      <c r="U334" s="169"/>
      <c r="V334" s="169"/>
      <c r="W334" s="180"/>
      <c r="X334" s="207">
        <v>1</v>
      </c>
      <c r="Y334" s="263">
        <v>-4.9951999999393593E-3</v>
      </c>
      <c r="Z334" s="169"/>
      <c r="AA334" s="169"/>
      <c r="AB334" s="169"/>
      <c r="AC334" s="169"/>
      <c r="AD334" s="169"/>
      <c r="AE334" s="169"/>
      <c r="AF334" s="169"/>
      <c r="AG334" s="180"/>
      <c r="AH334" s="207">
        <v>808.51500480000004</v>
      </c>
    </row>
    <row r="335" spans="2:34" ht="24.75" x14ac:dyDescent="0.25">
      <c r="B335" s="26"/>
      <c r="C335" s="48" t="s">
        <v>325</v>
      </c>
      <c r="D335" s="49">
        <v>0</v>
      </c>
      <c r="E335" s="23"/>
      <c r="F335" s="286" t="s">
        <v>2522</v>
      </c>
      <c r="G335" s="287" t="s">
        <v>2524</v>
      </c>
      <c r="H335" s="287" t="s">
        <v>2523</v>
      </c>
      <c r="I335" s="50">
        <v>0</v>
      </c>
      <c r="J335" s="169"/>
      <c r="K335" s="169"/>
      <c r="L335" s="169"/>
      <c r="M335" s="169"/>
      <c r="N335" s="169"/>
      <c r="O335" s="169"/>
      <c r="P335" s="169"/>
      <c r="Q335" s="169"/>
      <c r="R335" s="169"/>
      <c r="S335" s="207"/>
      <c r="T335" s="207"/>
      <c r="U335" s="169"/>
      <c r="V335" s="169"/>
      <c r="W335" s="180"/>
      <c r="X335" s="207">
        <v>0</v>
      </c>
      <c r="Y335" s="263">
        <v>0</v>
      </c>
      <c r="Z335" s="169"/>
      <c r="AA335" s="169"/>
      <c r="AB335" s="169"/>
      <c r="AC335" s="169"/>
      <c r="AD335" s="169"/>
      <c r="AE335" s="169"/>
      <c r="AF335" s="169"/>
      <c r="AG335" s="180"/>
      <c r="AH335" s="207">
        <v>0</v>
      </c>
    </row>
    <row r="336" spans="2:34" ht="24.75" x14ac:dyDescent="0.25">
      <c r="B336" s="26"/>
      <c r="C336" s="48" t="s">
        <v>326</v>
      </c>
      <c r="D336" s="49">
        <v>10</v>
      </c>
      <c r="E336" s="23"/>
      <c r="F336" s="286" t="s">
        <v>2522</v>
      </c>
      <c r="G336" s="287" t="s">
        <v>2524</v>
      </c>
      <c r="H336" s="287" t="s">
        <v>2523</v>
      </c>
      <c r="I336" s="50">
        <v>399.76</v>
      </c>
      <c r="J336" s="169"/>
      <c r="K336" s="169"/>
      <c r="L336" s="169"/>
      <c r="M336" s="169"/>
      <c r="N336" s="169"/>
      <c r="O336" s="169"/>
      <c r="P336" s="169"/>
      <c r="Q336" s="169"/>
      <c r="R336" s="169"/>
      <c r="S336" s="207"/>
      <c r="T336" s="207"/>
      <c r="U336" s="169"/>
      <c r="V336" s="169"/>
      <c r="W336" s="180"/>
      <c r="X336" s="207">
        <v>10</v>
      </c>
      <c r="Y336" s="263">
        <v>399.76</v>
      </c>
      <c r="Z336" s="169"/>
      <c r="AA336" s="169"/>
      <c r="AB336" s="169"/>
      <c r="AC336" s="169"/>
      <c r="AD336" s="169"/>
      <c r="AE336" s="169"/>
      <c r="AF336" s="169"/>
      <c r="AG336" s="180"/>
      <c r="AH336" s="207">
        <v>399.76</v>
      </c>
    </row>
    <row r="337" spans="2:34" ht="24.75" x14ac:dyDescent="0.25">
      <c r="B337" s="26"/>
      <c r="C337" s="48" t="s">
        <v>327</v>
      </c>
      <c r="D337" s="49">
        <v>0</v>
      </c>
      <c r="E337" s="23"/>
      <c r="F337" s="286" t="s">
        <v>2522</v>
      </c>
      <c r="G337" s="287" t="s">
        <v>2524</v>
      </c>
      <c r="H337" s="287" t="s">
        <v>2523</v>
      </c>
      <c r="I337" s="50">
        <v>0</v>
      </c>
      <c r="J337" s="169"/>
      <c r="K337" s="169"/>
      <c r="L337" s="169"/>
      <c r="M337" s="169"/>
      <c r="N337" s="169"/>
      <c r="O337" s="169"/>
      <c r="P337" s="169"/>
      <c r="Q337" s="169"/>
      <c r="R337" s="169"/>
      <c r="S337" s="207"/>
      <c r="T337" s="207"/>
      <c r="U337" s="169"/>
      <c r="V337" s="169"/>
      <c r="W337" s="180"/>
      <c r="X337" s="207">
        <v>0</v>
      </c>
      <c r="Y337" s="263">
        <v>0</v>
      </c>
      <c r="Z337" s="169"/>
      <c r="AA337" s="169"/>
      <c r="AB337" s="169"/>
      <c r="AC337" s="169"/>
      <c r="AD337" s="169"/>
      <c r="AE337" s="169"/>
      <c r="AF337" s="169"/>
      <c r="AG337" s="180"/>
      <c r="AH337" s="207">
        <v>0</v>
      </c>
    </row>
    <row r="338" spans="2:34" ht="24.75" x14ac:dyDescent="0.25">
      <c r="B338" s="26"/>
      <c r="C338" s="48" t="s">
        <v>328</v>
      </c>
      <c r="D338" s="49">
        <v>0</v>
      </c>
      <c r="E338" s="23"/>
      <c r="F338" s="286" t="s">
        <v>2522</v>
      </c>
      <c r="G338" s="287" t="s">
        <v>2524</v>
      </c>
      <c r="H338" s="287" t="s">
        <v>2523</v>
      </c>
      <c r="I338" s="50">
        <v>0</v>
      </c>
      <c r="J338" s="169"/>
      <c r="K338" s="169"/>
      <c r="L338" s="169"/>
      <c r="M338" s="169"/>
      <c r="N338" s="169"/>
      <c r="O338" s="169"/>
      <c r="P338" s="169"/>
      <c r="Q338" s="169"/>
      <c r="R338" s="169"/>
      <c r="S338" s="207"/>
      <c r="T338" s="207"/>
      <c r="U338" s="169"/>
      <c r="V338" s="169"/>
      <c r="W338" s="180"/>
      <c r="X338" s="207">
        <v>0</v>
      </c>
      <c r="Y338" s="263">
        <v>0</v>
      </c>
      <c r="Z338" s="169"/>
      <c r="AA338" s="169"/>
      <c r="AB338" s="169"/>
      <c r="AC338" s="169"/>
      <c r="AD338" s="169"/>
      <c r="AE338" s="169"/>
      <c r="AF338" s="169"/>
      <c r="AG338" s="180"/>
      <c r="AH338" s="207">
        <v>0</v>
      </c>
    </row>
    <row r="339" spans="2:34" ht="24.75" x14ac:dyDescent="0.25">
      <c r="B339" s="26"/>
      <c r="C339" s="48" t="s">
        <v>329</v>
      </c>
      <c r="D339" s="49">
        <v>1</v>
      </c>
      <c r="E339" s="23"/>
      <c r="F339" s="286" t="s">
        <v>2522</v>
      </c>
      <c r="G339" s="287" t="s">
        <v>2524</v>
      </c>
      <c r="H339" s="287" t="s">
        <v>2523</v>
      </c>
      <c r="I339" s="58">
        <v>1757.61</v>
      </c>
      <c r="J339" s="169"/>
      <c r="K339" s="169"/>
      <c r="L339" s="169"/>
      <c r="M339" s="169"/>
      <c r="N339" s="169"/>
      <c r="O339" s="169"/>
      <c r="P339" s="169"/>
      <c r="Q339" s="169"/>
      <c r="R339" s="169"/>
      <c r="S339" s="207"/>
      <c r="T339" s="207"/>
      <c r="U339" s="169"/>
      <c r="V339" s="169"/>
      <c r="W339" s="180"/>
      <c r="X339" s="207">
        <v>1</v>
      </c>
      <c r="Y339" s="263">
        <v>1757.61</v>
      </c>
      <c r="Z339" s="169"/>
      <c r="AA339" s="169"/>
      <c r="AB339" s="169"/>
      <c r="AC339" s="169"/>
      <c r="AD339" s="169"/>
      <c r="AE339" s="169"/>
      <c r="AF339" s="169"/>
      <c r="AG339" s="180"/>
      <c r="AH339" s="207">
        <v>1757.61</v>
      </c>
    </row>
    <row r="340" spans="2:34" ht="24.75" x14ac:dyDescent="0.25">
      <c r="B340" s="26"/>
      <c r="C340" s="48" t="s">
        <v>330</v>
      </c>
      <c r="D340" s="49">
        <v>29</v>
      </c>
      <c r="E340" s="23"/>
      <c r="F340" s="286" t="s">
        <v>2522</v>
      </c>
      <c r="G340" s="287" t="s">
        <v>2524</v>
      </c>
      <c r="H340" s="287" t="s">
        <v>2523</v>
      </c>
      <c r="I340" s="50">
        <v>742.9918672</v>
      </c>
      <c r="J340" s="169"/>
      <c r="K340" s="169"/>
      <c r="L340" s="169"/>
      <c r="M340" s="169"/>
      <c r="N340" s="169"/>
      <c r="O340" s="169"/>
      <c r="P340" s="169"/>
      <c r="Q340" s="169"/>
      <c r="R340" s="169">
        <v>16</v>
      </c>
      <c r="S340" s="207">
        <v>392.04</v>
      </c>
      <c r="T340" s="207"/>
      <c r="U340" s="169"/>
      <c r="V340" s="169"/>
      <c r="W340" s="180"/>
      <c r="X340" s="207">
        <v>13</v>
      </c>
      <c r="Y340" s="263">
        <v>350.95186719999998</v>
      </c>
      <c r="Z340" s="169"/>
      <c r="AA340" s="169"/>
      <c r="AB340" s="169"/>
      <c r="AC340" s="169"/>
      <c r="AD340" s="169"/>
      <c r="AE340" s="169"/>
      <c r="AF340" s="169"/>
      <c r="AG340" s="180"/>
      <c r="AH340" s="207">
        <v>742.9918672</v>
      </c>
    </row>
    <row r="341" spans="2:34" ht="24.75" x14ac:dyDescent="0.25">
      <c r="B341" s="26"/>
      <c r="C341" s="48" t="s">
        <v>331</v>
      </c>
      <c r="D341" s="49">
        <v>100</v>
      </c>
      <c r="E341" s="23"/>
      <c r="F341" s="286" t="s">
        <v>2522</v>
      </c>
      <c r="G341" s="287" t="s">
        <v>2524</v>
      </c>
      <c r="H341" s="287" t="s">
        <v>2523</v>
      </c>
      <c r="I341" s="50">
        <v>4612.28</v>
      </c>
      <c r="J341" s="169"/>
      <c r="K341" s="169"/>
      <c r="L341" s="169"/>
      <c r="M341" s="169"/>
      <c r="N341" s="169"/>
      <c r="O341" s="169"/>
      <c r="P341" s="169"/>
      <c r="Q341" s="169"/>
      <c r="R341" s="169">
        <v>12</v>
      </c>
      <c r="S341" s="207">
        <v>361.92</v>
      </c>
      <c r="T341" s="207"/>
      <c r="U341" s="169"/>
      <c r="V341" s="169"/>
      <c r="W341" s="180"/>
      <c r="X341" s="207">
        <v>88</v>
      </c>
      <c r="Y341" s="263">
        <v>4250.3599999999997</v>
      </c>
      <c r="Z341" s="169"/>
      <c r="AA341" s="169"/>
      <c r="AB341" s="169"/>
      <c r="AC341" s="169"/>
      <c r="AD341" s="169"/>
      <c r="AE341" s="169"/>
      <c r="AF341" s="169"/>
      <c r="AG341" s="180"/>
      <c r="AH341" s="207">
        <v>4612.28</v>
      </c>
    </row>
    <row r="342" spans="2:34" ht="24.75" x14ac:dyDescent="0.25">
      <c r="B342" s="26"/>
      <c r="C342" s="48" t="s">
        <v>332</v>
      </c>
      <c r="D342" s="49">
        <v>44</v>
      </c>
      <c r="E342" s="23"/>
      <c r="F342" s="286" t="s">
        <v>2522</v>
      </c>
      <c r="G342" s="287" t="s">
        <v>2524</v>
      </c>
      <c r="H342" s="287" t="s">
        <v>2523</v>
      </c>
      <c r="I342" s="50">
        <v>660.99039999999991</v>
      </c>
      <c r="J342" s="169"/>
      <c r="K342" s="169"/>
      <c r="L342" s="169"/>
      <c r="M342" s="169"/>
      <c r="N342" s="169"/>
      <c r="O342" s="169"/>
      <c r="P342" s="169"/>
      <c r="Q342" s="169"/>
      <c r="R342" s="169">
        <v>44</v>
      </c>
      <c r="S342" s="207">
        <v>561.39</v>
      </c>
      <c r="T342" s="207"/>
      <c r="U342" s="169"/>
      <c r="V342" s="169"/>
      <c r="W342" s="180"/>
      <c r="X342" s="207">
        <v>0</v>
      </c>
      <c r="Y342" s="263">
        <v>99.600399999999922</v>
      </c>
      <c r="Z342" s="169"/>
      <c r="AA342" s="169"/>
      <c r="AB342" s="169"/>
      <c r="AC342" s="169"/>
      <c r="AD342" s="169"/>
      <c r="AE342" s="169"/>
      <c r="AF342" s="169"/>
      <c r="AG342" s="180"/>
      <c r="AH342" s="207">
        <v>660.99039999999991</v>
      </c>
    </row>
    <row r="343" spans="2:34" ht="24.75" x14ac:dyDescent="0.25">
      <c r="B343" s="26"/>
      <c r="C343" s="48" t="s">
        <v>333</v>
      </c>
      <c r="D343" s="57">
        <v>81</v>
      </c>
      <c r="E343" s="23"/>
      <c r="F343" s="286" t="s">
        <v>2522</v>
      </c>
      <c r="G343" s="287" t="s">
        <v>2524</v>
      </c>
      <c r="H343" s="287" t="s">
        <v>2523</v>
      </c>
      <c r="I343" s="50">
        <v>4226.8253999999997</v>
      </c>
      <c r="J343" s="169"/>
      <c r="K343" s="169"/>
      <c r="L343" s="169"/>
      <c r="M343" s="169"/>
      <c r="N343" s="169"/>
      <c r="O343" s="169"/>
      <c r="P343" s="169"/>
      <c r="Q343" s="169"/>
      <c r="R343" s="169">
        <v>68</v>
      </c>
      <c r="S343" s="207">
        <v>2098.56</v>
      </c>
      <c r="T343" s="207"/>
      <c r="U343" s="169"/>
      <c r="V343" s="169"/>
      <c r="W343" s="180"/>
      <c r="X343" s="207">
        <v>13</v>
      </c>
      <c r="Y343" s="263">
        <v>2128.2653999999998</v>
      </c>
      <c r="Z343" s="169"/>
      <c r="AA343" s="169"/>
      <c r="AB343" s="169"/>
      <c r="AC343" s="169"/>
      <c r="AD343" s="169"/>
      <c r="AE343" s="169"/>
      <c r="AF343" s="169"/>
      <c r="AG343" s="180"/>
      <c r="AH343" s="207">
        <v>4226.8253999999997</v>
      </c>
    </row>
    <row r="344" spans="2:34" ht="24.75" x14ac:dyDescent="0.25">
      <c r="B344" s="26"/>
      <c r="C344" s="48" t="s">
        <v>334</v>
      </c>
      <c r="D344" s="49">
        <v>0</v>
      </c>
      <c r="E344" s="23"/>
      <c r="F344" s="286" t="s">
        <v>2522</v>
      </c>
      <c r="G344" s="287" t="s">
        <v>2524</v>
      </c>
      <c r="H344" s="287" t="s">
        <v>2523</v>
      </c>
      <c r="I344" s="50">
        <v>0</v>
      </c>
      <c r="J344" s="169"/>
      <c r="K344" s="169"/>
      <c r="L344" s="169"/>
      <c r="M344" s="169"/>
      <c r="N344" s="169"/>
      <c r="O344" s="169"/>
      <c r="P344" s="169"/>
      <c r="Q344" s="169"/>
      <c r="R344" s="169"/>
      <c r="S344" s="207"/>
      <c r="T344" s="207"/>
      <c r="U344" s="169"/>
      <c r="V344" s="169"/>
      <c r="W344" s="180"/>
      <c r="X344" s="207">
        <v>0</v>
      </c>
      <c r="Y344" s="263">
        <v>0</v>
      </c>
      <c r="Z344" s="169"/>
      <c r="AA344" s="169"/>
      <c r="AB344" s="169"/>
      <c r="AC344" s="169"/>
      <c r="AD344" s="169"/>
      <c r="AE344" s="169"/>
      <c r="AF344" s="169"/>
      <c r="AG344" s="180"/>
      <c r="AH344" s="207">
        <v>0</v>
      </c>
    </row>
    <row r="345" spans="2:34" ht="24.75" x14ac:dyDescent="0.25">
      <c r="B345" s="26"/>
      <c r="C345" s="48" t="s">
        <v>335</v>
      </c>
      <c r="D345" s="57">
        <v>90</v>
      </c>
      <c r="E345" s="23"/>
      <c r="F345" s="286" t="s">
        <v>2522</v>
      </c>
      <c r="G345" s="287" t="s">
        <v>2524</v>
      </c>
      <c r="H345" s="287" t="s">
        <v>2523</v>
      </c>
      <c r="I345" s="58">
        <v>18646.421375999998</v>
      </c>
      <c r="J345" s="199"/>
      <c r="K345" s="199"/>
      <c r="L345" s="199"/>
      <c r="M345" s="199"/>
      <c r="N345" s="199"/>
      <c r="O345" s="199"/>
      <c r="P345" s="199"/>
      <c r="Q345" s="199"/>
      <c r="R345" s="199">
        <v>90</v>
      </c>
      <c r="S345" s="215">
        <v>19314</v>
      </c>
      <c r="T345" s="207"/>
      <c r="U345" s="169"/>
      <c r="V345" s="169"/>
      <c r="W345" s="180"/>
      <c r="X345" s="207">
        <v>0</v>
      </c>
      <c r="Y345" s="263">
        <v>-667.57862400000158</v>
      </c>
      <c r="Z345" s="169"/>
      <c r="AA345" s="169"/>
      <c r="AB345" s="169"/>
      <c r="AC345" s="169"/>
      <c r="AD345" s="169"/>
      <c r="AE345" s="169"/>
      <c r="AF345" s="169"/>
      <c r="AG345" s="180"/>
      <c r="AH345" s="207">
        <v>18646.421375999998</v>
      </c>
    </row>
    <row r="346" spans="2:34" ht="24.75" x14ac:dyDescent="0.25">
      <c r="B346" s="26"/>
      <c r="C346" s="48" t="s">
        <v>336</v>
      </c>
      <c r="D346" s="49">
        <v>10</v>
      </c>
      <c r="E346" s="23"/>
      <c r="F346" s="286" t="s">
        <v>2522</v>
      </c>
      <c r="G346" s="287" t="s">
        <v>2524</v>
      </c>
      <c r="H346" s="287" t="s">
        <v>2523</v>
      </c>
      <c r="I346" s="50">
        <v>125</v>
      </c>
      <c r="J346" s="169"/>
      <c r="K346" s="169"/>
      <c r="L346" s="169"/>
      <c r="M346" s="169"/>
      <c r="N346" s="169"/>
      <c r="O346" s="169"/>
      <c r="P346" s="169"/>
      <c r="Q346" s="169"/>
      <c r="R346" s="169">
        <v>10</v>
      </c>
      <c r="S346" s="207">
        <v>95.7</v>
      </c>
      <c r="T346" s="207"/>
      <c r="U346" s="169"/>
      <c r="V346" s="169"/>
      <c r="W346" s="180"/>
      <c r="X346" s="207">
        <v>0</v>
      </c>
      <c r="Y346" s="263">
        <v>29.299999999999997</v>
      </c>
      <c r="Z346" s="169"/>
      <c r="AA346" s="169"/>
      <c r="AB346" s="169"/>
      <c r="AC346" s="169"/>
      <c r="AD346" s="169"/>
      <c r="AE346" s="169"/>
      <c r="AF346" s="169"/>
      <c r="AG346" s="180"/>
      <c r="AH346" s="207">
        <v>125</v>
      </c>
    </row>
    <row r="347" spans="2:34" ht="24.75" x14ac:dyDescent="0.25">
      <c r="B347" s="26"/>
      <c r="C347" s="48" t="s">
        <v>337</v>
      </c>
      <c r="D347" s="49">
        <v>41</v>
      </c>
      <c r="E347" s="23"/>
      <c r="F347" s="286" t="s">
        <v>2522</v>
      </c>
      <c r="G347" s="287" t="s">
        <v>2524</v>
      </c>
      <c r="H347" s="287" t="s">
        <v>2523</v>
      </c>
      <c r="I347" s="50">
        <v>1090.8014000000001</v>
      </c>
      <c r="J347" s="169"/>
      <c r="K347" s="169"/>
      <c r="L347" s="169"/>
      <c r="M347" s="169"/>
      <c r="N347" s="169"/>
      <c r="O347" s="169"/>
      <c r="P347" s="169"/>
      <c r="Q347" s="169"/>
      <c r="R347" s="169">
        <v>33</v>
      </c>
      <c r="S347" s="207">
        <v>880.44</v>
      </c>
      <c r="T347" s="207"/>
      <c r="U347" s="169"/>
      <c r="V347" s="169"/>
      <c r="W347" s="180"/>
      <c r="X347" s="207">
        <v>8</v>
      </c>
      <c r="Y347" s="263">
        <v>210.3614</v>
      </c>
      <c r="Z347" s="169"/>
      <c r="AA347" s="169"/>
      <c r="AB347" s="169"/>
      <c r="AC347" s="169"/>
      <c r="AD347" s="169"/>
      <c r="AE347" s="169"/>
      <c r="AF347" s="169"/>
      <c r="AG347" s="180"/>
      <c r="AH347" s="207">
        <v>1090.8014000000001</v>
      </c>
    </row>
    <row r="348" spans="2:34" ht="24.75" x14ac:dyDescent="0.25">
      <c r="B348" s="26"/>
      <c r="C348" s="48" t="s">
        <v>338</v>
      </c>
      <c r="D348" s="57">
        <v>216</v>
      </c>
      <c r="E348" s="23"/>
      <c r="F348" s="286" t="s">
        <v>2522</v>
      </c>
      <c r="G348" s="287" t="s">
        <v>2524</v>
      </c>
      <c r="H348" s="287" t="s">
        <v>2523</v>
      </c>
      <c r="I348" s="50">
        <v>2598.9839104000002</v>
      </c>
      <c r="J348" s="169"/>
      <c r="K348" s="169"/>
      <c r="L348" s="169"/>
      <c r="M348" s="169"/>
      <c r="N348" s="169"/>
      <c r="O348" s="169"/>
      <c r="P348" s="169"/>
      <c r="Q348" s="169"/>
      <c r="R348" s="169">
        <v>64</v>
      </c>
      <c r="S348" s="207">
        <v>2598.98</v>
      </c>
      <c r="T348" s="207"/>
      <c r="U348" s="169"/>
      <c r="V348" s="169"/>
      <c r="W348" s="180"/>
      <c r="X348" s="207">
        <v>152</v>
      </c>
      <c r="Y348" s="263">
        <v>3.9104000002225803E-3</v>
      </c>
      <c r="Z348" s="169"/>
      <c r="AA348" s="169"/>
      <c r="AB348" s="169"/>
      <c r="AC348" s="169"/>
      <c r="AD348" s="169"/>
      <c r="AE348" s="169"/>
      <c r="AF348" s="169"/>
      <c r="AG348" s="180"/>
      <c r="AH348" s="207">
        <v>2598.9839104000002</v>
      </c>
    </row>
    <row r="349" spans="2:34" ht="24.75" x14ac:dyDescent="0.25">
      <c r="B349" s="26"/>
      <c r="C349" s="48" t="s">
        <v>339</v>
      </c>
      <c r="D349" s="49">
        <v>6</v>
      </c>
      <c r="E349" s="23"/>
      <c r="F349" s="286" t="s">
        <v>2522</v>
      </c>
      <c r="G349" s="287" t="s">
        <v>2524</v>
      </c>
      <c r="H349" s="287" t="s">
        <v>2523</v>
      </c>
      <c r="I349" s="50">
        <v>1031.6582496000001</v>
      </c>
      <c r="J349" s="169"/>
      <c r="K349" s="169"/>
      <c r="L349" s="169"/>
      <c r="M349" s="169"/>
      <c r="N349" s="169"/>
      <c r="O349" s="169"/>
      <c r="P349" s="169"/>
      <c r="Q349" s="169"/>
      <c r="R349" s="169">
        <v>6</v>
      </c>
      <c r="S349" s="207">
        <v>883.22</v>
      </c>
      <c r="T349" s="207"/>
      <c r="U349" s="169"/>
      <c r="V349" s="169"/>
      <c r="W349" s="180"/>
      <c r="X349" s="207">
        <v>0</v>
      </c>
      <c r="Y349" s="263">
        <v>148.43824960000006</v>
      </c>
      <c r="Z349" s="169"/>
      <c r="AA349" s="169"/>
      <c r="AB349" s="169"/>
      <c r="AC349" s="169"/>
      <c r="AD349" s="169"/>
      <c r="AE349" s="169"/>
      <c r="AF349" s="169"/>
      <c r="AG349" s="180"/>
      <c r="AH349" s="207">
        <v>1031.6582496000001</v>
      </c>
    </row>
    <row r="350" spans="2:34" ht="24.75" x14ac:dyDescent="0.25">
      <c r="B350" s="26"/>
      <c r="C350" s="48" t="s">
        <v>340</v>
      </c>
      <c r="D350" s="49">
        <v>40</v>
      </c>
      <c r="E350" s="23"/>
      <c r="F350" s="286" t="s">
        <v>2522</v>
      </c>
      <c r="G350" s="287" t="s">
        <v>2524</v>
      </c>
      <c r="H350" s="287" t="s">
        <v>2523</v>
      </c>
      <c r="I350" s="58">
        <v>1531.2</v>
      </c>
      <c r="J350" s="199"/>
      <c r="K350" s="199"/>
      <c r="L350" s="199"/>
      <c r="M350" s="199"/>
      <c r="N350" s="199"/>
      <c r="O350" s="199"/>
      <c r="P350" s="199"/>
      <c r="Q350" s="199"/>
      <c r="R350" s="199">
        <v>40</v>
      </c>
      <c r="S350" s="215">
        <v>1531.2</v>
      </c>
      <c r="T350" s="207"/>
      <c r="U350" s="169"/>
      <c r="V350" s="169"/>
      <c r="W350" s="180"/>
      <c r="X350" s="207">
        <v>0</v>
      </c>
      <c r="Y350" s="263">
        <v>0</v>
      </c>
      <c r="Z350" s="169"/>
      <c r="AA350" s="169"/>
      <c r="AB350" s="169"/>
      <c r="AC350" s="169"/>
      <c r="AD350" s="169"/>
      <c r="AE350" s="169"/>
      <c r="AF350" s="169"/>
      <c r="AG350" s="180"/>
      <c r="AH350" s="207">
        <v>1531.2</v>
      </c>
    </row>
    <row r="351" spans="2:34" ht="24.75" x14ac:dyDescent="0.25">
      <c r="B351" s="26"/>
      <c r="C351" s="48" t="s">
        <v>341</v>
      </c>
      <c r="D351" s="57">
        <v>56</v>
      </c>
      <c r="E351" s="23"/>
      <c r="F351" s="286" t="s">
        <v>2522</v>
      </c>
      <c r="G351" s="287" t="s">
        <v>2524</v>
      </c>
      <c r="H351" s="287" t="s">
        <v>2523</v>
      </c>
      <c r="I351" s="58">
        <v>10738.4</v>
      </c>
      <c r="J351" s="199"/>
      <c r="K351" s="199"/>
      <c r="L351" s="199"/>
      <c r="M351" s="199"/>
      <c r="N351" s="199"/>
      <c r="O351" s="199"/>
      <c r="P351" s="199"/>
      <c r="Q351" s="199"/>
      <c r="R351" s="199">
        <v>56</v>
      </c>
      <c r="S351" s="215">
        <v>10718.4</v>
      </c>
      <c r="T351" s="207"/>
      <c r="U351" s="169"/>
      <c r="V351" s="169"/>
      <c r="W351" s="180"/>
      <c r="X351" s="207">
        <v>0</v>
      </c>
      <c r="Y351" s="263">
        <v>20</v>
      </c>
      <c r="Z351" s="169"/>
      <c r="AA351" s="169"/>
      <c r="AB351" s="169"/>
      <c r="AC351" s="169"/>
      <c r="AD351" s="169"/>
      <c r="AE351" s="169"/>
      <c r="AF351" s="169"/>
      <c r="AG351" s="180"/>
      <c r="AH351" s="207">
        <v>10738.4</v>
      </c>
    </row>
    <row r="352" spans="2:34" ht="24.75" x14ac:dyDescent="0.25">
      <c r="B352" s="26"/>
      <c r="C352" s="48" t="s">
        <v>342</v>
      </c>
      <c r="D352" s="49">
        <v>3</v>
      </c>
      <c r="E352" s="23"/>
      <c r="F352" s="286" t="s">
        <v>2522</v>
      </c>
      <c r="G352" s="287" t="s">
        <v>2524</v>
      </c>
      <c r="H352" s="287" t="s">
        <v>2523</v>
      </c>
      <c r="I352" s="50">
        <v>2810.3999999999996</v>
      </c>
      <c r="J352" s="169"/>
      <c r="K352" s="169"/>
      <c r="L352" s="169"/>
      <c r="M352" s="169"/>
      <c r="N352" s="169"/>
      <c r="O352" s="169"/>
      <c r="P352" s="169"/>
      <c r="Q352" s="169"/>
      <c r="R352" s="169">
        <v>3</v>
      </c>
      <c r="S352" s="207">
        <v>2157.6</v>
      </c>
      <c r="T352" s="207"/>
      <c r="U352" s="169"/>
      <c r="V352" s="169"/>
      <c r="W352" s="180"/>
      <c r="X352" s="207">
        <v>0</v>
      </c>
      <c r="Y352" s="263">
        <v>652.79999999999973</v>
      </c>
      <c r="Z352" s="169"/>
      <c r="AA352" s="169"/>
      <c r="AB352" s="169"/>
      <c r="AC352" s="169"/>
      <c r="AD352" s="169"/>
      <c r="AE352" s="169"/>
      <c r="AF352" s="169"/>
      <c r="AG352" s="180"/>
      <c r="AH352" s="207">
        <v>2810.3999999999996</v>
      </c>
    </row>
    <row r="353" spans="2:34" ht="24.75" x14ac:dyDescent="0.25">
      <c r="B353" s="26"/>
      <c r="C353" s="48" t="s">
        <v>343</v>
      </c>
      <c r="D353" s="57">
        <v>32</v>
      </c>
      <c r="E353" s="23"/>
      <c r="F353" s="286" t="s">
        <v>2522</v>
      </c>
      <c r="G353" s="287" t="s">
        <v>2524</v>
      </c>
      <c r="H353" s="287" t="s">
        <v>2523</v>
      </c>
      <c r="I353" s="50">
        <v>3499.2918655999997</v>
      </c>
      <c r="J353" s="169"/>
      <c r="K353" s="169"/>
      <c r="L353" s="169"/>
      <c r="M353" s="169"/>
      <c r="N353" s="169"/>
      <c r="O353" s="169"/>
      <c r="P353" s="169"/>
      <c r="Q353" s="169"/>
      <c r="R353" s="169">
        <v>32</v>
      </c>
      <c r="S353" s="207">
        <v>3299.04</v>
      </c>
      <c r="T353" s="207"/>
      <c r="U353" s="169"/>
      <c r="V353" s="169"/>
      <c r="W353" s="180"/>
      <c r="X353" s="207">
        <v>0</v>
      </c>
      <c r="Y353" s="263">
        <v>200.25186559999975</v>
      </c>
      <c r="Z353" s="169"/>
      <c r="AA353" s="169"/>
      <c r="AB353" s="169"/>
      <c r="AC353" s="169"/>
      <c r="AD353" s="169"/>
      <c r="AE353" s="169"/>
      <c r="AF353" s="169"/>
      <c r="AG353" s="180"/>
      <c r="AH353" s="207">
        <v>3499.2918655999997</v>
      </c>
    </row>
    <row r="354" spans="2:34" ht="24.75" x14ac:dyDescent="0.25">
      <c r="B354" s="26"/>
      <c r="C354" s="48" t="s">
        <v>344</v>
      </c>
      <c r="D354" s="49">
        <v>37</v>
      </c>
      <c r="E354" s="23"/>
      <c r="F354" s="286" t="s">
        <v>2522</v>
      </c>
      <c r="G354" s="287" t="s">
        <v>2524</v>
      </c>
      <c r="H354" s="287" t="s">
        <v>2523</v>
      </c>
      <c r="I354" s="50">
        <v>4944.3904320000001</v>
      </c>
      <c r="J354" s="169"/>
      <c r="K354" s="169"/>
      <c r="L354" s="169"/>
      <c r="M354" s="169"/>
      <c r="N354" s="169"/>
      <c r="O354" s="169"/>
      <c r="P354" s="169"/>
      <c r="Q354" s="169"/>
      <c r="R354" s="169">
        <v>37</v>
      </c>
      <c r="S354" s="207">
        <v>1137.3800000000001</v>
      </c>
      <c r="T354" s="207"/>
      <c r="U354" s="169"/>
      <c r="V354" s="169"/>
      <c r="W354" s="180"/>
      <c r="X354" s="207">
        <v>0</v>
      </c>
      <c r="Y354" s="263">
        <v>3807.010432</v>
      </c>
      <c r="Z354" s="169"/>
      <c r="AA354" s="169"/>
      <c r="AB354" s="169"/>
      <c r="AC354" s="169"/>
      <c r="AD354" s="169"/>
      <c r="AE354" s="169"/>
      <c r="AF354" s="169"/>
      <c r="AG354" s="180"/>
      <c r="AH354" s="207">
        <v>4944.3904320000001</v>
      </c>
    </row>
    <row r="355" spans="2:34" ht="24.75" x14ac:dyDescent="0.25">
      <c r="B355" s="26"/>
      <c r="C355" s="48" t="s">
        <v>345</v>
      </c>
      <c r="D355" s="49">
        <v>90</v>
      </c>
      <c r="E355" s="23"/>
      <c r="F355" s="286" t="s">
        <v>2522</v>
      </c>
      <c r="G355" s="287" t="s">
        <v>2524</v>
      </c>
      <c r="H355" s="287" t="s">
        <v>2523</v>
      </c>
      <c r="I355" s="50">
        <v>-1.9999999999527063E-3</v>
      </c>
      <c r="J355" s="169"/>
      <c r="K355" s="169"/>
      <c r="L355" s="169"/>
      <c r="M355" s="169"/>
      <c r="N355" s="169"/>
      <c r="O355" s="169"/>
      <c r="P355" s="169"/>
      <c r="Q355" s="169"/>
      <c r="R355" s="169"/>
      <c r="S355" s="207"/>
      <c r="T355" s="207"/>
      <c r="U355" s="169"/>
      <c r="V355" s="169"/>
      <c r="W355" s="180"/>
      <c r="X355" s="207">
        <v>90</v>
      </c>
      <c r="Y355" s="263">
        <v>-1.9999999999527063E-3</v>
      </c>
      <c r="Z355" s="169"/>
      <c r="AA355" s="169"/>
      <c r="AB355" s="169"/>
      <c r="AC355" s="169"/>
      <c r="AD355" s="169"/>
      <c r="AE355" s="169"/>
      <c r="AF355" s="169"/>
      <c r="AG355" s="180"/>
      <c r="AH355" s="207">
        <v>-1.9999999999527063E-3</v>
      </c>
    </row>
    <row r="356" spans="2:34" ht="24.75" x14ac:dyDescent="0.25">
      <c r="B356" s="26"/>
      <c r="C356" s="48" t="s">
        <v>346</v>
      </c>
      <c r="D356" s="49">
        <v>4</v>
      </c>
      <c r="E356" s="23"/>
      <c r="F356" s="286" t="s">
        <v>2522</v>
      </c>
      <c r="G356" s="287" t="s">
        <v>2524</v>
      </c>
      <c r="H356" s="287" t="s">
        <v>2523</v>
      </c>
      <c r="I356" s="50">
        <v>827.99839999999995</v>
      </c>
      <c r="J356" s="169"/>
      <c r="K356" s="169"/>
      <c r="L356" s="169"/>
      <c r="M356" s="169"/>
      <c r="N356" s="169"/>
      <c r="O356" s="169"/>
      <c r="P356" s="169"/>
      <c r="Q356" s="169"/>
      <c r="R356" s="169">
        <v>2</v>
      </c>
      <c r="S356" s="207">
        <v>812</v>
      </c>
      <c r="T356" s="207"/>
      <c r="U356" s="169"/>
      <c r="V356" s="169"/>
      <c r="W356" s="180"/>
      <c r="X356" s="207">
        <v>2</v>
      </c>
      <c r="Y356" s="263">
        <v>15.998399999999947</v>
      </c>
      <c r="Z356" s="169"/>
      <c r="AA356" s="169"/>
      <c r="AB356" s="169"/>
      <c r="AC356" s="169"/>
      <c r="AD356" s="169"/>
      <c r="AE356" s="169"/>
      <c r="AF356" s="169"/>
      <c r="AG356" s="180"/>
      <c r="AH356" s="207">
        <v>827.99839999999995</v>
      </c>
    </row>
    <row r="357" spans="2:34" ht="24.75" x14ac:dyDescent="0.25">
      <c r="B357" s="26"/>
      <c r="C357" s="48" t="s">
        <v>347</v>
      </c>
      <c r="D357" s="49">
        <v>15</v>
      </c>
      <c r="E357" s="23"/>
      <c r="F357" s="286" t="s">
        <v>2522</v>
      </c>
      <c r="G357" s="287" t="s">
        <v>2524</v>
      </c>
      <c r="H357" s="287" t="s">
        <v>2523</v>
      </c>
      <c r="I357" s="50">
        <v>256.5</v>
      </c>
      <c r="J357" s="169"/>
      <c r="K357" s="169"/>
      <c r="L357" s="169"/>
      <c r="M357" s="169"/>
      <c r="N357" s="169"/>
      <c r="O357" s="169"/>
      <c r="P357" s="169"/>
      <c r="Q357" s="169"/>
      <c r="R357" s="169"/>
      <c r="S357" s="207"/>
      <c r="T357" s="207"/>
      <c r="U357" s="169"/>
      <c r="V357" s="169"/>
      <c r="W357" s="180"/>
      <c r="X357" s="207">
        <v>15</v>
      </c>
      <c r="Y357" s="263">
        <v>256.5</v>
      </c>
      <c r="Z357" s="169"/>
      <c r="AA357" s="169"/>
      <c r="AB357" s="169"/>
      <c r="AC357" s="169"/>
      <c r="AD357" s="169"/>
      <c r="AE357" s="169"/>
      <c r="AF357" s="169"/>
      <c r="AG357" s="180"/>
      <c r="AH357" s="207">
        <v>256.5</v>
      </c>
    </row>
    <row r="358" spans="2:34" ht="24.75" x14ac:dyDescent="0.25">
      <c r="B358" s="26"/>
      <c r="C358" s="48" t="s">
        <v>348</v>
      </c>
      <c r="D358" s="49">
        <v>0</v>
      </c>
      <c r="E358" s="23"/>
      <c r="F358" s="286" t="s">
        <v>2522</v>
      </c>
      <c r="G358" s="287" t="s">
        <v>2524</v>
      </c>
      <c r="H358" s="287" t="s">
        <v>2523</v>
      </c>
      <c r="I358" s="50">
        <v>0</v>
      </c>
      <c r="J358" s="169"/>
      <c r="K358" s="169"/>
      <c r="L358" s="169"/>
      <c r="M358" s="169"/>
      <c r="N358" s="169"/>
      <c r="O358" s="169"/>
      <c r="P358" s="169"/>
      <c r="Q358" s="169"/>
      <c r="R358" s="169"/>
      <c r="S358" s="207"/>
      <c r="T358" s="207"/>
      <c r="U358" s="169"/>
      <c r="V358" s="169"/>
      <c r="W358" s="180"/>
      <c r="X358" s="207">
        <v>0</v>
      </c>
      <c r="Y358" s="263">
        <v>0</v>
      </c>
      <c r="Z358" s="169"/>
      <c r="AA358" s="169"/>
      <c r="AB358" s="169"/>
      <c r="AC358" s="169"/>
      <c r="AD358" s="169"/>
      <c r="AE358" s="169"/>
      <c r="AF358" s="169"/>
      <c r="AG358" s="180"/>
      <c r="AH358" s="207">
        <v>0</v>
      </c>
    </row>
    <row r="359" spans="2:34" ht="24.75" x14ac:dyDescent="0.25">
      <c r="B359" s="26"/>
      <c r="C359" s="48" t="s">
        <v>349</v>
      </c>
      <c r="D359" s="49">
        <v>0</v>
      </c>
      <c r="E359" s="23"/>
      <c r="F359" s="286" t="s">
        <v>2522</v>
      </c>
      <c r="G359" s="287" t="s">
        <v>2524</v>
      </c>
      <c r="H359" s="287" t="s">
        <v>2523</v>
      </c>
      <c r="I359" s="50">
        <v>0</v>
      </c>
      <c r="J359" s="169"/>
      <c r="K359" s="169"/>
      <c r="L359" s="169"/>
      <c r="M359" s="169"/>
      <c r="N359" s="169"/>
      <c r="O359" s="169"/>
      <c r="P359" s="169"/>
      <c r="Q359" s="169"/>
      <c r="R359" s="169"/>
      <c r="S359" s="207"/>
      <c r="T359" s="207"/>
      <c r="U359" s="169"/>
      <c r="V359" s="169"/>
      <c r="W359" s="180"/>
      <c r="X359" s="207">
        <v>0</v>
      </c>
      <c r="Y359" s="263">
        <v>0</v>
      </c>
      <c r="Z359" s="169"/>
      <c r="AA359" s="169"/>
      <c r="AB359" s="169"/>
      <c r="AC359" s="169"/>
      <c r="AD359" s="169"/>
      <c r="AE359" s="169"/>
      <c r="AF359" s="169"/>
      <c r="AG359" s="180"/>
      <c r="AH359" s="207">
        <v>0</v>
      </c>
    </row>
    <row r="360" spans="2:34" ht="24.75" x14ac:dyDescent="0.25">
      <c r="B360" s="26"/>
      <c r="C360" s="48" t="s">
        <v>350</v>
      </c>
      <c r="D360" s="49">
        <v>0</v>
      </c>
      <c r="E360" s="23"/>
      <c r="F360" s="286" t="s">
        <v>2522</v>
      </c>
      <c r="G360" s="287" t="s">
        <v>2524</v>
      </c>
      <c r="H360" s="287" t="s">
        <v>2523</v>
      </c>
      <c r="I360" s="50">
        <v>0</v>
      </c>
      <c r="J360" s="169"/>
      <c r="K360" s="169"/>
      <c r="L360" s="169"/>
      <c r="M360" s="169"/>
      <c r="N360" s="169"/>
      <c r="O360" s="169"/>
      <c r="P360" s="169"/>
      <c r="Q360" s="169"/>
      <c r="R360" s="169"/>
      <c r="S360" s="207"/>
      <c r="T360" s="207"/>
      <c r="U360" s="169"/>
      <c r="V360" s="169"/>
      <c r="W360" s="180"/>
      <c r="X360" s="207">
        <v>0</v>
      </c>
      <c r="Y360" s="263">
        <v>0</v>
      </c>
      <c r="Z360" s="169"/>
      <c r="AA360" s="169"/>
      <c r="AB360" s="169"/>
      <c r="AC360" s="169"/>
      <c r="AD360" s="169"/>
      <c r="AE360" s="169"/>
      <c r="AF360" s="169"/>
      <c r="AG360" s="180"/>
      <c r="AH360" s="207">
        <v>0</v>
      </c>
    </row>
    <row r="361" spans="2:34" ht="24.75" x14ac:dyDescent="0.25">
      <c r="B361" s="26"/>
      <c r="C361" s="48" t="s">
        <v>351</v>
      </c>
      <c r="D361" s="49">
        <v>15</v>
      </c>
      <c r="E361" s="23"/>
      <c r="F361" s="286" t="s">
        <v>2522</v>
      </c>
      <c r="G361" s="287" t="s">
        <v>2524</v>
      </c>
      <c r="H361" s="287" t="s">
        <v>2523</v>
      </c>
      <c r="I361" s="58">
        <v>630.05160000000001</v>
      </c>
      <c r="J361" s="199"/>
      <c r="K361" s="199"/>
      <c r="L361" s="199"/>
      <c r="M361" s="199"/>
      <c r="N361" s="199"/>
      <c r="O361" s="199"/>
      <c r="P361" s="199"/>
      <c r="Q361" s="199"/>
      <c r="R361" s="199">
        <v>15</v>
      </c>
      <c r="S361" s="215">
        <v>630.04999999999995</v>
      </c>
      <c r="T361" s="207"/>
      <c r="U361" s="169"/>
      <c r="V361" s="169"/>
      <c r="W361" s="180"/>
      <c r="X361" s="207">
        <v>0</v>
      </c>
      <c r="Y361" s="263">
        <v>1.6000000000531145E-3</v>
      </c>
      <c r="Z361" s="169"/>
      <c r="AA361" s="169"/>
      <c r="AB361" s="169"/>
      <c r="AC361" s="169"/>
      <c r="AD361" s="169"/>
      <c r="AE361" s="169"/>
      <c r="AF361" s="169"/>
      <c r="AG361" s="180"/>
      <c r="AH361" s="207">
        <v>630.05160000000001</v>
      </c>
    </row>
    <row r="362" spans="2:34" ht="24.75" x14ac:dyDescent="0.25">
      <c r="B362" s="26"/>
      <c r="C362" s="48" t="s">
        <v>352</v>
      </c>
      <c r="D362" s="49">
        <v>120</v>
      </c>
      <c r="E362" s="23"/>
      <c r="F362" s="286" t="s">
        <v>2522</v>
      </c>
      <c r="G362" s="287" t="s">
        <v>2524</v>
      </c>
      <c r="H362" s="287" t="s">
        <v>2523</v>
      </c>
      <c r="I362" s="58">
        <v>8143.2</v>
      </c>
      <c r="J362" s="199"/>
      <c r="K362" s="199"/>
      <c r="L362" s="199"/>
      <c r="M362" s="199"/>
      <c r="N362" s="199"/>
      <c r="O362" s="199"/>
      <c r="P362" s="199"/>
      <c r="Q362" s="199"/>
      <c r="R362" s="199">
        <v>90</v>
      </c>
      <c r="S362" s="215">
        <v>8143.2</v>
      </c>
      <c r="T362" s="207"/>
      <c r="U362" s="169"/>
      <c r="V362" s="169"/>
      <c r="W362" s="180"/>
      <c r="X362" s="207">
        <v>30</v>
      </c>
      <c r="Y362" s="263">
        <v>0</v>
      </c>
      <c r="Z362" s="169"/>
      <c r="AA362" s="169"/>
      <c r="AB362" s="169"/>
      <c r="AC362" s="169"/>
      <c r="AD362" s="169"/>
      <c r="AE362" s="169"/>
      <c r="AF362" s="169"/>
      <c r="AG362" s="180"/>
      <c r="AH362" s="207">
        <v>8143.2</v>
      </c>
    </row>
    <row r="363" spans="2:34" ht="24.75" x14ac:dyDescent="0.25">
      <c r="B363" s="26"/>
      <c r="C363" s="48" t="s">
        <v>353</v>
      </c>
      <c r="D363" s="57">
        <v>81</v>
      </c>
      <c r="E363" s="23"/>
      <c r="F363" s="286" t="s">
        <v>2522</v>
      </c>
      <c r="G363" s="287" t="s">
        <v>2524</v>
      </c>
      <c r="H363" s="287" t="s">
        <v>2523</v>
      </c>
      <c r="I363" s="50">
        <v>8616.4473120000002</v>
      </c>
      <c r="J363" s="169"/>
      <c r="K363" s="169"/>
      <c r="L363" s="169"/>
      <c r="M363" s="169"/>
      <c r="N363" s="169"/>
      <c r="O363" s="169"/>
      <c r="P363" s="169"/>
      <c r="Q363" s="169"/>
      <c r="R363" s="169">
        <v>183</v>
      </c>
      <c r="S363" s="207">
        <v>8616.4500000000007</v>
      </c>
      <c r="T363" s="207"/>
      <c r="U363" s="169"/>
      <c r="V363" s="169"/>
      <c r="W363" s="180"/>
      <c r="X363" s="207">
        <v>-102</v>
      </c>
      <c r="Y363" s="263">
        <v>-2.68800000048941E-3</v>
      </c>
      <c r="Z363" s="169"/>
      <c r="AA363" s="169"/>
      <c r="AB363" s="169"/>
      <c r="AC363" s="169"/>
      <c r="AD363" s="169"/>
      <c r="AE363" s="169"/>
      <c r="AF363" s="169"/>
      <c r="AG363" s="180"/>
      <c r="AH363" s="207">
        <v>8616.4473120000002</v>
      </c>
    </row>
    <row r="364" spans="2:34" ht="24.75" x14ac:dyDescent="0.25">
      <c r="B364" s="26"/>
      <c r="C364" s="48" t="s">
        <v>354</v>
      </c>
      <c r="D364" s="49">
        <v>120</v>
      </c>
      <c r="E364" s="23"/>
      <c r="F364" s="286" t="s">
        <v>2522</v>
      </c>
      <c r="G364" s="287" t="s">
        <v>2524</v>
      </c>
      <c r="H364" s="287" t="s">
        <v>2523</v>
      </c>
      <c r="I364" s="50">
        <v>10648.800000000003</v>
      </c>
      <c r="J364" s="169"/>
      <c r="K364" s="169"/>
      <c r="L364" s="169"/>
      <c r="M364" s="169"/>
      <c r="N364" s="169"/>
      <c r="O364" s="169"/>
      <c r="P364" s="169"/>
      <c r="Q364" s="169"/>
      <c r="R364" s="169">
        <v>90</v>
      </c>
      <c r="S364" s="207">
        <v>10648.8</v>
      </c>
      <c r="T364" s="207"/>
      <c r="U364" s="169"/>
      <c r="V364" s="169"/>
      <c r="W364" s="180"/>
      <c r="X364" s="207">
        <v>30</v>
      </c>
      <c r="Y364" s="263">
        <v>0</v>
      </c>
      <c r="Z364" s="169"/>
      <c r="AA364" s="169"/>
      <c r="AB364" s="169"/>
      <c r="AC364" s="169"/>
      <c r="AD364" s="169"/>
      <c r="AE364" s="169"/>
      <c r="AF364" s="169"/>
      <c r="AG364" s="180"/>
      <c r="AH364" s="207">
        <v>10648.8</v>
      </c>
    </row>
    <row r="365" spans="2:34" ht="24.75" x14ac:dyDescent="0.25">
      <c r="B365" s="26"/>
      <c r="C365" s="48" t="s">
        <v>355</v>
      </c>
      <c r="D365" s="49">
        <v>20</v>
      </c>
      <c r="E365" s="23"/>
      <c r="F365" s="286" t="s">
        <v>2522</v>
      </c>
      <c r="G365" s="287" t="s">
        <v>2524</v>
      </c>
      <c r="H365" s="287" t="s">
        <v>2523</v>
      </c>
      <c r="I365" s="50">
        <v>1299.2</v>
      </c>
      <c r="J365" s="169"/>
      <c r="K365" s="169"/>
      <c r="L365" s="169"/>
      <c r="M365" s="169"/>
      <c r="N365" s="169"/>
      <c r="O365" s="169"/>
      <c r="P365" s="169"/>
      <c r="Q365" s="169"/>
      <c r="R365" s="169">
        <v>20</v>
      </c>
      <c r="S365" s="207">
        <v>1299.2</v>
      </c>
      <c r="T365" s="207"/>
      <c r="U365" s="169"/>
      <c r="V365" s="169"/>
      <c r="W365" s="180"/>
      <c r="X365" s="207">
        <v>0</v>
      </c>
      <c r="Y365" s="263">
        <v>0</v>
      </c>
      <c r="Z365" s="169"/>
      <c r="AA365" s="169"/>
      <c r="AB365" s="169"/>
      <c r="AC365" s="169"/>
      <c r="AD365" s="169"/>
      <c r="AE365" s="169"/>
      <c r="AF365" s="169"/>
      <c r="AG365" s="180"/>
      <c r="AH365" s="207">
        <v>1299.2</v>
      </c>
    </row>
    <row r="366" spans="2:34" ht="24.75" x14ac:dyDescent="0.25">
      <c r="B366" s="26"/>
      <c r="C366" s="48" t="s">
        <v>356</v>
      </c>
      <c r="D366" s="49">
        <v>0</v>
      </c>
      <c r="E366" s="23"/>
      <c r="F366" s="286" t="s">
        <v>2522</v>
      </c>
      <c r="G366" s="287" t="s">
        <v>2524</v>
      </c>
      <c r="H366" s="287" t="s">
        <v>2523</v>
      </c>
      <c r="I366" s="50">
        <v>0</v>
      </c>
      <c r="J366" s="169"/>
      <c r="K366" s="169"/>
      <c r="L366" s="169"/>
      <c r="M366" s="169"/>
      <c r="N366" s="169"/>
      <c r="O366" s="169"/>
      <c r="P366" s="169"/>
      <c r="Q366" s="169"/>
      <c r="R366" s="169"/>
      <c r="S366" s="207"/>
      <c r="T366" s="207"/>
      <c r="U366" s="169"/>
      <c r="V366" s="169"/>
      <c r="W366" s="180"/>
      <c r="X366" s="207">
        <v>0</v>
      </c>
      <c r="Y366" s="263">
        <v>0</v>
      </c>
      <c r="Z366" s="169"/>
      <c r="AA366" s="169"/>
      <c r="AB366" s="169"/>
      <c r="AC366" s="169"/>
      <c r="AD366" s="169"/>
      <c r="AE366" s="169"/>
      <c r="AF366" s="169"/>
      <c r="AG366" s="180"/>
      <c r="AH366" s="207">
        <v>0</v>
      </c>
    </row>
    <row r="367" spans="2:34" ht="24.75" x14ac:dyDescent="0.25">
      <c r="B367" s="26"/>
      <c r="C367" s="48" t="s">
        <v>357</v>
      </c>
      <c r="D367" s="57">
        <v>163</v>
      </c>
      <c r="E367" s="23"/>
      <c r="F367" s="286" t="s">
        <v>2522</v>
      </c>
      <c r="G367" s="287" t="s">
        <v>2524</v>
      </c>
      <c r="H367" s="287" t="s">
        <v>2523</v>
      </c>
      <c r="I367" s="50">
        <v>12156.169599999999</v>
      </c>
      <c r="J367" s="169"/>
      <c r="K367" s="169"/>
      <c r="L367" s="169"/>
      <c r="M367" s="169"/>
      <c r="N367" s="169"/>
      <c r="O367" s="169"/>
      <c r="P367" s="169"/>
      <c r="Q367" s="169"/>
      <c r="R367" s="169">
        <v>113</v>
      </c>
      <c r="S367" s="207">
        <v>12059.36</v>
      </c>
      <c r="T367" s="207"/>
      <c r="U367" s="169"/>
      <c r="V367" s="169"/>
      <c r="W367" s="180"/>
      <c r="X367" s="207">
        <v>50</v>
      </c>
      <c r="Y367" s="263">
        <v>96.809599999998682</v>
      </c>
      <c r="Z367" s="169"/>
      <c r="AA367" s="169"/>
      <c r="AB367" s="169"/>
      <c r="AC367" s="169"/>
      <c r="AD367" s="169"/>
      <c r="AE367" s="169"/>
      <c r="AF367" s="169"/>
      <c r="AG367" s="180"/>
      <c r="AH367" s="207">
        <v>12156.169599999999</v>
      </c>
    </row>
    <row r="368" spans="2:34" ht="24.75" x14ac:dyDescent="0.25">
      <c r="B368" s="26"/>
      <c r="C368" s="48" t="s">
        <v>358</v>
      </c>
      <c r="D368" s="49">
        <v>20</v>
      </c>
      <c r="E368" s="23"/>
      <c r="F368" s="286" t="s">
        <v>2522</v>
      </c>
      <c r="G368" s="287" t="s">
        <v>2524</v>
      </c>
      <c r="H368" s="287" t="s">
        <v>2523</v>
      </c>
      <c r="I368" s="50">
        <v>153.39999999999998</v>
      </c>
      <c r="J368" s="169"/>
      <c r="K368" s="169"/>
      <c r="L368" s="169"/>
      <c r="M368" s="169"/>
      <c r="N368" s="169"/>
      <c r="O368" s="169"/>
      <c r="P368" s="169"/>
      <c r="Q368" s="169"/>
      <c r="R368" s="169">
        <v>4</v>
      </c>
      <c r="S368" s="207">
        <v>122.96</v>
      </c>
      <c r="T368" s="207"/>
      <c r="U368" s="169"/>
      <c r="V368" s="169"/>
      <c r="W368" s="180"/>
      <c r="X368" s="207">
        <v>16</v>
      </c>
      <c r="Y368" s="263">
        <v>30.439999999999984</v>
      </c>
      <c r="Z368" s="169"/>
      <c r="AA368" s="169"/>
      <c r="AB368" s="169"/>
      <c r="AC368" s="169"/>
      <c r="AD368" s="169"/>
      <c r="AE368" s="169"/>
      <c r="AF368" s="169"/>
      <c r="AG368" s="180"/>
      <c r="AH368" s="207">
        <v>153.39999999999998</v>
      </c>
    </row>
    <row r="369" spans="2:34" ht="24.75" x14ac:dyDescent="0.25">
      <c r="B369" s="26"/>
      <c r="C369" s="48" t="s">
        <v>359</v>
      </c>
      <c r="D369" s="49">
        <v>4</v>
      </c>
      <c r="E369" s="23"/>
      <c r="F369" s="286" t="s">
        <v>2522</v>
      </c>
      <c r="G369" s="287" t="s">
        <v>2524</v>
      </c>
      <c r="H369" s="287" t="s">
        <v>2523</v>
      </c>
      <c r="I369" s="50">
        <v>82</v>
      </c>
      <c r="J369" s="169"/>
      <c r="K369" s="169"/>
      <c r="L369" s="169"/>
      <c r="M369" s="169"/>
      <c r="N369" s="169"/>
      <c r="O369" s="169"/>
      <c r="P369" s="169"/>
      <c r="Q369" s="169"/>
      <c r="R369" s="169">
        <v>4</v>
      </c>
      <c r="S369" s="207">
        <v>38</v>
      </c>
      <c r="T369" s="207"/>
      <c r="U369" s="169"/>
      <c r="V369" s="169"/>
      <c r="W369" s="180"/>
      <c r="X369" s="207">
        <v>0</v>
      </c>
      <c r="Y369" s="263">
        <v>44</v>
      </c>
      <c r="Z369" s="169"/>
      <c r="AA369" s="169"/>
      <c r="AB369" s="169"/>
      <c r="AC369" s="169"/>
      <c r="AD369" s="169"/>
      <c r="AE369" s="169"/>
      <c r="AF369" s="169"/>
      <c r="AG369" s="180"/>
      <c r="AH369" s="207">
        <v>82</v>
      </c>
    </row>
    <row r="370" spans="2:34" ht="24.75" x14ac:dyDescent="0.25">
      <c r="B370" s="26"/>
      <c r="C370" s="48" t="s">
        <v>360</v>
      </c>
      <c r="D370" s="49">
        <v>35</v>
      </c>
      <c r="E370" s="23"/>
      <c r="F370" s="286" t="s">
        <v>2522</v>
      </c>
      <c r="G370" s="287" t="s">
        <v>2524</v>
      </c>
      <c r="H370" s="287" t="s">
        <v>2523</v>
      </c>
      <c r="I370" s="58">
        <v>3104.7408960000002</v>
      </c>
      <c r="J370" s="199"/>
      <c r="K370" s="199"/>
      <c r="L370" s="199"/>
      <c r="M370" s="199"/>
      <c r="N370" s="199"/>
      <c r="O370" s="199"/>
      <c r="P370" s="199"/>
      <c r="Q370" s="199"/>
      <c r="R370" s="199">
        <v>101</v>
      </c>
      <c r="S370" s="215">
        <v>3104.74</v>
      </c>
      <c r="T370" s="207"/>
      <c r="U370" s="169"/>
      <c r="V370" s="169"/>
      <c r="W370" s="180"/>
      <c r="X370" s="207">
        <v>-66</v>
      </c>
      <c r="Y370" s="263">
        <v>8.9600000046630157E-4</v>
      </c>
      <c r="Z370" s="169"/>
      <c r="AA370" s="169"/>
      <c r="AB370" s="169"/>
      <c r="AC370" s="169"/>
      <c r="AD370" s="169"/>
      <c r="AE370" s="169"/>
      <c r="AF370" s="169"/>
      <c r="AG370" s="180"/>
      <c r="AH370" s="207">
        <v>3104.7408960000002</v>
      </c>
    </row>
    <row r="371" spans="2:34" ht="24.75" x14ac:dyDescent="0.25">
      <c r="B371" s="26"/>
      <c r="C371" s="48" t="s">
        <v>361</v>
      </c>
      <c r="D371" s="49">
        <v>2</v>
      </c>
      <c r="E371" s="23"/>
      <c r="F371" s="286" t="s">
        <v>2522</v>
      </c>
      <c r="G371" s="287" t="s">
        <v>2524</v>
      </c>
      <c r="H371" s="287" t="s">
        <v>2523</v>
      </c>
      <c r="I371" s="58">
        <v>104.3967328</v>
      </c>
      <c r="J371" s="199"/>
      <c r="K371" s="199"/>
      <c r="L371" s="199"/>
      <c r="M371" s="199"/>
      <c r="N371" s="199"/>
      <c r="O371" s="199"/>
      <c r="P371" s="199"/>
      <c r="Q371" s="199"/>
      <c r="R371" s="199">
        <v>2</v>
      </c>
      <c r="S371" s="215">
        <v>104.4</v>
      </c>
      <c r="T371" s="207"/>
      <c r="U371" s="169"/>
      <c r="V371" s="169"/>
      <c r="W371" s="180"/>
      <c r="X371" s="207">
        <v>0</v>
      </c>
      <c r="Y371" s="263">
        <v>-3.2672000000104617E-3</v>
      </c>
      <c r="Z371" s="169"/>
      <c r="AA371" s="169"/>
      <c r="AB371" s="169"/>
      <c r="AC371" s="169"/>
      <c r="AD371" s="169"/>
      <c r="AE371" s="169"/>
      <c r="AF371" s="169"/>
      <c r="AG371" s="180"/>
      <c r="AH371" s="207">
        <v>104.3967328</v>
      </c>
    </row>
    <row r="372" spans="2:34" ht="24.75" x14ac:dyDescent="0.25">
      <c r="B372" s="26"/>
      <c r="C372" s="48" t="s">
        <v>362</v>
      </c>
      <c r="D372" s="49">
        <v>150</v>
      </c>
      <c r="E372" s="23"/>
      <c r="F372" s="286" t="s">
        <v>2522</v>
      </c>
      <c r="G372" s="287" t="s">
        <v>2524</v>
      </c>
      <c r="H372" s="287" t="s">
        <v>2523</v>
      </c>
      <c r="I372" s="50">
        <v>1739.2128703999999</v>
      </c>
      <c r="J372" s="169"/>
      <c r="K372" s="169"/>
      <c r="L372" s="169"/>
      <c r="M372" s="169"/>
      <c r="N372" s="169"/>
      <c r="O372" s="169"/>
      <c r="P372" s="169"/>
      <c r="Q372" s="169"/>
      <c r="R372" s="169">
        <v>150</v>
      </c>
      <c r="S372" s="207">
        <v>1719.12</v>
      </c>
      <c r="T372" s="207"/>
      <c r="U372" s="169"/>
      <c r="V372" s="169"/>
      <c r="W372" s="180"/>
      <c r="X372" s="207">
        <v>0</v>
      </c>
      <c r="Y372" s="263">
        <v>20.092870400000038</v>
      </c>
      <c r="Z372" s="169"/>
      <c r="AA372" s="169"/>
      <c r="AB372" s="169"/>
      <c r="AC372" s="169"/>
      <c r="AD372" s="169"/>
      <c r="AE372" s="169"/>
      <c r="AF372" s="169"/>
      <c r="AG372" s="180"/>
      <c r="AH372" s="207">
        <v>1739.2128703999999</v>
      </c>
    </row>
    <row r="373" spans="2:34" ht="24.75" x14ac:dyDescent="0.25">
      <c r="B373" s="26"/>
      <c r="C373" s="48" t="s">
        <v>363</v>
      </c>
      <c r="D373" s="49">
        <v>44</v>
      </c>
      <c r="E373" s="23"/>
      <c r="F373" s="286" t="s">
        <v>2522</v>
      </c>
      <c r="G373" s="287" t="s">
        <v>2524</v>
      </c>
      <c r="H373" s="287" t="s">
        <v>2523</v>
      </c>
      <c r="I373" s="58">
        <v>908.50879999999995</v>
      </c>
      <c r="J373" s="199"/>
      <c r="K373" s="199"/>
      <c r="L373" s="199"/>
      <c r="M373" s="199"/>
      <c r="N373" s="199"/>
      <c r="O373" s="199"/>
      <c r="P373" s="199"/>
      <c r="Q373" s="199"/>
      <c r="R373" s="199">
        <v>44</v>
      </c>
      <c r="S373" s="215">
        <v>908.51</v>
      </c>
      <c r="T373" s="207"/>
      <c r="U373" s="169"/>
      <c r="V373" s="169"/>
      <c r="W373" s="180"/>
      <c r="X373" s="207">
        <v>0</v>
      </c>
      <c r="Y373" s="263">
        <v>-1.2000000000398359E-3</v>
      </c>
      <c r="Z373" s="169"/>
      <c r="AA373" s="169"/>
      <c r="AB373" s="169"/>
      <c r="AC373" s="169"/>
      <c r="AD373" s="169"/>
      <c r="AE373" s="169"/>
      <c r="AF373" s="169"/>
      <c r="AG373" s="180"/>
      <c r="AH373" s="207">
        <v>908.50879999999995</v>
      </c>
    </row>
    <row r="374" spans="2:34" ht="24.75" x14ac:dyDescent="0.25">
      <c r="B374" s="26"/>
      <c r="C374" s="48" t="s">
        <v>364</v>
      </c>
      <c r="D374" s="57">
        <v>93</v>
      </c>
      <c r="E374" s="23"/>
      <c r="F374" s="286" t="s">
        <v>2522</v>
      </c>
      <c r="G374" s="287" t="s">
        <v>2524</v>
      </c>
      <c r="H374" s="287" t="s">
        <v>2523</v>
      </c>
      <c r="I374" s="58">
        <v>33060.004800000002</v>
      </c>
      <c r="J374" s="199"/>
      <c r="K374" s="199"/>
      <c r="L374" s="199"/>
      <c r="M374" s="199"/>
      <c r="N374" s="199"/>
      <c r="O374" s="199"/>
      <c r="P374" s="199"/>
      <c r="Q374" s="199"/>
      <c r="R374" s="199">
        <v>114</v>
      </c>
      <c r="S374" s="215">
        <v>33060</v>
      </c>
      <c r="T374" s="207"/>
      <c r="U374" s="169"/>
      <c r="V374" s="169"/>
      <c r="W374" s="180"/>
      <c r="X374" s="207">
        <v>-21</v>
      </c>
      <c r="Y374" s="263">
        <v>4.8000000024330802E-3</v>
      </c>
      <c r="Z374" s="169"/>
      <c r="AA374" s="169"/>
      <c r="AB374" s="169"/>
      <c r="AC374" s="169"/>
      <c r="AD374" s="169"/>
      <c r="AE374" s="169"/>
      <c r="AF374" s="169"/>
      <c r="AG374" s="180"/>
      <c r="AH374" s="207">
        <v>33060.004800000002</v>
      </c>
    </row>
    <row r="375" spans="2:34" ht="24.75" x14ac:dyDescent="0.25">
      <c r="B375" s="26"/>
      <c r="C375" s="48" t="s">
        <v>365</v>
      </c>
      <c r="D375" s="49">
        <v>10</v>
      </c>
      <c r="E375" s="23"/>
      <c r="F375" s="286" t="s">
        <v>2522</v>
      </c>
      <c r="G375" s="287" t="s">
        <v>2524</v>
      </c>
      <c r="H375" s="287" t="s">
        <v>2523</v>
      </c>
      <c r="I375" s="50">
        <v>258.44799999999998</v>
      </c>
      <c r="J375" s="169"/>
      <c r="K375" s="169"/>
      <c r="L375" s="169"/>
      <c r="M375" s="169"/>
      <c r="N375" s="169"/>
      <c r="O375" s="169"/>
      <c r="P375" s="169"/>
      <c r="Q375" s="169"/>
      <c r="R375" s="169">
        <v>10</v>
      </c>
      <c r="S375" s="207">
        <v>113.68</v>
      </c>
      <c r="T375" s="207"/>
      <c r="U375" s="169"/>
      <c r="V375" s="169"/>
      <c r="W375" s="180"/>
      <c r="X375" s="207">
        <v>0</v>
      </c>
      <c r="Y375" s="263">
        <v>144.76799999999997</v>
      </c>
      <c r="Z375" s="169"/>
      <c r="AA375" s="169"/>
      <c r="AB375" s="169"/>
      <c r="AC375" s="169"/>
      <c r="AD375" s="169"/>
      <c r="AE375" s="169"/>
      <c r="AF375" s="169"/>
      <c r="AG375" s="180"/>
      <c r="AH375" s="207">
        <v>258.44799999999998</v>
      </c>
    </row>
    <row r="376" spans="2:34" ht="24.75" x14ac:dyDescent="0.25">
      <c r="B376" s="26"/>
      <c r="C376" s="48" t="s">
        <v>366</v>
      </c>
      <c r="D376" s="49">
        <v>144</v>
      </c>
      <c r="E376" s="23"/>
      <c r="F376" s="286" t="s">
        <v>2522</v>
      </c>
      <c r="G376" s="287" t="s">
        <v>2524</v>
      </c>
      <c r="H376" s="287" t="s">
        <v>2523</v>
      </c>
      <c r="I376" s="58">
        <v>1086.2828479999998</v>
      </c>
      <c r="J376" s="199"/>
      <c r="K376" s="199"/>
      <c r="L376" s="199"/>
      <c r="M376" s="199"/>
      <c r="N376" s="199"/>
      <c r="O376" s="199"/>
      <c r="P376" s="199"/>
      <c r="Q376" s="199"/>
      <c r="R376" s="199">
        <v>144</v>
      </c>
      <c r="S376" s="215">
        <v>1086.28</v>
      </c>
      <c r="T376" s="207"/>
      <c r="U376" s="169"/>
      <c r="V376" s="169"/>
      <c r="W376" s="180"/>
      <c r="X376" s="207">
        <v>0</v>
      </c>
      <c r="Y376" s="263">
        <v>2.8479999998580752E-3</v>
      </c>
      <c r="Z376" s="169"/>
      <c r="AA376" s="169"/>
      <c r="AB376" s="169"/>
      <c r="AC376" s="169"/>
      <c r="AD376" s="169"/>
      <c r="AE376" s="169"/>
      <c r="AF376" s="169"/>
      <c r="AG376" s="180"/>
      <c r="AH376" s="207">
        <v>1086.2828479999998</v>
      </c>
    </row>
    <row r="377" spans="2:34" ht="24.75" x14ac:dyDescent="0.25">
      <c r="B377" s="26"/>
      <c r="C377" s="48" t="s">
        <v>367</v>
      </c>
      <c r="D377" s="57">
        <v>35</v>
      </c>
      <c r="E377" s="23"/>
      <c r="F377" s="286" t="s">
        <v>2522</v>
      </c>
      <c r="G377" s="287" t="s">
        <v>2524</v>
      </c>
      <c r="H377" s="287" t="s">
        <v>2523</v>
      </c>
      <c r="I377" s="50">
        <v>7832.9339999999993</v>
      </c>
      <c r="J377" s="169"/>
      <c r="K377" s="169"/>
      <c r="L377" s="169"/>
      <c r="M377" s="169"/>
      <c r="N377" s="169"/>
      <c r="O377" s="169"/>
      <c r="P377" s="169"/>
      <c r="Q377" s="169"/>
      <c r="R377" s="169">
        <v>35</v>
      </c>
      <c r="S377" s="207">
        <v>7632.8</v>
      </c>
      <c r="T377" s="207"/>
      <c r="U377" s="169"/>
      <c r="V377" s="169"/>
      <c r="W377" s="180"/>
      <c r="X377" s="207">
        <v>0</v>
      </c>
      <c r="Y377" s="263">
        <v>200.13399999999911</v>
      </c>
      <c r="Z377" s="169"/>
      <c r="AA377" s="169"/>
      <c r="AB377" s="169"/>
      <c r="AC377" s="169"/>
      <c r="AD377" s="169"/>
      <c r="AE377" s="169"/>
      <c r="AF377" s="169"/>
      <c r="AG377" s="180"/>
      <c r="AH377" s="207">
        <v>7832.9339999999993</v>
      </c>
    </row>
    <row r="378" spans="2:34" ht="24.75" x14ac:dyDescent="0.25">
      <c r="B378" s="26"/>
      <c r="C378" s="48" t="s">
        <v>368</v>
      </c>
      <c r="D378" s="49">
        <v>0</v>
      </c>
      <c r="E378" s="23"/>
      <c r="F378" s="286" t="s">
        <v>2522</v>
      </c>
      <c r="G378" s="287" t="s">
        <v>2524</v>
      </c>
      <c r="H378" s="287" t="s">
        <v>2523</v>
      </c>
      <c r="I378" s="50">
        <v>0</v>
      </c>
      <c r="J378" s="169"/>
      <c r="K378" s="169"/>
      <c r="L378" s="169"/>
      <c r="M378" s="169"/>
      <c r="N378" s="169"/>
      <c r="O378" s="169"/>
      <c r="P378" s="169"/>
      <c r="Q378" s="169"/>
      <c r="R378" s="169"/>
      <c r="S378" s="207"/>
      <c r="T378" s="207"/>
      <c r="U378" s="169"/>
      <c r="V378" s="169"/>
      <c r="W378" s="180"/>
      <c r="X378" s="207">
        <v>0</v>
      </c>
      <c r="Y378" s="263">
        <v>0</v>
      </c>
      <c r="Z378" s="169"/>
      <c r="AA378" s="169"/>
      <c r="AB378" s="169"/>
      <c r="AC378" s="169"/>
      <c r="AD378" s="169"/>
      <c r="AE378" s="169"/>
      <c r="AF378" s="169"/>
      <c r="AG378" s="180"/>
      <c r="AH378" s="207">
        <v>0</v>
      </c>
    </row>
    <row r="379" spans="2:34" ht="24.75" x14ac:dyDescent="0.25">
      <c r="B379" s="26"/>
      <c r="C379" s="61" t="s">
        <v>369</v>
      </c>
      <c r="D379" s="49">
        <v>12</v>
      </c>
      <c r="E379" s="23"/>
      <c r="F379" s="286" t="s">
        <v>2522</v>
      </c>
      <c r="G379" s="287" t="s">
        <v>2524</v>
      </c>
      <c r="H379" s="287" t="s">
        <v>2523</v>
      </c>
      <c r="I379" s="58">
        <v>8298.1776799999989</v>
      </c>
      <c r="J379" s="199"/>
      <c r="K379" s="199"/>
      <c r="L379" s="199"/>
      <c r="M379" s="199"/>
      <c r="N379" s="199"/>
      <c r="O379" s="199"/>
      <c r="P379" s="199"/>
      <c r="Q379" s="199"/>
      <c r="R379" s="199">
        <v>12</v>
      </c>
      <c r="S379" s="215">
        <v>8298.18</v>
      </c>
      <c r="T379" s="207"/>
      <c r="U379" s="169"/>
      <c r="V379" s="169"/>
      <c r="W379" s="180"/>
      <c r="X379" s="207">
        <v>0</v>
      </c>
      <c r="Y379" s="263">
        <v>-2.3200000014185207E-3</v>
      </c>
      <c r="Z379" s="169"/>
      <c r="AA379" s="169"/>
      <c r="AB379" s="169"/>
      <c r="AC379" s="169"/>
      <c r="AD379" s="169"/>
      <c r="AE379" s="169"/>
      <c r="AF379" s="169"/>
      <c r="AG379" s="180"/>
      <c r="AH379" s="207">
        <v>8298.1776799999989</v>
      </c>
    </row>
    <row r="380" spans="2:34" ht="24.75" x14ac:dyDescent="0.25">
      <c r="B380" s="26"/>
      <c r="C380" s="48" t="s">
        <v>370</v>
      </c>
      <c r="D380" s="49">
        <v>0</v>
      </c>
      <c r="E380" s="23"/>
      <c r="F380" s="286" t="s">
        <v>2522</v>
      </c>
      <c r="G380" s="287" t="s">
        <v>2524</v>
      </c>
      <c r="H380" s="287" t="s">
        <v>2523</v>
      </c>
      <c r="I380" s="50">
        <v>0</v>
      </c>
      <c r="J380" s="169"/>
      <c r="K380" s="169"/>
      <c r="L380" s="169"/>
      <c r="M380" s="169"/>
      <c r="N380" s="169"/>
      <c r="O380" s="169"/>
      <c r="P380" s="169"/>
      <c r="Q380" s="169"/>
      <c r="R380" s="169"/>
      <c r="S380" s="207"/>
      <c r="T380" s="207"/>
      <c r="U380" s="169"/>
      <c r="V380" s="169"/>
      <c r="W380" s="180"/>
      <c r="X380" s="207">
        <v>0</v>
      </c>
      <c r="Y380" s="263">
        <v>0</v>
      </c>
      <c r="Z380" s="169"/>
      <c r="AA380" s="169"/>
      <c r="AB380" s="169"/>
      <c r="AC380" s="169"/>
      <c r="AD380" s="169"/>
      <c r="AE380" s="169"/>
      <c r="AF380" s="169"/>
      <c r="AG380" s="180"/>
      <c r="AH380" s="207">
        <v>0</v>
      </c>
    </row>
    <row r="381" spans="2:34" ht="24.75" x14ac:dyDescent="0.25">
      <c r="B381" s="26"/>
      <c r="C381" s="48" t="s">
        <v>371</v>
      </c>
      <c r="D381" s="57">
        <v>2</v>
      </c>
      <c r="E381" s="23"/>
      <c r="F381" s="286" t="s">
        <v>2522</v>
      </c>
      <c r="G381" s="287" t="s">
        <v>2524</v>
      </c>
      <c r="H381" s="287" t="s">
        <v>2523</v>
      </c>
      <c r="I381" s="50">
        <v>201.54</v>
      </c>
      <c r="J381" s="169"/>
      <c r="K381" s="169"/>
      <c r="L381" s="169"/>
      <c r="M381" s="169"/>
      <c r="N381" s="169"/>
      <c r="O381" s="169"/>
      <c r="P381" s="169"/>
      <c r="Q381" s="169"/>
      <c r="R381" s="169"/>
      <c r="S381" s="207"/>
      <c r="T381" s="207"/>
      <c r="U381" s="169"/>
      <c r="V381" s="169"/>
      <c r="W381" s="180"/>
      <c r="X381" s="207">
        <v>2</v>
      </c>
      <c r="Y381" s="263">
        <v>201.54</v>
      </c>
      <c r="Z381" s="169"/>
      <c r="AA381" s="169"/>
      <c r="AB381" s="169"/>
      <c r="AC381" s="169"/>
      <c r="AD381" s="169"/>
      <c r="AE381" s="169"/>
      <c r="AF381" s="169"/>
      <c r="AG381" s="180"/>
      <c r="AH381" s="207">
        <v>201.54</v>
      </c>
    </row>
    <row r="382" spans="2:34" ht="24.75" x14ac:dyDescent="0.25">
      <c r="B382" s="26"/>
      <c r="C382" s="48" t="s">
        <v>372</v>
      </c>
      <c r="D382" s="49">
        <v>0</v>
      </c>
      <c r="E382" s="23"/>
      <c r="F382" s="286" t="s">
        <v>2522</v>
      </c>
      <c r="G382" s="287" t="s">
        <v>2524</v>
      </c>
      <c r="H382" s="287" t="s">
        <v>2523</v>
      </c>
      <c r="I382" s="50">
        <v>0</v>
      </c>
      <c r="J382" s="169"/>
      <c r="K382" s="169"/>
      <c r="L382" s="169"/>
      <c r="M382" s="169"/>
      <c r="N382" s="169"/>
      <c r="O382" s="169"/>
      <c r="P382" s="169"/>
      <c r="Q382" s="169"/>
      <c r="R382" s="169"/>
      <c r="S382" s="207"/>
      <c r="T382" s="207"/>
      <c r="U382" s="169"/>
      <c r="V382" s="169"/>
      <c r="W382" s="180"/>
      <c r="X382" s="207">
        <v>0</v>
      </c>
      <c r="Y382" s="263">
        <v>0</v>
      </c>
      <c r="Z382" s="169"/>
      <c r="AA382" s="169"/>
      <c r="AB382" s="169"/>
      <c r="AC382" s="169"/>
      <c r="AD382" s="169"/>
      <c r="AE382" s="169"/>
      <c r="AF382" s="169"/>
      <c r="AG382" s="180"/>
      <c r="AH382" s="207">
        <v>0</v>
      </c>
    </row>
    <row r="383" spans="2:34" ht="24.75" x14ac:dyDescent="0.25">
      <c r="B383" s="26"/>
      <c r="C383" s="48" t="s">
        <v>373</v>
      </c>
      <c r="D383" s="57">
        <v>386</v>
      </c>
      <c r="E383" s="23"/>
      <c r="F383" s="286" t="s">
        <v>2522</v>
      </c>
      <c r="G383" s="287" t="s">
        <v>2524</v>
      </c>
      <c r="H383" s="287" t="s">
        <v>2523</v>
      </c>
      <c r="I383" s="58">
        <v>5597.0044800000005</v>
      </c>
      <c r="J383" s="199"/>
      <c r="K383" s="199"/>
      <c r="L383" s="199"/>
      <c r="M383" s="199"/>
      <c r="N383" s="199"/>
      <c r="O383" s="199"/>
      <c r="P383" s="199"/>
      <c r="Q383" s="199"/>
      <c r="R383" s="199">
        <v>386</v>
      </c>
      <c r="S383" s="215">
        <v>5597</v>
      </c>
      <c r="T383" s="207"/>
      <c r="U383" s="169"/>
      <c r="V383" s="169"/>
      <c r="W383" s="180"/>
      <c r="X383" s="207">
        <v>0</v>
      </c>
      <c r="Y383" s="263">
        <v>4.4800000005125185E-3</v>
      </c>
      <c r="Z383" s="169"/>
      <c r="AA383" s="169"/>
      <c r="AB383" s="169"/>
      <c r="AC383" s="169"/>
      <c r="AD383" s="169"/>
      <c r="AE383" s="169"/>
      <c r="AF383" s="169"/>
      <c r="AG383" s="180"/>
      <c r="AH383" s="207">
        <v>5597.0044800000005</v>
      </c>
    </row>
    <row r="384" spans="2:34" ht="24.75" x14ac:dyDescent="0.25">
      <c r="B384" s="26"/>
      <c r="C384" s="48" t="s">
        <v>374</v>
      </c>
      <c r="D384" s="49">
        <v>18</v>
      </c>
      <c r="E384" s="23"/>
      <c r="F384" s="286" t="s">
        <v>2522</v>
      </c>
      <c r="G384" s="287" t="s">
        <v>2524</v>
      </c>
      <c r="H384" s="287" t="s">
        <v>2523</v>
      </c>
      <c r="I384" s="50">
        <v>0</v>
      </c>
      <c r="J384" s="169"/>
      <c r="K384" s="169"/>
      <c r="L384" s="169"/>
      <c r="M384" s="169"/>
      <c r="N384" s="169"/>
      <c r="O384" s="169"/>
      <c r="P384" s="169"/>
      <c r="Q384" s="169"/>
      <c r="R384" s="169"/>
      <c r="S384" s="207"/>
      <c r="T384" s="207"/>
      <c r="U384" s="169"/>
      <c r="V384" s="169"/>
      <c r="W384" s="180"/>
      <c r="X384" s="207">
        <v>18</v>
      </c>
      <c r="Y384" s="263">
        <v>0</v>
      </c>
      <c r="Z384" s="169"/>
      <c r="AA384" s="169"/>
      <c r="AB384" s="169"/>
      <c r="AC384" s="169"/>
      <c r="AD384" s="169"/>
      <c r="AE384" s="169"/>
      <c r="AF384" s="169"/>
      <c r="AG384" s="180"/>
      <c r="AH384" s="207">
        <v>0</v>
      </c>
    </row>
    <row r="385" spans="2:34" ht="24.75" x14ac:dyDescent="0.25">
      <c r="B385" s="26"/>
      <c r="C385" s="48" t="s">
        <v>375</v>
      </c>
      <c r="D385" s="49">
        <v>0</v>
      </c>
      <c r="E385" s="23"/>
      <c r="F385" s="286" t="s">
        <v>2522</v>
      </c>
      <c r="G385" s="287" t="s">
        <v>2524</v>
      </c>
      <c r="H385" s="287" t="s">
        <v>2523</v>
      </c>
      <c r="I385" s="50">
        <v>0</v>
      </c>
      <c r="J385" s="169"/>
      <c r="K385" s="169"/>
      <c r="L385" s="169"/>
      <c r="M385" s="169"/>
      <c r="N385" s="169"/>
      <c r="O385" s="169"/>
      <c r="P385" s="169"/>
      <c r="Q385" s="169"/>
      <c r="R385" s="169"/>
      <c r="S385" s="207"/>
      <c r="T385" s="207"/>
      <c r="U385" s="169"/>
      <c r="V385" s="169"/>
      <c r="W385" s="180"/>
      <c r="X385" s="207">
        <v>0</v>
      </c>
      <c r="Y385" s="263">
        <v>0</v>
      </c>
      <c r="Z385" s="169"/>
      <c r="AA385" s="169"/>
      <c r="AB385" s="169"/>
      <c r="AC385" s="169"/>
      <c r="AD385" s="169"/>
      <c r="AE385" s="169"/>
      <c r="AF385" s="169"/>
      <c r="AG385" s="180"/>
      <c r="AH385" s="207">
        <v>0</v>
      </c>
    </row>
    <row r="386" spans="2:34" ht="24.75" x14ac:dyDescent="0.25">
      <c r="B386" s="26"/>
      <c r="C386" s="48" t="s">
        <v>376</v>
      </c>
      <c r="D386" s="49">
        <v>0</v>
      </c>
      <c r="E386" s="23"/>
      <c r="F386" s="286" t="s">
        <v>2522</v>
      </c>
      <c r="G386" s="287" t="s">
        <v>2524</v>
      </c>
      <c r="H386" s="287" t="s">
        <v>2523</v>
      </c>
      <c r="I386" s="50">
        <v>0</v>
      </c>
      <c r="J386" s="169"/>
      <c r="K386" s="169"/>
      <c r="L386" s="169"/>
      <c r="M386" s="169"/>
      <c r="N386" s="169"/>
      <c r="O386" s="169"/>
      <c r="P386" s="169"/>
      <c r="Q386" s="169"/>
      <c r="R386" s="169"/>
      <c r="S386" s="207"/>
      <c r="T386" s="207"/>
      <c r="U386" s="169"/>
      <c r="V386" s="169"/>
      <c r="W386" s="180"/>
      <c r="X386" s="207">
        <v>0</v>
      </c>
      <c r="Y386" s="263">
        <v>0</v>
      </c>
      <c r="Z386" s="169"/>
      <c r="AA386" s="169"/>
      <c r="AB386" s="169"/>
      <c r="AC386" s="169"/>
      <c r="AD386" s="169"/>
      <c r="AE386" s="169"/>
      <c r="AF386" s="169"/>
      <c r="AG386" s="180"/>
      <c r="AH386" s="207">
        <v>0</v>
      </c>
    </row>
    <row r="387" spans="2:34" ht="24.75" x14ac:dyDescent="0.25">
      <c r="B387" s="26"/>
      <c r="C387" s="48" t="s">
        <v>377</v>
      </c>
      <c r="D387" s="57">
        <v>751</v>
      </c>
      <c r="E387" s="23"/>
      <c r="F387" s="286" t="s">
        <v>2522</v>
      </c>
      <c r="G387" s="287" t="s">
        <v>2524</v>
      </c>
      <c r="H387" s="287" t="s">
        <v>2523</v>
      </c>
      <c r="I387" s="58">
        <v>33819.451184000005</v>
      </c>
      <c r="J387" s="199"/>
      <c r="K387" s="199"/>
      <c r="L387" s="199"/>
      <c r="M387" s="199"/>
      <c r="N387" s="199"/>
      <c r="O387" s="199"/>
      <c r="P387" s="199"/>
      <c r="Q387" s="199"/>
      <c r="R387" s="199">
        <v>751</v>
      </c>
      <c r="S387" s="215">
        <v>33819.449999999997</v>
      </c>
      <c r="T387" s="207"/>
      <c r="U387" s="169"/>
      <c r="V387" s="169"/>
      <c r="W387" s="180"/>
      <c r="X387" s="207">
        <v>0</v>
      </c>
      <c r="Y387" s="263">
        <v>1.1840000079246238E-3</v>
      </c>
      <c r="Z387" s="169"/>
      <c r="AA387" s="169"/>
      <c r="AB387" s="169"/>
      <c r="AC387" s="169"/>
      <c r="AD387" s="169"/>
      <c r="AE387" s="169"/>
      <c r="AF387" s="169"/>
      <c r="AG387" s="180"/>
      <c r="AH387" s="207">
        <v>33819.451184000005</v>
      </c>
    </row>
    <row r="388" spans="2:34" ht="24.75" x14ac:dyDescent="0.25">
      <c r="B388" s="26"/>
      <c r="C388" s="48" t="s">
        <v>378</v>
      </c>
      <c r="D388" s="49">
        <v>93</v>
      </c>
      <c r="E388" s="23"/>
      <c r="F388" s="286" t="s">
        <v>2522</v>
      </c>
      <c r="G388" s="287" t="s">
        <v>2524</v>
      </c>
      <c r="H388" s="287" t="s">
        <v>2523</v>
      </c>
      <c r="I388" s="50">
        <v>2277.3139999999999</v>
      </c>
      <c r="J388" s="169"/>
      <c r="K388" s="169"/>
      <c r="L388" s="169"/>
      <c r="M388" s="169"/>
      <c r="N388" s="169"/>
      <c r="O388" s="169"/>
      <c r="P388" s="169"/>
      <c r="Q388" s="169"/>
      <c r="R388" s="169">
        <v>70</v>
      </c>
      <c r="S388" s="207">
        <v>2273.6</v>
      </c>
      <c r="T388" s="207"/>
      <c r="U388" s="169"/>
      <c r="V388" s="169"/>
      <c r="W388" s="180"/>
      <c r="X388" s="207">
        <v>23</v>
      </c>
      <c r="Y388" s="263">
        <v>3.7139999999999418</v>
      </c>
      <c r="Z388" s="169"/>
      <c r="AA388" s="169"/>
      <c r="AB388" s="169"/>
      <c r="AC388" s="169"/>
      <c r="AD388" s="169"/>
      <c r="AE388" s="169"/>
      <c r="AF388" s="169"/>
      <c r="AG388" s="180"/>
      <c r="AH388" s="207">
        <v>2277.3139999999999</v>
      </c>
    </row>
    <row r="389" spans="2:34" ht="24.75" x14ac:dyDescent="0.25">
      <c r="B389" s="26"/>
      <c r="C389" s="48" t="s">
        <v>379</v>
      </c>
      <c r="D389" s="57">
        <v>310</v>
      </c>
      <c r="E389" s="23"/>
      <c r="F389" s="286" t="s">
        <v>2522</v>
      </c>
      <c r="G389" s="287" t="s">
        <v>2524</v>
      </c>
      <c r="H389" s="287" t="s">
        <v>2523</v>
      </c>
      <c r="I389" s="58">
        <v>15750.4792</v>
      </c>
      <c r="J389" s="199"/>
      <c r="K389" s="199"/>
      <c r="L389" s="199"/>
      <c r="M389" s="199"/>
      <c r="N389" s="199"/>
      <c r="O389" s="199"/>
      <c r="P389" s="199"/>
      <c r="Q389" s="199"/>
      <c r="R389" s="199">
        <v>310</v>
      </c>
      <c r="S389" s="215">
        <v>15750.48</v>
      </c>
      <c r="T389" s="207"/>
      <c r="U389" s="169"/>
      <c r="V389" s="169"/>
      <c r="W389" s="180"/>
      <c r="X389" s="207">
        <v>0</v>
      </c>
      <c r="Y389" s="263">
        <v>-7.9999999979918357E-4</v>
      </c>
      <c r="Z389" s="169"/>
      <c r="AA389" s="169"/>
      <c r="AB389" s="169"/>
      <c r="AC389" s="169"/>
      <c r="AD389" s="169"/>
      <c r="AE389" s="169"/>
      <c r="AF389" s="169"/>
      <c r="AG389" s="180"/>
      <c r="AH389" s="207">
        <v>15750.4792</v>
      </c>
    </row>
    <row r="390" spans="2:34" ht="24.75" x14ac:dyDescent="0.25">
      <c r="B390" s="26"/>
      <c r="C390" s="48" t="s">
        <v>380</v>
      </c>
      <c r="D390" s="49">
        <v>0</v>
      </c>
      <c r="E390" s="23"/>
      <c r="F390" s="286" t="s">
        <v>2522</v>
      </c>
      <c r="G390" s="287" t="s">
        <v>2524</v>
      </c>
      <c r="H390" s="287" t="s">
        <v>2523</v>
      </c>
      <c r="I390" s="50">
        <v>0</v>
      </c>
      <c r="J390" s="169"/>
      <c r="K390" s="169"/>
      <c r="L390" s="169"/>
      <c r="M390" s="169"/>
      <c r="N390" s="169"/>
      <c r="O390" s="169"/>
      <c r="P390" s="169"/>
      <c r="Q390" s="169"/>
      <c r="R390" s="169"/>
      <c r="S390" s="207"/>
      <c r="T390" s="207"/>
      <c r="U390" s="169"/>
      <c r="V390" s="169"/>
      <c r="W390" s="180"/>
      <c r="X390" s="207">
        <v>0</v>
      </c>
      <c r="Y390" s="263">
        <v>0</v>
      </c>
      <c r="Z390" s="169"/>
      <c r="AA390" s="169"/>
      <c r="AB390" s="169"/>
      <c r="AC390" s="169"/>
      <c r="AD390" s="169"/>
      <c r="AE390" s="169"/>
      <c r="AF390" s="169"/>
      <c r="AG390" s="180"/>
      <c r="AH390" s="207">
        <v>0</v>
      </c>
    </row>
    <row r="391" spans="2:34" ht="24.75" x14ac:dyDescent="0.25">
      <c r="B391" s="26"/>
      <c r="C391" s="48" t="s">
        <v>381</v>
      </c>
      <c r="D391" s="49">
        <v>3</v>
      </c>
      <c r="E391" s="23"/>
      <c r="F391" s="286" t="s">
        <v>2522</v>
      </c>
      <c r="G391" s="287" t="s">
        <v>2524</v>
      </c>
      <c r="H391" s="287" t="s">
        <v>2523</v>
      </c>
      <c r="I391" s="50">
        <v>1420.92</v>
      </c>
      <c r="J391" s="169"/>
      <c r="K391" s="169"/>
      <c r="L391" s="169"/>
      <c r="M391" s="169"/>
      <c r="N391" s="169"/>
      <c r="O391" s="169"/>
      <c r="P391" s="169"/>
      <c r="Q391" s="169"/>
      <c r="R391" s="169">
        <v>3</v>
      </c>
      <c r="S391" s="207">
        <v>1183.2</v>
      </c>
      <c r="T391" s="207"/>
      <c r="U391" s="169"/>
      <c r="V391" s="169"/>
      <c r="W391" s="180"/>
      <c r="X391" s="207">
        <v>0</v>
      </c>
      <c r="Y391" s="263">
        <v>237.72000000000003</v>
      </c>
      <c r="Z391" s="169"/>
      <c r="AA391" s="169"/>
      <c r="AB391" s="169"/>
      <c r="AC391" s="169"/>
      <c r="AD391" s="169"/>
      <c r="AE391" s="169"/>
      <c r="AF391" s="169"/>
      <c r="AG391" s="180"/>
      <c r="AH391" s="207">
        <v>1420.92</v>
      </c>
    </row>
    <row r="392" spans="2:34" ht="24.75" x14ac:dyDescent="0.25">
      <c r="B392" s="26"/>
      <c r="C392" s="48" t="s">
        <v>382</v>
      </c>
      <c r="D392" s="57">
        <v>43</v>
      </c>
      <c r="E392" s="23"/>
      <c r="F392" s="286" t="s">
        <v>2522</v>
      </c>
      <c r="G392" s="287" t="s">
        <v>2524</v>
      </c>
      <c r="H392" s="287" t="s">
        <v>2523</v>
      </c>
      <c r="I392" s="50">
        <v>1945.32</v>
      </c>
      <c r="J392" s="169"/>
      <c r="K392" s="169"/>
      <c r="L392" s="169"/>
      <c r="M392" s="169"/>
      <c r="N392" s="169"/>
      <c r="O392" s="169"/>
      <c r="P392" s="169"/>
      <c r="Q392" s="169"/>
      <c r="R392" s="169">
        <v>43</v>
      </c>
      <c r="S392" s="207">
        <v>1945.32</v>
      </c>
      <c r="T392" s="207"/>
      <c r="U392" s="169"/>
      <c r="V392" s="169"/>
      <c r="W392" s="180"/>
      <c r="X392" s="207">
        <v>0</v>
      </c>
      <c r="Y392" s="263">
        <v>0</v>
      </c>
      <c r="Z392" s="169"/>
      <c r="AA392" s="169"/>
      <c r="AB392" s="169"/>
      <c r="AC392" s="169"/>
      <c r="AD392" s="169"/>
      <c r="AE392" s="169"/>
      <c r="AF392" s="169"/>
      <c r="AG392" s="180"/>
      <c r="AH392" s="207">
        <v>1945.32</v>
      </c>
    </row>
    <row r="393" spans="2:34" ht="24.75" x14ac:dyDescent="0.25">
      <c r="B393" s="26"/>
      <c r="C393" s="48" t="s">
        <v>383</v>
      </c>
      <c r="D393" s="57">
        <v>29</v>
      </c>
      <c r="E393" s="23"/>
      <c r="F393" s="286" t="s">
        <v>2522</v>
      </c>
      <c r="G393" s="287" t="s">
        <v>2524</v>
      </c>
      <c r="H393" s="287" t="s">
        <v>2523</v>
      </c>
      <c r="I393" s="50">
        <v>1453.2640000000001</v>
      </c>
      <c r="J393" s="169"/>
      <c r="K393" s="169"/>
      <c r="L393" s="169"/>
      <c r="M393" s="169"/>
      <c r="N393" s="169"/>
      <c r="O393" s="169"/>
      <c r="P393" s="169"/>
      <c r="Q393" s="169"/>
      <c r="R393" s="169">
        <v>19</v>
      </c>
      <c r="S393" s="207">
        <v>1352.23</v>
      </c>
      <c r="T393" s="207"/>
      <c r="U393" s="169"/>
      <c r="V393" s="169"/>
      <c r="W393" s="180"/>
      <c r="X393" s="207">
        <v>10</v>
      </c>
      <c r="Y393" s="263">
        <v>101.03400000000011</v>
      </c>
      <c r="Z393" s="169"/>
      <c r="AA393" s="169"/>
      <c r="AB393" s="169"/>
      <c r="AC393" s="169"/>
      <c r="AD393" s="169"/>
      <c r="AE393" s="169"/>
      <c r="AF393" s="169"/>
      <c r="AG393" s="180"/>
      <c r="AH393" s="207">
        <v>1453.2640000000001</v>
      </c>
    </row>
    <row r="394" spans="2:34" ht="24.75" x14ac:dyDescent="0.25">
      <c r="B394" s="26"/>
      <c r="C394" s="48" t="s">
        <v>384</v>
      </c>
      <c r="D394" s="49">
        <v>85</v>
      </c>
      <c r="E394" s="23"/>
      <c r="F394" s="286" t="s">
        <v>2522</v>
      </c>
      <c r="G394" s="287" t="s">
        <v>2524</v>
      </c>
      <c r="H394" s="287" t="s">
        <v>2523</v>
      </c>
      <c r="I394" s="58">
        <v>1360.684</v>
      </c>
      <c r="J394" s="199"/>
      <c r="K394" s="199"/>
      <c r="L394" s="199"/>
      <c r="M394" s="199"/>
      <c r="N394" s="199"/>
      <c r="O394" s="199"/>
      <c r="P394" s="199"/>
      <c r="Q394" s="199"/>
      <c r="R394" s="199">
        <v>85</v>
      </c>
      <c r="S394" s="215">
        <v>1360.68</v>
      </c>
      <c r="T394" s="207"/>
      <c r="U394" s="169"/>
      <c r="V394" s="169"/>
      <c r="W394" s="180"/>
      <c r="X394" s="207">
        <v>0</v>
      </c>
      <c r="Y394" s="263">
        <v>3.9999999999054126E-3</v>
      </c>
      <c r="Z394" s="169"/>
      <c r="AA394" s="169"/>
      <c r="AB394" s="169"/>
      <c r="AC394" s="169"/>
      <c r="AD394" s="169"/>
      <c r="AE394" s="169"/>
      <c r="AF394" s="169"/>
      <c r="AG394" s="180"/>
      <c r="AH394" s="207">
        <v>1360.684</v>
      </c>
    </row>
    <row r="395" spans="2:34" ht="24.75" x14ac:dyDescent="0.25">
      <c r="B395" s="26"/>
      <c r="C395" s="48" t="s">
        <v>385</v>
      </c>
      <c r="D395" s="49">
        <v>50</v>
      </c>
      <c r="E395" s="23"/>
      <c r="F395" s="286" t="s">
        <v>2522</v>
      </c>
      <c r="G395" s="287" t="s">
        <v>2524</v>
      </c>
      <c r="H395" s="287" t="s">
        <v>2523</v>
      </c>
      <c r="I395" s="50">
        <v>429.16999999999996</v>
      </c>
      <c r="J395" s="169"/>
      <c r="K395" s="169"/>
      <c r="L395" s="169"/>
      <c r="M395" s="169"/>
      <c r="N395" s="169"/>
      <c r="O395" s="169"/>
      <c r="P395" s="169"/>
      <c r="Q395" s="169"/>
      <c r="R395" s="169"/>
      <c r="S395" s="207"/>
      <c r="T395" s="207"/>
      <c r="U395" s="169"/>
      <c r="V395" s="169"/>
      <c r="W395" s="180"/>
      <c r="X395" s="207">
        <v>50</v>
      </c>
      <c r="Y395" s="263">
        <v>429.16999999999996</v>
      </c>
      <c r="Z395" s="169"/>
      <c r="AA395" s="169"/>
      <c r="AB395" s="169"/>
      <c r="AC395" s="169"/>
      <c r="AD395" s="169"/>
      <c r="AE395" s="169"/>
      <c r="AF395" s="169"/>
      <c r="AG395" s="180"/>
      <c r="AH395" s="207">
        <v>429.16999999999996</v>
      </c>
    </row>
    <row r="396" spans="2:34" ht="24.75" x14ac:dyDescent="0.25">
      <c r="B396" s="26"/>
      <c r="C396" s="48" t="s">
        <v>386</v>
      </c>
      <c r="D396" s="49">
        <v>0</v>
      </c>
      <c r="E396" s="23"/>
      <c r="F396" s="286" t="s">
        <v>2522</v>
      </c>
      <c r="G396" s="287" t="s">
        <v>2524</v>
      </c>
      <c r="H396" s="287" t="s">
        <v>2523</v>
      </c>
      <c r="I396" s="50">
        <v>0</v>
      </c>
      <c r="J396" s="169"/>
      <c r="K396" s="169"/>
      <c r="L396" s="169"/>
      <c r="M396" s="169"/>
      <c r="N396" s="169"/>
      <c r="O396" s="169"/>
      <c r="P396" s="169"/>
      <c r="Q396" s="169"/>
      <c r="R396" s="169"/>
      <c r="S396" s="207"/>
      <c r="T396" s="207"/>
      <c r="U396" s="169"/>
      <c r="V396" s="169"/>
      <c r="W396" s="180"/>
      <c r="X396" s="207">
        <v>0</v>
      </c>
      <c r="Y396" s="263">
        <v>0</v>
      </c>
      <c r="Z396" s="169"/>
      <c r="AA396" s="169"/>
      <c r="AB396" s="169"/>
      <c r="AC396" s="169"/>
      <c r="AD396" s="169"/>
      <c r="AE396" s="169"/>
      <c r="AF396" s="169"/>
      <c r="AG396" s="180"/>
      <c r="AH396" s="207">
        <v>0</v>
      </c>
    </row>
    <row r="397" spans="2:34" ht="24.75" x14ac:dyDescent="0.25">
      <c r="B397" s="26"/>
      <c r="C397" s="48" t="s">
        <v>387</v>
      </c>
      <c r="D397" s="57">
        <v>32</v>
      </c>
      <c r="E397" s="23"/>
      <c r="F397" s="286" t="s">
        <v>2522</v>
      </c>
      <c r="G397" s="287" t="s">
        <v>2524</v>
      </c>
      <c r="H397" s="287" t="s">
        <v>2523</v>
      </c>
      <c r="I397" s="50">
        <v>1805.9063999999998</v>
      </c>
      <c r="J397" s="169"/>
      <c r="K397" s="169"/>
      <c r="L397" s="169"/>
      <c r="M397" s="169"/>
      <c r="N397" s="169"/>
      <c r="O397" s="169"/>
      <c r="P397" s="169"/>
      <c r="Q397" s="169"/>
      <c r="R397" s="169">
        <v>20</v>
      </c>
      <c r="S397" s="207">
        <v>1755.66</v>
      </c>
      <c r="T397" s="207"/>
      <c r="U397" s="169"/>
      <c r="V397" s="169"/>
      <c r="W397" s="180"/>
      <c r="X397" s="207">
        <v>12</v>
      </c>
      <c r="Y397" s="263">
        <v>50.246399999999767</v>
      </c>
      <c r="Z397" s="169"/>
      <c r="AA397" s="169"/>
      <c r="AB397" s="169"/>
      <c r="AC397" s="169"/>
      <c r="AD397" s="169"/>
      <c r="AE397" s="169"/>
      <c r="AF397" s="169"/>
      <c r="AG397" s="180"/>
      <c r="AH397" s="207">
        <v>1805.9063999999998</v>
      </c>
    </row>
    <row r="398" spans="2:34" ht="24.75" x14ac:dyDescent="0.25">
      <c r="B398" s="26"/>
      <c r="C398" s="48" t="s">
        <v>388</v>
      </c>
      <c r="D398" s="49">
        <v>24</v>
      </c>
      <c r="E398" s="23"/>
      <c r="F398" s="286" t="s">
        <v>2522</v>
      </c>
      <c r="G398" s="287" t="s">
        <v>2524</v>
      </c>
      <c r="H398" s="287" t="s">
        <v>2523</v>
      </c>
      <c r="I398" s="50">
        <v>348.27839999999998</v>
      </c>
      <c r="J398" s="169"/>
      <c r="K398" s="169"/>
      <c r="L398" s="169"/>
      <c r="M398" s="169"/>
      <c r="N398" s="169"/>
      <c r="O398" s="169"/>
      <c r="P398" s="169"/>
      <c r="Q398" s="169"/>
      <c r="R398" s="169">
        <v>24</v>
      </c>
      <c r="S398" s="207">
        <v>264.48</v>
      </c>
      <c r="T398" s="207"/>
      <c r="U398" s="169"/>
      <c r="V398" s="169"/>
      <c r="W398" s="180"/>
      <c r="X398" s="207">
        <v>0</v>
      </c>
      <c r="Y398" s="263">
        <v>83.798399999999958</v>
      </c>
      <c r="Z398" s="169"/>
      <c r="AA398" s="169"/>
      <c r="AB398" s="169"/>
      <c r="AC398" s="169"/>
      <c r="AD398" s="169"/>
      <c r="AE398" s="169"/>
      <c r="AF398" s="169"/>
      <c r="AG398" s="180"/>
      <c r="AH398" s="207">
        <v>348.27839999999998</v>
      </c>
    </row>
    <row r="399" spans="2:34" ht="24.75" x14ac:dyDescent="0.25">
      <c r="B399" s="26"/>
      <c r="C399" s="48" t="s">
        <v>389</v>
      </c>
      <c r="D399" s="49">
        <v>0</v>
      </c>
      <c r="E399" s="23"/>
      <c r="F399" s="286" t="s">
        <v>2522</v>
      </c>
      <c r="G399" s="287" t="s">
        <v>2524</v>
      </c>
      <c r="H399" s="287" t="s">
        <v>2523</v>
      </c>
      <c r="I399" s="50">
        <v>0</v>
      </c>
      <c r="J399" s="169"/>
      <c r="K399" s="169"/>
      <c r="L399" s="169"/>
      <c r="M399" s="169"/>
      <c r="N399" s="169"/>
      <c r="O399" s="169"/>
      <c r="P399" s="169"/>
      <c r="Q399" s="169"/>
      <c r="R399" s="169"/>
      <c r="S399" s="207"/>
      <c r="T399" s="207"/>
      <c r="U399" s="169"/>
      <c r="V399" s="169"/>
      <c r="W399" s="180"/>
      <c r="X399" s="207">
        <v>0</v>
      </c>
      <c r="Y399" s="263">
        <v>0</v>
      </c>
      <c r="Z399" s="169"/>
      <c r="AA399" s="169"/>
      <c r="AB399" s="169"/>
      <c r="AC399" s="169"/>
      <c r="AD399" s="169"/>
      <c r="AE399" s="169"/>
      <c r="AF399" s="169"/>
      <c r="AG399" s="180"/>
      <c r="AH399" s="207">
        <v>0</v>
      </c>
    </row>
    <row r="400" spans="2:34" ht="24.75" x14ac:dyDescent="0.25">
      <c r="B400" s="26"/>
      <c r="C400" s="48" t="s">
        <v>390</v>
      </c>
      <c r="D400" s="49">
        <v>0</v>
      </c>
      <c r="E400" s="23"/>
      <c r="F400" s="286" t="s">
        <v>2522</v>
      </c>
      <c r="G400" s="287" t="s">
        <v>2524</v>
      </c>
      <c r="H400" s="287" t="s">
        <v>2523</v>
      </c>
      <c r="I400" s="50">
        <v>0</v>
      </c>
      <c r="J400" s="169"/>
      <c r="K400" s="169"/>
      <c r="L400" s="169"/>
      <c r="M400" s="169"/>
      <c r="N400" s="169"/>
      <c r="O400" s="169"/>
      <c r="P400" s="169"/>
      <c r="Q400" s="169"/>
      <c r="R400" s="169"/>
      <c r="S400" s="207"/>
      <c r="T400" s="207"/>
      <c r="U400" s="169"/>
      <c r="V400" s="169"/>
      <c r="W400" s="180"/>
      <c r="X400" s="207">
        <v>0</v>
      </c>
      <c r="Y400" s="263">
        <v>0</v>
      </c>
      <c r="Z400" s="169"/>
      <c r="AA400" s="169"/>
      <c r="AB400" s="169"/>
      <c r="AC400" s="169"/>
      <c r="AD400" s="169"/>
      <c r="AE400" s="169"/>
      <c r="AF400" s="169"/>
      <c r="AG400" s="180"/>
      <c r="AH400" s="207">
        <v>0</v>
      </c>
    </row>
    <row r="401" spans="2:34" ht="24.75" x14ac:dyDescent="0.25">
      <c r="B401" s="26"/>
      <c r="C401" s="48" t="s">
        <v>391</v>
      </c>
      <c r="D401" s="49">
        <v>40</v>
      </c>
      <c r="E401" s="23"/>
      <c r="F401" s="286" t="s">
        <v>2522</v>
      </c>
      <c r="G401" s="287" t="s">
        <v>2524</v>
      </c>
      <c r="H401" s="287" t="s">
        <v>2523</v>
      </c>
      <c r="I401" s="58">
        <v>1508</v>
      </c>
      <c r="J401" s="199"/>
      <c r="K401" s="199"/>
      <c r="L401" s="199"/>
      <c r="M401" s="199"/>
      <c r="N401" s="199"/>
      <c r="O401" s="199"/>
      <c r="P401" s="199"/>
      <c r="Q401" s="199"/>
      <c r="R401" s="199">
        <v>40</v>
      </c>
      <c r="S401" s="215">
        <v>1508</v>
      </c>
      <c r="T401" s="207"/>
      <c r="U401" s="169"/>
      <c r="V401" s="169"/>
      <c r="W401" s="180"/>
      <c r="X401" s="207">
        <v>0</v>
      </c>
      <c r="Y401" s="263">
        <v>0</v>
      </c>
      <c r="Z401" s="169"/>
      <c r="AA401" s="169"/>
      <c r="AB401" s="169"/>
      <c r="AC401" s="169"/>
      <c r="AD401" s="169"/>
      <c r="AE401" s="169"/>
      <c r="AF401" s="169"/>
      <c r="AG401" s="180"/>
      <c r="AH401" s="207">
        <v>1508</v>
      </c>
    </row>
    <row r="402" spans="2:34" ht="24.75" x14ac:dyDescent="0.25">
      <c r="B402" s="26"/>
      <c r="C402" s="48" t="s">
        <v>392</v>
      </c>
      <c r="D402" s="57">
        <v>25</v>
      </c>
      <c r="E402" s="23"/>
      <c r="F402" s="286" t="s">
        <v>2522</v>
      </c>
      <c r="G402" s="287" t="s">
        <v>2524</v>
      </c>
      <c r="H402" s="287" t="s">
        <v>2523</v>
      </c>
      <c r="I402" s="50">
        <v>444.03399999999993</v>
      </c>
      <c r="J402" s="169"/>
      <c r="K402" s="169"/>
      <c r="L402" s="169"/>
      <c r="M402" s="169"/>
      <c r="N402" s="169"/>
      <c r="O402" s="169"/>
      <c r="P402" s="169"/>
      <c r="Q402" s="169"/>
      <c r="R402" s="169">
        <v>5</v>
      </c>
      <c r="S402" s="207">
        <v>317.84000000000003</v>
      </c>
      <c r="T402" s="207"/>
      <c r="U402" s="169"/>
      <c r="V402" s="169"/>
      <c r="W402" s="180"/>
      <c r="X402" s="207">
        <v>20</v>
      </c>
      <c r="Y402" s="263">
        <v>126.1939999999999</v>
      </c>
      <c r="Z402" s="169"/>
      <c r="AA402" s="169"/>
      <c r="AB402" s="169"/>
      <c r="AC402" s="169"/>
      <c r="AD402" s="169"/>
      <c r="AE402" s="169"/>
      <c r="AF402" s="169"/>
      <c r="AG402" s="180"/>
      <c r="AH402" s="207">
        <v>444.03399999999993</v>
      </c>
    </row>
    <row r="403" spans="2:34" ht="24.75" x14ac:dyDescent="0.25">
      <c r="B403" s="26"/>
      <c r="C403" s="48" t="s">
        <v>393</v>
      </c>
      <c r="D403" s="57">
        <v>6</v>
      </c>
      <c r="E403" s="23"/>
      <c r="F403" s="286" t="s">
        <v>2522</v>
      </c>
      <c r="G403" s="287" t="s">
        <v>2524</v>
      </c>
      <c r="H403" s="287" t="s">
        <v>2523</v>
      </c>
      <c r="I403" s="58">
        <v>512.46</v>
      </c>
      <c r="J403" s="199"/>
      <c r="K403" s="199"/>
      <c r="L403" s="199"/>
      <c r="M403" s="199"/>
      <c r="N403" s="199"/>
      <c r="O403" s="199"/>
      <c r="P403" s="199"/>
      <c r="Q403" s="199"/>
      <c r="R403" s="199">
        <v>6</v>
      </c>
      <c r="S403" s="215">
        <v>512.46</v>
      </c>
      <c r="T403" s="207"/>
      <c r="U403" s="169"/>
      <c r="V403" s="169"/>
      <c r="W403" s="180"/>
      <c r="X403" s="207">
        <v>0</v>
      </c>
      <c r="Y403" s="263">
        <v>0</v>
      </c>
      <c r="Z403" s="169"/>
      <c r="AA403" s="169"/>
      <c r="AB403" s="169"/>
      <c r="AC403" s="169"/>
      <c r="AD403" s="169"/>
      <c r="AE403" s="169"/>
      <c r="AF403" s="169"/>
      <c r="AG403" s="180"/>
      <c r="AH403" s="207">
        <v>512.46</v>
      </c>
    </row>
    <row r="404" spans="2:34" ht="24.75" x14ac:dyDescent="0.25">
      <c r="B404" s="26"/>
      <c r="C404" s="48" t="s">
        <v>394</v>
      </c>
      <c r="D404" s="49">
        <v>0</v>
      </c>
      <c r="E404" s="23"/>
      <c r="F404" s="286" t="s">
        <v>2522</v>
      </c>
      <c r="G404" s="287" t="s">
        <v>2524</v>
      </c>
      <c r="H404" s="287" t="s">
        <v>2523</v>
      </c>
      <c r="I404" s="50">
        <v>0</v>
      </c>
      <c r="J404" s="169"/>
      <c r="K404" s="169"/>
      <c r="L404" s="169"/>
      <c r="M404" s="169"/>
      <c r="N404" s="169"/>
      <c r="O404" s="169"/>
      <c r="P404" s="169"/>
      <c r="Q404" s="169"/>
      <c r="R404" s="169"/>
      <c r="S404" s="207"/>
      <c r="T404" s="207"/>
      <c r="U404" s="169"/>
      <c r="V404" s="169"/>
      <c r="W404" s="180"/>
      <c r="X404" s="207">
        <v>0</v>
      </c>
      <c r="Y404" s="263">
        <v>0</v>
      </c>
      <c r="Z404" s="169"/>
      <c r="AA404" s="169"/>
      <c r="AB404" s="169"/>
      <c r="AC404" s="169"/>
      <c r="AD404" s="169"/>
      <c r="AE404" s="169"/>
      <c r="AF404" s="169"/>
      <c r="AG404" s="180"/>
      <c r="AH404" s="207">
        <v>0</v>
      </c>
    </row>
    <row r="405" spans="2:34" ht="24.75" x14ac:dyDescent="0.25">
      <c r="B405" s="26"/>
      <c r="C405" s="48" t="s">
        <v>395</v>
      </c>
      <c r="D405" s="57">
        <v>65</v>
      </c>
      <c r="E405" s="23"/>
      <c r="F405" s="286" t="s">
        <v>2522</v>
      </c>
      <c r="G405" s="287" t="s">
        <v>2524</v>
      </c>
      <c r="H405" s="287" t="s">
        <v>2523</v>
      </c>
      <c r="I405" s="58">
        <v>1115.92</v>
      </c>
      <c r="J405" s="199"/>
      <c r="K405" s="199"/>
      <c r="L405" s="199"/>
      <c r="M405" s="199"/>
      <c r="N405" s="199"/>
      <c r="O405" s="199"/>
      <c r="P405" s="199"/>
      <c r="Q405" s="199"/>
      <c r="R405" s="199">
        <v>65</v>
      </c>
      <c r="S405" s="215">
        <v>1115.92</v>
      </c>
      <c r="T405" s="207"/>
      <c r="U405" s="169"/>
      <c r="V405" s="169"/>
      <c r="W405" s="180"/>
      <c r="X405" s="207">
        <v>0</v>
      </c>
      <c r="Y405" s="263">
        <v>0</v>
      </c>
      <c r="Z405" s="169"/>
      <c r="AA405" s="169"/>
      <c r="AB405" s="169"/>
      <c r="AC405" s="169"/>
      <c r="AD405" s="169"/>
      <c r="AE405" s="169"/>
      <c r="AF405" s="169"/>
      <c r="AG405" s="180"/>
      <c r="AH405" s="207">
        <v>1115.92</v>
      </c>
    </row>
    <row r="406" spans="2:34" ht="24.75" x14ac:dyDescent="0.25">
      <c r="B406" s="26"/>
      <c r="C406" s="48" t="s">
        <v>396</v>
      </c>
      <c r="D406" s="57">
        <v>21</v>
      </c>
      <c r="E406" s="23"/>
      <c r="F406" s="286" t="s">
        <v>2522</v>
      </c>
      <c r="G406" s="287" t="s">
        <v>2524</v>
      </c>
      <c r="H406" s="287" t="s">
        <v>2523</v>
      </c>
      <c r="I406" s="50">
        <v>1936.62</v>
      </c>
      <c r="J406" s="169"/>
      <c r="K406" s="169"/>
      <c r="L406" s="169"/>
      <c r="M406" s="169"/>
      <c r="N406" s="169"/>
      <c r="O406" s="169"/>
      <c r="P406" s="169"/>
      <c r="Q406" s="169"/>
      <c r="R406" s="169">
        <v>21</v>
      </c>
      <c r="S406" s="207">
        <v>1441.71</v>
      </c>
      <c r="T406" s="207"/>
      <c r="U406" s="169"/>
      <c r="V406" s="169"/>
      <c r="W406" s="180"/>
      <c r="X406" s="207">
        <v>0</v>
      </c>
      <c r="Y406" s="263">
        <v>494.90999999999985</v>
      </c>
      <c r="Z406" s="169"/>
      <c r="AA406" s="169"/>
      <c r="AB406" s="169"/>
      <c r="AC406" s="169"/>
      <c r="AD406" s="169"/>
      <c r="AE406" s="169"/>
      <c r="AF406" s="169"/>
      <c r="AG406" s="180"/>
      <c r="AH406" s="207">
        <v>1936.62</v>
      </c>
    </row>
    <row r="407" spans="2:34" ht="24.75" x14ac:dyDescent="0.25">
      <c r="B407" s="26"/>
      <c r="C407" s="48" t="s">
        <v>397</v>
      </c>
      <c r="D407" s="49">
        <v>380</v>
      </c>
      <c r="E407" s="23"/>
      <c r="F407" s="286" t="s">
        <v>2522</v>
      </c>
      <c r="G407" s="287" t="s">
        <v>2524</v>
      </c>
      <c r="H407" s="287" t="s">
        <v>2523</v>
      </c>
      <c r="I407" s="50">
        <v>4696.8852480000005</v>
      </c>
      <c r="J407" s="169"/>
      <c r="K407" s="169"/>
      <c r="L407" s="169"/>
      <c r="M407" s="169"/>
      <c r="N407" s="169"/>
      <c r="O407" s="169"/>
      <c r="P407" s="169"/>
      <c r="Q407" s="169"/>
      <c r="R407" s="169">
        <v>380</v>
      </c>
      <c r="S407" s="207">
        <v>4362.92</v>
      </c>
      <c r="T407" s="207"/>
      <c r="U407" s="169"/>
      <c r="V407" s="169"/>
      <c r="W407" s="180"/>
      <c r="X407" s="207">
        <v>0</v>
      </c>
      <c r="Y407" s="263">
        <v>333.96524800000043</v>
      </c>
      <c r="Z407" s="169"/>
      <c r="AA407" s="169"/>
      <c r="AB407" s="169"/>
      <c r="AC407" s="169"/>
      <c r="AD407" s="169"/>
      <c r="AE407" s="169"/>
      <c r="AF407" s="169"/>
      <c r="AG407" s="180"/>
      <c r="AH407" s="207">
        <v>4696.8852480000005</v>
      </c>
    </row>
    <row r="408" spans="2:34" ht="24.75" x14ac:dyDescent="0.25">
      <c r="B408" s="26"/>
      <c r="C408" s="48" t="s">
        <v>398</v>
      </c>
      <c r="D408" s="49">
        <v>54</v>
      </c>
      <c r="E408" s="23"/>
      <c r="F408" s="286" t="s">
        <v>2522</v>
      </c>
      <c r="G408" s="287" t="s">
        <v>2524</v>
      </c>
      <c r="H408" s="287" t="s">
        <v>2523</v>
      </c>
      <c r="I408" s="50">
        <v>6138.7180000000008</v>
      </c>
      <c r="J408" s="169"/>
      <c r="K408" s="169"/>
      <c r="L408" s="169"/>
      <c r="M408" s="169"/>
      <c r="N408" s="169"/>
      <c r="O408" s="169"/>
      <c r="P408" s="169"/>
      <c r="Q408" s="169"/>
      <c r="R408" s="169">
        <v>54</v>
      </c>
      <c r="S408" s="207">
        <v>6138.72</v>
      </c>
      <c r="T408" s="207"/>
      <c r="U408" s="169"/>
      <c r="V408" s="169"/>
      <c r="W408" s="180"/>
      <c r="X408" s="207">
        <v>0</v>
      </c>
      <c r="Y408" s="263">
        <v>-1.9999999994979589E-3</v>
      </c>
      <c r="Z408" s="169"/>
      <c r="AA408" s="169"/>
      <c r="AB408" s="169"/>
      <c r="AC408" s="169"/>
      <c r="AD408" s="169"/>
      <c r="AE408" s="169"/>
      <c r="AF408" s="169"/>
      <c r="AG408" s="180"/>
      <c r="AH408" s="207">
        <v>6138.7180000000008</v>
      </c>
    </row>
    <row r="409" spans="2:34" ht="24.75" x14ac:dyDescent="0.25">
      <c r="B409" s="26"/>
      <c r="C409" s="48" t="s">
        <v>399</v>
      </c>
      <c r="D409" s="49">
        <v>0</v>
      </c>
      <c r="E409" s="23"/>
      <c r="F409" s="286" t="s">
        <v>2522</v>
      </c>
      <c r="G409" s="287" t="s">
        <v>2524</v>
      </c>
      <c r="H409" s="287" t="s">
        <v>2523</v>
      </c>
      <c r="I409" s="50">
        <v>0</v>
      </c>
      <c r="J409" s="169"/>
      <c r="K409" s="169"/>
      <c r="L409" s="169"/>
      <c r="M409" s="169"/>
      <c r="N409" s="169"/>
      <c r="O409" s="169"/>
      <c r="P409" s="169"/>
      <c r="Q409" s="169"/>
      <c r="R409" s="169"/>
      <c r="S409" s="207"/>
      <c r="T409" s="207"/>
      <c r="U409" s="169"/>
      <c r="V409" s="169"/>
      <c r="W409" s="180"/>
      <c r="X409" s="207">
        <v>0</v>
      </c>
      <c r="Y409" s="263">
        <v>0</v>
      </c>
      <c r="Z409" s="169"/>
      <c r="AA409" s="169"/>
      <c r="AB409" s="169"/>
      <c r="AC409" s="169"/>
      <c r="AD409" s="169"/>
      <c r="AE409" s="169"/>
      <c r="AF409" s="169"/>
      <c r="AG409" s="180"/>
      <c r="AH409" s="207">
        <v>0</v>
      </c>
    </row>
    <row r="410" spans="2:34" ht="24.75" x14ac:dyDescent="0.25">
      <c r="B410" s="26"/>
      <c r="C410" s="48" t="s">
        <v>400</v>
      </c>
      <c r="D410" s="49">
        <v>0</v>
      </c>
      <c r="E410" s="23"/>
      <c r="F410" s="286" t="s">
        <v>2522</v>
      </c>
      <c r="G410" s="287" t="s">
        <v>2524</v>
      </c>
      <c r="H410" s="287" t="s">
        <v>2523</v>
      </c>
      <c r="I410" s="50">
        <v>0</v>
      </c>
      <c r="J410" s="169"/>
      <c r="K410" s="169"/>
      <c r="L410" s="169"/>
      <c r="M410" s="169"/>
      <c r="N410" s="169"/>
      <c r="O410" s="169"/>
      <c r="P410" s="169"/>
      <c r="Q410" s="169"/>
      <c r="R410" s="169"/>
      <c r="S410" s="207"/>
      <c r="T410" s="207"/>
      <c r="U410" s="169"/>
      <c r="V410" s="169"/>
      <c r="W410" s="180"/>
      <c r="X410" s="207">
        <v>0</v>
      </c>
      <c r="Y410" s="263">
        <v>0</v>
      </c>
      <c r="Z410" s="169"/>
      <c r="AA410" s="169"/>
      <c r="AB410" s="169"/>
      <c r="AC410" s="169"/>
      <c r="AD410" s="169"/>
      <c r="AE410" s="169"/>
      <c r="AF410" s="169"/>
      <c r="AG410" s="180"/>
      <c r="AH410" s="207">
        <v>0</v>
      </c>
    </row>
    <row r="411" spans="2:34" ht="24.75" x14ac:dyDescent="0.25">
      <c r="B411" s="26"/>
      <c r="C411" s="48" t="s">
        <v>401</v>
      </c>
      <c r="D411" s="57">
        <v>102</v>
      </c>
      <c r="E411" s="23"/>
      <c r="F411" s="286" t="s">
        <v>2522</v>
      </c>
      <c r="G411" s="287" t="s">
        <v>2524</v>
      </c>
      <c r="H411" s="287" t="s">
        <v>2523</v>
      </c>
      <c r="I411" s="58">
        <v>26030.402931200002</v>
      </c>
      <c r="J411" s="199"/>
      <c r="K411" s="199"/>
      <c r="L411" s="199"/>
      <c r="M411" s="199"/>
      <c r="N411" s="199"/>
      <c r="O411" s="199"/>
      <c r="P411" s="199"/>
      <c r="Q411" s="199"/>
      <c r="R411" s="199">
        <v>102</v>
      </c>
      <c r="S411" s="215">
        <v>26030.400000000001</v>
      </c>
      <c r="T411" s="207"/>
      <c r="U411" s="169"/>
      <c r="V411" s="169"/>
      <c r="W411" s="180"/>
      <c r="X411" s="207">
        <v>0</v>
      </c>
      <c r="Y411" s="263">
        <v>2.9312000006029848E-3</v>
      </c>
      <c r="Z411" s="169"/>
      <c r="AA411" s="169"/>
      <c r="AB411" s="169"/>
      <c r="AC411" s="169"/>
      <c r="AD411" s="169"/>
      <c r="AE411" s="169"/>
      <c r="AF411" s="169"/>
      <c r="AG411" s="180"/>
      <c r="AH411" s="207">
        <v>26030.402931200002</v>
      </c>
    </row>
    <row r="412" spans="2:34" ht="24.75" x14ac:dyDescent="0.25">
      <c r="B412" s="26"/>
      <c r="C412" s="48" t="s">
        <v>402</v>
      </c>
      <c r="D412" s="57">
        <v>18</v>
      </c>
      <c r="E412" s="23"/>
      <c r="F412" s="286" t="s">
        <v>2522</v>
      </c>
      <c r="G412" s="287" t="s">
        <v>2524</v>
      </c>
      <c r="H412" s="287" t="s">
        <v>2523</v>
      </c>
      <c r="I412" s="50">
        <v>838.43999999999994</v>
      </c>
      <c r="J412" s="169"/>
      <c r="K412" s="169"/>
      <c r="L412" s="169"/>
      <c r="M412" s="169"/>
      <c r="N412" s="169"/>
      <c r="O412" s="169"/>
      <c r="P412" s="169"/>
      <c r="Q412" s="169"/>
      <c r="R412" s="169">
        <v>18</v>
      </c>
      <c r="S412" s="207">
        <v>476.06</v>
      </c>
      <c r="T412" s="207"/>
      <c r="U412" s="169"/>
      <c r="V412" s="169"/>
      <c r="W412" s="180"/>
      <c r="X412" s="207">
        <v>0</v>
      </c>
      <c r="Y412" s="263">
        <v>362.37999999999994</v>
      </c>
      <c r="Z412" s="169"/>
      <c r="AA412" s="169"/>
      <c r="AB412" s="169"/>
      <c r="AC412" s="169"/>
      <c r="AD412" s="169"/>
      <c r="AE412" s="169"/>
      <c r="AF412" s="169"/>
      <c r="AG412" s="180"/>
      <c r="AH412" s="207">
        <v>838.43999999999994</v>
      </c>
    </row>
    <row r="413" spans="2:34" ht="24.75" x14ac:dyDescent="0.25">
      <c r="B413" s="26"/>
      <c r="C413" s="48" t="s">
        <v>403</v>
      </c>
      <c r="D413" s="57">
        <v>85</v>
      </c>
      <c r="E413" s="23"/>
      <c r="F413" s="286" t="s">
        <v>2522</v>
      </c>
      <c r="G413" s="287" t="s">
        <v>2524</v>
      </c>
      <c r="H413" s="287" t="s">
        <v>2523</v>
      </c>
      <c r="I413" s="50">
        <v>3309.5603999999998</v>
      </c>
      <c r="J413" s="169"/>
      <c r="K413" s="169"/>
      <c r="L413" s="169"/>
      <c r="M413" s="169"/>
      <c r="N413" s="169"/>
      <c r="O413" s="169"/>
      <c r="P413" s="169"/>
      <c r="Q413" s="169"/>
      <c r="R413" s="169">
        <v>19</v>
      </c>
      <c r="S413" s="207">
        <v>2821.12</v>
      </c>
      <c r="T413" s="207"/>
      <c r="U413" s="169"/>
      <c r="V413" s="169"/>
      <c r="W413" s="180"/>
      <c r="X413" s="207">
        <v>66</v>
      </c>
      <c r="Y413" s="263">
        <v>488.44039999999995</v>
      </c>
      <c r="Z413" s="169"/>
      <c r="AA413" s="169"/>
      <c r="AB413" s="169"/>
      <c r="AC413" s="169"/>
      <c r="AD413" s="169"/>
      <c r="AE413" s="169"/>
      <c r="AF413" s="169"/>
      <c r="AG413" s="180"/>
      <c r="AH413" s="207">
        <v>3309.5603999999998</v>
      </c>
    </row>
    <row r="414" spans="2:34" ht="24.75" x14ac:dyDescent="0.25">
      <c r="B414" s="26"/>
      <c r="C414" s="48" t="s">
        <v>404</v>
      </c>
      <c r="D414" s="49">
        <v>5</v>
      </c>
      <c r="E414" s="23"/>
      <c r="F414" s="286" t="s">
        <v>2522</v>
      </c>
      <c r="G414" s="287" t="s">
        <v>2524</v>
      </c>
      <c r="H414" s="287" t="s">
        <v>2523</v>
      </c>
      <c r="I414" s="50">
        <v>271.39999999999998</v>
      </c>
      <c r="J414" s="169"/>
      <c r="K414" s="169"/>
      <c r="L414" s="169"/>
      <c r="M414" s="169"/>
      <c r="N414" s="169"/>
      <c r="O414" s="169"/>
      <c r="P414" s="169"/>
      <c r="Q414" s="169"/>
      <c r="R414" s="169"/>
      <c r="S414" s="207"/>
      <c r="T414" s="207"/>
      <c r="U414" s="169"/>
      <c r="V414" s="169"/>
      <c r="W414" s="180"/>
      <c r="X414" s="207">
        <v>5</v>
      </c>
      <c r="Y414" s="263">
        <v>271.39999999999998</v>
      </c>
      <c r="Z414" s="169"/>
      <c r="AA414" s="169"/>
      <c r="AB414" s="169"/>
      <c r="AC414" s="169"/>
      <c r="AD414" s="169"/>
      <c r="AE414" s="169"/>
      <c r="AF414" s="169"/>
      <c r="AG414" s="180"/>
      <c r="AH414" s="207">
        <v>271.39999999999998</v>
      </c>
    </row>
    <row r="415" spans="2:34" ht="24.75" x14ac:dyDescent="0.25">
      <c r="B415" s="26"/>
      <c r="C415" s="48" t="s">
        <v>405</v>
      </c>
      <c r="D415" s="49">
        <v>40</v>
      </c>
      <c r="E415" s="23"/>
      <c r="F415" s="286" t="s">
        <v>2522</v>
      </c>
      <c r="G415" s="287" t="s">
        <v>2524</v>
      </c>
      <c r="H415" s="287" t="s">
        <v>2523</v>
      </c>
      <c r="I415" s="50">
        <v>2059.1945711999997</v>
      </c>
      <c r="J415" s="169"/>
      <c r="K415" s="169"/>
      <c r="L415" s="169"/>
      <c r="M415" s="169"/>
      <c r="N415" s="169"/>
      <c r="O415" s="169"/>
      <c r="P415" s="169"/>
      <c r="Q415" s="169"/>
      <c r="R415" s="169">
        <v>25</v>
      </c>
      <c r="S415" s="207">
        <v>1914</v>
      </c>
      <c r="T415" s="207"/>
      <c r="U415" s="169"/>
      <c r="V415" s="169"/>
      <c r="W415" s="180"/>
      <c r="X415" s="207">
        <v>15</v>
      </c>
      <c r="Y415" s="263">
        <v>145.1945711999997</v>
      </c>
      <c r="Z415" s="169"/>
      <c r="AA415" s="169"/>
      <c r="AB415" s="169"/>
      <c r="AC415" s="169"/>
      <c r="AD415" s="169"/>
      <c r="AE415" s="169"/>
      <c r="AF415" s="169"/>
      <c r="AG415" s="180"/>
      <c r="AH415" s="207">
        <v>2059.1945711999997</v>
      </c>
    </row>
    <row r="416" spans="2:34" ht="24.75" x14ac:dyDescent="0.25">
      <c r="B416" s="26"/>
      <c r="C416" s="48" t="s">
        <v>406</v>
      </c>
      <c r="D416" s="49">
        <v>0</v>
      </c>
      <c r="E416" s="23"/>
      <c r="F416" s="286" t="s">
        <v>2522</v>
      </c>
      <c r="G416" s="287" t="s">
        <v>2524</v>
      </c>
      <c r="H416" s="287" t="s">
        <v>2523</v>
      </c>
      <c r="I416" s="50">
        <v>1.9999999999527063E-3</v>
      </c>
      <c r="J416" s="169"/>
      <c r="K416" s="169"/>
      <c r="L416" s="169"/>
      <c r="M416" s="169"/>
      <c r="N416" s="169"/>
      <c r="O416" s="169"/>
      <c r="P416" s="169"/>
      <c r="Q416" s="169"/>
      <c r="R416" s="169"/>
      <c r="S416" s="207"/>
      <c r="T416" s="207"/>
      <c r="U416" s="169"/>
      <c r="V416" s="169"/>
      <c r="W416" s="180"/>
      <c r="X416" s="207">
        <v>0</v>
      </c>
      <c r="Y416" s="263">
        <v>1.9999999999527063E-3</v>
      </c>
      <c r="Z416" s="169"/>
      <c r="AA416" s="169"/>
      <c r="AB416" s="169"/>
      <c r="AC416" s="169"/>
      <c r="AD416" s="169"/>
      <c r="AE416" s="169"/>
      <c r="AF416" s="169"/>
      <c r="AG416" s="180"/>
      <c r="AH416" s="207">
        <v>1.9999999999527063E-3</v>
      </c>
    </row>
    <row r="417" spans="2:34" ht="24.75" x14ac:dyDescent="0.25">
      <c r="B417" s="26"/>
      <c r="C417" s="48" t="s">
        <v>407</v>
      </c>
      <c r="D417" s="57">
        <v>68</v>
      </c>
      <c r="E417" s="23"/>
      <c r="F417" s="286" t="s">
        <v>2522</v>
      </c>
      <c r="G417" s="287" t="s">
        <v>2524</v>
      </c>
      <c r="H417" s="287" t="s">
        <v>2523</v>
      </c>
      <c r="I417" s="50">
        <v>1494.7432783999998</v>
      </c>
      <c r="J417" s="169"/>
      <c r="K417" s="169"/>
      <c r="L417" s="169"/>
      <c r="M417" s="169"/>
      <c r="N417" s="169"/>
      <c r="O417" s="169"/>
      <c r="P417" s="169"/>
      <c r="Q417" s="169"/>
      <c r="R417" s="169">
        <v>53</v>
      </c>
      <c r="S417" s="207">
        <v>909.9</v>
      </c>
      <c r="T417" s="207"/>
      <c r="U417" s="169"/>
      <c r="V417" s="169"/>
      <c r="W417" s="180"/>
      <c r="X417" s="207">
        <v>15</v>
      </c>
      <c r="Y417" s="263">
        <v>584.8432783999998</v>
      </c>
      <c r="Z417" s="169"/>
      <c r="AA417" s="169"/>
      <c r="AB417" s="169"/>
      <c r="AC417" s="169"/>
      <c r="AD417" s="169"/>
      <c r="AE417" s="169"/>
      <c r="AF417" s="169"/>
      <c r="AG417" s="180"/>
      <c r="AH417" s="207">
        <v>1494.7432783999998</v>
      </c>
    </row>
    <row r="418" spans="2:34" ht="24.75" x14ac:dyDescent="0.25">
      <c r="B418" s="26"/>
      <c r="C418" s="48" t="s">
        <v>408</v>
      </c>
      <c r="D418" s="49">
        <v>2</v>
      </c>
      <c r="E418" s="23"/>
      <c r="F418" s="286" t="s">
        <v>2522</v>
      </c>
      <c r="G418" s="287" t="s">
        <v>2524</v>
      </c>
      <c r="H418" s="287" t="s">
        <v>2523</v>
      </c>
      <c r="I418" s="58">
        <v>113.22002560000001</v>
      </c>
      <c r="J418" s="199"/>
      <c r="K418" s="199"/>
      <c r="L418" s="199"/>
      <c r="M418" s="199"/>
      <c r="N418" s="199"/>
      <c r="O418" s="199"/>
      <c r="P418" s="199"/>
      <c r="Q418" s="199"/>
      <c r="R418" s="199">
        <v>2</v>
      </c>
      <c r="S418" s="215">
        <v>113.22</v>
      </c>
      <c r="T418" s="207"/>
      <c r="U418" s="169"/>
      <c r="V418" s="169"/>
      <c r="W418" s="180"/>
      <c r="X418" s="207">
        <v>0</v>
      </c>
      <c r="Y418" s="263">
        <v>2.5600000014947E-5</v>
      </c>
      <c r="Z418" s="169"/>
      <c r="AA418" s="169"/>
      <c r="AB418" s="169"/>
      <c r="AC418" s="169"/>
      <c r="AD418" s="169"/>
      <c r="AE418" s="169"/>
      <c r="AF418" s="169"/>
      <c r="AG418" s="180"/>
      <c r="AH418" s="207">
        <v>113.22002560000001</v>
      </c>
    </row>
    <row r="419" spans="2:34" ht="24.75" x14ac:dyDescent="0.25">
      <c r="B419" s="26"/>
      <c r="C419" s="48" t="s">
        <v>409</v>
      </c>
      <c r="D419" s="49">
        <v>4</v>
      </c>
      <c r="E419" s="23"/>
      <c r="F419" s="286" t="s">
        <v>2522</v>
      </c>
      <c r="G419" s="287" t="s">
        <v>2524</v>
      </c>
      <c r="H419" s="287" t="s">
        <v>2523</v>
      </c>
      <c r="I419" s="50">
        <v>802.03839999999991</v>
      </c>
      <c r="J419" s="169"/>
      <c r="K419" s="169"/>
      <c r="L419" s="169"/>
      <c r="M419" s="169"/>
      <c r="N419" s="169"/>
      <c r="O419" s="169"/>
      <c r="P419" s="169"/>
      <c r="Q419" s="169"/>
      <c r="R419" s="169">
        <v>2</v>
      </c>
      <c r="S419" s="207">
        <v>800.4</v>
      </c>
      <c r="T419" s="207"/>
      <c r="U419" s="169"/>
      <c r="V419" s="169"/>
      <c r="W419" s="180"/>
      <c r="X419" s="207">
        <v>2</v>
      </c>
      <c r="Y419" s="263">
        <v>1.6383999999999332</v>
      </c>
      <c r="Z419" s="169"/>
      <c r="AA419" s="169"/>
      <c r="AB419" s="169"/>
      <c r="AC419" s="169"/>
      <c r="AD419" s="169"/>
      <c r="AE419" s="169"/>
      <c r="AF419" s="169"/>
      <c r="AG419" s="180"/>
      <c r="AH419" s="207">
        <v>802.03839999999991</v>
      </c>
    </row>
    <row r="420" spans="2:34" ht="24.75" x14ac:dyDescent="0.25">
      <c r="B420" s="26"/>
      <c r="C420" s="48" t="s">
        <v>410</v>
      </c>
      <c r="D420" s="49">
        <v>0</v>
      </c>
      <c r="E420" s="23"/>
      <c r="F420" s="286" t="s">
        <v>2522</v>
      </c>
      <c r="G420" s="287" t="s">
        <v>2524</v>
      </c>
      <c r="H420" s="287" t="s">
        <v>2523</v>
      </c>
      <c r="I420" s="50">
        <v>0</v>
      </c>
      <c r="J420" s="169"/>
      <c r="K420" s="169"/>
      <c r="L420" s="169"/>
      <c r="M420" s="169"/>
      <c r="N420" s="169"/>
      <c r="O420" s="169"/>
      <c r="P420" s="169"/>
      <c r="Q420" s="169"/>
      <c r="R420" s="169"/>
      <c r="S420" s="207"/>
      <c r="T420" s="207"/>
      <c r="U420" s="169"/>
      <c r="V420" s="169"/>
      <c r="W420" s="180"/>
      <c r="X420" s="207">
        <v>0</v>
      </c>
      <c r="Y420" s="263">
        <v>0</v>
      </c>
      <c r="Z420" s="169"/>
      <c r="AA420" s="169"/>
      <c r="AB420" s="169"/>
      <c r="AC420" s="169"/>
      <c r="AD420" s="169"/>
      <c r="AE420" s="169"/>
      <c r="AF420" s="169"/>
      <c r="AG420" s="180"/>
      <c r="AH420" s="207">
        <v>0</v>
      </c>
    </row>
    <row r="421" spans="2:34" ht="24.75" x14ac:dyDescent="0.25">
      <c r="B421" s="26"/>
      <c r="C421" s="48" t="s">
        <v>411</v>
      </c>
      <c r="D421" s="49">
        <v>24</v>
      </c>
      <c r="E421" s="23"/>
      <c r="F421" s="286" t="s">
        <v>2522</v>
      </c>
      <c r="G421" s="287" t="s">
        <v>2524</v>
      </c>
      <c r="H421" s="287" t="s">
        <v>2523</v>
      </c>
      <c r="I421" s="50">
        <v>383.35679999999996</v>
      </c>
      <c r="J421" s="169"/>
      <c r="K421" s="169"/>
      <c r="L421" s="169"/>
      <c r="M421" s="169"/>
      <c r="N421" s="169"/>
      <c r="O421" s="169"/>
      <c r="P421" s="169"/>
      <c r="Q421" s="169"/>
      <c r="R421" s="169"/>
      <c r="S421" s="207"/>
      <c r="T421" s="207"/>
      <c r="U421" s="169"/>
      <c r="V421" s="169"/>
      <c r="W421" s="180"/>
      <c r="X421" s="207">
        <v>24</v>
      </c>
      <c r="Y421" s="263">
        <v>383.35679999999996</v>
      </c>
      <c r="Z421" s="169"/>
      <c r="AA421" s="169"/>
      <c r="AB421" s="169"/>
      <c r="AC421" s="169"/>
      <c r="AD421" s="169"/>
      <c r="AE421" s="169"/>
      <c r="AF421" s="169"/>
      <c r="AG421" s="180"/>
      <c r="AH421" s="207">
        <v>383.35679999999996</v>
      </c>
    </row>
    <row r="422" spans="2:34" ht="24.75" x14ac:dyDescent="0.25">
      <c r="B422" s="26"/>
      <c r="C422" s="48" t="s">
        <v>412</v>
      </c>
      <c r="D422" s="57">
        <v>89</v>
      </c>
      <c r="E422" s="23"/>
      <c r="F422" s="286" t="s">
        <v>2522</v>
      </c>
      <c r="G422" s="287" t="s">
        <v>2524</v>
      </c>
      <c r="H422" s="287" t="s">
        <v>2523</v>
      </c>
      <c r="I422" s="50">
        <v>5058.3427264000002</v>
      </c>
      <c r="J422" s="169"/>
      <c r="K422" s="169"/>
      <c r="L422" s="169"/>
      <c r="M422" s="169"/>
      <c r="N422" s="169"/>
      <c r="O422" s="169"/>
      <c r="P422" s="169"/>
      <c r="Q422" s="169"/>
      <c r="R422" s="169">
        <v>89</v>
      </c>
      <c r="S422" s="207">
        <v>4802.3999999999996</v>
      </c>
      <c r="T422" s="207"/>
      <c r="U422" s="169"/>
      <c r="V422" s="169"/>
      <c r="W422" s="180"/>
      <c r="X422" s="207">
        <v>0</v>
      </c>
      <c r="Y422" s="263">
        <v>255.94272640000054</v>
      </c>
      <c r="Z422" s="169"/>
      <c r="AA422" s="169"/>
      <c r="AB422" s="169"/>
      <c r="AC422" s="169"/>
      <c r="AD422" s="169"/>
      <c r="AE422" s="169"/>
      <c r="AF422" s="169"/>
      <c r="AG422" s="180"/>
      <c r="AH422" s="207">
        <v>5058.3427264000002</v>
      </c>
    </row>
    <row r="423" spans="2:34" ht="24.75" x14ac:dyDescent="0.25">
      <c r="B423" s="26"/>
      <c r="C423" s="48" t="s">
        <v>413</v>
      </c>
      <c r="D423" s="49">
        <v>20</v>
      </c>
      <c r="E423" s="23"/>
      <c r="F423" s="286" t="s">
        <v>2522</v>
      </c>
      <c r="G423" s="287" t="s">
        <v>2524</v>
      </c>
      <c r="H423" s="287" t="s">
        <v>2523</v>
      </c>
      <c r="I423" s="50">
        <v>220.39999999999986</v>
      </c>
      <c r="J423" s="169"/>
      <c r="K423" s="169"/>
      <c r="L423" s="169"/>
      <c r="M423" s="169"/>
      <c r="N423" s="169"/>
      <c r="O423" s="169"/>
      <c r="P423" s="169"/>
      <c r="Q423" s="169"/>
      <c r="R423" s="169">
        <v>2</v>
      </c>
      <c r="S423" s="207">
        <v>220.4</v>
      </c>
      <c r="T423" s="207"/>
      <c r="U423" s="169"/>
      <c r="V423" s="169"/>
      <c r="W423" s="180"/>
      <c r="X423" s="207">
        <v>18</v>
      </c>
      <c r="Y423" s="263">
        <v>0</v>
      </c>
      <c r="Z423" s="169"/>
      <c r="AA423" s="169"/>
      <c r="AB423" s="169"/>
      <c r="AC423" s="169"/>
      <c r="AD423" s="169"/>
      <c r="AE423" s="169"/>
      <c r="AF423" s="169"/>
      <c r="AG423" s="180"/>
      <c r="AH423" s="207">
        <v>220.4</v>
      </c>
    </row>
    <row r="424" spans="2:34" ht="24.75" x14ac:dyDescent="0.25">
      <c r="B424" s="26"/>
      <c r="C424" s="48" t="s">
        <v>414</v>
      </c>
      <c r="D424" s="57">
        <v>17</v>
      </c>
      <c r="E424" s="23"/>
      <c r="F424" s="286" t="s">
        <v>2522</v>
      </c>
      <c r="G424" s="287" t="s">
        <v>2524</v>
      </c>
      <c r="H424" s="287" t="s">
        <v>2523</v>
      </c>
      <c r="I424" s="58">
        <v>2228.3620608000001</v>
      </c>
      <c r="J424" s="199"/>
      <c r="K424" s="199"/>
      <c r="L424" s="199"/>
      <c r="M424" s="199"/>
      <c r="N424" s="199"/>
      <c r="O424" s="199"/>
      <c r="P424" s="199"/>
      <c r="Q424" s="199"/>
      <c r="R424" s="199">
        <v>17</v>
      </c>
      <c r="S424" s="215">
        <v>2228.36</v>
      </c>
      <c r="T424" s="207"/>
      <c r="U424" s="169"/>
      <c r="V424" s="169"/>
      <c r="W424" s="180"/>
      <c r="X424" s="207">
        <v>0</v>
      </c>
      <c r="Y424" s="263">
        <v>2.0607999999811E-3</v>
      </c>
      <c r="Z424" s="169"/>
      <c r="AA424" s="169"/>
      <c r="AB424" s="169"/>
      <c r="AC424" s="169"/>
      <c r="AD424" s="169"/>
      <c r="AE424" s="169"/>
      <c r="AF424" s="169"/>
      <c r="AG424" s="180"/>
      <c r="AH424" s="207">
        <v>2228.3620608000001</v>
      </c>
    </row>
    <row r="425" spans="2:34" ht="24.75" x14ac:dyDescent="0.25">
      <c r="B425" s="26"/>
      <c r="C425" s="48"/>
      <c r="D425" s="49">
        <v>0</v>
      </c>
      <c r="E425" s="23"/>
      <c r="F425" s="286" t="s">
        <v>2522</v>
      </c>
      <c r="G425" s="287" t="s">
        <v>2524</v>
      </c>
      <c r="H425" s="287" t="s">
        <v>2523</v>
      </c>
      <c r="I425" s="50">
        <v>0</v>
      </c>
      <c r="J425" s="169"/>
      <c r="K425" s="169"/>
      <c r="L425" s="169"/>
      <c r="M425" s="169"/>
      <c r="N425" s="169"/>
      <c r="O425" s="169"/>
      <c r="P425" s="169"/>
      <c r="Q425" s="169"/>
      <c r="R425" s="169"/>
      <c r="S425" s="207"/>
      <c r="T425" s="207"/>
      <c r="U425" s="169"/>
      <c r="V425" s="169"/>
      <c r="W425" s="180"/>
      <c r="X425" s="207">
        <v>0</v>
      </c>
      <c r="Y425" s="263">
        <v>0</v>
      </c>
      <c r="Z425" s="169"/>
      <c r="AA425" s="169"/>
      <c r="AB425" s="169"/>
      <c r="AC425" s="169"/>
      <c r="AD425" s="169"/>
      <c r="AE425" s="169"/>
      <c r="AF425" s="169"/>
      <c r="AG425" s="180"/>
      <c r="AH425" s="207">
        <v>0</v>
      </c>
    </row>
    <row r="426" spans="2:34" x14ac:dyDescent="0.25">
      <c r="B426" s="85">
        <v>21602</v>
      </c>
      <c r="C426" s="16" t="s">
        <v>415</v>
      </c>
      <c r="D426" s="16"/>
      <c r="E426" s="16"/>
      <c r="F426" s="16"/>
      <c r="G426" s="16"/>
      <c r="H426" s="16"/>
      <c r="I426" s="86">
        <v>247776.59798559998</v>
      </c>
      <c r="J426" s="173">
        <v>0</v>
      </c>
      <c r="K426" s="173">
        <v>0</v>
      </c>
      <c r="L426" s="173">
        <v>0</v>
      </c>
      <c r="M426" s="173">
        <v>0</v>
      </c>
      <c r="N426" s="173">
        <v>0</v>
      </c>
      <c r="O426" s="173">
        <v>0</v>
      </c>
      <c r="P426" s="173">
        <v>0</v>
      </c>
      <c r="Q426" s="173">
        <v>0</v>
      </c>
      <c r="R426" s="173">
        <v>510</v>
      </c>
      <c r="S426" s="184">
        <v>222599.21000000002</v>
      </c>
      <c r="T426" s="173">
        <v>0</v>
      </c>
      <c r="U426" s="173">
        <v>0</v>
      </c>
      <c r="V426" s="173">
        <v>0</v>
      </c>
      <c r="W426" s="179">
        <v>0</v>
      </c>
      <c r="X426" s="173">
        <v>220</v>
      </c>
      <c r="Y426" s="267">
        <v>25177.387985600002</v>
      </c>
      <c r="Z426" s="173">
        <v>0</v>
      </c>
      <c r="AA426" s="173">
        <v>0</v>
      </c>
      <c r="AB426" s="173">
        <v>0</v>
      </c>
      <c r="AC426" s="173">
        <v>0</v>
      </c>
      <c r="AD426" s="173">
        <v>0</v>
      </c>
      <c r="AE426" s="173">
        <v>0</v>
      </c>
      <c r="AF426" s="173">
        <v>0</v>
      </c>
      <c r="AG426" s="179">
        <v>0</v>
      </c>
      <c r="AH426" s="204">
        <v>247776.59798559998</v>
      </c>
    </row>
    <row r="427" spans="2:34" ht="24.75" x14ac:dyDescent="0.25">
      <c r="B427" s="26"/>
      <c r="C427" s="48" t="s">
        <v>416</v>
      </c>
      <c r="D427" s="49">
        <v>7</v>
      </c>
      <c r="E427" s="23"/>
      <c r="F427" s="286" t="s">
        <v>2522</v>
      </c>
      <c r="G427" s="287" t="s">
        <v>2524</v>
      </c>
      <c r="H427" s="287" t="s">
        <v>2523</v>
      </c>
      <c r="I427" s="50">
        <v>1636.32</v>
      </c>
      <c r="J427" s="169"/>
      <c r="K427" s="169"/>
      <c r="L427" s="169"/>
      <c r="M427" s="169"/>
      <c r="N427" s="169"/>
      <c r="O427" s="169"/>
      <c r="P427" s="169"/>
      <c r="Q427" s="169"/>
      <c r="R427" s="169"/>
      <c r="S427" s="207"/>
      <c r="T427" s="207"/>
      <c r="U427" s="169"/>
      <c r="V427" s="169"/>
      <c r="W427" s="180"/>
      <c r="X427" s="207">
        <v>7</v>
      </c>
      <c r="Y427" s="263">
        <v>1636.32</v>
      </c>
      <c r="Z427" s="169"/>
      <c r="AA427" s="169"/>
      <c r="AB427" s="169"/>
      <c r="AC427" s="169"/>
      <c r="AD427" s="169"/>
      <c r="AE427" s="169"/>
      <c r="AF427" s="169"/>
      <c r="AG427" s="180"/>
      <c r="AH427" s="207">
        <v>1636.32</v>
      </c>
    </row>
    <row r="428" spans="2:34" ht="24.75" x14ac:dyDescent="0.25">
      <c r="B428" s="26"/>
      <c r="C428" s="48" t="s">
        <v>417</v>
      </c>
      <c r="D428" s="49">
        <v>30</v>
      </c>
      <c r="E428" s="23"/>
      <c r="F428" s="286" t="s">
        <v>2522</v>
      </c>
      <c r="G428" s="287" t="s">
        <v>2524</v>
      </c>
      <c r="H428" s="287" t="s">
        <v>2523</v>
      </c>
      <c r="I428" s="50">
        <v>97.050000000000182</v>
      </c>
      <c r="J428" s="169"/>
      <c r="K428" s="169"/>
      <c r="L428" s="169"/>
      <c r="M428" s="169"/>
      <c r="N428" s="169"/>
      <c r="O428" s="169"/>
      <c r="P428" s="169"/>
      <c r="Q428" s="169"/>
      <c r="R428" s="169"/>
      <c r="S428" s="207"/>
      <c r="T428" s="207"/>
      <c r="U428" s="169"/>
      <c r="V428" s="169"/>
      <c r="W428" s="180"/>
      <c r="X428" s="207">
        <v>30</v>
      </c>
      <c r="Y428" s="263">
        <v>97.050000000000182</v>
      </c>
      <c r="Z428" s="169"/>
      <c r="AA428" s="169"/>
      <c r="AB428" s="169"/>
      <c r="AC428" s="169"/>
      <c r="AD428" s="169"/>
      <c r="AE428" s="169"/>
      <c r="AF428" s="169"/>
      <c r="AG428" s="180"/>
      <c r="AH428" s="207">
        <v>97.050000000000182</v>
      </c>
    </row>
    <row r="429" spans="2:34" ht="24.75" x14ac:dyDescent="0.25">
      <c r="B429" s="26"/>
      <c r="C429" s="48" t="s">
        <v>418</v>
      </c>
      <c r="D429" s="49">
        <v>15</v>
      </c>
      <c r="E429" s="23"/>
      <c r="F429" s="286" t="s">
        <v>2522</v>
      </c>
      <c r="G429" s="287" t="s">
        <v>2524</v>
      </c>
      <c r="H429" s="287" t="s">
        <v>2523</v>
      </c>
      <c r="I429" s="58">
        <v>2001</v>
      </c>
      <c r="J429" s="199"/>
      <c r="K429" s="199"/>
      <c r="L429" s="199"/>
      <c r="M429" s="199"/>
      <c r="N429" s="199"/>
      <c r="O429" s="199"/>
      <c r="P429" s="199"/>
      <c r="Q429" s="199"/>
      <c r="R429" s="199">
        <v>15</v>
      </c>
      <c r="S429" s="215">
        <v>2001</v>
      </c>
      <c r="T429" s="207"/>
      <c r="U429" s="169"/>
      <c r="V429" s="169"/>
      <c r="W429" s="180"/>
      <c r="X429" s="207">
        <v>0</v>
      </c>
      <c r="Y429" s="263">
        <v>0</v>
      </c>
      <c r="Z429" s="169"/>
      <c r="AA429" s="169"/>
      <c r="AB429" s="169"/>
      <c r="AC429" s="169"/>
      <c r="AD429" s="169"/>
      <c r="AE429" s="169"/>
      <c r="AF429" s="169"/>
      <c r="AG429" s="180"/>
      <c r="AH429" s="207">
        <v>2001</v>
      </c>
    </row>
    <row r="430" spans="2:34" ht="24.75" x14ac:dyDescent="0.25">
      <c r="B430" s="26"/>
      <c r="C430" s="48" t="s">
        <v>419</v>
      </c>
      <c r="D430" s="57">
        <v>15</v>
      </c>
      <c r="E430" s="23"/>
      <c r="F430" s="286" t="s">
        <v>2522</v>
      </c>
      <c r="G430" s="287" t="s">
        <v>2524</v>
      </c>
      <c r="H430" s="287" t="s">
        <v>2523</v>
      </c>
      <c r="I430" s="58">
        <v>3219</v>
      </c>
      <c r="J430" s="199"/>
      <c r="K430" s="199"/>
      <c r="L430" s="199"/>
      <c r="M430" s="199"/>
      <c r="N430" s="199"/>
      <c r="O430" s="199"/>
      <c r="P430" s="199"/>
      <c r="Q430" s="199"/>
      <c r="R430" s="199">
        <v>15</v>
      </c>
      <c r="S430" s="215">
        <v>3219</v>
      </c>
      <c r="T430" s="207"/>
      <c r="U430" s="169"/>
      <c r="V430" s="169"/>
      <c r="W430" s="180"/>
      <c r="X430" s="207">
        <v>0</v>
      </c>
      <c r="Y430" s="263">
        <v>0</v>
      </c>
      <c r="Z430" s="169"/>
      <c r="AA430" s="169"/>
      <c r="AB430" s="169"/>
      <c r="AC430" s="169"/>
      <c r="AD430" s="169"/>
      <c r="AE430" s="169"/>
      <c r="AF430" s="169"/>
      <c r="AG430" s="180"/>
      <c r="AH430" s="207">
        <v>3219</v>
      </c>
    </row>
    <row r="431" spans="2:34" ht="24.75" x14ac:dyDescent="0.25">
      <c r="B431" s="26"/>
      <c r="C431" s="48" t="s">
        <v>420</v>
      </c>
      <c r="D431" s="49">
        <v>0</v>
      </c>
      <c r="E431" s="23"/>
      <c r="F431" s="286" t="s">
        <v>2522</v>
      </c>
      <c r="G431" s="287" t="s">
        <v>2524</v>
      </c>
      <c r="H431" s="287" t="s">
        <v>2523</v>
      </c>
      <c r="I431" s="50">
        <v>0</v>
      </c>
      <c r="J431" s="169"/>
      <c r="K431" s="169"/>
      <c r="L431" s="169"/>
      <c r="M431" s="169"/>
      <c r="N431" s="169"/>
      <c r="O431" s="169"/>
      <c r="P431" s="169"/>
      <c r="Q431" s="169"/>
      <c r="R431" s="169"/>
      <c r="S431" s="207"/>
      <c r="T431" s="207"/>
      <c r="U431" s="169"/>
      <c r="V431" s="169"/>
      <c r="W431" s="180"/>
      <c r="X431" s="207">
        <v>0</v>
      </c>
      <c r="Y431" s="263">
        <v>0</v>
      </c>
      <c r="Z431" s="169"/>
      <c r="AA431" s="169"/>
      <c r="AB431" s="169"/>
      <c r="AC431" s="169"/>
      <c r="AD431" s="169"/>
      <c r="AE431" s="169"/>
      <c r="AF431" s="169"/>
      <c r="AG431" s="180"/>
      <c r="AH431" s="207">
        <v>0</v>
      </c>
    </row>
    <row r="432" spans="2:34" ht="24.75" x14ac:dyDescent="0.25">
      <c r="B432" s="26"/>
      <c r="C432" s="48" t="s">
        <v>421</v>
      </c>
      <c r="D432" s="49">
        <v>352</v>
      </c>
      <c r="E432" s="23"/>
      <c r="F432" s="286" t="s">
        <v>2522</v>
      </c>
      <c r="G432" s="287" t="s">
        <v>2524</v>
      </c>
      <c r="H432" s="287" t="s">
        <v>2523</v>
      </c>
      <c r="I432" s="50">
        <v>144025.5999728</v>
      </c>
      <c r="J432" s="169"/>
      <c r="K432" s="169"/>
      <c r="L432" s="169"/>
      <c r="M432" s="169"/>
      <c r="N432" s="169"/>
      <c r="O432" s="169"/>
      <c r="P432" s="169"/>
      <c r="Q432" s="169"/>
      <c r="R432" s="169"/>
      <c r="S432" s="207">
        <v>144025.60000000001</v>
      </c>
      <c r="T432" s="207"/>
      <c r="U432" s="169"/>
      <c r="V432" s="169"/>
      <c r="W432" s="180"/>
      <c r="X432" s="207">
        <v>0</v>
      </c>
      <c r="Y432" s="263">
        <v>-2.7200003387406468E-5</v>
      </c>
      <c r="Z432" s="169"/>
      <c r="AA432" s="169"/>
      <c r="AB432" s="169"/>
      <c r="AC432" s="169"/>
      <c r="AD432" s="169"/>
      <c r="AE432" s="169"/>
      <c r="AF432" s="169"/>
      <c r="AG432" s="180"/>
      <c r="AH432" s="207">
        <v>144025.5999728</v>
      </c>
    </row>
    <row r="433" spans="2:34" ht="24.75" x14ac:dyDescent="0.25">
      <c r="B433" s="26"/>
      <c r="C433" s="48" t="s">
        <v>422</v>
      </c>
      <c r="D433" s="49">
        <v>0</v>
      </c>
      <c r="E433" s="23"/>
      <c r="F433" s="286" t="s">
        <v>2522</v>
      </c>
      <c r="G433" s="287" t="s">
        <v>2524</v>
      </c>
      <c r="H433" s="287" t="s">
        <v>2523</v>
      </c>
      <c r="I433" s="50">
        <v>0</v>
      </c>
      <c r="J433" s="169"/>
      <c r="K433" s="169"/>
      <c r="L433" s="169"/>
      <c r="M433" s="169"/>
      <c r="N433" s="169"/>
      <c r="O433" s="169"/>
      <c r="P433" s="169"/>
      <c r="Q433" s="169"/>
      <c r="R433" s="169"/>
      <c r="S433" s="207"/>
      <c r="T433" s="207"/>
      <c r="U433" s="169"/>
      <c r="V433" s="169"/>
      <c r="W433" s="180"/>
      <c r="X433" s="207">
        <v>0</v>
      </c>
      <c r="Y433" s="263">
        <v>0</v>
      </c>
      <c r="Z433" s="169"/>
      <c r="AA433" s="169"/>
      <c r="AB433" s="169"/>
      <c r="AC433" s="169"/>
      <c r="AD433" s="169"/>
      <c r="AE433" s="169"/>
      <c r="AF433" s="169"/>
      <c r="AG433" s="180"/>
      <c r="AH433" s="207">
        <v>0</v>
      </c>
    </row>
    <row r="434" spans="2:34" ht="24.75" x14ac:dyDescent="0.25">
      <c r="B434" s="26"/>
      <c r="C434" s="48" t="s">
        <v>423</v>
      </c>
      <c r="D434" s="49">
        <v>36</v>
      </c>
      <c r="E434" s="23"/>
      <c r="F434" s="286" t="s">
        <v>2522</v>
      </c>
      <c r="G434" s="287" t="s">
        <v>2524</v>
      </c>
      <c r="H434" s="287" t="s">
        <v>2523</v>
      </c>
      <c r="I434" s="50">
        <v>30.299999999999272</v>
      </c>
      <c r="J434" s="169"/>
      <c r="K434" s="169"/>
      <c r="L434" s="169"/>
      <c r="M434" s="169"/>
      <c r="N434" s="169"/>
      <c r="O434" s="169"/>
      <c r="P434" s="169"/>
      <c r="Q434" s="169"/>
      <c r="R434" s="169"/>
      <c r="S434" s="207"/>
      <c r="T434" s="207"/>
      <c r="U434" s="169"/>
      <c r="V434" s="169"/>
      <c r="W434" s="180"/>
      <c r="X434" s="207">
        <v>36</v>
      </c>
      <c r="Y434" s="263">
        <v>30.299999999999272</v>
      </c>
      <c r="Z434" s="169"/>
      <c r="AA434" s="169"/>
      <c r="AB434" s="169"/>
      <c r="AC434" s="169"/>
      <c r="AD434" s="169"/>
      <c r="AE434" s="169"/>
      <c r="AF434" s="169"/>
      <c r="AG434" s="180"/>
      <c r="AH434" s="207">
        <v>30.299999999999272</v>
      </c>
    </row>
    <row r="435" spans="2:34" ht="24.75" x14ac:dyDescent="0.25">
      <c r="B435" s="26"/>
      <c r="C435" s="48" t="s">
        <v>424</v>
      </c>
      <c r="D435" s="49">
        <v>105</v>
      </c>
      <c r="E435" s="23"/>
      <c r="F435" s="286" t="s">
        <v>2522</v>
      </c>
      <c r="G435" s="287" t="s">
        <v>2524</v>
      </c>
      <c r="H435" s="287" t="s">
        <v>2523</v>
      </c>
      <c r="I435" s="50">
        <v>33408.94</v>
      </c>
      <c r="J435" s="169"/>
      <c r="K435" s="169"/>
      <c r="L435" s="169"/>
      <c r="M435" s="169"/>
      <c r="N435" s="169"/>
      <c r="O435" s="169"/>
      <c r="P435" s="169"/>
      <c r="Q435" s="169"/>
      <c r="R435" s="169">
        <v>100</v>
      </c>
      <c r="S435" s="207">
        <v>33408</v>
      </c>
      <c r="T435" s="207"/>
      <c r="U435" s="169"/>
      <c r="V435" s="169"/>
      <c r="W435" s="180"/>
      <c r="X435" s="207">
        <v>5</v>
      </c>
      <c r="Y435" s="263">
        <v>0.94000000000232831</v>
      </c>
      <c r="Z435" s="169"/>
      <c r="AA435" s="169"/>
      <c r="AB435" s="169"/>
      <c r="AC435" s="169"/>
      <c r="AD435" s="169"/>
      <c r="AE435" s="169"/>
      <c r="AF435" s="169"/>
      <c r="AG435" s="180"/>
      <c r="AH435" s="207">
        <v>33408.94</v>
      </c>
    </row>
    <row r="436" spans="2:34" ht="24.75" x14ac:dyDescent="0.25">
      <c r="B436" s="26"/>
      <c r="C436" s="48" t="s">
        <v>425</v>
      </c>
      <c r="D436" s="49">
        <v>88</v>
      </c>
      <c r="E436" s="23"/>
      <c r="F436" s="286" t="s">
        <v>2522</v>
      </c>
      <c r="G436" s="287" t="s">
        <v>2524</v>
      </c>
      <c r="H436" s="287" t="s">
        <v>2523</v>
      </c>
      <c r="I436" s="50">
        <v>17601.300000000007</v>
      </c>
      <c r="J436" s="169"/>
      <c r="K436" s="169"/>
      <c r="L436" s="169"/>
      <c r="M436" s="169"/>
      <c r="N436" s="169"/>
      <c r="O436" s="169"/>
      <c r="P436" s="169"/>
      <c r="Q436" s="169"/>
      <c r="R436" s="169"/>
      <c r="S436" s="207"/>
      <c r="T436" s="207"/>
      <c r="U436" s="169"/>
      <c r="V436" s="169"/>
      <c r="W436" s="180"/>
      <c r="X436" s="207">
        <v>88</v>
      </c>
      <c r="Y436" s="263">
        <v>17601.300000000007</v>
      </c>
      <c r="Z436" s="169"/>
      <c r="AA436" s="169"/>
      <c r="AB436" s="169"/>
      <c r="AC436" s="169"/>
      <c r="AD436" s="169"/>
      <c r="AE436" s="169"/>
      <c r="AF436" s="169"/>
      <c r="AG436" s="180"/>
      <c r="AH436" s="207">
        <v>17601.300000000007</v>
      </c>
    </row>
    <row r="437" spans="2:34" ht="24.75" x14ac:dyDescent="0.25">
      <c r="B437" s="26"/>
      <c r="C437" s="48" t="s">
        <v>426</v>
      </c>
      <c r="D437" s="49">
        <v>0</v>
      </c>
      <c r="E437" s="23"/>
      <c r="F437" s="286" t="s">
        <v>2522</v>
      </c>
      <c r="G437" s="287" t="s">
        <v>2524</v>
      </c>
      <c r="H437" s="287" t="s">
        <v>2523</v>
      </c>
      <c r="I437" s="50">
        <v>0</v>
      </c>
      <c r="J437" s="169"/>
      <c r="K437" s="169"/>
      <c r="L437" s="169"/>
      <c r="M437" s="169"/>
      <c r="N437" s="169"/>
      <c r="O437" s="169"/>
      <c r="P437" s="169"/>
      <c r="Q437" s="169"/>
      <c r="R437" s="169"/>
      <c r="S437" s="207"/>
      <c r="T437" s="207"/>
      <c r="U437" s="169"/>
      <c r="V437" s="169"/>
      <c r="W437" s="180"/>
      <c r="X437" s="207">
        <v>0</v>
      </c>
      <c r="Y437" s="263">
        <v>0</v>
      </c>
      <c r="Z437" s="169"/>
      <c r="AA437" s="169"/>
      <c r="AB437" s="169"/>
      <c r="AC437" s="169"/>
      <c r="AD437" s="169"/>
      <c r="AE437" s="169"/>
      <c r="AF437" s="169"/>
      <c r="AG437" s="180"/>
      <c r="AH437" s="207">
        <v>0</v>
      </c>
    </row>
    <row r="438" spans="2:34" ht="24.75" x14ac:dyDescent="0.25">
      <c r="B438" s="26"/>
      <c r="C438" s="48" t="s">
        <v>427</v>
      </c>
      <c r="D438" s="49">
        <v>48</v>
      </c>
      <c r="E438" s="23"/>
      <c r="F438" s="286" t="s">
        <v>2522</v>
      </c>
      <c r="G438" s="287" t="s">
        <v>2524</v>
      </c>
      <c r="H438" s="287" t="s">
        <v>2523</v>
      </c>
      <c r="I438" s="50">
        <v>2071.8527999999997</v>
      </c>
      <c r="J438" s="169"/>
      <c r="K438" s="169"/>
      <c r="L438" s="169"/>
      <c r="M438" s="169"/>
      <c r="N438" s="169"/>
      <c r="O438" s="169"/>
      <c r="P438" s="169"/>
      <c r="Q438" s="169"/>
      <c r="R438" s="169">
        <v>23</v>
      </c>
      <c r="S438" s="207">
        <v>1325.73</v>
      </c>
      <c r="T438" s="207"/>
      <c r="U438" s="169"/>
      <c r="V438" s="169"/>
      <c r="W438" s="180"/>
      <c r="X438" s="207">
        <v>25</v>
      </c>
      <c r="Y438" s="263">
        <v>746.12279999999964</v>
      </c>
      <c r="Z438" s="169"/>
      <c r="AA438" s="169"/>
      <c r="AB438" s="169"/>
      <c r="AC438" s="169"/>
      <c r="AD438" s="169"/>
      <c r="AE438" s="169"/>
      <c r="AF438" s="169"/>
      <c r="AG438" s="180"/>
      <c r="AH438" s="207">
        <v>2071.8527999999997</v>
      </c>
    </row>
    <row r="439" spans="2:34" ht="24.75" x14ac:dyDescent="0.25">
      <c r="B439" s="26"/>
      <c r="C439" s="48" t="s">
        <v>428</v>
      </c>
      <c r="D439" s="49">
        <v>42</v>
      </c>
      <c r="E439" s="23"/>
      <c r="F439" s="286" t="s">
        <v>2522</v>
      </c>
      <c r="G439" s="287" t="s">
        <v>2524</v>
      </c>
      <c r="H439" s="287" t="s">
        <v>2523</v>
      </c>
      <c r="I439" s="58">
        <v>7015.6775999999991</v>
      </c>
      <c r="J439" s="199"/>
      <c r="K439" s="199"/>
      <c r="L439" s="199"/>
      <c r="M439" s="199"/>
      <c r="N439" s="199"/>
      <c r="O439" s="199"/>
      <c r="P439" s="199"/>
      <c r="Q439" s="199"/>
      <c r="R439" s="199">
        <v>42</v>
      </c>
      <c r="S439" s="215">
        <v>7015.68</v>
      </c>
      <c r="T439" s="215"/>
      <c r="U439" s="169"/>
      <c r="V439" s="169"/>
      <c r="W439" s="180"/>
      <c r="X439" s="207">
        <v>0</v>
      </c>
      <c r="Y439" s="263">
        <v>-2.4000000012165401E-3</v>
      </c>
      <c r="Z439" s="169"/>
      <c r="AA439" s="169"/>
      <c r="AB439" s="169"/>
      <c r="AC439" s="169"/>
      <c r="AD439" s="169"/>
      <c r="AE439" s="169"/>
      <c r="AF439" s="169"/>
      <c r="AG439" s="180"/>
      <c r="AH439" s="207">
        <v>7015.6775999999991</v>
      </c>
    </row>
    <row r="440" spans="2:34" ht="24.75" x14ac:dyDescent="0.25">
      <c r="B440" s="26"/>
      <c r="C440" s="48" t="s">
        <v>429</v>
      </c>
      <c r="D440" s="49">
        <v>6</v>
      </c>
      <c r="E440" s="23"/>
      <c r="F440" s="286" t="s">
        <v>2522</v>
      </c>
      <c r="G440" s="287" t="s">
        <v>2524</v>
      </c>
      <c r="H440" s="287" t="s">
        <v>2523</v>
      </c>
      <c r="I440" s="58">
        <v>890.88159999999993</v>
      </c>
      <c r="J440" s="199"/>
      <c r="K440" s="199"/>
      <c r="L440" s="199"/>
      <c r="M440" s="199"/>
      <c r="N440" s="199"/>
      <c r="O440" s="199"/>
      <c r="P440" s="199"/>
      <c r="Q440" s="199"/>
      <c r="R440" s="199">
        <v>6</v>
      </c>
      <c r="S440" s="215">
        <v>890.88</v>
      </c>
      <c r="T440" s="215"/>
      <c r="U440" s="169"/>
      <c r="V440" s="169"/>
      <c r="W440" s="180"/>
      <c r="X440" s="207">
        <v>0</v>
      </c>
      <c r="Y440" s="263">
        <v>1.5999999999394277E-3</v>
      </c>
      <c r="Z440" s="169"/>
      <c r="AA440" s="169"/>
      <c r="AB440" s="169"/>
      <c r="AC440" s="169"/>
      <c r="AD440" s="169"/>
      <c r="AE440" s="169"/>
      <c r="AF440" s="169"/>
      <c r="AG440" s="180"/>
      <c r="AH440" s="207">
        <v>890.88159999999993</v>
      </c>
    </row>
    <row r="441" spans="2:34" ht="24.75" x14ac:dyDescent="0.25">
      <c r="B441" s="26"/>
      <c r="C441" s="48" t="s">
        <v>430</v>
      </c>
      <c r="D441" s="49">
        <v>88</v>
      </c>
      <c r="E441" s="23"/>
      <c r="F441" s="286" t="s">
        <v>2522</v>
      </c>
      <c r="G441" s="287" t="s">
        <v>2524</v>
      </c>
      <c r="H441" s="287" t="s">
        <v>2523</v>
      </c>
      <c r="I441" s="58">
        <v>17126.176012799999</v>
      </c>
      <c r="J441" s="199"/>
      <c r="K441" s="199"/>
      <c r="L441" s="199"/>
      <c r="M441" s="199"/>
      <c r="N441" s="199"/>
      <c r="O441" s="199"/>
      <c r="P441" s="199"/>
      <c r="Q441" s="199"/>
      <c r="R441" s="199">
        <v>59</v>
      </c>
      <c r="S441" s="215">
        <v>14009.32</v>
      </c>
      <c r="T441" s="215"/>
      <c r="U441" s="169"/>
      <c r="V441" s="169"/>
      <c r="W441" s="180"/>
      <c r="X441" s="207">
        <v>29</v>
      </c>
      <c r="Y441" s="263">
        <v>3116.856012799999</v>
      </c>
      <c r="Z441" s="169"/>
      <c r="AA441" s="169"/>
      <c r="AB441" s="169"/>
      <c r="AC441" s="169"/>
      <c r="AD441" s="169"/>
      <c r="AE441" s="169"/>
      <c r="AF441" s="169"/>
      <c r="AG441" s="180"/>
      <c r="AH441" s="207">
        <v>17126.176012799999</v>
      </c>
    </row>
    <row r="442" spans="2:34" ht="24.75" x14ac:dyDescent="0.25">
      <c r="B442" s="26"/>
      <c r="C442" s="48" t="s">
        <v>431</v>
      </c>
      <c r="D442" s="49">
        <v>0</v>
      </c>
      <c r="E442" s="23"/>
      <c r="F442" s="286" t="s">
        <v>2522</v>
      </c>
      <c r="G442" s="287" t="s">
        <v>2524</v>
      </c>
      <c r="H442" s="287" t="s">
        <v>2523</v>
      </c>
      <c r="I442" s="58">
        <v>0</v>
      </c>
      <c r="J442" s="199"/>
      <c r="K442" s="199"/>
      <c r="L442" s="199"/>
      <c r="M442" s="199"/>
      <c r="N442" s="199"/>
      <c r="O442" s="199"/>
      <c r="P442" s="199"/>
      <c r="Q442" s="199"/>
      <c r="R442" s="199"/>
      <c r="S442" s="215"/>
      <c r="T442" s="215"/>
      <c r="U442" s="169"/>
      <c r="V442" s="169"/>
      <c r="W442" s="180"/>
      <c r="X442" s="207">
        <v>0</v>
      </c>
      <c r="Y442" s="263">
        <v>0</v>
      </c>
      <c r="Z442" s="169"/>
      <c r="AA442" s="169"/>
      <c r="AB442" s="169"/>
      <c r="AC442" s="169"/>
      <c r="AD442" s="169"/>
      <c r="AE442" s="169"/>
      <c r="AF442" s="169"/>
      <c r="AG442" s="180"/>
      <c r="AH442" s="207">
        <v>0</v>
      </c>
    </row>
    <row r="443" spans="2:34" ht="24.75" x14ac:dyDescent="0.25">
      <c r="B443" s="26"/>
      <c r="C443" s="48" t="s">
        <v>432</v>
      </c>
      <c r="D443" s="49">
        <v>100</v>
      </c>
      <c r="E443" s="23"/>
      <c r="F443" s="286" t="s">
        <v>2522</v>
      </c>
      <c r="G443" s="287" t="s">
        <v>2524</v>
      </c>
      <c r="H443" s="287" t="s">
        <v>2523</v>
      </c>
      <c r="I443" s="50">
        <v>9222</v>
      </c>
      <c r="J443" s="169"/>
      <c r="K443" s="169"/>
      <c r="L443" s="169"/>
      <c r="M443" s="169"/>
      <c r="N443" s="169"/>
      <c r="O443" s="169"/>
      <c r="P443" s="169"/>
      <c r="Q443" s="169"/>
      <c r="R443" s="169">
        <v>100</v>
      </c>
      <c r="S443" s="207">
        <v>9222</v>
      </c>
      <c r="T443" s="207"/>
      <c r="U443" s="169"/>
      <c r="V443" s="169"/>
      <c r="W443" s="180"/>
      <c r="X443" s="207">
        <v>0</v>
      </c>
      <c r="Y443" s="263">
        <v>0</v>
      </c>
      <c r="Z443" s="169"/>
      <c r="AA443" s="169"/>
      <c r="AB443" s="169"/>
      <c r="AC443" s="169"/>
      <c r="AD443" s="169"/>
      <c r="AE443" s="169"/>
      <c r="AF443" s="169"/>
      <c r="AG443" s="180"/>
      <c r="AH443" s="207">
        <v>9222</v>
      </c>
    </row>
    <row r="444" spans="2:34" ht="24.75" x14ac:dyDescent="0.25">
      <c r="B444" s="26"/>
      <c r="C444" s="48" t="s">
        <v>433</v>
      </c>
      <c r="D444" s="49">
        <v>150</v>
      </c>
      <c r="E444" s="23"/>
      <c r="F444" s="286" t="s">
        <v>2522</v>
      </c>
      <c r="G444" s="287" t="s">
        <v>2524</v>
      </c>
      <c r="H444" s="287" t="s">
        <v>2523</v>
      </c>
      <c r="I444" s="50">
        <v>9430.5</v>
      </c>
      <c r="J444" s="169"/>
      <c r="K444" s="169"/>
      <c r="L444" s="169"/>
      <c r="M444" s="169"/>
      <c r="N444" s="169"/>
      <c r="O444" s="169"/>
      <c r="P444" s="169"/>
      <c r="Q444" s="169"/>
      <c r="R444" s="169">
        <v>150</v>
      </c>
      <c r="S444" s="207">
        <v>7482</v>
      </c>
      <c r="T444" s="207"/>
      <c r="U444" s="169"/>
      <c r="V444" s="169"/>
      <c r="W444" s="180"/>
      <c r="X444" s="207">
        <v>0</v>
      </c>
      <c r="Y444" s="263">
        <v>1948.5</v>
      </c>
      <c r="Z444" s="169"/>
      <c r="AA444" s="169"/>
      <c r="AB444" s="169"/>
      <c r="AC444" s="169"/>
      <c r="AD444" s="169"/>
      <c r="AE444" s="169"/>
      <c r="AF444" s="169"/>
      <c r="AG444" s="180"/>
      <c r="AH444" s="207">
        <v>9430.5</v>
      </c>
    </row>
    <row r="445" spans="2:34" ht="24.75" x14ac:dyDescent="0.25">
      <c r="B445" s="26"/>
      <c r="C445" s="48"/>
      <c r="D445" s="49">
        <v>0</v>
      </c>
      <c r="E445" s="23"/>
      <c r="F445" s="286" t="s">
        <v>2522</v>
      </c>
      <c r="G445" s="287" t="s">
        <v>2524</v>
      </c>
      <c r="H445" s="287" t="s">
        <v>2523</v>
      </c>
      <c r="I445" s="50">
        <v>0</v>
      </c>
      <c r="J445" s="169"/>
      <c r="K445" s="169"/>
      <c r="L445" s="169"/>
      <c r="M445" s="169"/>
      <c r="N445" s="169"/>
      <c r="O445" s="169"/>
      <c r="P445" s="169"/>
      <c r="Q445" s="169"/>
      <c r="R445" s="169"/>
      <c r="S445" s="207"/>
      <c r="T445" s="169"/>
      <c r="U445" s="169"/>
      <c r="V445" s="169"/>
      <c r="W445" s="180"/>
      <c r="X445" s="207">
        <v>0</v>
      </c>
      <c r="Y445" s="263">
        <v>0</v>
      </c>
      <c r="Z445" s="169"/>
      <c r="AA445" s="169"/>
      <c r="AB445" s="169"/>
      <c r="AC445" s="169"/>
      <c r="AD445" s="169"/>
      <c r="AE445" s="169"/>
      <c r="AF445" s="169"/>
      <c r="AG445" s="180"/>
      <c r="AH445" s="207">
        <v>0</v>
      </c>
    </row>
    <row r="446" spans="2:34" x14ac:dyDescent="0.25">
      <c r="B446" s="15">
        <v>21603</v>
      </c>
      <c r="C446" s="67" t="s">
        <v>434</v>
      </c>
      <c r="D446" s="15"/>
      <c r="E446" s="84">
        <v>0</v>
      </c>
      <c r="F446" s="84"/>
      <c r="G446" s="84"/>
      <c r="H446" s="84"/>
      <c r="I446" s="83">
        <v>7806.4800000000005</v>
      </c>
      <c r="J446" s="84">
        <v>0</v>
      </c>
      <c r="K446" s="84">
        <v>0</v>
      </c>
      <c r="L446" s="84">
        <v>0</v>
      </c>
      <c r="M446" s="84">
        <v>0</v>
      </c>
      <c r="N446" s="84">
        <v>0</v>
      </c>
      <c r="O446" s="84">
        <v>0</v>
      </c>
      <c r="P446" s="84">
        <v>0</v>
      </c>
      <c r="Q446" s="84">
        <v>0</v>
      </c>
      <c r="R446" s="84">
        <v>0</v>
      </c>
      <c r="S446" s="84">
        <v>0</v>
      </c>
      <c r="T446" s="84">
        <v>0</v>
      </c>
      <c r="U446" s="84">
        <v>0</v>
      </c>
      <c r="V446" s="84">
        <v>0</v>
      </c>
      <c r="W446" s="83">
        <v>0</v>
      </c>
      <c r="X446" s="84">
        <v>272</v>
      </c>
      <c r="Y446" s="268">
        <v>7806.4800000000005</v>
      </c>
      <c r="Z446" s="84">
        <v>0</v>
      </c>
      <c r="AA446" s="84">
        <v>0</v>
      </c>
      <c r="AB446" s="84">
        <v>0</v>
      </c>
      <c r="AC446" s="84">
        <v>0</v>
      </c>
      <c r="AD446" s="84">
        <v>0</v>
      </c>
      <c r="AE446" s="84">
        <v>0</v>
      </c>
      <c r="AF446" s="84">
        <v>0</v>
      </c>
      <c r="AG446" s="83">
        <v>0</v>
      </c>
      <c r="AH446" s="83">
        <v>7806.4800000000005</v>
      </c>
    </row>
    <row r="447" spans="2:34" ht="24.75" x14ac:dyDescent="0.25">
      <c r="B447" s="26"/>
      <c r="C447" s="48" t="s">
        <v>435</v>
      </c>
      <c r="D447" s="49">
        <v>14</v>
      </c>
      <c r="E447" s="23"/>
      <c r="F447" s="286" t="s">
        <v>2522</v>
      </c>
      <c r="G447" s="287" t="s">
        <v>2524</v>
      </c>
      <c r="H447" s="287" t="s">
        <v>2523</v>
      </c>
      <c r="I447" s="23">
        <v>1120</v>
      </c>
      <c r="J447" s="169"/>
      <c r="K447" s="169"/>
      <c r="L447" s="169"/>
      <c r="M447" s="169"/>
      <c r="N447" s="169"/>
      <c r="O447" s="169"/>
      <c r="P447" s="169"/>
      <c r="Q447" s="169"/>
      <c r="R447" s="169"/>
      <c r="S447" s="207"/>
      <c r="T447" s="169"/>
      <c r="U447" s="169"/>
      <c r="V447" s="169"/>
      <c r="W447" s="180"/>
      <c r="X447" s="207">
        <v>14</v>
      </c>
      <c r="Y447" s="263">
        <v>1120</v>
      </c>
      <c r="Z447" s="169"/>
      <c r="AA447" s="169"/>
      <c r="AB447" s="169"/>
      <c r="AC447" s="169"/>
      <c r="AD447" s="169"/>
      <c r="AE447" s="169"/>
      <c r="AF447" s="169"/>
      <c r="AG447" s="169"/>
      <c r="AH447" s="207">
        <v>1120</v>
      </c>
    </row>
    <row r="448" spans="2:34" ht="24.75" x14ac:dyDescent="0.25">
      <c r="B448" s="26"/>
      <c r="C448" s="48" t="s">
        <v>436</v>
      </c>
      <c r="D448" s="49">
        <v>21</v>
      </c>
      <c r="E448" s="23"/>
      <c r="F448" s="286" t="s">
        <v>2522</v>
      </c>
      <c r="G448" s="287" t="s">
        <v>2524</v>
      </c>
      <c r="H448" s="287" t="s">
        <v>2523</v>
      </c>
      <c r="I448" s="23">
        <v>2170.48</v>
      </c>
      <c r="J448" s="169"/>
      <c r="K448" s="169"/>
      <c r="L448" s="169"/>
      <c r="M448" s="169"/>
      <c r="N448" s="169"/>
      <c r="O448" s="169"/>
      <c r="P448" s="169"/>
      <c r="Q448" s="169"/>
      <c r="R448" s="169"/>
      <c r="S448" s="207"/>
      <c r="T448" s="169"/>
      <c r="U448" s="169"/>
      <c r="V448" s="169"/>
      <c r="W448" s="180"/>
      <c r="X448" s="207">
        <v>21</v>
      </c>
      <c r="Y448" s="263">
        <v>2170.48</v>
      </c>
      <c r="Z448" s="169"/>
      <c r="AA448" s="169"/>
      <c r="AB448" s="169"/>
      <c r="AC448" s="169"/>
      <c r="AD448" s="169"/>
      <c r="AE448" s="169"/>
      <c r="AF448" s="169"/>
      <c r="AG448" s="169"/>
      <c r="AH448" s="207">
        <v>2170.48</v>
      </c>
    </row>
    <row r="449" spans="2:34" ht="24.75" x14ac:dyDescent="0.25">
      <c r="B449" s="26"/>
      <c r="C449" s="48" t="s">
        <v>437</v>
      </c>
      <c r="D449" s="57">
        <v>162</v>
      </c>
      <c r="E449" s="23"/>
      <c r="F449" s="286" t="s">
        <v>2522</v>
      </c>
      <c r="G449" s="287" t="s">
        <v>2524</v>
      </c>
      <c r="H449" s="287" t="s">
        <v>2523</v>
      </c>
      <c r="I449" s="23">
        <v>2974.7</v>
      </c>
      <c r="J449" s="169"/>
      <c r="K449" s="169"/>
      <c r="L449" s="169"/>
      <c r="M449" s="169"/>
      <c r="N449" s="169"/>
      <c r="O449" s="169"/>
      <c r="P449" s="169"/>
      <c r="Q449" s="169"/>
      <c r="R449" s="169"/>
      <c r="S449" s="207"/>
      <c r="T449" s="169"/>
      <c r="U449" s="169"/>
      <c r="V449" s="169"/>
      <c r="W449" s="180"/>
      <c r="X449" s="207">
        <v>162</v>
      </c>
      <c r="Y449" s="263">
        <v>2974.7</v>
      </c>
      <c r="Z449" s="169"/>
      <c r="AA449" s="169"/>
      <c r="AB449" s="169"/>
      <c r="AC449" s="169"/>
      <c r="AD449" s="169"/>
      <c r="AE449" s="169"/>
      <c r="AF449" s="169"/>
      <c r="AG449" s="169"/>
      <c r="AH449" s="207">
        <v>2974.7</v>
      </c>
    </row>
    <row r="450" spans="2:34" ht="24.75" x14ac:dyDescent="0.25">
      <c r="B450" s="26"/>
      <c r="C450" s="48" t="s">
        <v>438</v>
      </c>
      <c r="D450" s="49">
        <v>55</v>
      </c>
      <c r="E450" s="23"/>
      <c r="F450" s="286" t="s">
        <v>2522</v>
      </c>
      <c r="G450" s="287" t="s">
        <v>2524</v>
      </c>
      <c r="H450" s="287" t="s">
        <v>2523</v>
      </c>
      <c r="I450" s="23">
        <v>1052.3</v>
      </c>
      <c r="J450" s="169"/>
      <c r="K450" s="169"/>
      <c r="L450" s="169"/>
      <c r="M450" s="169"/>
      <c r="N450" s="169"/>
      <c r="O450" s="169"/>
      <c r="P450" s="169"/>
      <c r="Q450" s="169"/>
      <c r="R450" s="169"/>
      <c r="S450" s="207"/>
      <c r="T450" s="169"/>
      <c r="U450" s="169"/>
      <c r="V450" s="169"/>
      <c r="W450" s="180"/>
      <c r="X450" s="207">
        <v>55</v>
      </c>
      <c r="Y450" s="263">
        <v>1052.3</v>
      </c>
      <c r="Z450" s="169"/>
      <c r="AA450" s="169"/>
      <c r="AB450" s="169"/>
      <c r="AC450" s="169"/>
      <c r="AD450" s="169"/>
      <c r="AE450" s="169"/>
      <c r="AF450" s="169"/>
      <c r="AG450" s="169"/>
      <c r="AH450" s="207">
        <v>1052.3</v>
      </c>
    </row>
    <row r="451" spans="2:34" ht="24.75" x14ac:dyDescent="0.25">
      <c r="B451" s="26"/>
      <c r="C451" s="48" t="s">
        <v>439</v>
      </c>
      <c r="D451" s="49">
        <v>20</v>
      </c>
      <c r="E451" s="23"/>
      <c r="F451" s="286" t="s">
        <v>2522</v>
      </c>
      <c r="G451" s="287" t="s">
        <v>2524</v>
      </c>
      <c r="H451" s="287" t="s">
        <v>2523</v>
      </c>
      <c r="I451" s="23">
        <v>489</v>
      </c>
      <c r="J451" s="169"/>
      <c r="K451" s="169"/>
      <c r="L451" s="169"/>
      <c r="M451" s="169"/>
      <c r="N451" s="169"/>
      <c r="O451" s="169"/>
      <c r="P451" s="169"/>
      <c r="Q451" s="169"/>
      <c r="R451" s="169"/>
      <c r="S451" s="207"/>
      <c r="T451" s="169"/>
      <c r="U451" s="169"/>
      <c r="V451" s="169"/>
      <c r="W451" s="180"/>
      <c r="X451" s="207">
        <v>20</v>
      </c>
      <c r="Y451" s="263">
        <v>489</v>
      </c>
      <c r="Z451" s="169"/>
      <c r="AA451" s="169"/>
      <c r="AB451" s="169"/>
      <c r="AC451" s="169"/>
      <c r="AD451" s="169"/>
      <c r="AE451" s="169"/>
      <c r="AF451" s="169"/>
      <c r="AG451" s="169"/>
      <c r="AH451" s="207">
        <v>489</v>
      </c>
    </row>
    <row r="452" spans="2:34" ht="24.75" x14ac:dyDescent="0.25">
      <c r="B452" s="26"/>
      <c r="C452" s="48"/>
      <c r="D452" s="49">
        <v>0</v>
      </c>
      <c r="E452" s="23"/>
      <c r="F452" s="286" t="s">
        <v>2522</v>
      </c>
      <c r="G452" s="287" t="s">
        <v>2524</v>
      </c>
      <c r="H452" s="287" t="s">
        <v>2523</v>
      </c>
      <c r="I452" s="23">
        <v>0</v>
      </c>
      <c r="J452" s="169"/>
      <c r="K452" s="169"/>
      <c r="L452" s="169"/>
      <c r="M452" s="169"/>
      <c r="N452" s="169"/>
      <c r="O452" s="169"/>
      <c r="P452" s="169"/>
      <c r="Q452" s="169"/>
      <c r="R452" s="169"/>
      <c r="S452" s="207"/>
      <c r="T452" s="169"/>
      <c r="U452" s="169"/>
      <c r="V452" s="169"/>
      <c r="W452" s="180"/>
      <c r="X452" s="207">
        <v>0</v>
      </c>
      <c r="Y452" s="263">
        <v>0</v>
      </c>
      <c r="Z452" s="169"/>
      <c r="AA452" s="169"/>
      <c r="AB452" s="169"/>
      <c r="AC452" s="169"/>
      <c r="AD452" s="169"/>
      <c r="AE452" s="169"/>
      <c r="AF452" s="169"/>
      <c r="AG452" s="169"/>
      <c r="AH452" s="207">
        <v>0</v>
      </c>
    </row>
    <row r="453" spans="2:34" x14ac:dyDescent="0.25">
      <c r="B453" s="11">
        <v>217</v>
      </c>
      <c r="C453" s="79" t="s">
        <v>440</v>
      </c>
      <c r="D453" s="11"/>
      <c r="E453" s="11"/>
      <c r="F453" s="11"/>
      <c r="G453" s="11"/>
      <c r="H453" s="11"/>
      <c r="I453" s="13">
        <v>261850.3579999998</v>
      </c>
      <c r="J453" s="171">
        <v>0</v>
      </c>
      <c r="K453" s="171">
        <v>0</v>
      </c>
      <c r="L453" s="171">
        <v>0</v>
      </c>
      <c r="M453" s="171">
        <v>0</v>
      </c>
      <c r="N453" s="171">
        <v>0</v>
      </c>
      <c r="O453" s="171">
        <v>0</v>
      </c>
      <c r="P453" s="171">
        <v>0</v>
      </c>
      <c r="Q453" s="171">
        <v>0</v>
      </c>
      <c r="R453" s="171">
        <v>21</v>
      </c>
      <c r="S453" s="185">
        <v>1317.33</v>
      </c>
      <c r="T453" s="171"/>
      <c r="U453" s="171">
        <v>167446.69799999989</v>
      </c>
      <c r="V453" s="171">
        <v>0</v>
      </c>
      <c r="W453" s="181">
        <v>0</v>
      </c>
      <c r="X453" s="171">
        <v>19122</v>
      </c>
      <c r="Y453" s="266">
        <v>93918.248399999793</v>
      </c>
      <c r="Z453" s="171">
        <v>0</v>
      </c>
      <c r="AA453" s="171">
        <v>0</v>
      </c>
      <c r="AB453" s="171">
        <v>0</v>
      </c>
      <c r="AC453" s="171">
        <v>0</v>
      </c>
      <c r="AD453" s="171">
        <v>0</v>
      </c>
      <c r="AE453" s="171">
        <v>0</v>
      </c>
      <c r="AF453" s="171">
        <v>0</v>
      </c>
      <c r="AG453" s="181">
        <v>0</v>
      </c>
      <c r="AH453" s="201">
        <v>261850.3579999998</v>
      </c>
    </row>
    <row r="454" spans="2:34" x14ac:dyDescent="0.25">
      <c r="B454" s="15">
        <v>21701</v>
      </c>
      <c r="C454" s="67" t="s">
        <v>441</v>
      </c>
      <c r="D454" s="67"/>
      <c r="E454" s="67"/>
      <c r="F454" s="67"/>
      <c r="G454" s="67"/>
      <c r="H454" s="67"/>
      <c r="I454" s="81">
        <v>253387.05799999982</v>
      </c>
      <c r="J454" s="173">
        <v>0</v>
      </c>
      <c r="K454" s="173">
        <v>0</v>
      </c>
      <c r="L454" s="173">
        <v>0</v>
      </c>
      <c r="M454" s="173">
        <v>0</v>
      </c>
      <c r="N454" s="173">
        <v>0</v>
      </c>
      <c r="O454" s="173">
        <v>0</v>
      </c>
      <c r="P454" s="173">
        <v>0</v>
      </c>
      <c r="Q454" s="173">
        <v>0</v>
      </c>
      <c r="R454" s="173">
        <v>21</v>
      </c>
      <c r="S454" s="184">
        <v>1317.33</v>
      </c>
      <c r="T454" s="173"/>
      <c r="U454" s="184">
        <v>167446.69799999989</v>
      </c>
      <c r="V454" s="173">
        <v>0</v>
      </c>
      <c r="W454" s="179">
        <v>0</v>
      </c>
      <c r="X454" s="173">
        <v>19100</v>
      </c>
      <c r="Y454" s="267">
        <v>84623.029999999955</v>
      </c>
      <c r="Z454" s="173">
        <v>0</v>
      </c>
      <c r="AA454" s="173">
        <v>0</v>
      </c>
      <c r="AB454" s="173">
        <v>0</v>
      </c>
      <c r="AC454" s="173">
        <v>0</v>
      </c>
      <c r="AD454" s="173">
        <v>0</v>
      </c>
      <c r="AE454" s="173">
        <v>0</v>
      </c>
      <c r="AF454" s="173">
        <v>0</v>
      </c>
      <c r="AG454" s="179">
        <v>0</v>
      </c>
      <c r="AH454" s="204">
        <v>253387.05799999982</v>
      </c>
    </row>
    <row r="455" spans="2:34" ht="24.75" x14ac:dyDescent="0.25">
      <c r="B455" s="26"/>
      <c r="C455" s="48" t="s">
        <v>442</v>
      </c>
      <c r="D455" s="49">
        <v>148</v>
      </c>
      <c r="E455" s="23"/>
      <c r="F455" s="286" t="s">
        <v>2522</v>
      </c>
      <c r="G455" s="287" t="s">
        <v>2524</v>
      </c>
      <c r="H455" s="287" t="s">
        <v>2523</v>
      </c>
      <c r="I455" s="50">
        <v>10728.8</v>
      </c>
      <c r="J455" s="169"/>
      <c r="K455" s="169"/>
      <c r="L455" s="169"/>
      <c r="M455" s="169"/>
      <c r="N455" s="169"/>
      <c r="O455" s="169"/>
      <c r="P455" s="169"/>
      <c r="Q455" s="169"/>
      <c r="R455" s="169"/>
      <c r="S455" s="207"/>
      <c r="T455" s="207">
        <v>148</v>
      </c>
      <c r="U455" s="207">
        <v>10728.8</v>
      </c>
      <c r="V455" s="169"/>
      <c r="W455" s="180"/>
      <c r="X455" s="169"/>
      <c r="Y455" s="263"/>
      <c r="Z455" s="169"/>
      <c r="AA455" s="169"/>
      <c r="AB455" s="169"/>
      <c r="AC455" s="169"/>
      <c r="AD455" s="169"/>
      <c r="AE455" s="169"/>
      <c r="AF455" s="169"/>
      <c r="AG455" s="180"/>
      <c r="AH455" s="207">
        <v>10728.8</v>
      </c>
    </row>
    <row r="456" spans="2:34" ht="24.75" x14ac:dyDescent="0.25">
      <c r="B456" s="26"/>
      <c r="C456" s="48" t="s">
        <v>443</v>
      </c>
      <c r="D456" s="49">
        <v>5</v>
      </c>
      <c r="E456" s="23"/>
      <c r="F456" s="286" t="s">
        <v>2522</v>
      </c>
      <c r="G456" s="287" t="s">
        <v>2524</v>
      </c>
      <c r="H456" s="287" t="s">
        <v>2523</v>
      </c>
      <c r="I456" s="50">
        <v>513.65</v>
      </c>
      <c r="J456" s="169"/>
      <c r="K456" s="169"/>
      <c r="L456" s="169"/>
      <c r="M456" s="169"/>
      <c r="N456" s="169"/>
      <c r="O456" s="169"/>
      <c r="P456" s="169"/>
      <c r="Q456" s="169"/>
      <c r="R456" s="169"/>
      <c r="S456" s="207"/>
      <c r="T456" s="207">
        <v>5</v>
      </c>
      <c r="U456" s="207">
        <v>513.65</v>
      </c>
      <c r="V456" s="169"/>
      <c r="W456" s="180"/>
      <c r="X456" s="169"/>
      <c r="Y456" s="263"/>
      <c r="Z456" s="169"/>
      <c r="AA456" s="169"/>
      <c r="AB456" s="169"/>
      <c r="AC456" s="169"/>
      <c r="AD456" s="169"/>
      <c r="AE456" s="169"/>
      <c r="AF456" s="169"/>
      <c r="AG456" s="180"/>
      <c r="AH456" s="207">
        <v>513.65</v>
      </c>
    </row>
    <row r="457" spans="2:34" ht="24.75" x14ac:dyDescent="0.25">
      <c r="B457" s="26"/>
      <c r="C457" s="48" t="s">
        <v>444</v>
      </c>
      <c r="D457" s="49">
        <v>5</v>
      </c>
      <c r="E457" s="23"/>
      <c r="F457" s="286" t="s">
        <v>2522</v>
      </c>
      <c r="G457" s="287" t="s">
        <v>2524</v>
      </c>
      <c r="H457" s="287" t="s">
        <v>2523</v>
      </c>
      <c r="I457" s="50">
        <v>485</v>
      </c>
      <c r="J457" s="169"/>
      <c r="K457" s="169"/>
      <c r="L457" s="169"/>
      <c r="M457" s="169"/>
      <c r="N457" s="169"/>
      <c r="O457" s="169"/>
      <c r="P457" s="169"/>
      <c r="Q457" s="169"/>
      <c r="R457" s="169"/>
      <c r="S457" s="207"/>
      <c r="T457" s="207">
        <v>5</v>
      </c>
      <c r="U457" s="207">
        <v>485</v>
      </c>
      <c r="V457" s="169"/>
      <c r="W457" s="180"/>
      <c r="X457" s="169"/>
      <c r="Y457" s="263"/>
      <c r="Z457" s="169"/>
      <c r="AA457" s="169"/>
      <c r="AB457" s="169"/>
      <c r="AC457" s="169"/>
      <c r="AD457" s="169"/>
      <c r="AE457" s="169"/>
      <c r="AF457" s="169"/>
      <c r="AG457" s="180"/>
      <c r="AH457" s="207">
        <v>485</v>
      </c>
    </row>
    <row r="458" spans="2:34" ht="24.75" x14ac:dyDescent="0.25">
      <c r="B458" s="26"/>
      <c r="C458" s="48" t="s">
        <v>445</v>
      </c>
      <c r="D458" s="49">
        <v>5</v>
      </c>
      <c r="E458" s="23"/>
      <c r="F458" s="286" t="s">
        <v>2522</v>
      </c>
      <c r="G458" s="287" t="s">
        <v>2524</v>
      </c>
      <c r="H458" s="287" t="s">
        <v>2523</v>
      </c>
      <c r="I458" s="50">
        <v>268.75</v>
      </c>
      <c r="J458" s="169"/>
      <c r="K458" s="169"/>
      <c r="L458" s="169"/>
      <c r="M458" s="169"/>
      <c r="N458" s="169"/>
      <c r="O458" s="169"/>
      <c r="P458" s="169"/>
      <c r="Q458" s="169"/>
      <c r="R458" s="169"/>
      <c r="S458" s="207"/>
      <c r="T458" s="207">
        <v>5</v>
      </c>
      <c r="U458" s="207">
        <v>268.75</v>
      </c>
      <c r="V458" s="169"/>
      <c r="W458" s="180"/>
      <c r="X458" s="169"/>
      <c r="Y458" s="263"/>
      <c r="Z458" s="169"/>
      <c r="AA458" s="169"/>
      <c r="AB458" s="169"/>
      <c r="AC458" s="169"/>
      <c r="AD458" s="169"/>
      <c r="AE458" s="169"/>
      <c r="AF458" s="169"/>
      <c r="AG458" s="180"/>
      <c r="AH458" s="207">
        <v>268.75</v>
      </c>
    </row>
    <row r="459" spans="2:34" ht="24.75" x14ac:dyDescent="0.25">
      <c r="B459" s="26"/>
      <c r="C459" s="48" t="s">
        <v>446</v>
      </c>
      <c r="D459" s="49">
        <v>5</v>
      </c>
      <c r="E459" s="23"/>
      <c r="F459" s="286" t="s">
        <v>2522</v>
      </c>
      <c r="G459" s="287" t="s">
        <v>2524</v>
      </c>
      <c r="H459" s="287" t="s">
        <v>2523</v>
      </c>
      <c r="I459" s="50">
        <v>1205.8</v>
      </c>
      <c r="J459" s="169"/>
      <c r="K459" s="169"/>
      <c r="L459" s="169"/>
      <c r="M459" s="169"/>
      <c r="N459" s="169"/>
      <c r="O459" s="169"/>
      <c r="P459" s="169"/>
      <c r="Q459" s="169"/>
      <c r="R459" s="169"/>
      <c r="S459" s="207"/>
      <c r="T459" s="207">
        <v>5</v>
      </c>
      <c r="U459" s="207">
        <v>1205.8</v>
      </c>
      <c r="V459" s="169"/>
      <c r="W459" s="180"/>
      <c r="X459" s="169"/>
      <c r="Y459" s="263"/>
      <c r="Z459" s="169"/>
      <c r="AA459" s="169"/>
      <c r="AB459" s="169"/>
      <c r="AC459" s="169"/>
      <c r="AD459" s="169"/>
      <c r="AE459" s="169"/>
      <c r="AF459" s="169"/>
      <c r="AG459" s="180"/>
      <c r="AH459" s="207">
        <v>1205.8</v>
      </c>
    </row>
    <row r="460" spans="2:34" ht="24.75" x14ac:dyDescent="0.25">
      <c r="B460" s="26"/>
      <c r="C460" s="48" t="s">
        <v>447</v>
      </c>
      <c r="D460" s="49">
        <v>20</v>
      </c>
      <c r="E460" s="23"/>
      <c r="F460" s="286" t="s">
        <v>2522</v>
      </c>
      <c r="G460" s="287" t="s">
        <v>2524</v>
      </c>
      <c r="H460" s="287" t="s">
        <v>2523</v>
      </c>
      <c r="I460" s="50">
        <v>826.80000000000007</v>
      </c>
      <c r="J460" s="169"/>
      <c r="K460" s="169"/>
      <c r="L460" s="169"/>
      <c r="M460" s="169"/>
      <c r="N460" s="169"/>
      <c r="O460" s="169"/>
      <c r="P460" s="169"/>
      <c r="Q460" s="169"/>
      <c r="R460" s="169"/>
      <c r="S460" s="207"/>
      <c r="T460" s="207">
        <v>20</v>
      </c>
      <c r="U460" s="207">
        <v>826.80000000000007</v>
      </c>
      <c r="V460" s="169"/>
      <c r="W460" s="180"/>
      <c r="X460" s="169"/>
      <c r="Y460" s="263"/>
      <c r="Z460" s="169"/>
      <c r="AA460" s="169"/>
      <c r="AB460" s="169"/>
      <c r="AC460" s="169"/>
      <c r="AD460" s="169"/>
      <c r="AE460" s="169"/>
      <c r="AF460" s="169"/>
      <c r="AG460" s="180"/>
      <c r="AH460" s="207">
        <v>826.80000000000007</v>
      </c>
    </row>
    <row r="461" spans="2:34" ht="24.75" x14ac:dyDescent="0.25">
      <c r="B461" s="26"/>
      <c r="C461" s="48" t="s">
        <v>448</v>
      </c>
      <c r="D461" s="49">
        <v>30</v>
      </c>
      <c r="E461" s="23"/>
      <c r="F461" s="286" t="s">
        <v>2522</v>
      </c>
      <c r="G461" s="287" t="s">
        <v>2524</v>
      </c>
      <c r="H461" s="287" t="s">
        <v>2523</v>
      </c>
      <c r="I461" s="50">
        <v>356.4</v>
      </c>
      <c r="J461" s="169"/>
      <c r="K461" s="169"/>
      <c r="L461" s="169"/>
      <c r="M461" s="169"/>
      <c r="N461" s="169"/>
      <c r="O461" s="169"/>
      <c r="P461" s="169"/>
      <c r="Q461" s="169"/>
      <c r="R461" s="169"/>
      <c r="S461" s="207"/>
      <c r="T461" s="207">
        <v>30</v>
      </c>
      <c r="U461" s="207">
        <v>356.4</v>
      </c>
      <c r="V461" s="169"/>
      <c r="W461" s="180"/>
      <c r="X461" s="169"/>
      <c r="Y461" s="263"/>
      <c r="Z461" s="169"/>
      <c r="AA461" s="169"/>
      <c r="AB461" s="169"/>
      <c r="AC461" s="169"/>
      <c r="AD461" s="169"/>
      <c r="AE461" s="169"/>
      <c r="AF461" s="169"/>
      <c r="AG461" s="180"/>
      <c r="AH461" s="207">
        <v>356.4</v>
      </c>
    </row>
    <row r="462" spans="2:34" ht="24.75" x14ac:dyDescent="0.25">
      <c r="B462" s="26"/>
      <c r="C462" s="48" t="s">
        <v>449</v>
      </c>
      <c r="D462" s="49">
        <v>30</v>
      </c>
      <c r="E462" s="23"/>
      <c r="F462" s="286" t="s">
        <v>2522</v>
      </c>
      <c r="G462" s="287" t="s">
        <v>2524</v>
      </c>
      <c r="H462" s="287" t="s">
        <v>2523</v>
      </c>
      <c r="I462" s="50">
        <v>356.4</v>
      </c>
      <c r="J462" s="169"/>
      <c r="K462" s="169"/>
      <c r="L462" s="169"/>
      <c r="M462" s="169"/>
      <c r="N462" s="169"/>
      <c r="O462" s="169"/>
      <c r="P462" s="169"/>
      <c r="Q462" s="169"/>
      <c r="R462" s="169"/>
      <c r="S462" s="207"/>
      <c r="T462" s="207">
        <v>30</v>
      </c>
      <c r="U462" s="207">
        <v>356.4</v>
      </c>
      <c r="V462" s="169"/>
      <c r="W462" s="180"/>
      <c r="X462" s="169"/>
      <c r="Y462" s="263"/>
      <c r="Z462" s="169"/>
      <c r="AA462" s="169"/>
      <c r="AB462" s="169"/>
      <c r="AC462" s="169"/>
      <c r="AD462" s="169"/>
      <c r="AE462" s="169"/>
      <c r="AF462" s="169"/>
      <c r="AG462" s="180"/>
      <c r="AH462" s="207">
        <v>356.4</v>
      </c>
    </row>
    <row r="463" spans="2:34" ht="24.75" x14ac:dyDescent="0.25">
      <c r="B463" s="26"/>
      <c r="C463" s="48" t="s">
        <v>450</v>
      </c>
      <c r="D463" s="49">
        <v>30</v>
      </c>
      <c r="E463" s="23"/>
      <c r="F463" s="286" t="s">
        <v>2522</v>
      </c>
      <c r="G463" s="287" t="s">
        <v>2524</v>
      </c>
      <c r="H463" s="287" t="s">
        <v>2523</v>
      </c>
      <c r="I463" s="50">
        <v>356.4</v>
      </c>
      <c r="J463" s="169"/>
      <c r="K463" s="169"/>
      <c r="L463" s="169"/>
      <c r="M463" s="169"/>
      <c r="N463" s="169"/>
      <c r="O463" s="169"/>
      <c r="P463" s="169"/>
      <c r="Q463" s="169"/>
      <c r="R463" s="169"/>
      <c r="S463" s="207"/>
      <c r="T463" s="207">
        <v>30</v>
      </c>
      <c r="U463" s="207">
        <v>356.4</v>
      </c>
      <c r="V463" s="169"/>
      <c r="W463" s="180"/>
      <c r="X463" s="169"/>
      <c r="Y463" s="263"/>
      <c r="Z463" s="169"/>
      <c r="AA463" s="169"/>
      <c r="AB463" s="169"/>
      <c r="AC463" s="169"/>
      <c r="AD463" s="169"/>
      <c r="AE463" s="169"/>
      <c r="AF463" s="169"/>
      <c r="AG463" s="180"/>
      <c r="AH463" s="207">
        <v>356.4</v>
      </c>
    </row>
    <row r="464" spans="2:34" ht="24.75" x14ac:dyDescent="0.25">
      <c r="B464" s="26"/>
      <c r="C464" s="48" t="s">
        <v>451</v>
      </c>
      <c r="D464" s="49">
        <v>30</v>
      </c>
      <c r="E464" s="23"/>
      <c r="F464" s="286" t="s">
        <v>2522</v>
      </c>
      <c r="G464" s="287" t="s">
        <v>2524</v>
      </c>
      <c r="H464" s="287" t="s">
        <v>2523</v>
      </c>
      <c r="I464" s="50">
        <v>356.4</v>
      </c>
      <c r="J464" s="169"/>
      <c r="K464" s="169"/>
      <c r="L464" s="169"/>
      <c r="M464" s="169"/>
      <c r="N464" s="169"/>
      <c r="O464" s="169"/>
      <c r="P464" s="169"/>
      <c r="Q464" s="169"/>
      <c r="R464" s="169"/>
      <c r="S464" s="207"/>
      <c r="T464" s="207">
        <v>30</v>
      </c>
      <c r="U464" s="207">
        <v>356.4</v>
      </c>
      <c r="V464" s="169"/>
      <c r="W464" s="180"/>
      <c r="X464" s="169"/>
      <c r="Y464" s="263"/>
      <c r="Z464" s="169"/>
      <c r="AA464" s="169"/>
      <c r="AB464" s="169"/>
      <c r="AC464" s="169"/>
      <c r="AD464" s="169"/>
      <c r="AE464" s="169"/>
      <c r="AF464" s="169"/>
      <c r="AG464" s="180"/>
      <c r="AH464" s="207">
        <v>356.4</v>
      </c>
    </row>
    <row r="465" spans="2:34" ht="24.75" x14ac:dyDescent="0.25">
      <c r="B465" s="26"/>
      <c r="C465" s="48" t="s">
        <v>452</v>
      </c>
      <c r="D465" s="49">
        <v>30</v>
      </c>
      <c r="E465" s="23"/>
      <c r="F465" s="286" t="s">
        <v>2522</v>
      </c>
      <c r="G465" s="287" t="s">
        <v>2524</v>
      </c>
      <c r="H465" s="287" t="s">
        <v>2523</v>
      </c>
      <c r="I465" s="50">
        <v>356.4</v>
      </c>
      <c r="J465" s="169"/>
      <c r="K465" s="169"/>
      <c r="L465" s="169"/>
      <c r="M465" s="169"/>
      <c r="N465" s="169"/>
      <c r="O465" s="169"/>
      <c r="P465" s="169"/>
      <c r="Q465" s="169"/>
      <c r="R465" s="169"/>
      <c r="S465" s="207"/>
      <c r="T465" s="207">
        <v>30</v>
      </c>
      <c r="U465" s="207">
        <v>356.4</v>
      </c>
      <c r="V465" s="169"/>
      <c r="W465" s="180"/>
      <c r="X465" s="169"/>
      <c r="Y465" s="263"/>
      <c r="Z465" s="169"/>
      <c r="AA465" s="169"/>
      <c r="AB465" s="169"/>
      <c r="AC465" s="169"/>
      <c r="AD465" s="169"/>
      <c r="AE465" s="169"/>
      <c r="AF465" s="169"/>
      <c r="AG465" s="180"/>
      <c r="AH465" s="207">
        <v>356.4</v>
      </c>
    </row>
    <row r="466" spans="2:34" ht="24.75" x14ac:dyDescent="0.25">
      <c r="B466" s="26"/>
      <c r="C466" s="48" t="s">
        <v>453</v>
      </c>
      <c r="D466" s="49">
        <v>30</v>
      </c>
      <c r="E466" s="23"/>
      <c r="F466" s="286" t="s">
        <v>2522</v>
      </c>
      <c r="G466" s="287" t="s">
        <v>2524</v>
      </c>
      <c r="H466" s="287" t="s">
        <v>2523</v>
      </c>
      <c r="I466" s="50">
        <v>356.4</v>
      </c>
      <c r="J466" s="169"/>
      <c r="K466" s="169"/>
      <c r="L466" s="169"/>
      <c r="M466" s="169"/>
      <c r="N466" s="169"/>
      <c r="O466" s="169"/>
      <c r="P466" s="169"/>
      <c r="Q466" s="169"/>
      <c r="R466" s="169"/>
      <c r="S466" s="207"/>
      <c r="T466" s="207">
        <v>30</v>
      </c>
      <c r="U466" s="207">
        <v>356.4</v>
      </c>
      <c r="V466" s="169"/>
      <c r="W466" s="180"/>
      <c r="X466" s="169"/>
      <c r="Y466" s="263"/>
      <c r="Z466" s="169"/>
      <c r="AA466" s="169"/>
      <c r="AB466" s="169"/>
      <c r="AC466" s="169"/>
      <c r="AD466" s="169"/>
      <c r="AE466" s="169"/>
      <c r="AF466" s="169"/>
      <c r="AG466" s="180"/>
      <c r="AH466" s="207">
        <v>356.4</v>
      </c>
    </row>
    <row r="467" spans="2:34" ht="24.75" x14ac:dyDescent="0.25">
      <c r="B467" s="26"/>
      <c r="C467" s="48" t="s">
        <v>454</v>
      </c>
      <c r="D467" s="49">
        <v>30</v>
      </c>
      <c r="E467" s="23"/>
      <c r="F467" s="286" t="s">
        <v>2522</v>
      </c>
      <c r="G467" s="287" t="s">
        <v>2524</v>
      </c>
      <c r="H467" s="287" t="s">
        <v>2523</v>
      </c>
      <c r="I467" s="50">
        <v>356.4</v>
      </c>
      <c r="J467" s="169"/>
      <c r="K467" s="169"/>
      <c r="L467" s="169"/>
      <c r="M467" s="169"/>
      <c r="N467" s="169"/>
      <c r="O467" s="169"/>
      <c r="P467" s="169"/>
      <c r="Q467" s="169"/>
      <c r="R467" s="169"/>
      <c r="S467" s="207"/>
      <c r="T467" s="207">
        <v>30</v>
      </c>
      <c r="U467" s="207">
        <v>356.4</v>
      </c>
      <c r="V467" s="169"/>
      <c r="W467" s="180"/>
      <c r="X467" s="169"/>
      <c r="Y467" s="263"/>
      <c r="Z467" s="169"/>
      <c r="AA467" s="169"/>
      <c r="AB467" s="169"/>
      <c r="AC467" s="169"/>
      <c r="AD467" s="169"/>
      <c r="AE467" s="169"/>
      <c r="AF467" s="169"/>
      <c r="AG467" s="180"/>
      <c r="AH467" s="207">
        <v>356.4</v>
      </c>
    </row>
    <row r="468" spans="2:34" ht="24.75" x14ac:dyDescent="0.25">
      <c r="B468" s="26"/>
      <c r="C468" s="48" t="s">
        <v>455</v>
      </c>
      <c r="D468" s="49">
        <v>30</v>
      </c>
      <c r="E468" s="23"/>
      <c r="F468" s="286" t="s">
        <v>2522</v>
      </c>
      <c r="G468" s="287" t="s">
        <v>2524</v>
      </c>
      <c r="H468" s="287" t="s">
        <v>2523</v>
      </c>
      <c r="I468" s="50">
        <v>356.4</v>
      </c>
      <c r="J468" s="169"/>
      <c r="K468" s="169"/>
      <c r="L468" s="169"/>
      <c r="M468" s="169"/>
      <c r="N468" s="169"/>
      <c r="O468" s="169"/>
      <c r="P468" s="169"/>
      <c r="Q468" s="169"/>
      <c r="R468" s="169"/>
      <c r="S468" s="207"/>
      <c r="T468" s="207">
        <v>30</v>
      </c>
      <c r="U468" s="207">
        <v>356.4</v>
      </c>
      <c r="V468" s="169"/>
      <c r="W468" s="180"/>
      <c r="X468" s="169"/>
      <c r="Y468" s="263"/>
      <c r="Z468" s="169"/>
      <c r="AA468" s="169"/>
      <c r="AB468" s="169"/>
      <c r="AC468" s="169"/>
      <c r="AD468" s="169"/>
      <c r="AE468" s="169"/>
      <c r="AF468" s="169"/>
      <c r="AG468" s="180"/>
      <c r="AH468" s="207">
        <v>356.4</v>
      </c>
    </row>
    <row r="469" spans="2:34" ht="24.75" x14ac:dyDescent="0.25">
      <c r="B469" s="26"/>
      <c r="C469" s="48" t="s">
        <v>456</v>
      </c>
      <c r="D469" s="49">
        <v>30</v>
      </c>
      <c r="E469" s="23"/>
      <c r="F469" s="286" t="s">
        <v>2522</v>
      </c>
      <c r="G469" s="287" t="s">
        <v>2524</v>
      </c>
      <c r="H469" s="287" t="s">
        <v>2523</v>
      </c>
      <c r="I469" s="50">
        <v>356.4</v>
      </c>
      <c r="J469" s="169"/>
      <c r="K469" s="169"/>
      <c r="L469" s="169"/>
      <c r="M469" s="169"/>
      <c r="N469" s="169"/>
      <c r="O469" s="169"/>
      <c r="P469" s="169"/>
      <c r="Q469" s="169"/>
      <c r="R469" s="169"/>
      <c r="S469" s="207"/>
      <c r="T469" s="207">
        <v>30</v>
      </c>
      <c r="U469" s="207">
        <v>356.4</v>
      </c>
      <c r="V469" s="169"/>
      <c r="W469" s="180"/>
      <c r="X469" s="169"/>
      <c r="Y469" s="263"/>
      <c r="Z469" s="169"/>
      <c r="AA469" s="169"/>
      <c r="AB469" s="169"/>
      <c r="AC469" s="169"/>
      <c r="AD469" s="169"/>
      <c r="AE469" s="169"/>
      <c r="AF469" s="169"/>
      <c r="AG469" s="180"/>
      <c r="AH469" s="207">
        <v>356.4</v>
      </c>
    </row>
    <row r="470" spans="2:34" ht="24.75" x14ac:dyDescent="0.25">
      <c r="B470" s="26"/>
      <c r="C470" s="48" t="s">
        <v>457</v>
      </c>
      <c r="D470" s="49">
        <v>30</v>
      </c>
      <c r="E470" s="23"/>
      <c r="F470" s="286" t="s">
        <v>2522</v>
      </c>
      <c r="G470" s="287" t="s">
        <v>2524</v>
      </c>
      <c r="H470" s="287" t="s">
        <v>2523</v>
      </c>
      <c r="I470" s="50">
        <v>356.4</v>
      </c>
      <c r="J470" s="169"/>
      <c r="K470" s="169"/>
      <c r="L470" s="169"/>
      <c r="M470" s="169"/>
      <c r="N470" s="169"/>
      <c r="O470" s="169"/>
      <c r="P470" s="169"/>
      <c r="Q470" s="169"/>
      <c r="R470" s="169"/>
      <c r="S470" s="207"/>
      <c r="T470" s="207">
        <v>30</v>
      </c>
      <c r="U470" s="207">
        <v>356.4</v>
      </c>
      <c r="V470" s="169"/>
      <c r="W470" s="180"/>
      <c r="X470" s="169"/>
      <c r="Y470" s="263"/>
      <c r="Z470" s="169"/>
      <c r="AA470" s="169"/>
      <c r="AB470" s="169"/>
      <c r="AC470" s="169"/>
      <c r="AD470" s="169"/>
      <c r="AE470" s="169"/>
      <c r="AF470" s="169"/>
      <c r="AG470" s="180"/>
      <c r="AH470" s="207">
        <v>356.4</v>
      </c>
    </row>
    <row r="471" spans="2:34" ht="24.75" x14ac:dyDescent="0.25">
      <c r="B471" s="26"/>
      <c r="C471" s="48" t="s">
        <v>458</v>
      </c>
      <c r="D471" s="49">
        <v>30</v>
      </c>
      <c r="E471" s="23"/>
      <c r="F471" s="286" t="s">
        <v>2522</v>
      </c>
      <c r="G471" s="287" t="s">
        <v>2524</v>
      </c>
      <c r="H471" s="287" t="s">
        <v>2523</v>
      </c>
      <c r="I471" s="50">
        <v>356.4</v>
      </c>
      <c r="J471" s="169"/>
      <c r="K471" s="169"/>
      <c r="L471" s="169"/>
      <c r="M471" s="169"/>
      <c r="N471" s="169"/>
      <c r="O471" s="169"/>
      <c r="P471" s="169"/>
      <c r="Q471" s="169"/>
      <c r="R471" s="169"/>
      <c r="S471" s="207"/>
      <c r="T471" s="207">
        <v>30</v>
      </c>
      <c r="U471" s="207">
        <v>356.4</v>
      </c>
      <c r="V471" s="169"/>
      <c r="W471" s="180"/>
      <c r="X471" s="169"/>
      <c r="Y471" s="263"/>
      <c r="Z471" s="169"/>
      <c r="AA471" s="169"/>
      <c r="AB471" s="169"/>
      <c r="AC471" s="169"/>
      <c r="AD471" s="169"/>
      <c r="AE471" s="169"/>
      <c r="AF471" s="169"/>
      <c r="AG471" s="180"/>
      <c r="AH471" s="207">
        <v>356.4</v>
      </c>
    </row>
    <row r="472" spans="2:34" ht="24.75" x14ac:dyDescent="0.25">
      <c r="B472" s="26"/>
      <c r="C472" s="48" t="s">
        <v>459</v>
      </c>
      <c r="D472" s="49">
        <v>30</v>
      </c>
      <c r="E472" s="23"/>
      <c r="F472" s="286" t="s">
        <v>2522</v>
      </c>
      <c r="G472" s="287" t="s">
        <v>2524</v>
      </c>
      <c r="H472" s="287" t="s">
        <v>2523</v>
      </c>
      <c r="I472" s="50">
        <v>356.4</v>
      </c>
      <c r="J472" s="169"/>
      <c r="K472" s="169"/>
      <c r="L472" s="169"/>
      <c r="M472" s="169"/>
      <c r="N472" s="169"/>
      <c r="O472" s="169"/>
      <c r="P472" s="169"/>
      <c r="Q472" s="169"/>
      <c r="R472" s="169"/>
      <c r="S472" s="207"/>
      <c r="T472" s="207">
        <v>30</v>
      </c>
      <c r="U472" s="207">
        <v>356.4</v>
      </c>
      <c r="V472" s="169"/>
      <c r="W472" s="180"/>
      <c r="X472" s="169"/>
      <c r="Y472" s="263"/>
      <c r="Z472" s="169"/>
      <c r="AA472" s="169"/>
      <c r="AB472" s="169"/>
      <c r="AC472" s="169"/>
      <c r="AD472" s="169"/>
      <c r="AE472" s="169"/>
      <c r="AF472" s="169"/>
      <c r="AG472" s="180"/>
      <c r="AH472" s="207">
        <v>356.4</v>
      </c>
    </row>
    <row r="473" spans="2:34" ht="24.75" x14ac:dyDescent="0.25">
      <c r="B473" s="26"/>
      <c r="C473" s="48" t="s">
        <v>460</v>
      </c>
      <c r="D473" s="49">
        <v>30</v>
      </c>
      <c r="E473" s="23"/>
      <c r="F473" s="286" t="s">
        <v>2522</v>
      </c>
      <c r="G473" s="287" t="s">
        <v>2524</v>
      </c>
      <c r="H473" s="287" t="s">
        <v>2523</v>
      </c>
      <c r="I473" s="50">
        <v>356.4</v>
      </c>
      <c r="J473" s="169"/>
      <c r="K473" s="169"/>
      <c r="L473" s="169"/>
      <c r="M473" s="169"/>
      <c r="N473" s="169"/>
      <c r="O473" s="169"/>
      <c r="P473" s="169"/>
      <c r="Q473" s="169"/>
      <c r="R473" s="169"/>
      <c r="S473" s="207"/>
      <c r="T473" s="207">
        <v>30</v>
      </c>
      <c r="U473" s="207">
        <v>356.4</v>
      </c>
      <c r="V473" s="169"/>
      <c r="W473" s="180"/>
      <c r="X473" s="169"/>
      <c r="Y473" s="263"/>
      <c r="Z473" s="169"/>
      <c r="AA473" s="169"/>
      <c r="AB473" s="169"/>
      <c r="AC473" s="169"/>
      <c r="AD473" s="169"/>
      <c r="AE473" s="169"/>
      <c r="AF473" s="169"/>
      <c r="AG473" s="180"/>
      <c r="AH473" s="207">
        <v>356.4</v>
      </c>
    </row>
    <row r="474" spans="2:34" ht="24.75" x14ac:dyDescent="0.25">
      <c r="B474" s="26"/>
      <c r="C474" s="48" t="s">
        <v>461</v>
      </c>
      <c r="D474" s="49">
        <v>2</v>
      </c>
      <c r="E474" s="23"/>
      <c r="F474" s="286" t="s">
        <v>2522</v>
      </c>
      <c r="G474" s="287" t="s">
        <v>2524</v>
      </c>
      <c r="H474" s="287" t="s">
        <v>2523</v>
      </c>
      <c r="I474" s="50">
        <v>225.72</v>
      </c>
      <c r="J474" s="169"/>
      <c r="K474" s="169"/>
      <c r="L474" s="169"/>
      <c r="M474" s="169"/>
      <c r="N474" s="169"/>
      <c r="O474" s="169"/>
      <c r="P474" s="169"/>
      <c r="Q474" s="169"/>
      <c r="R474" s="169"/>
      <c r="S474" s="207"/>
      <c r="T474" s="207">
        <v>2</v>
      </c>
      <c r="U474" s="207">
        <v>225.72</v>
      </c>
      <c r="V474" s="169"/>
      <c r="W474" s="180"/>
      <c r="X474" s="169"/>
      <c r="Y474" s="263"/>
      <c r="Z474" s="169"/>
      <c r="AA474" s="169"/>
      <c r="AB474" s="169"/>
      <c r="AC474" s="169"/>
      <c r="AD474" s="169"/>
      <c r="AE474" s="169"/>
      <c r="AF474" s="169"/>
      <c r="AG474" s="180"/>
      <c r="AH474" s="207">
        <v>225.72</v>
      </c>
    </row>
    <row r="475" spans="2:34" ht="24.75" x14ac:dyDescent="0.25">
      <c r="B475" s="26"/>
      <c r="C475" s="48" t="s">
        <v>462</v>
      </c>
      <c r="D475" s="49">
        <v>2</v>
      </c>
      <c r="E475" s="23"/>
      <c r="F475" s="286" t="s">
        <v>2522</v>
      </c>
      <c r="G475" s="287" t="s">
        <v>2524</v>
      </c>
      <c r="H475" s="287" t="s">
        <v>2523</v>
      </c>
      <c r="I475" s="50">
        <v>376.88</v>
      </c>
      <c r="J475" s="169"/>
      <c r="K475" s="169"/>
      <c r="L475" s="169"/>
      <c r="M475" s="169"/>
      <c r="N475" s="169"/>
      <c r="O475" s="169"/>
      <c r="P475" s="169"/>
      <c r="Q475" s="169"/>
      <c r="R475" s="169"/>
      <c r="S475" s="207"/>
      <c r="T475" s="207">
        <v>2</v>
      </c>
      <c r="U475" s="207">
        <v>376.88</v>
      </c>
      <c r="V475" s="169"/>
      <c r="W475" s="180"/>
      <c r="X475" s="169"/>
      <c r="Y475" s="263"/>
      <c r="Z475" s="169"/>
      <c r="AA475" s="169"/>
      <c r="AB475" s="169"/>
      <c r="AC475" s="169"/>
      <c r="AD475" s="169"/>
      <c r="AE475" s="169"/>
      <c r="AF475" s="169"/>
      <c r="AG475" s="180"/>
      <c r="AH475" s="207">
        <v>376.88</v>
      </c>
    </row>
    <row r="476" spans="2:34" ht="24.75" x14ac:dyDescent="0.25">
      <c r="B476" s="26"/>
      <c r="C476" s="48" t="s">
        <v>47</v>
      </c>
      <c r="D476" s="49">
        <v>10</v>
      </c>
      <c r="E476" s="23"/>
      <c r="F476" s="286" t="s">
        <v>2522</v>
      </c>
      <c r="G476" s="287" t="s">
        <v>2524</v>
      </c>
      <c r="H476" s="287" t="s">
        <v>2523</v>
      </c>
      <c r="I476" s="50">
        <v>425.90000000000009</v>
      </c>
      <c r="J476" s="169"/>
      <c r="K476" s="169"/>
      <c r="L476" s="169"/>
      <c r="M476" s="169"/>
      <c r="N476" s="169"/>
      <c r="O476" s="169"/>
      <c r="P476" s="169"/>
      <c r="Q476" s="169"/>
      <c r="R476" s="169"/>
      <c r="S476" s="207"/>
      <c r="T476" s="207">
        <v>10</v>
      </c>
      <c r="U476" s="207">
        <v>425.90000000000009</v>
      </c>
      <c r="V476" s="169"/>
      <c r="W476" s="180"/>
      <c r="X476" s="169"/>
      <c r="Y476" s="263"/>
      <c r="Z476" s="169"/>
      <c r="AA476" s="169"/>
      <c r="AB476" s="169"/>
      <c r="AC476" s="169"/>
      <c r="AD476" s="169"/>
      <c r="AE476" s="169"/>
      <c r="AF476" s="169"/>
      <c r="AG476" s="180"/>
      <c r="AH476" s="207">
        <v>425.90000000000009</v>
      </c>
    </row>
    <row r="477" spans="2:34" ht="24.75" x14ac:dyDescent="0.25">
      <c r="B477" s="26"/>
      <c r="C477" s="48" t="s">
        <v>48</v>
      </c>
      <c r="D477" s="49">
        <v>10</v>
      </c>
      <c r="E477" s="23"/>
      <c r="F477" s="286" t="s">
        <v>2522</v>
      </c>
      <c r="G477" s="287" t="s">
        <v>2524</v>
      </c>
      <c r="H477" s="287" t="s">
        <v>2523</v>
      </c>
      <c r="I477" s="50">
        <v>425.90000000000009</v>
      </c>
      <c r="J477" s="169"/>
      <c r="K477" s="169"/>
      <c r="L477" s="169"/>
      <c r="M477" s="169"/>
      <c r="N477" s="169"/>
      <c r="O477" s="169"/>
      <c r="P477" s="169"/>
      <c r="Q477" s="169"/>
      <c r="R477" s="169"/>
      <c r="S477" s="207"/>
      <c r="T477" s="207">
        <v>10</v>
      </c>
      <c r="U477" s="207">
        <v>425.90000000000009</v>
      </c>
      <c r="V477" s="169"/>
      <c r="W477" s="180"/>
      <c r="X477" s="169"/>
      <c r="Y477" s="263"/>
      <c r="Z477" s="169"/>
      <c r="AA477" s="169"/>
      <c r="AB477" s="169"/>
      <c r="AC477" s="169"/>
      <c r="AD477" s="169"/>
      <c r="AE477" s="169"/>
      <c r="AF477" s="169"/>
      <c r="AG477" s="180"/>
      <c r="AH477" s="207">
        <v>425.90000000000009</v>
      </c>
    </row>
    <row r="478" spans="2:34" ht="24.75" x14ac:dyDescent="0.25">
      <c r="B478" s="26"/>
      <c r="C478" s="48" t="s">
        <v>51</v>
      </c>
      <c r="D478" s="49">
        <v>150</v>
      </c>
      <c r="E478" s="23"/>
      <c r="F478" s="286" t="s">
        <v>2522</v>
      </c>
      <c r="G478" s="287" t="s">
        <v>2524</v>
      </c>
      <c r="H478" s="287" t="s">
        <v>2523</v>
      </c>
      <c r="I478" s="50">
        <v>768</v>
      </c>
      <c r="J478" s="169"/>
      <c r="K478" s="169"/>
      <c r="L478" s="169"/>
      <c r="M478" s="169"/>
      <c r="N478" s="169"/>
      <c r="O478" s="169"/>
      <c r="P478" s="169"/>
      <c r="Q478" s="169"/>
      <c r="R478" s="169"/>
      <c r="S478" s="207"/>
      <c r="T478" s="207">
        <v>150</v>
      </c>
      <c r="U478" s="207">
        <v>768</v>
      </c>
      <c r="V478" s="169"/>
      <c r="W478" s="180"/>
      <c r="X478" s="169"/>
      <c r="Y478" s="263"/>
      <c r="Z478" s="169"/>
      <c r="AA478" s="169"/>
      <c r="AB478" s="169"/>
      <c r="AC478" s="169"/>
      <c r="AD478" s="169"/>
      <c r="AE478" s="169"/>
      <c r="AF478" s="169"/>
      <c r="AG478" s="180"/>
      <c r="AH478" s="207">
        <v>768</v>
      </c>
    </row>
    <row r="479" spans="2:34" ht="24.75" x14ac:dyDescent="0.25">
      <c r="B479" s="26"/>
      <c r="C479" s="48" t="s">
        <v>463</v>
      </c>
      <c r="D479" s="49">
        <v>6</v>
      </c>
      <c r="E479" s="23"/>
      <c r="F479" s="286" t="s">
        <v>2522</v>
      </c>
      <c r="G479" s="287" t="s">
        <v>2524</v>
      </c>
      <c r="H479" s="287" t="s">
        <v>2523</v>
      </c>
      <c r="I479" s="50">
        <v>74.52</v>
      </c>
      <c r="J479" s="169"/>
      <c r="K479" s="169"/>
      <c r="L479" s="169"/>
      <c r="M479" s="169"/>
      <c r="N479" s="169"/>
      <c r="O479" s="169"/>
      <c r="P479" s="169"/>
      <c r="Q479" s="169"/>
      <c r="R479" s="169"/>
      <c r="S479" s="207"/>
      <c r="T479" s="207">
        <v>6</v>
      </c>
      <c r="U479" s="207">
        <v>74.52</v>
      </c>
      <c r="V479" s="169"/>
      <c r="W479" s="180"/>
      <c r="X479" s="169"/>
      <c r="Y479" s="263"/>
      <c r="Z479" s="169"/>
      <c r="AA479" s="169"/>
      <c r="AB479" s="169"/>
      <c r="AC479" s="169"/>
      <c r="AD479" s="169"/>
      <c r="AE479" s="169"/>
      <c r="AF479" s="169"/>
      <c r="AG479" s="180"/>
      <c r="AH479" s="207">
        <v>74.52</v>
      </c>
    </row>
    <row r="480" spans="2:34" ht="24.75" x14ac:dyDescent="0.25">
      <c r="B480" s="26"/>
      <c r="C480" s="48" t="s">
        <v>464</v>
      </c>
      <c r="D480" s="49">
        <v>2</v>
      </c>
      <c r="E480" s="23"/>
      <c r="F480" s="286" t="s">
        <v>2522</v>
      </c>
      <c r="G480" s="287" t="s">
        <v>2524</v>
      </c>
      <c r="H480" s="287" t="s">
        <v>2523</v>
      </c>
      <c r="I480" s="50">
        <v>482.32</v>
      </c>
      <c r="J480" s="169"/>
      <c r="K480" s="169"/>
      <c r="L480" s="169"/>
      <c r="M480" s="169"/>
      <c r="N480" s="169"/>
      <c r="O480" s="169"/>
      <c r="P480" s="169"/>
      <c r="Q480" s="169"/>
      <c r="R480" s="169"/>
      <c r="S480" s="207"/>
      <c r="T480" s="207">
        <v>2</v>
      </c>
      <c r="U480" s="207">
        <v>482.32</v>
      </c>
      <c r="V480" s="169"/>
      <c r="W480" s="180"/>
      <c r="X480" s="169"/>
      <c r="Y480" s="263"/>
      <c r="Z480" s="169"/>
      <c r="AA480" s="169"/>
      <c r="AB480" s="169"/>
      <c r="AC480" s="169"/>
      <c r="AD480" s="169"/>
      <c r="AE480" s="169"/>
      <c r="AF480" s="169"/>
      <c r="AG480" s="180"/>
      <c r="AH480" s="207">
        <v>482.32</v>
      </c>
    </row>
    <row r="481" spans="2:34" ht="24.75" x14ac:dyDescent="0.25">
      <c r="B481" s="26"/>
      <c r="C481" s="48" t="s">
        <v>465</v>
      </c>
      <c r="D481" s="49">
        <v>2</v>
      </c>
      <c r="E481" s="23"/>
      <c r="F481" s="286" t="s">
        <v>2522</v>
      </c>
      <c r="G481" s="287" t="s">
        <v>2524</v>
      </c>
      <c r="H481" s="287" t="s">
        <v>2523</v>
      </c>
      <c r="I481" s="50">
        <v>234.28</v>
      </c>
      <c r="J481" s="169"/>
      <c r="K481" s="169"/>
      <c r="L481" s="169"/>
      <c r="M481" s="169"/>
      <c r="N481" s="169"/>
      <c r="O481" s="169"/>
      <c r="P481" s="169"/>
      <c r="Q481" s="169"/>
      <c r="R481" s="169"/>
      <c r="S481" s="207"/>
      <c r="T481" s="207">
        <v>2</v>
      </c>
      <c r="U481" s="207">
        <v>234.28</v>
      </c>
      <c r="V481" s="169"/>
      <c r="W481" s="180"/>
      <c r="X481" s="169"/>
      <c r="Y481" s="263"/>
      <c r="Z481" s="169"/>
      <c r="AA481" s="169"/>
      <c r="AB481" s="169"/>
      <c r="AC481" s="169"/>
      <c r="AD481" s="169"/>
      <c r="AE481" s="169"/>
      <c r="AF481" s="169"/>
      <c r="AG481" s="180"/>
      <c r="AH481" s="207">
        <v>234.28</v>
      </c>
    </row>
    <row r="482" spans="2:34" ht="24.75" x14ac:dyDescent="0.25">
      <c r="B482" s="26"/>
      <c r="C482" s="48" t="s">
        <v>466</v>
      </c>
      <c r="D482" s="49">
        <v>10</v>
      </c>
      <c r="E482" s="23"/>
      <c r="F482" s="286" t="s">
        <v>2522</v>
      </c>
      <c r="G482" s="287" t="s">
        <v>2524</v>
      </c>
      <c r="H482" s="287" t="s">
        <v>2523</v>
      </c>
      <c r="I482" s="50">
        <v>275.59999999999997</v>
      </c>
      <c r="J482" s="169"/>
      <c r="K482" s="169"/>
      <c r="L482" s="169"/>
      <c r="M482" s="169"/>
      <c r="N482" s="169"/>
      <c r="O482" s="169"/>
      <c r="P482" s="169"/>
      <c r="Q482" s="169"/>
      <c r="R482" s="169"/>
      <c r="S482" s="207"/>
      <c r="T482" s="207">
        <v>10</v>
      </c>
      <c r="U482" s="207">
        <v>275.59999999999997</v>
      </c>
      <c r="V482" s="169"/>
      <c r="W482" s="180"/>
      <c r="X482" s="169"/>
      <c r="Y482" s="263"/>
      <c r="Z482" s="169"/>
      <c r="AA482" s="169"/>
      <c r="AB482" s="169"/>
      <c r="AC482" s="169"/>
      <c r="AD482" s="169"/>
      <c r="AE482" s="169"/>
      <c r="AF482" s="169"/>
      <c r="AG482" s="180"/>
      <c r="AH482" s="207">
        <v>275.59999999999997</v>
      </c>
    </row>
    <row r="483" spans="2:34" ht="24.75" x14ac:dyDescent="0.25">
      <c r="B483" s="26"/>
      <c r="C483" s="48" t="s">
        <v>467</v>
      </c>
      <c r="D483" s="49">
        <v>2</v>
      </c>
      <c r="E483" s="23"/>
      <c r="F483" s="286" t="s">
        <v>2522</v>
      </c>
      <c r="G483" s="287" t="s">
        <v>2524</v>
      </c>
      <c r="H483" s="287" t="s">
        <v>2523</v>
      </c>
      <c r="I483" s="50">
        <v>110.24</v>
      </c>
      <c r="J483" s="169"/>
      <c r="K483" s="169"/>
      <c r="L483" s="169"/>
      <c r="M483" s="169"/>
      <c r="N483" s="169"/>
      <c r="O483" s="169"/>
      <c r="P483" s="169"/>
      <c r="Q483" s="169"/>
      <c r="R483" s="169"/>
      <c r="S483" s="207"/>
      <c r="T483" s="207">
        <v>2</v>
      </c>
      <c r="U483" s="207">
        <v>110.24</v>
      </c>
      <c r="V483" s="169"/>
      <c r="W483" s="180"/>
      <c r="X483" s="169"/>
      <c r="Y483" s="263"/>
      <c r="Z483" s="169"/>
      <c r="AA483" s="169"/>
      <c r="AB483" s="169"/>
      <c r="AC483" s="169"/>
      <c r="AD483" s="169"/>
      <c r="AE483" s="169"/>
      <c r="AF483" s="169"/>
      <c r="AG483" s="180"/>
      <c r="AH483" s="207">
        <v>110.24</v>
      </c>
    </row>
    <row r="484" spans="2:34" ht="24.75" x14ac:dyDescent="0.25">
      <c r="B484" s="26"/>
      <c r="C484" s="48" t="s">
        <v>468</v>
      </c>
      <c r="D484" s="49">
        <v>2</v>
      </c>
      <c r="E484" s="23"/>
      <c r="F484" s="286" t="s">
        <v>2522</v>
      </c>
      <c r="G484" s="287" t="s">
        <v>2524</v>
      </c>
      <c r="H484" s="287" t="s">
        <v>2523</v>
      </c>
      <c r="I484" s="50">
        <v>440.98</v>
      </c>
      <c r="J484" s="169"/>
      <c r="K484" s="169"/>
      <c r="L484" s="169"/>
      <c r="M484" s="169"/>
      <c r="N484" s="169"/>
      <c r="O484" s="169"/>
      <c r="P484" s="169"/>
      <c r="Q484" s="169"/>
      <c r="R484" s="169"/>
      <c r="S484" s="207"/>
      <c r="T484" s="207">
        <v>2</v>
      </c>
      <c r="U484" s="207">
        <v>440.98</v>
      </c>
      <c r="V484" s="169"/>
      <c r="W484" s="180"/>
      <c r="X484" s="169"/>
      <c r="Y484" s="263"/>
      <c r="Z484" s="169"/>
      <c r="AA484" s="169"/>
      <c r="AB484" s="169"/>
      <c r="AC484" s="169"/>
      <c r="AD484" s="169"/>
      <c r="AE484" s="169"/>
      <c r="AF484" s="169"/>
      <c r="AG484" s="180"/>
      <c r="AH484" s="207">
        <v>440.98</v>
      </c>
    </row>
    <row r="485" spans="2:34" ht="24.75" x14ac:dyDescent="0.25">
      <c r="B485" s="26"/>
      <c r="C485" s="48" t="s">
        <v>66</v>
      </c>
      <c r="D485" s="49">
        <v>3</v>
      </c>
      <c r="E485" s="23"/>
      <c r="F485" s="286" t="s">
        <v>2522</v>
      </c>
      <c r="G485" s="287" t="s">
        <v>2524</v>
      </c>
      <c r="H485" s="287" t="s">
        <v>2523</v>
      </c>
      <c r="I485" s="50">
        <v>66.78</v>
      </c>
      <c r="J485" s="169"/>
      <c r="K485" s="169"/>
      <c r="L485" s="169"/>
      <c r="M485" s="169"/>
      <c r="N485" s="169"/>
      <c r="O485" s="169"/>
      <c r="P485" s="169"/>
      <c r="Q485" s="169"/>
      <c r="R485" s="169"/>
      <c r="S485" s="207"/>
      <c r="T485" s="207">
        <v>3</v>
      </c>
      <c r="U485" s="207">
        <v>66.78</v>
      </c>
      <c r="V485" s="169"/>
      <c r="W485" s="180"/>
      <c r="X485" s="169"/>
      <c r="Y485" s="263"/>
      <c r="Z485" s="169"/>
      <c r="AA485" s="169"/>
      <c r="AB485" s="169"/>
      <c r="AC485" s="169"/>
      <c r="AD485" s="169"/>
      <c r="AE485" s="169"/>
      <c r="AF485" s="169"/>
      <c r="AG485" s="180"/>
      <c r="AH485" s="207">
        <v>66.78</v>
      </c>
    </row>
    <row r="486" spans="2:34" ht="24.75" x14ac:dyDescent="0.25">
      <c r="B486" s="26"/>
      <c r="C486" s="48" t="s">
        <v>469</v>
      </c>
      <c r="D486" s="49">
        <v>4</v>
      </c>
      <c r="E486" s="23"/>
      <c r="F486" s="286" t="s">
        <v>2522</v>
      </c>
      <c r="G486" s="287" t="s">
        <v>2524</v>
      </c>
      <c r="H486" s="287" t="s">
        <v>2523</v>
      </c>
      <c r="I486" s="50">
        <v>540.20000000000005</v>
      </c>
      <c r="J486" s="169"/>
      <c r="K486" s="169"/>
      <c r="L486" s="169"/>
      <c r="M486" s="169"/>
      <c r="N486" s="169"/>
      <c r="O486" s="169"/>
      <c r="P486" s="169"/>
      <c r="Q486" s="169"/>
      <c r="R486" s="169"/>
      <c r="S486" s="207"/>
      <c r="T486" s="207">
        <v>4</v>
      </c>
      <c r="U486" s="207">
        <v>540.20000000000005</v>
      </c>
      <c r="V486" s="169"/>
      <c r="W486" s="180"/>
      <c r="X486" s="169"/>
      <c r="Y486" s="263"/>
      <c r="Z486" s="169"/>
      <c r="AA486" s="169"/>
      <c r="AB486" s="169"/>
      <c r="AC486" s="169"/>
      <c r="AD486" s="169"/>
      <c r="AE486" s="169"/>
      <c r="AF486" s="169"/>
      <c r="AG486" s="180"/>
      <c r="AH486" s="207">
        <v>540.20000000000005</v>
      </c>
    </row>
    <row r="487" spans="2:34" ht="24.75" x14ac:dyDescent="0.25">
      <c r="B487" s="26"/>
      <c r="C487" s="48" t="s">
        <v>67</v>
      </c>
      <c r="D487" s="49">
        <v>15</v>
      </c>
      <c r="E487" s="23"/>
      <c r="F487" s="286" t="s">
        <v>2522</v>
      </c>
      <c r="G487" s="287" t="s">
        <v>2524</v>
      </c>
      <c r="H487" s="287" t="s">
        <v>2523</v>
      </c>
      <c r="I487" s="50">
        <v>1113.75</v>
      </c>
      <c r="J487" s="169"/>
      <c r="K487" s="169"/>
      <c r="L487" s="169"/>
      <c r="M487" s="169"/>
      <c r="N487" s="169"/>
      <c r="O487" s="169"/>
      <c r="P487" s="169"/>
      <c r="Q487" s="169"/>
      <c r="R487" s="169"/>
      <c r="S487" s="207"/>
      <c r="T487" s="207">
        <v>15</v>
      </c>
      <c r="U487" s="207">
        <v>1113.75</v>
      </c>
      <c r="V487" s="169"/>
      <c r="W487" s="180"/>
      <c r="X487" s="169"/>
      <c r="Y487" s="263"/>
      <c r="Z487" s="169"/>
      <c r="AA487" s="169"/>
      <c r="AB487" s="169"/>
      <c r="AC487" s="169"/>
      <c r="AD487" s="169"/>
      <c r="AE487" s="169"/>
      <c r="AF487" s="169"/>
      <c r="AG487" s="180"/>
      <c r="AH487" s="207">
        <v>1113.75</v>
      </c>
    </row>
    <row r="488" spans="2:34" ht="24.75" x14ac:dyDescent="0.25">
      <c r="B488" s="26"/>
      <c r="C488" s="48" t="s">
        <v>470</v>
      </c>
      <c r="D488" s="49">
        <v>30</v>
      </c>
      <c r="E488" s="23"/>
      <c r="F488" s="286" t="s">
        <v>2522</v>
      </c>
      <c r="G488" s="287" t="s">
        <v>2524</v>
      </c>
      <c r="H488" s="287" t="s">
        <v>2523</v>
      </c>
      <c r="I488" s="50">
        <v>1036.8000000000002</v>
      </c>
      <c r="J488" s="169"/>
      <c r="K488" s="169"/>
      <c r="L488" s="169"/>
      <c r="M488" s="169"/>
      <c r="N488" s="169"/>
      <c r="O488" s="169"/>
      <c r="P488" s="169"/>
      <c r="Q488" s="169"/>
      <c r="R488" s="169"/>
      <c r="S488" s="207"/>
      <c r="T488" s="207">
        <v>30</v>
      </c>
      <c r="U488" s="207">
        <v>1036.8000000000002</v>
      </c>
      <c r="V488" s="169"/>
      <c r="W488" s="180"/>
      <c r="X488" s="169"/>
      <c r="Y488" s="263"/>
      <c r="Z488" s="169"/>
      <c r="AA488" s="169"/>
      <c r="AB488" s="169"/>
      <c r="AC488" s="169"/>
      <c r="AD488" s="169"/>
      <c r="AE488" s="169"/>
      <c r="AF488" s="169"/>
      <c r="AG488" s="180"/>
      <c r="AH488" s="207">
        <v>1036.8000000000002</v>
      </c>
    </row>
    <row r="489" spans="2:34" ht="24.75" x14ac:dyDescent="0.25">
      <c r="B489" s="26"/>
      <c r="C489" s="48" t="s">
        <v>471</v>
      </c>
      <c r="D489" s="49">
        <v>30</v>
      </c>
      <c r="E489" s="23"/>
      <c r="F489" s="286" t="s">
        <v>2522</v>
      </c>
      <c r="G489" s="287" t="s">
        <v>2524</v>
      </c>
      <c r="H489" s="287" t="s">
        <v>2523</v>
      </c>
      <c r="I489" s="50">
        <v>1911.6000000000001</v>
      </c>
      <c r="J489" s="169"/>
      <c r="K489" s="169"/>
      <c r="L489" s="169"/>
      <c r="M489" s="169"/>
      <c r="N489" s="169"/>
      <c r="O489" s="169"/>
      <c r="P489" s="169"/>
      <c r="Q489" s="169"/>
      <c r="R489" s="169"/>
      <c r="S489" s="207"/>
      <c r="T489" s="207">
        <v>30</v>
      </c>
      <c r="U489" s="207">
        <v>1911.6000000000001</v>
      </c>
      <c r="V489" s="169"/>
      <c r="W489" s="180"/>
      <c r="X489" s="169"/>
      <c r="Y489" s="263"/>
      <c r="Z489" s="169"/>
      <c r="AA489" s="169"/>
      <c r="AB489" s="169"/>
      <c r="AC489" s="169"/>
      <c r="AD489" s="169"/>
      <c r="AE489" s="169"/>
      <c r="AF489" s="169"/>
      <c r="AG489" s="180"/>
      <c r="AH489" s="207">
        <v>1911.6000000000001</v>
      </c>
    </row>
    <row r="490" spans="2:34" ht="24.75" x14ac:dyDescent="0.25">
      <c r="B490" s="26"/>
      <c r="C490" s="48" t="s">
        <v>472</v>
      </c>
      <c r="D490" s="49">
        <v>30</v>
      </c>
      <c r="E490" s="23"/>
      <c r="F490" s="286" t="s">
        <v>2522</v>
      </c>
      <c r="G490" s="287" t="s">
        <v>2524</v>
      </c>
      <c r="H490" s="287" t="s">
        <v>2523</v>
      </c>
      <c r="I490" s="50">
        <v>2449.1999999999998</v>
      </c>
      <c r="J490" s="169"/>
      <c r="K490" s="169"/>
      <c r="L490" s="169"/>
      <c r="M490" s="169"/>
      <c r="N490" s="169"/>
      <c r="O490" s="169"/>
      <c r="P490" s="169"/>
      <c r="Q490" s="169"/>
      <c r="R490" s="169"/>
      <c r="S490" s="207"/>
      <c r="T490" s="207">
        <v>30</v>
      </c>
      <c r="U490" s="207">
        <v>2449.1999999999998</v>
      </c>
      <c r="V490" s="169"/>
      <c r="W490" s="180"/>
      <c r="X490" s="169"/>
      <c r="Y490" s="263"/>
      <c r="Z490" s="169"/>
      <c r="AA490" s="169"/>
      <c r="AB490" s="169"/>
      <c r="AC490" s="169"/>
      <c r="AD490" s="169"/>
      <c r="AE490" s="169"/>
      <c r="AF490" s="169"/>
      <c r="AG490" s="180"/>
      <c r="AH490" s="207">
        <v>2449.1999999999998</v>
      </c>
    </row>
    <row r="491" spans="2:34" ht="24.75" x14ac:dyDescent="0.25">
      <c r="B491" s="26"/>
      <c r="C491" s="48" t="s">
        <v>69</v>
      </c>
      <c r="D491" s="49">
        <v>30</v>
      </c>
      <c r="E491" s="23"/>
      <c r="F491" s="286" t="s">
        <v>2522</v>
      </c>
      <c r="G491" s="287" t="s">
        <v>2524</v>
      </c>
      <c r="H491" s="287" t="s">
        <v>2523</v>
      </c>
      <c r="I491" s="50">
        <v>1176</v>
      </c>
      <c r="J491" s="169"/>
      <c r="K491" s="169"/>
      <c r="L491" s="169"/>
      <c r="M491" s="169"/>
      <c r="N491" s="169"/>
      <c r="O491" s="169"/>
      <c r="P491" s="169"/>
      <c r="Q491" s="169"/>
      <c r="R491" s="169"/>
      <c r="S491" s="207"/>
      <c r="T491" s="207">
        <v>30</v>
      </c>
      <c r="U491" s="207">
        <v>1176</v>
      </c>
      <c r="V491" s="169"/>
      <c r="W491" s="180"/>
      <c r="X491" s="169"/>
      <c r="Y491" s="263"/>
      <c r="Z491" s="169"/>
      <c r="AA491" s="169"/>
      <c r="AB491" s="169"/>
      <c r="AC491" s="169"/>
      <c r="AD491" s="169"/>
      <c r="AE491" s="169"/>
      <c r="AF491" s="169"/>
      <c r="AG491" s="180"/>
      <c r="AH491" s="207">
        <v>1176</v>
      </c>
    </row>
    <row r="492" spans="2:34" ht="24.75" x14ac:dyDescent="0.25">
      <c r="B492" s="26"/>
      <c r="C492" s="48" t="s">
        <v>71</v>
      </c>
      <c r="D492" s="49">
        <v>30</v>
      </c>
      <c r="E492" s="23"/>
      <c r="F492" s="286" t="s">
        <v>2522</v>
      </c>
      <c r="G492" s="287" t="s">
        <v>2524</v>
      </c>
      <c r="H492" s="287" t="s">
        <v>2523</v>
      </c>
      <c r="I492" s="50">
        <v>616.5</v>
      </c>
      <c r="J492" s="169"/>
      <c r="K492" s="169"/>
      <c r="L492" s="169"/>
      <c r="M492" s="169"/>
      <c r="N492" s="169"/>
      <c r="O492" s="169"/>
      <c r="P492" s="169"/>
      <c r="Q492" s="169"/>
      <c r="R492" s="169"/>
      <c r="S492" s="207"/>
      <c r="T492" s="207">
        <v>30</v>
      </c>
      <c r="U492" s="207">
        <v>616.5</v>
      </c>
      <c r="V492" s="169"/>
      <c r="W492" s="180"/>
      <c r="X492" s="169"/>
      <c r="Y492" s="263"/>
      <c r="Z492" s="169"/>
      <c r="AA492" s="169"/>
      <c r="AB492" s="169"/>
      <c r="AC492" s="169"/>
      <c r="AD492" s="169"/>
      <c r="AE492" s="169"/>
      <c r="AF492" s="169"/>
      <c r="AG492" s="180"/>
      <c r="AH492" s="207">
        <v>616.5</v>
      </c>
    </row>
    <row r="493" spans="2:34" ht="24.75" x14ac:dyDescent="0.25">
      <c r="B493" s="26"/>
      <c r="C493" s="48" t="s">
        <v>77</v>
      </c>
      <c r="D493" s="49">
        <v>30</v>
      </c>
      <c r="E493" s="23"/>
      <c r="F493" s="286" t="s">
        <v>2522</v>
      </c>
      <c r="G493" s="287" t="s">
        <v>2524</v>
      </c>
      <c r="H493" s="287" t="s">
        <v>2523</v>
      </c>
      <c r="I493" s="50">
        <v>664.8</v>
      </c>
      <c r="J493" s="169"/>
      <c r="K493" s="169"/>
      <c r="L493" s="169"/>
      <c r="M493" s="169"/>
      <c r="N493" s="169"/>
      <c r="O493" s="169"/>
      <c r="P493" s="169"/>
      <c r="Q493" s="169"/>
      <c r="R493" s="169"/>
      <c r="S493" s="207"/>
      <c r="T493" s="207">
        <v>30</v>
      </c>
      <c r="U493" s="207">
        <v>664.8</v>
      </c>
      <c r="V493" s="169"/>
      <c r="W493" s="180"/>
      <c r="X493" s="169"/>
      <c r="Y493" s="263"/>
      <c r="Z493" s="169"/>
      <c r="AA493" s="169"/>
      <c r="AB493" s="169"/>
      <c r="AC493" s="169"/>
      <c r="AD493" s="169"/>
      <c r="AE493" s="169"/>
      <c r="AF493" s="169"/>
      <c r="AG493" s="180"/>
      <c r="AH493" s="207">
        <v>664.8</v>
      </c>
    </row>
    <row r="494" spans="2:34" ht="24.75" x14ac:dyDescent="0.25">
      <c r="B494" s="26"/>
      <c r="C494" s="48" t="s">
        <v>473</v>
      </c>
      <c r="D494" s="49">
        <v>5</v>
      </c>
      <c r="E494" s="23"/>
      <c r="F494" s="286" t="s">
        <v>2522</v>
      </c>
      <c r="G494" s="287" t="s">
        <v>2524</v>
      </c>
      <c r="H494" s="287" t="s">
        <v>2523</v>
      </c>
      <c r="I494" s="50">
        <v>723.5</v>
      </c>
      <c r="J494" s="169"/>
      <c r="K494" s="169"/>
      <c r="L494" s="169"/>
      <c r="M494" s="169"/>
      <c r="N494" s="169"/>
      <c r="O494" s="169"/>
      <c r="P494" s="169"/>
      <c r="Q494" s="169"/>
      <c r="R494" s="169"/>
      <c r="S494" s="207"/>
      <c r="T494" s="207">
        <v>5</v>
      </c>
      <c r="U494" s="207">
        <v>723.5</v>
      </c>
      <c r="V494" s="169"/>
      <c r="W494" s="180"/>
      <c r="X494" s="169"/>
      <c r="Y494" s="263"/>
      <c r="Z494" s="169"/>
      <c r="AA494" s="169"/>
      <c r="AB494" s="169"/>
      <c r="AC494" s="169"/>
      <c r="AD494" s="169"/>
      <c r="AE494" s="169"/>
      <c r="AF494" s="169"/>
      <c r="AG494" s="180"/>
      <c r="AH494" s="207">
        <v>723.5</v>
      </c>
    </row>
    <row r="495" spans="2:34" ht="24.75" x14ac:dyDescent="0.25">
      <c r="B495" s="26"/>
      <c r="C495" s="48" t="s">
        <v>474</v>
      </c>
      <c r="D495" s="49">
        <v>1</v>
      </c>
      <c r="E495" s="23"/>
      <c r="F495" s="286" t="s">
        <v>2522</v>
      </c>
      <c r="G495" s="287" t="s">
        <v>2524</v>
      </c>
      <c r="H495" s="287" t="s">
        <v>2523</v>
      </c>
      <c r="I495" s="50">
        <v>103.36</v>
      </c>
      <c r="J495" s="169"/>
      <c r="K495" s="169"/>
      <c r="L495" s="169"/>
      <c r="M495" s="169"/>
      <c r="N495" s="169"/>
      <c r="O495" s="169"/>
      <c r="P495" s="169"/>
      <c r="Q495" s="169"/>
      <c r="R495" s="169"/>
      <c r="S495" s="207"/>
      <c r="T495" s="207">
        <v>1</v>
      </c>
      <c r="U495" s="207">
        <v>103.36</v>
      </c>
      <c r="V495" s="169"/>
      <c r="W495" s="180"/>
      <c r="X495" s="169"/>
      <c r="Y495" s="263"/>
      <c r="Z495" s="169"/>
      <c r="AA495" s="169"/>
      <c r="AB495" s="169"/>
      <c r="AC495" s="169"/>
      <c r="AD495" s="169"/>
      <c r="AE495" s="169"/>
      <c r="AF495" s="169"/>
      <c r="AG495" s="180"/>
      <c r="AH495" s="207">
        <v>103.36</v>
      </c>
    </row>
    <row r="496" spans="2:34" ht="24.75" x14ac:dyDescent="0.25">
      <c r="B496" s="26"/>
      <c r="C496" s="48" t="s">
        <v>475</v>
      </c>
      <c r="D496" s="49">
        <v>15</v>
      </c>
      <c r="E496" s="23"/>
      <c r="F496" s="286" t="s">
        <v>2522</v>
      </c>
      <c r="G496" s="287" t="s">
        <v>2524</v>
      </c>
      <c r="H496" s="287" t="s">
        <v>2523</v>
      </c>
      <c r="I496" s="50">
        <v>249.45</v>
      </c>
      <c r="J496" s="169"/>
      <c r="K496" s="169"/>
      <c r="L496" s="169"/>
      <c r="M496" s="169"/>
      <c r="N496" s="169"/>
      <c r="O496" s="169"/>
      <c r="P496" s="169"/>
      <c r="Q496" s="169"/>
      <c r="R496" s="169"/>
      <c r="S496" s="207"/>
      <c r="T496" s="207">
        <v>15</v>
      </c>
      <c r="U496" s="207">
        <v>249.45</v>
      </c>
      <c r="V496" s="169"/>
      <c r="W496" s="180"/>
      <c r="X496" s="169"/>
      <c r="Y496" s="263"/>
      <c r="Z496" s="169"/>
      <c r="AA496" s="169"/>
      <c r="AB496" s="169"/>
      <c r="AC496" s="169"/>
      <c r="AD496" s="169"/>
      <c r="AE496" s="169"/>
      <c r="AF496" s="169"/>
      <c r="AG496" s="180"/>
      <c r="AH496" s="207">
        <v>249.45</v>
      </c>
    </row>
    <row r="497" spans="2:34" ht="24.75" x14ac:dyDescent="0.25">
      <c r="B497" s="26"/>
      <c r="C497" s="48" t="s">
        <v>94</v>
      </c>
      <c r="D497" s="49">
        <v>15</v>
      </c>
      <c r="E497" s="23"/>
      <c r="F497" s="286" t="s">
        <v>2522</v>
      </c>
      <c r="G497" s="287" t="s">
        <v>2524</v>
      </c>
      <c r="H497" s="287" t="s">
        <v>2523</v>
      </c>
      <c r="I497" s="50">
        <v>187.05</v>
      </c>
      <c r="J497" s="169"/>
      <c r="K497" s="169"/>
      <c r="L497" s="169"/>
      <c r="M497" s="169"/>
      <c r="N497" s="169"/>
      <c r="O497" s="169"/>
      <c r="P497" s="169"/>
      <c r="Q497" s="169"/>
      <c r="R497" s="169"/>
      <c r="S497" s="207"/>
      <c r="T497" s="207">
        <v>15</v>
      </c>
      <c r="U497" s="207">
        <v>187.05</v>
      </c>
      <c r="V497" s="169"/>
      <c r="W497" s="180"/>
      <c r="X497" s="169"/>
      <c r="Y497" s="263"/>
      <c r="Z497" s="169"/>
      <c r="AA497" s="169"/>
      <c r="AB497" s="169"/>
      <c r="AC497" s="169"/>
      <c r="AD497" s="169"/>
      <c r="AE497" s="169"/>
      <c r="AF497" s="169"/>
      <c r="AG497" s="180"/>
      <c r="AH497" s="207">
        <v>187.05</v>
      </c>
    </row>
    <row r="498" spans="2:34" ht="24.75" x14ac:dyDescent="0.25">
      <c r="B498" s="26"/>
      <c r="C498" s="48" t="s">
        <v>476</v>
      </c>
      <c r="D498" s="49">
        <v>150</v>
      </c>
      <c r="E498" s="23"/>
      <c r="F498" s="286" t="s">
        <v>2522</v>
      </c>
      <c r="G498" s="287" t="s">
        <v>2524</v>
      </c>
      <c r="H498" s="287" t="s">
        <v>2523</v>
      </c>
      <c r="I498" s="50">
        <v>7548</v>
      </c>
      <c r="J498" s="169"/>
      <c r="K498" s="169"/>
      <c r="L498" s="169"/>
      <c r="M498" s="169"/>
      <c r="N498" s="169"/>
      <c r="O498" s="169"/>
      <c r="P498" s="169"/>
      <c r="Q498" s="169"/>
      <c r="R498" s="169"/>
      <c r="S498" s="207"/>
      <c r="T498" s="207">
        <v>150</v>
      </c>
      <c r="U498" s="207">
        <v>7548</v>
      </c>
      <c r="V498" s="169"/>
      <c r="W498" s="180"/>
      <c r="X498" s="169"/>
      <c r="Y498" s="263"/>
      <c r="Z498" s="169"/>
      <c r="AA498" s="169"/>
      <c r="AB498" s="169"/>
      <c r="AC498" s="169"/>
      <c r="AD498" s="169"/>
      <c r="AE498" s="169"/>
      <c r="AF498" s="169"/>
      <c r="AG498" s="180"/>
      <c r="AH498" s="207">
        <v>7548</v>
      </c>
    </row>
    <row r="499" spans="2:34" ht="24.75" x14ac:dyDescent="0.25">
      <c r="B499" s="26"/>
      <c r="C499" s="48" t="s">
        <v>477</v>
      </c>
      <c r="D499" s="49">
        <v>8</v>
      </c>
      <c r="E499" s="23"/>
      <c r="F499" s="286" t="s">
        <v>2522</v>
      </c>
      <c r="G499" s="287" t="s">
        <v>2524</v>
      </c>
      <c r="H499" s="287" t="s">
        <v>2523</v>
      </c>
      <c r="I499" s="50">
        <v>870.96</v>
      </c>
      <c r="J499" s="169"/>
      <c r="K499" s="169"/>
      <c r="L499" s="169"/>
      <c r="M499" s="169"/>
      <c r="N499" s="169"/>
      <c r="O499" s="169"/>
      <c r="P499" s="169"/>
      <c r="Q499" s="169"/>
      <c r="R499" s="169"/>
      <c r="S499" s="207"/>
      <c r="T499" s="207">
        <v>8</v>
      </c>
      <c r="U499" s="207">
        <v>870.96</v>
      </c>
      <c r="V499" s="169"/>
      <c r="W499" s="180"/>
      <c r="X499" s="169"/>
      <c r="Y499" s="263"/>
      <c r="Z499" s="169"/>
      <c r="AA499" s="169"/>
      <c r="AB499" s="169"/>
      <c r="AC499" s="169"/>
      <c r="AD499" s="169"/>
      <c r="AE499" s="169"/>
      <c r="AF499" s="169"/>
      <c r="AG499" s="180"/>
      <c r="AH499" s="207">
        <v>870.96</v>
      </c>
    </row>
    <row r="500" spans="2:34" ht="24.75" x14ac:dyDescent="0.25">
      <c r="B500" s="26"/>
      <c r="C500" s="48" t="s">
        <v>478</v>
      </c>
      <c r="D500" s="49">
        <v>2</v>
      </c>
      <c r="E500" s="23"/>
      <c r="F500" s="286" t="s">
        <v>2522</v>
      </c>
      <c r="G500" s="287" t="s">
        <v>2524</v>
      </c>
      <c r="H500" s="287" t="s">
        <v>2523</v>
      </c>
      <c r="I500" s="50">
        <v>730.38</v>
      </c>
      <c r="J500" s="169"/>
      <c r="K500" s="169"/>
      <c r="L500" s="169"/>
      <c r="M500" s="169"/>
      <c r="N500" s="169"/>
      <c r="O500" s="169"/>
      <c r="P500" s="169"/>
      <c r="Q500" s="169"/>
      <c r="R500" s="169"/>
      <c r="S500" s="207"/>
      <c r="T500" s="207">
        <v>2</v>
      </c>
      <c r="U500" s="207">
        <v>730.38</v>
      </c>
      <c r="V500" s="169"/>
      <c r="W500" s="180"/>
      <c r="X500" s="169"/>
      <c r="Y500" s="263"/>
      <c r="Z500" s="169"/>
      <c r="AA500" s="169"/>
      <c r="AB500" s="169"/>
      <c r="AC500" s="169"/>
      <c r="AD500" s="169"/>
      <c r="AE500" s="169"/>
      <c r="AF500" s="169"/>
      <c r="AG500" s="180"/>
      <c r="AH500" s="207">
        <v>730.38</v>
      </c>
    </row>
    <row r="501" spans="2:34" ht="24.75" x14ac:dyDescent="0.25">
      <c r="B501" s="26"/>
      <c r="C501" s="48" t="s">
        <v>479</v>
      </c>
      <c r="D501" s="49">
        <v>10</v>
      </c>
      <c r="E501" s="23"/>
      <c r="F501" s="286" t="s">
        <v>2522</v>
      </c>
      <c r="G501" s="287" t="s">
        <v>2524</v>
      </c>
      <c r="H501" s="287" t="s">
        <v>2523</v>
      </c>
      <c r="I501" s="50">
        <v>1915.5</v>
      </c>
      <c r="J501" s="169"/>
      <c r="K501" s="169"/>
      <c r="L501" s="169"/>
      <c r="M501" s="169"/>
      <c r="N501" s="169"/>
      <c r="O501" s="169"/>
      <c r="P501" s="169"/>
      <c r="Q501" s="169"/>
      <c r="R501" s="169"/>
      <c r="S501" s="207"/>
      <c r="T501" s="207">
        <v>10</v>
      </c>
      <c r="U501" s="207">
        <v>1915.5</v>
      </c>
      <c r="V501" s="169"/>
      <c r="W501" s="180"/>
      <c r="X501" s="169"/>
      <c r="Y501" s="263"/>
      <c r="Z501" s="169"/>
      <c r="AA501" s="169"/>
      <c r="AB501" s="169"/>
      <c r="AC501" s="169"/>
      <c r="AD501" s="169"/>
      <c r="AE501" s="169"/>
      <c r="AF501" s="169"/>
      <c r="AG501" s="180"/>
      <c r="AH501" s="207">
        <v>1915.5</v>
      </c>
    </row>
    <row r="502" spans="2:34" ht="24.75" x14ac:dyDescent="0.25">
      <c r="B502" s="26"/>
      <c r="C502" s="48" t="s">
        <v>100</v>
      </c>
      <c r="D502" s="49">
        <v>10</v>
      </c>
      <c r="E502" s="23"/>
      <c r="F502" s="286" t="s">
        <v>2522</v>
      </c>
      <c r="G502" s="287" t="s">
        <v>2524</v>
      </c>
      <c r="H502" s="287" t="s">
        <v>2523</v>
      </c>
      <c r="I502" s="50">
        <v>105.7</v>
      </c>
      <c r="J502" s="169"/>
      <c r="K502" s="169"/>
      <c r="L502" s="169"/>
      <c r="M502" s="169"/>
      <c r="N502" s="169"/>
      <c r="O502" s="169"/>
      <c r="P502" s="169"/>
      <c r="Q502" s="169"/>
      <c r="R502" s="169"/>
      <c r="S502" s="207"/>
      <c r="T502" s="207">
        <v>10</v>
      </c>
      <c r="U502" s="207">
        <v>105.7</v>
      </c>
      <c r="V502" s="169"/>
      <c r="W502" s="180"/>
      <c r="X502" s="169"/>
      <c r="Y502" s="263"/>
      <c r="Z502" s="169"/>
      <c r="AA502" s="169"/>
      <c r="AB502" s="169"/>
      <c r="AC502" s="169"/>
      <c r="AD502" s="169"/>
      <c r="AE502" s="169"/>
      <c r="AF502" s="169"/>
      <c r="AG502" s="180"/>
      <c r="AH502" s="207">
        <v>105.7</v>
      </c>
    </row>
    <row r="503" spans="2:34" ht="24.75" x14ac:dyDescent="0.25">
      <c r="B503" s="26"/>
      <c r="C503" s="48" t="s">
        <v>480</v>
      </c>
      <c r="D503" s="49">
        <v>10</v>
      </c>
      <c r="E503" s="23"/>
      <c r="F503" s="286" t="s">
        <v>2522</v>
      </c>
      <c r="G503" s="287" t="s">
        <v>2524</v>
      </c>
      <c r="H503" s="287" t="s">
        <v>2523</v>
      </c>
      <c r="I503" s="50">
        <v>165.39999999999998</v>
      </c>
      <c r="J503" s="169"/>
      <c r="K503" s="169"/>
      <c r="L503" s="169"/>
      <c r="M503" s="169"/>
      <c r="N503" s="169"/>
      <c r="O503" s="169"/>
      <c r="P503" s="169"/>
      <c r="Q503" s="169"/>
      <c r="R503" s="169"/>
      <c r="S503" s="207"/>
      <c r="T503" s="207">
        <v>10</v>
      </c>
      <c r="U503" s="207">
        <v>165.39999999999998</v>
      </c>
      <c r="V503" s="169"/>
      <c r="W503" s="180"/>
      <c r="X503" s="169"/>
      <c r="Y503" s="263"/>
      <c r="Z503" s="169"/>
      <c r="AA503" s="169"/>
      <c r="AB503" s="169"/>
      <c r="AC503" s="169"/>
      <c r="AD503" s="169"/>
      <c r="AE503" s="169"/>
      <c r="AF503" s="169"/>
      <c r="AG503" s="180"/>
      <c r="AH503" s="207">
        <v>165.39999999999998</v>
      </c>
    </row>
    <row r="504" spans="2:34" ht="24.75" x14ac:dyDescent="0.25">
      <c r="B504" s="26"/>
      <c r="C504" s="48" t="s">
        <v>481</v>
      </c>
      <c r="D504" s="49">
        <v>40</v>
      </c>
      <c r="E504" s="23"/>
      <c r="F504" s="286" t="s">
        <v>2522</v>
      </c>
      <c r="G504" s="287" t="s">
        <v>2524</v>
      </c>
      <c r="H504" s="287" t="s">
        <v>2523</v>
      </c>
      <c r="I504" s="50">
        <v>1804</v>
      </c>
      <c r="J504" s="169"/>
      <c r="K504" s="169"/>
      <c r="L504" s="169"/>
      <c r="M504" s="169"/>
      <c r="N504" s="169"/>
      <c r="O504" s="169"/>
      <c r="P504" s="169"/>
      <c r="Q504" s="169"/>
      <c r="R504" s="169"/>
      <c r="S504" s="207"/>
      <c r="T504" s="207">
        <v>40</v>
      </c>
      <c r="U504" s="207">
        <v>1804</v>
      </c>
      <c r="V504" s="169"/>
      <c r="W504" s="180"/>
      <c r="X504" s="169"/>
      <c r="Y504" s="263"/>
      <c r="Z504" s="169"/>
      <c r="AA504" s="169"/>
      <c r="AB504" s="169"/>
      <c r="AC504" s="169"/>
      <c r="AD504" s="169"/>
      <c r="AE504" s="169"/>
      <c r="AF504" s="169"/>
      <c r="AG504" s="180"/>
      <c r="AH504" s="207">
        <v>1804</v>
      </c>
    </row>
    <row r="505" spans="2:34" ht="24.75" x14ac:dyDescent="0.25">
      <c r="B505" s="26"/>
      <c r="C505" s="48" t="s">
        <v>482</v>
      </c>
      <c r="D505" s="49">
        <v>40</v>
      </c>
      <c r="E505" s="23"/>
      <c r="F505" s="286" t="s">
        <v>2522</v>
      </c>
      <c r="G505" s="287" t="s">
        <v>2524</v>
      </c>
      <c r="H505" s="287" t="s">
        <v>2523</v>
      </c>
      <c r="I505" s="50">
        <v>1804</v>
      </c>
      <c r="J505" s="169"/>
      <c r="K505" s="169"/>
      <c r="L505" s="169"/>
      <c r="M505" s="169"/>
      <c r="N505" s="169"/>
      <c r="O505" s="169"/>
      <c r="P505" s="169"/>
      <c r="Q505" s="169"/>
      <c r="R505" s="169"/>
      <c r="S505" s="207"/>
      <c r="T505" s="207">
        <v>40</v>
      </c>
      <c r="U505" s="207">
        <v>1804</v>
      </c>
      <c r="V505" s="169"/>
      <c r="W505" s="180"/>
      <c r="X505" s="169"/>
      <c r="Y505" s="263"/>
      <c r="Z505" s="169"/>
      <c r="AA505" s="169"/>
      <c r="AB505" s="169"/>
      <c r="AC505" s="169"/>
      <c r="AD505" s="169"/>
      <c r="AE505" s="169"/>
      <c r="AF505" s="169"/>
      <c r="AG505" s="180"/>
      <c r="AH505" s="207">
        <v>1804</v>
      </c>
    </row>
    <row r="506" spans="2:34" ht="24.75" x14ac:dyDescent="0.25">
      <c r="B506" s="26"/>
      <c r="C506" s="48" t="s">
        <v>483</v>
      </c>
      <c r="D506" s="49">
        <v>40</v>
      </c>
      <c r="E506" s="23"/>
      <c r="F506" s="286" t="s">
        <v>2522</v>
      </c>
      <c r="G506" s="287" t="s">
        <v>2524</v>
      </c>
      <c r="H506" s="287" t="s">
        <v>2523</v>
      </c>
      <c r="I506" s="50">
        <v>1804</v>
      </c>
      <c r="J506" s="169"/>
      <c r="K506" s="169"/>
      <c r="L506" s="169"/>
      <c r="M506" s="169"/>
      <c r="N506" s="169"/>
      <c r="O506" s="169"/>
      <c r="P506" s="169"/>
      <c r="Q506" s="169"/>
      <c r="R506" s="169"/>
      <c r="S506" s="207"/>
      <c r="T506" s="207">
        <v>40</v>
      </c>
      <c r="U506" s="207">
        <v>1804</v>
      </c>
      <c r="V506" s="169"/>
      <c r="W506" s="180"/>
      <c r="X506" s="169"/>
      <c r="Y506" s="263"/>
      <c r="Z506" s="169"/>
      <c r="AA506" s="169"/>
      <c r="AB506" s="169"/>
      <c r="AC506" s="169"/>
      <c r="AD506" s="169"/>
      <c r="AE506" s="169"/>
      <c r="AF506" s="169"/>
      <c r="AG506" s="180"/>
      <c r="AH506" s="207">
        <v>1804</v>
      </c>
    </row>
    <row r="507" spans="2:34" ht="24.75" x14ac:dyDescent="0.25">
      <c r="B507" s="26"/>
      <c r="C507" s="48" t="s">
        <v>484</v>
      </c>
      <c r="D507" s="49">
        <v>40</v>
      </c>
      <c r="E507" s="23"/>
      <c r="F507" s="286" t="s">
        <v>2522</v>
      </c>
      <c r="G507" s="287" t="s">
        <v>2524</v>
      </c>
      <c r="H507" s="287" t="s">
        <v>2523</v>
      </c>
      <c r="I507" s="50">
        <v>1804</v>
      </c>
      <c r="J507" s="169"/>
      <c r="K507" s="169"/>
      <c r="L507" s="169"/>
      <c r="M507" s="169"/>
      <c r="N507" s="169"/>
      <c r="O507" s="169"/>
      <c r="P507" s="169"/>
      <c r="Q507" s="169"/>
      <c r="R507" s="169"/>
      <c r="S507" s="207"/>
      <c r="T507" s="207">
        <v>40</v>
      </c>
      <c r="U507" s="207">
        <v>1804</v>
      </c>
      <c r="V507" s="169"/>
      <c r="W507" s="180"/>
      <c r="X507" s="169"/>
      <c r="Y507" s="263"/>
      <c r="Z507" s="169"/>
      <c r="AA507" s="169"/>
      <c r="AB507" s="169"/>
      <c r="AC507" s="169"/>
      <c r="AD507" s="169"/>
      <c r="AE507" s="169"/>
      <c r="AF507" s="169"/>
      <c r="AG507" s="180"/>
      <c r="AH507" s="207">
        <v>1804</v>
      </c>
    </row>
    <row r="508" spans="2:34" ht="24.75" x14ac:dyDescent="0.25">
      <c r="B508" s="26"/>
      <c r="C508" s="48" t="s">
        <v>485</v>
      </c>
      <c r="D508" s="49">
        <v>40</v>
      </c>
      <c r="E508" s="23"/>
      <c r="F508" s="286" t="s">
        <v>2522</v>
      </c>
      <c r="G508" s="287" t="s">
        <v>2524</v>
      </c>
      <c r="H508" s="287" t="s">
        <v>2523</v>
      </c>
      <c r="I508" s="50">
        <v>1804</v>
      </c>
      <c r="J508" s="169"/>
      <c r="K508" s="169"/>
      <c r="L508" s="169"/>
      <c r="M508" s="169"/>
      <c r="N508" s="169"/>
      <c r="O508" s="169"/>
      <c r="P508" s="169"/>
      <c r="Q508" s="169"/>
      <c r="R508" s="169"/>
      <c r="S508" s="207"/>
      <c r="T508" s="207">
        <v>40</v>
      </c>
      <c r="U508" s="207">
        <v>1804</v>
      </c>
      <c r="V508" s="169"/>
      <c r="W508" s="180"/>
      <c r="X508" s="169"/>
      <c r="Y508" s="263"/>
      <c r="Z508" s="169"/>
      <c r="AA508" s="169"/>
      <c r="AB508" s="169"/>
      <c r="AC508" s="169"/>
      <c r="AD508" s="169"/>
      <c r="AE508" s="169"/>
      <c r="AF508" s="169"/>
      <c r="AG508" s="180"/>
      <c r="AH508" s="207">
        <v>1804</v>
      </c>
    </row>
    <row r="509" spans="2:34" ht="24.75" x14ac:dyDescent="0.25">
      <c r="B509" s="26"/>
      <c r="C509" s="48" t="s">
        <v>486</v>
      </c>
      <c r="D509" s="49">
        <v>40</v>
      </c>
      <c r="E509" s="23"/>
      <c r="F509" s="286" t="s">
        <v>2522</v>
      </c>
      <c r="G509" s="287" t="s">
        <v>2524</v>
      </c>
      <c r="H509" s="287" t="s">
        <v>2523</v>
      </c>
      <c r="I509" s="50">
        <v>1804</v>
      </c>
      <c r="J509" s="169"/>
      <c r="K509" s="169"/>
      <c r="L509" s="169"/>
      <c r="M509" s="169"/>
      <c r="N509" s="169"/>
      <c r="O509" s="169"/>
      <c r="P509" s="169"/>
      <c r="Q509" s="169"/>
      <c r="R509" s="169"/>
      <c r="S509" s="207"/>
      <c r="T509" s="207">
        <v>40</v>
      </c>
      <c r="U509" s="207">
        <v>1804</v>
      </c>
      <c r="V509" s="169"/>
      <c r="W509" s="180"/>
      <c r="X509" s="169"/>
      <c r="Y509" s="263"/>
      <c r="Z509" s="169"/>
      <c r="AA509" s="169"/>
      <c r="AB509" s="169"/>
      <c r="AC509" s="169"/>
      <c r="AD509" s="169"/>
      <c r="AE509" s="169"/>
      <c r="AF509" s="169"/>
      <c r="AG509" s="180"/>
      <c r="AH509" s="207">
        <v>1804</v>
      </c>
    </row>
    <row r="510" spans="2:34" ht="24.75" x14ac:dyDescent="0.25">
      <c r="B510" s="26"/>
      <c r="C510" s="48" t="s">
        <v>487</v>
      </c>
      <c r="D510" s="49">
        <v>40</v>
      </c>
      <c r="E510" s="23"/>
      <c r="F510" s="286" t="s">
        <v>2522</v>
      </c>
      <c r="G510" s="287" t="s">
        <v>2524</v>
      </c>
      <c r="H510" s="287" t="s">
        <v>2523</v>
      </c>
      <c r="I510" s="50">
        <v>1804</v>
      </c>
      <c r="J510" s="169"/>
      <c r="K510" s="169"/>
      <c r="L510" s="169"/>
      <c r="M510" s="169"/>
      <c r="N510" s="169"/>
      <c r="O510" s="169"/>
      <c r="P510" s="169"/>
      <c r="Q510" s="169"/>
      <c r="R510" s="169"/>
      <c r="S510" s="207"/>
      <c r="T510" s="207">
        <v>40</v>
      </c>
      <c r="U510" s="207">
        <v>1804</v>
      </c>
      <c r="V510" s="169"/>
      <c r="W510" s="180"/>
      <c r="X510" s="169"/>
      <c r="Y510" s="263"/>
      <c r="Z510" s="169"/>
      <c r="AA510" s="169"/>
      <c r="AB510" s="169"/>
      <c r="AC510" s="169"/>
      <c r="AD510" s="169"/>
      <c r="AE510" s="169"/>
      <c r="AF510" s="169"/>
      <c r="AG510" s="180"/>
      <c r="AH510" s="207">
        <v>1804</v>
      </c>
    </row>
    <row r="511" spans="2:34" ht="24.75" x14ac:dyDescent="0.25">
      <c r="B511" s="26"/>
      <c r="C511" s="48" t="s">
        <v>488</v>
      </c>
      <c r="D511" s="49">
        <v>40</v>
      </c>
      <c r="E511" s="23"/>
      <c r="F511" s="286" t="s">
        <v>2522</v>
      </c>
      <c r="G511" s="287" t="s">
        <v>2524</v>
      </c>
      <c r="H511" s="287" t="s">
        <v>2523</v>
      </c>
      <c r="I511" s="50">
        <v>1804</v>
      </c>
      <c r="J511" s="169"/>
      <c r="K511" s="169"/>
      <c r="L511" s="169"/>
      <c r="M511" s="169"/>
      <c r="N511" s="169"/>
      <c r="O511" s="169"/>
      <c r="P511" s="169"/>
      <c r="Q511" s="169"/>
      <c r="R511" s="169"/>
      <c r="S511" s="207"/>
      <c r="T511" s="207">
        <v>40</v>
      </c>
      <c r="U511" s="207">
        <v>1804</v>
      </c>
      <c r="V511" s="169"/>
      <c r="W511" s="180"/>
      <c r="X511" s="169"/>
      <c r="Y511" s="263"/>
      <c r="Z511" s="169"/>
      <c r="AA511" s="169"/>
      <c r="AB511" s="169"/>
      <c r="AC511" s="169"/>
      <c r="AD511" s="169"/>
      <c r="AE511" s="169"/>
      <c r="AF511" s="169"/>
      <c r="AG511" s="180"/>
      <c r="AH511" s="207">
        <v>1804</v>
      </c>
    </row>
    <row r="512" spans="2:34" ht="24.75" x14ac:dyDescent="0.25">
      <c r="B512" s="26"/>
      <c r="C512" s="48" t="s">
        <v>489</v>
      </c>
      <c r="D512" s="49">
        <v>40</v>
      </c>
      <c r="E512" s="23"/>
      <c r="F512" s="286" t="s">
        <v>2522</v>
      </c>
      <c r="G512" s="287" t="s">
        <v>2524</v>
      </c>
      <c r="H512" s="287" t="s">
        <v>2523</v>
      </c>
      <c r="I512" s="50">
        <v>1804</v>
      </c>
      <c r="J512" s="169"/>
      <c r="K512" s="169"/>
      <c r="L512" s="169"/>
      <c r="M512" s="169"/>
      <c r="N512" s="169"/>
      <c r="O512" s="169"/>
      <c r="P512" s="169"/>
      <c r="Q512" s="169"/>
      <c r="R512" s="169"/>
      <c r="S512" s="207"/>
      <c r="T512" s="207">
        <v>40</v>
      </c>
      <c r="U512" s="207">
        <v>1804</v>
      </c>
      <c r="V512" s="169"/>
      <c r="W512" s="180"/>
      <c r="X512" s="169"/>
      <c r="Y512" s="263"/>
      <c r="Z512" s="169"/>
      <c r="AA512" s="169"/>
      <c r="AB512" s="169"/>
      <c r="AC512" s="169"/>
      <c r="AD512" s="169"/>
      <c r="AE512" s="169"/>
      <c r="AF512" s="169"/>
      <c r="AG512" s="180"/>
      <c r="AH512" s="207">
        <v>1804</v>
      </c>
    </row>
    <row r="513" spans="2:34" ht="24.75" x14ac:dyDescent="0.25">
      <c r="B513" s="26"/>
      <c r="C513" s="48" t="s">
        <v>490</v>
      </c>
      <c r="D513" s="49">
        <v>40</v>
      </c>
      <c r="E513" s="23"/>
      <c r="F513" s="286" t="s">
        <v>2522</v>
      </c>
      <c r="G513" s="287" t="s">
        <v>2524</v>
      </c>
      <c r="H513" s="287" t="s">
        <v>2523</v>
      </c>
      <c r="I513" s="50">
        <v>1804</v>
      </c>
      <c r="J513" s="169"/>
      <c r="K513" s="169"/>
      <c r="L513" s="169"/>
      <c r="M513" s="169"/>
      <c r="N513" s="169"/>
      <c r="O513" s="169"/>
      <c r="P513" s="169"/>
      <c r="Q513" s="169"/>
      <c r="R513" s="169"/>
      <c r="S513" s="207"/>
      <c r="T513" s="207">
        <v>40</v>
      </c>
      <c r="U513" s="207">
        <v>1804</v>
      </c>
      <c r="V513" s="169"/>
      <c r="W513" s="180"/>
      <c r="X513" s="169"/>
      <c r="Y513" s="263"/>
      <c r="Z513" s="169"/>
      <c r="AA513" s="169"/>
      <c r="AB513" s="169"/>
      <c r="AC513" s="169"/>
      <c r="AD513" s="169"/>
      <c r="AE513" s="169"/>
      <c r="AF513" s="169"/>
      <c r="AG513" s="180"/>
      <c r="AH513" s="207">
        <v>1804</v>
      </c>
    </row>
    <row r="514" spans="2:34" ht="24.75" x14ac:dyDescent="0.25">
      <c r="B514" s="26"/>
      <c r="C514" s="48" t="s">
        <v>491</v>
      </c>
      <c r="D514" s="49">
        <v>60</v>
      </c>
      <c r="E514" s="23"/>
      <c r="F514" s="286" t="s">
        <v>2522</v>
      </c>
      <c r="G514" s="287" t="s">
        <v>2524</v>
      </c>
      <c r="H514" s="287" t="s">
        <v>2523</v>
      </c>
      <c r="I514" s="50">
        <v>2706</v>
      </c>
      <c r="J514" s="169"/>
      <c r="K514" s="169"/>
      <c r="L514" s="169"/>
      <c r="M514" s="169"/>
      <c r="N514" s="169"/>
      <c r="O514" s="169"/>
      <c r="P514" s="169"/>
      <c r="Q514" s="169"/>
      <c r="R514" s="169"/>
      <c r="S514" s="207"/>
      <c r="T514" s="207">
        <v>60</v>
      </c>
      <c r="U514" s="207">
        <v>2706</v>
      </c>
      <c r="V514" s="169"/>
      <c r="W514" s="180"/>
      <c r="X514" s="169"/>
      <c r="Y514" s="263"/>
      <c r="Z514" s="169"/>
      <c r="AA514" s="169"/>
      <c r="AB514" s="169"/>
      <c r="AC514" s="169"/>
      <c r="AD514" s="169"/>
      <c r="AE514" s="169"/>
      <c r="AF514" s="169"/>
      <c r="AG514" s="180"/>
      <c r="AH514" s="207">
        <v>2706</v>
      </c>
    </row>
    <row r="515" spans="2:34" ht="24.75" x14ac:dyDescent="0.25">
      <c r="B515" s="26"/>
      <c r="C515" s="48" t="s">
        <v>492</v>
      </c>
      <c r="D515" s="49">
        <v>50</v>
      </c>
      <c r="E515" s="23"/>
      <c r="F515" s="286" t="s">
        <v>2522</v>
      </c>
      <c r="G515" s="287" t="s">
        <v>2524</v>
      </c>
      <c r="H515" s="287" t="s">
        <v>2523</v>
      </c>
      <c r="I515" s="50">
        <v>2255</v>
      </c>
      <c r="J515" s="169"/>
      <c r="K515" s="169"/>
      <c r="L515" s="169"/>
      <c r="M515" s="169"/>
      <c r="N515" s="169"/>
      <c r="O515" s="169"/>
      <c r="P515" s="169"/>
      <c r="Q515" s="169"/>
      <c r="R515" s="169"/>
      <c r="S515" s="207"/>
      <c r="T515" s="207">
        <v>50</v>
      </c>
      <c r="U515" s="207">
        <v>2255</v>
      </c>
      <c r="V515" s="169"/>
      <c r="W515" s="180"/>
      <c r="X515" s="169"/>
      <c r="Y515" s="263"/>
      <c r="Z515" s="169"/>
      <c r="AA515" s="169"/>
      <c r="AB515" s="169"/>
      <c r="AC515" s="169"/>
      <c r="AD515" s="169"/>
      <c r="AE515" s="169"/>
      <c r="AF515" s="169"/>
      <c r="AG515" s="180"/>
      <c r="AH515" s="207">
        <v>2255</v>
      </c>
    </row>
    <row r="516" spans="2:34" ht="24.75" x14ac:dyDescent="0.25">
      <c r="B516" s="26"/>
      <c r="C516" s="48" t="s">
        <v>493</v>
      </c>
      <c r="D516" s="49">
        <v>50</v>
      </c>
      <c r="E516" s="23"/>
      <c r="F516" s="286" t="s">
        <v>2522</v>
      </c>
      <c r="G516" s="287" t="s">
        <v>2524</v>
      </c>
      <c r="H516" s="287" t="s">
        <v>2523</v>
      </c>
      <c r="I516" s="50">
        <v>2255</v>
      </c>
      <c r="J516" s="169"/>
      <c r="K516" s="169"/>
      <c r="L516" s="169"/>
      <c r="M516" s="169"/>
      <c r="N516" s="169"/>
      <c r="O516" s="169"/>
      <c r="P516" s="169"/>
      <c r="Q516" s="169"/>
      <c r="R516" s="169"/>
      <c r="S516" s="207"/>
      <c r="T516" s="207">
        <v>50</v>
      </c>
      <c r="U516" s="207">
        <v>2255</v>
      </c>
      <c r="V516" s="169"/>
      <c r="W516" s="180"/>
      <c r="X516" s="169"/>
      <c r="Y516" s="263"/>
      <c r="Z516" s="169"/>
      <c r="AA516" s="169"/>
      <c r="AB516" s="169"/>
      <c r="AC516" s="169"/>
      <c r="AD516" s="169"/>
      <c r="AE516" s="169"/>
      <c r="AF516" s="169"/>
      <c r="AG516" s="180"/>
      <c r="AH516" s="207">
        <v>2255</v>
      </c>
    </row>
    <row r="517" spans="2:34" ht="24.75" x14ac:dyDescent="0.25">
      <c r="B517" s="26"/>
      <c r="C517" s="87" t="s">
        <v>494</v>
      </c>
      <c r="D517" s="89">
        <v>150</v>
      </c>
      <c r="E517" s="88"/>
      <c r="F517" s="286" t="s">
        <v>2522</v>
      </c>
      <c r="G517" s="287" t="s">
        <v>2524</v>
      </c>
      <c r="H517" s="287" t="s">
        <v>2523</v>
      </c>
      <c r="I517" s="58">
        <v>577.67999999999995</v>
      </c>
      <c r="J517" s="169"/>
      <c r="K517" s="169"/>
      <c r="L517" s="169"/>
      <c r="M517" s="169"/>
      <c r="N517" s="169"/>
      <c r="O517" s="169"/>
      <c r="P517" s="169"/>
      <c r="Q517" s="169"/>
      <c r="R517" s="169"/>
      <c r="S517" s="207"/>
      <c r="T517" s="207">
        <v>150</v>
      </c>
      <c r="U517" s="207">
        <v>577.67999999999995</v>
      </c>
      <c r="V517" s="169"/>
      <c r="W517" s="180"/>
      <c r="X517" s="169"/>
      <c r="Y517" s="263"/>
      <c r="Z517" s="169"/>
      <c r="AA517" s="169"/>
      <c r="AB517" s="169"/>
      <c r="AC517" s="169"/>
      <c r="AD517" s="169"/>
      <c r="AE517" s="169"/>
      <c r="AF517" s="169"/>
      <c r="AG517" s="180"/>
      <c r="AH517" s="207">
        <v>577.67999999999995</v>
      </c>
    </row>
    <row r="518" spans="2:34" ht="24.75" x14ac:dyDescent="0.25">
      <c r="B518" s="26"/>
      <c r="C518" s="48" t="s">
        <v>495</v>
      </c>
      <c r="D518" s="49">
        <v>40</v>
      </c>
      <c r="E518" s="23"/>
      <c r="F518" s="286" t="s">
        <v>2522</v>
      </c>
      <c r="G518" s="287" t="s">
        <v>2524</v>
      </c>
      <c r="H518" s="287" t="s">
        <v>2523</v>
      </c>
      <c r="I518" s="50">
        <v>295.2</v>
      </c>
      <c r="J518" s="169"/>
      <c r="K518" s="169"/>
      <c r="L518" s="169"/>
      <c r="M518" s="169"/>
      <c r="N518" s="169"/>
      <c r="O518" s="169"/>
      <c r="P518" s="169"/>
      <c r="Q518" s="169"/>
      <c r="R518" s="169"/>
      <c r="S518" s="207"/>
      <c r="T518" s="207">
        <v>40</v>
      </c>
      <c r="U518" s="207">
        <v>295.2</v>
      </c>
      <c r="V518" s="169"/>
      <c r="W518" s="180"/>
      <c r="X518" s="169"/>
      <c r="Y518" s="263"/>
      <c r="Z518" s="169"/>
      <c r="AA518" s="169"/>
      <c r="AB518" s="169"/>
      <c r="AC518" s="169"/>
      <c r="AD518" s="169"/>
      <c r="AE518" s="169"/>
      <c r="AF518" s="169"/>
      <c r="AG518" s="180"/>
      <c r="AH518" s="207">
        <v>295.2</v>
      </c>
    </row>
    <row r="519" spans="2:34" ht="24.75" x14ac:dyDescent="0.25">
      <c r="B519" s="26"/>
      <c r="C519" s="48" t="s">
        <v>496</v>
      </c>
      <c r="D519" s="49">
        <v>20</v>
      </c>
      <c r="E519" s="23"/>
      <c r="F519" s="286" t="s">
        <v>2522</v>
      </c>
      <c r="G519" s="287" t="s">
        <v>2524</v>
      </c>
      <c r="H519" s="287" t="s">
        <v>2523</v>
      </c>
      <c r="I519" s="50">
        <v>147.6</v>
      </c>
      <c r="J519" s="169"/>
      <c r="K519" s="169"/>
      <c r="L519" s="169"/>
      <c r="M519" s="169"/>
      <c r="N519" s="169"/>
      <c r="O519" s="169"/>
      <c r="P519" s="169"/>
      <c r="Q519" s="169"/>
      <c r="R519" s="169"/>
      <c r="S519" s="207"/>
      <c r="T519" s="207">
        <v>20</v>
      </c>
      <c r="U519" s="207">
        <v>147.6</v>
      </c>
      <c r="V519" s="169"/>
      <c r="W519" s="180"/>
      <c r="X519" s="169"/>
      <c r="Y519" s="263"/>
      <c r="Z519" s="169"/>
      <c r="AA519" s="169"/>
      <c r="AB519" s="169"/>
      <c r="AC519" s="169"/>
      <c r="AD519" s="169"/>
      <c r="AE519" s="169"/>
      <c r="AF519" s="169"/>
      <c r="AG519" s="180"/>
      <c r="AH519" s="207">
        <v>147.6</v>
      </c>
    </row>
    <row r="520" spans="2:34" ht="24.75" x14ac:dyDescent="0.25">
      <c r="B520" s="26"/>
      <c r="C520" s="48" t="s">
        <v>497</v>
      </c>
      <c r="D520" s="49">
        <v>20</v>
      </c>
      <c r="E520" s="23"/>
      <c r="F520" s="286" t="s">
        <v>2522</v>
      </c>
      <c r="G520" s="287" t="s">
        <v>2524</v>
      </c>
      <c r="H520" s="287" t="s">
        <v>2523</v>
      </c>
      <c r="I520" s="50">
        <v>147.6</v>
      </c>
      <c r="J520" s="169"/>
      <c r="K520" s="169"/>
      <c r="L520" s="169"/>
      <c r="M520" s="169"/>
      <c r="N520" s="169"/>
      <c r="O520" s="169"/>
      <c r="P520" s="169"/>
      <c r="Q520" s="169"/>
      <c r="R520" s="169"/>
      <c r="S520" s="207"/>
      <c r="T520" s="207">
        <v>20</v>
      </c>
      <c r="U520" s="207">
        <v>147.6</v>
      </c>
      <c r="V520" s="169"/>
      <c r="W520" s="180"/>
      <c r="X520" s="169"/>
      <c r="Y520" s="263"/>
      <c r="Z520" s="169"/>
      <c r="AA520" s="169"/>
      <c r="AB520" s="169"/>
      <c r="AC520" s="169"/>
      <c r="AD520" s="169"/>
      <c r="AE520" s="169"/>
      <c r="AF520" s="169"/>
      <c r="AG520" s="180"/>
      <c r="AH520" s="207">
        <v>147.6</v>
      </c>
    </row>
    <row r="521" spans="2:34" ht="24.75" x14ac:dyDescent="0.25">
      <c r="B521" s="26"/>
      <c r="C521" s="48" t="s">
        <v>498</v>
      </c>
      <c r="D521" s="49">
        <v>20</v>
      </c>
      <c r="E521" s="23"/>
      <c r="F521" s="286" t="s">
        <v>2522</v>
      </c>
      <c r="G521" s="287" t="s">
        <v>2524</v>
      </c>
      <c r="H521" s="287" t="s">
        <v>2523</v>
      </c>
      <c r="I521" s="50">
        <v>147.6</v>
      </c>
      <c r="J521" s="169"/>
      <c r="K521" s="169"/>
      <c r="L521" s="169"/>
      <c r="M521" s="169"/>
      <c r="N521" s="169"/>
      <c r="O521" s="169"/>
      <c r="P521" s="169"/>
      <c r="Q521" s="169"/>
      <c r="R521" s="169"/>
      <c r="S521" s="207"/>
      <c r="T521" s="207">
        <v>20</v>
      </c>
      <c r="U521" s="207">
        <v>147.6</v>
      </c>
      <c r="V521" s="169"/>
      <c r="W521" s="180"/>
      <c r="X521" s="169"/>
      <c r="Y521" s="263"/>
      <c r="Z521" s="169"/>
      <c r="AA521" s="169"/>
      <c r="AB521" s="169"/>
      <c r="AC521" s="169"/>
      <c r="AD521" s="169"/>
      <c r="AE521" s="169"/>
      <c r="AF521" s="169"/>
      <c r="AG521" s="180"/>
      <c r="AH521" s="207">
        <v>147.6</v>
      </c>
    </row>
    <row r="522" spans="2:34" ht="24.75" x14ac:dyDescent="0.25">
      <c r="B522" s="26"/>
      <c r="C522" s="48" t="s">
        <v>499</v>
      </c>
      <c r="D522" s="49">
        <v>20</v>
      </c>
      <c r="E522" s="23"/>
      <c r="F522" s="286" t="s">
        <v>2522</v>
      </c>
      <c r="G522" s="287" t="s">
        <v>2524</v>
      </c>
      <c r="H522" s="287" t="s">
        <v>2523</v>
      </c>
      <c r="I522" s="50">
        <v>147.6</v>
      </c>
      <c r="J522" s="169"/>
      <c r="K522" s="169"/>
      <c r="L522" s="169"/>
      <c r="M522" s="169"/>
      <c r="N522" s="169"/>
      <c r="O522" s="169"/>
      <c r="P522" s="169"/>
      <c r="Q522" s="169"/>
      <c r="R522" s="169"/>
      <c r="S522" s="207"/>
      <c r="T522" s="207">
        <v>20</v>
      </c>
      <c r="U522" s="207">
        <v>147.6</v>
      </c>
      <c r="V522" s="169"/>
      <c r="W522" s="180"/>
      <c r="X522" s="169"/>
      <c r="Y522" s="263"/>
      <c r="Z522" s="169"/>
      <c r="AA522" s="169"/>
      <c r="AB522" s="169"/>
      <c r="AC522" s="169"/>
      <c r="AD522" s="169"/>
      <c r="AE522" s="169"/>
      <c r="AF522" s="169"/>
      <c r="AG522" s="180"/>
      <c r="AH522" s="207">
        <v>147.6</v>
      </c>
    </row>
    <row r="523" spans="2:34" ht="24.75" x14ac:dyDescent="0.25">
      <c r="B523" s="26"/>
      <c r="C523" s="48" t="s">
        <v>500</v>
      </c>
      <c r="D523" s="49">
        <v>20</v>
      </c>
      <c r="E523" s="23"/>
      <c r="F523" s="286" t="s">
        <v>2522</v>
      </c>
      <c r="G523" s="287" t="s">
        <v>2524</v>
      </c>
      <c r="H523" s="287" t="s">
        <v>2523</v>
      </c>
      <c r="I523" s="50">
        <v>147.6</v>
      </c>
      <c r="J523" s="169"/>
      <c r="K523" s="169"/>
      <c r="L523" s="169"/>
      <c r="M523" s="169"/>
      <c r="N523" s="169"/>
      <c r="O523" s="169"/>
      <c r="P523" s="169"/>
      <c r="Q523" s="169"/>
      <c r="R523" s="169"/>
      <c r="S523" s="207"/>
      <c r="T523" s="207">
        <v>20</v>
      </c>
      <c r="U523" s="207">
        <v>147.6</v>
      </c>
      <c r="V523" s="169"/>
      <c r="W523" s="180"/>
      <c r="X523" s="169"/>
      <c r="Y523" s="263"/>
      <c r="Z523" s="169"/>
      <c r="AA523" s="169"/>
      <c r="AB523" s="169"/>
      <c r="AC523" s="169"/>
      <c r="AD523" s="169"/>
      <c r="AE523" s="169"/>
      <c r="AF523" s="169"/>
      <c r="AG523" s="180"/>
      <c r="AH523" s="207">
        <v>147.6</v>
      </c>
    </row>
    <row r="524" spans="2:34" ht="24.75" x14ac:dyDescent="0.25">
      <c r="B524" s="26"/>
      <c r="C524" s="48" t="s">
        <v>501</v>
      </c>
      <c r="D524" s="49">
        <v>30</v>
      </c>
      <c r="E524" s="23"/>
      <c r="F524" s="286" t="s">
        <v>2522</v>
      </c>
      <c r="G524" s="287" t="s">
        <v>2524</v>
      </c>
      <c r="H524" s="287" t="s">
        <v>2523</v>
      </c>
      <c r="I524" s="50">
        <v>221.39999999999998</v>
      </c>
      <c r="J524" s="169"/>
      <c r="K524" s="169"/>
      <c r="L524" s="169"/>
      <c r="M524" s="169"/>
      <c r="N524" s="169"/>
      <c r="O524" s="169"/>
      <c r="P524" s="169"/>
      <c r="Q524" s="169"/>
      <c r="R524" s="169"/>
      <c r="S524" s="207"/>
      <c r="T524" s="207">
        <v>30</v>
      </c>
      <c r="U524" s="207">
        <v>221.39999999999998</v>
      </c>
      <c r="V524" s="169"/>
      <c r="W524" s="180"/>
      <c r="X524" s="169"/>
      <c r="Y524" s="263"/>
      <c r="Z524" s="169"/>
      <c r="AA524" s="169"/>
      <c r="AB524" s="169"/>
      <c r="AC524" s="169"/>
      <c r="AD524" s="169"/>
      <c r="AE524" s="169"/>
      <c r="AF524" s="169"/>
      <c r="AG524" s="180"/>
      <c r="AH524" s="207">
        <v>221.39999999999998</v>
      </c>
    </row>
    <row r="525" spans="2:34" ht="24.75" x14ac:dyDescent="0.25">
      <c r="B525" s="26"/>
      <c r="C525" s="48" t="s">
        <v>502</v>
      </c>
      <c r="D525" s="49">
        <v>20</v>
      </c>
      <c r="E525" s="23"/>
      <c r="F525" s="286" t="s">
        <v>2522</v>
      </c>
      <c r="G525" s="287" t="s">
        <v>2524</v>
      </c>
      <c r="H525" s="287" t="s">
        <v>2523</v>
      </c>
      <c r="I525" s="50">
        <v>147.6</v>
      </c>
      <c r="J525" s="169"/>
      <c r="K525" s="169"/>
      <c r="L525" s="169"/>
      <c r="M525" s="169"/>
      <c r="N525" s="169"/>
      <c r="O525" s="169"/>
      <c r="P525" s="169"/>
      <c r="Q525" s="169"/>
      <c r="R525" s="169"/>
      <c r="S525" s="207"/>
      <c r="T525" s="207">
        <v>20</v>
      </c>
      <c r="U525" s="207">
        <v>147.6</v>
      </c>
      <c r="V525" s="169"/>
      <c r="W525" s="180"/>
      <c r="X525" s="169"/>
      <c r="Y525" s="263"/>
      <c r="Z525" s="169"/>
      <c r="AA525" s="169"/>
      <c r="AB525" s="169"/>
      <c r="AC525" s="169"/>
      <c r="AD525" s="169"/>
      <c r="AE525" s="169"/>
      <c r="AF525" s="169"/>
      <c r="AG525" s="180"/>
      <c r="AH525" s="207">
        <v>147.6</v>
      </c>
    </row>
    <row r="526" spans="2:34" ht="24.75" x14ac:dyDescent="0.25">
      <c r="B526" s="26"/>
      <c r="C526" s="48" t="s">
        <v>503</v>
      </c>
      <c r="D526" s="49">
        <v>20</v>
      </c>
      <c r="E526" s="23"/>
      <c r="F526" s="286" t="s">
        <v>2522</v>
      </c>
      <c r="G526" s="287" t="s">
        <v>2524</v>
      </c>
      <c r="H526" s="287" t="s">
        <v>2523</v>
      </c>
      <c r="I526" s="50">
        <v>147.6</v>
      </c>
      <c r="J526" s="169"/>
      <c r="K526" s="169"/>
      <c r="L526" s="169"/>
      <c r="M526" s="169"/>
      <c r="N526" s="169"/>
      <c r="O526" s="169"/>
      <c r="P526" s="169"/>
      <c r="Q526" s="169"/>
      <c r="R526" s="169"/>
      <c r="S526" s="207"/>
      <c r="T526" s="207">
        <v>20</v>
      </c>
      <c r="U526" s="207">
        <v>147.6</v>
      </c>
      <c r="V526" s="169"/>
      <c r="W526" s="180"/>
      <c r="X526" s="169"/>
      <c r="Y526" s="263"/>
      <c r="Z526" s="169"/>
      <c r="AA526" s="169"/>
      <c r="AB526" s="169"/>
      <c r="AC526" s="169"/>
      <c r="AD526" s="169"/>
      <c r="AE526" s="169"/>
      <c r="AF526" s="169"/>
      <c r="AG526" s="180"/>
      <c r="AH526" s="207">
        <v>147.6</v>
      </c>
    </row>
    <row r="527" spans="2:34" ht="24.75" x14ac:dyDescent="0.25">
      <c r="B527" s="26"/>
      <c r="C527" s="48" t="s">
        <v>504</v>
      </c>
      <c r="D527" s="49">
        <v>20</v>
      </c>
      <c r="E527" s="23"/>
      <c r="F527" s="286" t="s">
        <v>2522</v>
      </c>
      <c r="G527" s="287" t="s">
        <v>2524</v>
      </c>
      <c r="H527" s="287" t="s">
        <v>2523</v>
      </c>
      <c r="I527" s="50">
        <v>147.6</v>
      </c>
      <c r="J527" s="169"/>
      <c r="K527" s="169"/>
      <c r="L527" s="169"/>
      <c r="M527" s="169"/>
      <c r="N527" s="169"/>
      <c r="O527" s="169"/>
      <c r="P527" s="169"/>
      <c r="Q527" s="169"/>
      <c r="R527" s="169"/>
      <c r="S527" s="207"/>
      <c r="T527" s="207">
        <v>20</v>
      </c>
      <c r="U527" s="207">
        <v>147.6</v>
      </c>
      <c r="V527" s="169"/>
      <c r="W527" s="180"/>
      <c r="X527" s="169"/>
      <c r="Y527" s="263"/>
      <c r="Z527" s="169"/>
      <c r="AA527" s="169"/>
      <c r="AB527" s="169"/>
      <c r="AC527" s="169"/>
      <c r="AD527" s="169"/>
      <c r="AE527" s="169"/>
      <c r="AF527" s="169"/>
      <c r="AG527" s="180"/>
      <c r="AH527" s="207">
        <v>147.6</v>
      </c>
    </row>
    <row r="528" spans="2:34" ht="24.75" x14ac:dyDescent="0.25">
      <c r="B528" s="26"/>
      <c r="C528" s="48" t="s">
        <v>505</v>
      </c>
      <c r="D528" s="49">
        <v>20</v>
      </c>
      <c r="E528" s="23"/>
      <c r="F528" s="286" t="s">
        <v>2522</v>
      </c>
      <c r="G528" s="287" t="s">
        <v>2524</v>
      </c>
      <c r="H528" s="287" t="s">
        <v>2523</v>
      </c>
      <c r="I528" s="50">
        <v>147.6</v>
      </c>
      <c r="J528" s="169"/>
      <c r="K528" s="169"/>
      <c r="L528" s="169"/>
      <c r="M528" s="169"/>
      <c r="N528" s="169"/>
      <c r="O528" s="169"/>
      <c r="P528" s="169"/>
      <c r="Q528" s="169"/>
      <c r="R528" s="169"/>
      <c r="S528" s="207"/>
      <c r="T528" s="207">
        <v>20</v>
      </c>
      <c r="U528" s="207">
        <v>147.6</v>
      </c>
      <c r="V528" s="169"/>
      <c r="W528" s="180"/>
      <c r="X528" s="169"/>
      <c r="Y528" s="263"/>
      <c r="Z528" s="169"/>
      <c r="AA528" s="169"/>
      <c r="AB528" s="169"/>
      <c r="AC528" s="169"/>
      <c r="AD528" s="169"/>
      <c r="AE528" s="169"/>
      <c r="AF528" s="169"/>
      <c r="AG528" s="180"/>
      <c r="AH528" s="207">
        <v>147.6</v>
      </c>
    </row>
    <row r="529" spans="2:34" ht="24.75" x14ac:dyDescent="0.25">
      <c r="B529" s="26"/>
      <c r="C529" s="48" t="s">
        <v>506</v>
      </c>
      <c r="D529" s="49">
        <v>30</v>
      </c>
      <c r="E529" s="23"/>
      <c r="F529" s="286" t="s">
        <v>2522</v>
      </c>
      <c r="G529" s="287" t="s">
        <v>2524</v>
      </c>
      <c r="H529" s="287" t="s">
        <v>2523</v>
      </c>
      <c r="I529" s="50">
        <v>221.39999999999998</v>
      </c>
      <c r="J529" s="169"/>
      <c r="K529" s="169"/>
      <c r="L529" s="169"/>
      <c r="M529" s="169"/>
      <c r="N529" s="169"/>
      <c r="O529" s="169"/>
      <c r="P529" s="169"/>
      <c r="Q529" s="169"/>
      <c r="R529" s="169"/>
      <c r="S529" s="207"/>
      <c r="T529" s="207">
        <v>30</v>
      </c>
      <c r="U529" s="207">
        <v>221.39999999999998</v>
      </c>
      <c r="V529" s="169"/>
      <c r="W529" s="180"/>
      <c r="X529" s="169"/>
      <c r="Y529" s="263"/>
      <c r="Z529" s="169"/>
      <c r="AA529" s="169"/>
      <c r="AB529" s="169"/>
      <c r="AC529" s="169"/>
      <c r="AD529" s="169"/>
      <c r="AE529" s="169"/>
      <c r="AF529" s="169"/>
      <c r="AG529" s="180"/>
      <c r="AH529" s="207">
        <v>221.39999999999998</v>
      </c>
    </row>
    <row r="530" spans="2:34" ht="24.75" x14ac:dyDescent="0.25">
      <c r="B530" s="26"/>
      <c r="C530" s="48" t="s">
        <v>507</v>
      </c>
      <c r="D530" s="49">
        <v>30</v>
      </c>
      <c r="E530" s="23"/>
      <c r="F530" s="286" t="s">
        <v>2522</v>
      </c>
      <c r="G530" s="287" t="s">
        <v>2524</v>
      </c>
      <c r="H530" s="287" t="s">
        <v>2523</v>
      </c>
      <c r="I530" s="50">
        <v>221.39999999999998</v>
      </c>
      <c r="J530" s="169"/>
      <c r="K530" s="169"/>
      <c r="L530" s="169"/>
      <c r="M530" s="169"/>
      <c r="N530" s="169"/>
      <c r="O530" s="169"/>
      <c r="P530" s="169"/>
      <c r="Q530" s="169"/>
      <c r="R530" s="169"/>
      <c r="S530" s="207"/>
      <c r="T530" s="207">
        <v>30</v>
      </c>
      <c r="U530" s="207">
        <v>221.39999999999998</v>
      </c>
      <c r="V530" s="169"/>
      <c r="W530" s="180"/>
      <c r="X530" s="169"/>
      <c r="Y530" s="263"/>
      <c r="Z530" s="169"/>
      <c r="AA530" s="169"/>
      <c r="AB530" s="169"/>
      <c r="AC530" s="169"/>
      <c r="AD530" s="169"/>
      <c r="AE530" s="169"/>
      <c r="AF530" s="169"/>
      <c r="AG530" s="180"/>
      <c r="AH530" s="207">
        <v>221.39999999999998</v>
      </c>
    </row>
    <row r="531" spans="2:34" ht="24.75" x14ac:dyDescent="0.25">
      <c r="B531" s="26"/>
      <c r="C531" s="48" t="s">
        <v>508</v>
      </c>
      <c r="D531" s="49">
        <v>20</v>
      </c>
      <c r="E531" s="23"/>
      <c r="F531" s="286" t="s">
        <v>2522</v>
      </c>
      <c r="G531" s="287" t="s">
        <v>2524</v>
      </c>
      <c r="H531" s="287" t="s">
        <v>2523</v>
      </c>
      <c r="I531" s="50">
        <v>147.6</v>
      </c>
      <c r="J531" s="169"/>
      <c r="K531" s="169"/>
      <c r="L531" s="169"/>
      <c r="M531" s="169"/>
      <c r="N531" s="169"/>
      <c r="O531" s="169"/>
      <c r="P531" s="169"/>
      <c r="Q531" s="169"/>
      <c r="R531" s="169"/>
      <c r="S531" s="207"/>
      <c r="T531" s="207">
        <v>20</v>
      </c>
      <c r="U531" s="207">
        <v>147.6</v>
      </c>
      <c r="V531" s="169"/>
      <c r="W531" s="180"/>
      <c r="X531" s="169"/>
      <c r="Y531" s="263"/>
      <c r="Z531" s="169"/>
      <c r="AA531" s="169"/>
      <c r="AB531" s="169"/>
      <c r="AC531" s="169"/>
      <c r="AD531" s="169"/>
      <c r="AE531" s="169"/>
      <c r="AF531" s="169"/>
      <c r="AG531" s="180"/>
      <c r="AH531" s="207">
        <v>147.6</v>
      </c>
    </row>
    <row r="532" spans="2:34" ht="24.75" x14ac:dyDescent="0.25">
      <c r="B532" s="26"/>
      <c r="C532" s="48" t="s">
        <v>509</v>
      </c>
      <c r="D532" s="49">
        <v>20</v>
      </c>
      <c r="E532" s="23"/>
      <c r="F532" s="286" t="s">
        <v>2522</v>
      </c>
      <c r="G532" s="287" t="s">
        <v>2524</v>
      </c>
      <c r="H532" s="287" t="s">
        <v>2523</v>
      </c>
      <c r="I532" s="50">
        <v>147.6</v>
      </c>
      <c r="J532" s="169"/>
      <c r="K532" s="169"/>
      <c r="L532" s="169"/>
      <c r="M532" s="169"/>
      <c r="N532" s="169"/>
      <c r="O532" s="169"/>
      <c r="P532" s="169"/>
      <c r="Q532" s="169"/>
      <c r="R532" s="169"/>
      <c r="S532" s="207"/>
      <c r="T532" s="207">
        <v>20</v>
      </c>
      <c r="U532" s="207">
        <v>147.6</v>
      </c>
      <c r="V532" s="169"/>
      <c r="W532" s="180"/>
      <c r="X532" s="169"/>
      <c r="Y532" s="263"/>
      <c r="Z532" s="169"/>
      <c r="AA532" s="169"/>
      <c r="AB532" s="169"/>
      <c r="AC532" s="169"/>
      <c r="AD532" s="169"/>
      <c r="AE532" s="169"/>
      <c r="AF532" s="169"/>
      <c r="AG532" s="180"/>
      <c r="AH532" s="207">
        <v>147.6</v>
      </c>
    </row>
    <row r="533" spans="2:34" ht="24.75" x14ac:dyDescent="0.25">
      <c r="B533" s="26"/>
      <c r="C533" s="48" t="s">
        <v>510</v>
      </c>
      <c r="D533" s="49">
        <v>30</v>
      </c>
      <c r="E533" s="23"/>
      <c r="F533" s="286" t="s">
        <v>2522</v>
      </c>
      <c r="G533" s="287" t="s">
        <v>2524</v>
      </c>
      <c r="H533" s="287" t="s">
        <v>2523</v>
      </c>
      <c r="I533" s="50">
        <v>221.39999999999998</v>
      </c>
      <c r="J533" s="169"/>
      <c r="K533" s="169"/>
      <c r="L533" s="169"/>
      <c r="M533" s="169"/>
      <c r="N533" s="169"/>
      <c r="O533" s="169"/>
      <c r="P533" s="169"/>
      <c r="Q533" s="169"/>
      <c r="R533" s="169"/>
      <c r="S533" s="207"/>
      <c r="T533" s="207">
        <v>30</v>
      </c>
      <c r="U533" s="207">
        <v>221.39999999999998</v>
      </c>
      <c r="V533" s="169"/>
      <c r="W533" s="180"/>
      <c r="X533" s="169"/>
      <c r="Y533" s="263"/>
      <c r="Z533" s="169"/>
      <c r="AA533" s="169"/>
      <c r="AB533" s="169"/>
      <c r="AC533" s="169"/>
      <c r="AD533" s="169"/>
      <c r="AE533" s="169"/>
      <c r="AF533" s="169"/>
      <c r="AG533" s="180"/>
      <c r="AH533" s="207">
        <v>221.39999999999998</v>
      </c>
    </row>
    <row r="534" spans="2:34" ht="24.75" x14ac:dyDescent="0.25">
      <c r="B534" s="26"/>
      <c r="C534" s="48" t="s">
        <v>511</v>
      </c>
      <c r="D534" s="49">
        <v>20</v>
      </c>
      <c r="E534" s="23"/>
      <c r="F534" s="286" t="s">
        <v>2522</v>
      </c>
      <c r="G534" s="287" t="s">
        <v>2524</v>
      </c>
      <c r="H534" s="287" t="s">
        <v>2523</v>
      </c>
      <c r="I534" s="50">
        <v>47.6</v>
      </c>
      <c r="J534" s="169"/>
      <c r="K534" s="169"/>
      <c r="L534" s="169"/>
      <c r="M534" s="169"/>
      <c r="N534" s="169"/>
      <c r="O534" s="169"/>
      <c r="P534" s="169"/>
      <c r="Q534" s="169"/>
      <c r="R534" s="169"/>
      <c r="S534" s="207"/>
      <c r="T534" s="207">
        <v>20</v>
      </c>
      <c r="U534" s="207">
        <v>47.6</v>
      </c>
      <c r="V534" s="169"/>
      <c r="W534" s="180"/>
      <c r="X534" s="169"/>
      <c r="Y534" s="263"/>
      <c r="Z534" s="169"/>
      <c r="AA534" s="169"/>
      <c r="AB534" s="169"/>
      <c r="AC534" s="169"/>
      <c r="AD534" s="169"/>
      <c r="AE534" s="169"/>
      <c r="AF534" s="169"/>
      <c r="AG534" s="180"/>
      <c r="AH534" s="207">
        <v>47.6</v>
      </c>
    </row>
    <row r="535" spans="2:34" ht="24.75" x14ac:dyDescent="0.25">
      <c r="B535" s="26"/>
      <c r="C535" s="48" t="s">
        <v>512</v>
      </c>
      <c r="D535" s="49">
        <v>20</v>
      </c>
      <c r="E535" s="23"/>
      <c r="F535" s="286" t="s">
        <v>2522</v>
      </c>
      <c r="G535" s="287" t="s">
        <v>2524</v>
      </c>
      <c r="H535" s="287" t="s">
        <v>2523</v>
      </c>
      <c r="I535" s="50">
        <v>47.6</v>
      </c>
      <c r="J535" s="169"/>
      <c r="K535" s="169"/>
      <c r="L535" s="169"/>
      <c r="M535" s="169"/>
      <c r="N535" s="169"/>
      <c r="O535" s="169"/>
      <c r="P535" s="169"/>
      <c r="Q535" s="169"/>
      <c r="R535" s="169"/>
      <c r="S535" s="207"/>
      <c r="T535" s="207">
        <v>20</v>
      </c>
      <c r="U535" s="207">
        <v>47.6</v>
      </c>
      <c r="V535" s="169"/>
      <c r="W535" s="180"/>
      <c r="X535" s="169"/>
      <c r="Y535" s="263"/>
      <c r="Z535" s="169"/>
      <c r="AA535" s="169"/>
      <c r="AB535" s="169"/>
      <c r="AC535" s="169"/>
      <c r="AD535" s="169"/>
      <c r="AE535" s="169"/>
      <c r="AF535" s="169"/>
      <c r="AG535" s="180"/>
      <c r="AH535" s="207">
        <v>47.6</v>
      </c>
    </row>
    <row r="536" spans="2:34" ht="24.75" x14ac:dyDescent="0.25">
      <c r="B536" s="26"/>
      <c r="C536" s="48" t="s">
        <v>513</v>
      </c>
      <c r="D536" s="49">
        <v>20</v>
      </c>
      <c r="E536" s="23"/>
      <c r="F536" s="286" t="s">
        <v>2522</v>
      </c>
      <c r="G536" s="287" t="s">
        <v>2524</v>
      </c>
      <c r="H536" s="287" t="s">
        <v>2523</v>
      </c>
      <c r="I536" s="50">
        <v>47.6</v>
      </c>
      <c r="J536" s="169"/>
      <c r="K536" s="169"/>
      <c r="L536" s="169"/>
      <c r="M536" s="169"/>
      <c r="N536" s="169"/>
      <c r="O536" s="169"/>
      <c r="P536" s="169"/>
      <c r="Q536" s="169"/>
      <c r="R536" s="169"/>
      <c r="S536" s="207"/>
      <c r="T536" s="207">
        <v>20</v>
      </c>
      <c r="U536" s="207">
        <v>47.6</v>
      </c>
      <c r="V536" s="169"/>
      <c r="W536" s="180"/>
      <c r="X536" s="169"/>
      <c r="Y536" s="263"/>
      <c r="Z536" s="169"/>
      <c r="AA536" s="169"/>
      <c r="AB536" s="169"/>
      <c r="AC536" s="169"/>
      <c r="AD536" s="169"/>
      <c r="AE536" s="169"/>
      <c r="AF536" s="169"/>
      <c r="AG536" s="180"/>
      <c r="AH536" s="207">
        <v>47.6</v>
      </c>
    </row>
    <row r="537" spans="2:34" ht="24.75" x14ac:dyDescent="0.25">
      <c r="B537" s="26"/>
      <c r="C537" s="48" t="s">
        <v>514</v>
      </c>
      <c r="D537" s="49">
        <v>20</v>
      </c>
      <c r="E537" s="23"/>
      <c r="F537" s="286" t="s">
        <v>2522</v>
      </c>
      <c r="G537" s="287" t="s">
        <v>2524</v>
      </c>
      <c r="H537" s="287" t="s">
        <v>2523</v>
      </c>
      <c r="I537" s="50">
        <v>47.6</v>
      </c>
      <c r="J537" s="169"/>
      <c r="K537" s="169"/>
      <c r="L537" s="169"/>
      <c r="M537" s="169"/>
      <c r="N537" s="169"/>
      <c r="O537" s="169"/>
      <c r="P537" s="169"/>
      <c r="Q537" s="169"/>
      <c r="R537" s="169"/>
      <c r="S537" s="207"/>
      <c r="T537" s="207">
        <v>20</v>
      </c>
      <c r="U537" s="207">
        <v>47.6</v>
      </c>
      <c r="V537" s="169"/>
      <c r="W537" s="180"/>
      <c r="X537" s="169"/>
      <c r="Y537" s="263"/>
      <c r="Z537" s="169"/>
      <c r="AA537" s="169"/>
      <c r="AB537" s="169"/>
      <c r="AC537" s="169"/>
      <c r="AD537" s="169"/>
      <c r="AE537" s="169"/>
      <c r="AF537" s="169"/>
      <c r="AG537" s="180"/>
      <c r="AH537" s="207">
        <v>47.6</v>
      </c>
    </row>
    <row r="538" spans="2:34" ht="24.75" x14ac:dyDescent="0.25">
      <c r="B538" s="26"/>
      <c r="C538" s="48" t="s">
        <v>515</v>
      </c>
      <c r="D538" s="49">
        <v>20</v>
      </c>
      <c r="E538" s="23"/>
      <c r="F538" s="286" t="s">
        <v>2522</v>
      </c>
      <c r="G538" s="287" t="s">
        <v>2524</v>
      </c>
      <c r="H538" s="287" t="s">
        <v>2523</v>
      </c>
      <c r="I538" s="50">
        <v>47.6</v>
      </c>
      <c r="J538" s="169"/>
      <c r="K538" s="169"/>
      <c r="L538" s="169"/>
      <c r="M538" s="169"/>
      <c r="N538" s="169"/>
      <c r="O538" s="169"/>
      <c r="P538" s="169"/>
      <c r="Q538" s="169"/>
      <c r="R538" s="169"/>
      <c r="S538" s="207"/>
      <c r="T538" s="207">
        <v>20</v>
      </c>
      <c r="U538" s="207">
        <v>47.6</v>
      </c>
      <c r="V538" s="169"/>
      <c r="W538" s="180"/>
      <c r="X538" s="169"/>
      <c r="Y538" s="263"/>
      <c r="Z538" s="169"/>
      <c r="AA538" s="169"/>
      <c r="AB538" s="169"/>
      <c r="AC538" s="169"/>
      <c r="AD538" s="169"/>
      <c r="AE538" s="169"/>
      <c r="AF538" s="169"/>
      <c r="AG538" s="180"/>
      <c r="AH538" s="207">
        <v>47.6</v>
      </c>
    </row>
    <row r="539" spans="2:34" ht="24.75" x14ac:dyDescent="0.25">
      <c r="B539" s="26"/>
      <c r="C539" s="48" t="s">
        <v>516</v>
      </c>
      <c r="D539" s="49">
        <v>30</v>
      </c>
      <c r="E539" s="23"/>
      <c r="F539" s="286" t="s">
        <v>2522</v>
      </c>
      <c r="G539" s="287" t="s">
        <v>2524</v>
      </c>
      <c r="H539" s="287" t="s">
        <v>2523</v>
      </c>
      <c r="I539" s="50">
        <v>71.400000000000006</v>
      </c>
      <c r="J539" s="169"/>
      <c r="K539" s="169"/>
      <c r="L539" s="169"/>
      <c r="M539" s="169"/>
      <c r="N539" s="169"/>
      <c r="O539" s="169"/>
      <c r="P539" s="169"/>
      <c r="Q539" s="169"/>
      <c r="R539" s="169"/>
      <c r="S539" s="207"/>
      <c r="T539" s="207">
        <v>30</v>
      </c>
      <c r="U539" s="207">
        <v>71.400000000000006</v>
      </c>
      <c r="V539" s="169"/>
      <c r="W539" s="180"/>
      <c r="X539" s="169"/>
      <c r="Y539" s="263"/>
      <c r="Z539" s="169"/>
      <c r="AA539" s="169"/>
      <c r="AB539" s="169"/>
      <c r="AC539" s="169"/>
      <c r="AD539" s="169"/>
      <c r="AE539" s="169"/>
      <c r="AF539" s="169"/>
      <c r="AG539" s="180"/>
      <c r="AH539" s="207">
        <v>71.400000000000006</v>
      </c>
    </row>
    <row r="540" spans="2:34" ht="24.75" x14ac:dyDescent="0.25">
      <c r="B540" s="26"/>
      <c r="C540" s="48" t="s">
        <v>517</v>
      </c>
      <c r="D540" s="49">
        <v>20</v>
      </c>
      <c r="E540" s="23"/>
      <c r="F540" s="286" t="s">
        <v>2522</v>
      </c>
      <c r="G540" s="287" t="s">
        <v>2524</v>
      </c>
      <c r="H540" s="287" t="s">
        <v>2523</v>
      </c>
      <c r="I540" s="50">
        <v>47.6</v>
      </c>
      <c r="J540" s="169"/>
      <c r="K540" s="169"/>
      <c r="L540" s="169"/>
      <c r="M540" s="169"/>
      <c r="N540" s="169"/>
      <c r="O540" s="169"/>
      <c r="P540" s="169"/>
      <c r="Q540" s="169"/>
      <c r="R540" s="169"/>
      <c r="S540" s="207"/>
      <c r="T540" s="207">
        <v>20</v>
      </c>
      <c r="U540" s="207">
        <v>47.6</v>
      </c>
      <c r="V540" s="169"/>
      <c r="W540" s="180"/>
      <c r="X540" s="169"/>
      <c r="Y540" s="263"/>
      <c r="Z540" s="169"/>
      <c r="AA540" s="169"/>
      <c r="AB540" s="169"/>
      <c r="AC540" s="169"/>
      <c r="AD540" s="169"/>
      <c r="AE540" s="169"/>
      <c r="AF540" s="169"/>
      <c r="AG540" s="180"/>
      <c r="AH540" s="207">
        <v>47.6</v>
      </c>
    </row>
    <row r="541" spans="2:34" ht="24.75" x14ac:dyDescent="0.25">
      <c r="B541" s="26"/>
      <c r="C541" s="48" t="s">
        <v>518</v>
      </c>
      <c r="D541" s="49">
        <v>20</v>
      </c>
      <c r="E541" s="23"/>
      <c r="F541" s="286" t="s">
        <v>2522</v>
      </c>
      <c r="G541" s="287" t="s">
        <v>2524</v>
      </c>
      <c r="H541" s="287" t="s">
        <v>2523</v>
      </c>
      <c r="I541" s="50">
        <v>47.6</v>
      </c>
      <c r="J541" s="169"/>
      <c r="K541" s="169"/>
      <c r="L541" s="169"/>
      <c r="M541" s="169"/>
      <c r="N541" s="169"/>
      <c r="O541" s="169"/>
      <c r="P541" s="169"/>
      <c r="Q541" s="169"/>
      <c r="R541" s="169"/>
      <c r="S541" s="207"/>
      <c r="T541" s="207">
        <v>20</v>
      </c>
      <c r="U541" s="207">
        <v>47.6</v>
      </c>
      <c r="V541" s="169"/>
      <c r="W541" s="180"/>
      <c r="X541" s="169"/>
      <c r="Y541" s="263"/>
      <c r="Z541" s="169"/>
      <c r="AA541" s="169"/>
      <c r="AB541" s="169"/>
      <c r="AC541" s="169"/>
      <c r="AD541" s="169"/>
      <c r="AE541" s="169"/>
      <c r="AF541" s="169"/>
      <c r="AG541" s="180"/>
      <c r="AH541" s="207">
        <v>47.6</v>
      </c>
    </row>
    <row r="542" spans="2:34" ht="24.75" x14ac:dyDescent="0.25">
      <c r="B542" s="26"/>
      <c r="C542" s="48" t="s">
        <v>519</v>
      </c>
      <c r="D542" s="49">
        <v>20</v>
      </c>
      <c r="E542" s="23"/>
      <c r="F542" s="286" t="s">
        <v>2522</v>
      </c>
      <c r="G542" s="287" t="s">
        <v>2524</v>
      </c>
      <c r="H542" s="287" t="s">
        <v>2523</v>
      </c>
      <c r="I542" s="50">
        <v>47.6</v>
      </c>
      <c r="J542" s="169"/>
      <c r="K542" s="169"/>
      <c r="L542" s="169"/>
      <c r="M542" s="169"/>
      <c r="N542" s="169"/>
      <c r="O542" s="169"/>
      <c r="P542" s="169"/>
      <c r="Q542" s="169"/>
      <c r="R542" s="169"/>
      <c r="S542" s="207"/>
      <c r="T542" s="207">
        <v>20</v>
      </c>
      <c r="U542" s="207">
        <v>47.6</v>
      </c>
      <c r="V542" s="169"/>
      <c r="W542" s="180"/>
      <c r="X542" s="169"/>
      <c r="Y542" s="263"/>
      <c r="Z542" s="169"/>
      <c r="AA542" s="169"/>
      <c r="AB542" s="169"/>
      <c r="AC542" s="169"/>
      <c r="AD542" s="169"/>
      <c r="AE542" s="169"/>
      <c r="AF542" s="169"/>
      <c r="AG542" s="180"/>
      <c r="AH542" s="207">
        <v>47.6</v>
      </c>
    </row>
    <row r="543" spans="2:34" ht="24.75" x14ac:dyDescent="0.25">
      <c r="B543" s="26"/>
      <c r="C543" s="48" t="s">
        <v>520</v>
      </c>
      <c r="D543" s="49">
        <v>20</v>
      </c>
      <c r="E543" s="23"/>
      <c r="F543" s="286" t="s">
        <v>2522</v>
      </c>
      <c r="G543" s="287" t="s">
        <v>2524</v>
      </c>
      <c r="H543" s="287" t="s">
        <v>2523</v>
      </c>
      <c r="I543" s="50">
        <v>47.6</v>
      </c>
      <c r="J543" s="169"/>
      <c r="K543" s="169"/>
      <c r="L543" s="169"/>
      <c r="M543" s="169"/>
      <c r="N543" s="169"/>
      <c r="O543" s="169"/>
      <c r="P543" s="169"/>
      <c r="Q543" s="169"/>
      <c r="R543" s="169"/>
      <c r="S543" s="207"/>
      <c r="T543" s="207">
        <v>20</v>
      </c>
      <c r="U543" s="207">
        <v>47.6</v>
      </c>
      <c r="V543" s="169"/>
      <c r="W543" s="180"/>
      <c r="X543" s="169"/>
      <c r="Y543" s="263"/>
      <c r="Z543" s="169"/>
      <c r="AA543" s="169"/>
      <c r="AB543" s="169"/>
      <c r="AC543" s="169"/>
      <c r="AD543" s="169"/>
      <c r="AE543" s="169"/>
      <c r="AF543" s="169"/>
      <c r="AG543" s="180"/>
      <c r="AH543" s="207">
        <v>47.6</v>
      </c>
    </row>
    <row r="544" spans="2:34" ht="24.75" x14ac:dyDescent="0.25">
      <c r="B544" s="26"/>
      <c r="C544" s="48" t="s">
        <v>521</v>
      </c>
      <c r="D544" s="49">
        <v>30</v>
      </c>
      <c r="E544" s="23"/>
      <c r="F544" s="286" t="s">
        <v>2522</v>
      </c>
      <c r="G544" s="287" t="s">
        <v>2524</v>
      </c>
      <c r="H544" s="287" t="s">
        <v>2523</v>
      </c>
      <c r="I544" s="50">
        <v>71.400000000000006</v>
      </c>
      <c r="J544" s="169"/>
      <c r="K544" s="169"/>
      <c r="L544" s="169"/>
      <c r="M544" s="169"/>
      <c r="N544" s="169"/>
      <c r="O544" s="169"/>
      <c r="P544" s="169"/>
      <c r="Q544" s="169"/>
      <c r="R544" s="169"/>
      <c r="S544" s="207"/>
      <c r="T544" s="207">
        <v>30</v>
      </c>
      <c r="U544" s="207">
        <v>71.400000000000006</v>
      </c>
      <c r="V544" s="169"/>
      <c r="W544" s="180"/>
      <c r="X544" s="169"/>
      <c r="Y544" s="263"/>
      <c r="Z544" s="169"/>
      <c r="AA544" s="169"/>
      <c r="AB544" s="169"/>
      <c r="AC544" s="169"/>
      <c r="AD544" s="169"/>
      <c r="AE544" s="169"/>
      <c r="AF544" s="169"/>
      <c r="AG544" s="180"/>
      <c r="AH544" s="207">
        <v>71.400000000000006</v>
      </c>
    </row>
    <row r="545" spans="2:34" ht="24.75" x14ac:dyDescent="0.25">
      <c r="B545" s="26"/>
      <c r="C545" s="48" t="s">
        <v>522</v>
      </c>
      <c r="D545" s="49">
        <v>60</v>
      </c>
      <c r="E545" s="23"/>
      <c r="F545" s="286" t="s">
        <v>2522</v>
      </c>
      <c r="G545" s="287" t="s">
        <v>2524</v>
      </c>
      <c r="H545" s="287" t="s">
        <v>2523</v>
      </c>
      <c r="I545" s="50">
        <v>142.80000000000001</v>
      </c>
      <c r="J545" s="169"/>
      <c r="K545" s="169"/>
      <c r="L545" s="169"/>
      <c r="M545" s="169"/>
      <c r="N545" s="169"/>
      <c r="O545" s="169"/>
      <c r="P545" s="169"/>
      <c r="Q545" s="169"/>
      <c r="R545" s="169"/>
      <c r="S545" s="207"/>
      <c r="T545" s="207">
        <v>60</v>
      </c>
      <c r="U545" s="207">
        <v>142.80000000000001</v>
      </c>
      <c r="V545" s="169"/>
      <c r="W545" s="180"/>
      <c r="X545" s="169"/>
      <c r="Y545" s="263"/>
      <c r="Z545" s="169"/>
      <c r="AA545" s="169"/>
      <c r="AB545" s="169"/>
      <c r="AC545" s="169"/>
      <c r="AD545" s="169"/>
      <c r="AE545" s="169"/>
      <c r="AF545" s="169"/>
      <c r="AG545" s="180"/>
      <c r="AH545" s="207">
        <v>142.80000000000001</v>
      </c>
    </row>
    <row r="546" spans="2:34" ht="24.75" x14ac:dyDescent="0.25">
      <c r="B546" s="26"/>
      <c r="C546" s="48" t="s">
        <v>523</v>
      </c>
      <c r="D546" s="49">
        <v>40</v>
      </c>
      <c r="E546" s="23"/>
      <c r="F546" s="286" t="s">
        <v>2522</v>
      </c>
      <c r="G546" s="287" t="s">
        <v>2524</v>
      </c>
      <c r="H546" s="287" t="s">
        <v>2523</v>
      </c>
      <c r="I546" s="50">
        <v>95.2</v>
      </c>
      <c r="J546" s="169"/>
      <c r="K546" s="169"/>
      <c r="L546" s="169"/>
      <c r="M546" s="169"/>
      <c r="N546" s="169"/>
      <c r="O546" s="169"/>
      <c r="P546" s="169"/>
      <c r="Q546" s="169"/>
      <c r="R546" s="169"/>
      <c r="S546" s="207"/>
      <c r="T546" s="207">
        <v>40</v>
      </c>
      <c r="U546" s="207">
        <v>95.2</v>
      </c>
      <c r="V546" s="169"/>
      <c r="W546" s="180"/>
      <c r="X546" s="169"/>
      <c r="Y546" s="263"/>
      <c r="Z546" s="169"/>
      <c r="AA546" s="169"/>
      <c r="AB546" s="169"/>
      <c r="AC546" s="169"/>
      <c r="AD546" s="169"/>
      <c r="AE546" s="169"/>
      <c r="AF546" s="169"/>
      <c r="AG546" s="180"/>
      <c r="AH546" s="207">
        <v>95.2</v>
      </c>
    </row>
    <row r="547" spans="2:34" ht="24.75" x14ac:dyDescent="0.25">
      <c r="B547" s="26"/>
      <c r="C547" s="48" t="s">
        <v>524</v>
      </c>
      <c r="D547" s="49">
        <v>40</v>
      </c>
      <c r="E547" s="23"/>
      <c r="F547" s="286" t="s">
        <v>2522</v>
      </c>
      <c r="G547" s="287" t="s">
        <v>2524</v>
      </c>
      <c r="H547" s="287" t="s">
        <v>2523</v>
      </c>
      <c r="I547" s="50">
        <v>95.2</v>
      </c>
      <c r="J547" s="169"/>
      <c r="K547" s="169"/>
      <c r="L547" s="169"/>
      <c r="M547" s="169"/>
      <c r="N547" s="169"/>
      <c r="O547" s="169"/>
      <c r="P547" s="169"/>
      <c r="Q547" s="169"/>
      <c r="R547" s="169"/>
      <c r="S547" s="207"/>
      <c r="T547" s="207">
        <v>40</v>
      </c>
      <c r="U547" s="207">
        <v>95.2</v>
      </c>
      <c r="V547" s="169"/>
      <c r="W547" s="180"/>
      <c r="X547" s="169"/>
      <c r="Y547" s="263"/>
      <c r="Z547" s="169"/>
      <c r="AA547" s="169"/>
      <c r="AB547" s="169"/>
      <c r="AC547" s="169"/>
      <c r="AD547" s="169"/>
      <c r="AE547" s="169"/>
      <c r="AF547" s="169"/>
      <c r="AG547" s="180"/>
      <c r="AH547" s="207">
        <v>95.2</v>
      </c>
    </row>
    <row r="548" spans="2:34" ht="24.75" x14ac:dyDescent="0.25">
      <c r="B548" s="26"/>
      <c r="C548" s="48" t="s">
        <v>525</v>
      </c>
      <c r="D548" s="49">
        <v>60</v>
      </c>
      <c r="E548" s="23"/>
      <c r="F548" s="286" t="s">
        <v>2522</v>
      </c>
      <c r="G548" s="287" t="s">
        <v>2524</v>
      </c>
      <c r="H548" s="287" t="s">
        <v>2523</v>
      </c>
      <c r="I548" s="50">
        <v>142.80000000000001</v>
      </c>
      <c r="J548" s="169"/>
      <c r="K548" s="169"/>
      <c r="L548" s="169"/>
      <c r="M548" s="169"/>
      <c r="N548" s="169"/>
      <c r="O548" s="169"/>
      <c r="P548" s="169"/>
      <c r="Q548" s="169"/>
      <c r="R548" s="169"/>
      <c r="S548" s="207"/>
      <c r="T548" s="207">
        <v>60</v>
      </c>
      <c r="U548" s="207">
        <v>142.80000000000001</v>
      </c>
      <c r="V548" s="169"/>
      <c r="W548" s="180"/>
      <c r="X548" s="169"/>
      <c r="Y548" s="263"/>
      <c r="Z548" s="169"/>
      <c r="AA548" s="169"/>
      <c r="AB548" s="169"/>
      <c r="AC548" s="169"/>
      <c r="AD548" s="169"/>
      <c r="AE548" s="169"/>
      <c r="AF548" s="169"/>
      <c r="AG548" s="180"/>
      <c r="AH548" s="207">
        <v>142.80000000000001</v>
      </c>
    </row>
    <row r="549" spans="2:34" ht="24.75" x14ac:dyDescent="0.25">
      <c r="B549" s="26"/>
      <c r="C549" s="48" t="s">
        <v>526</v>
      </c>
      <c r="D549" s="49">
        <v>10</v>
      </c>
      <c r="E549" s="23"/>
      <c r="F549" s="286" t="s">
        <v>2522</v>
      </c>
      <c r="G549" s="287" t="s">
        <v>2524</v>
      </c>
      <c r="H549" s="287" t="s">
        <v>2523</v>
      </c>
      <c r="I549" s="50">
        <v>806.4</v>
      </c>
      <c r="J549" s="169"/>
      <c r="K549" s="169"/>
      <c r="L549" s="169"/>
      <c r="M549" s="169"/>
      <c r="N549" s="169"/>
      <c r="O549" s="169"/>
      <c r="P549" s="169"/>
      <c r="Q549" s="169"/>
      <c r="R549" s="169"/>
      <c r="S549" s="207"/>
      <c r="T549" s="207">
        <v>10</v>
      </c>
      <c r="U549" s="207">
        <v>806.4</v>
      </c>
      <c r="V549" s="169"/>
      <c r="W549" s="180"/>
      <c r="X549" s="169"/>
      <c r="Y549" s="263"/>
      <c r="Z549" s="169"/>
      <c r="AA549" s="169"/>
      <c r="AB549" s="169"/>
      <c r="AC549" s="169"/>
      <c r="AD549" s="169"/>
      <c r="AE549" s="169"/>
      <c r="AF549" s="169"/>
      <c r="AG549" s="180"/>
      <c r="AH549" s="207">
        <v>806.4</v>
      </c>
    </row>
    <row r="550" spans="2:34" ht="24.75" x14ac:dyDescent="0.25">
      <c r="B550" s="26"/>
      <c r="C550" s="48" t="s">
        <v>527</v>
      </c>
      <c r="D550" s="49">
        <v>5</v>
      </c>
      <c r="E550" s="23"/>
      <c r="F550" s="286" t="s">
        <v>2522</v>
      </c>
      <c r="G550" s="287" t="s">
        <v>2524</v>
      </c>
      <c r="H550" s="287" t="s">
        <v>2523</v>
      </c>
      <c r="I550" s="50">
        <v>220.39999999999998</v>
      </c>
      <c r="J550" s="169"/>
      <c r="K550" s="169"/>
      <c r="L550" s="169"/>
      <c r="M550" s="169"/>
      <c r="N550" s="169"/>
      <c r="O550" s="169"/>
      <c r="P550" s="169"/>
      <c r="Q550" s="169"/>
      <c r="R550" s="169"/>
      <c r="S550" s="207"/>
      <c r="T550" s="207">
        <v>5</v>
      </c>
      <c r="U550" s="207">
        <v>220.39999999999998</v>
      </c>
      <c r="V550" s="169"/>
      <c r="W550" s="180"/>
      <c r="X550" s="169"/>
      <c r="Y550" s="263"/>
      <c r="Z550" s="169"/>
      <c r="AA550" s="169"/>
      <c r="AB550" s="169"/>
      <c r="AC550" s="169"/>
      <c r="AD550" s="169"/>
      <c r="AE550" s="169"/>
      <c r="AF550" s="169"/>
      <c r="AG550" s="180"/>
      <c r="AH550" s="207">
        <v>220.39999999999998</v>
      </c>
    </row>
    <row r="551" spans="2:34" ht="24.75" x14ac:dyDescent="0.25">
      <c r="B551" s="26"/>
      <c r="C551" s="48" t="s">
        <v>528</v>
      </c>
      <c r="D551" s="49">
        <v>2</v>
      </c>
      <c r="E551" s="23"/>
      <c r="F551" s="286" t="s">
        <v>2522</v>
      </c>
      <c r="G551" s="287" t="s">
        <v>2524</v>
      </c>
      <c r="H551" s="287" t="s">
        <v>2523</v>
      </c>
      <c r="I551" s="50">
        <v>909.54</v>
      </c>
      <c r="J551" s="169"/>
      <c r="K551" s="169"/>
      <c r="L551" s="169"/>
      <c r="M551" s="169"/>
      <c r="N551" s="169"/>
      <c r="O551" s="169"/>
      <c r="P551" s="169"/>
      <c r="Q551" s="169"/>
      <c r="R551" s="169"/>
      <c r="S551" s="207"/>
      <c r="T551" s="207">
        <v>2</v>
      </c>
      <c r="U551" s="207">
        <v>909.54</v>
      </c>
      <c r="V551" s="169"/>
      <c r="W551" s="180"/>
      <c r="X551" s="169"/>
      <c r="Y551" s="263"/>
      <c r="Z551" s="169"/>
      <c r="AA551" s="169"/>
      <c r="AB551" s="169"/>
      <c r="AC551" s="169"/>
      <c r="AD551" s="169"/>
      <c r="AE551" s="169"/>
      <c r="AF551" s="169"/>
      <c r="AG551" s="180"/>
      <c r="AH551" s="207">
        <v>909.54</v>
      </c>
    </row>
    <row r="552" spans="2:34" ht="24.75" x14ac:dyDescent="0.25">
      <c r="B552" s="26"/>
      <c r="C552" s="48" t="s">
        <v>529</v>
      </c>
      <c r="D552" s="49">
        <v>1</v>
      </c>
      <c r="E552" s="23"/>
      <c r="F552" s="286" t="s">
        <v>2522</v>
      </c>
      <c r="G552" s="287" t="s">
        <v>2524</v>
      </c>
      <c r="H552" s="287" t="s">
        <v>2523</v>
      </c>
      <c r="I552" s="50">
        <v>192.93</v>
      </c>
      <c r="J552" s="169"/>
      <c r="K552" s="169"/>
      <c r="L552" s="169"/>
      <c r="M552" s="169"/>
      <c r="N552" s="169"/>
      <c r="O552" s="169"/>
      <c r="P552" s="169"/>
      <c r="Q552" s="169"/>
      <c r="R552" s="169"/>
      <c r="S552" s="207"/>
      <c r="T552" s="207">
        <v>1</v>
      </c>
      <c r="U552" s="207">
        <v>192.93</v>
      </c>
      <c r="V552" s="169"/>
      <c r="W552" s="180"/>
      <c r="X552" s="169"/>
      <c r="Y552" s="263"/>
      <c r="Z552" s="169"/>
      <c r="AA552" s="169"/>
      <c r="AB552" s="169"/>
      <c r="AC552" s="169"/>
      <c r="AD552" s="169"/>
      <c r="AE552" s="169"/>
      <c r="AF552" s="169"/>
      <c r="AG552" s="180"/>
      <c r="AH552" s="207">
        <v>192.93</v>
      </c>
    </row>
    <row r="553" spans="2:34" ht="24.75" x14ac:dyDescent="0.25">
      <c r="B553" s="26"/>
      <c r="C553" s="48" t="s">
        <v>530</v>
      </c>
      <c r="D553" s="49">
        <v>2</v>
      </c>
      <c r="E553" s="23"/>
      <c r="F553" s="286" t="s">
        <v>2522</v>
      </c>
      <c r="G553" s="287" t="s">
        <v>2524</v>
      </c>
      <c r="H553" s="287" t="s">
        <v>2523</v>
      </c>
      <c r="I553" s="50">
        <v>964.66</v>
      </c>
      <c r="J553" s="169"/>
      <c r="K553" s="169"/>
      <c r="L553" s="169"/>
      <c r="M553" s="169"/>
      <c r="N553" s="169"/>
      <c r="O553" s="169"/>
      <c r="P553" s="169"/>
      <c r="Q553" s="169"/>
      <c r="R553" s="169"/>
      <c r="S553" s="207"/>
      <c r="T553" s="207">
        <v>2</v>
      </c>
      <c r="U553" s="207">
        <v>964.66</v>
      </c>
      <c r="V553" s="169"/>
      <c r="W553" s="180"/>
      <c r="X553" s="169"/>
      <c r="Y553" s="263"/>
      <c r="Z553" s="169"/>
      <c r="AA553" s="169"/>
      <c r="AB553" s="169"/>
      <c r="AC553" s="169"/>
      <c r="AD553" s="169"/>
      <c r="AE553" s="169"/>
      <c r="AF553" s="169"/>
      <c r="AG553" s="180"/>
      <c r="AH553" s="207">
        <v>964.66</v>
      </c>
    </row>
    <row r="554" spans="2:34" ht="24.75" x14ac:dyDescent="0.25">
      <c r="B554" s="26"/>
      <c r="C554" s="48" t="s">
        <v>531</v>
      </c>
      <c r="D554" s="49">
        <v>2</v>
      </c>
      <c r="E554" s="23"/>
      <c r="F554" s="286" t="s">
        <v>2522</v>
      </c>
      <c r="G554" s="287" t="s">
        <v>2524</v>
      </c>
      <c r="H554" s="287" t="s">
        <v>2523</v>
      </c>
      <c r="I554" s="50">
        <v>79.92</v>
      </c>
      <c r="J554" s="169"/>
      <c r="K554" s="169"/>
      <c r="L554" s="169"/>
      <c r="M554" s="169"/>
      <c r="N554" s="169"/>
      <c r="O554" s="169"/>
      <c r="P554" s="169"/>
      <c r="Q554" s="169"/>
      <c r="R554" s="169"/>
      <c r="S554" s="207"/>
      <c r="T554" s="207">
        <v>2</v>
      </c>
      <c r="U554" s="207">
        <v>79.92</v>
      </c>
      <c r="V554" s="169"/>
      <c r="W554" s="180"/>
      <c r="X554" s="169"/>
      <c r="Y554" s="263"/>
      <c r="Z554" s="169"/>
      <c r="AA554" s="169"/>
      <c r="AB554" s="169"/>
      <c r="AC554" s="169"/>
      <c r="AD554" s="169"/>
      <c r="AE554" s="169"/>
      <c r="AF554" s="169"/>
      <c r="AG554" s="180"/>
      <c r="AH554" s="207">
        <v>79.92</v>
      </c>
    </row>
    <row r="555" spans="2:34" ht="24.75" x14ac:dyDescent="0.25">
      <c r="B555" s="26"/>
      <c r="C555" s="48" t="s">
        <v>532</v>
      </c>
      <c r="D555" s="49">
        <v>50</v>
      </c>
      <c r="E555" s="23"/>
      <c r="F555" s="286" t="s">
        <v>2522</v>
      </c>
      <c r="G555" s="287" t="s">
        <v>2524</v>
      </c>
      <c r="H555" s="287" t="s">
        <v>2523</v>
      </c>
      <c r="I555" s="50">
        <v>2342.5</v>
      </c>
      <c r="J555" s="169"/>
      <c r="K555" s="169"/>
      <c r="L555" s="169"/>
      <c r="M555" s="169"/>
      <c r="N555" s="169"/>
      <c r="O555" s="169"/>
      <c r="P555" s="169"/>
      <c r="Q555" s="169"/>
      <c r="R555" s="169"/>
      <c r="S555" s="207"/>
      <c r="T555" s="207">
        <v>50</v>
      </c>
      <c r="U555" s="207">
        <v>2342.5</v>
      </c>
      <c r="V555" s="169"/>
      <c r="W555" s="180"/>
      <c r="X555" s="169"/>
      <c r="Y555" s="263"/>
      <c r="Z555" s="169"/>
      <c r="AA555" s="169"/>
      <c r="AB555" s="169"/>
      <c r="AC555" s="169"/>
      <c r="AD555" s="169"/>
      <c r="AE555" s="169"/>
      <c r="AF555" s="169"/>
      <c r="AG555" s="180"/>
      <c r="AH555" s="207">
        <v>2342.5</v>
      </c>
    </row>
    <row r="556" spans="2:34" ht="24.75" x14ac:dyDescent="0.25">
      <c r="B556" s="26"/>
      <c r="C556" s="48" t="s">
        <v>533</v>
      </c>
      <c r="D556" s="49">
        <v>2</v>
      </c>
      <c r="E556" s="23"/>
      <c r="F556" s="286" t="s">
        <v>2522</v>
      </c>
      <c r="G556" s="287" t="s">
        <v>2524</v>
      </c>
      <c r="H556" s="287" t="s">
        <v>2523</v>
      </c>
      <c r="I556" s="50">
        <v>154.34</v>
      </c>
      <c r="J556" s="169"/>
      <c r="K556" s="169"/>
      <c r="L556" s="169"/>
      <c r="M556" s="169"/>
      <c r="N556" s="169"/>
      <c r="O556" s="169"/>
      <c r="P556" s="169"/>
      <c r="Q556" s="169"/>
      <c r="R556" s="169"/>
      <c r="S556" s="207"/>
      <c r="T556" s="207">
        <v>2</v>
      </c>
      <c r="U556" s="207">
        <v>154.34</v>
      </c>
      <c r="V556" s="169"/>
      <c r="W556" s="180"/>
      <c r="X556" s="169"/>
      <c r="Y556" s="263"/>
      <c r="Z556" s="169"/>
      <c r="AA556" s="169"/>
      <c r="AB556" s="169"/>
      <c r="AC556" s="169"/>
      <c r="AD556" s="169"/>
      <c r="AE556" s="169"/>
      <c r="AF556" s="169"/>
      <c r="AG556" s="180"/>
      <c r="AH556" s="207">
        <v>154.34</v>
      </c>
    </row>
    <row r="557" spans="2:34" ht="24.75" x14ac:dyDescent="0.25">
      <c r="B557" s="26"/>
      <c r="C557" s="48" t="s">
        <v>534</v>
      </c>
      <c r="D557" s="49">
        <v>5</v>
      </c>
      <c r="E557" s="23"/>
      <c r="F557" s="286" t="s">
        <v>2522</v>
      </c>
      <c r="G557" s="287" t="s">
        <v>2524</v>
      </c>
      <c r="H557" s="287" t="s">
        <v>2523</v>
      </c>
      <c r="I557" s="50">
        <v>243.10000000000002</v>
      </c>
      <c r="J557" s="169"/>
      <c r="K557" s="169"/>
      <c r="L557" s="169"/>
      <c r="M557" s="169"/>
      <c r="N557" s="169"/>
      <c r="O557" s="169"/>
      <c r="P557" s="169"/>
      <c r="Q557" s="169"/>
      <c r="R557" s="169"/>
      <c r="S557" s="207"/>
      <c r="T557" s="207">
        <v>5</v>
      </c>
      <c r="U557" s="207">
        <v>243.10000000000002</v>
      </c>
      <c r="V557" s="169"/>
      <c r="W557" s="180"/>
      <c r="X557" s="169"/>
      <c r="Y557" s="263"/>
      <c r="Z557" s="169"/>
      <c r="AA557" s="169"/>
      <c r="AB557" s="169"/>
      <c r="AC557" s="169"/>
      <c r="AD557" s="169"/>
      <c r="AE557" s="169"/>
      <c r="AF557" s="169"/>
      <c r="AG557" s="180"/>
      <c r="AH557" s="207">
        <v>243.10000000000002</v>
      </c>
    </row>
    <row r="558" spans="2:34" ht="24.75" x14ac:dyDescent="0.25">
      <c r="B558" s="26"/>
      <c r="C558" s="48" t="s">
        <v>535</v>
      </c>
      <c r="D558" s="49">
        <v>5</v>
      </c>
      <c r="E558" s="23"/>
      <c r="F558" s="286" t="s">
        <v>2522</v>
      </c>
      <c r="G558" s="287" t="s">
        <v>2524</v>
      </c>
      <c r="H558" s="287" t="s">
        <v>2523</v>
      </c>
      <c r="I558" s="50">
        <v>243.10000000000002</v>
      </c>
      <c r="J558" s="169"/>
      <c r="K558" s="169"/>
      <c r="L558" s="169"/>
      <c r="M558" s="169"/>
      <c r="N558" s="169"/>
      <c r="O558" s="169"/>
      <c r="P558" s="169"/>
      <c r="Q558" s="169"/>
      <c r="R558" s="169"/>
      <c r="S558" s="207"/>
      <c r="T558" s="207">
        <v>5</v>
      </c>
      <c r="U558" s="207">
        <v>243.10000000000002</v>
      </c>
      <c r="V558" s="169"/>
      <c r="W558" s="180"/>
      <c r="X558" s="169"/>
      <c r="Y558" s="263"/>
      <c r="Z558" s="169"/>
      <c r="AA558" s="169"/>
      <c r="AB558" s="169"/>
      <c r="AC558" s="169"/>
      <c r="AD558" s="169"/>
      <c r="AE558" s="169"/>
      <c r="AF558" s="169"/>
      <c r="AG558" s="180"/>
      <c r="AH558" s="207">
        <v>243.10000000000002</v>
      </c>
    </row>
    <row r="559" spans="2:34" ht="24.75" x14ac:dyDescent="0.25">
      <c r="B559" s="26"/>
      <c r="C559" s="48" t="s">
        <v>536</v>
      </c>
      <c r="D559" s="49">
        <v>5</v>
      </c>
      <c r="E559" s="23"/>
      <c r="F559" s="286" t="s">
        <v>2522</v>
      </c>
      <c r="G559" s="287" t="s">
        <v>2524</v>
      </c>
      <c r="H559" s="287" t="s">
        <v>2523</v>
      </c>
      <c r="I559" s="50">
        <v>243.10000000000002</v>
      </c>
      <c r="J559" s="169"/>
      <c r="K559" s="169"/>
      <c r="L559" s="169"/>
      <c r="M559" s="169"/>
      <c r="N559" s="169"/>
      <c r="O559" s="169"/>
      <c r="P559" s="169"/>
      <c r="Q559" s="169"/>
      <c r="R559" s="169"/>
      <c r="S559" s="207"/>
      <c r="T559" s="207">
        <v>5</v>
      </c>
      <c r="U559" s="207">
        <v>243.10000000000002</v>
      </c>
      <c r="V559" s="169"/>
      <c r="W559" s="180"/>
      <c r="X559" s="169"/>
      <c r="Y559" s="263"/>
      <c r="Z559" s="169"/>
      <c r="AA559" s="169"/>
      <c r="AB559" s="169"/>
      <c r="AC559" s="169"/>
      <c r="AD559" s="169"/>
      <c r="AE559" s="169"/>
      <c r="AF559" s="169"/>
      <c r="AG559" s="180"/>
      <c r="AH559" s="207">
        <v>243.10000000000002</v>
      </c>
    </row>
    <row r="560" spans="2:34" ht="24.75" x14ac:dyDescent="0.25">
      <c r="B560" s="26"/>
      <c r="C560" s="48" t="s">
        <v>537</v>
      </c>
      <c r="D560" s="49">
        <v>5</v>
      </c>
      <c r="E560" s="23"/>
      <c r="F560" s="286" t="s">
        <v>2522</v>
      </c>
      <c r="G560" s="287" t="s">
        <v>2524</v>
      </c>
      <c r="H560" s="287" t="s">
        <v>2523</v>
      </c>
      <c r="I560" s="50">
        <v>243.10000000000002</v>
      </c>
      <c r="J560" s="169"/>
      <c r="K560" s="169"/>
      <c r="L560" s="169"/>
      <c r="M560" s="169"/>
      <c r="N560" s="169"/>
      <c r="O560" s="169"/>
      <c r="P560" s="169"/>
      <c r="Q560" s="169"/>
      <c r="R560" s="169"/>
      <c r="S560" s="207"/>
      <c r="T560" s="207">
        <v>5</v>
      </c>
      <c r="U560" s="207">
        <v>243.10000000000002</v>
      </c>
      <c r="V560" s="169"/>
      <c r="W560" s="180"/>
      <c r="X560" s="169"/>
      <c r="Y560" s="263"/>
      <c r="Z560" s="169"/>
      <c r="AA560" s="169"/>
      <c r="AB560" s="169"/>
      <c r="AC560" s="169"/>
      <c r="AD560" s="169"/>
      <c r="AE560" s="169"/>
      <c r="AF560" s="169"/>
      <c r="AG560" s="180"/>
      <c r="AH560" s="207">
        <v>243.10000000000002</v>
      </c>
    </row>
    <row r="561" spans="2:34" ht="24.75" x14ac:dyDescent="0.25">
      <c r="B561" s="26"/>
      <c r="C561" s="48" t="s">
        <v>538</v>
      </c>
      <c r="D561" s="49">
        <v>5</v>
      </c>
      <c r="E561" s="23"/>
      <c r="F561" s="286" t="s">
        <v>2522</v>
      </c>
      <c r="G561" s="287" t="s">
        <v>2524</v>
      </c>
      <c r="H561" s="287" t="s">
        <v>2523</v>
      </c>
      <c r="I561" s="50">
        <v>243.10000000000002</v>
      </c>
      <c r="J561" s="169"/>
      <c r="K561" s="169"/>
      <c r="L561" s="169"/>
      <c r="M561" s="169"/>
      <c r="N561" s="169"/>
      <c r="O561" s="169"/>
      <c r="P561" s="169"/>
      <c r="Q561" s="169"/>
      <c r="R561" s="169"/>
      <c r="S561" s="207"/>
      <c r="T561" s="207">
        <v>5</v>
      </c>
      <c r="U561" s="207">
        <v>243.10000000000002</v>
      </c>
      <c r="V561" s="169"/>
      <c r="W561" s="180"/>
      <c r="X561" s="169"/>
      <c r="Y561" s="263"/>
      <c r="Z561" s="169"/>
      <c r="AA561" s="169"/>
      <c r="AB561" s="169"/>
      <c r="AC561" s="169"/>
      <c r="AD561" s="169"/>
      <c r="AE561" s="169"/>
      <c r="AF561" s="169"/>
      <c r="AG561" s="180"/>
      <c r="AH561" s="207">
        <v>243.10000000000002</v>
      </c>
    </row>
    <row r="562" spans="2:34" ht="24.75" x14ac:dyDescent="0.25">
      <c r="B562" s="26"/>
      <c r="C562" s="48" t="s">
        <v>539</v>
      </c>
      <c r="D562" s="49">
        <v>5</v>
      </c>
      <c r="E562" s="23"/>
      <c r="F562" s="286" t="s">
        <v>2522</v>
      </c>
      <c r="G562" s="287" t="s">
        <v>2524</v>
      </c>
      <c r="H562" s="287" t="s">
        <v>2523</v>
      </c>
      <c r="I562" s="50">
        <v>243.10000000000002</v>
      </c>
      <c r="J562" s="169"/>
      <c r="K562" s="169"/>
      <c r="L562" s="169"/>
      <c r="M562" s="169"/>
      <c r="N562" s="169"/>
      <c r="O562" s="169"/>
      <c r="P562" s="169"/>
      <c r="Q562" s="169"/>
      <c r="R562" s="169"/>
      <c r="S562" s="207"/>
      <c r="T562" s="207">
        <v>5</v>
      </c>
      <c r="U562" s="207">
        <v>243.10000000000002</v>
      </c>
      <c r="V562" s="169"/>
      <c r="W562" s="180"/>
      <c r="X562" s="169"/>
      <c r="Y562" s="263"/>
      <c r="Z562" s="169"/>
      <c r="AA562" s="169"/>
      <c r="AB562" s="169"/>
      <c r="AC562" s="169"/>
      <c r="AD562" s="169"/>
      <c r="AE562" s="169"/>
      <c r="AF562" s="169"/>
      <c r="AG562" s="180"/>
      <c r="AH562" s="207">
        <v>243.10000000000002</v>
      </c>
    </row>
    <row r="563" spans="2:34" ht="24.75" x14ac:dyDescent="0.25">
      <c r="B563" s="26"/>
      <c r="C563" s="48" t="s">
        <v>540</v>
      </c>
      <c r="D563" s="49">
        <v>10</v>
      </c>
      <c r="E563" s="23"/>
      <c r="F563" s="286" t="s">
        <v>2522</v>
      </c>
      <c r="G563" s="287" t="s">
        <v>2524</v>
      </c>
      <c r="H563" s="287" t="s">
        <v>2523</v>
      </c>
      <c r="I563" s="50">
        <v>606.4</v>
      </c>
      <c r="J563" s="169"/>
      <c r="K563" s="169"/>
      <c r="L563" s="169"/>
      <c r="M563" s="169"/>
      <c r="N563" s="169"/>
      <c r="O563" s="169"/>
      <c r="P563" s="169"/>
      <c r="Q563" s="169"/>
      <c r="R563" s="169"/>
      <c r="S563" s="207"/>
      <c r="T563" s="207">
        <v>10</v>
      </c>
      <c r="U563" s="207">
        <v>606.4</v>
      </c>
      <c r="V563" s="169"/>
      <c r="W563" s="180"/>
      <c r="X563" s="169"/>
      <c r="Y563" s="263"/>
      <c r="Z563" s="169"/>
      <c r="AA563" s="169"/>
      <c r="AB563" s="169"/>
      <c r="AC563" s="169"/>
      <c r="AD563" s="169"/>
      <c r="AE563" s="169"/>
      <c r="AF563" s="169"/>
      <c r="AG563" s="180"/>
      <c r="AH563" s="207">
        <v>606.4</v>
      </c>
    </row>
    <row r="564" spans="2:34" ht="24.75" x14ac:dyDescent="0.25">
      <c r="B564" s="26"/>
      <c r="C564" s="48" t="s">
        <v>541</v>
      </c>
      <c r="D564" s="49">
        <v>12</v>
      </c>
      <c r="E564" s="23"/>
      <c r="F564" s="286" t="s">
        <v>2522</v>
      </c>
      <c r="G564" s="287" t="s">
        <v>2524</v>
      </c>
      <c r="H564" s="287" t="s">
        <v>2523</v>
      </c>
      <c r="I564" s="50">
        <v>744.12</v>
      </c>
      <c r="J564" s="169"/>
      <c r="K564" s="169"/>
      <c r="L564" s="169"/>
      <c r="M564" s="169"/>
      <c r="N564" s="169"/>
      <c r="O564" s="169"/>
      <c r="P564" s="169"/>
      <c r="Q564" s="169"/>
      <c r="R564" s="169"/>
      <c r="S564" s="207"/>
      <c r="T564" s="207">
        <v>12</v>
      </c>
      <c r="U564" s="207">
        <v>744.12</v>
      </c>
      <c r="V564" s="169"/>
      <c r="W564" s="180"/>
      <c r="X564" s="169"/>
      <c r="Y564" s="263"/>
      <c r="Z564" s="169"/>
      <c r="AA564" s="169"/>
      <c r="AB564" s="169"/>
      <c r="AC564" s="169"/>
      <c r="AD564" s="169"/>
      <c r="AE564" s="169"/>
      <c r="AF564" s="169"/>
      <c r="AG564" s="180"/>
      <c r="AH564" s="207">
        <v>744.12</v>
      </c>
    </row>
    <row r="565" spans="2:34" ht="24.75" x14ac:dyDescent="0.25">
      <c r="B565" s="26"/>
      <c r="C565" s="48" t="s">
        <v>542</v>
      </c>
      <c r="D565" s="49">
        <v>1</v>
      </c>
      <c r="E565" s="23"/>
      <c r="F565" s="286" t="s">
        <v>2522</v>
      </c>
      <c r="G565" s="287" t="s">
        <v>2524</v>
      </c>
      <c r="H565" s="287" t="s">
        <v>2523</v>
      </c>
      <c r="I565" s="50">
        <v>162.61000000000001</v>
      </c>
      <c r="J565" s="169"/>
      <c r="K565" s="169"/>
      <c r="L565" s="169"/>
      <c r="M565" s="169"/>
      <c r="N565" s="169"/>
      <c r="O565" s="169"/>
      <c r="P565" s="169"/>
      <c r="Q565" s="169"/>
      <c r="R565" s="169"/>
      <c r="S565" s="207"/>
      <c r="T565" s="207">
        <v>1</v>
      </c>
      <c r="U565" s="207">
        <v>162.61000000000001</v>
      </c>
      <c r="V565" s="169"/>
      <c r="W565" s="180"/>
      <c r="X565" s="169"/>
      <c r="Y565" s="263"/>
      <c r="Z565" s="169"/>
      <c r="AA565" s="169"/>
      <c r="AB565" s="169"/>
      <c r="AC565" s="169"/>
      <c r="AD565" s="169"/>
      <c r="AE565" s="169"/>
      <c r="AF565" s="169"/>
      <c r="AG565" s="180"/>
      <c r="AH565" s="207">
        <v>162.61000000000001</v>
      </c>
    </row>
    <row r="566" spans="2:34" ht="24.75" x14ac:dyDescent="0.25">
      <c r="B566" s="26"/>
      <c r="C566" s="48" t="s">
        <v>543</v>
      </c>
      <c r="D566" s="49">
        <v>2</v>
      </c>
      <c r="E566" s="23"/>
      <c r="F566" s="286" t="s">
        <v>2522</v>
      </c>
      <c r="G566" s="287" t="s">
        <v>2524</v>
      </c>
      <c r="H566" s="287" t="s">
        <v>2523</v>
      </c>
      <c r="I566" s="50">
        <v>791.02</v>
      </c>
      <c r="J566" s="169"/>
      <c r="K566" s="169"/>
      <c r="L566" s="169"/>
      <c r="M566" s="169"/>
      <c r="N566" s="169"/>
      <c r="O566" s="169"/>
      <c r="P566" s="169"/>
      <c r="Q566" s="169"/>
      <c r="R566" s="169"/>
      <c r="S566" s="207"/>
      <c r="T566" s="207">
        <v>2</v>
      </c>
      <c r="U566" s="207">
        <v>791.02</v>
      </c>
      <c r="V566" s="169"/>
      <c r="W566" s="180"/>
      <c r="X566" s="169"/>
      <c r="Y566" s="263"/>
      <c r="Z566" s="169"/>
      <c r="AA566" s="169"/>
      <c r="AB566" s="169"/>
      <c r="AC566" s="169"/>
      <c r="AD566" s="169"/>
      <c r="AE566" s="169"/>
      <c r="AF566" s="169"/>
      <c r="AG566" s="180"/>
      <c r="AH566" s="207">
        <v>791.02</v>
      </c>
    </row>
    <row r="567" spans="2:34" ht="24.75" x14ac:dyDescent="0.25">
      <c r="B567" s="26"/>
      <c r="C567" s="48" t="s">
        <v>544</v>
      </c>
      <c r="D567" s="49">
        <v>5</v>
      </c>
      <c r="E567" s="23"/>
      <c r="F567" s="286" t="s">
        <v>2522</v>
      </c>
      <c r="G567" s="287" t="s">
        <v>2524</v>
      </c>
      <c r="H567" s="287" t="s">
        <v>2523</v>
      </c>
      <c r="I567" s="50">
        <v>293.25</v>
      </c>
      <c r="J567" s="169"/>
      <c r="K567" s="169"/>
      <c r="L567" s="169"/>
      <c r="M567" s="169"/>
      <c r="N567" s="169"/>
      <c r="O567" s="169"/>
      <c r="P567" s="169"/>
      <c r="Q567" s="169"/>
      <c r="R567" s="169"/>
      <c r="S567" s="207"/>
      <c r="T567" s="207">
        <v>5</v>
      </c>
      <c r="U567" s="207">
        <v>293.25</v>
      </c>
      <c r="V567" s="169"/>
      <c r="W567" s="180"/>
      <c r="X567" s="169"/>
      <c r="Y567" s="263"/>
      <c r="Z567" s="169"/>
      <c r="AA567" s="169"/>
      <c r="AB567" s="169"/>
      <c r="AC567" s="169"/>
      <c r="AD567" s="169"/>
      <c r="AE567" s="169"/>
      <c r="AF567" s="169"/>
      <c r="AG567" s="180"/>
      <c r="AH567" s="207">
        <v>293.25</v>
      </c>
    </row>
    <row r="568" spans="2:34" ht="24.75" x14ac:dyDescent="0.25">
      <c r="B568" s="26"/>
      <c r="C568" s="48" t="s">
        <v>545</v>
      </c>
      <c r="D568" s="49">
        <v>22</v>
      </c>
      <c r="E568" s="23"/>
      <c r="F568" s="286" t="s">
        <v>2522</v>
      </c>
      <c r="G568" s="287" t="s">
        <v>2524</v>
      </c>
      <c r="H568" s="287" t="s">
        <v>2523</v>
      </c>
      <c r="I568" s="50">
        <v>2200</v>
      </c>
      <c r="J568" s="169"/>
      <c r="K568" s="169"/>
      <c r="L568" s="169"/>
      <c r="M568" s="169"/>
      <c r="N568" s="169"/>
      <c r="O568" s="169"/>
      <c r="P568" s="169"/>
      <c r="Q568" s="169"/>
      <c r="R568" s="169"/>
      <c r="S568" s="207"/>
      <c r="T568" s="207">
        <v>22</v>
      </c>
      <c r="U568" s="207">
        <v>2200</v>
      </c>
      <c r="V568" s="169"/>
      <c r="W568" s="180"/>
      <c r="X568" s="169"/>
      <c r="Y568" s="263"/>
      <c r="Z568" s="169"/>
      <c r="AA568" s="169"/>
      <c r="AB568" s="169"/>
      <c r="AC568" s="169"/>
      <c r="AD568" s="169"/>
      <c r="AE568" s="169"/>
      <c r="AF568" s="169"/>
      <c r="AG568" s="180"/>
      <c r="AH568" s="207">
        <v>2200</v>
      </c>
    </row>
    <row r="569" spans="2:34" ht="24.75" x14ac:dyDescent="0.25">
      <c r="B569" s="26"/>
      <c r="C569" s="48" t="s">
        <v>114</v>
      </c>
      <c r="D569" s="49">
        <v>150</v>
      </c>
      <c r="E569" s="23"/>
      <c r="F569" s="286" t="s">
        <v>2522</v>
      </c>
      <c r="G569" s="287" t="s">
        <v>2524</v>
      </c>
      <c r="H569" s="287" t="s">
        <v>2523</v>
      </c>
      <c r="I569" s="50">
        <v>4455</v>
      </c>
      <c r="J569" s="169"/>
      <c r="K569" s="169"/>
      <c r="L569" s="169"/>
      <c r="M569" s="169"/>
      <c r="N569" s="169"/>
      <c r="O569" s="169"/>
      <c r="P569" s="169"/>
      <c r="Q569" s="169"/>
      <c r="R569" s="169"/>
      <c r="S569" s="207"/>
      <c r="T569" s="207">
        <v>150</v>
      </c>
      <c r="U569" s="207">
        <v>4455</v>
      </c>
      <c r="V569" s="169"/>
      <c r="W569" s="180"/>
      <c r="X569" s="169"/>
      <c r="Y569" s="263"/>
      <c r="Z569" s="169"/>
      <c r="AA569" s="169"/>
      <c r="AB569" s="169"/>
      <c r="AC569" s="169"/>
      <c r="AD569" s="169"/>
      <c r="AE569" s="169"/>
      <c r="AF569" s="169"/>
      <c r="AG569" s="180"/>
      <c r="AH569" s="207">
        <v>4455</v>
      </c>
    </row>
    <row r="570" spans="2:34" ht="24.75" x14ac:dyDescent="0.25">
      <c r="B570" s="26"/>
      <c r="C570" s="48" t="s">
        <v>546</v>
      </c>
      <c r="D570" s="49">
        <v>25</v>
      </c>
      <c r="E570" s="23"/>
      <c r="F570" s="286" t="s">
        <v>2522</v>
      </c>
      <c r="G570" s="287" t="s">
        <v>2524</v>
      </c>
      <c r="H570" s="287" t="s">
        <v>2523</v>
      </c>
      <c r="I570" s="50">
        <v>1328.25</v>
      </c>
      <c r="J570" s="169"/>
      <c r="K570" s="169"/>
      <c r="L570" s="169"/>
      <c r="M570" s="169"/>
      <c r="N570" s="169"/>
      <c r="O570" s="169"/>
      <c r="P570" s="169"/>
      <c r="Q570" s="169"/>
      <c r="R570" s="169"/>
      <c r="S570" s="207"/>
      <c r="T570" s="207">
        <v>25</v>
      </c>
      <c r="U570" s="207">
        <v>1328.25</v>
      </c>
      <c r="V570" s="169"/>
      <c r="W570" s="180"/>
      <c r="X570" s="169"/>
      <c r="Y570" s="263"/>
      <c r="Z570" s="169"/>
      <c r="AA570" s="169"/>
      <c r="AB570" s="169"/>
      <c r="AC570" s="169"/>
      <c r="AD570" s="169"/>
      <c r="AE570" s="169"/>
      <c r="AF570" s="169"/>
      <c r="AG570" s="180"/>
      <c r="AH570" s="207">
        <v>1328.25</v>
      </c>
    </row>
    <row r="571" spans="2:34" ht="24.75" x14ac:dyDescent="0.25">
      <c r="B571" s="26"/>
      <c r="C571" s="48" t="s">
        <v>117</v>
      </c>
      <c r="D571" s="49">
        <v>5</v>
      </c>
      <c r="E571" s="23"/>
      <c r="F571" s="286" t="s">
        <v>2522</v>
      </c>
      <c r="G571" s="287" t="s">
        <v>2524</v>
      </c>
      <c r="H571" s="287" t="s">
        <v>2523</v>
      </c>
      <c r="I571" s="50">
        <v>70.7</v>
      </c>
      <c r="J571" s="169"/>
      <c r="K571" s="169"/>
      <c r="L571" s="169"/>
      <c r="M571" s="169"/>
      <c r="N571" s="169"/>
      <c r="O571" s="169"/>
      <c r="P571" s="169"/>
      <c r="Q571" s="169"/>
      <c r="R571" s="169"/>
      <c r="S571" s="207"/>
      <c r="T571" s="207">
        <v>5</v>
      </c>
      <c r="U571" s="207">
        <v>70.7</v>
      </c>
      <c r="V571" s="169"/>
      <c r="W571" s="180"/>
      <c r="X571" s="169"/>
      <c r="Y571" s="263"/>
      <c r="Z571" s="169"/>
      <c r="AA571" s="169"/>
      <c r="AB571" s="169"/>
      <c r="AC571" s="169"/>
      <c r="AD571" s="169"/>
      <c r="AE571" s="169"/>
      <c r="AF571" s="169"/>
      <c r="AG571" s="180"/>
      <c r="AH571" s="207">
        <v>70.7</v>
      </c>
    </row>
    <row r="572" spans="2:34" ht="24.75" x14ac:dyDescent="0.25">
      <c r="B572" s="26"/>
      <c r="C572" s="48" t="s">
        <v>547</v>
      </c>
      <c r="D572" s="49">
        <v>1</v>
      </c>
      <c r="E572" s="23"/>
      <c r="F572" s="286" t="s">
        <v>2522</v>
      </c>
      <c r="G572" s="287" t="s">
        <v>2524</v>
      </c>
      <c r="H572" s="287" t="s">
        <v>2523</v>
      </c>
      <c r="I572" s="50">
        <v>206.71</v>
      </c>
      <c r="J572" s="169"/>
      <c r="K572" s="169"/>
      <c r="L572" s="169"/>
      <c r="M572" s="169"/>
      <c r="N572" s="169"/>
      <c r="O572" s="169"/>
      <c r="P572" s="169"/>
      <c r="Q572" s="169"/>
      <c r="R572" s="169"/>
      <c r="S572" s="207"/>
      <c r="T572" s="207">
        <v>1</v>
      </c>
      <c r="U572" s="207">
        <v>206.71</v>
      </c>
      <c r="V572" s="169"/>
      <c r="W572" s="180"/>
      <c r="X572" s="169"/>
      <c r="Y572" s="263"/>
      <c r="Z572" s="169"/>
      <c r="AA572" s="169"/>
      <c r="AB572" s="169"/>
      <c r="AC572" s="169"/>
      <c r="AD572" s="169"/>
      <c r="AE572" s="169"/>
      <c r="AF572" s="169"/>
      <c r="AG572" s="180"/>
      <c r="AH572" s="207">
        <v>206.71</v>
      </c>
    </row>
    <row r="573" spans="2:34" ht="24.75" x14ac:dyDescent="0.25">
      <c r="B573" s="26"/>
      <c r="C573" s="48" t="s">
        <v>548</v>
      </c>
      <c r="D573" s="49">
        <v>20</v>
      </c>
      <c r="E573" s="23"/>
      <c r="F573" s="286" t="s">
        <v>2522</v>
      </c>
      <c r="G573" s="287" t="s">
        <v>2524</v>
      </c>
      <c r="H573" s="287" t="s">
        <v>2523</v>
      </c>
      <c r="I573" s="50">
        <v>760</v>
      </c>
      <c r="J573" s="169"/>
      <c r="K573" s="169"/>
      <c r="L573" s="169"/>
      <c r="M573" s="169"/>
      <c r="N573" s="169"/>
      <c r="O573" s="169"/>
      <c r="P573" s="169"/>
      <c r="Q573" s="169"/>
      <c r="R573" s="169"/>
      <c r="S573" s="207"/>
      <c r="T573" s="207">
        <v>20</v>
      </c>
      <c r="U573" s="207">
        <v>760</v>
      </c>
      <c r="V573" s="169"/>
      <c r="W573" s="180"/>
      <c r="X573" s="169"/>
      <c r="Y573" s="263"/>
      <c r="Z573" s="169"/>
      <c r="AA573" s="169"/>
      <c r="AB573" s="169"/>
      <c r="AC573" s="169"/>
      <c r="AD573" s="169"/>
      <c r="AE573" s="169"/>
      <c r="AF573" s="169"/>
      <c r="AG573" s="180"/>
      <c r="AH573" s="207">
        <v>760</v>
      </c>
    </row>
    <row r="574" spans="2:34" ht="24.75" x14ac:dyDescent="0.25">
      <c r="B574" s="26"/>
      <c r="C574" s="48" t="s">
        <v>549</v>
      </c>
      <c r="D574" s="49">
        <v>20</v>
      </c>
      <c r="E574" s="23"/>
      <c r="F574" s="286" t="s">
        <v>2522</v>
      </c>
      <c r="G574" s="287" t="s">
        <v>2524</v>
      </c>
      <c r="H574" s="287" t="s">
        <v>2523</v>
      </c>
      <c r="I574" s="50">
        <v>700</v>
      </c>
      <c r="J574" s="169"/>
      <c r="K574" s="169"/>
      <c r="L574" s="169"/>
      <c r="M574" s="169"/>
      <c r="N574" s="169"/>
      <c r="O574" s="169"/>
      <c r="P574" s="169"/>
      <c r="Q574" s="169"/>
      <c r="R574" s="169"/>
      <c r="S574" s="207"/>
      <c r="T574" s="207">
        <v>20</v>
      </c>
      <c r="U574" s="207">
        <v>700</v>
      </c>
      <c r="V574" s="169"/>
      <c r="W574" s="180"/>
      <c r="X574" s="169"/>
      <c r="Y574" s="263"/>
      <c r="Z574" s="169"/>
      <c r="AA574" s="169"/>
      <c r="AB574" s="169"/>
      <c r="AC574" s="169"/>
      <c r="AD574" s="169"/>
      <c r="AE574" s="169"/>
      <c r="AF574" s="169"/>
      <c r="AG574" s="180"/>
      <c r="AH574" s="207">
        <v>700</v>
      </c>
    </row>
    <row r="575" spans="2:34" ht="24.75" x14ac:dyDescent="0.25">
      <c r="B575" s="26"/>
      <c r="C575" s="48" t="s">
        <v>550</v>
      </c>
      <c r="D575" s="49">
        <v>12</v>
      </c>
      <c r="E575" s="23"/>
      <c r="F575" s="286" t="s">
        <v>2522</v>
      </c>
      <c r="G575" s="287" t="s">
        <v>2524</v>
      </c>
      <c r="H575" s="287" t="s">
        <v>2523</v>
      </c>
      <c r="I575" s="50">
        <v>529.20000000000005</v>
      </c>
      <c r="J575" s="169"/>
      <c r="K575" s="169"/>
      <c r="L575" s="169"/>
      <c r="M575" s="169"/>
      <c r="N575" s="169"/>
      <c r="O575" s="169"/>
      <c r="P575" s="169"/>
      <c r="Q575" s="169"/>
      <c r="R575" s="169"/>
      <c r="S575" s="207"/>
      <c r="T575" s="207">
        <v>12</v>
      </c>
      <c r="U575" s="207">
        <v>529.20000000000005</v>
      </c>
      <c r="V575" s="169"/>
      <c r="W575" s="180"/>
      <c r="X575" s="169"/>
      <c r="Y575" s="263"/>
      <c r="Z575" s="169"/>
      <c r="AA575" s="169"/>
      <c r="AB575" s="169"/>
      <c r="AC575" s="169"/>
      <c r="AD575" s="169"/>
      <c r="AE575" s="169"/>
      <c r="AF575" s="169"/>
      <c r="AG575" s="180"/>
      <c r="AH575" s="207">
        <v>529.20000000000005</v>
      </c>
    </row>
    <row r="576" spans="2:34" ht="24.75" x14ac:dyDescent="0.25">
      <c r="B576" s="26"/>
      <c r="C576" s="48" t="s">
        <v>551</v>
      </c>
      <c r="D576" s="49">
        <v>1</v>
      </c>
      <c r="E576" s="23"/>
      <c r="F576" s="286" t="s">
        <v>2522</v>
      </c>
      <c r="G576" s="287" t="s">
        <v>2524</v>
      </c>
      <c r="H576" s="287" t="s">
        <v>2523</v>
      </c>
      <c r="I576" s="50">
        <v>250</v>
      </c>
      <c r="J576" s="169"/>
      <c r="K576" s="169"/>
      <c r="L576" s="169"/>
      <c r="M576" s="169"/>
      <c r="N576" s="169"/>
      <c r="O576" s="169"/>
      <c r="P576" s="169"/>
      <c r="Q576" s="169"/>
      <c r="R576" s="169"/>
      <c r="S576" s="207"/>
      <c r="T576" s="207">
        <v>1</v>
      </c>
      <c r="U576" s="207">
        <v>250</v>
      </c>
      <c r="V576" s="169"/>
      <c r="W576" s="180"/>
      <c r="X576" s="169"/>
      <c r="Y576" s="263"/>
      <c r="Z576" s="169"/>
      <c r="AA576" s="169"/>
      <c r="AB576" s="169"/>
      <c r="AC576" s="169"/>
      <c r="AD576" s="169"/>
      <c r="AE576" s="169"/>
      <c r="AF576" s="169"/>
      <c r="AG576" s="180"/>
      <c r="AH576" s="207">
        <v>250</v>
      </c>
    </row>
    <row r="577" spans="2:34" ht="24.75" x14ac:dyDescent="0.25">
      <c r="B577" s="26"/>
      <c r="C577" s="48" t="s">
        <v>552</v>
      </c>
      <c r="D577" s="49">
        <v>2</v>
      </c>
      <c r="E577" s="23"/>
      <c r="F577" s="286" t="s">
        <v>2522</v>
      </c>
      <c r="G577" s="287" t="s">
        <v>2524</v>
      </c>
      <c r="H577" s="287" t="s">
        <v>2523</v>
      </c>
      <c r="I577" s="50">
        <v>559.6</v>
      </c>
      <c r="J577" s="169"/>
      <c r="K577" s="169"/>
      <c r="L577" s="169"/>
      <c r="M577" s="169"/>
      <c r="N577" s="169"/>
      <c r="O577" s="169"/>
      <c r="P577" s="169"/>
      <c r="Q577" s="169"/>
      <c r="R577" s="169"/>
      <c r="S577" s="207"/>
      <c r="T577" s="207">
        <v>2</v>
      </c>
      <c r="U577" s="207">
        <v>559.6</v>
      </c>
      <c r="V577" s="169"/>
      <c r="W577" s="180"/>
      <c r="X577" s="169"/>
      <c r="Y577" s="263"/>
      <c r="Z577" s="169"/>
      <c r="AA577" s="169"/>
      <c r="AB577" s="169"/>
      <c r="AC577" s="169"/>
      <c r="AD577" s="169"/>
      <c r="AE577" s="169"/>
      <c r="AF577" s="169"/>
      <c r="AG577" s="180"/>
      <c r="AH577" s="207">
        <v>559.6</v>
      </c>
    </row>
    <row r="578" spans="2:34" ht="24.75" x14ac:dyDescent="0.25">
      <c r="B578" s="26"/>
      <c r="C578" s="48" t="s">
        <v>553</v>
      </c>
      <c r="D578" s="49">
        <v>30</v>
      </c>
      <c r="E578" s="23"/>
      <c r="F578" s="286" t="s">
        <v>2522</v>
      </c>
      <c r="G578" s="287" t="s">
        <v>2524</v>
      </c>
      <c r="H578" s="287" t="s">
        <v>2523</v>
      </c>
      <c r="I578" s="50">
        <v>630</v>
      </c>
      <c r="J578" s="169"/>
      <c r="K578" s="169"/>
      <c r="L578" s="169"/>
      <c r="M578" s="169"/>
      <c r="N578" s="169"/>
      <c r="O578" s="169"/>
      <c r="P578" s="169"/>
      <c r="Q578" s="169"/>
      <c r="R578" s="169"/>
      <c r="S578" s="207"/>
      <c r="T578" s="207">
        <v>30</v>
      </c>
      <c r="U578" s="207">
        <v>630</v>
      </c>
      <c r="V578" s="169"/>
      <c r="W578" s="180"/>
      <c r="X578" s="169"/>
      <c r="Y578" s="263"/>
      <c r="Z578" s="169"/>
      <c r="AA578" s="169"/>
      <c r="AB578" s="169"/>
      <c r="AC578" s="169"/>
      <c r="AD578" s="169"/>
      <c r="AE578" s="169"/>
      <c r="AF578" s="169"/>
      <c r="AG578" s="180"/>
      <c r="AH578" s="207">
        <v>630</v>
      </c>
    </row>
    <row r="579" spans="2:34" ht="24.75" x14ac:dyDescent="0.25">
      <c r="B579" s="26"/>
      <c r="C579" s="48" t="s">
        <v>554</v>
      </c>
      <c r="D579" s="49">
        <v>30</v>
      </c>
      <c r="E579" s="23"/>
      <c r="F579" s="286" t="s">
        <v>2522</v>
      </c>
      <c r="G579" s="287" t="s">
        <v>2524</v>
      </c>
      <c r="H579" s="287" t="s">
        <v>2523</v>
      </c>
      <c r="I579" s="50">
        <v>1470</v>
      </c>
      <c r="J579" s="169"/>
      <c r="K579" s="169"/>
      <c r="L579" s="169"/>
      <c r="M579" s="169"/>
      <c r="N579" s="169"/>
      <c r="O579" s="169"/>
      <c r="P579" s="169"/>
      <c r="Q579" s="169"/>
      <c r="R579" s="169"/>
      <c r="S579" s="207"/>
      <c r="T579" s="207">
        <v>30</v>
      </c>
      <c r="U579" s="207">
        <v>1470</v>
      </c>
      <c r="V579" s="169"/>
      <c r="W579" s="180"/>
      <c r="X579" s="169"/>
      <c r="Y579" s="263"/>
      <c r="Z579" s="169"/>
      <c r="AA579" s="169"/>
      <c r="AB579" s="169"/>
      <c r="AC579" s="169"/>
      <c r="AD579" s="169"/>
      <c r="AE579" s="169"/>
      <c r="AF579" s="169"/>
      <c r="AG579" s="180"/>
      <c r="AH579" s="207">
        <v>1470</v>
      </c>
    </row>
    <row r="580" spans="2:34" ht="24.75" x14ac:dyDescent="0.25">
      <c r="B580" s="26"/>
      <c r="C580" s="48" t="s">
        <v>555</v>
      </c>
      <c r="D580" s="49">
        <v>30</v>
      </c>
      <c r="E580" s="23"/>
      <c r="F580" s="286" t="s">
        <v>2522</v>
      </c>
      <c r="G580" s="287" t="s">
        <v>2524</v>
      </c>
      <c r="H580" s="287" t="s">
        <v>2523</v>
      </c>
      <c r="I580" s="50">
        <v>784.19999999999982</v>
      </c>
      <c r="J580" s="169"/>
      <c r="K580" s="169"/>
      <c r="L580" s="169"/>
      <c r="M580" s="169"/>
      <c r="N580" s="169"/>
      <c r="O580" s="169"/>
      <c r="P580" s="169"/>
      <c r="Q580" s="169"/>
      <c r="R580" s="169"/>
      <c r="S580" s="207"/>
      <c r="T580" s="207">
        <v>30</v>
      </c>
      <c r="U580" s="207">
        <v>784.19999999999982</v>
      </c>
      <c r="V580" s="169"/>
      <c r="W580" s="180"/>
      <c r="X580" s="169"/>
      <c r="Y580" s="263"/>
      <c r="Z580" s="169"/>
      <c r="AA580" s="169"/>
      <c r="AB580" s="169"/>
      <c r="AC580" s="169"/>
      <c r="AD580" s="169"/>
      <c r="AE580" s="169"/>
      <c r="AF580" s="169"/>
      <c r="AG580" s="180"/>
      <c r="AH580" s="207">
        <v>784.19999999999982</v>
      </c>
    </row>
    <row r="581" spans="2:34" ht="24.75" x14ac:dyDescent="0.25">
      <c r="B581" s="26"/>
      <c r="C581" s="48" t="s">
        <v>556</v>
      </c>
      <c r="D581" s="49">
        <v>5</v>
      </c>
      <c r="E581" s="23"/>
      <c r="F581" s="286" t="s">
        <v>2522</v>
      </c>
      <c r="G581" s="287" t="s">
        <v>2524</v>
      </c>
      <c r="H581" s="287" t="s">
        <v>2523</v>
      </c>
      <c r="I581" s="50">
        <v>110</v>
      </c>
      <c r="J581" s="169"/>
      <c r="K581" s="169"/>
      <c r="L581" s="169"/>
      <c r="M581" s="169"/>
      <c r="N581" s="169"/>
      <c r="O581" s="169"/>
      <c r="P581" s="169"/>
      <c r="Q581" s="169"/>
      <c r="R581" s="169"/>
      <c r="S581" s="207"/>
      <c r="T581" s="207">
        <v>5</v>
      </c>
      <c r="U581" s="207">
        <v>110</v>
      </c>
      <c r="V581" s="169"/>
      <c r="W581" s="180"/>
      <c r="X581" s="169"/>
      <c r="Y581" s="263"/>
      <c r="Z581" s="169"/>
      <c r="AA581" s="169"/>
      <c r="AB581" s="169"/>
      <c r="AC581" s="169"/>
      <c r="AD581" s="169"/>
      <c r="AE581" s="169"/>
      <c r="AF581" s="169"/>
      <c r="AG581" s="180"/>
      <c r="AH581" s="207">
        <v>110</v>
      </c>
    </row>
    <row r="582" spans="2:34" ht="24.75" x14ac:dyDescent="0.25">
      <c r="B582" s="26"/>
      <c r="C582" s="48" t="s">
        <v>125</v>
      </c>
      <c r="D582" s="49">
        <v>10</v>
      </c>
      <c r="E582" s="23"/>
      <c r="F582" s="286" t="s">
        <v>2522</v>
      </c>
      <c r="G582" s="287" t="s">
        <v>2524</v>
      </c>
      <c r="H582" s="287" t="s">
        <v>2523</v>
      </c>
      <c r="I582" s="50">
        <v>594</v>
      </c>
      <c r="J582" s="169"/>
      <c r="K582" s="169"/>
      <c r="L582" s="169"/>
      <c r="M582" s="169"/>
      <c r="N582" s="169"/>
      <c r="O582" s="169"/>
      <c r="P582" s="169"/>
      <c r="Q582" s="169"/>
      <c r="R582" s="169"/>
      <c r="S582" s="207"/>
      <c r="T582" s="207">
        <v>10</v>
      </c>
      <c r="U582" s="207">
        <v>594</v>
      </c>
      <c r="V582" s="169"/>
      <c r="W582" s="180"/>
      <c r="X582" s="169"/>
      <c r="Y582" s="263"/>
      <c r="Z582" s="169"/>
      <c r="AA582" s="169"/>
      <c r="AB582" s="169"/>
      <c r="AC582" s="169"/>
      <c r="AD582" s="169"/>
      <c r="AE582" s="169"/>
      <c r="AF582" s="169"/>
      <c r="AG582" s="180"/>
      <c r="AH582" s="207">
        <v>594</v>
      </c>
    </row>
    <row r="583" spans="2:34" ht="24.75" x14ac:dyDescent="0.25">
      <c r="B583" s="26"/>
      <c r="C583" s="48" t="s">
        <v>557</v>
      </c>
      <c r="D583" s="49">
        <v>20</v>
      </c>
      <c r="E583" s="23"/>
      <c r="F583" s="286" t="s">
        <v>2522</v>
      </c>
      <c r="G583" s="287" t="s">
        <v>2524</v>
      </c>
      <c r="H583" s="287" t="s">
        <v>2523</v>
      </c>
      <c r="I583" s="50">
        <v>798.8</v>
      </c>
      <c r="J583" s="169"/>
      <c r="K583" s="169"/>
      <c r="L583" s="169"/>
      <c r="M583" s="169"/>
      <c r="N583" s="169"/>
      <c r="O583" s="169"/>
      <c r="P583" s="169"/>
      <c r="Q583" s="169"/>
      <c r="R583" s="169"/>
      <c r="S583" s="207"/>
      <c r="T583" s="207">
        <v>20</v>
      </c>
      <c r="U583" s="207">
        <v>798.8</v>
      </c>
      <c r="V583" s="169"/>
      <c r="W583" s="180"/>
      <c r="X583" s="169"/>
      <c r="Y583" s="263"/>
      <c r="Z583" s="169"/>
      <c r="AA583" s="169"/>
      <c r="AB583" s="169"/>
      <c r="AC583" s="169"/>
      <c r="AD583" s="169"/>
      <c r="AE583" s="169"/>
      <c r="AF583" s="169"/>
      <c r="AG583" s="180"/>
      <c r="AH583" s="207">
        <v>798.8</v>
      </c>
    </row>
    <row r="584" spans="2:34" ht="24.75" x14ac:dyDescent="0.25">
      <c r="B584" s="26"/>
      <c r="C584" s="48" t="s">
        <v>558</v>
      </c>
      <c r="D584" s="49">
        <v>1</v>
      </c>
      <c r="E584" s="23"/>
      <c r="F584" s="286" t="s">
        <v>2522</v>
      </c>
      <c r="G584" s="287" t="s">
        <v>2524</v>
      </c>
      <c r="H584" s="287" t="s">
        <v>2523</v>
      </c>
      <c r="I584" s="50">
        <v>214.92</v>
      </c>
      <c r="J584" s="169"/>
      <c r="K584" s="169"/>
      <c r="L584" s="169"/>
      <c r="M584" s="169"/>
      <c r="N584" s="169"/>
      <c r="O584" s="169"/>
      <c r="P584" s="169"/>
      <c r="Q584" s="169"/>
      <c r="R584" s="169"/>
      <c r="S584" s="207"/>
      <c r="T584" s="207">
        <v>1</v>
      </c>
      <c r="U584" s="207">
        <v>214.92</v>
      </c>
      <c r="V584" s="169"/>
      <c r="W584" s="180"/>
      <c r="X584" s="169"/>
      <c r="Y584" s="263"/>
      <c r="Z584" s="169"/>
      <c r="AA584" s="169"/>
      <c r="AB584" s="169"/>
      <c r="AC584" s="169"/>
      <c r="AD584" s="169"/>
      <c r="AE584" s="169"/>
      <c r="AF584" s="169"/>
      <c r="AG584" s="180"/>
      <c r="AH584" s="207">
        <v>214.92</v>
      </c>
    </row>
    <row r="585" spans="2:34" ht="24.75" x14ac:dyDescent="0.25">
      <c r="B585" s="26"/>
      <c r="C585" s="48" t="s">
        <v>129</v>
      </c>
      <c r="D585" s="49">
        <v>2</v>
      </c>
      <c r="E585" s="23"/>
      <c r="F585" s="286" t="s">
        <v>2522</v>
      </c>
      <c r="G585" s="287" t="s">
        <v>2524</v>
      </c>
      <c r="H585" s="287" t="s">
        <v>2523</v>
      </c>
      <c r="I585" s="50">
        <v>285.12</v>
      </c>
      <c r="J585" s="169"/>
      <c r="K585" s="169"/>
      <c r="L585" s="169"/>
      <c r="M585" s="169"/>
      <c r="N585" s="169"/>
      <c r="O585" s="169"/>
      <c r="P585" s="169"/>
      <c r="Q585" s="169"/>
      <c r="R585" s="169"/>
      <c r="S585" s="207"/>
      <c r="T585" s="207">
        <v>2</v>
      </c>
      <c r="U585" s="207">
        <v>285.12</v>
      </c>
      <c r="V585" s="169"/>
      <c r="W585" s="180"/>
      <c r="X585" s="169"/>
      <c r="Y585" s="263"/>
      <c r="Z585" s="169"/>
      <c r="AA585" s="169"/>
      <c r="AB585" s="169"/>
      <c r="AC585" s="169"/>
      <c r="AD585" s="169"/>
      <c r="AE585" s="169"/>
      <c r="AF585" s="169"/>
      <c r="AG585" s="180"/>
      <c r="AH585" s="207">
        <v>285.12</v>
      </c>
    </row>
    <row r="586" spans="2:34" ht="24.75" x14ac:dyDescent="0.25">
      <c r="B586" s="26"/>
      <c r="C586" s="48" t="s">
        <v>131</v>
      </c>
      <c r="D586" s="49">
        <v>210</v>
      </c>
      <c r="E586" s="23"/>
      <c r="F586" s="286" t="s">
        <v>2522</v>
      </c>
      <c r="G586" s="287" t="s">
        <v>2524</v>
      </c>
      <c r="H586" s="287" t="s">
        <v>2523</v>
      </c>
      <c r="I586" s="50">
        <v>4024.3</v>
      </c>
      <c r="J586" s="169"/>
      <c r="K586" s="169"/>
      <c r="L586" s="169"/>
      <c r="M586" s="169"/>
      <c r="N586" s="169"/>
      <c r="O586" s="169"/>
      <c r="P586" s="169"/>
      <c r="Q586" s="169"/>
      <c r="R586" s="169"/>
      <c r="S586" s="207"/>
      <c r="T586" s="207">
        <v>210</v>
      </c>
      <c r="U586" s="207">
        <v>4024.3</v>
      </c>
      <c r="V586" s="169"/>
      <c r="W586" s="180"/>
      <c r="X586" s="169"/>
      <c r="Y586" s="263"/>
      <c r="Z586" s="169"/>
      <c r="AA586" s="169"/>
      <c r="AB586" s="169"/>
      <c r="AC586" s="169"/>
      <c r="AD586" s="169"/>
      <c r="AE586" s="169"/>
      <c r="AF586" s="169"/>
      <c r="AG586" s="180"/>
      <c r="AH586" s="207">
        <v>4024.3</v>
      </c>
    </row>
    <row r="587" spans="2:34" ht="24.75" x14ac:dyDescent="0.25">
      <c r="B587" s="26"/>
      <c r="C587" s="48" t="s">
        <v>132</v>
      </c>
      <c r="D587" s="49">
        <v>49</v>
      </c>
      <c r="E587" s="23"/>
      <c r="F587" s="286" t="s">
        <v>2522</v>
      </c>
      <c r="G587" s="287" t="s">
        <v>2524</v>
      </c>
      <c r="H587" s="287" t="s">
        <v>2523</v>
      </c>
      <c r="I587" s="50">
        <v>3883.48</v>
      </c>
      <c r="J587" s="169"/>
      <c r="K587" s="169"/>
      <c r="L587" s="169"/>
      <c r="M587" s="169"/>
      <c r="N587" s="169"/>
      <c r="O587" s="169"/>
      <c r="P587" s="169"/>
      <c r="Q587" s="169"/>
      <c r="R587" s="169"/>
      <c r="S587" s="207"/>
      <c r="T587" s="207">
        <v>49</v>
      </c>
      <c r="U587" s="207">
        <v>3883.48</v>
      </c>
      <c r="V587" s="169"/>
      <c r="W587" s="180"/>
      <c r="X587" s="169"/>
      <c r="Y587" s="263"/>
      <c r="Z587" s="169"/>
      <c r="AA587" s="169"/>
      <c r="AB587" s="169"/>
      <c r="AC587" s="169"/>
      <c r="AD587" s="169"/>
      <c r="AE587" s="169"/>
      <c r="AF587" s="169"/>
      <c r="AG587" s="180"/>
      <c r="AH587" s="207">
        <v>3883.48</v>
      </c>
    </row>
    <row r="588" spans="2:34" ht="24.75" x14ac:dyDescent="0.25">
      <c r="B588" s="26"/>
      <c r="C588" s="48" t="s">
        <v>133</v>
      </c>
      <c r="D588" s="49">
        <v>210</v>
      </c>
      <c r="E588" s="23"/>
      <c r="F588" s="286" t="s">
        <v>2522</v>
      </c>
      <c r="G588" s="287" t="s">
        <v>2524</v>
      </c>
      <c r="H588" s="287" t="s">
        <v>2523</v>
      </c>
      <c r="I588" s="50">
        <v>4024.3</v>
      </c>
      <c r="J588" s="169"/>
      <c r="K588" s="169"/>
      <c r="L588" s="169"/>
      <c r="M588" s="169"/>
      <c r="N588" s="169"/>
      <c r="O588" s="169"/>
      <c r="P588" s="169"/>
      <c r="Q588" s="169"/>
      <c r="R588" s="169"/>
      <c r="S588" s="207"/>
      <c r="T588" s="207">
        <v>210</v>
      </c>
      <c r="U588" s="207">
        <v>4024.3</v>
      </c>
      <c r="V588" s="169"/>
      <c r="W588" s="180"/>
      <c r="X588" s="169"/>
      <c r="Y588" s="263"/>
      <c r="Z588" s="169"/>
      <c r="AA588" s="169"/>
      <c r="AB588" s="169"/>
      <c r="AC588" s="169"/>
      <c r="AD588" s="169"/>
      <c r="AE588" s="169"/>
      <c r="AF588" s="169"/>
      <c r="AG588" s="180"/>
      <c r="AH588" s="207">
        <v>4024.3</v>
      </c>
    </row>
    <row r="589" spans="2:34" ht="24.75" x14ac:dyDescent="0.25">
      <c r="B589" s="26"/>
      <c r="C589" s="48" t="s">
        <v>134</v>
      </c>
      <c r="D589" s="49">
        <v>210</v>
      </c>
      <c r="E589" s="23"/>
      <c r="F589" s="286" t="s">
        <v>2522</v>
      </c>
      <c r="G589" s="287" t="s">
        <v>2524</v>
      </c>
      <c r="H589" s="287" t="s">
        <v>2523</v>
      </c>
      <c r="I589" s="50">
        <v>4024.3</v>
      </c>
      <c r="J589" s="169"/>
      <c r="K589" s="169"/>
      <c r="L589" s="169"/>
      <c r="M589" s="169"/>
      <c r="N589" s="169"/>
      <c r="O589" s="169"/>
      <c r="P589" s="169"/>
      <c r="Q589" s="169"/>
      <c r="R589" s="169"/>
      <c r="S589" s="207"/>
      <c r="T589" s="207">
        <v>210</v>
      </c>
      <c r="U589" s="207">
        <v>4024.3</v>
      </c>
      <c r="V589" s="169"/>
      <c r="W589" s="180"/>
      <c r="X589" s="169"/>
      <c r="Y589" s="263"/>
      <c r="Z589" s="169"/>
      <c r="AA589" s="169"/>
      <c r="AB589" s="169"/>
      <c r="AC589" s="169"/>
      <c r="AD589" s="169"/>
      <c r="AE589" s="169"/>
      <c r="AF589" s="169"/>
      <c r="AG589" s="180"/>
      <c r="AH589" s="207">
        <v>4024.3</v>
      </c>
    </row>
    <row r="590" spans="2:34" ht="24.75" x14ac:dyDescent="0.25">
      <c r="B590" s="26"/>
      <c r="C590" s="48" t="s">
        <v>559</v>
      </c>
      <c r="D590" s="49">
        <v>2</v>
      </c>
      <c r="E590" s="23"/>
      <c r="F590" s="286" t="s">
        <v>2522</v>
      </c>
      <c r="G590" s="287" t="s">
        <v>2524</v>
      </c>
      <c r="H590" s="287" t="s">
        <v>2523</v>
      </c>
      <c r="I590" s="50">
        <v>525.1</v>
      </c>
      <c r="J590" s="169"/>
      <c r="K590" s="169"/>
      <c r="L590" s="169"/>
      <c r="M590" s="169"/>
      <c r="N590" s="169"/>
      <c r="O590" s="169"/>
      <c r="P590" s="169"/>
      <c r="Q590" s="169"/>
      <c r="R590" s="169"/>
      <c r="S590" s="207"/>
      <c r="T590" s="207">
        <v>2</v>
      </c>
      <c r="U590" s="207">
        <v>525.1</v>
      </c>
      <c r="V590" s="169"/>
      <c r="W590" s="180"/>
      <c r="X590" s="169"/>
      <c r="Y590" s="263"/>
      <c r="Z590" s="169"/>
      <c r="AA590" s="169"/>
      <c r="AB590" s="169"/>
      <c r="AC590" s="169"/>
      <c r="AD590" s="169"/>
      <c r="AE590" s="169"/>
      <c r="AF590" s="169"/>
      <c r="AG590" s="180"/>
      <c r="AH590" s="207">
        <v>525.1</v>
      </c>
    </row>
    <row r="591" spans="2:34" ht="24.75" x14ac:dyDescent="0.25">
      <c r="B591" s="26"/>
      <c r="C591" s="48" t="s">
        <v>560</v>
      </c>
      <c r="D591" s="49">
        <v>1</v>
      </c>
      <c r="E591" s="23"/>
      <c r="F591" s="286" t="s">
        <v>2522</v>
      </c>
      <c r="G591" s="287" t="s">
        <v>2524</v>
      </c>
      <c r="H591" s="287" t="s">
        <v>2523</v>
      </c>
      <c r="I591" s="50">
        <v>405</v>
      </c>
      <c r="J591" s="169"/>
      <c r="K591" s="169"/>
      <c r="L591" s="169"/>
      <c r="M591" s="169"/>
      <c r="N591" s="169"/>
      <c r="O591" s="169"/>
      <c r="P591" s="169"/>
      <c r="Q591" s="169"/>
      <c r="R591" s="169"/>
      <c r="S591" s="207"/>
      <c r="T591" s="207">
        <v>1</v>
      </c>
      <c r="U591" s="207">
        <v>405</v>
      </c>
      <c r="V591" s="169"/>
      <c r="W591" s="180"/>
      <c r="X591" s="169"/>
      <c r="Y591" s="263"/>
      <c r="Z591" s="169"/>
      <c r="AA591" s="169"/>
      <c r="AB591" s="169"/>
      <c r="AC591" s="169"/>
      <c r="AD591" s="169"/>
      <c r="AE591" s="169"/>
      <c r="AF591" s="169"/>
      <c r="AG591" s="180"/>
      <c r="AH591" s="207">
        <v>405</v>
      </c>
    </row>
    <row r="592" spans="2:34" ht="24.75" x14ac:dyDescent="0.25">
      <c r="B592" s="26"/>
      <c r="C592" s="48" t="s">
        <v>139</v>
      </c>
      <c r="D592" s="49">
        <v>20</v>
      </c>
      <c r="E592" s="23"/>
      <c r="F592" s="286" t="s">
        <v>2522</v>
      </c>
      <c r="G592" s="287" t="s">
        <v>2524</v>
      </c>
      <c r="H592" s="287" t="s">
        <v>2523</v>
      </c>
      <c r="I592" s="50">
        <v>285.2</v>
      </c>
      <c r="J592" s="169"/>
      <c r="K592" s="169"/>
      <c r="L592" s="169"/>
      <c r="M592" s="169"/>
      <c r="N592" s="169"/>
      <c r="O592" s="169"/>
      <c r="P592" s="169"/>
      <c r="Q592" s="169"/>
      <c r="R592" s="169"/>
      <c r="S592" s="207"/>
      <c r="T592" s="207">
        <v>20</v>
      </c>
      <c r="U592" s="207">
        <v>285.2</v>
      </c>
      <c r="V592" s="169"/>
      <c r="W592" s="180"/>
      <c r="X592" s="169"/>
      <c r="Y592" s="263"/>
      <c r="Z592" s="169"/>
      <c r="AA592" s="169"/>
      <c r="AB592" s="169"/>
      <c r="AC592" s="169"/>
      <c r="AD592" s="169"/>
      <c r="AE592" s="169"/>
      <c r="AF592" s="169"/>
      <c r="AG592" s="180"/>
      <c r="AH592" s="207">
        <v>285.2</v>
      </c>
    </row>
    <row r="593" spans="2:34" ht="24.75" x14ac:dyDescent="0.25">
      <c r="B593" s="26"/>
      <c r="C593" s="48" t="s">
        <v>561</v>
      </c>
      <c r="D593" s="49">
        <v>4</v>
      </c>
      <c r="E593" s="23"/>
      <c r="F593" s="286" t="s">
        <v>2522</v>
      </c>
      <c r="G593" s="287" t="s">
        <v>2524</v>
      </c>
      <c r="H593" s="287" t="s">
        <v>2523</v>
      </c>
      <c r="I593" s="50">
        <v>245.76</v>
      </c>
      <c r="J593" s="169"/>
      <c r="K593" s="169"/>
      <c r="L593" s="169"/>
      <c r="M593" s="169"/>
      <c r="N593" s="169"/>
      <c r="O593" s="169"/>
      <c r="P593" s="169"/>
      <c r="Q593" s="169"/>
      <c r="R593" s="169"/>
      <c r="S593" s="207"/>
      <c r="T593" s="207">
        <v>4</v>
      </c>
      <c r="U593" s="207">
        <v>245.76</v>
      </c>
      <c r="V593" s="169"/>
      <c r="W593" s="180"/>
      <c r="X593" s="169"/>
      <c r="Y593" s="263"/>
      <c r="Z593" s="169"/>
      <c r="AA593" s="169"/>
      <c r="AB593" s="169"/>
      <c r="AC593" s="169"/>
      <c r="AD593" s="169"/>
      <c r="AE593" s="169"/>
      <c r="AF593" s="169"/>
      <c r="AG593" s="180"/>
      <c r="AH593" s="207">
        <v>245.76</v>
      </c>
    </row>
    <row r="594" spans="2:34" ht="24.75" x14ac:dyDescent="0.25">
      <c r="B594" s="26"/>
      <c r="C594" s="48" t="s">
        <v>562</v>
      </c>
      <c r="D594" s="49">
        <v>15</v>
      </c>
      <c r="E594" s="23"/>
      <c r="F594" s="286" t="s">
        <v>2522</v>
      </c>
      <c r="G594" s="287" t="s">
        <v>2524</v>
      </c>
      <c r="H594" s="287" t="s">
        <v>2523</v>
      </c>
      <c r="I594" s="50">
        <v>4030.9500000000003</v>
      </c>
      <c r="J594" s="169"/>
      <c r="K594" s="169"/>
      <c r="L594" s="169"/>
      <c r="M594" s="169"/>
      <c r="N594" s="169"/>
      <c r="O594" s="169"/>
      <c r="P594" s="169"/>
      <c r="Q594" s="169"/>
      <c r="R594" s="169"/>
      <c r="S594" s="207"/>
      <c r="T594" s="207">
        <v>15</v>
      </c>
      <c r="U594" s="207">
        <v>4030.9500000000003</v>
      </c>
      <c r="V594" s="169"/>
      <c r="W594" s="180"/>
      <c r="X594" s="169"/>
      <c r="Y594" s="263"/>
      <c r="Z594" s="169"/>
      <c r="AA594" s="169"/>
      <c r="AB594" s="169"/>
      <c r="AC594" s="169"/>
      <c r="AD594" s="169"/>
      <c r="AE594" s="169"/>
      <c r="AF594" s="169"/>
      <c r="AG594" s="180"/>
      <c r="AH594" s="207">
        <v>4030.9500000000003</v>
      </c>
    </row>
    <row r="595" spans="2:34" ht="24.75" x14ac:dyDescent="0.25">
      <c r="B595" s="26"/>
      <c r="C595" s="48" t="s">
        <v>563</v>
      </c>
      <c r="D595" s="49">
        <v>10</v>
      </c>
      <c r="E595" s="23"/>
      <c r="F595" s="286" t="s">
        <v>2522</v>
      </c>
      <c r="G595" s="287" t="s">
        <v>2524</v>
      </c>
      <c r="H595" s="287" t="s">
        <v>2523</v>
      </c>
      <c r="I595" s="50">
        <v>1667.5</v>
      </c>
      <c r="J595" s="169"/>
      <c r="K595" s="169"/>
      <c r="L595" s="169"/>
      <c r="M595" s="169"/>
      <c r="N595" s="169"/>
      <c r="O595" s="169"/>
      <c r="P595" s="169"/>
      <c r="Q595" s="169"/>
      <c r="R595" s="169"/>
      <c r="S595" s="207"/>
      <c r="T595" s="207">
        <v>10</v>
      </c>
      <c r="U595" s="216">
        <v>1667.5</v>
      </c>
      <c r="V595" s="169"/>
      <c r="W595" s="180"/>
      <c r="X595" s="169"/>
      <c r="Y595" s="263"/>
      <c r="Z595" s="169"/>
      <c r="AA595" s="169"/>
      <c r="AB595" s="169"/>
      <c r="AC595" s="169"/>
      <c r="AD595" s="169"/>
      <c r="AE595" s="169"/>
      <c r="AF595" s="169"/>
      <c r="AG595" s="180"/>
      <c r="AH595" s="207">
        <v>1667.5</v>
      </c>
    </row>
    <row r="596" spans="2:34" ht="24.75" x14ac:dyDescent="0.25">
      <c r="B596" s="26"/>
      <c r="C596" s="48" t="s">
        <v>564</v>
      </c>
      <c r="D596" s="49">
        <v>20</v>
      </c>
      <c r="E596" s="23"/>
      <c r="F596" s="286" t="s">
        <v>2522</v>
      </c>
      <c r="G596" s="287" t="s">
        <v>2524</v>
      </c>
      <c r="H596" s="287" t="s">
        <v>2523</v>
      </c>
      <c r="I596" s="50">
        <v>560</v>
      </c>
      <c r="J596" s="169"/>
      <c r="K596" s="169"/>
      <c r="L596" s="169"/>
      <c r="M596" s="169"/>
      <c r="N596" s="169"/>
      <c r="O596" s="169"/>
      <c r="P596" s="169"/>
      <c r="Q596" s="169"/>
      <c r="R596" s="169"/>
      <c r="S596" s="207"/>
      <c r="T596" s="207">
        <v>20</v>
      </c>
      <c r="U596" s="207">
        <v>560</v>
      </c>
      <c r="V596" s="169"/>
      <c r="W596" s="180"/>
      <c r="X596" s="169"/>
      <c r="Y596" s="263"/>
      <c r="Z596" s="169"/>
      <c r="AA596" s="169"/>
      <c r="AB596" s="169"/>
      <c r="AC596" s="169"/>
      <c r="AD596" s="169"/>
      <c r="AE596" s="169"/>
      <c r="AF596" s="169"/>
      <c r="AG596" s="180"/>
      <c r="AH596" s="207">
        <v>560</v>
      </c>
    </row>
    <row r="597" spans="2:34" ht="24.75" x14ac:dyDescent="0.25">
      <c r="B597" s="26"/>
      <c r="C597" s="48" t="s">
        <v>565</v>
      </c>
      <c r="D597" s="49">
        <v>2</v>
      </c>
      <c r="E597" s="23"/>
      <c r="F597" s="286" t="s">
        <v>2522</v>
      </c>
      <c r="G597" s="287" t="s">
        <v>2524</v>
      </c>
      <c r="H597" s="287" t="s">
        <v>2523</v>
      </c>
      <c r="I597" s="50">
        <v>407.92</v>
      </c>
      <c r="J597" s="169"/>
      <c r="K597" s="169"/>
      <c r="L597" s="169"/>
      <c r="M597" s="169"/>
      <c r="N597" s="169"/>
      <c r="O597" s="169"/>
      <c r="P597" s="169"/>
      <c r="Q597" s="169"/>
      <c r="R597" s="169"/>
      <c r="S597" s="207"/>
      <c r="T597" s="207">
        <v>2</v>
      </c>
      <c r="U597" s="207">
        <v>407.92</v>
      </c>
      <c r="V597" s="169"/>
      <c r="W597" s="180"/>
      <c r="X597" s="169"/>
      <c r="Y597" s="263"/>
      <c r="Z597" s="169"/>
      <c r="AA597" s="169"/>
      <c r="AB597" s="169"/>
      <c r="AC597" s="169"/>
      <c r="AD597" s="169"/>
      <c r="AE597" s="169"/>
      <c r="AF597" s="169"/>
      <c r="AG597" s="180"/>
      <c r="AH597" s="207">
        <v>407.92</v>
      </c>
    </row>
    <row r="598" spans="2:34" ht="24.75" x14ac:dyDescent="0.25">
      <c r="B598" s="26"/>
      <c r="C598" s="48" t="s">
        <v>566</v>
      </c>
      <c r="D598" s="49">
        <v>100</v>
      </c>
      <c r="E598" s="23"/>
      <c r="F598" s="286" t="s">
        <v>2522</v>
      </c>
      <c r="G598" s="287" t="s">
        <v>2524</v>
      </c>
      <c r="H598" s="287" t="s">
        <v>2523</v>
      </c>
      <c r="I598" s="50">
        <v>438</v>
      </c>
      <c r="J598" s="169"/>
      <c r="K598" s="169"/>
      <c r="L598" s="169"/>
      <c r="M598" s="169"/>
      <c r="N598" s="169"/>
      <c r="O598" s="169"/>
      <c r="P598" s="169"/>
      <c r="Q598" s="169"/>
      <c r="R598" s="169"/>
      <c r="S598" s="207"/>
      <c r="T598" s="207">
        <v>100</v>
      </c>
      <c r="U598" s="207">
        <v>438</v>
      </c>
      <c r="V598" s="169"/>
      <c r="W598" s="180"/>
      <c r="X598" s="169"/>
      <c r="Y598" s="263"/>
      <c r="Z598" s="169"/>
      <c r="AA598" s="169"/>
      <c r="AB598" s="169"/>
      <c r="AC598" s="169"/>
      <c r="AD598" s="169"/>
      <c r="AE598" s="169"/>
      <c r="AF598" s="169"/>
      <c r="AG598" s="180"/>
      <c r="AH598" s="207">
        <v>438</v>
      </c>
    </row>
    <row r="599" spans="2:34" ht="24.75" x14ac:dyDescent="0.25">
      <c r="B599" s="26"/>
      <c r="C599" s="48" t="s">
        <v>567</v>
      </c>
      <c r="D599" s="49">
        <v>100</v>
      </c>
      <c r="E599" s="23"/>
      <c r="F599" s="286" t="s">
        <v>2522</v>
      </c>
      <c r="G599" s="287" t="s">
        <v>2524</v>
      </c>
      <c r="H599" s="287" t="s">
        <v>2523</v>
      </c>
      <c r="I599" s="50">
        <v>626</v>
      </c>
      <c r="J599" s="169"/>
      <c r="K599" s="169"/>
      <c r="L599" s="169"/>
      <c r="M599" s="169"/>
      <c r="N599" s="169"/>
      <c r="O599" s="169"/>
      <c r="P599" s="169"/>
      <c r="Q599" s="169"/>
      <c r="R599" s="169"/>
      <c r="S599" s="207"/>
      <c r="T599" s="207">
        <v>100</v>
      </c>
      <c r="U599" s="207">
        <v>626</v>
      </c>
      <c r="V599" s="169"/>
      <c r="W599" s="180"/>
      <c r="X599" s="169"/>
      <c r="Y599" s="263"/>
      <c r="Z599" s="169"/>
      <c r="AA599" s="169"/>
      <c r="AB599" s="169"/>
      <c r="AC599" s="169"/>
      <c r="AD599" s="169"/>
      <c r="AE599" s="169"/>
      <c r="AF599" s="169"/>
      <c r="AG599" s="180"/>
      <c r="AH599" s="207">
        <v>626</v>
      </c>
    </row>
    <row r="600" spans="2:34" ht="24.75" x14ac:dyDescent="0.25">
      <c r="B600" s="26"/>
      <c r="C600" s="48" t="s">
        <v>568</v>
      </c>
      <c r="D600" s="49">
        <v>1</v>
      </c>
      <c r="E600" s="23"/>
      <c r="F600" s="286" t="s">
        <v>2522</v>
      </c>
      <c r="G600" s="287" t="s">
        <v>2524</v>
      </c>
      <c r="H600" s="287" t="s">
        <v>2523</v>
      </c>
      <c r="I600" s="50">
        <v>250.1</v>
      </c>
      <c r="J600" s="169"/>
      <c r="K600" s="169"/>
      <c r="L600" s="169"/>
      <c r="M600" s="169"/>
      <c r="N600" s="169"/>
      <c r="O600" s="169"/>
      <c r="P600" s="169"/>
      <c r="Q600" s="169"/>
      <c r="R600" s="169"/>
      <c r="S600" s="207"/>
      <c r="T600" s="207">
        <v>1</v>
      </c>
      <c r="U600" s="207">
        <v>250.1</v>
      </c>
      <c r="V600" s="169"/>
      <c r="W600" s="180"/>
      <c r="X600" s="169"/>
      <c r="Y600" s="263"/>
      <c r="Z600" s="169"/>
      <c r="AA600" s="169"/>
      <c r="AB600" s="169"/>
      <c r="AC600" s="169"/>
      <c r="AD600" s="169"/>
      <c r="AE600" s="169"/>
      <c r="AF600" s="169"/>
      <c r="AG600" s="180"/>
      <c r="AH600" s="207">
        <v>250.1</v>
      </c>
    </row>
    <row r="601" spans="2:34" ht="24.75" x14ac:dyDescent="0.25">
      <c r="B601" s="26"/>
      <c r="C601" s="48" t="s">
        <v>569</v>
      </c>
      <c r="D601" s="49">
        <v>1</v>
      </c>
      <c r="E601" s="23"/>
      <c r="F601" s="286" t="s">
        <v>2522</v>
      </c>
      <c r="G601" s="287" t="s">
        <v>2524</v>
      </c>
      <c r="H601" s="287" t="s">
        <v>2523</v>
      </c>
      <c r="I601" s="50">
        <v>250.1</v>
      </c>
      <c r="J601" s="169"/>
      <c r="K601" s="169"/>
      <c r="L601" s="169"/>
      <c r="M601" s="169"/>
      <c r="N601" s="169"/>
      <c r="O601" s="169"/>
      <c r="P601" s="169"/>
      <c r="Q601" s="169"/>
      <c r="R601" s="169"/>
      <c r="S601" s="207"/>
      <c r="T601" s="207">
        <v>1</v>
      </c>
      <c r="U601" s="207">
        <v>250.1</v>
      </c>
      <c r="V601" s="169"/>
      <c r="W601" s="180"/>
      <c r="X601" s="169"/>
      <c r="Y601" s="263"/>
      <c r="Z601" s="169"/>
      <c r="AA601" s="169"/>
      <c r="AB601" s="169"/>
      <c r="AC601" s="169"/>
      <c r="AD601" s="169"/>
      <c r="AE601" s="169"/>
      <c r="AF601" s="169"/>
      <c r="AG601" s="180"/>
      <c r="AH601" s="207">
        <v>250.1</v>
      </c>
    </row>
    <row r="602" spans="2:34" ht="24.75" x14ac:dyDescent="0.25">
      <c r="B602" s="26"/>
      <c r="C602" s="48" t="s">
        <v>570</v>
      </c>
      <c r="D602" s="49">
        <v>1</v>
      </c>
      <c r="E602" s="23"/>
      <c r="F602" s="286" t="s">
        <v>2522</v>
      </c>
      <c r="G602" s="287" t="s">
        <v>2524</v>
      </c>
      <c r="H602" s="287" t="s">
        <v>2523</v>
      </c>
      <c r="I602" s="50">
        <v>250.1</v>
      </c>
      <c r="J602" s="169"/>
      <c r="K602" s="169"/>
      <c r="L602" s="169"/>
      <c r="M602" s="169"/>
      <c r="N602" s="169"/>
      <c r="O602" s="169"/>
      <c r="P602" s="169"/>
      <c r="Q602" s="169"/>
      <c r="R602" s="169"/>
      <c r="S602" s="207"/>
      <c r="T602" s="207">
        <v>1</v>
      </c>
      <c r="U602" s="207">
        <v>250.1</v>
      </c>
      <c r="V602" s="169"/>
      <c r="W602" s="180"/>
      <c r="X602" s="169"/>
      <c r="Y602" s="263"/>
      <c r="Z602" s="169"/>
      <c r="AA602" s="169"/>
      <c r="AB602" s="169"/>
      <c r="AC602" s="169"/>
      <c r="AD602" s="169"/>
      <c r="AE602" s="169"/>
      <c r="AF602" s="169"/>
      <c r="AG602" s="180"/>
      <c r="AH602" s="207">
        <v>250.1</v>
      </c>
    </row>
    <row r="603" spans="2:34" ht="24.75" x14ac:dyDescent="0.25">
      <c r="B603" s="26"/>
      <c r="C603" s="48" t="s">
        <v>571</v>
      </c>
      <c r="D603" s="49">
        <v>1</v>
      </c>
      <c r="E603" s="23"/>
      <c r="F603" s="286" t="s">
        <v>2522</v>
      </c>
      <c r="G603" s="287" t="s">
        <v>2524</v>
      </c>
      <c r="H603" s="287" t="s">
        <v>2523</v>
      </c>
      <c r="I603" s="50">
        <v>250.1</v>
      </c>
      <c r="J603" s="169"/>
      <c r="K603" s="169"/>
      <c r="L603" s="169"/>
      <c r="M603" s="169"/>
      <c r="N603" s="169"/>
      <c r="O603" s="169"/>
      <c r="P603" s="169"/>
      <c r="Q603" s="169"/>
      <c r="R603" s="169"/>
      <c r="S603" s="207"/>
      <c r="T603" s="207">
        <v>1</v>
      </c>
      <c r="U603" s="207">
        <v>250.1</v>
      </c>
      <c r="V603" s="169"/>
      <c r="W603" s="180"/>
      <c r="X603" s="169"/>
      <c r="Y603" s="263"/>
      <c r="Z603" s="169"/>
      <c r="AA603" s="169"/>
      <c r="AB603" s="169"/>
      <c r="AC603" s="169"/>
      <c r="AD603" s="169"/>
      <c r="AE603" s="169"/>
      <c r="AF603" s="169"/>
      <c r="AG603" s="180"/>
      <c r="AH603" s="207">
        <v>250.1</v>
      </c>
    </row>
    <row r="604" spans="2:34" ht="24.75" x14ac:dyDescent="0.25">
      <c r="B604" s="26"/>
      <c r="C604" s="48" t="s">
        <v>237</v>
      </c>
      <c r="D604" s="49">
        <v>60</v>
      </c>
      <c r="E604" s="23"/>
      <c r="F604" s="286" t="s">
        <v>2522</v>
      </c>
      <c r="G604" s="287" t="s">
        <v>2524</v>
      </c>
      <c r="H604" s="287" t="s">
        <v>2523</v>
      </c>
      <c r="I604" s="50">
        <v>1244.4479999999999</v>
      </c>
      <c r="J604" s="169"/>
      <c r="K604" s="169"/>
      <c r="L604" s="169"/>
      <c r="M604" s="169"/>
      <c r="N604" s="169"/>
      <c r="O604" s="169"/>
      <c r="P604" s="169"/>
      <c r="Q604" s="169"/>
      <c r="R604" s="169"/>
      <c r="S604" s="207"/>
      <c r="T604" s="207">
        <v>60</v>
      </c>
      <c r="U604" s="207">
        <v>1244.4479999999999</v>
      </c>
      <c r="V604" s="169"/>
      <c r="W604" s="180"/>
      <c r="X604" s="169"/>
      <c r="Y604" s="263"/>
      <c r="Z604" s="169"/>
      <c r="AA604" s="169"/>
      <c r="AB604" s="169"/>
      <c r="AC604" s="169"/>
      <c r="AD604" s="169"/>
      <c r="AE604" s="169"/>
      <c r="AF604" s="169"/>
      <c r="AG604" s="180"/>
      <c r="AH604" s="207">
        <v>1244.4479999999999</v>
      </c>
    </row>
    <row r="605" spans="2:34" ht="24.75" x14ac:dyDescent="0.25">
      <c r="B605" s="26"/>
      <c r="C605" s="48" t="s">
        <v>572</v>
      </c>
      <c r="D605" s="49">
        <v>100</v>
      </c>
      <c r="E605" s="23"/>
      <c r="F605" s="286" t="s">
        <v>2522</v>
      </c>
      <c r="G605" s="287" t="s">
        <v>2524</v>
      </c>
      <c r="H605" s="287" t="s">
        <v>2523</v>
      </c>
      <c r="I605" s="50">
        <v>314.35999999999996</v>
      </c>
      <c r="J605" s="169"/>
      <c r="K605" s="169"/>
      <c r="L605" s="169"/>
      <c r="M605" s="169"/>
      <c r="N605" s="169"/>
      <c r="O605" s="169"/>
      <c r="P605" s="169"/>
      <c r="Q605" s="169"/>
      <c r="R605" s="169"/>
      <c r="S605" s="207"/>
      <c r="T605" s="207">
        <v>100</v>
      </c>
      <c r="U605" s="207">
        <v>314.35999999999996</v>
      </c>
      <c r="V605" s="169"/>
      <c r="W605" s="180"/>
      <c r="X605" s="169"/>
      <c r="Y605" s="263"/>
      <c r="Z605" s="169"/>
      <c r="AA605" s="169"/>
      <c r="AB605" s="169"/>
      <c r="AC605" s="169"/>
      <c r="AD605" s="169"/>
      <c r="AE605" s="169"/>
      <c r="AF605" s="169"/>
      <c r="AG605" s="180"/>
      <c r="AH605" s="207">
        <v>314.35999999999996</v>
      </c>
    </row>
    <row r="606" spans="2:34" ht="24.75" x14ac:dyDescent="0.25">
      <c r="B606" s="26"/>
      <c r="C606" s="48" t="s">
        <v>573</v>
      </c>
      <c r="D606" s="49">
        <v>300</v>
      </c>
      <c r="E606" s="23"/>
      <c r="F606" s="286" t="s">
        <v>2522</v>
      </c>
      <c r="G606" s="287" t="s">
        <v>2524</v>
      </c>
      <c r="H606" s="287" t="s">
        <v>2523</v>
      </c>
      <c r="I606" s="50">
        <v>486</v>
      </c>
      <c r="J606" s="169"/>
      <c r="K606" s="169"/>
      <c r="L606" s="169"/>
      <c r="M606" s="169"/>
      <c r="N606" s="169"/>
      <c r="O606" s="169"/>
      <c r="P606" s="169"/>
      <c r="Q606" s="169"/>
      <c r="R606" s="169"/>
      <c r="S606" s="207"/>
      <c r="T606" s="207">
        <v>300</v>
      </c>
      <c r="U606" s="207">
        <v>486</v>
      </c>
      <c r="V606" s="169"/>
      <c r="W606" s="180"/>
      <c r="X606" s="169"/>
      <c r="Y606" s="263"/>
      <c r="Z606" s="169"/>
      <c r="AA606" s="169"/>
      <c r="AB606" s="169"/>
      <c r="AC606" s="169"/>
      <c r="AD606" s="169"/>
      <c r="AE606" s="169"/>
      <c r="AF606" s="169"/>
      <c r="AG606" s="180"/>
      <c r="AH606" s="207">
        <v>486</v>
      </c>
    </row>
    <row r="607" spans="2:34" ht="24.75" x14ac:dyDescent="0.25">
      <c r="B607" s="26"/>
      <c r="C607" s="48" t="s">
        <v>574</v>
      </c>
      <c r="D607" s="49">
        <v>300</v>
      </c>
      <c r="E607" s="23"/>
      <c r="F607" s="286" t="s">
        <v>2522</v>
      </c>
      <c r="G607" s="287" t="s">
        <v>2524</v>
      </c>
      <c r="H607" s="287" t="s">
        <v>2523</v>
      </c>
      <c r="I607" s="50">
        <v>486</v>
      </c>
      <c r="J607" s="169"/>
      <c r="K607" s="169"/>
      <c r="L607" s="169"/>
      <c r="M607" s="169"/>
      <c r="N607" s="169"/>
      <c r="O607" s="169"/>
      <c r="P607" s="169"/>
      <c r="Q607" s="169"/>
      <c r="R607" s="169"/>
      <c r="S607" s="207"/>
      <c r="T607" s="207">
        <v>300</v>
      </c>
      <c r="U607" s="207">
        <v>486</v>
      </c>
      <c r="V607" s="169"/>
      <c r="W607" s="180"/>
      <c r="X607" s="169"/>
      <c r="Y607" s="263"/>
      <c r="Z607" s="169"/>
      <c r="AA607" s="169"/>
      <c r="AB607" s="169"/>
      <c r="AC607" s="169"/>
      <c r="AD607" s="169"/>
      <c r="AE607" s="169"/>
      <c r="AF607" s="169"/>
      <c r="AG607" s="180"/>
      <c r="AH607" s="207">
        <v>486</v>
      </c>
    </row>
    <row r="608" spans="2:34" ht="24.75" x14ac:dyDescent="0.25">
      <c r="B608" s="26"/>
      <c r="C608" s="48" t="s">
        <v>575</v>
      </c>
      <c r="D608" s="49">
        <v>200</v>
      </c>
      <c r="E608" s="23"/>
      <c r="F608" s="286" t="s">
        <v>2522</v>
      </c>
      <c r="G608" s="287" t="s">
        <v>2524</v>
      </c>
      <c r="H608" s="287" t="s">
        <v>2523</v>
      </c>
      <c r="I608" s="50">
        <v>324</v>
      </c>
      <c r="J608" s="169"/>
      <c r="K608" s="169"/>
      <c r="L608" s="169"/>
      <c r="M608" s="169"/>
      <c r="N608" s="169"/>
      <c r="O608" s="169"/>
      <c r="P608" s="169"/>
      <c r="Q608" s="169"/>
      <c r="R608" s="169"/>
      <c r="S608" s="207"/>
      <c r="T608" s="207">
        <v>200</v>
      </c>
      <c r="U608" s="207">
        <v>324</v>
      </c>
      <c r="V608" s="169"/>
      <c r="W608" s="180"/>
      <c r="X608" s="169"/>
      <c r="Y608" s="263"/>
      <c r="Z608" s="169"/>
      <c r="AA608" s="169"/>
      <c r="AB608" s="169"/>
      <c r="AC608" s="169"/>
      <c r="AD608" s="169"/>
      <c r="AE608" s="169"/>
      <c r="AF608" s="169"/>
      <c r="AG608" s="180"/>
      <c r="AH608" s="207">
        <v>324</v>
      </c>
    </row>
    <row r="609" spans="2:34" ht="24.75" x14ac:dyDescent="0.25">
      <c r="B609" s="26"/>
      <c r="C609" s="48" t="s">
        <v>576</v>
      </c>
      <c r="D609" s="49">
        <v>200</v>
      </c>
      <c r="E609" s="23"/>
      <c r="F609" s="286" t="s">
        <v>2522</v>
      </c>
      <c r="G609" s="287" t="s">
        <v>2524</v>
      </c>
      <c r="H609" s="287" t="s">
        <v>2523</v>
      </c>
      <c r="I609" s="50">
        <v>324</v>
      </c>
      <c r="J609" s="169"/>
      <c r="K609" s="169"/>
      <c r="L609" s="169"/>
      <c r="M609" s="169"/>
      <c r="N609" s="169"/>
      <c r="O609" s="169"/>
      <c r="P609" s="169"/>
      <c r="Q609" s="169"/>
      <c r="R609" s="169"/>
      <c r="S609" s="207"/>
      <c r="T609" s="207">
        <v>200</v>
      </c>
      <c r="U609" s="207">
        <v>324</v>
      </c>
      <c r="V609" s="169"/>
      <c r="W609" s="180"/>
      <c r="X609" s="169"/>
      <c r="Y609" s="263"/>
      <c r="Z609" s="169"/>
      <c r="AA609" s="169"/>
      <c r="AB609" s="169"/>
      <c r="AC609" s="169"/>
      <c r="AD609" s="169"/>
      <c r="AE609" s="169"/>
      <c r="AF609" s="169"/>
      <c r="AG609" s="180"/>
      <c r="AH609" s="207">
        <v>324</v>
      </c>
    </row>
    <row r="610" spans="2:34" ht="24.75" x14ac:dyDescent="0.25">
      <c r="B610" s="26"/>
      <c r="C610" s="48" t="s">
        <v>577</v>
      </c>
      <c r="D610" s="49">
        <v>5261</v>
      </c>
      <c r="E610" s="23"/>
      <c r="F610" s="286" t="s">
        <v>2522</v>
      </c>
      <c r="G610" s="287" t="s">
        <v>2524</v>
      </c>
      <c r="H610" s="287" t="s">
        <v>2523</v>
      </c>
      <c r="I610" s="50">
        <v>8420.4</v>
      </c>
      <c r="J610" s="169"/>
      <c r="K610" s="169"/>
      <c r="L610" s="169"/>
      <c r="M610" s="169"/>
      <c r="N610" s="169"/>
      <c r="O610" s="169"/>
      <c r="P610" s="169"/>
      <c r="Q610" s="169"/>
      <c r="R610" s="169"/>
      <c r="S610" s="207"/>
      <c r="T610" s="207">
        <v>5261</v>
      </c>
      <c r="U610" s="207">
        <v>8420.4</v>
      </c>
      <c r="V610" s="169"/>
      <c r="W610" s="180"/>
      <c r="X610" s="169"/>
      <c r="Y610" s="263"/>
      <c r="Z610" s="169"/>
      <c r="AA610" s="169"/>
      <c r="AB610" s="169"/>
      <c r="AC610" s="169"/>
      <c r="AD610" s="169"/>
      <c r="AE610" s="169"/>
      <c r="AF610" s="169"/>
      <c r="AG610" s="180"/>
      <c r="AH610" s="207">
        <v>8420.4</v>
      </c>
    </row>
    <row r="611" spans="2:34" ht="24.75" x14ac:dyDescent="0.25">
      <c r="B611" s="26"/>
      <c r="C611" s="48" t="s">
        <v>578</v>
      </c>
      <c r="D611" s="49">
        <v>200</v>
      </c>
      <c r="E611" s="23"/>
      <c r="F611" s="286" t="s">
        <v>2522</v>
      </c>
      <c r="G611" s="287" t="s">
        <v>2524</v>
      </c>
      <c r="H611" s="287" t="s">
        <v>2523</v>
      </c>
      <c r="I611" s="50">
        <v>324</v>
      </c>
      <c r="J611" s="169"/>
      <c r="K611" s="169"/>
      <c r="L611" s="169"/>
      <c r="M611" s="169"/>
      <c r="N611" s="169"/>
      <c r="O611" s="169"/>
      <c r="P611" s="169"/>
      <c r="Q611" s="169"/>
      <c r="R611" s="169"/>
      <c r="S611" s="207"/>
      <c r="T611" s="207">
        <v>200</v>
      </c>
      <c r="U611" s="207">
        <v>324</v>
      </c>
      <c r="V611" s="169"/>
      <c r="W611" s="180"/>
      <c r="X611" s="169"/>
      <c r="Y611" s="263"/>
      <c r="Z611" s="169"/>
      <c r="AA611" s="169"/>
      <c r="AB611" s="169"/>
      <c r="AC611" s="169"/>
      <c r="AD611" s="169"/>
      <c r="AE611" s="169"/>
      <c r="AF611" s="169"/>
      <c r="AG611" s="180"/>
      <c r="AH611" s="207">
        <v>324</v>
      </c>
    </row>
    <row r="612" spans="2:34" ht="24.75" x14ac:dyDescent="0.25">
      <c r="B612" s="26"/>
      <c r="C612" s="48" t="s">
        <v>579</v>
      </c>
      <c r="D612" s="49">
        <v>200</v>
      </c>
      <c r="E612" s="23"/>
      <c r="F612" s="286" t="s">
        <v>2522</v>
      </c>
      <c r="G612" s="287" t="s">
        <v>2524</v>
      </c>
      <c r="H612" s="287" t="s">
        <v>2523</v>
      </c>
      <c r="I612" s="50">
        <v>324</v>
      </c>
      <c r="J612" s="169"/>
      <c r="K612" s="169"/>
      <c r="L612" s="169"/>
      <c r="M612" s="169"/>
      <c r="N612" s="169"/>
      <c r="O612" s="169"/>
      <c r="P612" s="169"/>
      <c r="Q612" s="169"/>
      <c r="R612" s="169"/>
      <c r="S612" s="207"/>
      <c r="T612" s="207">
        <v>200</v>
      </c>
      <c r="U612" s="207">
        <v>324</v>
      </c>
      <c r="V612" s="169"/>
      <c r="W612" s="180"/>
      <c r="X612" s="169"/>
      <c r="Y612" s="263"/>
      <c r="Z612" s="169"/>
      <c r="AA612" s="169"/>
      <c r="AB612" s="169"/>
      <c r="AC612" s="169"/>
      <c r="AD612" s="169"/>
      <c r="AE612" s="169"/>
      <c r="AF612" s="169"/>
      <c r="AG612" s="180"/>
      <c r="AH612" s="207">
        <v>324</v>
      </c>
    </row>
    <row r="613" spans="2:34" ht="24.75" x14ac:dyDescent="0.25">
      <c r="B613" s="26"/>
      <c r="C613" s="48" t="s">
        <v>580</v>
      </c>
      <c r="D613" s="49">
        <v>200</v>
      </c>
      <c r="E613" s="23"/>
      <c r="F613" s="286" t="s">
        <v>2522</v>
      </c>
      <c r="G613" s="287" t="s">
        <v>2524</v>
      </c>
      <c r="H613" s="287" t="s">
        <v>2523</v>
      </c>
      <c r="I613" s="50">
        <v>1287.5999999999999</v>
      </c>
      <c r="J613" s="169"/>
      <c r="K613" s="169"/>
      <c r="L613" s="169"/>
      <c r="M613" s="169"/>
      <c r="N613" s="169"/>
      <c r="O613" s="169"/>
      <c r="P613" s="169"/>
      <c r="Q613" s="169"/>
      <c r="R613" s="169"/>
      <c r="S613" s="207"/>
      <c r="T613" s="207">
        <v>200</v>
      </c>
      <c r="U613" s="207">
        <v>1287.5999999999999</v>
      </c>
      <c r="V613" s="169"/>
      <c r="W613" s="180"/>
      <c r="X613" s="169"/>
      <c r="Y613" s="263"/>
      <c r="Z613" s="169"/>
      <c r="AA613" s="169"/>
      <c r="AB613" s="169"/>
      <c r="AC613" s="169"/>
      <c r="AD613" s="169"/>
      <c r="AE613" s="169"/>
      <c r="AF613" s="169"/>
      <c r="AG613" s="180"/>
      <c r="AH613" s="207">
        <v>1287.5999999999999</v>
      </c>
    </row>
    <row r="614" spans="2:34" ht="24.75" x14ac:dyDescent="0.25">
      <c r="B614" s="26"/>
      <c r="C614" s="48" t="s">
        <v>581</v>
      </c>
      <c r="D614" s="49">
        <v>10</v>
      </c>
      <c r="E614" s="23"/>
      <c r="F614" s="286" t="s">
        <v>2522</v>
      </c>
      <c r="G614" s="287" t="s">
        <v>2524</v>
      </c>
      <c r="H614" s="287" t="s">
        <v>2523</v>
      </c>
      <c r="I614" s="50">
        <v>39.9</v>
      </c>
      <c r="J614" s="169"/>
      <c r="K614" s="169"/>
      <c r="L614" s="169"/>
      <c r="M614" s="169"/>
      <c r="N614" s="169"/>
      <c r="O614" s="169"/>
      <c r="P614" s="169"/>
      <c r="Q614" s="169"/>
      <c r="R614" s="169"/>
      <c r="S614" s="207"/>
      <c r="T614" s="207">
        <v>10</v>
      </c>
      <c r="U614" s="207">
        <v>39.9</v>
      </c>
      <c r="V614" s="169"/>
      <c r="W614" s="180"/>
      <c r="X614" s="169"/>
      <c r="Y614" s="263"/>
      <c r="Z614" s="169"/>
      <c r="AA614" s="169"/>
      <c r="AB614" s="169"/>
      <c r="AC614" s="169"/>
      <c r="AD614" s="169"/>
      <c r="AE614" s="169"/>
      <c r="AF614" s="169"/>
      <c r="AG614" s="180"/>
      <c r="AH614" s="207">
        <v>39.9</v>
      </c>
    </row>
    <row r="615" spans="2:34" ht="24.75" x14ac:dyDescent="0.25">
      <c r="B615" s="26"/>
      <c r="C615" s="48" t="s">
        <v>582</v>
      </c>
      <c r="D615" s="49">
        <v>10</v>
      </c>
      <c r="E615" s="23"/>
      <c r="F615" s="286" t="s">
        <v>2522</v>
      </c>
      <c r="G615" s="287" t="s">
        <v>2524</v>
      </c>
      <c r="H615" s="287" t="s">
        <v>2523</v>
      </c>
      <c r="I615" s="50">
        <v>39.9</v>
      </c>
      <c r="J615" s="169"/>
      <c r="K615" s="169"/>
      <c r="L615" s="169"/>
      <c r="M615" s="169"/>
      <c r="N615" s="169"/>
      <c r="O615" s="169"/>
      <c r="P615" s="169"/>
      <c r="Q615" s="169"/>
      <c r="R615" s="169"/>
      <c r="S615" s="207"/>
      <c r="T615" s="207">
        <v>10</v>
      </c>
      <c r="U615" s="207">
        <v>39.9</v>
      </c>
      <c r="V615" s="169"/>
      <c r="W615" s="180"/>
      <c r="X615" s="169"/>
      <c r="Y615" s="263"/>
      <c r="Z615" s="169"/>
      <c r="AA615" s="169"/>
      <c r="AB615" s="169"/>
      <c r="AC615" s="169"/>
      <c r="AD615" s="169"/>
      <c r="AE615" s="169"/>
      <c r="AF615" s="169"/>
      <c r="AG615" s="180"/>
      <c r="AH615" s="207">
        <v>39.9</v>
      </c>
    </row>
    <row r="616" spans="2:34" ht="24.75" x14ac:dyDescent="0.25">
      <c r="B616" s="26"/>
      <c r="C616" s="48" t="s">
        <v>583</v>
      </c>
      <c r="D616" s="49">
        <v>10</v>
      </c>
      <c r="E616" s="23"/>
      <c r="F616" s="286" t="s">
        <v>2522</v>
      </c>
      <c r="G616" s="287" t="s">
        <v>2524</v>
      </c>
      <c r="H616" s="287" t="s">
        <v>2523</v>
      </c>
      <c r="I616" s="50">
        <v>39.9</v>
      </c>
      <c r="J616" s="169"/>
      <c r="K616" s="169"/>
      <c r="L616" s="169"/>
      <c r="M616" s="169"/>
      <c r="N616" s="169"/>
      <c r="O616" s="169"/>
      <c r="P616" s="169"/>
      <c r="Q616" s="169"/>
      <c r="R616" s="169"/>
      <c r="S616" s="207"/>
      <c r="T616" s="207">
        <v>10</v>
      </c>
      <c r="U616" s="207">
        <v>39.9</v>
      </c>
      <c r="V616" s="169"/>
      <c r="W616" s="180"/>
      <c r="X616" s="169"/>
      <c r="Y616" s="263"/>
      <c r="Z616" s="169"/>
      <c r="AA616" s="169"/>
      <c r="AB616" s="169"/>
      <c r="AC616" s="169"/>
      <c r="AD616" s="169"/>
      <c r="AE616" s="169"/>
      <c r="AF616" s="169"/>
      <c r="AG616" s="180"/>
      <c r="AH616" s="207">
        <v>39.9</v>
      </c>
    </row>
    <row r="617" spans="2:34" ht="24.75" x14ac:dyDescent="0.25">
      <c r="B617" s="26"/>
      <c r="C617" s="48" t="s">
        <v>584</v>
      </c>
      <c r="D617" s="49">
        <v>10</v>
      </c>
      <c r="E617" s="23"/>
      <c r="F617" s="286" t="s">
        <v>2522</v>
      </c>
      <c r="G617" s="287" t="s">
        <v>2524</v>
      </c>
      <c r="H617" s="287" t="s">
        <v>2523</v>
      </c>
      <c r="I617" s="50">
        <v>39.9</v>
      </c>
      <c r="J617" s="169"/>
      <c r="K617" s="169"/>
      <c r="L617" s="169"/>
      <c r="M617" s="169"/>
      <c r="N617" s="169"/>
      <c r="O617" s="169"/>
      <c r="P617" s="169"/>
      <c r="Q617" s="169"/>
      <c r="R617" s="169"/>
      <c r="S617" s="207"/>
      <c r="T617" s="207">
        <v>10</v>
      </c>
      <c r="U617" s="207">
        <v>39.9</v>
      </c>
      <c r="V617" s="169"/>
      <c r="W617" s="180"/>
      <c r="X617" s="169"/>
      <c r="Y617" s="263"/>
      <c r="Z617" s="169"/>
      <c r="AA617" s="169"/>
      <c r="AB617" s="169"/>
      <c r="AC617" s="169"/>
      <c r="AD617" s="169"/>
      <c r="AE617" s="169"/>
      <c r="AF617" s="169"/>
      <c r="AG617" s="180"/>
      <c r="AH617" s="207">
        <v>39.9</v>
      </c>
    </row>
    <row r="618" spans="2:34" ht="24.75" x14ac:dyDescent="0.25">
      <c r="B618" s="26"/>
      <c r="C618" s="48" t="s">
        <v>585</v>
      </c>
      <c r="D618" s="49">
        <v>10</v>
      </c>
      <c r="E618" s="23"/>
      <c r="F618" s="286" t="s">
        <v>2522</v>
      </c>
      <c r="G618" s="287" t="s">
        <v>2524</v>
      </c>
      <c r="H618" s="287" t="s">
        <v>2523</v>
      </c>
      <c r="I618" s="50">
        <v>39.9</v>
      </c>
      <c r="J618" s="169"/>
      <c r="K618" s="169"/>
      <c r="L618" s="169"/>
      <c r="M618" s="169"/>
      <c r="N618" s="169"/>
      <c r="O618" s="169"/>
      <c r="P618" s="169"/>
      <c r="Q618" s="169"/>
      <c r="R618" s="169"/>
      <c r="S618" s="207"/>
      <c r="T618" s="207">
        <v>10</v>
      </c>
      <c r="U618" s="207">
        <v>39.9</v>
      </c>
      <c r="V618" s="169"/>
      <c r="W618" s="180"/>
      <c r="X618" s="169"/>
      <c r="Y618" s="263"/>
      <c r="Z618" s="169"/>
      <c r="AA618" s="169"/>
      <c r="AB618" s="169"/>
      <c r="AC618" s="169"/>
      <c r="AD618" s="169"/>
      <c r="AE618" s="169"/>
      <c r="AF618" s="169"/>
      <c r="AG618" s="180"/>
      <c r="AH618" s="207">
        <v>39.9</v>
      </c>
    </row>
    <row r="619" spans="2:34" ht="24.75" x14ac:dyDescent="0.25">
      <c r="B619" s="26"/>
      <c r="C619" s="48" t="s">
        <v>586</v>
      </c>
      <c r="D619" s="49">
        <v>10</v>
      </c>
      <c r="E619" s="23"/>
      <c r="F619" s="286" t="s">
        <v>2522</v>
      </c>
      <c r="G619" s="287" t="s">
        <v>2524</v>
      </c>
      <c r="H619" s="287" t="s">
        <v>2523</v>
      </c>
      <c r="I619" s="50">
        <v>39.9</v>
      </c>
      <c r="J619" s="169"/>
      <c r="K619" s="169"/>
      <c r="L619" s="169"/>
      <c r="M619" s="169"/>
      <c r="N619" s="169"/>
      <c r="O619" s="169"/>
      <c r="P619" s="169"/>
      <c r="Q619" s="169"/>
      <c r="R619" s="169"/>
      <c r="S619" s="207"/>
      <c r="T619" s="207">
        <v>10</v>
      </c>
      <c r="U619" s="207">
        <v>39.9</v>
      </c>
      <c r="V619" s="169"/>
      <c r="W619" s="180"/>
      <c r="X619" s="169"/>
      <c r="Y619" s="263"/>
      <c r="Z619" s="169"/>
      <c r="AA619" s="169"/>
      <c r="AB619" s="169"/>
      <c r="AC619" s="169"/>
      <c r="AD619" s="169"/>
      <c r="AE619" s="169"/>
      <c r="AF619" s="169"/>
      <c r="AG619" s="180"/>
      <c r="AH619" s="207">
        <v>39.9</v>
      </c>
    </row>
    <row r="620" spans="2:34" ht="24.75" x14ac:dyDescent="0.25">
      <c r="B620" s="26"/>
      <c r="C620" s="48" t="s">
        <v>587</v>
      </c>
      <c r="D620" s="49">
        <v>10</v>
      </c>
      <c r="E620" s="23"/>
      <c r="F620" s="286" t="s">
        <v>2522</v>
      </c>
      <c r="G620" s="287" t="s">
        <v>2524</v>
      </c>
      <c r="H620" s="287" t="s">
        <v>2523</v>
      </c>
      <c r="I620" s="50">
        <v>39.9</v>
      </c>
      <c r="J620" s="169"/>
      <c r="K620" s="169"/>
      <c r="L620" s="169"/>
      <c r="M620" s="169"/>
      <c r="N620" s="169"/>
      <c r="O620" s="169"/>
      <c r="P620" s="169"/>
      <c r="Q620" s="169"/>
      <c r="R620" s="169"/>
      <c r="S620" s="207"/>
      <c r="T620" s="207">
        <v>10</v>
      </c>
      <c r="U620" s="207">
        <v>39.9</v>
      </c>
      <c r="V620" s="169"/>
      <c r="W620" s="180"/>
      <c r="X620" s="169"/>
      <c r="Y620" s="263"/>
      <c r="Z620" s="169"/>
      <c r="AA620" s="169"/>
      <c r="AB620" s="169"/>
      <c r="AC620" s="169"/>
      <c r="AD620" s="169"/>
      <c r="AE620" s="169"/>
      <c r="AF620" s="169"/>
      <c r="AG620" s="180"/>
      <c r="AH620" s="207">
        <v>39.9</v>
      </c>
    </row>
    <row r="621" spans="2:34" ht="24.75" x14ac:dyDescent="0.25">
      <c r="B621" s="26"/>
      <c r="C621" s="48" t="s">
        <v>588</v>
      </c>
      <c r="D621" s="49">
        <v>100</v>
      </c>
      <c r="E621" s="23"/>
      <c r="F621" s="286" t="s">
        <v>2522</v>
      </c>
      <c r="G621" s="287" t="s">
        <v>2524</v>
      </c>
      <c r="H621" s="287" t="s">
        <v>2523</v>
      </c>
      <c r="I621" s="50">
        <v>150</v>
      </c>
      <c r="J621" s="169"/>
      <c r="K621" s="169"/>
      <c r="L621" s="169"/>
      <c r="M621" s="169"/>
      <c r="N621" s="169"/>
      <c r="O621" s="169"/>
      <c r="P621" s="169"/>
      <c r="Q621" s="169"/>
      <c r="R621" s="169"/>
      <c r="S621" s="207"/>
      <c r="T621" s="207">
        <v>100</v>
      </c>
      <c r="U621" s="207">
        <v>150</v>
      </c>
      <c r="V621" s="169"/>
      <c r="W621" s="180"/>
      <c r="X621" s="169"/>
      <c r="Y621" s="263"/>
      <c r="Z621" s="169"/>
      <c r="AA621" s="169"/>
      <c r="AB621" s="169"/>
      <c r="AC621" s="169"/>
      <c r="AD621" s="169"/>
      <c r="AE621" s="169"/>
      <c r="AF621" s="169"/>
      <c r="AG621" s="180"/>
      <c r="AH621" s="207">
        <v>150</v>
      </c>
    </row>
    <row r="622" spans="2:34" ht="24.75" x14ac:dyDescent="0.25">
      <c r="B622" s="26"/>
      <c r="C622" s="48" t="s">
        <v>248</v>
      </c>
      <c r="D622" s="49">
        <v>1</v>
      </c>
      <c r="E622" s="23"/>
      <c r="F622" s="286" t="s">
        <v>2522</v>
      </c>
      <c r="G622" s="287" t="s">
        <v>2524</v>
      </c>
      <c r="H622" s="287" t="s">
        <v>2523</v>
      </c>
      <c r="I622" s="50">
        <v>142.56</v>
      </c>
      <c r="J622" s="169"/>
      <c r="K622" s="169"/>
      <c r="L622" s="169"/>
      <c r="M622" s="169"/>
      <c r="N622" s="169"/>
      <c r="O622" s="169"/>
      <c r="P622" s="169"/>
      <c r="Q622" s="169"/>
      <c r="R622" s="169"/>
      <c r="S622" s="207"/>
      <c r="T622" s="207">
        <v>1</v>
      </c>
      <c r="U622" s="207">
        <v>142.56</v>
      </c>
      <c r="V622" s="169"/>
      <c r="W622" s="180"/>
      <c r="X622" s="169"/>
      <c r="Y622" s="263"/>
      <c r="Z622" s="169"/>
      <c r="AA622" s="169"/>
      <c r="AB622" s="169"/>
      <c r="AC622" s="169"/>
      <c r="AD622" s="169"/>
      <c r="AE622" s="169"/>
      <c r="AF622" s="169"/>
      <c r="AG622" s="180"/>
      <c r="AH622" s="207">
        <v>142.56</v>
      </c>
    </row>
    <row r="623" spans="2:34" ht="24.75" x14ac:dyDescent="0.25">
      <c r="B623" s="26"/>
      <c r="C623" s="48" t="s">
        <v>589</v>
      </c>
      <c r="D623" s="49">
        <v>1</v>
      </c>
      <c r="E623" s="23"/>
      <c r="F623" s="286" t="s">
        <v>2522</v>
      </c>
      <c r="G623" s="287" t="s">
        <v>2524</v>
      </c>
      <c r="H623" s="287" t="s">
        <v>2523</v>
      </c>
      <c r="I623" s="50">
        <v>160.5</v>
      </c>
      <c r="J623" s="169"/>
      <c r="K623" s="169"/>
      <c r="L623" s="169"/>
      <c r="M623" s="169"/>
      <c r="N623" s="169"/>
      <c r="O623" s="169"/>
      <c r="P623" s="169"/>
      <c r="Q623" s="169"/>
      <c r="R623" s="169"/>
      <c r="S623" s="207"/>
      <c r="T623" s="207">
        <v>1</v>
      </c>
      <c r="U623" s="207">
        <v>160.5</v>
      </c>
      <c r="V623" s="169"/>
      <c r="W623" s="180"/>
      <c r="X623" s="169"/>
      <c r="Y623" s="263"/>
      <c r="Z623" s="169"/>
      <c r="AA623" s="169"/>
      <c r="AB623" s="169"/>
      <c r="AC623" s="169"/>
      <c r="AD623" s="169"/>
      <c r="AE623" s="169"/>
      <c r="AF623" s="169"/>
      <c r="AG623" s="180"/>
      <c r="AH623" s="207">
        <v>160.5</v>
      </c>
    </row>
    <row r="624" spans="2:34" ht="24.75" x14ac:dyDescent="0.25">
      <c r="B624" s="26"/>
      <c r="C624" s="48" t="s">
        <v>149</v>
      </c>
      <c r="D624" s="49">
        <v>100</v>
      </c>
      <c r="E624" s="23"/>
      <c r="F624" s="286" t="s">
        <v>2522</v>
      </c>
      <c r="G624" s="287" t="s">
        <v>2524</v>
      </c>
      <c r="H624" s="287" t="s">
        <v>2523</v>
      </c>
      <c r="I624" s="50">
        <v>2463</v>
      </c>
      <c r="J624" s="169"/>
      <c r="K624" s="169"/>
      <c r="L624" s="169"/>
      <c r="M624" s="169"/>
      <c r="N624" s="169"/>
      <c r="O624" s="169"/>
      <c r="P624" s="169"/>
      <c r="Q624" s="169"/>
      <c r="R624" s="169"/>
      <c r="S624" s="207"/>
      <c r="T624" s="207">
        <v>100</v>
      </c>
      <c r="U624" s="207">
        <v>2463</v>
      </c>
      <c r="V624" s="169"/>
      <c r="W624" s="180"/>
      <c r="X624" s="169"/>
      <c r="Y624" s="263"/>
      <c r="Z624" s="169"/>
      <c r="AA624" s="169"/>
      <c r="AB624" s="169"/>
      <c r="AC624" s="169"/>
      <c r="AD624" s="169"/>
      <c r="AE624" s="169"/>
      <c r="AF624" s="169"/>
      <c r="AG624" s="180"/>
      <c r="AH624" s="207">
        <v>2463</v>
      </c>
    </row>
    <row r="625" spans="2:34" ht="24.75" x14ac:dyDescent="0.25">
      <c r="B625" s="26"/>
      <c r="C625" s="48" t="s">
        <v>590</v>
      </c>
      <c r="D625" s="49">
        <v>20</v>
      </c>
      <c r="E625" s="23"/>
      <c r="F625" s="286" t="s">
        <v>2522</v>
      </c>
      <c r="G625" s="287" t="s">
        <v>2524</v>
      </c>
      <c r="H625" s="287" t="s">
        <v>2523</v>
      </c>
      <c r="I625" s="50">
        <v>626.4</v>
      </c>
      <c r="J625" s="169"/>
      <c r="K625" s="169"/>
      <c r="L625" s="169"/>
      <c r="M625" s="169"/>
      <c r="N625" s="169"/>
      <c r="O625" s="169"/>
      <c r="P625" s="169"/>
      <c r="Q625" s="169"/>
      <c r="R625" s="169"/>
      <c r="S625" s="207"/>
      <c r="T625" s="207">
        <v>20</v>
      </c>
      <c r="U625" s="207">
        <v>626.4</v>
      </c>
      <c r="V625" s="169"/>
      <c r="W625" s="180"/>
      <c r="X625" s="169"/>
      <c r="Y625" s="263"/>
      <c r="Z625" s="169"/>
      <c r="AA625" s="169"/>
      <c r="AB625" s="169"/>
      <c r="AC625" s="169"/>
      <c r="AD625" s="169"/>
      <c r="AE625" s="169"/>
      <c r="AF625" s="169"/>
      <c r="AG625" s="180"/>
      <c r="AH625" s="207">
        <v>626.4</v>
      </c>
    </row>
    <row r="626" spans="2:34" ht="24.75" x14ac:dyDescent="0.25">
      <c r="B626" s="26"/>
      <c r="C626" s="48" t="s">
        <v>591</v>
      </c>
      <c r="D626" s="49">
        <v>20</v>
      </c>
      <c r="E626" s="23"/>
      <c r="F626" s="286" t="s">
        <v>2522</v>
      </c>
      <c r="G626" s="287" t="s">
        <v>2524</v>
      </c>
      <c r="H626" s="287" t="s">
        <v>2523</v>
      </c>
      <c r="I626" s="50">
        <v>626.4</v>
      </c>
      <c r="J626" s="169"/>
      <c r="K626" s="169"/>
      <c r="L626" s="169"/>
      <c r="M626" s="169"/>
      <c r="N626" s="169"/>
      <c r="O626" s="169"/>
      <c r="P626" s="169"/>
      <c r="Q626" s="169"/>
      <c r="R626" s="169"/>
      <c r="S626" s="207"/>
      <c r="T626" s="207">
        <v>20</v>
      </c>
      <c r="U626" s="207">
        <v>626.4</v>
      </c>
      <c r="V626" s="169"/>
      <c r="W626" s="180"/>
      <c r="X626" s="169"/>
      <c r="Y626" s="263"/>
      <c r="Z626" s="169"/>
      <c r="AA626" s="169"/>
      <c r="AB626" s="169"/>
      <c r="AC626" s="169"/>
      <c r="AD626" s="169"/>
      <c r="AE626" s="169"/>
      <c r="AF626" s="169"/>
      <c r="AG626" s="180"/>
      <c r="AH626" s="207">
        <v>626.4</v>
      </c>
    </row>
    <row r="627" spans="2:34" ht="24.75" x14ac:dyDescent="0.25">
      <c r="B627" s="26"/>
      <c r="C627" s="48" t="s">
        <v>592</v>
      </c>
      <c r="D627" s="49">
        <v>20</v>
      </c>
      <c r="E627" s="23"/>
      <c r="F627" s="286" t="s">
        <v>2522</v>
      </c>
      <c r="G627" s="287" t="s">
        <v>2524</v>
      </c>
      <c r="H627" s="287" t="s">
        <v>2523</v>
      </c>
      <c r="I627" s="50">
        <v>626.4</v>
      </c>
      <c r="J627" s="169"/>
      <c r="K627" s="169"/>
      <c r="L627" s="169"/>
      <c r="M627" s="169"/>
      <c r="N627" s="169"/>
      <c r="O627" s="169"/>
      <c r="P627" s="169"/>
      <c r="Q627" s="169"/>
      <c r="R627" s="169"/>
      <c r="S627" s="207"/>
      <c r="T627" s="207">
        <v>20</v>
      </c>
      <c r="U627" s="207">
        <v>626.4</v>
      </c>
      <c r="V627" s="169"/>
      <c r="W627" s="180"/>
      <c r="X627" s="169"/>
      <c r="Y627" s="263"/>
      <c r="Z627" s="169"/>
      <c r="AA627" s="169"/>
      <c r="AB627" s="169"/>
      <c r="AC627" s="169"/>
      <c r="AD627" s="169"/>
      <c r="AE627" s="169"/>
      <c r="AF627" s="169"/>
      <c r="AG627" s="180"/>
      <c r="AH627" s="207">
        <v>626.4</v>
      </c>
    </row>
    <row r="628" spans="2:34" ht="24.75" x14ac:dyDescent="0.25">
      <c r="B628" s="26"/>
      <c r="C628" s="48" t="s">
        <v>593</v>
      </c>
      <c r="D628" s="49">
        <v>20</v>
      </c>
      <c r="E628" s="23"/>
      <c r="F628" s="286" t="s">
        <v>2522</v>
      </c>
      <c r="G628" s="287" t="s">
        <v>2524</v>
      </c>
      <c r="H628" s="287" t="s">
        <v>2523</v>
      </c>
      <c r="I628" s="50">
        <v>626.4</v>
      </c>
      <c r="J628" s="169"/>
      <c r="K628" s="169"/>
      <c r="L628" s="169"/>
      <c r="M628" s="169"/>
      <c r="N628" s="169"/>
      <c r="O628" s="169"/>
      <c r="P628" s="169"/>
      <c r="Q628" s="169"/>
      <c r="R628" s="169"/>
      <c r="S628" s="207"/>
      <c r="T628" s="207">
        <v>20</v>
      </c>
      <c r="U628" s="207">
        <v>626.4</v>
      </c>
      <c r="V628" s="169"/>
      <c r="W628" s="180"/>
      <c r="X628" s="169"/>
      <c r="Y628" s="263"/>
      <c r="Z628" s="169"/>
      <c r="AA628" s="169"/>
      <c r="AB628" s="169"/>
      <c r="AC628" s="169"/>
      <c r="AD628" s="169"/>
      <c r="AE628" s="169"/>
      <c r="AF628" s="169"/>
      <c r="AG628" s="180"/>
      <c r="AH628" s="207">
        <v>626.4</v>
      </c>
    </row>
    <row r="629" spans="2:34" ht="24.75" x14ac:dyDescent="0.25">
      <c r="B629" s="26"/>
      <c r="C629" s="48" t="s">
        <v>594</v>
      </c>
      <c r="D629" s="49">
        <v>20</v>
      </c>
      <c r="E629" s="23"/>
      <c r="F629" s="286" t="s">
        <v>2522</v>
      </c>
      <c r="G629" s="287" t="s">
        <v>2524</v>
      </c>
      <c r="H629" s="287" t="s">
        <v>2523</v>
      </c>
      <c r="I629" s="50">
        <v>626.4</v>
      </c>
      <c r="J629" s="169"/>
      <c r="K629" s="169"/>
      <c r="L629" s="169"/>
      <c r="M629" s="169"/>
      <c r="N629" s="169"/>
      <c r="O629" s="169"/>
      <c r="P629" s="169"/>
      <c r="Q629" s="169"/>
      <c r="R629" s="169"/>
      <c r="S629" s="207"/>
      <c r="T629" s="207">
        <v>20</v>
      </c>
      <c r="U629" s="207">
        <v>626.4</v>
      </c>
      <c r="V629" s="169"/>
      <c r="W629" s="180"/>
      <c r="X629" s="169"/>
      <c r="Y629" s="263"/>
      <c r="Z629" s="169"/>
      <c r="AA629" s="169"/>
      <c r="AB629" s="169"/>
      <c r="AC629" s="169"/>
      <c r="AD629" s="169"/>
      <c r="AE629" s="169"/>
      <c r="AF629" s="169"/>
      <c r="AG629" s="180"/>
      <c r="AH629" s="207">
        <v>626.4</v>
      </c>
    </row>
    <row r="630" spans="2:34" ht="24.75" x14ac:dyDescent="0.25">
      <c r="B630" s="26"/>
      <c r="C630" s="48" t="s">
        <v>595</v>
      </c>
      <c r="D630" s="49">
        <v>20</v>
      </c>
      <c r="E630" s="23"/>
      <c r="F630" s="286" t="s">
        <v>2522</v>
      </c>
      <c r="G630" s="287" t="s">
        <v>2524</v>
      </c>
      <c r="H630" s="287" t="s">
        <v>2523</v>
      </c>
      <c r="I630" s="50">
        <v>626.4</v>
      </c>
      <c r="J630" s="169"/>
      <c r="K630" s="169"/>
      <c r="L630" s="169"/>
      <c r="M630" s="169"/>
      <c r="N630" s="169"/>
      <c r="O630" s="169"/>
      <c r="P630" s="169"/>
      <c r="Q630" s="169"/>
      <c r="R630" s="169"/>
      <c r="S630" s="207"/>
      <c r="T630" s="207">
        <v>20</v>
      </c>
      <c r="U630" s="207">
        <v>626.4</v>
      </c>
      <c r="V630" s="169"/>
      <c r="W630" s="180"/>
      <c r="X630" s="169"/>
      <c r="Y630" s="263"/>
      <c r="Z630" s="169"/>
      <c r="AA630" s="169"/>
      <c r="AB630" s="169"/>
      <c r="AC630" s="169"/>
      <c r="AD630" s="169"/>
      <c r="AE630" s="169"/>
      <c r="AF630" s="169"/>
      <c r="AG630" s="180"/>
      <c r="AH630" s="207">
        <v>626.4</v>
      </c>
    </row>
    <row r="631" spans="2:34" ht="24.75" x14ac:dyDescent="0.25">
      <c r="B631" s="26"/>
      <c r="C631" s="48" t="s">
        <v>596</v>
      </c>
      <c r="D631" s="49">
        <v>20</v>
      </c>
      <c r="E631" s="23"/>
      <c r="F631" s="286" t="s">
        <v>2522</v>
      </c>
      <c r="G631" s="287" t="s">
        <v>2524</v>
      </c>
      <c r="H631" s="287" t="s">
        <v>2523</v>
      </c>
      <c r="I631" s="50">
        <v>626.4</v>
      </c>
      <c r="J631" s="169"/>
      <c r="K631" s="169"/>
      <c r="L631" s="169"/>
      <c r="M631" s="169"/>
      <c r="N631" s="169"/>
      <c r="O631" s="169"/>
      <c r="P631" s="169"/>
      <c r="Q631" s="169"/>
      <c r="R631" s="169"/>
      <c r="S631" s="207"/>
      <c r="T631" s="207">
        <v>20</v>
      </c>
      <c r="U631" s="207">
        <v>626.4</v>
      </c>
      <c r="V631" s="169"/>
      <c r="W631" s="180"/>
      <c r="X631" s="169"/>
      <c r="Y631" s="263"/>
      <c r="Z631" s="169"/>
      <c r="AA631" s="169"/>
      <c r="AB631" s="169"/>
      <c r="AC631" s="169"/>
      <c r="AD631" s="169"/>
      <c r="AE631" s="169"/>
      <c r="AF631" s="169"/>
      <c r="AG631" s="180"/>
      <c r="AH631" s="207">
        <v>626.4</v>
      </c>
    </row>
    <row r="632" spans="2:34" ht="24.75" x14ac:dyDescent="0.25">
      <c r="B632" s="26"/>
      <c r="C632" s="48" t="s">
        <v>597</v>
      </c>
      <c r="D632" s="49">
        <v>20</v>
      </c>
      <c r="E632" s="23"/>
      <c r="F632" s="286" t="s">
        <v>2522</v>
      </c>
      <c r="G632" s="287" t="s">
        <v>2524</v>
      </c>
      <c r="H632" s="287" t="s">
        <v>2523</v>
      </c>
      <c r="I632" s="50">
        <v>626.4</v>
      </c>
      <c r="J632" s="169"/>
      <c r="K632" s="169"/>
      <c r="L632" s="169"/>
      <c r="M632" s="169"/>
      <c r="N632" s="169"/>
      <c r="O632" s="169"/>
      <c r="P632" s="169"/>
      <c r="Q632" s="169"/>
      <c r="R632" s="169"/>
      <c r="S632" s="207"/>
      <c r="T632" s="207">
        <v>20</v>
      </c>
      <c r="U632" s="207">
        <v>626.4</v>
      </c>
      <c r="V632" s="169"/>
      <c r="W632" s="180"/>
      <c r="X632" s="169"/>
      <c r="Y632" s="263"/>
      <c r="Z632" s="169"/>
      <c r="AA632" s="169"/>
      <c r="AB632" s="169"/>
      <c r="AC632" s="169"/>
      <c r="AD632" s="169"/>
      <c r="AE632" s="169"/>
      <c r="AF632" s="169"/>
      <c r="AG632" s="180"/>
      <c r="AH632" s="207">
        <v>626.4</v>
      </c>
    </row>
    <row r="633" spans="2:34" ht="24.75" x14ac:dyDescent="0.25">
      <c r="B633" s="26"/>
      <c r="C633" s="48" t="s">
        <v>598</v>
      </c>
      <c r="D633" s="49">
        <v>20</v>
      </c>
      <c r="E633" s="23"/>
      <c r="F633" s="286" t="s">
        <v>2522</v>
      </c>
      <c r="G633" s="287" t="s">
        <v>2524</v>
      </c>
      <c r="H633" s="287" t="s">
        <v>2523</v>
      </c>
      <c r="I633" s="50">
        <v>626.4</v>
      </c>
      <c r="J633" s="169"/>
      <c r="K633" s="169"/>
      <c r="L633" s="169"/>
      <c r="M633" s="169"/>
      <c r="N633" s="169"/>
      <c r="O633" s="169"/>
      <c r="P633" s="169"/>
      <c r="Q633" s="169"/>
      <c r="R633" s="169"/>
      <c r="S633" s="207"/>
      <c r="T633" s="207">
        <v>20</v>
      </c>
      <c r="U633" s="207">
        <v>626.4</v>
      </c>
      <c r="V633" s="169"/>
      <c r="W633" s="180"/>
      <c r="X633" s="169"/>
      <c r="Y633" s="263"/>
      <c r="Z633" s="169"/>
      <c r="AA633" s="169"/>
      <c r="AB633" s="169"/>
      <c r="AC633" s="169"/>
      <c r="AD633" s="169"/>
      <c r="AE633" s="169"/>
      <c r="AF633" s="169"/>
      <c r="AG633" s="180"/>
      <c r="AH633" s="207">
        <v>626.4</v>
      </c>
    </row>
    <row r="634" spans="2:34" ht="24.75" x14ac:dyDescent="0.25">
      <c r="B634" s="26"/>
      <c r="C634" s="48" t="s">
        <v>599</v>
      </c>
      <c r="D634" s="49">
        <v>20</v>
      </c>
      <c r="E634" s="23"/>
      <c r="F634" s="286" t="s">
        <v>2522</v>
      </c>
      <c r="G634" s="287" t="s">
        <v>2524</v>
      </c>
      <c r="H634" s="287" t="s">
        <v>2523</v>
      </c>
      <c r="I634" s="50">
        <v>626.4</v>
      </c>
      <c r="J634" s="169"/>
      <c r="K634" s="169"/>
      <c r="L634" s="169"/>
      <c r="M634" s="169"/>
      <c r="N634" s="169"/>
      <c r="O634" s="169"/>
      <c r="P634" s="169"/>
      <c r="Q634" s="169"/>
      <c r="R634" s="169"/>
      <c r="S634" s="207"/>
      <c r="T634" s="207">
        <v>20</v>
      </c>
      <c r="U634" s="207">
        <v>626.4</v>
      </c>
      <c r="V634" s="169"/>
      <c r="W634" s="180"/>
      <c r="X634" s="169"/>
      <c r="Y634" s="263"/>
      <c r="Z634" s="169"/>
      <c r="AA634" s="169"/>
      <c r="AB634" s="169"/>
      <c r="AC634" s="169"/>
      <c r="AD634" s="169"/>
      <c r="AE634" s="169"/>
      <c r="AF634" s="169"/>
      <c r="AG634" s="180"/>
      <c r="AH634" s="207">
        <v>626.4</v>
      </c>
    </row>
    <row r="635" spans="2:34" ht="24.75" x14ac:dyDescent="0.25">
      <c r="B635" s="26"/>
      <c r="C635" s="48" t="s">
        <v>600</v>
      </c>
      <c r="D635" s="49">
        <v>20</v>
      </c>
      <c r="E635" s="23"/>
      <c r="F635" s="286" t="s">
        <v>2522</v>
      </c>
      <c r="G635" s="287" t="s">
        <v>2524</v>
      </c>
      <c r="H635" s="287" t="s">
        <v>2523</v>
      </c>
      <c r="I635" s="50">
        <v>626.4</v>
      </c>
      <c r="J635" s="169"/>
      <c r="K635" s="169"/>
      <c r="L635" s="169"/>
      <c r="M635" s="169"/>
      <c r="N635" s="169"/>
      <c r="O635" s="169"/>
      <c r="P635" s="169"/>
      <c r="Q635" s="169"/>
      <c r="R635" s="169"/>
      <c r="S635" s="207"/>
      <c r="T635" s="207">
        <v>20</v>
      </c>
      <c r="U635" s="207">
        <v>626.4</v>
      </c>
      <c r="V635" s="169"/>
      <c r="W635" s="180"/>
      <c r="X635" s="169"/>
      <c r="Y635" s="263"/>
      <c r="Z635" s="169"/>
      <c r="AA635" s="169"/>
      <c r="AB635" s="169"/>
      <c r="AC635" s="169"/>
      <c r="AD635" s="169"/>
      <c r="AE635" s="169"/>
      <c r="AF635" s="169"/>
      <c r="AG635" s="180"/>
      <c r="AH635" s="207">
        <v>626.4</v>
      </c>
    </row>
    <row r="636" spans="2:34" ht="24.75" x14ac:dyDescent="0.25">
      <c r="B636" s="26"/>
      <c r="C636" s="48" t="s">
        <v>601</v>
      </c>
      <c r="D636" s="49">
        <v>20</v>
      </c>
      <c r="E636" s="23"/>
      <c r="F636" s="286" t="s">
        <v>2522</v>
      </c>
      <c r="G636" s="287" t="s">
        <v>2524</v>
      </c>
      <c r="H636" s="287" t="s">
        <v>2523</v>
      </c>
      <c r="I636" s="50">
        <v>626.4</v>
      </c>
      <c r="J636" s="169"/>
      <c r="K636" s="169"/>
      <c r="L636" s="169"/>
      <c r="M636" s="169"/>
      <c r="N636" s="169"/>
      <c r="O636" s="169"/>
      <c r="P636" s="169"/>
      <c r="Q636" s="169"/>
      <c r="R636" s="169"/>
      <c r="S636" s="207"/>
      <c r="T636" s="207">
        <v>20</v>
      </c>
      <c r="U636" s="207">
        <v>626.4</v>
      </c>
      <c r="V636" s="169"/>
      <c r="W636" s="180"/>
      <c r="X636" s="169"/>
      <c r="Y636" s="263"/>
      <c r="Z636" s="169"/>
      <c r="AA636" s="169"/>
      <c r="AB636" s="169"/>
      <c r="AC636" s="169"/>
      <c r="AD636" s="169"/>
      <c r="AE636" s="169"/>
      <c r="AF636" s="169"/>
      <c r="AG636" s="180"/>
      <c r="AH636" s="207">
        <v>626.4</v>
      </c>
    </row>
    <row r="637" spans="2:34" ht="24.75" x14ac:dyDescent="0.25">
      <c r="B637" s="26"/>
      <c r="C637" s="48" t="s">
        <v>602</v>
      </c>
      <c r="D637" s="49">
        <v>20</v>
      </c>
      <c r="E637" s="23"/>
      <c r="F637" s="286" t="s">
        <v>2522</v>
      </c>
      <c r="G637" s="287" t="s">
        <v>2524</v>
      </c>
      <c r="H637" s="287" t="s">
        <v>2523</v>
      </c>
      <c r="I637" s="50">
        <v>626.4</v>
      </c>
      <c r="J637" s="169"/>
      <c r="K637" s="169"/>
      <c r="L637" s="169"/>
      <c r="M637" s="169"/>
      <c r="N637" s="169"/>
      <c r="O637" s="169"/>
      <c r="P637" s="169"/>
      <c r="Q637" s="169"/>
      <c r="R637" s="169"/>
      <c r="S637" s="207"/>
      <c r="T637" s="207">
        <v>20</v>
      </c>
      <c r="U637" s="207">
        <v>626.4</v>
      </c>
      <c r="V637" s="169"/>
      <c r="W637" s="180"/>
      <c r="X637" s="169"/>
      <c r="Y637" s="263"/>
      <c r="Z637" s="169"/>
      <c r="AA637" s="169"/>
      <c r="AB637" s="169"/>
      <c r="AC637" s="169"/>
      <c r="AD637" s="169"/>
      <c r="AE637" s="169"/>
      <c r="AF637" s="169"/>
      <c r="AG637" s="180"/>
      <c r="AH637" s="207">
        <v>626.4</v>
      </c>
    </row>
    <row r="638" spans="2:34" ht="24.75" x14ac:dyDescent="0.25">
      <c r="B638" s="26"/>
      <c r="C638" s="48" t="s">
        <v>603</v>
      </c>
      <c r="D638" s="49">
        <v>4</v>
      </c>
      <c r="E638" s="23"/>
      <c r="F638" s="286" t="s">
        <v>2522</v>
      </c>
      <c r="G638" s="287" t="s">
        <v>2524</v>
      </c>
      <c r="H638" s="287" t="s">
        <v>2523</v>
      </c>
      <c r="I638" s="50">
        <v>994.4</v>
      </c>
      <c r="J638" s="169"/>
      <c r="K638" s="169"/>
      <c r="L638" s="169"/>
      <c r="M638" s="169"/>
      <c r="N638" s="169"/>
      <c r="O638" s="169"/>
      <c r="P638" s="169"/>
      <c r="Q638" s="169"/>
      <c r="R638" s="169"/>
      <c r="S638" s="207"/>
      <c r="T638" s="207">
        <v>4</v>
      </c>
      <c r="U638" s="207">
        <v>994.4</v>
      </c>
      <c r="V638" s="169"/>
      <c r="W638" s="180"/>
      <c r="X638" s="169"/>
      <c r="Y638" s="263"/>
      <c r="Z638" s="169"/>
      <c r="AA638" s="169"/>
      <c r="AB638" s="169"/>
      <c r="AC638" s="169"/>
      <c r="AD638" s="169"/>
      <c r="AE638" s="169"/>
      <c r="AF638" s="169"/>
      <c r="AG638" s="180"/>
      <c r="AH638" s="207">
        <v>994.4</v>
      </c>
    </row>
    <row r="639" spans="2:34" ht="24.75" x14ac:dyDescent="0.25">
      <c r="B639" s="26"/>
      <c r="C639" s="48" t="s">
        <v>604</v>
      </c>
      <c r="D639" s="49">
        <v>2</v>
      </c>
      <c r="E639" s="23"/>
      <c r="F639" s="286" t="s">
        <v>2522</v>
      </c>
      <c r="G639" s="287" t="s">
        <v>2524</v>
      </c>
      <c r="H639" s="287" t="s">
        <v>2523</v>
      </c>
      <c r="I639" s="50">
        <v>151.58000000000001</v>
      </c>
      <c r="J639" s="169"/>
      <c r="K639" s="169"/>
      <c r="L639" s="169"/>
      <c r="M639" s="169"/>
      <c r="N639" s="169"/>
      <c r="O639" s="169"/>
      <c r="P639" s="169"/>
      <c r="Q639" s="169"/>
      <c r="R639" s="169"/>
      <c r="S639" s="207"/>
      <c r="T639" s="207">
        <v>2</v>
      </c>
      <c r="U639" s="207">
        <v>151.58000000000001</v>
      </c>
      <c r="V639" s="169"/>
      <c r="W639" s="180"/>
      <c r="X639" s="169"/>
      <c r="Y639" s="263"/>
      <c r="Z639" s="169"/>
      <c r="AA639" s="169"/>
      <c r="AB639" s="169"/>
      <c r="AC639" s="169"/>
      <c r="AD639" s="169"/>
      <c r="AE639" s="169"/>
      <c r="AF639" s="169"/>
      <c r="AG639" s="180"/>
      <c r="AH639" s="207">
        <v>151.58000000000001</v>
      </c>
    </row>
    <row r="640" spans="2:34" ht="24.75" x14ac:dyDescent="0.25">
      <c r="B640" s="26"/>
      <c r="C640" s="48" t="s">
        <v>605</v>
      </c>
      <c r="D640" s="49">
        <v>150</v>
      </c>
      <c r="E640" s="23"/>
      <c r="F640" s="286" t="s">
        <v>2522</v>
      </c>
      <c r="G640" s="287" t="s">
        <v>2524</v>
      </c>
      <c r="H640" s="287" t="s">
        <v>2523</v>
      </c>
      <c r="I640" s="50">
        <v>2550</v>
      </c>
      <c r="J640" s="169"/>
      <c r="K640" s="169"/>
      <c r="L640" s="169"/>
      <c r="M640" s="169"/>
      <c r="N640" s="169"/>
      <c r="O640" s="169"/>
      <c r="P640" s="169"/>
      <c r="Q640" s="169"/>
      <c r="R640" s="169"/>
      <c r="S640" s="207"/>
      <c r="T640" s="207">
        <v>150</v>
      </c>
      <c r="U640" s="207">
        <v>2550</v>
      </c>
      <c r="V640" s="169"/>
      <c r="W640" s="180"/>
      <c r="X640" s="169"/>
      <c r="Y640" s="263"/>
      <c r="Z640" s="169"/>
      <c r="AA640" s="169"/>
      <c r="AB640" s="169"/>
      <c r="AC640" s="169"/>
      <c r="AD640" s="169"/>
      <c r="AE640" s="169"/>
      <c r="AF640" s="169"/>
      <c r="AG640" s="180"/>
      <c r="AH640" s="207">
        <v>2550</v>
      </c>
    </row>
    <row r="641" spans="2:34" ht="24.75" x14ac:dyDescent="0.25">
      <c r="B641" s="26"/>
      <c r="C641" s="48" t="s">
        <v>606</v>
      </c>
      <c r="D641" s="49">
        <v>150</v>
      </c>
      <c r="E641" s="23"/>
      <c r="F641" s="286" t="s">
        <v>2522</v>
      </c>
      <c r="G641" s="287" t="s">
        <v>2524</v>
      </c>
      <c r="H641" s="287" t="s">
        <v>2523</v>
      </c>
      <c r="I641" s="50">
        <v>3075</v>
      </c>
      <c r="J641" s="169"/>
      <c r="K641" s="169"/>
      <c r="L641" s="169"/>
      <c r="M641" s="169"/>
      <c r="N641" s="169"/>
      <c r="O641" s="169"/>
      <c r="P641" s="169"/>
      <c r="Q641" s="169"/>
      <c r="R641" s="169"/>
      <c r="S641" s="207"/>
      <c r="T641" s="207">
        <v>150</v>
      </c>
      <c r="U641" s="207">
        <v>3075</v>
      </c>
      <c r="V641" s="169"/>
      <c r="W641" s="180"/>
      <c r="X641" s="169"/>
      <c r="Y641" s="263"/>
      <c r="Z641" s="169"/>
      <c r="AA641" s="169"/>
      <c r="AB641" s="169"/>
      <c r="AC641" s="169"/>
      <c r="AD641" s="169"/>
      <c r="AE641" s="169"/>
      <c r="AF641" s="169"/>
      <c r="AG641" s="180"/>
      <c r="AH641" s="207">
        <v>3075</v>
      </c>
    </row>
    <row r="642" spans="2:34" ht="24.75" x14ac:dyDescent="0.25">
      <c r="B642" s="26"/>
      <c r="C642" s="48" t="s">
        <v>607</v>
      </c>
      <c r="D642" s="49">
        <v>10</v>
      </c>
      <c r="E642" s="23"/>
      <c r="F642" s="286" t="s">
        <v>2522</v>
      </c>
      <c r="G642" s="287" t="s">
        <v>2524</v>
      </c>
      <c r="H642" s="287" t="s">
        <v>2523</v>
      </c>
      <c r="I642" s="50">
        <v>394.4</v>
      </c>
      <c r="J642" s="169"/>
      <c r="K642" s="169"/>
      <c r="L642" s="169"/>
      <c r="M642" s="169"/>
      <c r="N642" s="169"/>
      <c r="O642" s="169"/>
      <c r="P642" s="169"/>
      <c r="Q642" s="169"/>
      <c r="R642" s="169"/>
      <c r="S642" s="207"/>
      <c r="T642" s="207">
        <v>10</v>
      </c>
      <c r="U642" s="207">
        <v>394.4</v>
      </c>
      <c r="V642" s="169"/>
      <c r="W642" s="180"/>
      <c r="X642" s="169"/>
      <c r="Y642" s="263"/>
      <c r="Z642" s="169"/>
      <c r="AA642" s="169"/>
      <c r="AB642" s="169"/>
      <c r="AC642" s="169"/>
      <c r="AD642" s="169"/>
      <c r="AE642" s="169"/>
      <c r="AF642" s="169"/>
      <c r="AG642" s="180"/>
      <c r="AH642" s="207">
        <v>394.4</v>
      </c>
    </row>
    <row r="643" spans="2:34" ht="24.75" x14ac:dyDescent="0.25">
      <c r="B643" s="26"/>
      <c r="C643" s="48" t="s">
        <v>608</v>
      </c>
      <c r="D643" s="49">
        <v>10</v>
      </c>
      <c r="E643" s="23"/>
      <c r="F643" s="286" t="s">
        <v>2522</v>
      </c>
      <c r="G643" s="287" t="s">
        <v>2524</v>
      </c>
      <c r="H643" s="287" t="s">
        <v>2523</v>
      </c>
      <c r="I643" s="50">
        <v>394.4</v>
      </c>
      <c r="J643" s="169"/>
      <c r="K643" s="169"/>
      <c r="L643" s="169"/>
      <c r="M643" s="169"/>
      <c r="N643" s="169"/>
      <c r="O643" s="169"/>
      <c r="P643" s="169"/>
      <c r="Q643" s="169"/>
      <c r="R643" s="169"/>
      <c r="S643" s="207"/>
      <c r="T643" s="207">
        <v>10</v>
      </c>
      <c r="U643" s="207">
        <v>394.4</v>
      </c>
      <c r="V643" s="169"/>
      <c r="W643" s="180"/>
      <c r="X643" s="169"/>
      <c r="Y643" s="263"/>
      <c r="Z643" s="169"/>
      <c r="AA643" s="169"/>
      <c r="AB643" s="169"/>
      <c r="AC643" s="169"/>
      <c r="AD643" s="169"/>
      <c r="AE643" s="169"/>
      <c r="AF643" s="169"/>
      <c r="AG643" s="180"/>
      <c r="AH643" s="207">
        <v>394.4</v>
      </c>
    </row>
    <row r="644" spans="2:34" ht="24.75" x14ac:dyDescent="0.25">
      <c r="B644" s="26"/>
      <c r="C644" s="48" t="s">
        <v>609</v>
      </c>
      <c r="D644" s="49">
        <v>10</v>
      </c>
      <c r="E644" s="23"/>
      <c r="F644" s="286" t="s">
        <v>2522</v>
      </c>
      <c r="G644" s="287" t="s">
        <v>2524</v>
      </c>
      <c r="H644" s="287" t="s">
        <v>2523</v>
      </c>
      <c r="I644" s="50">
        <v>394.4</v>
      </c>
      <c r="J644" s="169"/>
      <c r="K644" s="169"/>
      <c r="L644" s="169"/>
      <c r="M644" s="169"/>
      <c r="N644" s="169"/>
      <c r="O644" s="169"/>
      <c r="P644" s="169"/>
      <c r="Q644" s="169"/>
      <c r="R644" s="169"/>
      <c r="S644" s="207"/>
      <c r="T644" s="207">
        <v>10</v>
      </c>
      <c r="U644" s="207">
        <v>394.4</v>
      </c>
      <c r="V644" s="169"/>
      <c r="W644" s="180"/>
      <c r="X644" s="169"/>
      <c r="Y644" s="263"/>
      <c r="Z644" s="169"/>
      <c r="AA644" s="169"/>
      <c r="AB644" s="169"/>
      <c r="AC644" s="169"/>
      <c r="AD644" s="169"/>
      <c r="AE644" s="169"/>
      <c r="AF644" s="169"/>
      <c r="AG644" s="180"/>
      <c r="AH644" s="207">
        <v>394.4</v>
      </c>
    </row>
    <row r="645" spans="2:34" ht="24.75" x14ac:dyDescent="0.25">
      <c r="B645" s="26"/>
      <c r="C645" s="48" t="s">
        <v>610</v>
      </c>
      <c r="D645" s="49">
        <v>10</v>
      </c>
      <c r="E645" s="23"/>
      <c r="F645" s="286" t="s">
        <v>2522</v>
      </c>
      <c r="G645" s="287" t="s">
        <v>2524</v>
      </c>
      <c r="H645" s="287" t="s">
        <v>2523</v>
      </c>
      <c r="I645" s="50">
        <v>394.4</v>
      </c>
      <c r="J645" s="169"/>
      <c r="K645" s="169"/>
      <c r="L645" s="169"/>
      <c r="M645" s="169"/>
      <c r="N645" s="169"/>
      <c r="O645" s="169"/>
      <c r="P645" s="169"/>
      <c r="Q645" s="169"/>
      <c r="R645" s="169"/>
      <c r="S645" s="207"/>
      <c r="T645" s="207">
        <v>10</v>
      </c>
      <c r="U645" s="207">
        <v>394.4</v>
      </c>
      <c r="V645" s="169"/>
      <c r="W645" s="180"/>
      <c r="X645" s="169"/>
      <c r="Y645" s="263"/>
      <c r="Z645" s="169"/>
      <c r="AA645" s="169"/>
      <c r="AB645" s="169"/>
      <c r="AC645" s="169"/>
      <c r="AD645" s="169"/>
      <c r="AE645" s="169"/>
      <c r="AF645" s="169"/>
      <c r="AG645" s="180"/>
      <c r="AH645" s="207">
        <v>394.4</v>
      </c>
    </row>
    <row r="646" spans="2:34" ht="24.75" x14ac:dyDescent="0.25">
      <c r="B646" s="26"/>
      <c r="C646" s="48" t="s">
        <v>611</v>
      </c>
      <c r="D646" s="49">
        <v>10</v>
      </c>
      <c r="E646" s="23"/>
      <c r="F646" s="286" t="s">
        <v>2522</v>
      </c>
      <c r="G646" s="287" t="s">
        <v>2524</v>
      </c>
      <c r="H646" s="287" t="s">
        <v>2523</v>
      </c>
      <c r="I646" s="50">
        <v>394.4</v>
      </c>
      <c r="J646" s="169"/>
      <c r="K646" s="169"/>
      <c r="L646" s="169"/>
      <c r="M646" s="169"/>
      <c r="N646" s="169"/>
      <c r="O646" s="169"/>
      <c r="P646" s="169"/>
      <c r="Q646" s="169"/>
      <c r="R646" s="169"/>
      <c r="S646" s="207"/>
      <c r="T646" s="207">
        <v>10</v>
      </c>
      <c r="U646" s="207">
        <v>394.4</v>
      </c>
      <c r="V646" s="169"/>
      <c r="W646" s="180"/>
      <c r="X646" s="169"/>
      <c r="Y646" s="263"/>
      <c r="Z646" s="169"/>
      <c r="AA646" s="169"/>
      <c r="AB646" s="169"/>
      <c r="AC646" s="169"/>
      <c r="AD646" s="169"/>
      <c r="AE646" s="169"/>
      <c r="AF646" s="169"/>
      <c r="AG646" s="180"/>
      <c r="AH646" s="207">
        <v>394.4</v>
      </c>
    </row>
    <row r="647" spans="2:34" ht="24.75" x14ac:dyDescent="0.25">
      <c r="B647" s="26"/>
      <c r="C647" s="48" t="s">
        <v>612</v>
      </c>
      <c r="D647" s="49">
        <v>10</v>
      </c>
      <c r="E647" s="23"/>
      <c r="F647" s="286" t="s">
        <v>2522</v>
      </c>
      <c r="G647" s="287" t="s">
        <v>2524</v>
      </c>
      <c r="H647" s="287" t="s">
        <v>2523</v>
      </c>
      <c r="I647" s="50">
        <v>394.4</v>
      </c>
      <c r="J647" s="169"/>
      <c r="K647" s="169"/>
      <c r="L647" s="169"/>
      <c r="M647" s="169"/>
      <c r="N647" s="169"/>
      <c r="O647" s="169"/>
      <c r="P647" s="169"/>
      <c r="Q647" s="169"/>
      <c r="R647" s="169"/>
      <c r="S647" s="207"/>
      <c r="T647" s="207">
        <v>10</v>
      </c>
      <c r="U647" s="207">
        <v>394.4</v>
      </c>
      <c r="V647" s="169"/>
      <c r="W647" s="180"/>
      <c r="X647" s="169"/>
      <c r="Y647" s="263"/>
      <c r="Z647" s="169"/>
      <c r="AA647" s="169"/>
      <c r="AB647" s="169"/>
      <c r="AC647" s="169"/>
      <c r="AD647" s="169"/>
      <c r="AE647" s="169"/>
      <c r="AF647" s="169"/>
      <c r="AG647" s="180"/>
      <c r="AH647" s="207">
        <v>394.4</v>
      </c>
    </row>
    <row r="648" spans="2:34" ht="24.75" x14ac:dyDescent="0.25">
      <c r="B648" s="26"/>
      <c r="C648" s="48" t="s">
        <v>613</v>
      </c>
      <c r="D648" s="49">
        <v>10</v>
      </c>
      <c r="E648" s="23"/>
      <c r="F648" s="286" t="s">
        <v>2522</v>
      </c>
      <c r="G648" s="287" t="s">
        <v>2524</v>
      </c>
      <c r="H648" s="287" t="s">
        <v>2523</v>
      </c>
      <c r="I648" s="50">
        <v>394.4</v>
      </c>
      <c r="J648" s="169"/>
      <c r="K648" s="169"/>
      <c r="L648" s="169"/>
      <c r="M648" s="169"/>
      <c r="N648" s="169"/>
      <c r="O648" s="169"/>
      <c r="P648" s="169"/>
      <c r="Q648" s="169"/>
      <c r="R648" s="169"/>
      <c r="S648" s="207"/>
      <c r="T648" s="207">
        <v>10</v>
      </c>
      <c r="U648" s="207">
        <v>394.4</v>
      </c>
      <c r="V648" s="169"/>
      <c r="W648" s="180"/>
      <c r="X648" s="169"/>
      <c r="Y648" s="263"/>
      <c r="Z648" s="169"/>
      <c r="AA648" s="169"/>
      <c r="AB648" s="169"/>
      <c r="AC648" s="169"/>
      <c r="AD648" s="169"/>
      <c r="AE648" s="169"/>
      <c r="AF648" s="169"/>
      <c r="AG648" s="180"/>
      <c r="AH648" s="207">
        <v>394.4</v>
      </c>
    </row>
    <row r="649" spans="2:34" ht="24.75" x14ac:dyDescent="0.25">
      <c r="B649" s="26"/>
      <c r="C649" s="48" t="s">
        <v>614</v>
      </c>
      <c r="D649" s="49">
        <v>10</v>
      </c>
      <c r="E649" s="23"/>
      <c r="F649" s="286" t="s">
        <v>2522</v>
      </c>
      <c r="G649" s="287" t="s">
        <v>2524</v>
      </c>
      <c r="H649" s="287" t="s">
        <v>2523</v>
      </c>
      <c r="I649" s="50">
        <v>394.4</v>
      </c>
      <c r="J649" s="169"/>
      <c r="K649" s="169"/>
      <c r="L649" s="169"/>
      <c r="M649" s="169"/>
      <c r="N649" s="169"/>
      <c r="O649" s="169"/>
      <c r="P649" s="169"/>
      <c r="Q649" s="169"/>
      <c r="R649" s="169"/>
      <c r="S649" s="207"/>
      <c r="T649" s="207">
        <v>10</v>
      </c>
      <c r="U649" s="207">
        <v>394.4</v>
      </c>
      <c r="V649" s="169"/>
      <c r="W649" s="180"/>
      <c r="X649" s="169"/>
      <c r="Y649" s="263"/>
      <c r="Z649" s="169"/>
      <c r="AA649" s="169"/>
      <c r="AB649" s="169"/>
      <c r="AC649" s="169"/>
      <c r="AD649" s="169"/>
      <c r="AE649" s="169"/>
      <c r="AF649" s="169"/>
      <c r="AG649" s="180"/>
      <c r="AH649" s="207">
        <v>394.4</v>
      </c>
    </row>
    <row r="650" spans="2:34" ht="24.75" x14ac:dyDescent="0.25">
      <c r="B650" s="26"/>
      <c r="C650" s="48" t="s">
        <v>615</v>
      </c>
      <c r="D650" s="49">
        <v>10</v>
      </c>
      <c r="E650" s="23"/>
      <c r="F650" s="286" t="s">
        <v>2522</v>
      </c>
      <c r="G650" s="287" t="s">
        <v>2524</v>
      </c>
      <c r="H650" s="287" t="s">
        <v>2523</v>
      </c>
      <c r="I650" s="50">
        <v>394.4</v>
      </c>
      <c r="J650" s="169"/>
      <c r="K650" s="169"/>
      <c r="L650" s="169"/>
      <c r="M650" s="169"/>
      <c r="N650" s="169"/>
      <c r="O650" s="169"/>
      <c r="P650" s="169"/>
      <c r="Q650" s="169"/>
      <c r="R650" s="169"/>
      <c r="S650" s="207"/>
      <c r="T650" s="207">
        <v>10</v>
      </c>
      <c r="U650" s="207">
        <v>394.4</v>
      </c>
      <c r="V650" s="169"/>
      <c r="W650" s="180"/>
      <c r="X650" s="169"/>
      <c r="Y650" s="263"/>
      <c r="Z650" s="169"/>
      <c r="AA650" s="169"/>
      <c r="AB650" s="169"/>
      <c r="AC650" s="169"/>
      <c r="AD650" s="169"/>
      <c r="AE650" s="169"/>
      <c r="AF650" s="169"/>
      <c r="AG650" s="180"/>
      <c r="AH650" s="207">
        <v>394.4</v>
      </c>
    </row>
    <row r="651" spans="2:34" ht="24.75" x14ac:dyDescent="0.25">
      <c r="B651" s="26"/>
      <c r="C651" s="48" t="s">
        <v>616</v>
      </c>
      <c r="D651" s="49">
        <v>10</v>
      </c>
      <c r="E651" s="23"/>
      <c r="F651" s="286" t="s">
        <v>2522</v>
      </c>
      <c r="G651" s="287" t="s">
        <v>2524</v>
      </c>
      <c r="H651" s="287" t="s">
        <v>2523</v>
      </c>
      <c r="I651" s="50">
        <v>394.4</v>
      </c>
      <c r="J651" s="169"/>
      <c r="K651" s="169"/>
      <c r="L651" s="169"/>
      <c r="M651" s="169"/>
      <c r="N651" s="169"/>
      <c r="O651" s="169"/>
      <c r="P651" s="169"/>
      <c r="Q651" s="169"/>
      <c r="R651" s="169"/>
      <c r="S651" s="207"/>
      <c r="T651" s="207">
        <v>10</v>
      </c>
      <c r="U651" s="207">
        <v>394.4</v>
      </c>
      <c r="V651" s="169"/>
      <c r="W651" s="180"/>
      <c r="X651" s="169"/>
      <c r="Y651" s="263"/>
      <c r="Z651" s="169"/>
      <c r="AA651" s="169"/>
      <c r="AB651" s="169"/>
      <c r="AC651" s="169"/>
      <c r="AD651" s="169"/>
      <c r="AE651" s="169"/>
      <c r="AF651" s="169"/>
      <c r="AG651" s="180"/>
      <c r="AH651" s="207">
        <v>394.4</v>
      </c>
    </row>
    <row r="652" spans="2:34" ht="24.75" x14ac:dyDescent="0.25">
      <c r="B652" s="26"/>
      <c r="C652" s="48" t="s">
        <v>617</v>
      </c>
      <c r="D652" s="49">
        <v>10</v>
      </c>
      <c r="E652" s="23"/>
      <c r="F652" s="286" t="s">
        <v>2522</v>
      </c>
      <c r="G652" s="287" t="s">
        <v>2524</v>
      </c>
      <c r="H652" s="287" t="s">
        <v>2523</v>
      </c>
      <c r="I652" s="50">
        <v>394.4</v>
      </c>
      <c r="J652" s="169"/>
      <c r="K652" s="169"/>
      <c r="L652" s="169"/>
      <c r="M652" s="169"/>
      <c r="N652" s="169"/>
      <c r="O652" s="169"/>
      <c r="P652" s="169"/>
      <c r="Q652" s="169"/>
      <c r="R652" s="169"/>
      <c r="S652" s="207"/>
      <c r="T652" s="207">
        <v>10</v>
      </c>
      <c r="U652" s="207">
        <v>394.4</v>
      </c>
      <c r="V652" s="169"/>
      <c r="W652" s="180"/>
      <c r="X652" s="169"/>
      <c r="Y652" s="263"/>
      <c r="Z652" s="169"/>
      <c r="AA652" s="169"/>
      <c r="AB652" s="169"/>
      <c r="AC652" s="169"/>
      <c r="AD652" s="169"/>
      <c r="AE652" s="169"/>
      <c r="AF652" s="169"/>
      <c r="AG652" s="180"/>
      <c r="AH652" s="207">
        <v>394.4</v>
      </c>
    </row>
    <row r="653" spans="2:34" ht="24.75" x14ac:dyDescent="0.25">
      <c r="B653" s="26"/>
      <c r="C653" s="48" t="s">
        <v>618</v>
      </c>
      <c r="D653" s="49">
        <v>10</v>
      </c>
      <c r="E653" s="23"/>
      <c r="F653" s="286" t="s">
        <v>2522</v>
      </c>
      <c r="G653" s="287" t="s">
        <v>2524</v>
      </c>
      <c r="H653" s="287" t="s">
        <v>2523</v>
      </c>
      <c r="I653" s="50">
        <v>2300</v>
      </c>
      <c r="J653" s="169"/>
      <c r="K653" s="169"/>
      <c r="L653" s="169"/>
      <c r="M653" s="169"/>
      <c r="N653" s="169"/>
      <c r="O653" s="169"/>
      <c r="P653" s="169"/>
      <c r="Q653" s="169"/>
      <c r="R653" s="169"/>
      <c r="S653" s="207"/>
      <c r="T653" s="207">
        <v>10</v>
      </c>
      <c r="U653" s="207">
        <v>2300</v>
      </c>
      <c r="V653" s="169"/>
      <c r="W653" s="180"/>
      <c r="X653" s="169"/>
      <c r="Y653" s="263"/>
      <c r="Z653" s="169"/>
      <c r="AA653" s="169"/>
      <c r="AB653" s="169"/>
      <c r="AC653" s="169"/>
      <c r="AD653" s="169"/>
      <c r="AE653" s="169"/>
      <c r="AF653" s="169"/>
      <c r="AG653" s="180"/>
      <c r="AH653" s="207">
        <v>2300</v>
      </c>
    </row>
    <row r="654" spans="2:34" ht="24.75" x14ac:dyDescent="0.25">
      <c r="B654" s="26"/>
      <c r="C654" s="48" t="s">
        <v>619</v>
      </c>
      <c r="D654" s="49">
        <v>10</v>
      </c>
      <c r="E654" s="23"/>
      <c r="F654" s="286" t="s">
        <v>2522</v>
      </c>
      <c r="G654" s="287" t="s">
        <v>2524</v>
      </c>
      <c r="H654" s="287" t="s">
        <v>2523</v>
      </c>
      <c r="I654" s="50">
        <v>2980</v>
      </c>
      <c r="J654" s="169"/>
      <c r="K654" s="169"/>
      <c r="L654" s="169"/>
      <c r="M654" s="169"/>
      <c r="N654" s="169"/>
      <c r="O654" s="169"/>
      <c r="P654" s="169"/>
      <c r="Q654" s="169"/>
      <c r="R654" s="169"/>
      <c r="S654" s="207"/>
      <c r="T654" s="207">
        <v>10</v>
      </c>
      <c r="U654" s="207">
        <v>2980</v>
      </c>
      <c r="V654" s="169"/>
      <c r="W654" s="180"/>
      <c r="X654" s="169"/>
      <c r="Y654" s="263"/>
      <c r="Z654" s="169"/>
      <c r="AA654" s="169"/>
      <c r="AB654" s="169"/>
      <c r="AC654" s="169"/>
      <c r="AD654" s="169"/>
      <c r="AE654" s="169"/>
      <c r="AF654" s="169"/>
      <c r="AG654" s="180"/>
      <c r="AH654" s="207">
        <v>2980</v>
      </c>
    </row>
    <row r="655" spans="2:34" ht="24.75" x14ac:dyDescent="0.25">
      <c r="B655" s="26"/>
      <c r="C655" s="48" t="s">
        <v>620</v>
      </c>
      <c r="D655" s="49">
        <v>1</v>
      </c>
      <c r="E655" s="23"/>
      <c r="F655" s="286" t="s">
        <v>2522</v>
      </c>
      <c r="G655" s="287" t="s">
        <v>2524</v>
      </c>
      <c r="H655" s="287" t="s">
        <v>2523</v>
      </c>
      <c r="I655" s="50">
        <v>2779</v>
      </c>
      <c r="J655" s="169"/>
      <c r="K655" s="169"/>
      <c r="L655" s="169"/>
      <c r="M655" s="169"/>
      <c r="N655" s="169"/>
      <c r="O655" s="169"/>
      <c r="P655" s="169"/>
      <c r="Q655" s="169"/>
      <c r="R655" s="169"/>
      <c r="S655" s="207"/>
      <c r="T655" s="169"/>
      <c r="U655" s="169"/>
      <c r="V655" s="169"/>
      <c r="W655" s="180"/>
      <c r="X655" s="207">
        <v>1</v>
      </c>
      <c r="Y655" s="269">
        <v>2779</v>
      </c>
      <c r="Z655" s="169"/>
      <c r="AA655" s="169"/>
      <c r="AB655" s="169"/>
      <c r="AC655" s="169"/>
      <c r="AD655" s="169"/>
      <c r="AE655" s="169"/>
      <c r="AF655" s="169"/>
      <c r="AG655" s="180"/>
      <c r="AH655" s="207">
        <v>2779</v>
      </c>
    </row>
    <row r="656" spans="2:34" ht="24.75" x14ac:dyDescent="0.25">
      <c r="B656" s="26"/>
      <c r="C656" s="48" t="s">
        <v>621</v>
      </c>
      <c r="D656" s="49">
        <v>80</v>
      </c>
      <c r="E656" s="23"/>
      <c r="F656" s="286" t="s">
        <v>2522</v>
      </c>
      <c r="G656" s="287" t="s">
        <v>2524</v>
      </c>
      <c r="H656" s="287" t="s">
        <v>2523</v>
      </c>
      <c r="I656" s="50">
        <v>399.19999999999993</v>
      </c>
      <c r="J656" s="169"/>
      <c r="K656" s="169"/>
      <c r="L656" s="169"/>
      <c r="M656" s="169"/>
      <c r="N656" s="169"/>
      <c r="O656" s="169"/>
      <c r="P656" s="169"/>
      <c r="Q656" s="169"/>
      <c r="R656" s="169"/>
      <c r="S656" s="207"/>
      <c r="T656" s="169"/>
      <c r="U656" s="169"/>
      <c r="V656" s="169"/>
      <c r="W656" s="180"/>
      <c r="X656" s="207">
        <v>80</v>
      </c>
      <c r="Y656" s="263">
        <v>399.19999999999993</v>
      </c>
      <c r="Z656" s="169"/>
      <c r="AA656" s="169"/>
      <c r="AB656" s="169"/>
      <c r="AC656" s="169"/>
      <c r="AD656" s="169"/>
      <c r="AE656" s="169"/>
      <c r="AF656" s="169"/>
      <c r="AG656" s="180"/>
      <c r="AH656" s="207">
        <v>399.19999999999993</v>
      </c>
    </row>
    <row r="657" spans="2:34" ht="24.75" x14ac:dyDescent="0.25">
      <c r="B657" s="26"/>
      <c r="C657" s="48" t="s">
        <v>622</v>
      </c>
      <c r="D657" s="49">
        <v>30</v>
      </c>
      <c r="E657" s="23"/>
      <c r="F657" s="286" t="s">
        <v>2522</v>
      </c>
      <c r="G657" s="287" t="s">
        <v>2524</v>
      </c>
      <c r="H657" s="287" t="s">
        <v>2523</v>
      </c>
      <c r="I657" s="50">
        <v>153</v>
      </c>
      <c r="J657" s="169"/>
      <c r="K657" s="169"/>
      <c r="L657" s="169"/>
      <c r="M657" s="169"/>
      <c r="N657" s="169"/>
      <c r="O657" s="169"/>
      <c r="P657" s="169"/>
      <c r="Q657" s="169"/>
      <c r="R657" s="169"/>
      <c r="S657" s="207"/>
      <c r="T657" s="169"/>
      <c r="U657" s="169"/>
      <c r="V657" s="169"/>
      <c r="W657" s="180"/>
      <c r="X657" s="207">
        <v>30</v>
      </c>
      <c r="Y657" s="263">
        <v>153</v>
      </c>
      <c r="Z657" s="169"/>
      <c r="AA657" s="169"/>
      <c r="AB657" s="169"/>
      <c r="AC657" s="169"/>
      <c r="AD657" s="169"/>
      <c r="AE657" s="169"/>
      <c r="AF657" s="169"/>
      <c r="AG657" s="180"/>
      <c r="AH657" s="207">
        <v>153</v>
      </c>
    </row>
    <row r="658" spans="2:34" ht="24.75" x14ac:dyDescent="0.25">
      <c r="B658" s="26"/>
      <c r="C658" s="48" t="s">
        <v>623</v>
      </c>
      <c r="D658" s="49">
        <v>30</v>
      </c>
      <c r="E658" s="23"/>
      <c r="F658" s="286" t="s">
        <v>2522</v>
      </c>
      <c r="G658" s="287" t="s">
        <v>2524</v>
      </c>
      <c r="H658" s="287" t="s">
        <v>2523</v>
      </c>
      <c r="I658" s="50">
        <v>153</v>
      </c>
      <c r="J658" s="169"/>
      <c r="K658" s="169"/>
      <c r="L658" s="169"/>
      <c r="M658" s="169"/>
      <c r="N658" s="169"/>
      <c r="O658" s="169"/>
      <c r="P658" s="169"/>
      <c r="Q658" s="169"/>
      <c r="R658" s="169"/>
      <c r="S658" s="207"/>
      <c r="T658" s="169"/>
      <c r="U658" s="169"/>
      <c r="V658" s="169"/>
      <c r="W658" s="180"/>
      <c r="X658" s="207">
        <v>30</v>
      </c>
      <c r="Y658" s="263">
        <v>153</v>
      </c>
      <c r="Z658" s="169"/>
      <c r="AA658" s="169"/>
      <c r="AB658" s="169"/>
      <c r="AC658" s="169"/>
      <c r="AD658" s="169"/>
      <c r="AE658" s="169"/>
      <c r="AF658" s="169"/>
      <c r="AG658" s="180"/>
      <c r="AH658" s="207">
        <v>153</v>
      </c>
    </row>
    <row r="659" spans="2:34" ht="24.75" x14ac:dyDescent="0.25">
      <c r="B659" s="26"/>
      <c r="C659" s="48" t="s">
        <v>624</v>
      </c>
      <c r="D659" s="49">
        <v>30</v>
      </c>
      <c r="E659" s="23"/>
      <c r="F659" s="286" t="s">
        <v>2522</v>
      </c>
      <c r="G659" s="287" t="s">
        <v>2524</v>
      </c>
      <c r="H659" s="287" t="s">
        <v>2523</v>
      </c>
      <c r="I659" s="50">
        <v>153</v>
      </c>
      <c r="J659" s="169"/>
      <c r="K659" s="169"/>
      <c r="L659" s="169"/>
      <c r="M659" s="169"/>
      <c r="N659" s="169"/>
      <c r="O659" s="169"/>
      <c r="P659" s="169"/>
      <c r="Q659" s="169"/>
      <c r="R659" s="169"/>
      <c r="S659" s="207"/>
      <c r="T659" s="169"/>
      <c r="U659" s="169"/>
      <c r="V659" s="169"/>
      <c r="W659" s="180"/>
      <c r="X659" s="207">
        <v>30</v>
      </c>
      <c r="Y659" s="263">
        <v>153</v>
      </c>
      <c r="Z659" s="169"/>
      <c r="AA659" s="169"/>
      <c r="AB659" s="169"/>
      <c r="AC659" s="169"/>
      <c r="AD659" s="169"/>
      <c r="AE659" s="169"/>
      <c r="AF659" s="169"/>
      <c r="AG659" s="180"/>
      <c r="AH659" s="207">
        <v>153</v>
      </c>
    </row>
    <row r="660" spans="2:34" ht="24.75" x14ac:dyDescent="0.25">
      <c r="B660" s="26"/>
      <c r="C660" s="48" t="s">
        <v>625</v>
      </c>
      <c r="D660" s="49">
        <v>30</v>
      </c>
      <c r="E660" s="23"/>
      <c r="F660" s="286" t="s">
        <v>2522</v>
      </c>
      <c r="G660" s="287" t="s">
        <v>2524</v>
      </c>
      <c r="H660" s="287" t="s">
        <v>2523</v>
      </c>
      <c r="I660" s="50">
        <v>153</v>
      </c>
      <c r="J660" s="169"/>
      <c r="K660" s="169"/>
      <c r="L660" s="169"/>
      <c r="M660" s="169"/>
      <c r="N660" s="169"/>
      <c r="O660" s="169"/>
      <c r="P660" s="169"/>
      <c r="Q660" s="169"/>
      <c r="R660" s="169"/>
      <c r="S660" s="207"/>
      <c r="T660" s="169"/>
      <c r="U660" s="169"/>
      <c r="V660" s="169"/>
      <c r="W660" s="180"/>
      <c r="X660" s="207">
        <v>30</v>
      </c>
      <c r="Y660" s="263">
        <v>153</v>
      </c>
      <c r="Z660" s="169"/>
      <c r="AA660" s="169"/>
      <c r="AB660" s="169"/>
      <c r="AC660" s="169"/>
      <c r="AD660" s="169"/>
      <c r="AE660" s="169"/>
      <c r="AF660" s="169"/>
      <c r="AG660" s="180"/>
      <c r="AH660" s="207">
        <v>153</v>
      </c>
    </row>
    <row r="661" spans="2:34" ht="24.75" x14ac:dyDescent="0.25">
      <c r="B661" s="26"/>
      <c r="C661" s="48" t="s">
        <v>626</v>
      </c>
      <c r="D661" s="49">
        <v>15</v>
      </c>
      <c r="E661" s="23"/>
      <c r="F661" s="286" t="s">
        <v>2522</v>
      </c>
      <c r="G661" s="287" t="s">
        <v>2524</v>
      </c>
      <c r="H661" s="287" t="s">
        <v>2523</v>
      </c>
      <c r="I661" s="50">
        <v>150</v>
      </c>
      <c r="J661" s="169"/>
      <c r="K661" s="169"/>
      <c r="L661" s="169"/>
      <c r="M661" s="169"/>
      <c r="N661" s="169"/>
      <c r="O661" s="169"/>
      <c r="P661" s="169"/>
      <c r="Q661" s="169"/>
      <c r="R661" s="169"/>
      <c r="S661" s="207"/>
      <c r="T661" s="169"/>
      <c r="U661" s="169"/>
      <c r="V661" s="169"/>
      <c r="W661" s="180"/>
      <c r="X661" s="207">
        <v>15</v>
      </c>
      <c r="Y661" s="263">
        <v>150</v>
      </c>
      <c r="Z661" s="169"/>
      <c r="AA661" s="169"/>
      <c r="AB661" s="169"/>
      <c r="AC661" s="169"/>
      <c r="AD661" s="169"/>
      <c r="AE661" s="169"/>
      <c r="AF661" s="169"/>
      <c r="AG661" s="180"/>
      <c r="AH661" s="207">
        <v>150</v>
      </c>
    </row>
    <row r="662" spans="2:34" ht="24.75" x14ac:dyDescent="0.25">
      <c r="B662" s="26"/>
      <c r="C662" s="48" t="s">
        <v>627</v>
      </c>
      <c r="D662" s="49">
        <v>15</v>
      </c>
      <c r="E662" s="23"/>
      <c r="F662" s="286" t="s">
        <v>2522</v>
      </c>
      <c r="G662" s="287" t="s">
        <v>2524</v>
      </c>
      <c r="H662" s="287" t="s">
        <v>2523</v>
      </c>
      <c r="I662" s="50">
        <v>150</v>
      </c>
      <c r="J662" s="169"/>
      <c r="K662" s="169"/>
      <c r="L662" s="169"/>
      <c r="M662" s="169"/>
      <c r="N662" s="169"/>
      <c r="O662" s="169"/>
      <c r="P662" s="169"/>
      <c r="Q662" s="169"/>
      <c r="R662" s="169"/>
      <c r="S662" s="207"/>
      <c r="T662" s="169"/>
      <c r="U662" s="169"/>
      <c r="V662" s="169"/>
      <c r="W662" s="180"/>
      <c r="X662" s="207">
        <v>15</v>
      </c>
      <c r="Y662" s="263">
        <v>150</v>
      </c>
      <c r="Z662" s="169"/>
      <c r="AA662" s="169"/>
      <c r="AB662" s="169"/>
      <c r="AC662" s="169"/>
      <c r="AD662" s="169"/>
      <c r="AE662" s="169"/>
      <c r="AF662" s="169"/>
      <c r="AG662" s="180"/>
      <c r="AH662" s="207">
        <v>150</v>
      </c>
    </row>
    <row r="663" spans="2:34" ht="24.75" x14ac:dyDescent="0.25">
      <c r="B663" s="26"/>
      <c r="C663" s="48" t="s">
        <v>628</v>
      </c>
      <c r="D663" s="49">
        <v>15</v>
      </c>
      <c r="E663" s="23"/>
      <c r="F663" s="286" t="s">
        <v>2522</v>
      </c>
      <c r="G663" s="287" t="s">
        <v>2524</v>
      </c>
      <c r="H663" s="287" t="s">
        <v>2523</v>
      </c>
      <c r="I663" s="50">
        <v>150</v>
      </c>
      <c r="J663" s="169"/>
      <c r="K663" s="169"/>
      <c r="L663" s="169"/>
      <c r="M663" s="169"/>
      <c r="N663" s="169"/>
      <c r="O663" s="169"/>
      <c r="P663" s="169"/>
      <c r="Q663" s="169"/>
      <c r="R663" s="169"/>
      <c r="S663" s="207"/>
      <c r="T663" s="169"/>
      <c r="U663" s="169"/>
      <c r="V663" s="169"/>
      <c r="W663" s="180"/>
      <c r="X663" s="207">
        <v>15</v>
      </c>
      <c r="Y663" s="263">
        <v>150</v>
      </c>
      <c r="Z663" s="169"/>
      <c r="AA663" s="169"/>
      <c r="AB663" s="169"/>
      <c r="AC663" s="169"/>
      <c r="AD663" s="169"/>
      <c r="AE663" s="169"/>
      <c r="AF663" s="169"/>
      <c r="AG663" s="180"/>
      <c r="AH663" s="207">
        <v>150</v>
      </c>
    </row>
    <row r="664" spans="2:34" ht="24.75" x14ac:dyDescent="0.25">
      <c r="B664" s="26"/>
      <c r="C664" s="48" t="s">
        <v>629</v>
      </c>
      <c r="D664" s="49">
        <v>50</v>
      </c>
      <c r="E664" s="23"/>
      <c r="F664" s="286" t="s">
        <v>2522</v>
      </c>
      <c r="G664" s="287" t="s">
        <v>2524</v>
      </c>
      <c r="H664" s="287" t="s">
        <v>2523</v>
      </c>
      <c r="I664" s="50">
        <v>255</v>
      </c>
      <c r="J664" s="169"/>
      <c r="K664" s="169"/>
      <c r="L664" s="169"/>
      <c r="M664" s="169"/>
      <c r="N664" s="169"/>
      <c r="O664" s="169"/>
      <c r="P664" s="169"/>
      <c r="Q664" s="169"/>
      <c r="R664" s="169"/>
      <c r="S664" s="207"/>
      <c r="T664" s="169"/>
      <c r="U664" s="169"/>
      <c r="V664" s="169"/>
      <c r="W664" s="180"/>
      <c r="X664" s="207">
        <v>50</v>
      </c>
      <c r="Y664" s="263">
        <v>255</v>
      </c>
      <c r="Z664" s="169"/>
      <c r="AA664" s="169"/>
      <c r="AB664" s="169"/>
      <c r="AC664" s="169"/>
      <c r="AD664" s="169"/>
      <c r="AE664" s="169"/>
      <c r="AF664" s="169"/>
      <c r="AG664" s="180"/>
      <c r="AH664" s="207">
        <v>255</v>
      </c>
    </row>
    <row r="665" spans="2:34" ht="24.75" x14ac:dyDescent="0.25">
      <c r="B665" s="26"/>
      <c r="C665" s="48" t="s">
        <v>630</v>
      </c>
      <c r="D665" s="49">
        <v>50</v>
      </c>
      <c r="E665" s="23"/>
      <c r="F665" s="286" t="s">
        <v>2522</v>
      </c>
      <c r="G665" s="287" t="s">
        <v>2524</v>
      </c>
      <c r="H665" s="287" t="s">
        <v>2523</v>
      </c>
      <c r="I665" s="50">
        <v>255</v>
      </c>
      <c r="J665" s="169"/>
      <c r="K665" s="169"/>
      <c r="L665" s="169"/>
      <c r="M665" s="169"/>
      <c r="N665" s="169"/>
      <c r="O665" s="169"/>
      <c r="P665" s="169"/>
      <c r="Q665" s="169"/>
      <c r="R665" s="169"/>
      <c r="S665" s="207"/>
      <c r="T665" s="169"/>
      <c r="U665" s="169"/>
      <c r="V665" s="169"/>
      <c r="W665" s="180"/>
      <c r="X665" s="207">
        <v>50</v>
      </c>
      <c r="Y665" s="263">
        <v>255</v>
      </c>
      <c r="Z665" s="169"/>
      <c r="AA665" s="169"/>
      <c r="AB665" s="169"/>
      <c r="AC665" s="169"/>
      <c r="AD665" s="169"/>
      <c r="AE665" s="169"/>
      <c r="AF665" s="169"/>
      <c r="AG665" s="180"/>
      <c r="AH665" s="207">
        <v>255</v>
      </c>
    </row>
    <row r="666" spans="2:34" ht="24.75" x14ac:dyDescent="0.25">
      <c r="B666" s="26"/>
      <c r="C666" s="48" t="s">
        <v>631</v>
      </c>
      <c r="D666" s="49">
        <v>50</v>
      </c>
      <c r="E666" s="23"/>
      <c r="F666" s="286" t="s">
        <v>2522</v>
      </c>
      <c r="G666" s="287" t="s">
        <v>2524</v>
      </c>
      <c r="H666" s="287" t="s">
        <v>2523</v>
      </c>
      <c r="I666" s="50">
        <v>255</v>
      </c>
      <c r="J666" s="169"/>
      <c r="K666" s="169"/>
      <c r="L666" s="169"/>
      <c r="M666" s="169"/>
      <c r="N666" s="169"/>
      <c r="O666" s="169"/>
      <c r="P666" s="169"/>
      <c r="Q666" s="169"/>
      <c r="R666" s="169"/>
      <c r="S666" s="207"/>
      <c r="T666" s="169"/>
      <c r="U666" s="169"/>
      <c r="V666" s="169"/>
      <c r="W666" s="180"/>
      <c r="X666" s="207">
        <v>50</v>
      </c>
      <c r="Y666" s="263">
        <v>255</v>
      </c>
      <c r="Z666" s="169"/>
      <c r="AA666" s="169"/>
      <c r="AB666" s="169"/>
      <c r="AC666" s="169"/>
      <c r="AD666" s="169"/>
      <c r="AE666" s="169"/>
      <c r="AF666" s="169"/>
      <c r="AG666" s="180"/>
      <c r="AH666" s="207">
        <v>255</v>
      </c>
    </row>
    <row r="667" spans="2:34" ht="24.75" x14ac:dyDescent="0.25">
      <c r="B667" s="26"/>
      <c r="C667" s="48" t="s">
        <v>632</v>
      </c>
      <c r="D667" s="49">
        <v>50</v>
      </c>
      <c r="E667" s="23"/>
      <c r="F667" s="286" t="s">
        <v>2522</v>
      </c>
      <c r="G667" s="287" t="s">
        <v>2524</v>
      </c>
      <c r="H667" s="287" t="s">
        <v>2523</v>
      </c>
      <c r="I667" s="50">
        <v>255</v>
      </c>
      <c r="J667" s="169"/>
      <c r="K667" s="169"/>
      <c r="L667" s="169"/>
      <c r="M667" s="169"/>
      <c r="N667" s="169"/>
      <c r="O667" s="169"/>
      <c r="P667" s="169"/>
      <c r="Q667" s="169"/>
      <c r="R667" s="169"/>
      <c r="S667" s="207"/>
      <c r="T667" s="169"/>
      <c r="U667" s="169"/>
      <c r="V667" s="169"/>
      <c r="W667" s="180"/>
      <c r="X667" s="207">
        <v>50</v>
      </c>
      <c r="Y667" s="263">
        <v>255</v>
      </c>
      <c r="Z667" s="169"/>
      <c r="AA667" s="169"/>
      <c r="AB667" s="169"/>
      <c r="AC667" s="169"/>
      <c r="AD667" s="169"/>
      <c r="AE667" s="169"/>
      <c r="AF667" s="169"/>
      <c r="AG667" s="180"/>
      <c r="AH667" s="207">
        <v>255</v>
      </c>
    </row>
    <row r="668" spans="2:34" ht="24.75" x14ac:dyDescent="0.25">
      <c r="B668" s="26"/>
      <c r="C668" s="48" t="s">
        <v>633</v>
      </c>
      <c r="D668" s="49">
        <v>50</v>
      </c>
      <c r="E668" s="23"/>
      <c r="F668" s="286" t="s">
        <v>2522</v>
      </c>
      <c r="G668" s="287" t="s">
        <v>2524</v>
      </c>
      <c r="H668" s="287" t="s">
        <v>2523</v>
      </c>
      <c r="I668" s="50">
        <v>255</v>
      </c>
      <c r="J668" s="169"/>
      <c r="K668" s="169"/>
      <c r="L668" s="169"/>
      <c r="M668" s="169"/>
      <c r="N668" s="169"/>
      <c r="O668" s="169"/>
      <c r="P668" s="169"/>
      <c r="Q668" s="169"/>
      <c r="R668" s="169"/>
      <c r="S668" s="207"/>
      <c r="T668" s="169"/>
      <c r="U668" s="169"/>
      <c r="V668" s="169"/>
      <c r="W668" s="180"/>
      <c r="X668" s="207">
        <v>50</v>
      </c>
      <c r="Y668" s="263">
        <v>255</v>
      </c>
      <c r="Z668" s="169"/>
      <c r="AA668" s="169"/>
      <c r="AB668" s="169"/>
      <c r="AC668" s="169"/>
      <c r="AD668" s="169"/>
      <c r="AE668" s="169"/>
      <c r="AF668" s="169"/>
      <c r="AG668" s="180"/>
      <c r="AH668" s="207">
        <v>255</v>
      </c>
    </row>
    <row r="669" spans="2:34" ht="24.75" x14ac:dyDescent="0.25">
      <c r="B669" s="26"/>
      <c r="C669" s="48" t="s">
        <v>634</v>
      </c>
      <c r="D669" s="49">
        <v>50</v>
      </c>
      <c r="E669" s="23"/>
      <c r="F669" s="286" t="s">
        <v>2522</v>
      </c>
      <c r="G669" s="287" t="s">
        <v>2524</v>
      </c>
      <c r="H669" s="287" t="s">
        <v>2523</v>
      </c>
      <c r="I669" s="50">
        <v>255</v>
      </c>
      <c r="J669" s="169"/>
      <c r="K669" s="169"/>
      <c r="L669" s="169"/>
      <c r="M669" s="169"/>
      <c r="N669" s="169"/>
      <c r="O669" s="169"/>
      <c r="P669" s="169"/>
      <c r="Q669" s="169"/>
      <c r="R669" s="169"/>
      <c r="S669" s="207"/>
      <c r="T669" s="169"/>
      <c r="U669" s="169"/>
      <c r="V669" s="169"/>
      <c r="W669" s="180"/>
      <c r="X669" s="207">
        <v>50</v>
      </c>
      <c r="Y669" s="263">
        <v>255</v>
      </c>
      <c r="Z669" s="169"/>
      <c r="AA669" s="169"/>
      <c r="AB669" s="169"/>
      <c r="AC669" s="169"/>
      <c r="AD669" s="169"/>
      <c r="AE669" s="169"/>
      <c r="AF669" s="169"/>
      <c r="AG669" s="180"/>
      <c r="AH669" s="207">
        <v>255</v>
      </c>
    </row>
    <row r="670" spans="2:34" ht="24.75" x14ac:dyDescent="0.25">
      <c r="B670" s="26"/>
      <c r="C670" s="48" t="s">
        <v>252</v>
      </c>
      <c r="D670" s="49">
        <v>500</v>
      </c>
      <c r="E670" s="23"/>
      <c r="F670" s="286" t="s">
        <v>2522</v>
      </c>
      <c r="G670" s="287" t="s">
        <v>2524</v>
      </c>
      <c r="H670" s="287" t="s">
        <v>2523</v>
      </c>
      <c r="I670" s="50">
        <v>4860</v>
      </c>
      <c r="J670" s="169"/>
      <c r="K670" s="169"/>
      <c r="L670" s="169"/>
      <c r="M670" s="169"/>
      <c r="N670" s="169"/>
      <c r="O670" s="169"/>
      <c r="P670" s="169"/>
      <c r="Q670" s="169"/>
      <c r="R670" s="169"/>
      <c r="S670" s="207"/>
      <c r="T670" s="169"/>
      <c r="U670" s="169"/>
      <c r="V670" s="169"/>
      <c r="W670" s="180"/>
      <c r="X670" s="207">
        <v>500</v>
      </c>
      <c r="Y670" s="263">
        <v>4860</v>
      </c>
      <c r="Z670" s="169"/>
      <c r="AA670" s="169"/>
      <c r="AB670" s="169"/>
      <c r="AC670" s="169"/>
      <c r="AD670" s="169"/>
      <c r="AE670" s="169"/>
      <c r="AF670" s="169"/>
      <c r="AG670" s="180"/>
      <c r="AH670" s="207">
        <v>4860</v>
      </c>
    </row>
    <row r="671" spans="2:34" ht="24.75" x14ac:dyDescent="0.25">
      <c r="B671" s="26"/>
      <c r="C671" s="48" t="s">
        <v>635</v>
      </c>
      <c r="D671" s="49">
        <v>50</v>
      </c>
      <c r="E671" s="23"/>
      <c r="F671" s="286" t="s">
        <v>2522</v>
      </c>
      <c r="G671" s="287" t="s">
        <v>2524</v>
      </c>
      <c r="H671" s="287" t="s">
        <v>2523</v>
      </c>
      <c r="I671" s="50">
        <v>255</v>
      </c>
      <c r="J671" s="169"/>
      <c r="K671" s="169"/>
      <c r="L671" s="169"/>
      <c r="M671" s="169"/>
      <c r="N671" s="169"/>
      <c r="O671" s="169"/>
      <c r="P671" s="169"/>
      <c r="Q671" s="169"/>
      <c r="R671" s="169"/>
      <c r="S671" s="207"/>
      <c r="T671" s="169"/>
      <c r="U671" s="169"/>
      <c r="V671" s="169"/>
      <c r="W671" s="180"/>
      <c r="X671" s="207">
        <v>50</v>
      </c>
      <c r="Y671" s="263">
        <v>255</v>
      </c>
      <c r="Z671" s="169"/>
      <c r="AA671" s="169"/>
      <c r="AB671" s="169"/>
      <c r="AC671" s="169"/>
      <c r="AD671" s="169"/>
      <c r="AE671" s="169"/>
      <c r="AF671" s="169"/>
      <c r="AG671" s="180"/>
      <c r="AH671" s="207">
        <v>255</v>
      </c>
    </row>
    <row r="672" spans="2:34" ht="24.75" x14ac:dyDescent="0.25">
      <c r="B672" s="26"/>
      <c r="C672" s="48" t="s">
        <v>636</v>
      </c>
      <c r="D672" s="49">
        <v>50</v>
      </c>
      <c r="E672" s="23"/>
      <c r="F672" s="286" t="s">
        <v>2522</v>
      </c>
      <c r="G672" s="287" t="s">
        <v>2524</v>
      </c>
      <c r="H672" s="287" t="s">
        <v>2523</v>
      </c>
      <c r="I672" s="50">
        <v>695</v>
      </c>
      <c r="J672" s="169"/>
      <c r="K672" s="169"/>
      <c r="L672" s="169"/>
      <c r="M672" s="169"/>
      <c r="N672" s="169"/>
      <c r="O672" s="169"/>
      <c r="P672" s="169"/>
      <c r="Q672" s="169"/>
      <c r="R672" s="169"/>
      <c r="S672" s="207"/>
      <c r="T672" s="169"/>
      <c r="U672" s="169"/>
      <c r="V672" s="169"/>
      <c r="W672" s="180"/>
      <c r="X672" s="207">
        <v>50</v>
      </c>
      <c r="Y672" s="263">
        <v>695</v>
      </c>
      <c r="Z672" s="169"/>
      <c r="AA672" s="169"/>
      <c r="AB672" s="169"/>
      <c r="AC672" s="169"/>
      <c r="AD672" s="169"/>
      <c r="AE672" s="169"/>
      <c r="AF672" s="169"/>
      <c r="AG672" s="180"/>
      <c r="AH672" s="207">
        <v>695</v>
      </c>
    </row>
    <row r="673" spans="2:34" ht="24.75" x14ac:dyDescent="0.25">
      <c r="B673" s="26"/>
      <c r="C673" s="48" t="s">
        <v>637</v>
      </c>
      <c r="D673" s="49">
        <v>50</v>
      </c>
      <c r="E673" s="23"/>
      <c r="F673" s="286" t="s">
        <v>2522</v>
      </c>
      <c r="G673" s="287" t="s">
        <v>2524</v>
      </c>
      <c r="H673" s="287" t="s">
        <v>2523</v>
      </c>
      <c r="I673" s="50">
        <v>945</v>
      </c>
      <c r="J673" s="169"/>
      <c r="K673" s="169"/>
      <c r="L673" s="169"/>
      <c r="M673" s="169"/>
      <c r="N673" s="169"/>
      <c r="O673" s="169"/>
      <c r="P673" s="169"/>
      <c r="Q673" s="169"/>
      <c r="R673" s="169"/>
      <c r="S673" s="207"/>
      <c r="T673" s="169"/>
      <c r="U673" s="169"/>
      <c r="V673" s="169"/>
      <c r="W673" s="180"/>
      <c r="X673" s="207">
        <v>50</v>
      </c>
      <c r="Y673" s="263">
        <v>945</v>
      </c>
      <c r="Z673" s="169"/>
      <c r="AA673" s="169"/>
      <c r="AB673" s="169"/>
      <c r="AC673" s="169"/>
      <c r="AD673" s="169"/>
      <c r="AE673" s="169"/>
      <c r="AF673" s="169"/>
      <c r="AG673" s="180"/>
      <c r="AH673" s="207">
        <v>945</v>
      </c>
    </row>
    <row r="674" spans="2:34" ht="24.75" x14ac:dyDescent="0.25">
      <c r="B674" s="26"/>
      <c r="C674" s="48" t="s">
        <v>638</v>
      </c>
      <c r="D674" s="49">
        <v>50</v>
      </c>
      <c r="E674" s="23"/>
      <c r="F674" s="286" t="s">
        <v>2522</v>
      </c>
      <c r="G674" s="287" t="s">
        <v>2524</v>
      </c>
      <c r="H674" s="287" t="s">
        <v>2523</v>
      </c>
      <c r="I674" s="50">
        <v>945</v>
      </c>
      <c r="J674" s="169"/>
      <c r="K674" s="169"/>
      <c r="L674" s="169"/>
      <c r="M674" s="169"/>
      <c r="N674" s="169"/>
      <c r="O674" s="169"/>
      <c r="P674" s="169"/>
      <c r="Q674" s="169"/>
      <c r="R674" s="169"/>
      <c r="S674" s="207"/>
      <c r="T674" s="169"/>
      <c r="U674" s="169"/>
      <c r="V674" s="169"/>
      <c r="W674" s="180"/>
      <c r="X674" s="207">
        <v>50</v>
      </c>
      <c r="Y674" s="263">
        <v>945</v>
      </c>
      <c r="Z674" s="169"/>
      <c r="AA674" s="169"/>
      <c r="AB674" s="169"/>
      <c r="AC674" s="169"/>
      <c r="AD674" s="169"/>
      <c r="AE674" s="169"/>
      <c r="AF674" s="169"/>
      <c r="AG674" s="180"/>
      <c r="AH674" s="207">
        <v>945</v>
      </c>
    </row>
    <row r="675" spans="2:34" ht="24.75" x14ac:dyDescent="0.25">
      <c r="B675" s="26"/>
      <c r="C675" s="48" t="s">
        <v>639</v>
      </c>
      <c r="D675" s="49">
        <v>50</v>
      </c>
      <c r="E675" s="23"/>
      <c r="F675" s="286" t="s">
        <v>2522</v>
      </c>
      <c r="G675" s="287" t="s">
        <v>2524</v>
      </c>
      <c r="H675" s="287" t="s">
        <v>2523</v>
      </c>
      <c r="I675" s="50">
        <v>945</v>
      </c>
      <c r="J675" s="169"/>
      <c r="K675" s="169"/>
      <c r="L675" s="169"/>
      <c r="M675" s="169"/>
      <c r="N675" s="169"/>
      <c r="O675" s="169"/>
      <c r="P675" s="169"/>
      <c r="Q675" s="169"/>
      <c r="R675" s="169"/>
      <c r="S675" s="207"/>
      <c r="T675" s="169"/>
      <c r="U675" s="169"/>
      <c r="V675" s="169"/>
      <c r="W675" s="180"/>
      <c r="X675" s="207">
        <v>50</v>
      </c>
      <c r="Y675" s="263">
        <v>945</v>
      </c>
      <c r="Z675" s="169"/>
      <c r="AA675" s="169"/>
      <c r="AB675" s="169"/>
      <c r="AC675" s="169"/>
      <c r="AD675" s="169"/>
      <c r="AE675" s="169"/>
      <c r="AF675" s="169"/>
      <c r="AG675" s="180"/>
      <c r="AH675" s="207">
        <v>945</v>
      </c>
    </row>
    <row r="676" spans="2:34" ht="24.75" x14ac:dyDescent="0.25">
      <c r="B676" s="26"/>
      <c r="C676" s="48" t="s">
        <v>640</v>
      </c>
      <c r="D676" s="49">
        <v>50</v>
      </c>
      <c r="E676" s="23"/>
      <c r="F676" s="286" t="s">
        <v>2522</v>
      </c>
      <c r="G676" s="287" t="s">
        <v>2524</v>
      </c>
      <c r="H676" s="287" t="s">
        <v>2523</v>
      </c>
      <c r="I676" s="50">
        <v>945</v>
      </c>
      <c r="J676" s="169"/>
      <c r="K676" s="169"/>
      <c r="L676" s="169"/>
      <c r="M676" s="169"/>
      <c r="N676" s="169"/>
      <c r="O676" s="169"/>
      <c r="P676" s="169"/>
      <c r="Q676" s="169"/>
      <c r="R676" s="169"/>
      <c r="S676" s="207"/>
      <c r="T676" s="169"/>
      <c r="U676" s="169"/>
      <c r="V676" s="169"/>
      <c r="W676" s="180"/>
      <c r="X676" s="207">
        <v>50</v>
      </c>
      <c r="Y676" s="263">
        <v>945</v>
      </c>
      <c r="Z676" s="169"/>
      <c r="AA676" s="169"/>
      <c r="AB676" s="169"/>
      <c r="AC676" s="169"/>
      <c r="AD676" s="169"/>
      <c r="AE676" s="169"/>
      <c r="AF676" s="169"/>
      <c r="AG676" s="180"/>
      <c r="AH676" s="207">
        <v>945</v>
      </c>
    </row>
    <row r="677" spans="2:34" ht="24.75" x14ac:dyDescent="0.25">
      <c r="B677" s="26"/>
      <c r="C677" s="48" t="s">
        <v>641</v>
      </c>
      <c r="D677" s="49">
        <v>50</v>
      </c>
      <c r="E677" s="23"/>
      <c r="F677" s="286" t="s">
        <v>2522</v>
      </c>
      <c r="G677" s="287" t="s">
        <v>2524</v>
      </c>
      <c r="H677" s="287" t="s">
        <v>2523</v>
      </c>
      <c r="I677" s="50">
        <v>945</v>
      </c>
      <c r="J677" s="169"/>
      <c r="K677" s="169"/>
      <c r="L677" s="169"/>
      <c r="M677" s="169"/>
      <c r="N677" s="169"/>
      <c r="O677" s="169"/>
      <c r="P677" s="169"/>
      <c r="Q677" s="169"/>
      <c r="R677" s="169"/>
      <c r="S677" s="207"/>
      <c r="T677" s="169"/>
      <c r="U677" s="169"/>
      <c r="V677" s="169"/>
      <c r="W677" s="180"/>
      <c r="X677" s="207">
        <v>50</v>
      </c>
      <c r="Y677" s="263">
        <v>945</v>
      </c>
      <c r="Z677" s="169"/>
      <c r="AA677" s="169"/>
      <c r="AB677" s="169"/>
      <c r="AC677" s="169"/>
      <c r="AD677" s="169"/>
      <c r="AE677" s="169"/>
      <c r="AF677" s="169"/>
      <c r="AG677" s="180"/>
      <c r="AH677" s="207">
        <v>945</v>
      </c>
    </row>
    <row r="678" spans="2:34" ht="24.75" x14ac:dyDescent="0.25">
      <c r="B678" s="26"/>
      <c r="C678" s="48" t="s">
        <v>642</v>
      </c>
      <c r="D678" s="49">
        <v>50</v>
      </c>
      <c r="E678" s="23"/>
      <c r="F678" s="286" t="s">
        <v>2522</v>
      </c>
      <c r="G678" s="287" t="s">
        <v>2524</v>
      </c>
      <c r="H678" s="287" t="s">
        <v>2523</v>
      </c>
      <c r="I678" s="50">
        <v>945</v>
      </c>
      <c r="J678" s="169"/>
      <c r="K678" s="169"/>
      <c r="L678" s="169"/>
      <c r="M678" s="169"/>
      <c r="N678" s="169"/>
      <c r="O678" s="169"/>
      <c r="P678" s="169"/>
      <c r="Q678" s="169"/>
      <c r="R678" s="169"/>
      <c r="S678" s="207"/>
      <c r="T678" s="169"/>
      <c r="U678" s="169"/>
      <c r="V678" s="169"/>
      <c r="W678" s="180"/>
      <c r="X678" s="207">
        <v>50</v>
      </c>
      <c r="Y678" s="263">
        <v>945</v>
      </c>
      <c r="Z678" s="169"/>
      <c r="AA678" s="169"/>
      <c r="AB678" s="169"/>
      <c r="AC678" s="169"/>
      <c r="AD678" s="169"/>
      <c r="AE678" s="169"/>
      <c r="AF678" s="169"/>
      <c r="AG678" s="180"/>
      <c r="AH678" s="207">
        <v>945</v>
      </c>
    </row>
    <row r="679" spans="2:34" ht="24.75" x14ac:dyDescent="0.25">
      <c r="B679" s="26"/>
      <c r="C679" s="48" t="s">
        <v>643</v>
      </c>
      <c r="D679" s="49">
        <v>50</v>
      </c>
      <c r="E679" s="23"/>
      <c r="F679" s="286" t="s">
        <v>2522</v>
      </c>
      <c r="G679" s="287" t="s">
        <v>2524</v>
      </c>
      <c r="H679" s="287" t="s">
        <v>2523</v>
      </c>
      <c r="I679" s="50">
        <v>945</v>
      </c>
      <c r="J679" s="169"/>
      <c r="K679" s="169"/>
      <c r="L679" s="169"/>
      <c r="M679" s="169"/>
      <c r="N679" s="169"/>
      <c r="O679" s="169"/>
      <c r="P679" s="169"/>
      <c r="Q679" s="169"/>
      <c r="R679" s="169"/>
      <c r="S679" s="207"/>
      <c r="T679" s="169"/>
      <c r="U679" s="169"/>
      <c r="V679" s="169"/>
      <c r="W679" s="180"/>
      <c r="X679" s="207">
        <v>50</v>
      </c>
      <c r="Y679" s="263">
        <v>945</v>
      </c>
      <c r="Z679" s="169"/>
      <c r="AA679" s="169"/>
      <c r="AB679" s="169"/>
      <c r="AC679" s="169"/>
      <c r="AD679" s="169"/>
      <c r="AE679" s="169"/>
      <c r="AF679" s="169"/>
      <c r="AG679" s="180"/>
      <c r="AH679" s="207">
        <v>945</v>
      </c>
    </row>
    <row r="680" spans="2:34" ht="24.75" x14ac:dyDescent="0.25">
      <c r="B680" s="26"/>
      <c r="C680" s="48" t="s">
        <v>644</v>
      </c>
      <c r="D680" s="49">
        <v>50</v>
      </c>
      <c r="E680" s="23"/>
      <c r="F680" s="286" t="s">
        <v>2522</v>
      </c>
      <c r="G680" s="287" t="s">
        <v>2524</v>
      </c>
      <c r="H680" s="287" t="s">
        <v>2523</v>
      </c>
      <c r="I680" s="50">
        <v>945</v>
      </c>
      <c r="J680" s="169"/>
      <c r="K680" s="169"/>
      <c r="L680" s="169"/>
      <c r="M680" s="169"/>
      <c r="N680" s="169"/>
      <c r="O680" s="169"/>
      <c r="P680" s="169"/>
      <c r="Q680" s="169"/>
      <c r="R680" s="169"/>
      <c r="S680" s="207"/>
      <c r="T680" s="169"/>
      <c r="U680" s="169"/>
      <c r="V680" s="169"/>
      <c r="W680" s="180"/>
      <c r="X680" s="207">
        <v>50</v>
      </c>
      <c r="Y680" s="263">
        <v>945</v>
      </c>
      <c r="Z680" s="169"/>
      <c r="AA680" s="169"/>
      <c r="AB680" s="169"/>
      <c r="AC680" s="169"/>
      <c r="AD680" s="169"/>
      <c r="AE680" s="169"/>
      <c r="AF680" s="169"/>
      <c r="AG680" s="180"/>
      <c r="AH680" s="207">
        <v>945</v>
      </c>
    </row>
    <row r="681" spans="2:34" ht="24.75" x14ac:dyDescent="0.25">
      <c r="B681" s="26"/>
      <c r="C681" s="48" t="s">
        <v>645</v>
      </c>
      <c r="D681" s="49">
        <v>50</v>
      </c>
      <c r="E681" s="23"/>
      <c r="F681" s="286" t="s">
        <v>2522</v>
      </c>
      <c r="G681" s="287" t="s">
        <v>2524</v>
      </c>
      <c r="H681" s="287" t="s">
        <v>2523</v>
      </c>
      <c r="I681" s="50">
        <v>945</v>
      </c>
      <c r="J681" s="169"/>
      <c r="K681" s="169"/>
      <c r="L681" s="169"/>
      <c r="M681" s="169"/>
      <c r="N681" s="169"/>
      <c r="O681" s="169"/>
      <c r="P681" s="169"/>
      <c r="Q681" s="169"/>
      <c r="R681" s="169"/>
      <c r="S681" s="207"/>
      <c r="T681" s="169"/>
      <c r="U681" s="169"/>
      <c r="V681" s="169"/>
      <c r="W681" s="180"/>
      <c r="X681" s="207">
        <v>50</v>
      </c>
      <c r="Y681" s="263">
        <v>945</v>
      </c>
      <c r="Z681" s="169"/>
      <c r="AA681" s="169"/>
      <c r="AB681" s="169"/>
      <c r="AC681" s="169"/>
      <c r="AD681" s="169"/>
      <c r="AE681" s="169"/>
      <c r="AF681" s="169"/>
      <c r="AG681" s="180"/>
      <c r="AH681" s="207">
        <v>945</v>
      </c>
    </row>
    <row r="682" spans="2:34" ht="24.75" x14ac:dyDescent="0.25">
      <c r="B682" s="26"/>
      <c r="C682" s="48" t="s">
        <v>646</v>
      </c>
      <c r="D682" s="49">
        <v>50</v>
      </c>
      <c r="E682" s="23"/>
      <c r="F682" s="286" t="s">
        <v>2522</v>
      </c>
      <c r="G682" s="287" t="s">
        <v>2524</v>
      </c>
      <c r="H682" s="287" t="s">
        <v>2523</v>
      </c>
      <c r="I682" s="50">
        <v>945</v>
      </c>
      <c r="J682" s="169"/>
      <c r="K682" s="169"/>
      <c r="L682" s="169"/>
      <c r="M682" s="169"/>
      <c r="N682" s="169"/>
      <c r="O682" s="169"/>
      <c r="P682" s="169"/>
      <c r="Q682" s="169"/>
      <c r="R682" s="169"/>
      <c r="S682" s="207"/>
      <c r="T682" s="169"/>
      <c r="U682" s="169"/>
      <c r="V682" s="169"/>
      <c r="W682" s="180"/>
      <c r="X682" s="207">
        <v>50</v>
      </c>
      <c r="Y682" s="263">
        <v>945</v>
      </c>
      <c r="Z682" s="169"/>
      <c r="AA682" s="169"/>
      <c r="AB682" s="169"/>
      <c r="AC682" s="169"/>
      <c r="AD682" s="169"/>
      <c r="AE682" s="169"/>
      <c r="AF682" s="169"/>
      <c r="AG682" s="180"/>
      <c r="AH682" s="207">
        <v>945</v>
      </c>
    </row>
    <row r="683" spans="2:34" ht="24.75" x14ac:dyDescent="0.25">
      <c r="B683" s="26"/>
      <c r="C683" s="48" t="s">
        <v>647</v>
      </c>
      <c r="D683" s="49">
        <v>50</v>
      </c>
      <c r="E683" s="23"/>
      <c r="F683" s="286" t="s">
        <v>2522</v>
      </c>
      <c r="G683" s="287" t="s">
        <v>2524</v>
      </c>
      <c r="H683" s="287" t="s">
        <v>2523</v>
      </c>
      <c r="I683" s="50">
        <v>945</v>
      </c>
      <c r="J683" s="169"/>
      <c r="K683" s="169"/>
      <c r="L683" s="169"/>
      <c r="M683" s="169"/>
      <c r="N683" s="169"/>
      <c r="O683" s="169"/>
      <c r="P683" s="169"/>
      <c r="Q683" s="169"/>
      <c r="R683" s="169"/>
      <c r="S683" s="207"/>
      <c r="T683" s="169"/>
      <c r="U683" s="169"/>
      <c r="V683" s="169"/>
      <c r="W683" s="180"/>
      <c r="X683" s="207">
        <v>50</v>
      </c>
      <c r="Y683" s="263">
        <v>945</v>
      </c>
      <c r="Z683" s="169"/>
      <c r="AA683" s="169"/>
      <c r="AB683" s="169"/>
      <c r="AC683" s="169"/>
      <c r="AD683" s="169"/>
      <c r="AE683" s="169"/>
      <c r="AF683" s="169"/>
      <c r="AG683" s="180"/>
      <c r="AH683" s="207">
        <v>945</v>
      </c>
    </row>
    <row r="684" spans="2:34" ht="24.75" x14ac:dyDescent="0.25">
      <c r="B684" s="26"/>
      <c r="C684" s="48" t="s">
        <v>648</v>
      </c>
      <c r="D684" s="49">
        <v>50</v>
      </c>
      <c r="E684" s="23"/>
      <c r="F684" s="286" t="s">
        <v>2522</v>
      </c>
      <c r="G684" s="287" t="s">
        <v>2524</v>
      </c>
      <c r="H684" s="287" t="s">
        <v>2523</v>
      </c>
      <c r="I684" s="50">
        <v>945</v>
      </c>
      <c r="J684" s="169"/>
      <c r="K684" s="169"/>
      <c r="L684" s="169"/>
      <c r="M684" s="169"/>
      <c r="N684" s="169"/>
      <c r="O684" s="169"/>
      <c r="P684" s="169"/>
      <c r="Q684" s="169"/>
      <c r="R684" s="169"/>
      <c r="S684" s="207"/>
      <c r="T684" s="169"/>
      <c r="U684" s="169"/>
      <c r="V684" s="169"/>
      <c r="W684" s="180"/>
      <c r="X684" s="207">
        <v>50</v>
      </c>
      <c r="Y684" s="263">
        <v>945</v>
      </c>
      <c r="Z684" s="169"/>
      <c r="AA684" s="169"/>
      <c r="AB684" s="169"/>
      <c r="AC684" s="169"/>
      <c r="AD684" s="169"/>
      <c r="AE684" s="169"/>
      <c r="AF684" s="169"/>
      <c r="AG684" s="180"/>
      <c r="AH684" s="207">
        <v>945</v>
      </c>
    </row>
    <row r="685" spans="2:34" ht="24.75" x14ac:dyDescent="0.25">
      <c r="B685" s="26"/>
      <c r="C685" s="48" t="s">
        <v>649</v>
      </c>
      <c r="D685" s="49">
        <v>50</v>
      </c>
      <c r="E685" s="23"/>
      <c r="F685" s="286" t="s">
        <v>2522</v>
      </c>
      <c r="G685" s="287" t="s">
        <v>2524</v>
      </c>
      <c r="H685" s="287" t="s">
        <v>2523</v>
      </c>
      <c r="I685" s="50">
        <v>945</v>
      </c>
      <c r="J685" s="169"/>
      <c r="K685" s="169"/>
      <c r="L685" s="169"/>
      <c r="M685" s="169"/>
      <c r="N685" s="169"/>
      <c r="O685" s="169"/>
      <c r="P685" s="169"/>
      <c r="Q685" s="169"/>
      <c r="R685" s="169"/>
      <c r="S685" s="207"/>
      <c r="T685" s="169"/>
      <c r="U685" s="169"/>
      <c r="V685" s="169"/>
      <c r="W685" s="180"/>
      <c r="X685" s="207">
        <v>50</v>
      </c>
      <c r="Y685" s="263">
        <v>945</v>
      </c>
      <c r="Z685" s="169"/>
      <c r="AA685" s="169"/>
      <c r="AB685" s="169"/>
      <c r="AC685" s="169"/>
      <c r="AD685" s="169"/>
      <c r="AE685" s="169"/>
      <c r="AF685" s="169"/>
      <c r="AG685" s="180"/>
      <c r="AH685" s="207">
        <v>945</v>
      </c>
    </row>
    <row r="686" spans="2:34" ht="24.75" x14ac:dyDescent="0.25">
      <c r="B686" s="26"/>
      <c r="C686" s="48" t="s">
        <v>650</v>
      </c>
      <c r="D686" s="49">
        <v>50</v>
      </c>
      <c r="E686" s="23"/>
      <c r="F686" s="286" t="s">
        <v>2522</v>
      </c>
      <c r="G686" s="287" t="s">
        <v>2524</v>
      </c>
      <c r="H686" s="287" t="s">
        <v>2523</v>
      </c>
      <c r="I686" s="50">
        <v>945</v>
      </c>
      <c r="J686" s="169"/>
      <c r="K686" s="169"/>
      <c r="L686" s="169"/>
      <c r="M686" s="169"/>
      <c r="N686" s="169"/>
      <c r="O686" s="169"/>
      <c r="P686" s="169"/>
      <c r="Q686" s="169"/>
      <c r="R686" s="169"/>
      <c r="S686" s="207"/>
      <c r="T686" s="169"/>
      <c r="U686" s="169"/>
      <c r="V686" s="169"/>
      <c r="W686" s="180"/>
      <c r="X686" s="207">
        <v>50</v>
      </c>
      <c r="Y686" s="263">
        <v>945</v>
      </c>
      <c r="Z686" s="169"/>
      <c r="AA686" s="169"/>
      <c r="AB686" s="169"/>
      <c r="AC686" s="169"/>
      <c r="AD686" s="169"/>
      <c r="AE686" s="169"/>
      <c r="AF686" s="169"/>
      <c r="AG686" s="180"/>
      <c r="AH686" s="207">
        <v>945</v>
      </c>
    </row>
    <row r="687" spans="2:34" ht="24.75" x14ac:dyDescent="0.25">
      <c r="B687" s="26"/>
      <c r="C687" s="48" t="s">
        <v>651</v>
      </c>
      <c r="D687" s="49">
        <v>50</v>
      </c>
      <c r="E687" s="23"/>
      <c r="F687" s="286" t="s">
        <v>2522</v>
      </c>
      <c r="G687" s="287" t="s">
        <v>2524</v>
      </c>
      <c r="H687" s="287" t="s">
        <v>2523</v>
      </c>
      <c r="I687" s="50">
        <v>945</v>
      </c>
      <c r="J687" s="169"/>
      <c r="K687" s="169"/>
      <c r="L687" s="169"/>
      <c r="M687" s="169"/>
      <c r="N687" s="169"/>
      <c r="O687" s="169"/>
      <c r="P687" s="169"/>
      <c r="Q687" s="169"/>
      <c r="R687" s="169"/>
      <c r="S687" s="207"/>
      <c r="T687" s="169"/>
      <c r="U687" s="169"/>
      <c r="V687" s="169"/>
      <c r="W687" s="180"/>
      <c r="X687" s="207">
        <v>50</v>
      </c>
      <c r="Y687" s="263">
        <v>945</v>
      </c>
      <c r="Z687" s="169"/>
      <c r="AA687" s="169"/>
      <c r="AB687" s="169"/>
      <c r="AC687" s="169"/>
      <c r="AD687" s="169"/>
      <c r="AE687" s="169"/>
      <c r="AF687" s="169"/>
      <c r="AG687" s="180"/>
      <c r="AH687" s="207">
        <v>945</v>
      </c>
    </row>
    <row r="688" spans="2:34" ht="24.75" x14ac:dyDescent="0.25">
      <c r="B688" s="26"/>
      <c r="C688" s="48" t="s">
        <v>652</v>
      </c>
      <c r="D688" s="49">
        <v>50</v>
      </c>
      <c r="E688" s="23"/>
      <c r="F688" s="286" t="s">
        <v>2522</v>
      </c>
      <c r="G688" s="287" t="s">
        <v>2524</v>
      </c>
      <c r="H688" s="287" t="s">
        <v>2523</v>
      </c>
      <c r="I688" s="50">
        <v>945</v>
      </c>
      <c r="J688" s="169"/>
      <c r="K688" s="169"/>
      <c r="L688" s="169"/>
      <c r="M688" s="169"/>
      <c r="N688" s="169"/>
      <c r="O688" s="169"/>
      <c r="P688" s="169"/>
      <c r="Q688" s="169"/>
      <c r="R688" s="169"/>
      <c r="S688" s="207"/>
      <c r="T688" s="169"/>
      <c r="U688" s="169"/>
      <c r="V688" s="169"/>
      <c r="W688" s="180"/>
      <c r="X688" s="207">
        <v>50</v>
      </c>
      <c r="Y688" s="263">
        <v>945</v>
      </c>
      <c r="Z688" s="169"/>
      <c r="AA688" s="169"/>
      <c r="AB688" s="169"/>
      <c r="AC688" s="169"/>
      <c r="AD688" s="169"/>
      <c r="AE688" s="169"/>
      <c r="AF688" s="169"/>
      <c r="AG688" s="180"/>
      <c r="AH688" s="207">
        <v>945</v>
      </c>
    </row>
    <row r="689" spans="2:34" ht="24.75" x14ac:dyDescent="0.25">
      <c r="B689" s="26"/>
      <c r="C689" s="48" t="s">
        <v>653</v>
      </c>
      <c r="D689" s="49">
        <v>50</v>
      </c>
      <c r="E689" s="23"/>
      <c r="F689" s="286" t="s">
        <v>2522</v>
      </c>
      <c r="G689" s="287" t="s">
        <v>2524</v>
      </c>
      <c r="H689" s="287" t="s">
        <v>2523</v>
      </c>
      <c r="I689" s="50">
        <v>945</v>
      </c>
      <c r="J689" s="169"/>
      <c r="K689" s="169"/>
      <c r="L689" s="169"/>
      <c r="M689" s="169"/>
      <c r="N689" s="169"/>
      <c r="O689" s="169"/>
      <c r="P689" s="169"/>
      <c r="Q689" s="169"/>
      <c r="R689" s="169"/>
      <c r="S689" s="207"/>
      <c r="T689" s="169"/>
      <c r="U689" s="169"/>
      <c r="V689" s="169"/>
      <c r="W689" s="180"/>
      <c r="X689" s="207">
        <v>50</v>
      </c>
      <c r="Y689" s="263">
        <v>945</v>
      </c>
      <c r="Z689" s="169"/>
      <c r="AA689" s="169"/>
      <c r="AB689" s="169"/>
      <c r="AC689" s="169"/>
      <c r="AD689" s="169"/>
      <c r="AE689" s="169"/>
      <c r="AF689" s="169"/>
      <c r="AG689" s="180"/>
      <c r="AH689" s="207">
        <v>945</v>
      </c>
    </row>
    <row r="690" spans="2:34" ht="24.75" x14ac:dyDescent="0.25">
      <c r="B690" s="26"/>
      <c r="C690" s="48" t="s">
        <v>654</v>
      </c>
      <c r="D690" s="49">
        <v>20</v>
      </c>
      <c r="E690" s="23"/>
      <c r="F690" s="286" t="s">
        <v>2522</v>
      </c>
      <c r="G690" s="287" t="s">
        <v>2524</v>
      </c>
      <c r="H690" s="287" t="s">
        <v>2523</v>
      </c>
      <c r="I690" s="50">
        <v>147.6</v>
      </c>
      <c r="J690" s="169"/>
      <c r="K690" s="169"/>
      <c r="L690" s="169"/>
      <c r="M690" s="169"/>
      <c r="N690" s="169"/>
      <c r="O690" s="169"/>
      <c r="P690" s="169"/>
      <c r="Q690" s="169"/>
      <c r="R690" s="169"/>
      <c r="S690" s="207"/>
      <c r="T690" s="169"/>
      <c r="U690" s="169"/>
      <c r="V690" s="169"/>
      <c r="W690" s="180"/>
      <c r="X690" s="207">
        <v>20</v>
      </c>
      <c r="Y690" s="263">
        <v>147.6</v>
      </c>
      <c r="Z690" s="169"/>
      <c r="AA690" s="169"/>
      <c r="AB690" s="169"/>
      <c r="AC690" s="169"/>
      <c r="AD690" s="169"/>
      <c r="AE690" s="169"/>
      <c r="AF690" s="169"/>
      <c r="AG690" s="180"/>
      <c r="AH690" s="207">
        <v>147.6</v>
      </c>
    </row>
    <row r="691" spans="2:34" ht="24.75" x14ac:dyDescent="0.25">
      <c r="B691" s="26"/>
      <c r="C691" s="48" t="s">
        <v>655</v>
      </c>
      <c r="D691" s="49">
        <v>50</v>
      </c>
      <c r="E691" s="23"/>
      <c r="F691" s="286" t="s">
        <v>2522</v>
      </c>
      <c r="G691" s="287" t="s">
        <v>2524</v>
      </c>
      <c r="H691" s="287" t="s">
        <v>2523</v>
      </c>
      <c r="I691" s="50">
        <v>695</v>
      </c>
      <c r="J691" s="169"/>
      <c r="K691" s="169"/>
      <c r="L691" s="169"/>
      <c r="M691" s="169"/>
      <c r="N691" s="169"/>
      <c r="O691" s="169"/>
      <c r="P691" s="169"/>
      <c r="Q691" s="169"/>
      <c r="R691" s="169"/>
      <c r="S691" s="207"/>
      <c r="T691" s="169"/>
      <c r="U691" s="169"/>
      <c r="V691" s="169"/>
      <c r="W691" s="180"/>
      <c r="X691" s="207">
        <v>50</v>
      </c>
      <c r="Y691" s="263">
        <v>695</v>
      </c>
      <c r="Z691" s="169"/>
      <c r="AA691" s="169"/>
      <c r="AB691" s="169"/>
      <c r="AC691" s="169"/>
      <c r="AD691" s="169"/>
      <c r="AE691" s="169"/>
      <c r="AF691" s="169"/>
      <c r="AG691" s="180"/>
      <c r="AH691" s="207">
        <v>695</v>
      </c>
    </row>
    <row r="692" spans="2:34" ht="24.75" x14ac:dyDescent="0.25">
      <c r="B692" s="26"/>
      <c r="C692" s="48" t="s">
        <v>656</v>
      </c>
      <c r="D692" s="49">
        <v>50</v>
      </c>
      <c r="E692" s="23"/>
      <c r="F692" s="286" t="s">
        <v>2522</v>
      </c>
      <c r="G692" s="287" t="s">
        <v>2524</v>
      </c>
      <c r="H692" s="287" t="s">
        <v>2523</v>
      </c>
      <c r="I692" s="50">
        <v>695</v>
      </c>
      <c r="J692" s="169"/>
      <c r="K692" s="169"/>
      <c r="L692" s="169"/>
      <c r="M692" s="169"/>
      <c r="N692" s="169"/>
      <c r="O692" s="169"/>
      <c r="P692" s="169"/>
      <c r="Q692" s="169"/>
      <c r="R692" s="169"/>
      <c r="S692" s="207"/>
      <c r="T692" s="169"/>
      <c r="U692" s="169"/>
      <c r="V692" s="169"/>
      <c r="W692" s="180"/>
      <c r="X692" s="207">
        <v>50</v>
      </c>
      <c r="Y692" s="263">
        <v>695</v>
      </c>
      <c r="Z692" s="169"/>
      <c r="AA692" s="169"/>
      <c r="AB692" s="169"/>
      <c r="AC692" s="169"/>
      <c r="AD692" s="169"/>
      <c r="AE692" s="169"/>
      <c r="AF692" s="169"/>
      <c r="AG692" s="180"/>
      <c r="AH692" s="207">
        <v>695</v>
      </c>
    </row>
    <row r="693" spans="2:34" ht="24.75" x14ac:dyDescent="0.25">
      <c r="B693" s="26"/>
      <c r="C693" s="48" t="s">
        <v>657</v>
      </c>
      <c r="D693" s="49">
        <v>50</v>
      </c>
      <c r="E693" s="23"/>
      <c r="F693" s="286" t="s">
        <v>2522</v>
      </c>
      <c r="G693" s="287" t="s">
        <v>2524</v>
      </c>
      <c r="H693" s="287" t="s">
        <v>2523</v>
      </c>
      <c r="I693" s="50">
        <v>695</v>
      </c>
      <c r="J693" s="169"/>
      <c r="K693" s="169"/>
      <c r="L693" s="169"/>
      <c r="M693" s="169"/>
      <c r="N693" s="169"/>
      <c r="O693" s="169"/>
      <c r="P693" s="169"/>
      <c r="Q693" s="169"/>
      <c r="R693" s="169"/>
      <c r="S693" s="207"/>
      <c r="T693" s="169"/>
      <c r="U693" s="169"/>
      <c r="V693" s="169"/>
      <c r="W693" s="180"/>
      <c r="X693" s="207">
        <v>50</v>
      </c>
      <c r="Y693" s="263">
        <v>695</v>
      </c>
      <c r="Z693" s="169"/>
      <c r="AA693" s="169"/>
      <c r="AB693" s="169"/>
      <c r="AC693" s="169"/>
      <c r="AD693" s="169"/>
      <c r="AE693" s="169"/>
      <c r="AF693" s="169"/>
      <c r="AG693" s="180"/>
      <c r="AH693" s="207">
        <v>695</v>
      </c>
    </row>
    <row r="694" spans="2:34" ht="24.75" x14ac:dyDescent="0.25">
      <c r="B694" s="26"/>
      <c r="C694" s="48" t="s">
        <v>658</v>
      </c>
      <c r="D694" s="49">
        <v>50</v>
      </c>
      <c r="E694" s="23"/>
      <c r="F694" s="286" t="s">
        <v>2522</v>
      </c>
      <c r="G694" s="287" t="s">
        <v>2524</v>
      </c>
      <c r="H694" s="287" t="s">
        <v>2523</v>
      </c>
      <c r="I694" s="50">
        <v>695</v>
      </c>
      <c r="J694" s="169"/>
      <c r="K694" s="169"/>
      <c r="L694" s="169"/>
      <c r="M694" s="169"/>
      <c r="N694" s="169"/>
      <c r="O694" s="169"/>
      <c r="P694" s="169"/>
      <c r="Q694" s="169"/>
      <c r="R694" s="169"/>
      <c r="S694" s="207"/>
      <c r="T694" s="169"/>
      <c r="U694" s="169"/>
      <c r="V694" s="169"/>
      <c r="W694" s="180"/>
      <c r="X694" s="207">
        <v>50</v>
      </c>
      <c r="Y694" s="263">
        <v>695</v>
      </c>
      <c r="Z694" s="169"/>
      <c r="AA694" s="169"/>
      <c r="AB694" s="169"/>
      <c r="AC694" s="169"/>
      <c r="AD694" s="169"/>
      <c r="AE694" s="169"/>
      <c r="AF694" s="169"/>
      <c r="AG694" s="180"/>
      <c r="AH694" s="207">
        <v>695</v>
      </c>
    </row>
    <row r="695" spans="2:34" ht="24.75" x14ac:dyDescent="0.25">
      <c r="B695" s="26"/>
      <c r="C695" s="48" t="s">
        <v>659</v>
      </c>
      <c r="D695" s="49">
        <v>50</v>
      </c>
      <c r="E695" s="23"/>
      <c r="F695" s="286" t="s">
        <v>2522</v>
      </c>
      <c r="G695" s="287" t="s">
        <v>2524</v>
      </c>
      <c r="H695" s="287" t="s">
        <v>2523</v>
      </c>
      <c r="I695" s="50">
        <v>695</v>
      </c>
      <c r="J695" s="169"/>
      <c r="K695" s="169"/>
      <c r="L695" s="169"/>
      <c r="M695" s="169"/>
      <c r="N695" s="169"/>
      <c r="O695" s="169"/>
      <c r="P695" s="169"/>
      <c r="Q695" s="169"/>
      <c r="R695" s="169"/>
      <c r="S695" s="207"/>
      <c r="T695" s="169"/>
      <c r="U695" s="169"/>
      <c r="V695" s="169"/>
      <c r="W695" s="180"/>
      <c r="X695" s="207">
        <v>50</v>
      </c>
      <c r="Y695" s="263">
        <v>695</v>
      </c>
      <c r="Z695" s="169"/>
      <c r="AA695" s="169"/>
      <c r="AB695" s="169"/>
      <c r="AC695" s="169"/>
      <c r="AD695" s="169"/>
      <c r="AE695" s="169"/>
      <c r="AF695" s="169"/>
      <c r="AG695" s="180"/>
      <c r="AH695" s="207">
        <v>695</v>
      </c>
    </row>
    <row r="696" spans="2:34" ht="24.75" x14ac:dyDescent="0.25">
      <c r="B696" s="26"/>
      <c r="C696" s="48" t="s">
        <v>660</v>
      </c>
      <c r="D696" s="49">
        <v>50</v>
      </c>
      <c r="E696" s="23"/>
      <c r="F696" s="286" t="s">
        <v>2522</v>
      </c>
      <c r="G696" s="287" t="s">
        <v>2524</v>
      </c>
      <c r="H696" s="287" t="s">
        <v>2523</v>
      </c>
      <c r="I696" s="50">
        <v>695</v>
      </c>
      <c r="J696" s="169"/>
      <c r="K696" s="169"/>
      <c r="L696" s="169"/>
      <c r="M696" s="169"/>
      <c r="N696" s="169"/>
      <c r="O696" s="169"/>
      <c r="P696" s="169"/>
      <c r="Q696" s="169"/>
      <c r="R696" s="169"/>
      <c r="S696" s="207"/>
      <c r="T696" s="169"/>
      <c r="U696" s="169"/>
      <c r="V696" s="169"/>
      <c r="W696" s="180"/>
      <c r="X696" s="207">
        <v>50</v>
      </c>
      <c r="Y696" s="263">
        <v>695</v>
      </c>
      <c r="Z696" s="169"/>
      <c r="AA696" s="169"/>
      <c r="AB696" s="169"/>
      <c r="AC696" s="169"/>
      <c r="AD696" s="169"/>
      <c r="AE696" s="169"/>
      <c r="AF696" s="169"/>
      <c r="AG696" s="180"/>
      <c r="AH696" s="207">
        <v>695</v>
      </c>
    </row>
    <row r="697" spans="2:34" ht="24.75" x14ac:dyDescent="0.25">
      <c r="B697" s="26"/>
      <c r="C697" s="48" t="s">
        <v>661</v>
      </c>
      <c r="D697" s="49">
        <v>50</v>
      </c>
      <c r="E697" s="23"/>
      <c r="F697" s="286" t="s">
        <v>2522</v>
      </c>
      <c r="G697" s="287" t="s">
        <v>2524</v>
      </c>
      <c r="H697" s="287" t="s">
        <v>2523</v>
      </c>
      <c r="I697" s="50">
        <v>695</v>
      </c>
      <c r="J697" s="169"/>
      <c r="K697" s="169"/>
      <c r="L697" s="169"/>
      <c r="M697" s="169"/>
      <c r="N697" s="169"/>
      <c r="O697" s="169"/>
      <c r="P697" s="169"/>
      <c r="Q697" s="169"/>
      <c r="R697" s="169"/>
      <c r="S697" s="207"/>
      <c r="T697" s="169"/>
      <c r="U697" s="169"/>
      <c r="V697" s="169"/>
      <c r="W697" s="180"/>
      <c r="X697" s="207">
        <v>50</v>
      </c>
      <c r="Y697" s="263">
        <v>695</v>
      </c>
      <c r="Z697" s="169"/>
      <c r="AA697" s="169"/>
      <c r="AB697" s="169"/>
      <c r="AC697" s="169"/>
      <c r="AD697" s="169"/>
      <c r="AE697" s="169"/>
      <c r="AF697" s="169"/>
      <c r="AG697" s="180"/>
      <c r="AH697" s="207">
        <v>695</v>
      </c>
    </row>
    <row r="698" spans="2:34" ht="24.75" x14ac:dyDescent="0.25">
      <c r="B698" s="26"/>
      <c r="C698" s="48" t="s">
        <v>662</v>
      </c>
      <c r="D698" s="49">
        <v>50</v>
      </c>
      <c r="E698" s="23"/>
      <c r="F698" s="286" t="s">
        <v>2522</v>
      </c>
      <c r="G698" s="287" t="s">
        <v>2524</v>
      </c>
      <c r="H698" s="287" t="s">
        <v>2523</v>
      </c>
      <c r="I698" s="50">
        <v>695</v>
      </c>
      <c r="J698" s="169"/>
      <c r="K698" s="169"/>
      <c r="L698" s="169"/>
      <c r="M698" s="169"/>
      <c r="N698" s="169"/>
      <c r="O698" s="169"/>
      <c r="P698" s="169"/>
      <c r="Q698" s="169"/>
      <c r="R698" s="169"/>
      <c r="S698" s="207"/>
      <c r="T698" s="169"/>
      <c r="U698" s="169"/>
      <c r="V698" s="169"/>
      <c r="W698" s="180"/>
      <c r="X698" s="207">
        <v>50</v>
      </c>
      <c r="Y698" s="263">
        <v>695</v>
      </c>
      <c r="Z698" s="169"/>
      <c r="AA698" s="169"/>
      <c r="AB698" s="169"/>
      <c r="AC698" s="169"/>
      <c r="AD698" s="169"/>
      <c r="AE698" s="169"/>
      <c r="AF698" s="169"/>
      <c r="AG698" s="180"/>
      <c r="AH698" s="207">
        <v>695</v>
      </c>
    </row>
    <row r="699" spans="2:34" ht="24.75" x14ac:dyDescent="0.25">
      <c r="B699" s="26"/>
      <c r="C699" s="48" t="s">
        <v>663</v>
      </c>
      <c r="D699" s="49">
        <v>50</v>
      </c>
      <c r="E699" s="23"/>
      <c r="F699" s="286" t="s">
        <v>2522</v>
      </c>
      <c r="G699" s="287" t="s">
        <v>2524</v>
      </c>
      <c r="H699" s="287" t="s">
        <v>2523</v>
      </c>
      <c r="I699" s="50">
        <v>695</v>
      </c>
      <c r="J699" s="169"/>
      <c r="K699" s="169"/>
      <c r="L699" s="169"/>
      <c r="M699" s="169"/>
      <c r="N699" s="169"/>
      <c r="O699" s="169"/>
      <c r="P699" s="169"/>
      <c r="Q699" s="169"/>
      <c r="R699" s="169"/>
      <c r="S699" s="207"/>
      <c r="T699" s="169"/>
      <c r="U699" s="169"/>
      <c r="V699" s="169"/>
      <c r="W699" s="180"/>
      <c r="X699" s="207">
        <v>50</v>
      </c>
      <c r="Y699" s="263">
        <v>695</v>
      </c>
      <c r="Z699" s="169"/>
      <c r="AA699" s="169"/>
      <c r="AB699" s="169"/>
      <c r="AC699" s="169"/>
      <c r="AD699" s="169"/>
      <c r="AE699" s="169"/>
      <c r="AF699" s="169"/>
      <c r="AG699" s="180"/>
      <c r="AH699" s="207">
        <v>695</v>
      </c>
    </row>
    <row r="700" spans="2:34" ht="24.75" x14ac:dyDescent="0.25">
      <c r="B700" s="26"/>
      <c r="C700" s="48" t="s">
        <v>664</v>
      </c>
      <c r="D700" s="49">
        <v>50</v>
      </c>
      <c r="E700" s="23"/>
      <c r="F700" s="286" t="s">
        <v>2522</v>
      </c>
      <c r="G700" s="287" t="s">
        <v>2524</v>
      </c>
      <c r="H700" s="287" t="s">
        <v>2523</v>
      </c>
      <c r="I700" s="50">
        <v>695</v>
      </c>
      <c r="J700" s="169"/>
      <c r="K700" s="169"/>
      <c r="L700" s="169"/>
      <c r="M700" s="169"/>
      <c r="N700" s="169"/>
      <c r="O700" s="169"/>
      <c r="P700" s="169"/>
      <c r="Q700" s="169"/>
      <c r="R700" s="169"/>
      <c r="S700" s="207"/>
      <c r="T700" s="169"/>
      <c r="U700" s="169"/>
      <c r="V700" s="169"/>
      <c r="W700" s="180"/>
      <c r="X700" s="207">
        <v>50</v>
      </c>
      <c r="Y700" s="263">
        <v>695</v>
      </c>
      <c r="Z700" s="169"/>
      <c r="AA700" s="169"/>
      <c r="AB700" s="169"/>
      <c r="AC700" s="169"/>
      <c r="AD700" s="169"/>
      <c r="AE700" s="169"/>
      <c r="AF700" s="169"/>
      <c r="AG700" s="180"/>
      <c r="AH700" s="207">
        <v>695</v>
      </c>
    </row>
    <row r="701" spans="2:34" ht="24.75" x14ac:dyDescent="0.25">
      <c r="B701" s="26"/>
      <c r="C701" s="48" t="s">
        <v>665</v>
      </c>
      <c r="D701" s="49">
        <v>50</v>
      </c>
      <c r="E701" s="23"/>
      <c r="F701" s="286" t="s">
        <v>2522</v>
      </c>
      <c r="G701" s="287" t="s">
        <v>2524</v>
      </c>
      <c r="H701" s="287" t="s">
        <v>2523</v>
      </c>
      <c r="I701" s="50">
        <v>695</v>
      </c>
      <c r="J701" s="169"/>
      <c r="K701" s="169"/>
      <c r="L701" s="169"/>
      <c r="M701" s="169"/>
      <c r="N701" s="169"/>
      <c r="O701" s="169"/>
      <c r="P701" s="169"/>
      <c r="Q701" s="169"/>
      <c r="R701" s="169"/>
      <c r="S701" s="207"/>
      <c r="T701" s="169"/>
      <c r="U701" s="169"/>
      <c r="V701" s="169"/>
      <c r="W701" s="180"/>
      <c r="X701" s="207">
        <v>50</v>
      </c>
      <c r="Y701" s="263">
        <v>695</v>
      </c>
      <c r="Z701" s="169"/>
      <c r="AA701" s="169"/>
      <c r="AB701" s="169"/>
      <c r="AC701" s="169"/>
      <c r="AD701" s="169"/>
      <c r="AE701" s="169"/>
      <c r="AF701" s="169"/>
      <c r="AG701" s="180"/>
      <c r="AH701" s="207">
        <v>695</v>
      </c>
    </row>
    <row r="702" spans="2:34" ht="24.75" x14ac:dyDescent="0.25">
      <c r="B702" s="26"/>
      <c r="C702" s="48" t="s">
        <v>666</v>
      </c>
      <c r="D702" s="49">
        <v>50</v>
      </c>
      <c r="E702" s="23"/>
      <c r="F702" s="286" t="s">
        <v>2522</v>
      </c>
      <c r="G702" s="287" t="s">
        <v>2524</v>
      </c>
      <c r="H702" s="287" t="s">
        <v>2523</v>
      </c>
      <c r="I702" s="50">
        <v>695</v>
      </c>
      <c r="J702" s="169"/>
      <c r="K702" s="169"/>
      <c r="L702" s="169"/>
      <c r="M702" s="169"/>
      <c r="N702" s="169"/>
      <c r="O702" s="169"/>
      <c r="P702" s="169"/>
      <c r="Q702" s="169"/>
      <c r="R702" s="169"/>
      <c r="S702" s="207"/>
      <c r="T702" s="169"/>
      <c r="U702" s="169"/>
      <c r="V702" s="169"/>
      <c r="W702" s="180"/>
      <c r="X702" s="207">
        <v>50</v>
      </c>
      <c r="Y702" s="263">
        <v>695</v>
      </c>
      <c r="Z702" s="169"/>
      <c r="AA702" s="169"/>
      <c r="AB702" s="169"/>
      <c r="AC702" s="169"/>
      <c r="AD702" s="169"/>
      <c r="AE702" s="169"/>
      <c r="AF702" s="169"/>
      <c r="AG702" s="180"/>
      <c r="AH702" s="207">
        <v>695</v>
      </c>
    </row>
    <row r="703" spans="2:34" ht="24.75" x14ac:dyDescent="0.25">
      <c r="B703" s="26"/>
      <c r="C703" s="48" t="s">
        <v>667</v>
      </c>
      <c r="D703" s="49">
        <v>50</v>
      </c>
      <c r="E703" s="23"/>
      <c r="F703" s="286" t="s">
        <v>2522</v>
      </c>
      <c r="G703" s="287" t="s">
        <v>2524</v>
      </c>
      <c r="H703" s="287" t="s">
        <v>2523</v>
      </c>
      <c r="I703" s="50">
        <v>695</v>
      </c>
      <c r="J703" s="169"/>
      <c r="K703" s="169"/>
      <c r="L703" s="169"/>
      <c r="M703" s="169"/>
      <c r="N703" s="169"/>
      <c r="O703" s="169"/>
      <c r="P703" s="169"/>
      <c r="Q703" s="169"/>
      <c r="R703" s="169"/>
      <c r="S703" s="207"/>
      <c r="T703" s="169"/>
      <c r="U703" s="169"/>
      <c r="V703" s="169"/>
      <c r="W703" s="180"/>
      <c r="X703" s="207">
        <v>50</v>
      </c>
      <c r="Y703" s="263">
        <v>695</v>
      </c>
      <c r="Z703" s="169"/>
      <c r="AA703" s="169"/>
      <c r="AB703" s="169"/>
      <c r="AC703" s="169"/>
      <c r="AD703" s="169"/>
      <c r="AE703" s="169"/>
      <c r="AF703" s="169"/>
      <c r="AG703" s="180"/>
      <c r="AH703" s="207">
        <v>695</v>
      </c>
    </row>
    <row r="704" spans="2:34" ht="24.75" x14ac:dyDescent="0.25">
      <c r="B704" s="26"/>
      <c r="C704" s="48" t="s">
        <v>668</v>
      </c>
      <c r="D704" s="49">
        <v>50</v>
      </c>
      <c r="E704" s="23"/>
      <c r="F704" s="286" t="s">
        <v>2522</v>
      </c>
      <c r="G704" s="287" t="s">
        <v>2524</v>
      </c>
      <c r="H704" s="287" t="s">
        <v>2523</v>
      </c>
      <c r="I704" s="50">
        <v>695</v>
      </c>
      <c r="J704" s="169"/>
      <c r="K704" s="169"/>
      <c r="L704" s="169"/>
      <c r="M704" s="169"/>
      <c r="N704" s="169"/>
      <c r="O704" s="169"/>
      <c r="P704" s="169"/>
      <c r="Q704" s="169"/>
      <c r="R704" s="169"/>
      <c r="S704" s="207"/>
      <c r="T704" s="169"/>
      <c r="U704" s="169"/>
      <c r="V704" s="169"/>
      <c r="W704" s="180"/>
      <c r="X704" s="207">
        <v>50</v>
      </c>
      <c r="Y704" s="263">
        <v>695</v>
      </c>
      <c r="Z704" s="169"/>
      <c r="AA704" s="169"/>
      <c r="AB704" s="169"/>
      <c r="AC704" s="169"/>
      <c r="AD704" s="169"/>
      <c r="AE704" s="169"/>
      <c r="AF704" s="169"/>
      <c r="AG704" s="180"/>
      <c r="AH704" s="207">
        <v>695</v>
      </c>
    </row>
    <row r="705" spans="2:34" ht="24.75" x14ac:dyDescent="0.25">
      <c r="B705" s="26"/>
      <c r="C705" s="48" t="s">
        <v>669</v>
      </c>
      <c r="D705" s="49">
        <v>50</v>
      </c>
      <c r="E705" s="23"/>
      <c r="F705" s="286" t="s">
        <v>2522</v>
      </c>
      <c r="G705" s="287" t="s">
        <v>2524</v>
      </c>
      <c r="H705" s="287" t="s">
        <v>2523</v>
      </c>
      <c r="I705" s="50">
        <v>695</v>
      </c>
      <c r="J705" s="169"/>
      <c r="K705" s="169"/>
      <c r="L705" s="169"/>
      <c r="M705" s="169"/>
      <c r="N705" s="169"/>
      <c r="O705" s="169"/>
      <c r="P705" s="169"/>
      <c r="Q705" s="169"/>
      <c r="R705" s="169"/>
      <c r="S705" s="207"/>
      <c r="T705" s="169"/>
      <c r="U705" s="169"/>
      <c r="V705" s="169"/>
      <c r="W705" s="180"/>
      <c r="X705" s="207">
        <v>50</v>
      </c>
      <c r="Y705" s="263">
        <v>695</v>
      </c>
      <c r="Z705" s="169"/>
      <c r="AA705" s="169"/>
      <c r="AB705" s="169"/>
      <c r="AC705" s="169"/>
      <c r="AD705" s="169"/>
      <c r="AE705" s="169"/>
      <c r="AF705" s="169"/>
      <c r="AG705" s="180"/>
      <c r="AH705" s="207">
        <v>695</v>
      </c>
    </row>
    <row r="706" spans="2:34" ht="24.75" x14ac:dyDescent="0.25">
      <c r="B706" s="26"/>
      <c r="C706" s="48" t="s">
        <v>670</v>
      </c>
      <c r="D706" s="49">
        <v>50</v>
      </c>
      <c r="E706" s="23"/>
      <c r="F706" s="286" t="s">
        <v>2522</v>
      </c>
      <c r="G706" s="287" t="s">
        <v>2524</v>
      </c>
      <c r="H706" s="287" t="s">
        <v>2523</v>
      </c>
      <c r="I706" s="50">
        <v>695</v>
      </c>
      <c r="J706" s="169"/>
      <c r="K706" s="169"/>
      <c r="L706" s="169"/>
      <c r="M706" s="169"/>
      <c r="N706" s="169"/>
      <c r="O706" s="169"/>
      <c r="P706" s="169"/>
      <c r="Q706" s="169"/>
      <c r="R706" s="169"/>
      <c r="S706" s="207"/>
      <c r="T706" s="169"/>
      <c r="U706" s="169"/>
      <c r="V706" s="169"/>
      <c r="W706" s="180"/>
      <c r="X706" s="207">
        <v>50</v>
      </c>
      <c r="Y706" s="263">
        <v>695</v>
      </c>
      <c r="Z706" s="169"/>
      <c r="AA706" s="169"/>
      <c r="AB706" s="169"/>
      <c r="AC706" s="169"/>
      <c r="AD706" s="169"/>
      <c r="AE706" s="169"/>
      <c r="AF706" s="169"/>
      <c r="AG706" s="180"/>
      <c r="AH706" s="207">
        <v>695</v>
      </c>
    </row>
    <row r="707" spans="2:34" ht="24.75" x14ac:dyDescent="0.25">
      <c r="B707" s="26"/>
      <c r="C707" s="48" t="s">
        <v>671</v>
      </c>
      <c r="D707" s="49">
        <v>50</v>
      </c>
      <c r="E707" s="23"/>
      <c r="F707" s="286" t="s">
        <v>2522</v>
      </c>
      <c r="G707" s="287" t="s">
        <v>2524</v>
      </c>
      <c r="H707" s="287" t="s">
        <v>2523</v>
      </c>
      <c r="I707" s="50">
        <v>695</v>
      </c>
      <c r="J707" s="169"/>
      <c r="K707" s="169"/>
      <c r="L707" s="169"/>
      <c r="M707" s="169"/>
      <c r="N707" s="169"/>
      <c r="O707" s="169"/>
      <c r="P707" s="169"/>
      <c r="Q707" s="169"/>
      <c r="R707" s="169"/>
      <c r="S707" s="207"/>
      <c r="T707" s="169"/>
      <c r="U707" s="169"/>
      <c r="V707" s="169"/>
      <c r="W707" s="180"/>
      <c r="X707" s="207">
        <v>50</v>
      </c>
      <c r="Y707" s="263">
        <v>695</v>
      </c>
      <c r="Z707" s="169"/>
      <c r="AA707" s="169"/>
      <c r="AB707" s="169"/>
      <c r="AC707" s="169"/>
      <c r="AD707" s="169"/>
      <c r="AE707" s="169"/>
      <c r="AF707" s="169"/>
      <c r="AG707" s="180"/>
      <c r="AH707" s="207">
        <v>695</v>
      </c>
    </row>
    <row r="708" spans="2:34" ht="24.75" x14ac:dyDescent="0.25">
      <c r="B708" s="26"/>
      <c r="C708" s="48" t="s">
        <v>672</v>
      </c>
      <c r="D708" s="49">
        <v>1200</v>
      </c>
      <c r="E708" s="23"/>
      <c r="F708" s="286" t="s">
        <v>2522</v>
      </c>
      <c r="G708" s="287" t="s">
        <v>2524</v>
      </c>
      <c r="H708" s="287" t="s">
        <v>2523</v>
      </c>
      <c r="I708" s="50">
        <v>7104</v>
      </c>
      <c r="J708" s="169"/>
      <c r="K708" s="169"/>
      <c r="L708" s="169"/>
      <c r="M708" s="169"/>
      <c r="N708" s="169"/>
      <c r="O708" s="169"/>
      <c r="P708" s="169"/>
      <c r="Q708" s="169"/>
      <c r="R708" s="169"/>
      <c r="S708" s="207"/>
      <c r="T708" s="169"/>
      <c r="U708" s="169"/>
      <c r="V708" s="169"/>
      <c r="W708" s="180"/>
      <c r="X708" s="207">
        <v>1200</v>
      </c>
      <c r="Y708" s="263">
        <v>7104</v>
      </c>
      <c r="Z708" s="169"/>
      <c r="AA708" s="169"/>
      <c r="AB708" s="169"/>
      <c r="AC708" s="169"/>
      <c r="AD708" s="169"/>
      <c r="AE708" s="169"/>
      <c r="AF708" s="169"/>
      <c r="AG708" s="180"/>
      <c r="AH708" s="207">
        <v>7104</v>
      </c>
    </row>
    <row r="709" spans="2:34" ht="24.75" x14ac:dyDescent="0.25">
      <c r="B709" s="26"/>
      <c r="C709" s="48" t="s">
        <v>673</v>
      </c>
      <c r="D709" s="49">
        <v>1200</v>
      </c>
      <c r="E709" s="23"/>
      <c r="F709" s="286" t="s">
        <v>2522</v>
      </c>
      <c r="G709" s="287" t="s">
        <v>2524</v>
      </c>
      <c r="H709" s="287" t="s">
        <v>2523</v>
      </c>
      <c r="I709" s="50">
        <v>8448</v>
      </c>
      <c r="J709" s="169"/>
      <c r="K709" s="169"/>
      <c r="L709" s="169"/>
      <c r="M709" s="169"/>
      <c r="N709" s="169"/>
      <c r="O709" s="169"/>
      <c r="P709" s="169"/>
      <c r="Q709" s="169"/>
      <c r="R709" s="169"/>
      <c r="S709" s="207"/>
      <c r="T709" s="169"/>
      <c r="U709" s="169"/>
      <c r="V709" s="169"/>
      <c r="W709" s="180"/>
      <c r="X709" s="207">
        <v>1200</v>
      </c>
      <c r="Y709" s="263">
        <v>8448</v>
      </c>
      <c r="Z709" s="169"/>
      <c r="AA709" s="169"/>
      <c r="AB709" s="169"/>
      <c r="AC709" s="169"/>
      <c r="AD709" s="169"/>
      <c r="AE709" s="169"/>
      <c r="AF709" s="169"/>
      <c r="AG709" s="180"/>
      <c r="AH709" s="207">
        <v>8448</v>
      </c>
    </row>
    <row r="710" spans="2:34" ht="24.75" x14ac:dyDescent="0.25">
      <c r="B710" s="26"/>
      <c r="C710" s="48" t="s">
        <v>674</v>
      </c>
      <c r="D710" s="49">
        <v>1200</v>
      </c>
      <c r="E710" s="23"/>
      <c r="F710" s="286" t="s">
        <v>2522</v>
      </c>
      <c r="G710" s="287" t="s">
        <v>2524</v>
      </c>
      <c r="H710" s="287" t="s">
        <v>2523</v>
      </c>
      <c r="I710" s="50">
        <v>5940</v>
      </c>
      <c r="J710" s="169"/>
      <c r="K710" s="169"/>
      <c r="L710" s="169"/>
      <c r="M710" s="169"/>
      <c r="N710" s="169"/>
      <c r="O710" s="169"/>
      <c r="P710" s="169"/>
      <c r="Q710" s="169"/>
      <c r="R710" s="169"/>
      <c r="S710" s="207"/>
      <c r="T710" s="169"/>
      <c r="U710" s="169"/>
      <c r="V710" s="169"/>
      <c r="W710" s="180"/>
      <c r="X710" s="207">
        <v>1200</v>
      </c>
      <c r="Y710" s="263">
        <v>5940</v>
      </c>
      <c r="Z710" s="169"/>
      <c r="AA710" s="169"/>
      <c r="AB710" s="169"/>
      <c r="AC710" s="169"/>
      <c r="AD710" s="169"/>
      <c r="AE710" s="169"/>
      <c r="AF710" s="169"/>
      <c r="AG710" s="180"/>
      <c r="AH710" s="207">
        <v>5940</v>
      </c>
    </row>
    <row r="711" spans="2:34" ht="24.75" x14ac:dyDescent="0.25">
      <c r="B711" s="26"/>
      <c r="C711" s="48" t="s">
        <v>675</v>
      </c>
      <c r="D711" s="49">
        <v>10</v>
      </c>
      <c r="E711" s="23"/>
      <c r="F711" s="286" t="s">
        <v>2522</v>
      </c>
      <c r="G711" s="287" t="s">
        <v>2524</v>
      </c>
      <c r="H711" s="287" t="s">
        <v>2523</v>
      </c>
      <c r="I711" s="50">
        <v>64.900000000000006</v>
      </c>
      <c r="J711" s="169"/>
      <c r="K711" s="169"/>
      <c r="L711" s="169"/>
      <c r="M711" s="169"/>
      <c r="N711" s="169"/>
      <c r="O711" s="169"/>
      <c r="P711" s="169"/>
      <c r="Q711" s="169"/>
      <c r="R711" s="169"/>
      <c r="S711" s="207"/>
      <c r="T711" s="169"/>
      <c r="U711" s="169"/>
      <c r="V711" s="169"/>
      <c r="W711" s="180"/>
      <c r="X711" s="207">
        <v>10</v>
      </c>
      <c r="Y711" s="263">
        <v>64.900000000000006</v>
      </c>
      <c r="Z711" s="169"/>
      <c r="AA711" s="169"/>
      <c r="AB711" s="169"/>
      <c r="AC711" s="169"/>
      <c r="AD711" s="169"/>
      <c r="AE711" s="169"/>
      <c r="AF711" s="169"/>
      <c r="AG711" s="180"/>
      <c r="AH711" s="207">
        <v>64.900000000000006</v>
      </c>
    </row>
    <row r="712" spans="2:34" ht="24.75" x14ac:dyDescent="0.25">
      <c r="B712" s="26"/>
      <c r="C712" s="48" t="s">
        <v>676</v>
      </c>
      <c r="D712" s="49">
        <v>10</v>
      </c>
      <c r="E712" s="23"/>
      <c r="F712" s="286" t="s">
        <v>2522</v>
      </c>
      <c r="G712" s="287" t="s">
        <v>2524</v>
      </c>
      <c r="H712" s="287" t="s">
        <v>2523</v>
      </c>
      <c r="I712" s="50">
        <v>64.900000000000006</v>
      </c>
      <c r="J712" s="169"/>
      <c r="K712" s="169"/>
      <c r="L712" s="169"/>
      <c r="M712" s="169"/>
      <c r="N712" s="169"/>
      <c r="O712" s="169"/>
      <c r="P712" s="169"/>
      <c r="Q712" s="169"/>
      <c r="R712" s="169"/>
      <c r="S712" s="207"/>
      <c r="T712" s="169"/>
      <c r="U712" s="169"/>
      <c r="V712" s="169"/>
      <c r="W712" s="180"/>
      <c r="X712" s="207">
        <v>10</v>
      </c>
      <c r="Y712" s="263">
        <v>64.900000000000006</v>
      </c>
      <c r="Z712" s="169"/>
      <c r="AA712" s="169"/>
      <c r="AB712" s="169"/>
      <c r="AC712" s="169"/>
      <c r="AD712" s="169"/>
      <c r="AE712" s="169"/>
      <c r="AF712" s="169"/>
      <c r="AG712" s="180"/>
      <c r="AH712" s="207">
        <v>64.900000000000006</v>
      </c>
    </row>
    <row r="713" spans="2:34" ht="24.75" x14ac:dyDescent="0.25">
      <c r="B713" s="26"/>
      <c r="C713" s="48" t="s">
        <v>677</v>
      </c>
      <c r="D713" s="49">
        <v>10</v>
      </c>
      <c r="E713" s="23"/>
      <c r="F713" s="286" t="s">
        <v>2522</v>
      </c>
      <c r="G713" s="287" t="s">
        <v>2524</v>
      </c>
      <c r="H713" s="287" t="s">
        <v>2523</v>
      </c>
      <c r="I713" s="50">
        <v>64.900000000000006</v>
      </c>
      <c r="J713" s="169"/>
      <c r="K713" s="169"/>
      <c r="L713" s="169"/>
      <c r="M713" s="169"/>
      <c r="N713" s="169"/>
      <c r="O713" s="169"/>
      <c r="P713" s="169"/>
      <c r="Q713" s="169"/>
      <c r="R713" s="169"/>
      <c r="S713" s="207"/>
      <c r="T713" s="169"/>
      <c r="U713" s="169"/>
      <c r="V713" s="169"/>
      <c r="W713" s="180"/>
      <c r="X713" s="207">
        <v>10</v>
      </c>
      <c r="Y713" s="263">
        <v>64.900000000000006</v>
      </c>
      <c r="Z713" s="169"/>
      <c r="AA713" s="169"/>
      <c r="AB713" s="169"/>
      <c r="AC713" s="169"/>
      <c r="AD713" s="169"/>
      <c r="AE713" s="169"/>
      <c r="AF713" s="169"/>
      <c r="AG713" s="180"/>
      <c r="AH713" s="207">
        <v>64.900000000000006</v>
      </c>
    </row>
    <row r="714" spans="2:34" ht="24.75" x14ac:dyDescent="0.25">
      <c r="B714" s="26"/>
      <c r="C714" s="48" t="s">
        <v>678</v>
      </c>
      <c r="D714" s="49">
        <v>10</v>
      </c>
      <c r="E714" s="23"/>
      <c r="F714" s="286" t="s">
        <v>2522</v>
      </c>
      <c r="G714" s="287" t="s">
        <v>2524</v>
      </c>
      <c r="H714" s="287" t="s">
        <v>2523</v>
      </c>
      <c r="I714" s="50">
        <v>64.900000000000006</v>
      </c>
      <c r="J714" s="169"/>
      <c r="K714" s="169"/>
      <c r="L714" s="169"/>
      <c r="M714" s="169"/>
      <c r="N714" s="169"/>
      <c r="O714" s="169"/>
      <c r="P714" s="169"/>
      <c r="Q714" s="169"/>
      <c r="R714" s="169"/>
      <c r="S714" s="207"/>
      <c r="T714" s="169"/>
      <c r="U714" s="169"/>
      <c r="V714" s="169"/>
      <c r="W714" s="180"/>
      <c r="X714" s="207">
        <v>10</v>
      </c>
      <c r="Y714" s="263">
        <v>64.900000000000006</v>
      </c>
      <c r="Z714" s="169"/>
      <c r="AA714" s="169"/>
      <c r="AB714" s="169"/>
      <c r="AC714" s="169"/>
      <c r="AD714" s="169"/>
      <c r="AE714" s="169"/>
      <c r="AF714" s="169"/>
      <c r="AG714" s="180"/>
      <c r="AH714" s="207">
        <v>64.900000000000006</v>
      </c>
    </row>
    <row r="715" spans="2:34" ht="24.75" x14ac:dyDescent="0.25">
      <c r="B715" s="26"/>
      <c r="C715" s="48" t="s">
        <v>679</v>
      </c>
      <c r="D715" s="49">
        <v>10</v>
      </c>
      <c r="E715" s="23"/>
      <c r="F715" s="286" t="s">
        <v>2522</v>
      </c>
      <c r="G715" s="287" t="s">
        <v>2524</v>
      </c>
      <c r="H715" s="287" t="s">
        <v>2523</v>
      </c>
      <c r="I715" s="50">
        <v>64.900000000000006</v>
      </c>
      <c r="J715" s="169"/>
      <c r="K715" s="169"/>
      <c r="L715" s="169"/>
      <c r="M715" s="169"/>
      <c r="N715" s="169"/>
      <c r="O715" s="169"/>
      <c r="P715" s="169"/>
      <c r="Q715" s="169"/>
      <c r="R715" s="169"/>
      <c r="S715" s="207"/>
      <c r="T715" s="169"/>
      <c r="U715" s="169"/>
      <c r="V715" s="169"/>
      <c r="W715" s="180"/>
      <c r="X715" s="207">
        <v>10</v>
      </c>
      <c r="Y715" s="263">
        <v>64.900000000000006</v>
      </c>
      <c r="Z715" s="169"/>
      <c r="AA715" s="169"/>
      <c r="AB715" s="169"/>
      <c r="AC715" s="169"/>
      <c r="AD715" s="169"/>
      <c r="AE715" s="169"/>
      <c r="AF715" s="169"/>
      <c r="AG715" s="180"/>
      <c r="AH715" s="207">
        <v>64.900000000000006</v>
      </c>
    </row>
    <row r="716" spans="2:34" ht="24.75" x14ac:dyDescent="0.25">
      <c r="B716" s="26"/>
      <c r="C716" s="48" t="s">
        <v>680</v>
      </c>
      <c r="D716" s="49">
        <v>10</v>
      </c>
      <c r="E716" s="23"/>
      <c r="F716" s="286" t="s">
        <v>2522</v>
      </c>
      <c r="G716" s="287" t="s">
        <v>2524</v>
      </c>
      <c r="H716" s="287" t="s">
        <v>2523</v>
      </c>
      <c r="I716" s="50">
        <v>64.900000000000006</v>
      </c>
      <c r="J716" s="169"/>
      <c r="K716" s="169"/>
      <c r="L716" s="169"/>
      <c r="M716" s="169"/>
      <c r="N716" s="169"/>
      <c r="O716" s="169"/>
      <c r="P716" s="169"/>
      <c r="Q716" s="169"/>
      <c r="R716" s="169"/>
      <c r="S716" s="207"/>
      <c r="T716" s="169"/>
      <c r="U716" s="169"/>
      <c r="V716" s="169"/>
      <c r="W716" s="180"/>
      <c r="X716" s="207">
        <v>10</v>
      </c>
      <c r="Y716" s="263">
        <v>64.900000000000006</v>
      </c>
      <c r="Z716" s="169"/>
      <c r="AA716" s="169"/>
      <c r="AB716" s="169"/>
      <c r="AC716" s="169"/>
      <c r="AD716" s="169"/>
      <c r="AE716" s="169"/>
      <c r="AF716" s="169"/>
      <c r="AG716" s="180"/>
      <c r="AH716" s="207">
        <v>64.900000000000006</v>
      </c>
    </row>
    <row r="717" spans="2:34" ht="24.75" x14ac:dyDescent="0.25">
      <c r="B717" s="26"/>
      <c r="C717" s="48" t="s">
        <v>681</v>
      </c>
      <c r="D717" s="49">
        <v>10</v>
      </c>
      <c r="E717" s="23"/>
      <c r="F717" s="286" t="s">
        <v>2522</v>
      </c>
      <c r="G717" s="287" t="s">
        <v>2524</v>
      </c>
      <c r="H717" s="287" t="s">
        <v>2523</v>
      </c>
      <c r="I717" s="50">
        <v>64.900000000000006</v>
      </c>
      <c r="J717" s="169"/>
      <c r="K717" s="169"/>
      <c r="L717" s="169"/>
      <c r="M717" s="169"/>
      <c r="N717" s="169"/>
      <c r="O717" s="169"/>
      <c r="P717" s="169"/>
      <c r="Q717" s="169"/>
      <c r="R717" s="169"/>
      <c r="S717" s="207"/>
      <c r="T717" s="169"/>
      <c r="U717" s="169"/>
      <c r="V717" s="169"/>
      <c r="W717" s="180"/>
      <c r="X717" s="207">
        <v>10</v>
      </c>
      <c r="Y717" s="263">
        <v>64.900000000000006</v>
      </c>
      <c r="Z717" s="169"/>
      <c r="AA717" s="169"/>
      <c r="AB717" s="169"/>
      <c r="AC717" s="169"/>
      <c r="AD717" s="169"/>
      <c r="AE717" s="169"/>
      <c r="AF717" s="169"/>
      <c r="AG717" s="180"/>
      <c r="AH717" s="207">
        <v>64.900000000000006</v>
      </c>
    </row>
    <row r="718" spans="2:34" ht="24.75" x14ac:dyDescent="0.25">
      <c r="B718" s="26"/>
      <c r="C718" s="48" t="s">
        <v>682</v>
      </c>
      <c r="D718" s="49">
        <v>10</v>
      </c>
      <c r="E718" s="23"/>
      <c r="F718" s="286" t="s">
        <v>2522</v>
      </c>
      <c r="G718" s="287" t="s">
        <v>2524</v>
      </c>
      <c r="H718" s="287" t="s">
        <v>2523</v>
      </c>
      <c r="I718" s="50">
        <v>64.900000000000006</v>
      </c>
      <c r="J718" s="169"/>
      <c r="K718" s="169"/>
      <c r="L718" s="169"/>
      <c r="M718" s="169"/>
      <c r="N718" s="169"/>
      <c r="O718" s="169"/>
      <c r="P718" s="169"/>
      <c r="Q718" s="169"/>
      <c r="R718" s="169"/>
      <c r="S718" s="207"/>
      <c r="T718" s="169"/>
      <c r="U718" s="169"/>
      <c r="V718" s="169"/>
      <c r="W718" s="180"/>
      <c r="X718" s="207">
        <v>10</v>
      </c>
      <c r="Y718" s="263">
        <v>64.900000000000006</v>
      </c>
      <c r="Z718" s="169"/>
      <c r="AA718" s="169"/>
      <c r="AB718" s="169"/>
      <c r="AC718" s="169"/>
      <c r="AD718" s="169"/>
      <c r="AE718" s="169"/>
      <c r="AF718" s="169"/>
      <c r="AG718" s="180"/>
      <c r="AH718" s="207">
        <v>64.900000000000006</v>
      </c>
    </row>
    <row r="719" spans="2:34" ht="24.75" x14ac:dyDescent="0.25">
      <c r="B719" s="26"/>
      <c r="C719" s="48" t="s">
        <v>683</v>
      </c>
      <c r="D719" s="49">
        <v>10</v>
      </c>
      <c r="E719" s="23"/>
      <c r="F719" s="286" t="s">
        <v>2522</v>
      </c>
      <c r="G719" s="287" t="s">
        <v>2524</v>
      </c>
      <c r="H719" s="287" t="s">
        <v>2523</v>
      </c>
      <c r="I719" s="50">
        <v>590</v>
      </c>
      <c r="J719" s="169"/>
      <c r="K719" s="169"/>
      <c r="L719" s="169"/>
      <c r="M719" s="169"/>
      <c r="N719" s="169"/>
      <c r="O719" s="169"/>
      <c r="P719" s="169"/>
      <c r="Q719" s="169"/>
      <c r="R719" s="169"/>
      <c r="S719" s="207"/>
      <c r="T719" s="169"/>
      <c r="U719" s="169"/>
      <c r="V719" s="169"/>
      <c r="W719" s="180"/>
      <c r="X719" s="207">
        <v>10</v>
      </c>
      <c r="Y719" s="263">
        <v>590</v>
      </c>
      <c r="Z719" s="169"/>
      <c r="AA719" s="169"/>
      <c r="AB719" s="169"/>
      <c r="AC719" s="169"/>
      <c r="AD719" s="169"/>
      <c r="AE719" s="169"/>
      <c r="AF719" s="169"/>
      <c r="AG719" s="180"/>
      <c r="AH719" s="207">
        <v>590</v>
      </c>
    </row>
    <row r="720" spans="2:34" ht="24.75" x14ac:dyDescent="0.25">
      <c r="B720" s="26"/>
      <c r="C720" s="48" t="s">
        <v>684</v>
      </c>
      <c r="D720" s="49">
        <v>10</v>
      </c>
      <c r="E720" s="23"/>
      <c r="F720" s="286" t="s">
        <v>2522</v>
      </c>
      <c r="G720" s="287" t="s">
        <v>2524</v>
      </c>
      <c r="H720" s="287" t="s">
        <v>2523</v>
      </c>
      <c r="I720" s="50">
        <v>220.5</v>
      </c>
      <c r="J720" s="169"/>
      <c r="K720" s="169"/>
      <c r="L720" s="169"/>
      <c r="M720" s="169"/>
      <c r="N720" s="169"/>
      <c r="O720" s="169"/>
      <c r="P720" s="169"/>
      <c r="Q720" s="169"/>
      <c r="R720" s="169"/>
      <c r="S720" s="207"/>
      <c r="T720" s="169"/>
      <c r="U720" s="169"/>
      <c r="V720" s="169"/>
      <c r="W720" s="180"/>
      <c r="X720" s="207">
        <v>10</v>
      </c>
      <c r="Y720" s="263">
        <v>220.5</v>
      </c>
      <c r="Z720" s="169"/>
      <c r="AA720" s="169"/>
      <c r="AB720" s="169"/>
      <c r="AC720" s="169"/>
      <c r="AD720" s="169"/>
      <c r="AE720" s="169"/>
      <c r="AF720" s="169"/>
      <c r="AG720" s="180"/>
      <c r="AH720" s="207">
        <v>220.5</v>
      </c>
    </row>
    <row r="721" spans="2:34" ht="24.75" x14ac:dyDescent="0.25">
      <c r="B721" s="26"/>
      <c r="C721" s="48" t="s">
        <v>685</v>
      </c>
      <c r="D721" s="49">
        <v>10</v>
      </c>
      <c r="E721" s="23"/>
      <c r="F721" s="286" t="s">
        <v>2522</v>
      </c>
      <c r="G721" s="287" t="s">
        <v>2524</v>
      </c>
      <c r="H721" s="287" t="s">
        <v>2523</v>
      </c>
      <c r="I721" s="50">
        <v>457</v>
      </c>
      <c r="J721" s="169"/>
      <c r="K721" s="169"/>
      <c r="L721" s="169"/>
      <c r="M721" s="169"/>
      <c r="N721" s="169"/>
      <c r="O721" s="169"/>
      <c r="P721" s="169"/>
      <c r="Q721" s="169"/>
      <c r="R721" s="169"/>
      <c r="S721" s="207"/>
      <c r="T721" s="169"/>
      <c r="U721" s="169"/>
      <c r="V721" s="169"/>
      <c r="W721" s="180"/>
      <c r="X721" s="207">
        <v>10</v>
      </c>
      <c r="Y721" s="263">
        <v>457</v>
      </c>
      <c r="Z721" s="169"/>
      <c r="AA721" s="169"/>
      <c r="AB721" s="169"/>
      <c r="AC721" s="169"/>
      <c r="AD721" s="169"/>
      <c r="AE721" s="169"/>
      <c r="AF721" s="169"/>
      <c r="AG721" s="180"/>
      <c r="AH721" s="207">
        <v>457</v>
      </c>
    </row>
    <row r="722" spans="2:34" ht="24.75" x14ac:dyDescent="0.25">
      <c r="B722" s="26"/>
      <c r="C722" s="48" t="s">
        <v>686</v>
      </c>
      <c r="D722" s="49">
        <v>10</v>
      </c>
      <c r="E722" s="23"/>
      <c r="F722" s="286" t="s">
        <v>2522</v>
      </c>
      <c r="G722" s="287" t="s">
        <v>2524</v>
      </c>
      <c r="H722" s="287" t="s">
        <v>2523</v>
      </c>
      <c r="I722" s="50">
        <v>1200</v>
      </c>
      <c r="J722" s="169"/>
      <c r="K722" s="169"/>
      <c r="L722" s="169"/>
      <c r="M722" s="169"/>
      <c r="N722" s="169"/>
      <c r="O722" s="169"/>
      <c r="P722" s="169"/>
      <c r="Q722" s="169"/>
      <c r="R722" s="169"/>
      <c r="S722" s="207"/>
      <c r="T722" s="169"/>
      <c r="U722" s="169"/>
      <c r="V722" s="169"/>
      <c r="W722" s="180"/>
      <c r="X722" s="207">
        <v>10</v>
      </c>
      <c r="Y722" s="263">
        <v>1200</v>
      </c>
      <c r="Z722" s="169"/>
      <c r="AA722" s="169"/>
      <c r="AB722" s="169"/>
      <c r="AC722" s="169"/>
      <c r="AD722" s="169"/>
      <c r="AE722" s="169"/>
      <c r="AF722" s="169"/>
      <c r="AG722" s="180"/>
      <c r="AH722" s="207">
        <v>1200</v>
      </c>
    </row>
    <row r="723" spans="2:34" ht="24.75" x14ac:dyDescent="0.25">
      <c r="B723" s="26"/>
      <c r="C723" s="48" t="s">
        <v>687</v>
      </c>
      <c r="D723" s="49">
        <v>4</v>
      </c>
      <c r="E723" s="23"/>
      <c r="F723" s="286" t="s">
        <v>2522</v>
      </c>
      <c r="G723" s="287" t="s">
        <v>2524</v>
      </c>
      <c r="H723" s="287" t="s">
        <v>2523</v>
      </c>
      <c r="I723" s="50">
        <v>771.72</v>
      </c>
      <c r="J723" s="169"/>
      <c r="K723" s="169"/>
      <c r="L723" s="169"/>
      <c r="M723" s="169"/>
      <c r="N723" s="169"/>
      <c r="O723" s="169"/>
      <c r="P723" s="169"/>
      <c r="Q723" s="169"/>
      <c r="R723" s="169"/>
      <c r="S723" s="207"/>
      <c r="T723" s="169"/>
      <c r="U723" s="169"/>
      <c r="V723" s="169"/>
      <c r="W723" s="180"/>
      <c r="X723" s="207">
        <v>4</v>
      </c>
      <c r="Y723" s="263">
        <v>771.72</v>
      </c>
      <c r="Z723" s="169"/>
      <c r="AA723" s="169"/>
      <c r="AB723" s="169"/>
      <c r="AC723" s="169"/>
      <c r="AD723" s="169"/>
      <c r="AE723" s="169"/>
      <c r="AF723" s="169"/>
      <c r="AG723" s="180"/>
      <c r="AH723" s="207">
        <v>771.72</v>
      </c>
    </row>
    <row r="724" spans="2:34" ht="24.75" x14ac:dyDescent="0.25">
      <c r="B724" s="26"/>
      <c r="C724" s="48" t="s">
        <v>688</v>
      </c>
      <c r="D724" s="49">
        <v>2</v>
      </c>
      <c r="E724" s="23"/>
      <c r="F724" s="286" t="s">
        <v>2522</v>
      </c>
      <c r="G724" s="287" t="s">
        <v>2524</v>
      </c>
      <c r="H724" s="287" t="s">
        <v>2523</v>
      </c>
      <c r="I724" s="50">
        <v>399.64</v>
      </c>
      <c r="J724" s="169"/>
      <c r="K724" s="169"/>
      <c r="L724" s="169"/>
      <c r="M724" s="169"/>
      <c r="N724" s="169"/>
      <c r="O724" s="169"/>
      <c r="P724" s="169"/>
      <c r="Q724" s="169"/>
      <c r="R724" s="169"/>
      <c r="S724" s="207"/>
      <c r="T724" s="169"/>
      <c r="U724" s="169"/>
      <c r="V724" s="169"/>
      <c r="W724" s="180"/>
      <c r="X724" s="207">
        <v>2</v>
      </c>
      <c r="Y724" s="263">
        <v>399.64</v>
      </c>
      <c r="Z724" s="169"/>
      <c r="AA724" s="169"/>
      <c r="AB724" s="169"/>
      <c r="AC724" s="169"/>
      <c r="AD724" s="169"/>
      <c r="AE724" s="169"/>
      <c r="AF724" s="169"/>
      <c r="AG724" s="180"/>
      <c r="AH724" s="207">
        <v>399.64</v>
      </c>
    </row>
    <row r="725" spans="2:34" ht="24.75" x14ac:dyDescent="0.25">
      <c r="B725" s="26"/>
      <c r="C725" s="48" t="s">
        <v>689</v>
      </c>
      <c r="D725" s="49">
        <v>10</v>
      </c>
      <c r="E725" s="23"/>
      <c r="F725" s="286" t="s">
        <v>2522</v>
      </c>
      <c r="G725" s="287" t="s">
        <v>2524</v>
      </c>
      <c r="H725" s="287" t="s">
        <v>2523</v>
      </c>
      <c r="I725" s="50">
        <v>1102.5</v>
      </c>
      <c r="J725" s="169"/>
      <c r="K725" s="169"/>
      <c r="L725" s="169"/>
      <c r="M725" s="169"/>
      <c r="N725" s="169"/>
      <c r="O725" s="169"/>
      <c r="P725" s="169"/>
      <c r="Q725" s="169"/>
      <c r="R725" s="169"/>
      <c r="S725" s="207"/>
      <c r="T725" s="169"/>
      <c r="U725" s="169"/>
      <c r="V725" s="169"/>
      <c r="W725" s="180"/>
      <c r="X725" s="207">
        <v>10</v>
      </c>
      <c r="Y725" s="263">
        <v>1102.5</v>
      </c>
      <c r="Z725" s="169"/>
      <c r="AA725" s="169"/>
      <c r="AB725" s="169"/>
      <c r="AC725" s="169"/>
      <c r="AD725" s="169"/>
      <c r="AE725" s="169"/>
      <c r="AF725" s="169"/>
      <c r="AG725" s="180"/>
      <c r="AH725" s="207">
        <v>1102.5</v>
      </c>
    </row>
    <row r="726" spans="2:34" ht="24.75" x14ac:dyDescent="0.25">
      <c r="B726" s="26"/>
      <c r="C726" s="48" t="s">
        <v>690</v>
      </c>
      <c r="D726" s="49">
        <v>6</v>
      </c>
      <c r="E726" s="23"/>
      <c r="F726" s="286" t="s">
        <v>2522</v>
      </c>
      <c r="G726" s="287" t="s">
        <v>2524</v>
      </c>
      <c r="H726" s="287" t="s">
        <v>2523</v>
      </c>
      <c r="I726" s="50">
        <v>620.16</v>
      </c>
      <c r="J726" s="169"/>
      <c r="K726" s="169"/>
      <c r="L726" s="169"/>
      <c r="M726" s="169"/>
      <c r="N726" s="169"/>
      <c r="O726" s="169"/>
      <c r="P726" s="169"/>
      <c r="Q726" s="169"/>
      <c r="R726" s="169"/>
      <c r="S726" s="207"/>
      <c r="T726" s="169"/>
      <c r="U726" s="169"/>
      <c r="V726" s="169"/>
      <c r="W726" s="180"/>
      <c r="X726" s="207">
        <v>6</v>
      </c>
      <c r="Y726" s="263">
        <v>620.16</v>
      </c>
      <c r="Z726" s="169"/>
      <c r="AA726" s="169"/>
      <c r="AB726" s="169"/>
      <c r="AC726" s="169"/>
      <c r="AD726" s="169"/>
      <c r="AE726" s="169"/>
      <c r="AF726" s="169"/>
      <c r="AG726" s="180"/>
      <c r="AH726" s="207">
        <v>620.16</v>
      </c>
    </row>
    <row r="727" spans="2:34" ht="24.75" x14ac:dyDescent="0.25">
      <c r="B727" s="26"/>
      <c r="C727" s="48" t="s">
        <v>691</v>
      </c>
      <c r="D727" s="49">
        <v>5</v>
      </c>
      <c r="E727" s="23"/>
      <c r="F727" s="286" t="s">
        <v>2522</v>
      </c>
      <c r="G727" s="287" t="s">
        <v>2524</v>
      </c>
      <c r="H727" s="287" t="s">
        <v>2523</v>
      </c>
      <c r="I727" s="50">
        <v>153.4</v>
      </c>
      <c r="J727" s="169"/>
      <c r="K727" s="169"/>
      <c r="L727" s="169"/>
      <c r="M727" s="169"/>
      <c r="N727" s="169"/>
      <c r="O727" s="169"/>
      <c r="P727" s="169"/>
      <c r="Q727" s="169"/>
      <c r="R727" s="169"/>
      <c r="S727" s="207"/>
      <c r="T727" s="169"/>
      <c r="U727" s="169"/>
      <c r="V727" s="169"/>
      <c r="W727" s="180"/>
      <c r="X727" s="207">
        <v>5</v>
      </c>
      <c r="Y727" s="263">
        <v>153.4</v>
      </c>
      <c r="Z727" s="169"/>
      <c r="AA727" s="169"/>
      <c r="AB727" s="169"/>
      <c r="AC727" s="169"/>
      <c r="AD727" s="169"/>
      <c r="AE727" s="169"/>
      <c r="AF727" s="169"/>
      <c r="AG727" s="180"/>
      <c r="AH727" s="207">
        <v>153.4</v>
      </c>
    </row>
    <row r="728" spans="2:34" ht="24.75" x14ac:dyDescent="0.25">
      <c r="B728" s="26"/>
      <c r="C728" s="48" t="s">
        <v>692</v>
      </c>
      <c r="D728" s="49">
        <v>5</v>
      </c>
      <c r="E728" s="23"/>
      <c r="F728" s="286" t="s">
        <v>2522</v>
      </c>
      <c r="G728" s="287" t="s">
        <v>2524</v>
      </c>
      <c r="H728" s="287" t="s">
        <v>2523</v>
      </c>
      <c r="I728" s="50">
        <v>413.4</v>
      </c>
      <c r="J728" s="169"/>
      <c r="K728" s="169"/>
      <c r="L728" s="169"/>
      <c r="M728" s="169"/>
      <c r="N728" s="169"/>
      <c r="O728" s="169"/>
      <c r="P728" s="169"/>
      <c r="Q728" s="169"/>
      <c r="R728" s="169"/>
      <c r="S728" s="207"/>
      <c r="T728" s="169"/>
      <c r="U728" s="169"/>
      <c r="V728" s="169"/>
      <c r="W728" s="180"/>
      <c r="X728" s="207">
        <v>5</v>
      </c>
      <c r="Y728" s="263">
        <v>413.4</v>
      </c>
      <c r="Z728" s="169"/>
      <c r="AA728" s="169"/>
      <c r="AB728" s="169"/>
      <c r="AC728" s="169"/>
      <c r="AD728" s="169"/>
      <c r="AE728" s="169"/>
      <c r="AF728" s="169"/>
      <c r="AG728" s="180"/>
      <c r="AH728" s="207">
        <v>413.4</v>
      </c>
    </row>
    <row r="729" spans="2:34" ht="24.75" x14ac:dyDescent="0.25">
      <c r="B729" s="26"/>
      <c r="C729" s="48" t="s">
        <v>693</v>
      </c>
      <c r="D729" s="49">
        <v>5</v>
      </c>
      <c r="E729" s="23"/>
      <c r="F729" s="286" t="s">
        <v>2522</v>
      </c>
      <c r="G729" s="287" t="s">
        <v>2524</v>
      </c>
      <c r="H729" s="287" t="s">
        <v>2523</v>
      </c>
      <c r="I729" s="50">
        <v>413.4</v>
      </c>
      <c r="J729" s="169"/>
      <c r="K729" s="169"/>
      <c r="L729" s="169"/>
      <c r="M729" s="169"/>
      <c r="N729" s="169"/>
      <c r="O729" s="169"/>
      <c r="P729" s="169"/>
      <c r="Q729" s="169"/>
      <c r="R729" s="169"/>
      <c r="S729" s="207"/>
      <c r="T729" s="169"/>
      <c r="U729" s="169"/>
      <c r="V729" s="169"/>
      <c r="W729" s="180"/>
      <c r="X729" s="207">
        <v>5</v>
      </c>
      <c r="Y729" s="263">
        <v>413.4</v>
      </c>
      <c r="Z729" s="169"/>
      <c r="AA729" s="169"/>
      <c r="AB729" s="169"/>
      <c r="AC729" s="169"/>
      <c r="AD729" s="169"/>
      <c r="AE729" s="169"/>
      <c r="AF729" s="169"/>
      <c r="AG729" s="180"/>
      <c r="AH729" s="207">
        <v>413.4</v>
      </c>
    </row>
    <row r="730" spans="2:34" ht="24.75" x14ac:dyDescent="0.25">
      <c r="B730" s="26"/>
      <c r="C730" s="48" t="s">
        <v>694</v>
      </c>
      <c r="D730" s="49">
        <v>5</v>
      </c>
      <c r="E730" s="23"/>
      <c r="F730" s="286" t="s">
        <v>2522</v>
      </c>
      <c r="G730" s="287" t="s">
        <v>2524</v>
      </c>
      <c r="H730" s="287" t="s">
        <v>2523</v>
      </c>
      <c r="I730" s="50">
        <v>413.4</v>
      </c>
      <c r="J730" s="169"/>
      <c r="K730" s="169"/>
      <c r="L730" s="169"/>
      <c r="M730" s="169"/>
      <c r="N730" s="169"/>
      <c r="O730" s="169"/>
      <c r="P730" s="169"/>
      <c r="Q730" s="169"/>
      <c r="R730" s="169"/>
      <c r="S730" s="207"/>
      <c r="T730" s="169"/>
      <c r="U730" s="169"/>
      <c r="V730" s="169"/>
      <c r="W730" s="180"/>
      <c r="X730" s="207">
        <v>5</v>
      </c>
      <c r="Y730" s="263">
        <v>413.4</v>
      </c>
      <c r="Z730" s="169"/>
      <c r="AA730" s="169"/>
      <c r="AB730" s="169"/>
      <c r="AC730" s="169"/>
      <c r="AD730" s="169"/>
      <c r="AE730" s="169"/>
      <c r="AF730" s="169"/>
      <c r="AG730" s="180"/>
      <c r="AH730" s="207">
        <v>413.4</v>
      </c>
    </row>
    <row r="731" spans="2:34" ht="24.75" x14ac:dyDescent="0.25">
      <c r="B731" s="26"/>
      <c r="C731" s="48" t="s">
        <v>695</v>
      </c>
      <c r="D731" s="49">
        <v>5</v>
      </c>
      <c r="E731" s="23"/>
      <c r="F731" s="286" t="s">
        <v>2522</v>
      </c>
      <c r="G731" s="287" t="s">
        <v>2524</v>
      </c>
      <c r="H731" s="287" t="s">
        <v>2523</v>
      </c>
      <c r="I731" s="50">
        <v>413.4</v>
      </c>
      <c r="J731" s="169"/>
      <c r="K731" s="169"/>
      <c r="L731" s="169"/>
      <c r="M731" s="169"/>
      <c r="N731" s="169"/>
      <c r="O731" s="169"/>
      <c r="P731" s="169"/>
      <c r="Q731" s="169"/>
      <c r="R731" s="169"/>
      <c r="S731" s="207"/>
      <c r="T731" s="169"/>
      <c r="U731" s="169"/>
      <c r="V731" s="169"/>
      <c r="W731" s="180"/>
      <c r="X731" s="207">
        <v>5</v>
      </c>
      <c r="Y731" s="263">
        <v>413.4</v>
      </c>
      <c r="Z731" s="169"/>
      <c r="AA731" s="169"/>
      <c r="AB731" s="169"/>
      <c r="AC731" s="169"/>
      <c r="AD731" s="169"/>
      <c r="AE731" s="169"/>
      <c r="AF731" s="169"/>
      <c r="AG731" s="180"/>
      <c r="AH731" s="207">
        <v>413.4</v>
      </c>
    </row>
    <row r="732" spans="2:34" ht="24.75" x14ac:dyDescent="0.25">
      <c r="B732" s="26"/>
      <c r="C732" s="48" t="s">
        <v>696</v>
      </c>
      <c r="D732" s="49">
        <v>5</v>
      </c>
      <c r="E732" s="23"/>
      <c r="F732" s="286" t="s">
        <v>2522</v>
      </c>
      <c r="G732" s="287" t="s">
        <v>2524</v>
      </c>
      <c r="H732" s="287" t="s">
        <v>2523</v>
      </c>
      <c r="I732" s="50">
        <v>413.4</v>
      </c>
      <c r="J732" s="169"/>
      <c r="K732" s="169"/>
      <c r="L732" s="169"/>
      <c r="M732" s="169"/>
      <c r="N732" s="169"/>
      <c r="O732" s="169"/>
      <c r="P732" s="169"/>
      <c r="Q732" s="169"/>
      <c r="R732" s="169"/>
      <c r="S732" s="207"/>
      <c r="T732" s="169"/>
      <c r="U732" s="169"/>
      <c r="V732" s="169"/>
      <c r="W732" s="180"/>
      <c r="X732" s="207">
        <v>5</v>
      </c>
      <c r="Y732" s="263">
        <v>413.4</v>
      </c>
      <c r="Z732" s="169"/>
      <c r="AA732" s="169"/>
      <c r="AB732" s="169"/>
      <c r="AC732" s="169"/>
      <c r="AD732" s="169"/>
      <c r="AE732" s="169"/>
      <c r="AF732" s="169"/>
      <c r="AG732" s="180"/>
      <c r="AH732" s="207">
        <v>413.4</v>
      </c>
    </row>
    <row r="733" spans="2:34" ht="24.75" x14ac:dyDescent="0.25">
      <c r="B733" s="26"/>
      <c r="C733" s="48" t="s">
        <v>697</v>
      </c>
      <c r="D733" s="49">
        <v>5</v>
      </c>
      <c r="E733" s="23"/>
      <c r="F733" s="286" t="s">
        <v>2522</v>
      </c>
      <c r="G733" s="287" t="s">
        <v>2524</v>
      </c>
      <c r="H733" s="287" t="s">
        <v>2523</v>
      </c>
      <c r="I733" s="50">
        <v>413.4</v>
      </c>
      <c r="J733" s="169"/>
      <c r="K733" s="169"/>
      <c r="L733" s="169"/>
      <c r="M733" s="169"/>
      <c r="N733" s="169"/>
      <c r="O733" s="169"/>
      <c r="P733" s="169"/>
      <c r="Q733" s="169"/>
      <c r="R733" s="169"/>
      <c r="S733" s="207"/>
      <c r="T733" s="169"/>
      <c r="U733" s="169"/>
      <c r="V733" s="169"/>
      <c r="W733" s="180"/>
      <c r="X733" s="207">
        <v>5</v>
      </c>
      <c r="Y733" s="263">
        <v>413.4</v>
      </c>
      <c r="Z733" s="169"/>
      <c r="AA733" s="169"/>
      <c r="AB733" s="169"/>
      <c r="AC733" s="169"/>
      <c r="AD733" s="169"/>
      <c r="AE733" s="169"/>
      <c r="AF733" s="169"/>
      <c r="AG733" s="180"/>
      <c r="AH733" s="207">
        <v>413.4</v>
      </c>
    </row>
    <row r="734" spans="2:34" ht="24.75" x14ac:dyDescent="0.25">
      <c r="B734" s="26"/>
      <c r="C734" s="48" t="s">
        <v>698</v>
      </c>
      <c r="D734" s="49">
        <v>5</v>
      </c>
      <c r="E734" s="23"/>
      <c r="F734" s="286" t="s">
        <v>2522</v>
      </c>
      <c r="G734" s="287" t="s">
        <v>2524</v>
      </c>
      <c r="H734" s="287" t="s">
        <v>2523</v>
      </c>
      <c r="I734" s="50">
        <v>413.4</v>
      </c>
      <c r="J734" s="169"/>
      <c r="K734" s="169"/>
      <c r="L734" s="169"/>
      <c r="M734" s="169"/>
      <c r="N734" s="169"/>
      <c r="O734" s="169"/>
      <c r="P734" s="169"/>
      <c r="Q734" s="169"/>
      <c r="R734" s="169"/>
      <c r="S734" s="207"/>
      <c r="T734" s="169"/>
      <c r="U734" s="169"/>
      <c r="V734" s="169"/>
      <c r="W734" s="180"/>
      <c r="X734" s="207">
        <v>5</v>
      </c>
      <c r="Y734" s="263">
        <v>413.4</v>
      </c>
      <c r="Z734" s="169"/>
      <c r="AA734" s="169"/>
      <c r="AB734" s="169"/>
      <c r="AC734" s="169"/>
      <c r="AD734" s="169"/>
      <c r="AE734" s="169"/>
      <c r="AF734" s="169"/>
      <c r="AG734" s="180"/>
      <c r="AH734" s="207">
        <v>413.4</v>
      </c>
    </row>
    <row r="735" spans="2:34" ht="24.75" x14ac:dyDescent="0.25">
      <c r="B735" s="26"/>
      <c r="C735" s="48" t="s">
        <v>699</v>
      </c>
      <c r="D735" s="49">
        <v>5</v>
      </c>
      <c r="E735" s="23"/>
      <c r="F735" s="286" t="s">
        <v>2522</v>
      </c>
      <c r="G735" s="287" t="s">
        <v>2524</v>
      </c>
      <c r="H735" s="287" t="s">
        <v>2523</v>
      </c>
      <c r="I735" s="50">
        <v>413.4</v>
      </c>
      <c r="J735" s="169"/>
      <c r="K735" s="169"/>
      <c r="L735" s="169"/>
      <c r="M735" s="169"/>
      <c r="N735" s="169"/>
      <c r="O735" s="169"/>
      <c r="P735" s="169"/>
      <c r="Q735" s="169"/>
      <c r="R735" s="169"/>
      <c r="S735" s="207"/>
      <c r="T735" s="169"/>
      <c r="U735" s="169"/>
      <c r="V735" s="169"/>
      <c r="W735" s="180"/>
      <c r="X735" s="207">
        <v>5</v>
      </c>
      <c r="Y735" s="263">
        <v>413.4</v>
      </c>
      <c r="Z735" s="169"/>
      <c r="AA735" s="169"/>
      <c r="AB735" s="169"/>
      <c r="AC735" s="169"/>
      <c r="AD735" s="169"/>
      <c r="AE735" s="169"/>
      <c r="AF735" s="169"/>
      <c r="AG735" s="180"/>
      <c r="AH735" s="207">
        <v>413.4</v>
      </c>
    </row>
    <row r="736" spans="2:34" ht="24.75" x14ac:dyDescent="0.25">
      <c r="B736" s="26"/>
      <c r="C736" s="48" t="s">
        <v>700</v>
      </c>
      <c r="D736" s="49">
        <v>2</v>
      </c>
      <c r="E736" s="23"/>
      <c r="F736" s="286" t="s">
        <v>2522</v>
      </c>
      <c r="G736" s="287" t="s">
        <v>2524</v>
      </c>
      <c r="H736" s="287" t="s">
        <v>2523</v>
      </c>
      <c r="I736" s="50">
        <v>352.78</v>
      </c>
      <c r="J736" s="169"/>
      <c r="K736" s="169"/>
      <c r="L736" s="169"/>
      <c r="M736" s="169"/>
      <c r="N736" s="169"/>
      <c r="O736" s="169"/>
      <c r="P736" s="169"/>
      <c r="Q736" s="169"/>
      <c r="R736" s="169"/>
      <c r="S736" s="207"/>
      <c r="T736" s="169"/>
      <c r="U736" s="169"/>
      <c r="V736" s="169"/>
      <c r="W736" s="180"/>
      <c r="X736" s="207">
        <v>2</v>
      </c>
      <c r="Y736" s="263">
        <v>352.78</v>
      </c>
      <c r="Z736" s="169"/>
      <c r="AA736" s="169"/>
      <c r="AB736" s="169"/>
      <c r="AC736" s="169"/>
      <c r="AD736" s="169"/>
      <c r="AE736" s="169"/>
      <c r="AF736" s="169"/>
      <c r="AG736" s="180"/>
      <c r="AH736" s="207">
        <v>352.78</v>
      </c>
    </row>
    <row r="737" spans="2:34" ht="24.75" x14ac:dyDescent="0.25">
      <c r="B737" s="26"/>
      <c r="C737" s="48" t="s">
        <v>701</v>
      </c>
      <c r="D737" s="49">
        <v>3</v>
      </c>
      <c r="E737" s="23"/>
      <c r="F737" s="286" t="s">
        <v>2522</v>
      </c>
      <c r="G737" s="287" t="s">
        <v>2524</v>
      </c>
      <c r="H737" s="287" t="s">
        <v>2523</v>
      </c>
      <c r="I737" s="50">
        <v>661.47</v>
      </c>
      <c r="J737" s="169"/>
      <c r="K737" s="169"/>
      <c r="L737" s="169"/>
      <c r="M737" s="169"/>
      <c r="N737" s="169"/>
      <c r="O737" s="169"/>
      <c r="P737" s="169"/>
      <c r="Q737" s="169"/>
      <c r="R737" s="169"/>
      <c r="S737" s="207"/>
      <c r="T737" s="169"/>
      <c r="U737" s="169"/>
      <c r="V737" s="169"/>
      <c r="W737" s="180"/>
      <c r="X737" s="207">
        <v>3</v>
      </c>
      <c r="Y737" s="263">
        <v>661.47</v>
      </c>
      <c r="Z737" s="169"/>
      <c r="AA737" s="169"/>
      <c r="AB737" s="169"/>
      <c r="AC737" s="169"/>
      <c r="AD737" s="169"/>
      <c r="AE737" s="169"/>
      <c r="AF737" s="169"/>
      <c r="AG737" s="180"/>
      <c r="AH737" s="207">
        <v>661.47</v>
      </c>
    </row>
    <row r="738" spans="2:34" ht="24.75" x14ac:dyDescent="0.25">
      <c r="B738" s="26"/>
      <c r="C738" s="48" t="s">
        <v>702</v>
      </c>
      <c r="D738" s="49">
        <v>9</v>
      </c>
      <c r="E738" s="23"/>
      <c r="F738" s="286" t="s">
        <v>2522</v>
      </c>
      <c r="G738" s="287" t="s">
        <v>2524</v>
      </c>
      <c r="H738" s="287" t="s">
        <v>2523</v>
      </c>
      <c r="I738" s="50">
        <v>235.62</v>
      </c>
      <c r="J738" s="169"/>
      <c r="K738" s="169"/>
      <c r="L738" s="169"/>
      <c r="M738" s="169"/>
      <c r="N738" s="169"/>
      <c r="O738" s="169"/>
      <c r="P738" s="169"/>
      <c r="Q738" s="169"/>
      <c r="R738" s="169"/>
      <c r="S738" s="207"/>
      <c r="T738" s="169"/>
      <c r="U738" s="169"/>
      <c r="V738" s="169"/>
      <c r="W738" s="180"/>
      <c r="X738" s="207">
        <v>9</v>
      </c>
      <c r="Y738" s="263">
        <v>235.62</v>
      </c>
      <c r="Z738" s="169"/>
      <c r="AA738" s="169"/>
      <c r="AB738" s="169"/>
      <c r="AC738" s="169"/>
      <c r="AD738" s="169"/>
      <c r="AE738" s="169"/>
      <c r="AF738" s="169"/>
      <c r="AG738" s="180"/>
      <c r="AH738" s="207">
        <v>235.62</v>
      </c>
    </row>
    <row r="739" spans="2:34" ht="24.75" x14ac:dyDescent="0.25">
      <c r="B739" s="26"/>
      <c r="C739" s="48" t="s">
        <v>703</v>
      </c>
      <c r="D739" s="49">
        <v>1</v>
      </c>
      <c r="E739" s="23"/>
      <c r="F739" s="286" t="s">
        <v>2522</v>
      </c>
      <c r="G739" s="287" t="s">
        <v>2524</v>
      </c>
      <c r="H739" s="287" t="s">
        <v>2523</v>
      </c>
      <c r="I739" s="50">
        <v>232.9</v>
      </c>
      <c r="J739" s="169"/>
      <c r="K739" s="169"/>
      <c r="L739" s="169"/>
      <c r="M739" s="169"/>
      <c r="N739" s="169"/>
      <c r="O739" s="169"/>
      <c r="P739" s="169"/>
      <c r="Q739" s="169"/>
      <c r="R739" s="169"/>
      <c r="S739" s="207"/>
      <c r="T739" s="169"/>
      <c r="U739" s="169"/>
      <c r="V739" s="169"/>
      <c r="W739" s="180"/>
      <c r="X739" s="207">
        <v>1</v>
      </c>
      <c r="Y739" s="263">
        <v>232.9</v>
      </c>
      <c r="Z739" s="169"/>
      <c r="AA739" s="169"/>
      <c r="AB739" s="169"/>
      <c r="AC739" s="169"/>
      <c r="AD739" s="169"/>
      <c r="AE739" s="169"/>
      <c r="AF739" s="169"/>
      <c r="AG739" s="180"/>
      <c r="AH739" s="207">
        <v>232.9</v>
      </c>
    </row>
    <row r="740" spans="2:34" ht="24.75" x14ac:dyDescent="0.25">
      <c r="B740" s="26"/>
      <c r="C740" s="48" t="s">
        <v>704</v>
      </c>
      <c r="D740" s="49">
        <v>15</v>
      </c>
      <c r="E740" s="23"/>
      <c r="F740" s="286" t="s">
        <v>2522</v>
      </c>
      <c r="G740" s="287" t="s">
        <v>2524</v>
      </c>
      <c r="H740" s="287" t="s">
        <v>2523</v>
      </c>
      <c r="I740" s="50">
        <v>409.8</v>
      </c>
      <c r="J740" s="169"/>
      <c r="K740" s="169"/>
      <c r="L740" s="169"/>
      <c r="M740" s="169"/>
      <c r="N740" s="169"/>
      <c r="O740" s="169"/>
      <c r="P740" s="169"/>
      <c r="Q740" s="169"/>
      <c r="R740" s="169"/>
      <c r="S740" s="207"/>
      <c r="T740" s="169"/>
      <c r="U740" s="169"/>
      <c r="V740" s="169"/>
      <c r="W740" s="180"/>
      <c r="X740" s="207">
        <v>15</v>
      </c>
      <c r="Y740" s="263">
        <v>409.8</v>
      </c>
      <c r="Z740" s="169"/>
      <c r="AA740" s="169"/>
      <c r="AB740" s="169"/>
      <c r="AC740" s="169"/>
      <c r="AD740" s="169"/>
      <c r="AE740" s="169"/>
      <c r="AF740" s="169"/>
      <c r="AG740" s="180"/>
      <c r="AH740" s="207">
        <v>409.8</v>
      </c>
    </row>
    <row r="741" spans="2:34" ht="24.75" x14ac:dyDescent="0.25">
      <c r="B741" s="26"/>
      <c r="C741" s="48" t="s">
        <v>705</v>
      </c>
      <c r="D741" s="49">
        <v>30</v>
      </c>
      <c r="E741" s="23"/>
      <c r="F741" s="286" t="s">
        <v>2522</v>
      </c>
      <c r="G741" s="287" t="s">
        <v>2524</v>
      </c>
      <c r="H741" s="287" t="s">
        <v>2523</v>
      </c>
      <c r="I741" s="50">
        <v>2174.1000000000004</v>
      </c>
      <c r="J741" s="169"/>
      <c r="K741" s="169"/>
      <c r="L741" s="169"/>
      <c r="M741" s="169"/>
      <c r="N741" s="169"/>
      <c r="O741" s="169"/>
      <c r="P741" s="169"/>
      <c r="Q741" s="169"/>
      <c r="R741" s="169"/>
      <c r="S741" s="207"/>
      <c r="T741" s="169"/>
      <c r="U741" s="169"/>
      <c r="V741" s="169"/>
      <c r="W741" s="180"/>
      <c r="X741" s="207">
        <v>30</v>
      </c>
      <c r="Y741" s="263">
        <v>2174.1000000000004</v>
      </c>
      <c r="Z741" s="169"/>
      <c r="AA741" s="169"/>
      <c r="AB741" s="169"/>
      <c r="AC741" s="169"/>
      <c r="AD741" s="169"/>
      <c r="AE741" s="169"/>
      <c r="AF741" s="169"/>
      <c r="AG741" s="180"/>
      <c r="AH741" s="207">
        <v>2174.1000000000004</v>
      </c>
    </row>
    <row r="742" spans="2:34" ht="24.75" x14ac:dyDescent="0.25">
      <c r="B742" s="26"/>
      <c r="C742" s="48" t="s">
        <v>706</v>
      </c>
      <c r="D742" s="49">
        <v>32</v>
      </c>
      <c r="E742" s="23"/>
      <c r="F742" s="286" t="s">
        <v>2522</v>
      </c>
      <c r="G742" s="287" t="s">
        <v>2524</v>
      </c>
      <c r="H742" s="287" t="s">
        <v>2523</v>
      </c>
      <c r="I742" s="50">
        <v>2806.4</v>
      </c>
      <c r="J742" s="169"/>
      <c r="K742" s="169"/>
      <c r="L742" s="169"/>
      <c r="M742" s="169"/>
      <c r="N742" s="169"/>
      <c r="O742" s="169"/>
      <c r="P742" s="169"/>
      <c r="Q742" s="169"/>
      <c r="R742" s="169">
        <v>21</v>
      </c>
      <c r="S742" s="207">
        <v>1317.33</v>
      </c>
      <c r="T742" s="169"/>
      <c r="U742" s="169"/>
      <c r="V742" s="169"/>
      <c r="W742" s="180"/>
      <c r="X742" s="207">
        <v>11</v>
      </c>
      <c r="Y742" s="263">
        <v>1489.0700000000002</v>
      </c>
      <c r="Z742" s="169"/>
      <c r="AA742" s="169"/>
      <c r="AB742" s="169"/>
      <c r="AC742" s="169"/>
      <c r="AD742" s="169"/>
      <c r="AE742" s="169"/>
      <c r="AF742" s="169"/>
      <c r="AG742" s="180"/>
      <c r="AH742" s="207">
        <v>2806.4</v>
      </c>
    </row>
    <row r="743" spans="2:34" ht="24.75" x14ac:dyDescent="0.25">
      <c r="B743" s="26"/>
      <c r="C743" s="48" t="s">
        <v>707</v>
      </c>
      <c r="D743" s="49">
        <v>7</v>
      </c>
      <c r="E743" s="23"/>
      <c r="F743" s="286" t="s">
        <v>2522</v>
      </c>
      <c r="G743" s="287" t="s">
        <v>2524</v>
      </c>
      <c r="H743" s="287" t="s">
        <v>2523</v>
      </c>
      <c r="I743" s="50">
        <v>224.56</v>
      </c>
      <c r="J743" s="169"/>
      <c r="K743" s="169"/>
      <c r="L743" s="169"/>
      <c r="M743" s="169"/>
      <c r="N743" s="169"/>
      <c r="O743" s="169"/>
      <c r="P743" s="169"/>
      <c r="Q743" s="169"/>
      <c r="R743" s="169"/>
      <c r="S743" s="207"/>
      <c r="T743" s="169"/>
      <c r="U743" s="169"/>
      <c r="V743" s="169"/>
      <c r="W743" s="180"/>
      <c r="X743" s="207">
        <v>7</v>
      </c>
      <c r="Y743" s="263">
        <v>224.56</v>
      </c>
      <c r="Z743" s="169"/>
      <c r="AA743" s="169"/>
      <c r="AB743" s="169"/>
      <c r="AC743" s="169"/>
      <c r="AD743" s="169"/>
      <c r="AE743" s="169"/>
      <c r="AF743" s="169"/>
      <c r="AG743" s="180"/>
      <c r="AH743" s="207">
        <v>224.56</v>
      </c>
    </row>
    <row r="744" spans="2:34" ht="24.75" x14ac:dyDescent="0.25">
      <c r="B744" s="26"/>
      <c r="C744" s="48" t="s">
        <v>708</v>
      </c>
      <c r="D744" s="49">
        <v>4</v>
      </c>
      <c r="E744" s="23"/>
      <c r="F744" s="286" t="s">
        <v>2522</v>
      </c>
      <c r="G744" s="287" t="s">
        <v>2524</v>
      </c>
      <c r="H744" s="287" t="s">
        <v>2523</v>
      </c>
      <c r="I744" s="50">
        <v>2568.1999999999998</v>
      </c>
      <c r="J744" s="169"/>
      <c r="K744" s="169"/>
      <c r="L744" s="169"/>
      <c r="M744" s="169"/>
      <c r="N744" s="169"/>
      <c r="O744" s="169"/>
      <c r="P744" s="169"/>
      <c r="Q744" s="169"/>
      <c r="R744" s="169"/>
      <c r="S744" s="207"/>
      <c r="T744" s="169"/>
      <c r="U744" s="169"/>
      <c r="V744" s="169"/>
      <c r="W744" s="180"/>
      <c r="X744" s="207">
        <v>4</v>
      </c>
      <c r="Y744" s="263">
        <v>2568.1999999999998</v>
      </c>
      <c r="Z744" s="169"/>
      <c r="AA744" s="169"/>
      <c r="AB744" s="169"/>
      <c r="AC744" s="169"/>
      <c r="AD744" s="169"/>
      <c r="AE744" s="169"/>
      <c r="AF744" s="169"/>
      <c r="AG744" s="180"/>
      <c r="AH744" s="207">
        <v>2568.1999999999998</v>
      </c>
    </row>
    <row r="745" spans="2:34" ht="24.75" x14ac:dyDescent="0.25">
      <c r="B745" s="26"/>
      <c r="C745" s="48" t="s">
        <v>180</v>
      </c>
      <c r="D745" s="49">
        <v>150</v>
      </c>
      <c r="E745" s="23"/>
      <c r="F745" s="286" t="s">
        <v>2522</v>
      </c>
      <c r="G745" s="287" t="s">
        <v>2524</v>
      </c>
      <c r="H745" s="287" t="s">
        <v>2523</v>
      </c>
      <c r="I745" s="50">
        <v>1818</v>
      </c>
      <c r="J745" s="169"/>
      <c r="K745" s="169"/>
      <c r="L745" s="169"/>
      <c r="M745" s="169"/>
      <c r="N745" s="169"/>
      <c r="O745" s="169"/>
      <c r="P745" s="169"/>
      <c r="Q745" s="169"/>
      <c r="R745" s="169"/>
      <c r="S745" s="207"/>
      <c r="T745" s="169"/>
      <c r="U745" s="169"/>
      <c r="V745" s="169"/>
      <c r="W745" s="180"/>
      <c r="X745" s="207">
        <v>150</v>
      </c>
      <c r="Y745" s="263">
        <v>1818</v>
      </c>
      <c r="Z745" s="169"/>
      <c r="AA745" s="169"/>
      <c r="AB745" s="169"/>
      <c r="AC745" s="169"/>
      <c r="AD745" s="169"/>
      <c r="AE745" s="169"/>
      <c r="AF745" s="169"/>
      <c r="AG745" s="180"/>
      <c r="AH745" s="207">
        <v>1818</v>
      </c>
    </row>
    <row r="746" spans="2:34" ht="24.75" x14ac:dyDescent="0.25">
      <c r="B746" s="26"/>
      <c r="C746" s="48" t="s">
        <v>709</v>
      </c>
      <c r="D746" s="49">
        <v>10</v>
      </c>
      <c r="E746" s="23"/>
      <c r="F746" s="286" t="s">
        <v>2522</v>
      </c>
      <c r="G746" s="287" t="s">
        <v>2524</v>
      </c>
      <c r="H746" s="287" t="s">
        <v>2523</v>
      </c>
      <c r="I746" s="50">
        <v>3500</v>
      </c>
      <c r="J746" s="169"/>
      <c r="K746" s="169"/>
      <c r="L746" s="169"/>
      <c r="M746" s="169"/>
      <c r="N746" s="169"/>
      <c r="O746" s="169"/>
      <c r="P746" s="169"/>
      <c r="Q746" s="169"/>
      <c r="R746" s="169"/>
      <c r="S746" s="207"/>
      <c r="T746" s="169"/>
      <c r="U746" s="169"/>
      <c r="V746" s="169"/>
      <c r="W746" s="180"/>
      <c r="X746" s="207">
        <v>10</v>
      </c>
      <c r="Y746" s="263">
        <v>3500</v>
      </c>
      <c r="Z746" s="169"/>
      <c r="AA746" s="169"/>
      <c r="AB746" s="169"/>
      <c r="AC746" s="169"/>
      <c r="AD746" s="169"/>
      <c r="AE746" s="169"/>
      <c r="AF746" s="169"/>
      <c r="AG746" s="180"/>
      <c r="AH746" s="207">
        <v>3500</v>
      </c>
    </row>
    <row r="747" spans="2:34" ht="24.75" x14ac:dyDescent="0.25">
      <c r="B747" s="26"/>
      <c r="C747" s="48" t="s">
        <v>710</v>
      </c>
      <c r="D747" s="49">
        <v>1</v>
      </c>
      <c r="E747" s="23"/>
      <c r="F747" s="286" t="s">
        <v>2522</v>
      </c>
      <c r="G747" s="287" t="s">
        <v>2524</v>
      </c>
      <c r="H747" s="287" t="s">
        <v>2523</v>
      </c>
      <c r="I747" s="50">
        <v>79.930000000000007</v>
      </c>
      <c r="J747" s="169"/>
      <c r="K747" s="169"/>
      <c r="L747" s="169"/>
      <c r="M747" s="169"/>
      <c r="N747" s="169"/>
      <c r="O747" s="169"/>
      <c r="P747" s="169"/>
      <c r="Q747" s="169"/>
      <c r="R747" s="169"/>
      <c r="S747" s="207"/>
      <c r="T747" s="169"/>
      <c r="U747" s="169"/>
      <c r="V747" s="169"/>
      <c r="W747" s="180"/>
      <c r="X747" s="207">
        <v>1</v>
      </c>
      <c r="Y747" s="263">
        <v>79.930000000000007</v>
      </c>
      <c r="Z747" s="169"/>
      <c r="AA747" s="169"/>
      <c r="AB747" s="169"/>
      <c r="AC747" s="169"/>
      <c r="AD747" s="169"/>
      <c r="AE747" s="169"/>
      <c r="AF747" s="169"/>
      <c r="AG747" s="180"/>
      <c r="AH747" s="207">
        <v>79.930000000000007</v>
      </c>
    </row>
    <row r="748" spans="2:34" ht="24.75" x14ac:dyDescent="0.25">
      <c r="B748" s="26"/>
      <c r="C748" s="48" t="s">
        <v>711</v>
      </c>
      <c r="D748" s="49">
        <v>4</v>
      </c>
      <c r="E748" s="23"/>
      <c r="F748" s="286" t="s">
        <v>2522</v>
      </c>
      <c r="G748" s="287" t="s">
        <v>2524</v>
      </c>
      <c r="H748" s="287" t="s">
        <v>2523</v>
      </c>
      <c r="I748" s="50">
        <v>435.48</v>
      </c>
      <c r="J748" s="169"/>
      <c r="K748" s="169"/>
      <c r="L748" s="169"/>
      <c r="M748" s="169"/>
      <c r="N748" s="169"/>
      <c r="O748" s="169"/>
      <c r="P748" s="169"/>
      <c r="Q748" s="169"/>
      <c r="R748" s="169"/>
      <c r="S748" s="207"/>
      <c r="T748" s="169"/>
      <c r="U748" s="169"/>
      <c r="V748" s="169"/>
      <c r="W748" s="180"/>
      <c r="X748" s="207">
        <v>4</v>
      </c>
      <c r="Y748" s="263">
        <v>435.48</v>
      </c>
      <c r="Z748" s="169"/>
      <c r="AA748" s="169"/>
      <c r="AB748" s="169"/>
      <c r="AC748" s="169"/>
      <c r="AD748" s="169"/>
      <c r="AE748" s="169"/>
      <c r="AF748" s="169"/>
      <c r="AG748" s="180"/>
      <c r="AH748" s="207">
        <v>435.48</v>
      </c>
    </row>
    <row r="749" spans="2:34" x14ac:dyDescent="0.25">
      <c r="B749" s="85">
        <v>21702</v>
      </c>
      <c r="C749" s="16" t="s">
        <v>2507</v>
      </c>
      <c r="D749" s="16"/>
      <c r="E749" s="16"/>
      <c r="F749" s="16"/>
      <c r="G749" s="16"/>
      <c r="H749" s="16"/>
      <c r="I749" s="86">
        <v>8463.3000000000011</v>
      </c>
      <c r="J749" s="173">
        <v>0</v>
      </c>
      <c r="K749" s="173">
        <v>0</v>
      </c>
      <c r="L749" s="173">
        <v>0</v>
      </c>
      <c r="M749" s="173">
        <v>0</v>
      </c>
      <c r="N749" s="173">
        <v>0</v>
      </c>
      <c r="O749" s="173">
        <v>0</v>
      </c>
      <c r="P749" s="173">
        <v>0</v>
      </c>
      <c r="Q749" s="173">
        <v>0</v>
      </c>
      <c r="R749" s="173">
        <v>0</v>
      </c>
      <c r="S749" s="184">
        <v>0</v>
      </c>
      <c r="T749" s="173">
        <v>0</v>
      </c>
      <c r="U749" s="173">
        <v>0</v>
      </c>
      <c r="V749" s="173">
        <v>0</v>
      </c>
      <c r="W749" s="179">
        <v>0</v>
      </c>
      <c r="X749" s="173">
        <v>22</v>
      </c>
      <c r="Y749" s="267">
        <v>8463.3000000000011</v>
      </c>
      <c r="Z749" s="173">
        <v>0</v>
      </c>
      <c r="AA749" s="173">
        <v>0</v>
      </c>
      <c r="AB749" s="173">
        <v>0</v>
      </c>
      <c r="AC749" s="173">
        <v>0</v>
      </c>
      <c r="AD749" s="173">
        <v>0</v>
      </c>
      <c r="AE749" s="173">
        <v>0</v>
      </c>
      <c r="AF749" s="173">
        <v>0</v>
      </c>
      <c r="AG749" s="179">
        <v>0</v>
      </c>
      <c r="AH749" s="204">
        <v>8463.3000000000011</v>
      </c>
    </row>
    <row r="750" spans="2:34" ht="24.75" x14ac:dyDescent="0.25">
      <c r="B750" s="26"/>
      <c r="C750" s="48" t="s">
        <v>712</v>
      </c>
      <c r="D750" s="49">
        <v>1</v>
      </c>
      <c r="E750" s="23"/>
      <c r="F750" s="286" t="s">
        <v>2522</v>
      </c>
      <c r="G750" s="287" t="s">
        <v>2524</v>
      </c>
      <c r="H750" s="287" t="s">
        <v>2523</v>
      </c>
      <c r="I750" s="50">
        <v>324</v>
      </c>
      <c r="J750" s="169"/>
      <c r="K750" s="169"/>
      <c r="L750" s="169"/>
      <c r="M750" s="169"/>
      <c r="N750" s="169"/>
      <c r="O750" s="169"/>
      <c r="P750" s="169"/>
      <c r="Q750" s="169"/>
      <c r="R750" s="169"/>
      <c r="S750" s="207"/>
      <c r="T750" s="169"/>
      <c r="U750" s="169"/>
      <c r="V750" s="169"/>
      <c r="W750" s="180"/>
      <c r="X750" s="207">
        <v>1</v>
      </c>
      <c r="Y750" s="263">
        <v>324</v>
      </c>
      <c r="Z750" s="169"/>
      <c r="AA750" s="169"/>
      <c r="AB750" s="169"/>
      <c r="AC750" s="169"/>
      <c r="AD750" s="169"/>
      <c r="AE750" s="169"/>
      <c r="AF750" s="169"/>
      <c r="AG750" s="180"/>
      <c r="AH750" s="207">
        <v>324</v>
      </c>
    </row>
    <row r="751" spans="2:34" ht="24.75" x14ac:dyDescent="0.25">
      <c r="B751" s="26"/>
      <c r="C751" s="48" t="s">
        <v>713</v>
      </c>
      <c r="D751" s="49">
        <v>1</v>
      </c>
      <c r="E751" s="23"/>
      <c r="F751" s="286" t="s">
        <v>2522</v>
      </c>
      <c r="G751" s="287" t="s">
        <v>2524</v>
      </c>
      <c r="H751" s="287" t="s">
        <v>2523</v>
      </c>
      <c r="I751" s="50">
        <v>324</v>
      </c>
      <c r="J751" s="169"/>
      <c r="K751" s="169"/>
      <c r="L751" s="169"/>
      <c r="M751" s="169"/>
      <c r="N751" s="169"/>
      <c r="O751" s="169"/>
      <c r="P751" s="169"/>
      <c r="Q751" s="169"/>
      <c r="R751" s="169"/>
      <c r="S751" s="207"/>
      <c r="T751" s="169"/>
      <c r="U751" s="169"/>
      <c r="V751" s="169"/>
      <c r="W751" s="180"/>
      <c r="X751" s="207">
        <v>1</v>
      </c>
      <c r="Y751" s="263">
        <v>324</v>
      </c>
      <c r="Z751" s="169"/>
      <c r="AA751" s="169"/>
      <c r="AB751" s="169"/>
      <c r="AC751" s="169"/>
      <c r="AD751" s="169"/>
      <c r="AE751" s="169"/>
      <c r="AF751" s="169"/>
      <c r="AG751" s="180"/>
      <c r="AH751" s="207">
        <v>324</v>
      </c>
    </row>
    <row r="752" spans="2:34" ht="24.75" x14ac:dyDescent="0.25">
      <c r="B752" s="26"/>
      <c r="C752" s="48" t="s">
        <v>714</v>
      </c>
      <c r="D752" s="49">
        <v>1</v>
      </c>
      <c r="E752" s="23"/>
      <c r="F752" s="286" t="s">
        <v>2522</v>
      </c>
      <c r="G752" s="287" t="s">
        <v>2524</v>
      </c>
      <c r="H752" s="287" t="s">
        <v>2523</v>
      </c>
      <c r="I752" s="50">
        <v>324</v>
      </c>
      <c r="J752" s="169"/>
      <c r="K752" s="169"/>
      <c r="L752" s="169"/>
      <c r="M752" s="169"/>
      <c r="N752" s="169"/>
      <c r="O752" s="169"/>
      <c r="P752" s="169"/>
      <c r="Q752" s="169"/>
      <c r="R752" s="169"/>
      <c r="S752" s="207"/>
      <c r="T752" s="169"/>
      <c r="U752" s="169"/>
      <c r="V752" s="169"/>
      <c r="W752" s="180"/>
      <c r="X752" s="207">
        <v>1</v>
      </c>
      <c r="Y752" s="263">
        <v>324</v>
      </c>
      <c r="Z752" s="169"/>
      <c r="AA752" s="169"/>
      <c r="AB752" s="169"/>
      <c r="AC752" s="169"/>
      <c r="AD752" s="169"/>
      <c r="AE752" s="169"/>
      <c r="AF752" s="169"/>
      <c r="AG752" s="180"/>
      <c r="AH752" s="207">
        <v>324</v>
      </c>
    </row>
    <row r="753" spans="2:34" ht="24.75" x14ac:dyDescent="0.25">
      <c r="B753" s="26"/>
      <c r="C753" s="48" t="s">
        <v>715</v>
      </c>
      <c r="D753" s="49">
        <v>1</v>
      </c>
      <c r="E753" s="23"/>
      <c r="F753" s="286" t="s">
        <v>2522</v>
      </c>
      <c r="G753" s="287" t="s">
        <v>2524</v>
      </c>
      <c r="H753" s="287" t="s">
        <v>2523</v>
      </c>
      <c r="I753" s="50">
        <v>324</v>
      </c>
      <c r="J753" s="169"/>
      <c r="K753" s="169"/>
      <c r="L753" s="169"/>
      <c r="M753" s="169"/>
      <c r="N753" s="169"/>
      <c r="O753" s="169"/>
      <c r="P753" s="169"/>
      <c r="Q753" s="169"/>
      <c r="R753" s="169"/>
      <c r="S753" s="207"/>
      <c r="T753" s="169"/>
      <c r="U753" s="169"/>
      <c r="V753" s="169"/>
      <c r="W753" s="180"/>
      <c r="X753" s="207">
        <v>1</v>
      </c>
      <c r="Y753" s="263">
        <v>324</v>
      </c>
      <c r="Z753" s="169"/>
      <c r="AA753" s="169"/>
      <c r="AB753" s="169"/>
      <c r="AC753" s="169"/>
      <c r="AD753" s="169"/>
      <c r="AE753" s="169"/>
      <c r="AF753" s="169"/>
      <c r="AG753" s="180"/>
      <c r="AH753" s="207">
        <v>324</v>
      </c>
    </row>
    <row r="754" spans="2:34" ht="24.75" x14ac:dyDescent="0.25">
      <c r="B754" s="26"/>
      <c r="C754" s="48" t="s">
        <v>716</v>
      </c>
      <c r="D754" s="49">
        <v>1</v>
      </c>
      <c r="E754" s="23"/>
      <c r="F754" s="286" t="s">
        <v>2522</v>
      </c>
      <c r="G754" s="287" t="s">
        <v>2524</v>
      </c>
      <c r="H754" s="287" t="s">
        <v>2523</v>
      </c>
      <c r="I754" s="50">
        <v>324</v>
      </c>
      <c r="J754" s="169"/>
      <c r="K754" s="169"/>
      <c r="L754" s="169"/>
      <c r="M754" s="169"/>
      <c r="N754" s="169"/>
      <c r="O754" s="169"/>
      <c r="P754" s="169"/>
      <c r="Q754" s="169"/>
      <c r="R754" s="169"/>
      <c r="S754" s="207"/>
      <c r="T754" s="169"/>
      <c r="U754" s="169"/>
      <c r="V754" s="169"/>
      <c r="W754" s="180"/>
      <c r="X754" s="207">
        <v>1</v>
      </c>
      <c r="Y754" s="263">
        <v>324</v>
      </c>
      <c r="Z754" s="169"/>
      <c r="AA754" s="169"/>
      <c r="AB754" s="169"/>
      <c r="AC754" s="169"/>
      <c r="AD754" s="169"/>
      <c r="AE754" s="169"/>
      <c r="AF754" s="169"/>
      <c r="AG754" s="180"/>
      <c r="AH754" s="207">
        <v>324</v>
      </c>
    </row>
    <row r="755" spans="2:34" ht="24.75" x14ac:dyDescent="0.25">
      <c r="B755" s="26"/>
      <c r="C755" s="48" t="s">
        <v>717</v>
      </c>
      <c r="D755" s="49">
        <v>1</v>
      </c>
      <c r="E755" s="23"/>
      <c r="F755" s="286" t="s">
        <v>2522</v>
      </c>
      <c r="G755" s="287" t="s">
        <v>2524</v>
      </c>
      <c r="H755" s="287" t="s">
        <v>2523</v>
      </c>
      <c r="I755" s="50">
        <v>324</v>
      </c>
      <c r="J755" s="169"/>
      <c r="K755" s="169"/>
      <c r="L755" s="169"/>
      <c r="M755" s="169"/>
      <c r="N755" s="169"/>
      <c r="O755" s="169"/>
      <c r="P755" s="169"/>
      <c r="Q755" s="169"/>
      <c r="R755" s="169"/>
      <c r="S755" s="207"/>
      <c r="T755" s="169"/>
      <c r="U755" s="169"/>
      <c r="V755" s="169"/>
      <c r="W755" s="180"/>
      <c r="X755" s="207">
        <v>1</v>
      </c>
      <c r="Y755" s="263">
        <v>324</v>
      </c>
      <c r="Z755" s="169"/>
      <c r="AA755" s="169"/>
      <c r="AB755" s="169"/>
      <c r="AC755" s="169"/>
      <c r="AD755" s="169"/>
      <c r="AE755" s="169"/>
      <c r="AF755" s="169"/>
      <c r="AG755" s="180"/>
      <c r="AH755" s="207">
        <v>324</v>
      </c>
    </row>
    <row r="756" spans="2:34" ht="24.75" x14ac:dyDescent="0.25">
      <c r="B756" s="26"/>
      <c r="C756" s="48" t="s">
        <v>718</v>
      </c>
      <c r="D756" s="49">
        <v>1</v>
      </c>
      <c r="E756" s="23"/>
      <c r="F756" s="286" t="s">
        <v>2522</v>
      </c>
      <c r="G756" s="287" t="s">
        <v>2524</v>
      </c>
      <c r="H756" s="287" t="s">
        <v>2523</v>
      </c>
      <c r="I756" s="50">
        <v>324</v>
      </c>
      <c r="J756" s="169"/>
      <c r="K756" s="169"/>
      <c r="L756" s="169"/>
      <c r="M756" s="169"/>
      <c r="N756" s="169"/>
      <c r="O756" s="169"/>
      <c r="P756" s="169"/>
      <c r="Q756" s="169"/>
      <c r="R756" s="169"/>
      <c r="S756" s="207"/>
      <c r="T756" s="169"/>
      <c r="U756" s="169"/>
      <c r="V756" s="169"/>
      <c r="W756" s="180"/>
      <c r="X756" s="207">
        <v>1</v>
      </c>
      <c r="Y756" s="263">
        <v>324</v>
      </c>
      <c r="Z756" s="169"/>
      <c r="AA756" s="169"/>
      <c r="AB756" s="169"/>
      <c r="AC756" s="169"/>
      <c r="AD756" s="169"/>
      <c r="AE756" s="169"/>
      <c r="AF756" s="169"/>
      <c r="AG756" s="180"/>
      <c r="AH756" s="207">
        <v>324</v>
      </c>
    </row>
    <row r="757" spans="2:34" ht="24.75" x14ac:dyDescent="0.25">
      <c r="B757" s="26"/>
      <c r="C757" s="48" t="s">
        <v>719</v>
      </c>
      <c r="D757" s="49">
        <v>1</v>
      </c>
      <c r="E757" s="23"/>
      <c r="F757" s="286" t="s">
        <v>2522</v>
      </c>
      <c r="G757" s="287" t="s">
        <v>2524</v>
      </c>
      <c r="H757" s="287" t="s">
        <v>2523</v>
      </c>
      <c r="I757" s="50">
        <v>405.1</v>
      </c>
      <c r="J757" s="169"/>
      <c r="K757" s="169"/>
      <c r="L757" s="169"/>
      <c r="M757" s="169"/>
      <c r="N757" s="169"/>
      <c r="O757" s="169"/>
      <c r="P757" s="169"/>
      <c r="Q757" s="169"/>
      <c r="R757" s="169"/>
      <c r="S757" s="207"/>
      <c r="T757" s="169"/>
      <c r="U757" s="169"/>
      <c r="V757" s="169"/>
      <c r="W757" s="180"/>
      <c r="X757" s="207">
        <v>1</v>
      </c>
      <c r="Y757" s="263">
        <v>405.1</v>
      </c>
      <c r="Z757" s="169"/>
      <c r="AA757" s="169"/>
      <c r="AB757" s="169"/>
      <c r="AC757" s="169"/>
      <c r="AD757" s="169"/>
      <c r="AE757" s="169"/>
      <c r="AF757" s="169"/>
      <c r="AG757" s="180"/>
      <c r="AH757" s="207">
        <v>405.1</v>
      </c>
    </row>
    <row r="758" spans="2:34" ht="24.75" x14ac:dyDescent="0.25">
      <c r="B758" s="26"/>
      <c r="C758" s="48" t="s">
        <v>720</v>
      </c>
      <c r="D758" s="49">
        <v>1</v>
      </c>
      <c r="E758" s="23"/>
      <c r="F758" s="286" t="s">
        <v>2522</v>
      </c>
      <c r="G758" s="287" t="s">
        <v>2524</v>
      </c>
      <c r="H758" s="287" t="s">
        <v>2523</v>
      </c>
      <c r="I758" s="50">
        <v>457.92</v>
      </c>
      <c r="J758" s="169"/>
      <c r="K758" s="169"/>
      <c r="L758" s="169"/>
      <c r="M758" s="169"/>
      <c r="N758" s="169"/>
      <c r="O758" s="169"/>
      <c r="P758" s="169"/>
      <c r="Q758" s="169"/>
      <c r="R758" s="169"/>
      <c r="S758" s="207"/>
      <c r="T758" s="169"/>
      <c r="U758" s="169"/>
      <c r="V758" s="169"/>
      <c r="W758" s="180"/>
      <c r="X758" s="207">
        <v>1</v>
      </c>
      <c r="Y758" s="263">
        <v>457.92</v>
      </c>
      <c r="Z758" s="169"/>
      <c r="AA758" s="169"/>
      <c r="AB758" s="169"/>
      <c r="AC758" s="169"/>
      <c r="AD758" s="169"/>
      <c r="AE758" s="169"/>
      <c r="AF758" s="169"/>
      <c r="AG758" s="180"/>
      <c r="AH758" s="207">
        <v>457.92</v>
      </c>
    </row>
    <row r="759" spans="2:34" ht="24.75" x14ac:dyDescent="0.25">
      <c r="B759" s="26"/>
      <c r="C759" s="48" t="s">
        <v>721</v>
      </c>
      <c r="D759" s="49">
        <v>0</v>
      </c>
      <c r="E759" s="23"/>
      <c r="F759" s="286" t="s">
        <v>2522</v>
      </c>
      <c r="G759" s="287" t="s">
        <v>2524</v>
      </c>
      <c r="H759" s="287" t="s">
        <v>2523</v>
      </c>
      <c r="I759" s="50">
        <v>0</v>
      </c>
      <c r="J759" s="169"/>
      <c r="K759" s="169"/>
      <c r="L759" s="169"/>
      <c r="M759" s="169"/>
      <c r="N759" s="169"/>
      <c r="O759" s="169"/>
      <c r="P759" s="169"/>
      <c r="Q759" s="169"/>
      <c r="R759" s="169"/>
      <c r="S759" s="207"/>
      <c r="T759" s="169"/>
      <c r="U759" s="169"/>
      <c r="V759" s="169"/>
      <c r="W759" s="180"/>
      <c r="X759" s="207">
        <v>0</v>
      </c>
      <c r="Y759" s="263">
        <v>0</v>
      </c>
      <c r="Z759" s="169"/>
      <c r="AA759" s="169"/>
      <c r="AB759" s="169"/>
      <c r="AC759" s="169"/>
      <c r="AD759" s="169"/>
      <c r="AE759" s="169"/>
      <c r="AF759" s="169"/>
      <c r="AG759" s="180"/>
      <c r="AH759" s="207">
        <v>0</v>
      </c>
    </row>
    <row r="760" spans="2:34" ht="24.75" x14ac:dyDescent="0.25">
      <c r="B760" s="26"/>
      <c r="C760" s="48" t="s">
        <v>722</v>
      </c>
      <c r="D760" s="49">
        <v>0</v>
      </c>
      <c r="E760" s="23"/>
      <c r="F760" s="286" t="s">
        <v>2522</v>
      </c>
      <c r="G760" s="287" t="s">
        <v>2524</v>
      </c>
      <c r="H760" s="287" t="s">
        <v>2523</v>
      </c>
      <c r="I760" s="50">
        <v>0</v>
      </c>
      <c r="J760" s="169"/>
      <c r="K760" s="169"/>
      <c r="L760" s="169"/>
      <c r="M760" s="169"/>
      <c r="N760" s="169"/>
      <c r="O760" s="169"/>
      <c r="P760" s="169"/>
      <c r="Q760" s="169"/>
      <c r="R760" s="169"/>
      <c r="S760" s="207"/>
      <c r="T760" s="169"/>
      <c r="U760" s="169"/>
      <c r="V760" s="169"/>
      <c r="W760" s="180"/>
      <c r="X760" s="207">
        <v>0</v>
      </c>
      <c r="Y760" s="263">
        <v>0</v>
      </c>
      <c r="Z760" s="169"/>
      <c r="AA760" s="169"/>
      <c r="AB760" s="169"/>
      <c r="AC760" s="169"/>
      <c r="AD760" s="169"/>
      <c r="AE760" s="169"/>
      <c r="AF760" s="169"/>
      <c r="AG760" s="180"/>
      <c r="AH760" s="207">
        <v>0</v>
      </c>
    </row>
    <row r="761" spans="2:34" ht="24.75" x14ac:dyDescent="0.25">
      <c r="B761" s="26"/>
      <c r="C761" s="48" t="s">
        <v>723</v>
      </c>
      <c r="D761" s="49">
        <v>10</v>
      </c>
      <c r="E761" s="23"/>
      <c r="F761" s="286" t="s">
        <v>2522</v>
      </c>
      <c r="G761" s="287" t="s">
        <v>2524</v>
      </c>
      <c r="H761" s="287" t="s">
        <v>2523</v>
      </c>
      <c r="I761" s="50">
        <v>3741.5</v>
      </c>
      <c r="J761" s="169"/>
      <c r="K761" s="169"/>
      <c r="L761" s="169"/>
      <c r="M761" s="169"/>
      <c r="N761" s="169"/>
      <c r="O761" s="169"/>
      <c r="P761" s="169"/>
      <c r="Q761" s="169"/>
      <c r="R761" s="169"/>
      <c r="S761" s="207"/>
      <c r="T761" s="169"/>
      <c r="U761" s="169"/>
      <c r="V761" s="169"/>
      <c r="W761" s="180"/>
      <c r="X761" s="207">
        <v>10</v>
      </c>
      <c r="Y761" s="263">
        <v>3741.5</v>
      </c>
      <c r="Z761" s="169"/>
      <c r="AA761" s="169"/>
      <c r="AB761" s="169"/>
      <c r="AC761" s="169"/>
      <c r="AD761" s="169"/>
      <c r="AE761" s="169"/>
      <c r="AF761" s="169"/>
      <c r="AG761" s="180"/>
      <c r="AH761" s="207">
        <v>3741.5</v>
      </c>
    </row>
    <row r="762" spans="2:34" ht="24.75" x14ac:dyDescent="0.25">
      <c r="B762" s="26"/>
      <c r="C762" s="48" t="s">
        <v>724</v>
      </c>
      <c r="D762" s="49">
        <v>0</v>
      </c>
      <c r="E762" s="23"/>
      <c r="F762" s="286" t="s">
        <v>2522</v>
      </c>
      <c r="G762" s="287" t="s">
        <v>2524</v>
      </c>
      <c r="H762" s="287" t="s">
        <v>2523</v>
      </c>
      <c r="I762" s="50">
        <v>0</v>
      </c>
      <c r="J762" s="169"/>
      <c r="K762" s="169"/>
      <c r="L762" s="169"/>
      <c r="M762" s="169"/>
      <c r="N762" s="169"/>
      <c r="O762" s="169"/>
      <c r="P762" s="169"/>
      <c r="Q762" s="169"/>
      <c r="R762" s="169"/>
      <c r="S762" s="207"/>
      <c r="T762" s="169"/>
      <c r="U762" s="169"/>
      <c r="V762" s="169"/>
      <c r="W762" s="180"/>
      <c r="X762" s="207">
        <v>0</v>
      </c>
      <c r="Y762" s="263">
        <v>0</v>
      </c>
      <c r="Z762" s="169"/>
      <c r="AA762" s="169"/>
      <c r="AB762" s="169"/>
      <c r="AC762" s="169"/>
      <c r="AD762" s="169"/>
      <c r="AE762" s="169"/>
      <c r="AF762" s="169"/>
      <c r="AG762" s="180"/>
      <c r="AH762" s="207">
        <v>0</v>
      </c>
    </row>
    <row r="763" spans="2:34" ht="24.75" x14ac:dyDescent="0.25">
      <c r="B763" s="26"/>
      <c r="C763" s="48" t="s">
        <v>725</v>
      </c>
      <c r="D763" s="49">
        <v>1</v>
      </c>
      <c r="E763" s="23"/>
      <c r="F763" s="286" t="s">
        <v>2522</v>
      </c>
      <c r="G763" s="287" t="s">
        <v>2524</v>
      </c>
      <c r="H763" s="287" t="s">
        <v>2523</v>
      </c>
      <c r="I763" s="50">
        <v>442.23</v>
      </c>
      <c r="J763" s="169"/>
      <c r="K763" s="169"/>
      <c r="L763" s="169"/>
      <c r="M763" s="169"/>
      <c r="N763" s="169"/>
      <c r="O763" s="169"/>
      <c r="P763" s="169"/>
      <c r="Q763" s="169"/>
      <c r="R763" s="169"/>
      <c r="S763" s="207"/>
      <c r="T763" s="169"/>
      <c r="U763" s="169"/>
      <c r="V763" s="169"/>
      <c r="W763" s="180"/>
      <c r="X763" s="207">
        <v>1</v>
      </c>
      <c r="Y763" s="263">
        <v>442.23</v>
      </c>
      <c r="Z763" s="169"/>
      <c r="AA763" s="169"/>
      <c r="AB763" s="169"/>
      <c r="AC763" s="169"/>
      <c r="AD763" s="169"/>
      <c r="AE763" s="169"/>
      <c r="AF763" s="169"/>
      <c r="AG763" s="180"/>
      <c r="AH763" s="207">
        <v>442.23</v>
      </c>
    </row>
    <row r="764" spans="2:34" ht="24.75" x14ac:dyDescent="0.25">
      <c r="B764" s="26"/>
      <c r="C764" s="48" t="s">
        <v>726</v>
      </c>
      <c r="D764" s="49">
        <v>1</v>
      </c>
      <c r="E764" s="23"/>
      <c r="F764" s="286" t="s">
        <v>2522</v>
      </c>
      <c r="G764" s="287" t="s">
        <v>2524</v>
      </c>
      <c r="H764" s="287" t="s">
        <v>2523</v>
      </c>
      <c r="I764" s="50">
        <v>912.03</v>
      </c>
      <c r="J764" s="169"/>
      <c r="K764" s="169"/>
      <c r="L764" s="169"/>
      <c r="M764" s="169"/>
      <c r="N764" s="169"/>
      <c r="O764" s="169"/>
      <c r="P764" s="169"/>
      <c r="Q764" s="169"/>
      <c r="R764" s="169"/>
      <c r="S764" s="207"/>
      <c r="T764" s="169"/>
      <c r="U764" s="169"/>
      <c r="V764" s="169"/>
      <c r="W764" s="180"/>
      <c r="X764" s="207">
        <v>1</v>
      </c>
      <c r="Y764" s="263">
        <v>912.03</v>
      </c>
      <c r="Z764" s="169"/>
      <c r="AA764" s="169"/>
      <c r="AB764" s="169"/>
      <c r="AC764" s="169"/>
      <c r="AD764" s="169"/>
      <c r="AE764" s="169"/>
      <c r="AF764" s="169"/>
      <c r="AG764" s="180"/>
      <c r="AH764" s="207">
        <v>912.03</v>
      </c>
    </row>
    <row r="765" spans="2:34" ht="24.75" x14ac:dyDescent="0.25">
      <c r="B765" s="26"/>
      <c r="C765" s="48" t="s">
        <v>727</v>
      </c>
      <c r="D765" s="49">
        <v>1</v>
      </c>
      <c r="E765" s="23"/>
      <c r="F765" s="286" t="s">
        <v>2522</v>
      </c>
      <c r="G765" s="287" t="s">
        <v>2524</v>
      </c>
      <c r="H765" s="287" t="s">
        <v>2523</v>
      </c>
      <c r="I765" s="50">
        <v>236.52</v>
      </c>
      <c r="J765" s="169"/>
      <c r="K765" s="169"/>
      <c r="L765" s="169"/>
      <c r="M765" s="169"/>
      <c r="N765" s="169"/>
      <c r="O765" s="169"/>
      <c r="P765" s="169"/>
      <c r="Q765" s="169"/>
      <c r="R765" s="169"/>
      <c r="S765" s="207"/>
      <c r="T765" s="169"/>
      <c r="U765" s="169"/>
      <c r="V765" s="169"/>
      <c r="W765" s="180"/>
      <c r="X765" s="207">
        <v>1</v>
      </c>
      <c r="Y765" s="263">
        <v>236.52</v>
      </c>
      <c r="Z765" s="169"/>
      <c r="AA765" s="169"/>
      <c r="AB765" s="169"/>
      <c r="AC765" s="169"/>
      <c r="AD765" s="169"/>
      <c r="AE765" s="169"/>
      <c r="AF765" s="169"/>
      <c r="AG765" s="180"/>
      <c r="AH765" s="207">
        <v>236.52</v>
      </c>
    </row>
    <row r="766" spans="2:34" ht="24.75" x14ac:dyDescent="0.25">
      <c r="B766" s="11">
        <v>218</v>
      </c>
      <c r="C766" s="79" t="s">
        <v>728</v>
      </c>
      <c r="D766" s="11"/>
      <c r="E766" s="11"/>
      <c r="F766" s="11"/>
      <c r="G766" s="11"/>
      <c r="H766" s="11"/>
      <c r="I766" s="13">
        <v>0</v>
      </c>
      <c r="J766" s="171">
        <v>0</v>
      </c>
      <c r="K766" s="171">
        <v>0</v>
      </c>
      <c r="L766" s="171">
        <v>0</v>
      </c>
      <c r="M766" s="171">
        <v>0</v>
      </c>
      <c r="N766" s="171">
        <v>0</v>
      </c>
      <c r="O766" s="171">
        <v>0</v>
      </c>
      <c r="P766" s="171">
        <v>0</v>
      </c>
      <c r="Q766" s="171">
        <v>0</v>
      </c>
      <c r="R766" s="171">
        <v>0</v>
      </c>
      <c r="S766" s="185">
        <v>0</v>
      </c>
      <c r="T766" s="171">
        <v>0</v>
      </c>
      <c r="U766" s="171">
        <v>0</v>
      </c>
      <c r="V766" s="171">
        <v>0</v>
      </c>
      <c r="W766" s="181">
        <v>0</v>
      </c>
      <c r="X766" s="171">
        <v>0</v>
      </c>
      <c r="Y766" s="266">
        <v>0</v>
      </c>
      <c r="Z766" s="171">
        <v>0</v>
      </c>
      <c r="AA766" s="171">
        <v>0</v>
      </c>
      <c r="AB766" s="171">
        <v>0</v>
      </c>
      <c r="AC766" s="171">
        <v>0</v>
      </c>
      <c r="AD766" s="171">
        <v>0</v>
      </c>
      <c r="AE766" s="171">
        <v>0</v>
      </c>
      <c r="AF766" s="171">
        <v>0</v>
      </c>
      <c r="AG766" s="181">
        <v>0</v>
      </c>
      <c r="AH766" s="201">
        <v>0</v>
      </c>
    </row>
    <row r="767" spans="2:34" x14ac:dyDescent="0.25">
      <c r="B767" s="15">
        <v>21802</v>
      </c>
      <c r="C767" s="67" t="s">
        <v>729</v>
      </c>
      <c r="D767" s="15"/>
      <c r="E767" s="15"/>
      <c r="F767" s="15"/>
      <c r="G767" s="15"/>
      <c r="H767" s="15"/>
      <c r="I767" s="18">
        <v>0</v>
      </c>
      <c r="J767" s="173">
        <v>0</v>
      </c>
      <c r="K767" s="173">
        <v>0</v>
      </c>
      <c r="L767" s="173">
        <v>0</v>
      </c>
      <c r="M767" s="173">
        <v>0</v>
      </c>
      <c r="N767" s="173">
        <v>0</v>
      </c>
      <c r="O767" s="173">
        <v>0</v>
      </c>
      <c r="P767" s="173">
        <v>0</v>
      </c>
      <c r="Q767" s="173">
        <v>0</v>
      </c>
      <c r="R767" s="173">
        <v>0</v>
      </c>
      <c r="S767" s="184">
        <v>0</v>
      </c>
      <c r="T767" s="173">
        <v>0</v>
      </c>
      <c r="U767" s="173">
        <v>0</v>
      </c>
      <c r="V767" s="173">
        <v>0</v>
      </c>
      <c r="W767" s="179">
        <v>0</v>
      </c>
      <c r="X767" s="173">
        <v>0</v>
      </c>
      <c r="Y767" s="267">
        <v>0</v>
      </c>
      <c r="Z767" s="173">
        <v>0</v>
      </c>
      <c r="AA767" s="173">
        <v>0</v>
      </c>
      <c r="AB767" s="173">
        <v>0</v>
      </c>
      <c r="AC767" s="173">
        <v>0</v>
      </c>
      <c r="AD767" s="173">
        <v>0</v>
      </c>
      <c r="AE767" s="173">
        <v>0</v>
      </c>
      <c r="AF767" s="173">
        <v>0</v>
      </c>
      <c r="AG767" s="179">
        <v>0</v>
      </c>
      <c r="AH767" s="204">
        <v>0</v>
      </c>
    </row>
    <row r="768" spans="2:34" ht="24.75" x14ac:dyDescent="0.25">
      <c r="B768" s="78"/>
      <c r="C768" s="187" t="s">
        <v>730</v>
      </c>
      <c r="D768" s="189">
        <v>0</v>
      </c>
      <c r="E768" s="188"/>
      <c r="F768" s="286" t="s">
        <v>2522</v>
      </c>
      <c r="G768" s="287" t="s">
        <v>2524</v>
      </c>
      <c r="H768" s="287" t="s">
        <v>2523</v>
      </c>
      <c r="I768" s="190">
        <v>0</v>
      </c>
      <c r="S768" s="208"/>
      <c r="X768" s="169"/>
      <c r="Y768" s="208"/>
      <c r="AH768" s="207">
        <v>0</v>
      </c>
    </row>
    <row r="769" spans="2:34" x14ac:dyDescent="0.25">
      <c r="B769" s="6">
        <v>2200</v>
      </c>
      <c r="C769" s="90" t="s">
        <v>731</v>
      </c>
      <c r="D769" s="6"/>
      <c r="E769" s="6"/>
      <c r="F769" s="6"/>
      <c r="G769" s="6"/>
      <c r="H769" s="6"/>
      <c r="I769" s="196">
        <v>1333705.8667000001</v>
      </c>
      <c r="J769" s="177">
        <v>500</v>
      </c>
      <c r="K769" s="177">
        <v>12500</v>
      </c>
      <c r="L769" s="177">
        <v>0</v>
      </c>
      <c r="M769" s="177">
        <v>0</v>
      </c>
      <c r="N769" s="177">
        <v>13049</v>
      </c>
      <c r="O769" s="177">
        <v>706477</v>
      </c>
      <c r="P769" s="177">
        <v>0</v>
      </c>
      <c r="Q769" s="177">
        <v>0</v>
      </c>
      <c r="R769" s="177">
        <v>4</v>
      </c>
      <c r="S769" s="213">
        <v>1700.01</v>
      </c>
      <c r="T769" s="177">
        <v>0</v>
      </c>
      <c r="U769" s="177">
        <v>0</v>
      </c>
      <c r="V769" s="177">
        <v>0</v>
      </c>
      <c r="W769" s="182">
        <v>0</v>
      </c>
      <c r="X769" s="177">
        <v>5109.1000000000004</v>
      </c>
      <c r="Y769" s="265">
        <v>613028.85710000002</v>
      </c>
      <c r="Z769" s="177">
        <v>0</v>
      </c>
      <c r="AA769" s="177">
        <v>0</v>
      </c>
      <c r="AB769" s="177">
        <v>0</v>
      </c>
      <c r="AC769" s="177">
        <v>0</v>
      </c>
      <c r="AD769" s="177">
        <v>0</v>
      </c>
      <c r="AE769" s="177">
        <v>0</v>
      </c>
      <c r="AF769" s="177">
        <v>0</v>
      </c>
      <c r="AG769" s="182">
        <v>0</v>
      </c>
      <c r="AH769" s="226">
        <v>1333705.8671000001</v>
      </c>
    </row>
    <row r="770" spans="2:34" x14ac:dyDescent="0.25">
      <c r="B770" s="11">
        <v>221</v>
      </c>
      <c r="C770" s="79" t="s">
        <v>732</v>
      </c>
      <c r="D770" s="11"/>
      <c r="E770" s="11"/>
      <c r="F770" s="11"/>
      <c r="G770" s="11"/>
      <c r="H770" s="11"/>
      <c r="I770" s="170">
        <v>1276528.4543000001</v>
      </c>
      <c r="J770" s="171">
        <v>500</v>
      </c>
      <c r="K770" s="171">
        <v>12500</v>
      </c>
      <c r="L770" s="171">
        <v>0</v>
      </c>
      <c r="M770" s="171">
        <v>0</v>
      </c>
      <c r="N770" s="171">
        <v>13049</v>
      </c>
      <c r="O770" s="171">
        <v>706477</v>
      </c>
      <c r="P770" s="171">
        <v>0</v>
      </c>
      <c r="Q770" s="171">
        <v>0</v>
      </c>
      <c r="R770" s="171">
        <v>0</v>
      </c>
      <c r="S770" s="185">
        <v>0</v>
      </c>
      <c r="T770" s="171">
        <v>0</v>
      </c>
      <c r="U770" s="171">
        <v>0</v>
      </c>
      <c r="V770" s="171">
        <v>0</v>
      </c>
      <c r="W770" s="181">
        <v>0</v>
      </c>
      <c r="X770" s="171">
        <v>4411.1000000000004</v>
      </c>
      <c r="Y770" s="266">
        <v>557551.4547</v>
      </c>
      <c r="Z770" s="171">
        <v>0</v>
      </c>
      <c r="AA770" s="171">
        <v>0</v>
      </c>
      <c r="AB770" s="171">
        <v>0</v>
      </c>
      <c r="AC770" s="171">
        <v>0</v>
      </c>
      <c r="AD770" s="171">
        <v>0</v>
      </c>
      <c r="AE770" s="171">
        <v>0</v>
      </c>
      <c r="AF770" s="171">
        <v>0</v>
      </c>
      <c r="AG770" s="181">
        <v>0</v>
      </c>
      <c r="AH770" s="201">
        <v>1276528.4547000001</v>
      </c>
    </row>
    <row r="771" spans="2:34" x14ac:dyDescent="0.25">
      <c r="B771" s="52">
        <v>22102</v>
      </c>
      <c r="C771" s="93" t="s">
        <v>733</v>
      </c>
      <c r="D771" s="52"/>
      <c r="E771" s="52"/>
      <c r="F771" s="52"/>
      <c r="G771" s="52"/>
      <c r="H771" s="52"/>
      <c r="I771" s="172">
        <v>259791.66320000001</v>
      </c>
      <c r="J771" s="173">
        <v>0</v>
      </c>
      <c r="K771" s="173">
        <v>0</v>
      </c>
      <c r="L771" s="173">
        <v>0</v>
      </c>
      <c r="M771" s="173">
        <v>0</v>
      </c>
      <c r="N771" s="173">
        <v>830</v>
      </c>
      <c r="O771" s="173">
        <v>146804</v>
      </c>
      <c r="P771" s="173">
        <v>0</v>
      </c>
      <c r="Q771" s="173">
        <v>0</v>
      </c>
      <c r="R771" s="173">
        <v>0</v>
      </c>
      <c r="S771" s="184">
        <v>0</v>
      </c>
      <c r="T771" s="173">
        <v>0</v>
      </c>
      <c r="U771" s="173">
        <v>0</v>
      </c>
      <c r="V771" s="173">
        <v>0</v>
      </c>
      <c r="W771" s="179">
        <v>0</v>
      </c>
      <c r="X771" s="173">
        <v>815</v>
      </c>
      <c r="Y771" s="267">
        <v>112987.66319999998</v>
      </c>
      <c r="Z771" s="173">
        <v>0</v>
      </c>
      <c r="AA771" s="173">
        <v>0</v>
      </c>
      <c r="AB771" s="173">
        <v>0</v>
      </c>
      <c r="AC771" s="173">
        <v>0</v>
      </c>
      <c r="AD771" s="173">
        <v>0</v>
      </c>
      <c r="AE771" s="173">
        <v>0</v>
      </c>
      <c r="AF771" s="173">
        <v>0</v>
      </c>
      <c r="AG771" s="179">
        <v>0</v>
      </c>
      <c r="AH771" s="204">
        <v>259791.66320000001</v>
      </c>
    </row>
    <row r="772" spans="2:34" ht="24.75" x14ac:dyDescent="0.25">
      <c r="B772" s="95"/>
      <c r="C772" s="94" t="s">
        <v>734</v>
      </c>
      <c r="D772" s="49">
        <v>120</v>
      </c>
      <c r="E772" s="95"/>
      <c r="F772" s="286" t="s">
        <v>2522</v>
      </c>
      <c r="G772" s="287" t="s">
        <v>2524</v>
      </c>
      <c r="H772" s="287" t="s">
        <v>2523</v>
      </c>
      <c r="I772" s="197">
        <v>12000</v>
      </c>
      <c r="J772" s="169"/>
      <c r="K772" s="169"/>
      <c r="L772" s="169"/>
      <c r="M772" s="169"/>
      <c r="N772" s="169"/>
      <c r="O772" s="169"/>
      <c r="P772" s="169"/>
      <c r="Q772" s="169"/>
      <c r="R772" s="169"/>
      <c r="S772" s="207"/>
      <c r="T772" s="169"/>
      <c r="U772" s="169"/>
      <c r="V772" s="169"/>
      <c r="W772" s="180"/>
      <c r="X772" s="207">
        <v>120</v>
      </c>
      <c r="Y772" s="263">
        <v>12000</v>
      </c>
      <c r="Z772" s="169"/>
      <c r="AA772" s="169"/>
      <c r="AB772" s="169"/>
      <c r="AC772" s="169"/>
      <c r="AD772" s="169"/>
      <c r="AE772" s="169"/>
      <c r="AF772" s="169"/>
      <c r="AG772" s="180"/>
      <c r="AH772" s="207">
        <v>12000</v>
      </c>
    </row>
    <row r="773" spans="2:34" ht="24.75" x14ac:dyDescent="0.25">
      <c r="B773" s="26"/>
      <c r="C773" s="48" t="s">
        <v>735</v>
      </c>
      <c r="D773" s="49">
        <v>99</v>
      </c>
      <c r="E773" s="23"/>
      <c r="F773" s="286" t="s">
        <v>2522</v>
      </c>
      <c r="G773" s="287" t="s">
        <v>2524</v>
      </c>
      <c r="H773" s="287" t="s">
        <v>2523</v>
      </c>
      <c r="I773" s="23">
        <v>17735.889599999999</v>
      </c>
      <c r="J773" s="169"/>
      <c r="K773" s="169"/>
      <c r="L773" s="169"/>
      <c r="M773" s="169"/>
      <c r="N773" s="169"/>
      <c r="O773" s="169"/>
      <c r="P773" s="169"/>
      <c r="Q773" s="169"/>
      <c r="R773" s="169"/>
      <c r="S773" s="207"/>
      <c r="T773" s="169"/>
      <c r="U773" s="169"/>
      <c r="V773" s="169"/>
      <c r="W773" s="180"/>
      <c r="X773" s="207">
        <v>99</v>
      </c>
      <c r="Y773" s="263">
        <v>17735.889599999999</v>
      </c>
      <c r="Z773" s="169"/>
      <c r="AA773" s="169"/>
      <c r="AB773" s="169"/>
      <c r="AC773" s="169"/>
      <c r="AD773" s="169"/>
      <c r="AE773" s="169"/>
      <c r="AF773" s="169"/>
      <c r="AG773" s="180"/>
      <c r="AH773" s="207">
        <v>17735.889599999999</v>
      </c>
    </row>
    <row r="774" spans="2:34" ht="24.75" x14ac:dyDescent="0.25">
      <c r="B774" s="26"/>
      <c r="C774" s="48" t="s">
        <v>736</v>
      </c>
      <c r="D774" s="49">
        <v>76</v>
      </c>
      <c r="E774" s="23"/>
      <c r="F774" s="286" t="s">
        <v>2522</v>
      </c>
      <c r="G774" s="287" t="s">
        <v>2524</v>
      </c>
      <c r="H774" s="287" t="s">
        <v>2523</v>
      </c>
      <c r="I774" s="23">
        <v>12606.88</v>
      </c>
      <c r="J774" s="169"/>
      <c r="K774" s="169"/>
      <c r="L774" s="169"/>
      <c r="M774" s="169"/>
      <c r="N774" s="169"/>
      <c r="O774" s="169"/>
      <c r="P774" s="169"/>
      <c r="Q774" s="169"/>
      <c r="R774" s="169"/>
      <c r="S774" s="207"/>
      <c r="T774" s="169"/>
      <c r="U774" s="169"/>
      <c r="V774" s="169"/>
      <c r="W774" s="180"/>
      <c r="X774" s="207">
        <v>76</v>
      </c>
      <c r="Y774" s="263">
        <v>12606.88</v>
      </c>
      <c r="Z774" s="169"/>
      <c r="AA774" s="169"/>
      <c r="AB774" s="169"/>
      <c r="AC774" s="169"/>
      <c r="AD774" s="169"/>
      <c r="AE774" s="169"/>
      <c r="AF774" s="169"/>
      <c r="AG774" s="180"/>
      <c r="AH774" s="207">
        <v>12606.88</v>
      </c>
    </row>
    <row r="775" spans="2:34" ht="24.75" x14ac:dyDescent="0.25">
      <c r="B775" s="26"/>
      <c r="C775" s="48" t="s">
        <v>737</v>
      </c>
      <c r="D775" s="49">
        <v>150</v>
      </c>
      <c r="E775" s="23"/>
      <c r="F775" s="286" t="s">
        <v>2522</v>
      </c>
      <c r="G775" s="287" t="s">
        <v>2524</v>
      </c>
      <c r="H775" s="287" t="s">
        <v>2523</v>
      </c>
      <c r="I775" s="23">
        <v>28884</v>
      </c>
      <c r="J775" s="169"/>
      <c r="K775" s="169"/>
      <c r="L775" s="169"/>
      <c r="M775" s="169"/>
      <c r="N775" s="169">
        <v>150</v>
      </c>
      <c r="O775" s="169">
        <v>28650</v>
      </c>
      <c r="P775" s="169"/>
      <c r="Q775" s="169"/>
      <c r="R775" s="169"/>
      <c r="S775" s="207"/>
      <c r="T775" s="169"/>
      <c r="U775" s="169"/>
      <c r="V775" s="169"/>
      <c r="W775" s="180"/>
      <c r="X775" s="207">
        <v>0</v>
      </c>
      <c r="Y775" s="263">
        <v>234</v>
      </c>
      <c r="Z775" s="169"/>
      <c r="AA775" s="169"/>
      <c r="AB775" s="169"/>
      <c r="AC775" s="169"/>
      <c r="AD775" s="169"/>
      <c r="AE775" s="169"/>
      <c r="AF775" s="169"/>
      <c r="AG775" s="180"/>
      <c r="AH775" s="207">
        <v>28884</v>
      </c>
    </row>
    <row r="776" spans="2:34" ht="24.75" x14ac:dyDescent="0.25">
      <c r="B776" s="26"/>
      <c r="C776" s="48" t="s">
        <v>738</v>
      </c>
      <c r="D776" s="49">
        <v>184</v>
      </c>
      <c r="E776" s="23"/>
      <c r="F776" s="286" t="s">
        <v>2522</v>
      </c>
      <c r="G776" s="287" t="s">
        <v>2524</v>
      </c>
      <c r="H776" s="287" t="s">
        <v>2523</v>
      </c>
      <c r="I776" s="23">
        <v>38253.599999999999</v>
      </c>
      <c r="J776" s="169"/>
      <c r="K776" s="169"/>
      <c r="L776" s="169"/>
      <c r="M776" s="169"/>
      <c r="N776" s="169">
        <v>184</v>
      </c>
      <c r="O776" s="169">
        <v>35144</v>
      </c>
      <c r="P776" s="169"/>
      <c r="Q776" s="169"/>
      <c r="R776" s="169"/>
      <c r="S776" s="207"/>
      <c r="T776" s="169"/>
      <c r="U776" s="169"/>
      <c r="V776" s="169"/>
      <c r="W776" s="180"/>
      <c r="X776" s="207">
        <v>0</v>
      </c>
      <c r="Y776" s="263">
        <v>3109.5999999999985</v>
      </c>
      <c r="Z776" s="169"/>
      <c r="AA776" s="169"/>
      <c r="AB776" s="169"/>
      <c r="AC776" s="169"/>
      <c r="AD776" s="169"/>
      <c r="AE776" s="169"/>
      <c r="AF776" s="169"/>
      <c r="AG776" s="180"/>
      <c r="AH776" s="207">
        <v>38253.599999999999</v>
      </c>
    </row>
    <row r="777" spans="2:34" ht="24.75" x14ac:dyDescent="0.25">
      <c r="B777" s="26"/>
      <c r="C777" s="48" t="s">
        <v>739</v>
      </c>
      <c r="D777" s="49">
        <v>110</v>
      </c>
      <c r="E777" s="23"/>
      <c r="F777" s="286" t="s">
        <v>2522</v>
      </c>
      <c r="G777" s="287" t="s">
        <v>2524</v>
      </c>
      <c r="H777" s="287" t="s">
        <v>2523</v>
      </c>
      <c r="I777" s="23">
        <v>18755</v>
      </c>
      <c r="J777" s="169"/>
      <c r="K777" s="169"/>
      <c r="L777" s="169"/>
      <c r="M777" s="169"/>
      <c r="N777" s="169">
        <v>110</v>
      </c>
      <c r="O777" s="169">
        <v>18700</v>
      </c>
      <c r="P777" s="169"/>
      <c r="Q777" s="169"/>
      <c r="R777" s="169"/>
      <c r="S777" s="207"/>
      <c r="T777" s="169"/>
      <c r="U777" s="169"/>
      <c r="V777" s="169"/>
      <c r="W777" s="180"/>
      <c r="X777" s="207">
        <v>0</v>
      </c>
      <c r="Y777" s="263">
        <v>55</v>
      </c>
      <c r="Z777" s="169"/>
      <c r="AA777" s="169"/>
      <c r="AB777" s="169"/>
      <c r="AC777" s="169"/>
      <c r="AD777" s="169"/>
      <c r="AE777" s="169"/>
      <c r="AF777" s="169"/>
      <c r="AG777" s="180"/>
      <c r="AH777" s="207">
        <v>18755</v>
      </c>
    </row>
    <row r="778" spans="2:34" ht="24.75" x14ac:dyDescent="0.25">
      <c r="B778" s="26"/>
      <c r="C778" s="48" t="s">
        <v>740</v>
      </c>
      <c r="D778" s="49">
        <v>208</v>
      </c>
      <c r="E778" s="23"/>
      <c r="F778" s="286" t="s">
        <v>2522</v>
      </c>
      <c r="G778" s="287" t="s">
        <v>2524</v>
      </c>
      <c r="H778" s="287" t="s">
        <v>2523</v>
      </c>
      <c r="I778" s="23">
        <v>44429.299199999994</v>
      </c>
      <c r="J778" s="169"/>
      <c r="K778" s="169"/>
      <c r="L778" s="169"/>
      <c r="M778" s="169"/>
      <c r="N778" s="169"/>
      <c r="O778" s="169"/>
      <c r="P778" s="169"/>
      <c r="Q778" s="169"/>
      <c r="R778" s="169"/>
      <c r="S778" s="207"/>
      <c r="T778" s="169"/>
      <c r="U778" s="169"/>
      <c r="V778" s="169"/>
      <c r="W778" s="180"/>
      <c r="X778" s="207">
        <v>208</v>
      </c>
      <c r="Y778" s="263">
        <v>44429.299199999994</v>
      </c>
      <c r="Z778" s="169"/>
      <c r="AA778" s="169"/>
      <c r="AB778" s="169"/>
      <c r="AC778" s="169"/>
      <c r="AD778" s="169"/>
      <c r="AE778" s="169"/>
      <c r="AF778" s="169"/>
      <c r="AG778" s="180"/>
      <c r="AH778" s="207">
        <v>44429.299199999994</v>
      </c>
    </row>
    <row r="779" spans="2:34" ht="24.75" x14ac:dyDescent="0.25">
      <c r="B779" s="26"/>
      <c r="C779" s="48" t="s">
        <v>741</v>
      </c>
      <c r="D779" s="49">
        <v>96</v>
      </c>
      <c r="E779" s="23"/>
      <c r="F779" s="286" t="s">
        <v>2522</v>
      </c>
      <c r="G779" s="287" t="s">
        <v>2524</v>
      </c>
      <c r="H779" s="287" t="s">
        <v>2523</v>
      </c>
      <c r="I779" s="23">
        <v>6349.7471999999998</v>
      </c>
      <c r="J779" s="169"/>
      <c r="K779" s="169"/>
      <c r="L779" s="169"/>
      <c r="M779" s="169"/>
      <c r="N779" s="169"/>
      <c r="O779" s="169"/>
      <c r="P779" s="169"/>
      <c r="Q779" s="169"/>
      <c r="R779" s="169"/>
      <c r="S779" s="207"/>
      <c r="T779" s="169"/>
      <c r="U779" s="169"/>
      <c r="V779" s="169"/>
      <c r="W779" s="180"/>
      <c r="X779" s="207">
        <v>96</v>
      </c>
      <c r="Y779" s="263">
        <v>6349.7471999999998</v>
      </c>
      <c r="Z779" s="169"/>
      <c r="AA779" s="169"/>
      <c r="AB779" s="169"/>
      <c r="AC779" s="169"/>
      <c r="AD779" s="169"/>
      <c r="AE779" s="169"/>
      <c r="AF779" s="169"/>
      <c r="AG779" s="180"/>
      <c r="AH779" s="207">
        <v>6349.7471999999998</v>
      </c>
    </row>
    <row r="780" spans="2:34" ht="24.75" x14ac:dyDescent="0.25">
      <c r="B780" s="26"/>
      <c r="C780" s="48" t="s">
        <v>742</v>
      </c>
      <c r="D780" s="57">
        <v>455</v>
      </c>
      <c r="E780" s="23"/>
      <c r="F780" s="286" t="s">
        <v>2522</v>
      </c>
      <c r="G780" s="287" t="s">
        <v>2524</v>
      </c>
      <c r="H780" s="287" t="s">
        <v>2523</v>
      </c>
      <c r="I780" s="23">
        <v>63717.5</v>
      </c>
      <c r="J780" s="169"/>
      <c r="K780" s="169"/>
      <c r="L780" s="169"/>
      <c r="M780" s="169"/>
      <c r="N780" s="169">
        <v>335</v>
      </c>
      <c r="O780" s="169">
        <v>53600</v>
      </c>
      <c r="P780" s="169"/>
      <c r="Q780" s="169"/>
      <c r="R780" s="169"/>
      <c r="S780" s="207"/>
      <c r="T780" s="169"/>
      <c r="U780" s="169"/>
      <c r="V780" s="169"/>
      <c r="W780" s="180"/>
      <c r="X780" s="207">
        <v>120</v>
      </c>
      <c r="Y780" s="263">
        <v>10117.5</v>
      </c>
      <c r="Z780" s="169"/>
      <c r="AA780" s="169"/>
      <c r="AB780" s="169"/>
      <c r="AC780" s="169"/>
      <c r="AD780" s="169"/>
      <c r="AE780" s="169"/>
      <c r="AF780" s="169"/>
      <c r="AG780" s="180"/>
      <c r="AH780" s="207">
        <v>63717.5</v>
      </c>
    </row>
    <row r="781" spans="2:34" ht="24.75" x14ac:dyDescent="0.25">
      <c r="B781" s="26"/>
      <c r="C781" s="48" t="s">
        <v>743</v>
      </c>
      <c r="D781" s="49">
        <v>96</v>
      </c>
      <c r="E781" s="23"/>
      <c r="F781" s="286" t="s">
        <v>2522</v>
      </c>
      <c r="G781" s="287" t="s">
        <v>2524</v>
      </c>
      <c r="H781" s="287" t="s">
        <v>2523</v>
      </c>
      <c r="I781" s="23">
        <v>6349.7471999999998</v>
      </c>
      <c r="J781" s="169"/>
      <c r="K781" s="169"/>
      <c r="L781" s="169"/>
      <c r="M781" s="169"/>
      <c r="N781" s="169"/>
      <c r="O781" s="169"/>
      <c r="P781" s="169"/>
      <c r="Q781" s="169"/>
      <c r="R781" s="169"/>
      <c r="S781" s="207"/>
      <c r="T781" s="169"/>
      <c r="U781" s="169"/>
      <c r="V781" s="169"/>
      <c r="W781" s="180"/>
      <c r="X781" s="207">
        <v>96</v>
      </c>
      <c r="Y781" s="263">
        <v>6349.7471999999998</v>
      </c>
      <c r="Z781" s="169"/>
      <c r="AA781" s="169"/>
      <c r="AB781" s="169"/>
      <c r="AC781" s="169"/>
      <c r="AD781" s="169"/>
      <c r="AE781" s="169"/>
      <c r="AF781" s="169"/>
      <c r="AG781" s="180"/>
      <c r="AH781" s="207">
        <v>6349.7471999999998</v>
      </c>
    </row>
    <row r="782" spans="2:34" ht="24.75" x14ac:dyDescent="0.25">
      <c r="B782" s="26"/>
      <c r="C782" s="48" t="s">
        <v>744</v>
      </c>
      <c r="D782" s="49">
        <v>51</v>
      </c>
      <c r="E782" s="23"/>
      <c r="F782" s="286" t="s">
        <v>2522</v>
      </c>
      <c r="G782" s="287" t="s">
        <v>2524</v>
      </c>
      <c r="H782" s="287" t="s">
        <v>2523</v>
      </c>
      <c r="I782" s="23">
        <v>10710</v>
      </c>
      <c r="J782" s="169"/>
      <c r="K782" s="169"/>
      <c r="L782" s="169"/>
      <c r="M782" s="169"/>
      <c r="N782" s="169">
        <v>51</v>
      </c>
      <c r="O782" s="169">
        <v>10710</v>
      </c>
      <c r="P782" s="169"/>
      <c r="Q782" s="169"/>
      <c r="R782" s="169"/>
      <c r="S782" s="207"/>
      <c r="T782" s="169"/>
      <c r="U782" s="169"/>
      <c r="V782" s="169"/>
      <c r="W782" s="180"/>
      <c r="X782" s="207">
        <v>0</v>
      </c>
      <c r="Y782" s="263">
        <v>0</v>
      </c>
      <c r="Z782" s="169"/>
      <c r="AA782" s="169"/>
      <c r="AB782" s="169"/>
      <c r="AC782" s="169"/>
      <c r="AD782" s="169"/>
      <c r="AE782" s="169"/>
      <c r="AF782" s="169"/>
      <c r="AG782" s="180"/>
      <c r="AH782" s="207">
        <v>10710</v>
      </c>
    </row>
    <row r="783" spans="2:34" x14ac:dyDescent="0.25">
      <c r="B783" s="52">
        <v>22103</v>
      </c>
      <c r="C783" s="93" t="s">
        <v>745</v>
      </c>
      <c r="D783" s="52"/>
      <c r="E783" s="52"/>
      <c r="F783" s="52"/>
      <c r="G783" s="52"/>
      <c r="H783" s="52"/>
      <c r="I783" s="172">
        <v>119006.82880000002</v>
      </c>
      <c r="J783" s="173">
        <v>0</v>
      </c>
      <c r="K783" s="173">
        <v>0</v>
      </c>
      <c r="L783" s="173">
        <v>0</v>
      </c>
      <c r="M783" s="173">
        <v>0</v>
      </c>
      <c r="N783" s="173">
        <v>384</v>
      </c>
      <c r="O783" s="173">
        <v>56064</v>
      </c>
      <c r="P783" s="173">
        <v>0</v>
      </c>
      <c r="Q783" s="173">
        <v>0</v>
      </c>
      <c r="R783" s="173">
        <v>0</v>
      </c>
      <c r="S783" s="184">
        <v>0</v>
      </c>
      <c r="T783" s="173">
        <v>0</v>
      </c>
      <c r="U783" s="173">
        <v>0</v>
      </c>
      <c r="V783" s="173">
        <v>0</v>
      </c>
      <c r="W783" s="179">
        <v>0</v>
      </c>
      <c r="X783" s="173">
        <v>220</v>
      </c>
      <c r="Y783" s="267">
        <v>62942.828800000003</v>
      </c>
      <c r="Z783" s="173">
        <v>0</v>
      </c>
      <c r="AA783" s="173">
        <v>0</v>
      </c>
      <c r="AB783" s="173">
        <v>0</v>
      </c>
      <c r="AC783" s="173">
        <v>0</v>
      </c>
      <c r="AD783" s="173">
        <v>0</v>
      </c>
      <c r="AE783" s="173">
        <v>0</v>
      </c>
      <c r="AF783" s="173">
        <v>0</v>
      </c>
      <c r="AG783" s="179">
        <v>0</v>
      </c>
      <c r="AH783" s="204">
        <v>119006.82880000002</v>
      </c>
    </row>
    <row r="784" spans="2:34" ht="24.75" x14ac:dyDescent="0.25">
      <c r="B784" s="26"/>
      <c r="C784" s="48" t="s">
        <v>746</v>
      </c>
      <c r="D784" s="49">
        <v>384</v>
      </c>
      <c r="E784" s="23"/>
      <c r="F784" s="286" t="s">
        <v>2522</v>
      </c>
      <c r="G784" s="287" t="s">
        <v>2524</v>
      </c>
      <c r="H784" s="287" t="s">
        <v>2523</v>
      </c>
      <c r="I784" s="23">
        <v>61793.280000000013</v>
      </c>
      <c r="J784" s="169"/>
      <c r="K784" s="169"/>
      <c r="L784" s="169"/>
      <c r="M784" s="169"/>
      <c r="N784" s="169">
        <v>384</v>
      </c>
      <c r="O784" s="169">
        <v>56064</v>
      </c>
      <c r="P784" s="169"/>
      <c r="Q784" s="169"/>
      <c r="R784" s="169"/>
      <c r="S784" s="207"/>
      <c r="T784" s="169"/>
      <c r="U784" s="169"/>
      <c r="V784" s="169"/>
      <c r="W784" s="180"/>
      <c r="X784" s="207">
        <v>0</v>
      </c>
      <c r="Y784" s="263">
        <v>5729.2800000000134</v>
      </c>
      <c r="Z784" s="169"/>
      <c r="AA784" s="169"/>
      <c r="AB784" s="169"/>
      <c r="AC784" s="169"/>
      <c r="AD784" s="169"/>
      <c r="AE784" s="169"/>
      <c r="AF784" s="169"/>
      <c r="AG784" s="180"/>
      <c r="AH784" s="207">
        <v>61793.280000000013</v>
      </c>
    </row>
    <row r="785" spans="2:34" ht="24.75" x14ac:dyDescent="0.25">
      <c r="B785" s="26"/>
      <c r="C785" s="48" t="s">
        <v>747</v>
      </c>
      <c r="D785" s="49">
        <v>68</v>
      </c>
      <c r="E785" s="23"/>
      <c r="F785" s="286" t="s">
        <v>2522</v>
      </c>
      <c r="G785" s="287" t="s">
        <v>2524</v>
      </c>
      <c r="H785" s="287" t="s">
        <v>2523</v>
      </c>
      <c r="I785" s="23">
        <v>25301.548799999997</v>
      </c>
      <c r="J785" s="169"/>
      <c r="K785" s="169"/>
      <c r="L785" s="169"/>
      <c r="M785" s="169"/>
      <c r="N785" s="169"/>
      <c r="O785" s="169"/>
      <c r="P785" s="169"/>
      <c r="Q785" s="169"/>
      <c r="R785" s="169"/>
      <c r="S785" s="207"/>
      <c r="T785" s="169"/>
      <c r="U785" s="169"/>
      <c r="V785" s="169"/>
      <c r="W785" s="180"/>
      <c r="X785" s="207">
        <v>68</v>
      </c>
      <c r="Y785" s="263">
        <v>25301.548799999997</v>
      </c>
      <c r="Z785" s="169"/>
      <c r="AA785" s="169"/>
      <c r="AB785" s="169"/>
      <c r="AC785" s="169"/>
      <c r="AD785" s="169"/>
      <c r="AE785" s="169"/>
      <c r="AF785" s="169"/>
      <c r="AG785" s="180"/>
      <c r="AH785" s="207">
        <v>25301.548799999997</v>
      </c>
    </row>
    <row r="786" spans="2:34" ht="24.75" x14ac:dyDescent="0.25">
      <c r="B786" s="26"/>
      <c r="C786" s="48" t="s">
        <v>748</v>
      </c>
      <c r="D786" s="49">
        <v>140</v>
      </c>
      <c r="E786" s="23"/>
      <c r="F786" s="286" t="s">
        <v>2522</v>
      </c>
      <c r="G786" s="287" t="s">
        <v>2524</v>
      </c>
      <c r="H786" s="287" t="s">
        <v>2523</v>
      </c>
      <c r="I786" s="23">
        <v>21111.999999999996</v>
      </c>
      <c r="J786" s="169"/>
      <c r="K786" s="169"/>
      <c r="L786" s="169"/>
      <c r="M786" s="169"/>
      <c r="N786" s="169"/>
      <c r="O786" s="169"/>
      <c r="P786" s="169"/>
      <c r="Q786" s="169"/>
      <c r="R786" s="169"/>
      <c r="S786" s="207"/>
      <c r="T786" s="169"/>
      <c r="U786" s="169"/>
      <c r="V786" s="169"/>
      <c r="W786" s="180"/>
      <c r="X786" s="207">
        <v>140</v>
      </c>
      <c r="Y786" s="263">
        <v>21111.999999999996</v>
      </c>
      <c r="Z786" s="169"/>
      <c r="AA786" s="169"/>
      <c r="AB786" s="169"/>
      <c r="AC786" s="169"/>
      <c r="AD786" s="169"/>
      <c r="AE786" s="169"/>
      <c r="AF786" s="169"/>
      <c r="AG786" s="180"/>
      <c r="AH786" s="207">
        <v>21111.999999999996</v>
      </c>
    </row>
    <row r="787" spans="2:34" ht="24.75" x14ac:dyDescent="0.25">
      <c r="B787" s="26"/>
      <c r="C787" s="48">
        <v>0</v>
      </c>
      <c r="D787" s="57">
        <v>12</v>
      </c>
      <c r="E787" s="23"/>
      <c r="F787" s="286" t="s">
        <v>2522</v>
      </c>
      <c r="G787" s="287" t="s">
        <v>2524</v>
      </c>
      <c r="H787" s="287" t="s">
        <v>2523</v>
      </c>
      <c r="I787" s="23">
        <v>10800</v>
      </c>
      <c r="J787" s="169"/>
      <c r="K787" s="169"/>
      <c r="L787" s="169"/>
      <c r="M787" s="169"/>
      <c r="N787" s="169"/>
      <c r="O787" s="169"/>
      <c r="P787" s="169"/>
      <c r="Q787" s="169"/>
      <c r="R787" s="169"/>
      <c r="S787" s="207"/>
      <c r="T787" s="169"/>
      <c r="U787" s="169"/>
      <c r="V787" s="169"/>
      <c r="W787" s="180"/>
      <c r="X787" s="207">
        <v>12</v>
      </c>
      <c r="Y787" s="263">
        <v>10800</v>
      </c>
      <c r="Z787" s="169"/>
      <c r="AA787" s="169"/>
      <c r="AB787" s="169"/>
      <c r="AC787" s="169"/>
      <c r="AD787" s="169"/>
      <c r="AE787" s="169"/>
      <c r="AF787" s="169"/>
      <c r="AG787" s="180"/>
      <c r="AH787" s="207">
        <v>10800</v>
      </c>
    </row>
    <row r="788" spans="2:34" ht="24.75" x14ac:dyDescent="0.25">
      <c r="B788" s="52">
        <v>22104</v>
      </c>
      <c r="C788" s="93" t="s">
        <v>749</v>
      </c>
      <c r="D788" s="52"/>
      <c r="E788" s="52"/>
      <c r="F788" s="52"/>
      <c r="G788" s="52"/>
      <c r="H788" s="52"/>
      <c r="I788" s="172">
        <v>426921.74080000003</v>
      </c>
      <c r="J788" s="173">
        <v>0</v>
      </c>
      <c r="K788" s="173">
        <v>0</v>
      </c>
      <c r="L788" s="173">
        <v>0</v>
      </c>
      <c r="M788" s="173">
        <v>0</v>
      </c>
      <c r="N788" s="173">
        <v>6884</v>
      </c>
      <c r="O788" s="173">
        <v>272291</v>
      </c>
      <c r="P788" s="173">
        <v>0</v>
      </c>
      <c r="Q788" s="173">
        <v>0</v>
      </c>
      <c r="R788" s="173">
        <v>0</v>
      </c>
      <c r="S788" s="184">
        <v>0</v>
      </c>
      <c r="T788" s="173">
        <v>0</v>
      </c>
      <c r="U788" s="173">
        <v>0</v>
      </c>
      <c r="V788" s="173">
        <v>0</v>
      </c>
      <c r="W788" s="179">
        <v>0</v>
      </c>
      <c r="X788" s="173">
        <v>2972.6</v>
      </c>
      <c r="Y788" s="267">
        <v>154630.7408</v>
      </c>
      <c r="Z788" s="173">
        <v>0</v>
      </c>
      <c r="AA788" s="173">
        <v>0</v>
      </c>
      <c r="AB788" s="173">
        <v>0</v>
      </c>
      <c r="AC788" s="173">
        <v>0</v>
      </c>
      <c r="AD788" s="173">
        <v>0</v>
      </c>
      <c r="AE788" s="173">
        <v>0</v>
      </c>
      <c r="AF788" s="173">
        <v>0</v>
      </c>
      <c r="AG788" s="179">
        <v>0</v>
      </c>
      <c r="AH788" s="204">
        <v>426921.74080000003</v>
      </c>
    </row>
    <row r="789" spans="2:34" ht="24.75" x14ac:dyDescent="0.25">
      <c r="B789" s="97"/>
      <c r="C789" s="96" t="s">
        <v>2482</v>
      </c>
      <c r="D789" s="68">
        <v>6</v>
      </c>
      <c r="E789" s="95"/>
      <c r="F789" s="286" t="s">
        <v>2522</v>
      </c>
      <c r="G789" s="287" t="s">
        <v>2524</v>
      </c>
      <c r="H789" s="287" t="s">
        <v>2523</v>
      </c>
      <c r="I789" s="197">
        <v>1500</v>
      </c>
      <c r="J789" s="169"/>
      <c r="K789" s="169"/>
      <c r="L789" s="169"/>
      <c r="M789" s="169"/>
      <c r="N789" s="169"/>
      <c r="O789" s="169"/>
      <c r="P789" s="169"/>
      <c r="Q789" s="169"/>
      <c r="R789" s="169"/>
      <c r="S789" s="207"/>
      <c r="T789" s="169"/>
      <c r="U789" s="169"/>
      <c r="V789" s="169"/>
      <c r="W789" s="180"/>
      <c r="X789" s="207">
        <v>6</v>
      </c>
      <c r="Y789" s="263">
        <v>1500</v>
      </c>
      <c r="Z789" s="169"/>
      <c r="AA789" s="169"/>
      <c r="AB789" s="169"/>
      <c r="AC789" s="169"/>
      <c r="AD789" s="169"/>
      <c r="AE789" s="169"/>
      <c r="AF789" s="169"/>
      <c r="AG789" s="180"/>
      <c r="AH789" s="207">
        <v>1500</v>
      </c>
    </row>
    <row r="790" spans="2:34" ht="24.75" x14ac:dyDescent="0.25">
      <c r="B790" s="95"/>
      <c r="C790" s="48" t="s">
        <v>445</v>
      </c>
      <c r="D790" s="49">
        <v>96</v>
      </c>
      <c r="E790" s="23"/>
      <c r="F790" s="286" t="s">
        <v>2522</v>
      </c>
      <c r="G790" s="287" t="s">
        <v>2524</v>
      </c>
      <c r="H790" s="287" t="s">
        <v>2523</v>
      </c>
      <c r="I790" s="23">
        <v>5291.8271999999997</v>
      </c>
      <c r="J790" s="169"/>
      <c r="K790" s="169"/>
      <c r="L790" s="169"/>
      <c r="M790" s="169"/>
      <c r="N790" s="169"/>
      <c r="O790" s="169"/>
      <c r="P790" s="207"/>
      <c r="Q790" s="169"/>
      <c r="R790" s="169"/>
      <c r="S790" s="207"/>
      <c r="T790" s="169"/>
      <c r="U790" s="169"/>
      <c r="V790" s="169"/>
      <c r="W790" s="180"/>
      <c r="X790" s="207">
        <v>96</v>
      </c>
      <c r="Y790" s="263">
        <v>5291.8271999999997</v>
      </c>
      <c r="Z790" s="169"/>
      <c r="AA790" s="169"/>
      <c r="AB790" s="169"/>
      <c r="AC790" s="169"/>
      <c r="AD790" s="169"/>
      <c r="AE790" s="169"/>
      <c r="AF790" s="169"/>
      <c r="AG790" s="180"/>
      <c r="AH790" s="207">
        <v>5291.8271999999997</v>
      </c>
    </row>
    <row r="791" spans="2:34" ht="24.75" x14ac:dyDescent="0.25">
      <c r="B791" s="95"/>
      <c r="C791" s="48" t="s">
        <v>750</v>
      </c>
      <c r="D791" s="49">
        <v>230</v>
      </c>
      <c r="E791" s="23"/>
      <c r="F791" s="286" t="s">
        <v>2522</v>
      </c>
      <c r="G791" s="287" t="s">
        <v>2524</v>
      </c>
      <c r="H791" s="287" t="s">
        <v>2523</v>
      </c>
      <c r="I791" s="23">
        <v>7452</v>
      </c>
      <c r="J791" s="169"/>
      <c r="K791" s="169"/>
      <c r="L791" s="169"/>
      <c r="M791" s="169"/>
      <c r="N791" s="169">
        <v>230</v>
      </c>
      <c r="O791" s="169">
        <v>6900</v>
      </c>
      <c r="P791" s="207"/>
      <c r="Q791" s="169"/>
      <c r="R791" s="169"/>
      <c r="S791" s="207"/>
      <c r="T791" s="169"/>
      <c r="U791" s="169"/>
      <c r="V791" s="169"/>
      <c r="W791" s="180"/>
      <c r="X791" s="207">
        <v>0</v>
      </c>
      <c r="Y791" s="263">
        <v>552</v>
      </c>
      <c r="Z791" s="169"/>
      <c r="AA791" s="169"/>
      <c r="AB791" s="169"/>
      <c r="AC791" s="169"/>
      <c r="AD791" s="169"/>
      <c r="AE791" s="169"/>
      <c r="AF791" s="169"/>
      <c r="AG791" s="180"/>
      <c r="AH791" s="207">
        <v>7452</v>
      </c>
    </row>
    <row r="792" spans="2:34" ht="24.75" x14ac:dyDescent="0.25">
      <c r="B792" s="95"/>
      <c r="C792" s="48" t="s">
        <v>751</v>
      </c>
      <c r="D792" s="49">
        <v>180</v>
      </c>
      <c r="E792" s="23"/>
      <c r="F792" s="286" t="s">
        <v>2522</v>
      </c>
      <c r="G792" s="287" t="s">
        <v>2524</v>
      </c>
      <c r="H792" s="287" t="s">
        <v>2523</v>
      </c>
      <c r="I792" s="23">
        <v>7730.1119999999992</v>
      </c>
      <c r="J792" s="169"/>
      <c r="K792" s="169"/>
      <c r="L792" s="169"/>
      <c r="M792" s="169"/>
      <c r="N792" s="169">
        <v>115</v>
      </c>
      <c r="O792" s="169">
        <v>4485</v>
      </c>
      <c r="P792" s="207"/>
      <c r="Q792" s="169"/>
      <c r="R792" s="169"/>
      <c r="S792" s="207"/>
      <c r="T792" s="169"/>
      <c r="U792" s="169"/>
      <c r="V792" s="169"/>
      <c r="W792" s="180"/>
      <c r="X792" s="207">
        <v>65</v>
      </c>
      <c r="Y792" s="263">
        <v>3245.1119999999992</v>
      </c>
      <c r="Z792" s="169"/>
      <c r="AA792" s="169"/>
      <c r="AB792" s="169"/>
      <c r="AC792" s="169"/>
      <c r="AD792" s="169"/>
      <c r="AE792" s="169"/>
      <c r="AF792" s="169"/>
      <c r="AG792" s="180"/>
      <c r="AH792" s="207">
        <v>7730.1119999999992</v>
      </c>
    </row>
    <row r="793" spans="2:34" ht="24.75" x14ac:dyDescent="0.25">
      <c r="B793" s="95"/>
      <c r="C793" s="48" t="s">
        <v>752</v>
      </c>
      <c r="D793" s="49">
        <v>100</v>
      </c>
      <c r="E793" s="23"/>
      <c r="F793" s="286" t="s">
        <v>2522</v>
      </c>
      <c r="G793" s="287" t="s">
        <v>2524</v>
      </c>
      <c r="H793" s="287" t="s">
        <v>2523</v>
      </c>
      <c r="I793" s="23">
        <v>6614.32</v>
      </c>
      <c r="J793" s="169"/>
      <c r="K793" s="169"/>
      <c r="L793" s="169"/>
      <c r="M793" s="169"/>
      <c r="N793" s="169"/>
      <c r="O793" s="169"/>
      <c r="P793" s="207"/>
      <c r="Q793" s="169"/>
      <c r="R793" s="169"/>
      <c r="S793" s="207"/>
      <c r="T793" s="169"/>
      <c r="U793" s="169"/>
      <c r="V793" s="169"/>
      <c r="W793" s="180"/>
      <c r="X793" s="207">
        <v>100</v>
      </c>
      <c r="Y793" s="263">
        <v>6614.32</v>
      </c>
      <c r="Z793" s="169"/>
      <c r="AA793" s="169"/>
      <c r="AB793" s="169"/>
      <c r="AC793" s="169"/>
      <c r="AD793" s="169"/>
      <c r="AE793" s="169"/>
      <c r="AF793" s="169"/>
      <c r="AG793" s="180"/>
      <c r="AH793" s="207">
        <v>6614.32</v>
      </c>
    </row>
    <row r="794" spans="2:34" ht="24.75" x14ac:dyDescent="0.25">
      <c r="B794" s="95"/>
      <c r="C794" s="48" t="s">
        <v>753</v>
      </c>
      <c r="D794" s="49">
        <v>173</v>
      </c>
      <c r="E794" s="23"/>
      <c r="F794" s="286" t="s">
        <v>2522</v>
      </c>
      <c r="G794" s="287" t="s">
        <v>2524</v>
      </c>
      <c r="H794" s="287" t="s">
        <v>2523</v>
      </c>
      <c r="I794" s="23">
        <v>9134.4</v>
      </c>
      <c r="J794" s="169"/>
      <c r="K794" s="169"/>
      <c r="L794" s="169"/>
      <c r="M794" s="169"/>
      <c r="N794" s="169">
        <v>173</v>
      </c>
      <c r="O794" s="169">
        <v>8131</v>
      </c>
      <c r="P794" s="207"/>
      <c r="Q794" s="169"/>
      <c r="R794" s="169"/>
      <c r="S794" s="207"/>
      <c r="T794" s="169"/>
      <c r="U794" s="169"/>
      <c r="V794" s="169"/>
      <c r="W794" s="180"/>
      <c r="X794" s="207">
        <v>0</v>
      </c>
      <c r="Y794" s="263">
        <v>1003.3999999999996</v>
      </c>
      <c r="Z794" s="169"/>
      <c r="AA794" s="169"/>
      <c r="AB794" s="169"/>
      <c r="AC794" s="169"/>
      <c r="AD794" s="169"/>
      <c r="AE794" s="169"/>
      <c r="AF794" s="169"/>
      <c r="AG794" s="180"/>
      <c r="AH794" s="207">
        <v>9134.4</v>
      </c>
    </row>
    <row r="795" spans="2:34" ht="24.75" x14ac:dyDescent="0.25">
      <c r="B795" s="95"/>
      <c r="C795" s="48" t="s">
        <v>754</v>
      </c>
      <c r="D795" s="49">
        <v>222</v>
      </c>
      <c r="E795" s="23"/>
      <c r="F795" s="286" t="s">
        <v>2522</v>
      </c>
      <c r="G795" s="287" t="s">
        <v>2524</v>
      </c>
      <c r="H795" s="287" t="s">
        <v>2523</v>
      </c>
      <c r="I795" s="23">
        <v>9232.616</v>
      </c>
      <c r="J795" s="169"/>
      <c r="K795" s="169"/>
      <c r="L795" s="169"/>
      <c r="M795" s="169"/>
      <c r="N795" s="169">
        <v>94</v>
      </c>
      <c r="O795" s="169">
        <v>4136</v>
      </c>
      <c r="P795" s="207"/>
      <c r="Q795" s="169"/>
      <c r="R795" s="169"/>
      <c r="S795" s="207"/>
      <c r="T795" s="169"/>
      <c r="U795" s="169"/>
      <c r="V795" s="169"/>
      <c r="W795" s="180"/>
      <c r="X795" s="207">
        <v>128</v>
      </c>
      <c r="Y795" s="263">
        <v>5096.616</v>
      </c>
      <c r="Z795" s="169"/>
      <c r="AA795" s="169"/>
      <c r="AB795" s="169"/>
      <c r="AC795" s="169"/>
      <c r="AD795" s="169"/>
      <c r="AE795" s="169"/>
      <c r="AF795" s="169"/>
      <c r="AG795" s="180"/>
      <c r="AH795" s="207">
        <v>9232.616</v>
      </c>
    </row>
    <row r="796" spans="2:34" ht="24.75" x14ac:dyDescent="0.25">
      <c r="B796" s="95"/>
      <c r="C796" s="48" t="s">
        <v>2483</v>
      </c>
      <c r="D796" s="57">
        <v>12</v>
      </c>
      <c r="E796" s="23"/>
      <c r="F796" s="286" t="s">
        <v>2522</v>
      </c>
      <c r="G796" s="287" t="s">
        <v>2524</v>
      </c>
      <c r="H796" s="287" t="s">
        <v>2523</v>
      </c>
      <c r="I796" s="23">
        <v>540</v>
      </c>
      <c r="J796" s="169"/>
      <c r="K796" s="169"/>
      <c r="L796" s="169"/>
      <c r="M796" s="169"/>
      <c r="N796" s="169"/>
      <c r="O796" s="169"/>
      <c r="P796" s="207"/>
      <c r="Q796" s="169"/>
      <c r="R796" s="169"/>
      <c r="S796" s="207"/>
      <c r="T796" s="169"/>
      <c r="U796" s="169"/>
      <c r="V796" s="169"/>
      <c r="W796" s="180"/>
      <c r="X796" s="207">
        <v>12</v>
      </c>
      <c r="Y796" s="263">
        <v>540</v>
      </c>
      <c r="Z796" s="169"/>
      <c r="AA796" s="169"/>
      <c r="AB796" s="169"/>
      <c r="AC796" s="169"/>
      <c r="AD796" s="169"/>
      <c r="AE796" s="169"/>
      <c r="AF796" s="169"/>
      <c r="AG796" s="180"/>
      <c r="AH796" s="207">
        <v>540</v>
      </c>
    </row>
    <row r="797" spans="2:34" ht="24.75" x14ac:dyDescent="0.25">
      <c r="B797" s="95"/>
      <c r="C797" s="48" t="s">
        <v>755</v>
      </c>
      <c r="D797" s="49">
        <v>198</v>
      </c>
      <c r="E797" s="23"/>
      <c r="F797" s="286" t="s">
        <v>2522</v>
      </c>
      <c r="G797" s="287" t="s">
        <v>2524</v>
      </c>
      <c r="H797" s="287" t="s">
        <v>2523</v>
      </c>
      <c r="I797" s="23">
        <v>7034.5439999999999</v>
      </c>
      <c r="J797" s="169"/>
      <c r="K797" s="169"/>
      <c r="L797" s="169"/>
      <c r="M797" s="169"/>
      <c r="N797" s="169">
        <v>138</v>
      </c>
      <c r="O797" s="169">
        <v>4002</v>
      </c>
      <c r="P797" s="207"/>
      <c r="Q797" s="169"/>
      <c r="R797" s="169"/>
      <c r="S797" s="207"/>
      <c r="T797" s="169"/>
      <c r="U797" s="169"/>
      <c r="V797" s="169"/>
      <c r="W797" s="180"/>
      <c r="X797" s="207">
        <v>60</v>
      </c>
      <c r="Y797" s="263">
        <v>3032.5439999999999</v>
      </c>
      <c r="Z797" s="169"/>
      <c r="AA797" s="169"/>
      <c r="AB797" s="169"/>
      <c r="AC797" s="169"/>
      <c r="AD797" s="169"/>
      <c r="AE797" s="169"/>
      <c r="AF797" s="169"/>
      <c r="AG797" s="180"/>
      <c r="AH797" s="207">
        <v>7034.5439999999999</v>
      </c>
    </row>
    <row r="798" spans="2:34" ht="24.75" x14ac:dyDescent="0.25">
      <c r="B798" s="95"/>
      <c r="C798" s="48" t="s">
        <v>756</v>
      </c>
      <c r="D798" s="49">
        <v>10</v>
      </c>
      <c r="E798" s="23"/>
      <c r="F798" s="286" t="s">
        <v>2522</v>
      </c>
      <c r="G798" s="287" t="s">
        <v>2524</v>
      </c>
      <c r="H798" s="287" t="s">
        <v>2523</v>
      </c>
      <c r="I798" s="23">
        <v>523.62399999999991</v>
      </c>
      <c r="J798" s="169"/>
      <c r="K798" s="169"/>
      <c r="L798" s="169"/>
      <c r="M798" s="169"/>
      <c r="N798" s="169"/>
      <c r="O798" s="169"/>
      <c r="P798" s="207"/>
      <c r="Q798" s="169"/>
      <c r="R798" s="169"/>
      <c r="S798" s="207"/>
      <c r="T798" s="169"/>
      <c r="U798" s="169"/>
      <c r="V798" s="169"/>
      <c r="W798" s="180"/>
      <c r="X798" s="207">
        <v>10</v>
      </c>
      <c r="Y798" s="263">
        <v>523.62399999999991</v>
      </c>
      <c r="Z798" s="169"/>
      <c r="AA798" s="169"/>
      <c r="AB798" s="169"/>
      <c r="AC798" s="169"/>
      <c r="AD798" s="169"/>
      <c r="AE798" s="169"/>
      <c r="AF798" s="169"/>
      <c r="AG798" s="180"/>
      <c r="AH798" s="207">
        <v>523.62399999999991</v>
      </c>
    </row>
    <row r="799" spans="2:34" ht="24.75" x14ac:dyDescent="0.25">
      <c r="B799" s="26"/>
      <c r="C799" s="48" t="s">
        <v>757</v>
      </c>
      <c r="D799" s="49">
        <v>6</v>
      </c>
      <c r="E799" s="23"/>
      <c r="F799" s="286" t="s">
        <v>2522</v>
      </c>
      <c r="G799" s="287" t="s">
        <v>2524</v>
      </c>
      <c r="H799" s="287" t="s">
        <v>2523</v>
      </c>
      <c r="I799" s="23">
        <v>578.79359999999997</v>
      </c>
      <c r="J799" s="169"/>
      <c r="K799" s="169"/>
      <c r="L799" s="169"/>
      <c r="M799" s="169"/>
      <c r="N799" s="169"/>
      <c r="O799" s="169"/>
      <c r="P799" s="207"/>
      <c r="Q799" s="169"/>
      <c r="R799" s="169"/>
      <c r="S799" s="207"/>
      <c r="T799" s="169"/>
      <c r="U799" s="169"/>
      <c r="V799" s="169"/>
      <c r="W799" s="180"/>
      <c r="X799" s="207">
        <v>6</v>
      </c>
      <c r="Y799" s="263">
        <v>578.79359999999997</v>
      </c>
      <c r="Z799" s="169"/>
      <c r="AA799" s="169"/>
      <c r="AB799" s="169"/>
      <c r="AC799" s="169"/>
      <c r="AD799" s="169"/>
      <c r="AE799" s="169"/>
      <c r="AF799" s="169"/>
      <c r="AG799" s="180"/>
      <c r="AH799" s="207">
        <v>578.79359999999997</v>
      </c>
    </row>
    <row r="800" spans="2:34" ht="24.75" x14ac:dyDescent="0.25">
      <c r="B800" s="26"/>
      <c r="C800" s="48" t="s">
        <v>758</v>
      </c>
      <c r="D800" s="49">
        <v>10</v>
      </c>
      <c r="E800" s="23"/>
      <c r="F800" s="286" t="s">
        <v>2522</v>
      </c>
      <c r="G800" s="287" t="s">
        <v>2524</v>
      </c>
      <c r="H800" s="287" t="s">
        <v>2523</v>
      </c>
      <c r="I800" s="23">
        <v>545.05439999999999</v>
      </c>
      <c r="J800" s="169"/>
      <c r="K800" s="169"/>
      <c r="L800" s="169"/>
      <c r="M800" s="169"/>
      <c r="N800" s="169">
        <v>6</v>
      </c>
      <c r="O800" s="169">
        <v>222</v>
      </c>
      <c r="P800" s="207"/>
      <c r="Q800" s="169"/>
      <c r="R800" s="169"/>
      <c r="S800" s="207"/>
      <c r="T800" s="169"/>
      <c r="U800" s="169"/>
      <c r="V800" s="169"/>
      <c r="W800" s="180"/>
      <c r="X800" s="207">
        <v>4</v>
      </c>
      <c r="Y800" s="263">
        <v>323.05439999999999</v>
      </c>
      <c r="Z800" s="169"/>
      <c r="AA800" s="169"/>
      <c r="AB800" s="169"/>
      <c r="AC800" s="169"/>
      <c r="AD800" s="169"/>
      <c r="AE800" s="169"/>
      <c r="AF800" s="169"/>
      <c r="AG800" s="180"/>
      <c r="AH800" s="207">
        <v>545.05439999999999</v>
      </c>
    </row>
    <row r="801" spans="2:34" ht="24.75" x14ac:dyDescent="0.25">
      <c r="B801" s="26"/>
      <c r="C801" s="48" t="s">
        <v>759</v>
      </c>
      <c r="D801" s="49">
        <v>13</v>
      </c>
      <c r="E801" s="23"/>
      <c r="F801" s="286" t="s">
        <v>2522</v>
      </c>
      <c r="G801" s="287" t="s">
        <v>2524</v>
      </c>
      <c r="H801" s="287" t="s">
        <v>2523</v>
      </c>
      <c r="I801" s="23">
        <v>2442.96</v>
      </c>
      <c r="J801" s="169"/>
      <c r="K801" s="169"/>
      <c r="L801" s="169"/>
      <c r="M801" s="169"/>
      <c r="N801" s="169"/>
      <c r="O801" s="169"/>
      <c r="P801" s="207"/>
      <c r="Q801" s="169"/>
      <c r="R801" s="169"/>
      <c r="S801" s="207"/>
      <c r="T801" s="169"/>
      <c r="U801" s="169"/>
      <c r="V801" s="169"/>
      <c r="W801" s="180"/>
      <c r="X801" s="207">
        <v>13</v>
      </c>
      <c r="Y801" s="263">
        <v>2442.96</v>
      </c>
      <c r="Z801" s="169"/>
      <c r="AA801" s="169"/>
      <c r="AB801" s="169"/>
      <c r="AC801" s="169"/>
      <c r="AD801" s="169"/>
      <c r="AE801" s="169"/>
      <c r="AF801" s="169"/>
      <c r="AG801" s="180"/>
      <c r="AH801" s="207">
        <v>2442.96</v>
      </c>
    </row>
    <row r="802" spans="2:34" ht="24.75" x14ac:dyDescent="0.25">
      <c r="B802" s="26"/>
      <c r="C802" s="48" t="s">
        <v>2508</v>
      </c>
      <c r="D802" s="49">
        <v>203</v>
      </c>
      <c r="E802" s="23"/>
      <c r="F802" s="286" t="s">
        <v>2522</v>
      </c>
      <c r="G802" s="287" t="s">
        <v>2524</v>
      </c>
      <c r="H802" s="287" t="s">
        <v>2523</v>
      </c>
      <c r="I802" s="23">
        <v>7126.0399999999991</v>
      </c>
      <c r="J802" s="169"/>
      <c r="K802" s="169"/>
      <c r="L802" s="169"/>
      <c r="M802" s="169"/>
      <c r="N802" s="169">
        <v>138</v>
      </c>
      <c r="O802" s="169">
        <v>2898</v>
      </c>
      <c r="P802" s="207"/>
      <c r="Q802" s="169"/>
      <c r="R802" s="169"/>
      <c r="S802" s="207"/>
      <c r="T802" s="169"/>
      <c r="U802" s="169"/>
      <c r="V802" s="169"/>
      <c r="W802" s="180"/>
      <c r="X802" s="207">
        <v>65</v>
      </c>
      <c r="Y802" s="263">
        <v>4228.0399999999991</v>
      </c>
      <c r="Z802" s="169"/>
      <c r="AA802" s="169"/>
      <c r="AB802" s="169"/>
      <c r="AC802" s="169"/>
      <c r="AD802" s="169"/>
      <c r="AE802" s="169"/>
      <c r="AF802" s="169"/>
      <c r="AG802" s="180"/>
      <c r="AH802" s="207">
        <v>7126.0399999999991</v>
      </c>
    </row>
    <row r="803" spans="2:34" ht="24.75" x14ac:dyDescent="0.25">
      <c r="B803" s="26"/>
      <c r="C803" s="48" t="s">
        <v>760</v>
      </c>
      <c r="D803" s="49">
        <v>123</v>
      </c>
      <c r="E803" s="23"/>
      <c r="F803" s="286" t="s">
        <v>2522</v>
      </c>
      <c r="G803" s="287" t="s">
        <v>2524</v>
      </c>
      <c r="H803" s="287" t="s">
        <v>2523</v>
      </c>
      <c r="I803" s="23">
        <v>7919.0319999999992</v>
      </c>
      <c r="J803" s="169"/>
      <c r="K803" s="169"/>
      <c r="L803" s="169"/>
      <c r="M803" s="169"/>
      <c r="N803" s="169">
        <v>40</v>
      </c>
      <c r="O803" s="169">
        <v>2200</v>
      </c>
      <c r="P803" s="207"/>
      <c r="Q803" s="169"/>
      <c r="R803" s="169"/>
      <c r="S803" s="207"/>
      <c r="T803" s="169"/>
      <c r="U803" s="169"/>
      <c r="V803" s="169"/>
      <c r="W803" s="180"/>
      <c r="X803" s="207">
        <v>83</v>
      </c>
      <c r="Y803" s="263">
        <v>5719.0319999999992</v>
      </c>
      <c r="Z803" s="169"/>
      <c r="AA803" s="169"/>
      <c r="AB803" s="169"/>
      <c r="AC803" s="169"/>
      <c r="AD803" s="169"/>
      <c r="AE803" s="169"/>
      <c r="AF803" s="169"/>
      <c r="AG803" s="180"/>
      <c r="AH803" s="207">
        <v>7919.0319999999992</v>
      </c>
    </row>
    <row r="804" spans="2:34" ht="24.75" x14ac:dyDescent="0.25">
      <c r="B804" s="26"/>
      <c r="C804" s="48" t="s">
        <v>761</v>
      </c>
      <c r="D804" s="49">
        <v>48</v>
      </c>
      <c r="E804" s="23"/>
      <c r="F804" s="286" t="s">
        <v>2522</v>
      </c>
      <c r="G804" s="287" t="s">
        <v>2524</v>
      </c>
      <c r="H804" s="287" t="s">
        <v>2523</v>
      </c>
      <c r="I804" s="23">
        <v>1296</v>
      </c>
      <c r="J804" s="169"/>
      <c r="K804" s="169"/>
      <c r="L804" s="169"/>
      <c r="M804" s="169"/>
      <c r="N804" s="169">
        <v>48</v>
      </c>
      <c r="O804" s="169">
        <v>1200</v>
      </c>
      <c r="P804" s="207"/>
      <c r="Q804" s="169"/>
      <c r="R804" s="169"/>
      <c r="S804" s="207"/>
      <c r="T804" s="169"/>
      <c r="U804" s="169"/>
      <c r="V804" s="169"/>
      <c r="W804" s="180"/>
      <c r="X804" s="207">
        <v>0</v>
      </c>
      <c r="Y804" s="263">
        <v>96</v>
      </c>
      <c r="Z804" s="169"/>
      <c r="AA804" s="169"/>
      <c r="AB804" s="169"/>
      <c r="AC804" s="169"/>
      <c r="AD804" s="169"/>
      <c r="AE804" s="169"/>
      <c r="AF804" s="169"/>
      <c r="AG804" s="180"/>
      <c r="AH804" s="207">
        <v>1296</v>
      </c>
    </row>
    <row r="805" spans="2:34" ht="24.75" x14ac:dyDescent="0.25">
      <c r="B805" s="26"/>
      <c r="C805" s="48" t="s">
        <v>526</v>
      </c>
      <c r="D805" s="57">
        <v>106</v>
      </c>
      <c r="E805" s="23"/>
      <c r="F805" s="286" t="s">
        <v>2522</v>
      </c>
      <c r="G805" s="287" t="s">
        <v>2524</v>
      </c>
      <c r="H805" s="287" t="s">
        <v>2523</v>
      </c>
      <c r="I805" s="23">
        <v>11702.4</v>
      </c>
      <c r="J805" s="169"/>
      <c r="K805" s="169"/>
      <c r="L805" s="169"/>
      <c r="M805" s="169"/>
      <c r="N805" s="169">
        <v>50</v>
      </c>
      <c r="O805" s="169">
        <v>5750</v>
      </c>
      <c r="P805" s="207"/>
      <c r="Q805" s="169"/>
      <c r="R805" s="169"/>
      <c r="S805" s="207"/>
      <c r="T805" s="169"/>
      <c r="U805" s="169"/>
      <c r="V805" s="169"/>
      <c r="W805" s="180"/>
      <c r="X805" s="207">
        <v>56</v>
      </c>
      <c r="Y805" s="263">
        <v>5952.4</v>
      </c>
      <c r="Z805" s="169"/>
      <c r="AA805" s="169"/>
      <c r="AB805" s="169"/>
      <c r="AC805" s="169"/>
      <c r="AD805" s="169"/>
      <c r="AE805" s="169"/>
      <c r="AF805" s="169"/>
      <c r="AG805" s="180"/>
      <c r="AH805" s="207">
        <v>11702.4</v>
      </c>
    </row>
    <row r="806" spans="2:34" ht="24.75" x14ac:dyDescent="0.25">
      <c r="B806" s="26"/>
      <c r="C806" s="48" t="s">
        <v>762</v>
      </c>
      <c r="D806" s="49">
        <v>10</v>
      </c>
      <c r="E806" s="23"/>
      <c r="F806" s="286" t="s">
        <v>2522</v>
      </c>
      <c r="G806" s="287" t="s">
        <v>2524</v>
      </c>
      <c r="H806" s="287" t="s">
        <v>2523</v>
      </c>
      <c r="I806" s="23">
        <v>11024.64</v>
      </c>
      <c r="J806" s="169"/>
      <c r="K806" s="169"/>
      <c r="L806" s="169"/>
      <c r="M806" s="169"/>
      <c r="N806" s="169"/>
      <c r="O806" s="169"/>
      <c r="P806" s="207"/>
      <c r="Q806" s="169"/>
      <c r="R806" s="169"/>
      <c r="S806" s="207"/>
      <c r="T806" s="169"/>
      <c r="U806" s="169"/>
      <c r="V806" s="169"/>
      <c r="W806" s="180"/>
      <c r="X806" s="207">
        <v>10</v>
      </c>
      <c r="Y806" s="263">
        <v>11024.64</v>
      </c>
      <c r="Z806" s="169"/>
      <c r="AA806" s="169"/>
      <c r="AB806" s="169"/>
      <c r="AC806" s="169"/>
      <c r="AD806" s="169"/>
      <c r="AE806" s="169"/>
      <c r="AF806" s="169"/>
      <c r="AG806" s="180"/>
      <c r="AH806" s="207">
        <v>11024.64</v>
      </c>
    </row>
    <row r="807" spans="2:34" ht="24.75" x14ac:dyDescent="0.25">
      <c r="B807" s="26"/>
      <c r="C807" s="48" t="s">
        <v>763</v>
      </c>
      <c r="D807" s="49">
        <v>8</v>
      </c>
      <c r="E807" s="23"/>
      <c r="F807" s="286" t="s">
        <v>2522</v>
      </c>
      <c r="G807" s="287" t="s">
        <v>2524</v>
      </c>
      <c r="H807" s="287" t="s">
        <v>2523</v>
      </c>
      <c r="I807" s="23">
        <v>436.15999999999997</v>
      </c>
      <c r="J807" s="169"/>
      <c r="K807" s="169"/>
      <c r="L807" s="169"/>
      <c r="M807" s="169"/>
      <c r="N807" s="169"/>
      <c r="O807" s="169"/>
      <c r="P807" s="207"/>
      <c r="Q807" s="169"/>
      <c r="R807" s="169"/>
      <c r="S807" s="207"/>
      <c r="T807" s="169"/>
      <c r="U807" s="169"/>
      <c r="V807" s="169"/>
      <c r="W807" s="180"/>
      <c r="X807" s="207">
        <v>8</v>
      </c>
      <c r="Y807" s="263">
        <v>436.15999999999997</v>
      </c>
      <c r="Z807" s="169"/>
      <c r="AA807" s="169"/>
      <c r="AB807" s="169"/>
      <c r="AC807" s="169"/>
      <c r="AD807" s="169"/>
      <c r="AE807" s="169"/>
      <c r="AF807" s="169"/>
      <c r="AG807" s="180"/>
      <c r="AH807" s="207">
        <v>436.15999999999997</v>
      </c>
    </row>
    <row r="808" spans="2:34" ht="24.75" x14ac:dyDescent="0.25">
      <c r="B808" s="26"/>
      <c r="C808" s="48" t="s">
        <v>764</v>
      </c>
      <c r="D808" s="49">
        <v>220</v>
      </c>
      <c r="E808" s="23"/>
      <c r="F808" s="286" t="s">
        <v>2522</v>
      </c>
      <c r="G808" s="287" t="s">
        <v>2524</v>
      </c>
      <c r="H808" s="287" t="s">
        <v>2523</v>
      </c>
      <c r="I808" s="23">
        <v>9613.24</v>
      </c>
      <c r="J808" s="169"/>
      <c r="K808" s="169"/>
      <c r="L808" s="169"/>
      <c r="M808" s="169"/>
      <c r="N808" s="169">
        <v>120</v>
      </c>
      <c r="O808" s="169">
        <v>3720</v>
      </c>
      <c r="P808" s="207"/>
      <c r="Q808" s="169"/>
      <c r="R808" s="169"/>
      <c r="S808" s="207"/>
      <c r="T808" s="169"/>
      <c r="U808" s="169"/>
      <c r="V808" s="169"/>
      <c r="W808" s="180"/>
      <c r="X808" s="207">
        <v>100</v>
      </c>
      <c r="Y808" s="263">
        <v>5893.24</v>
      </c>
      <c r="Z808" s="169"/>
      <c r="AA808" s="169"/>
      <c r="AB808" s="169"/>
      <c r="AC808" s="169"/>
      <c r="AD808" s="169"/>
      <c r="AE808" s="169"/>
      <c r="AF808" s="169"/>
      <c r="AG808" s="180"/>
      <c r="AH808" s="207">
        <v>9613.24</v>
      </c>
    </row>
    <row r="809" spans="2:34" ht="24.75" x14ac:dyDescent="0.25">
      <c r="B809" s="26"/>
      <c r="C809" s="48" t="s">
        <v>765</v>
      </c>
      <c r="D809" s="49">
        <v>8</v>
      </c>
      <c r="E809" s="23"/>
      <c r="F809" s="286" t="s">
        <v>2522</v>
      </c>
      <c r="G809" s="287" t="s">
        <v>2524</v>
      </c>
      <c r="H809" s="287" t="s">
        <v>2523</v>
      </c>
      <c r="I809" s="23">
        <v>2347.8399999999997</v>
      </c>
      <c r="J809" s="169"/>
      <c r="K809" s="169"/>
      <c r="L809" s="169"/>
      <c r="M809" s="169"/>
      <c r="N809" s="169"/>
      <c r="O809" s="169"/>
      <c r="P809" s="207"/>
      <c r="Q809" s="169"/>
      <c r="R809" s="169"/>
      <c r="S809" s="207"/>
      <c r="T809" s="169"/>
      <c r="U809" s="169"/>
      <c r="V809" s="169"/>
      <c r="W809" s="180"/>
      <c r="X809" s="207">
        <v>8</v>
      </c>
      <c r="Y809" s="263">
        <v>2347.8399999999997</v>
      </c>
      <c r="Z809" s="169"/>
      <c r="AA809" s="169"/>
      <c r="AB809" s="169"/>
      <c r="AC809" s="169"/>
      <c r="AD809" s="169"/>
      <c r="AE809" s="169"/>
      <c r="AF809" s="169"/>
      <c r="AG809" s="180"/>
      <c r="AH809" s="207">
        <v>2347.8399999999997</v>
      </c>
    </row>
    <row r="810" spans="2:34" ht="24.75" x14ac:dyDescent="0.25">
      <c r="B810" s="26"/>
      <c r="C810" s="48" t="s">
        <v>766</v>
      </c>
      <c r="D810" s="49">
        <v>140</v>
      </c>
      <c r="E810" s="23"/>
      <c r="F810" s="286" t="s">
        <v>2522</v>
      </c>
      <c r="G810" s="287" t="s">
        <v>2524</v>
      </c>
      <c r="H810" s="287" t="s">
        <v>2523</v>
      </c>
      <c r="I810" s="23">
        <v>4233.6000000000004</v>
      </c>
      <c r="J810" s="169"/>
      <c r="K810" s="169"/>
      <c r="L810" s="169"/>
      <c r="M810" s="169"/>
      <c r="N810" s="169">
        <v>140</v>
      </c>
      <c r="O810" s="169">
        <v>3920</v>
      </c>
      <c r="P810" s="207"/>
      <c r="Q810" s="169"/>
      <c r="R810" s="169"/>
      <c r="S810" s="207"/>
      <c r="T810" s="169"/>
      <c r="U810" s="169"/>
      <c r="V810" s="169"/>
      <c r="W810" s="180"/>
      <c r="X810" s="207">
        <v>0</v>
      </c>
      <c r="Y810" s="263">
        <v>313.60000000000036</v>
      </c>
      <c r="Z810" s="169"/>
      <c r="AA810" s="169"/>
      <c r="AB810" s="169"/>
      <c r="AC810" s="169"/>
      <c r="AD810" s="169"/>
      <c r="AE810" s="169"/>
      <c r="AF810" s="169"/>
      <c r="AG810" s="180"/>
      <c r="AH810" s="207">
        <v>4233.6000000000004</v>
      </c>
    </row>
    <row r="811" spans="2:34" ht="24.75" x14ac:dyDescent="0.25">
      <c r="B811" s="26"/>
      <c r="C811" s="48" t="s">
        <v>767</v>
      </c>
      <c r="D811" s="57">
        <v>1025</v>
      </c>
      <c r="E811" s="23"/>
      <c r="F811" s="286" t="s">
        <v>2522</v>
      </c>
      <c r="G811" s="287" t="s">
        <v>2524</v>
      </c>
      <c r="H811" s="287" t="s">
        <v>2523</v>
      </c>
      <c r="I811" s="23">
        <v>32368.845600000001</v>
      </c>
      <c r="J811" s="169"/>
      <c r="K811" s="169"/>
      <c r="L811" s="169"/>
      <c r="M811" s="169"/>
      <c r="N811" s="169">
        <v>762</v>
      </c>
      <c r="O811" s="169">
        <v>32004</v>
      </c>
      <c r="P811" s="207"/>
      <c r="Q811" s="169"/>
      <c r="R811" s="169"/>
      <c r="S811" s="207"/>
      <c r="T811" s="169"/>
      <c r="U811" s="169"/>
      <c r="V811" s="169"/>
      <c r="W811" s="180"/>
      <c r="X811" s="207">
        <v>263</v>
      </c>
      <c r="Y811" s="263">
        <v>364.84560000000056</v>
      </c>
      <c r="Z811" s="169"/>
      <c r="AA811" s="169"/>
      <c r="AB811" s="169"/>
      <c r="AC811" s="169"/>
      <c r="AD811" s="169"/>
      <c r="AE811" s="169"/>
      <c r="AF811" s="169"/>
      <c r="AG811" s="180"/>
      <c r="AH811" s="207">
        <v>32368.845600000001</v>
      </c>
    </row>
    <row r="812" spans="2:34" ht="24.75" x14ac:dyDescent="0.25">
      <c r="B812" s="26"/>
      <c r="C812" s="48" t="s">
        <v>768</v>
      </c>
      <c r="D812" s="57">
        <v>36</v>
      </c>
      <c r="E812" s="23"/>
      <c r="F812" s="286" t="s">
        <v>2522</v>
      </c>
      <c r="G812" s="287" t="s">
        <v>2524</v>
      </c>
      <c r="H812" s="287" t="s">
        <v>2523</v>
      </c>
      <c r="I812" s="23">
        <v>900</v>
      </c>
      <c r="J812" s="169"/>
      <c r="K812" s="169"/>
      <c r="L812" s="169"/>
      <c r="M812" s="169"/>
      <c r="N812" s="169"/>
      <c r="O812" s="169"/>
      <c r="P812" s="207"/>
      <c r="Q812" s="169"/>
      <c r="R812" s="169"/>
      <c r="S812" s="207"/>
      <c r="T812" s="169"/>
      <c r="U812" s="169"/>
      <c r="V812" s="169"/>
      <c r="W812" s="180"/>
      <c r="X812" s="207">
        <v>36</v>
      </c>
      <c r="Y812" s="263">
        <v>900</v>
      </c>
      <c r="Z812" s="169"/>
      <c r="AA812" s="169"/>
      <c r="AB812" s="169"/>
      <c r="AC812" s="169"/>
      <c r="AD812" s="169"/>
      <c r="AE812" s="169"/>
      <c r="AF812" s="169"/>
      <c r="AG812" s="180"/>
      <c r="AH812" s="207">
        <v>900</v>
      </c>
    </row>
    <row r="813" spans="2:34" ht="24.75" x14ac:dyDescent="0.25">
      <c r="B813" s="26"/>
      <c r="C813" s="48" t="s">
        <v>769</v>
      </c>
      <c r="D813" s="49">
        <v>118</v>
      </c>
      <c r="E813" s="23"/>
      <c r="F813" s="286" t="s">
        <v>2522</v>
      </c>
      <c r="G813" s="287" t="s">
        <v>2524</v>
      </c>
      <c r="H813" s="287" t="s">
        <v>2523</v>
      </c>
      <c r="I813" s="23">
        <v>3000.3188000000005</v>
      </c>
      <c r="J813" s="169"/>
      <c r="K813" s="169"/>
      <c r="L813" s="169"/>
      <c r="M813" s="169"/>
      <c r="N813" s="169">
        <v>81</v>
      </c>
      <c r="O813" s="169">
        <v>2754</v>
      </c>
      <c r="P813" s="207"/>
      <c r="Q813" s="169"/>
      <c r="R813" s="169"/>
      <c r="S813" s="207"/>
      <c r="T813" s="169"/>
      <c r="U813" s="169"/>
      <c r="V813" s="169"/>
      <c r="W813" s="180"/>
      <c r="X813" s="207">
        <v>37</v>
      </c>
      <c r="Y813" s="263">
        <v>246.31880000000046</v>
      </c>
      <c r="Z813" s="169"/>
      <c r="AA813" s="169"/>
      <c r="AB813" s="169"/>
      <c r="AC813" s="169"/>
      <c r="AD813" s="169"/>
      <c r="AE813" s="169"/>
      <c r="AF813" s="169"/>
      <c r="AG813" s="180"/>
      <c r="AH813" s="207">
        <v>3000.3188000000005</v>
      </c>
    </row>
    <row r="814" spans="2:34" ht="24.75" x14ac:dyDescent="0.25">
      <c r="B814" s="26"/>
      <c r="C814" s="48">
        <v>0</v>
      </c>
      <c r="D814" s="57">
        <v>27.600000000000005</v>
      </c>
      <c r="E814" s="23"/>
      <c r="F814" s="286" t="s">
        <v>2522</v>
      </c>
      <c r="G814" s="287" t="s">
        <v>2524</v>
      </c>
      <c r="H814" s="287" t="s">
        <v>2523</v>
      </c>
      <c r="I814" s="23">
        <v>552.00000000000011</v>
      </c>
      <c r="J814" s="169"/>
      <c r="K814" s="169"/>
      <c r="L814" s="169"/>
      <c r="M814" s="169"/>
      <c r="N814" s="169"/>
      <c r="O814" s="169"/>
      <c r="P814" s="207"/>
      <c r="Q814" s="169"/>
      <c r="R814" s="169"/>
      <c r="S814" s="207"/>
      <c r="T814" s="169"/>
      <c r="U814" s="169"/>
      <c r="V814" s="169"/>
      <c r="W814" s="180"/>
      <c r="X814" s="207">
        <v>27.600000000000005</v>
      </c>
      <c r="Y814" s="263">
        <v>552.00000000000011</v>
      </c>
      <c r="Z814" s="169"/>
      <c r="AA814" s="169"/>
      <c r="AB814" s="169"/>
      <c r="AC814" s="169"/>
      <c r="AD814" s="169"/>
      <c r="AE814" s="169"/>
      <c r="AF814" s="169"/>
      <c r="AG814" s="180"/>
      <c r="AH814" s="207">
        <v>552.00000000000011</v>
      </c>
    </row>
    <row r="815" spans="2:34" ht="24.75" x14ac:dyDescent="0.25">
      <c r="B815" s="26"/>
      <c r="C815" s="48" t="s">
        <v>770</v>
      </c>
      <c r="D815" s="49">
        <v>36</v>
      </c>
      <c r="E815" s="23"/>
      <c r="F815" s="286" t="s">
        <v>2522</v>
      </c>
      <c r="G815" s="287" t="s">
        <v>2524</v>
      </c>
      <c r="H815" s="287" t="s">
        <v>2523</v>
      </c>
      <c r="I815" s="23">
        <v>2728.5983999999999</v>
      </c>
      <c r="J815" s="169"/>
      <c r="K815" s="169"/>
      <c r="L815" s="169"/>
      <c r="M815" s="169"/>
      <c r="N815" s="169"/>
      <c r="O815" s="169"/>
      <c r="P815" s="207"/>
      <c r="Q815" s="169"/>
      <c r="R815" s="169"/>
      <c r="S815" s="207"/>
      <c r="T815" s="169"/>
      <c r="U815" s="169"/>
      <c r="V815" s="169"/>
      <c r="W815" s="180"/>
      <c r="X815" s="207">
        <v>36</v>
      </c>
      <c r="Y815" s="263">
        <v>2728.5983999999999</v>
      </c>
      <c r="Z815" s="169"/>
      <c r="AA815" s="169"/>
      <c r="AB815" s="169"/>
      <c r="AC815" s="169"/>
      <c r="AD815" s="169"/>
      <c r="AE815" s="169"/>
      <c r="AF815" s="169"/>
      <c r="AG815" s="180"/>
      <c r="AH815" s="207">
        <v>2728.5983999999999</v>
      </c>
    </row>
    <row r="816" spans="2:34" ht="24.75" x14ac:dyDescent="0.25">
      <c r="B816" s="26"/>
      <c r="C816" s="48" t="s">
        <v>771</v>
      </c>
      <c r="D816" s="57">
        <v>64</v>
      </c>
      <c r="E816" s="23"/>
      <c r="F816" s="286" t="s">
        <v>2522</v>
      </c>
      <c r="G816" s="287" t="s">
        <v>2524</v>
      </c>
      <c r="H816" s="287" t="s">
        <v>2523</v>
      </c>
      <c r="I816" s="23">
        <v>3166.4063999999998</v>
      </c>
      <c r="J816" s="169"/>
      <c r="K816" s="169"/>
      <c r="L816" s="169"/>
      <c r="M816" s="169"/>
      <c r="N816" s="169"/>
      <c r="O816" s="169"/>
      <c r="P816" s="207"/>
      <c r="Q816" s="169"/>
      <c r="R816" s="169"/>
      <c r="S816" s="207"/>
      <c r="T816" s="169"/>
      <c r="U816" s="169"/>
      <c r="V816" s="169"/>
      <c r="W816" s="180"/>
      <c r="X816" s="207">
        <v>64</v>
      </c>
      <c r="Y816" s="263">
        <v>3166.4063999999998</v>
      </c>
      <c r="Z816" s="169"/>
      <c r="AA816" s="169"/>
      <c r="AB816" s="169"/>
      <c r="AC816" s="169"/>
      <c r="AD816" s="169"/>
      <c r="AE816" s="169"/>
      <c r="AF816" s="169"/>
      <c r="AG816" s="180"/>
      <c r="AH816" s="207">
        <v>3166.4063999999998</v>
      </c>
    </row>
    <row r="817" spans="2:34" ht="24.75" x14ac:dyDescent="0.25">
      <c r="B817" s="26"/>
      <c r="C817" s="48" t="s">
        <v>772</v>
      </c>
      <c r="D817" s="49">
        <v>94</v>
      </c>
      <c r="E817" s="23"/>
      <c r="F817" s="286" t="s">
        <v>2522</v>
      </c>
      <c r="G817" s="287" t="s">
        <v>2524</v>
      </c>
      <c r="H817" s="287" t="s">
        <v>2523</v>
      </c>
      <c r="I817" s="23">
        <v>4136</v>
      </c>
      <c r="J817" s="169"/>
      <c r="K817" s="169"/>
      <c r="L817" s="169"/>
      <c r="M817" s="169"/>
      <c r="N817" s="169">
        <v>94</v>
      </c>
      <c r="O817" s="169">
        <v>3572</v>
      </c>
      <c r="P817" s="207"/>
      <c r="Q817" s="169"/>
      <c r="R817" s="169"/>
      <c r="S817" s="207"/>
      <c r="T817" s="169"/>
      <c r="U817" s="169"/>
      <c r="V817" s="169"/>
      <c r="W817" s="180"/>
      <c r="X817" s="207">
        <v>0</v>
      </c>
      <c r="Y817" s="263">
        <v>564</v>
      </c>
      <c r="Z817" s="169"/>
      <c r="AA817" s="169"/>
      <c r="AB817" s="169"/>
      <c r="AC817" s="169"/>
      <c r="AD817" s="169"/>
      <c r="AE817" s="169"/>
      <c r="AF817" s="169"/>
      <c r="AG817" s="180"/>
      <c r="AH817" s="207">
        <v>4136</v>
      </c>
    </row>
    <row r="818" spans="2:34" ht="24.75" x14ac:dyDescent="0.25">
      <c r="B818" s="26"/>
      <c r="C818" s="48" t="s">
        <v>773</v>
      </c>
      <c r="D818" s="49">
        <v>160</v>
      </c>
      <c r="E818" s="23"/>
      <c r="F818" s="286" t="s">
        <v>2522</v>
      </c>
      <c r="G818" s="287" t="s">
        <v>2524</v>
      </c>
      <c r="H818" s="287" t="s">
        <v>2523</v>
      </c>
      <c r="I818" s="23">
        <v>5009.5999999999995</v>
      </c>
      <c r="J818" s="169"/>
      <c r="K818" s="169"/>
      <c r="L818" s="169"/>
      <c r="M818" s="169"/>
      <c r="N818" s="169"/>
      <c r="O818" s="169"/>
      <c r="P818" s="207"/>
      <c r="Q818" s="169"/>
      <c r="R818" s="169"/>
      <c r="S818" s="207"/>
      <c r="T818" s="169"/>
      <c r="U818" s="169"/>
      <c r="V818" s="169"/>
      <c r="W818" s="180"/>
      <c r="X818" s="207">
        <v>160</v>
      </c>
      <c r="Y818" s="263">
        <v>5009.5999999999995</v>
      </c>
      <c r="Z818" s="169"/>
      <c r="AA818" s="169"/>
      <c r="AB818" s="169"/>
      <c r="AC818" s="169"/>
      <c r="AD818" s="169"/>
      <c r="AE818" s="169"/>
      <c r="AF818" s="169"/>
      <c r="AG818" s="180"/>
      <c r="AH818" s="207">
        <v>5009.5999999999995</v>
      </c>
    </row>
    <row r="819" spans="2:34" ht="24.75" x14ac:dyDescent="0.25">
      <c r="B819" s="26"/>
      <c r="C819" s="48" t="s">
        <v>774</v>
      </c>
      <c r="D819" s="49">
        <v>160</v>
      </c>
      <c r="E819" s="23"/>
      <c r="F819" s="286" t="s">
        <v>2522</v>
      </c>
      <c r="G819" s="287" t="s">
        <v>2524</v>
      </c>
      <c r="H819" s="287" t="s">
        <v>2523</v>
      </c>
      <c r="I819" s="23">
        <v>5280</v>
      </c>
      <c r="J819" s="169"/>
      <c r="K819" s="169"/>
      <c r="L819" s="169"/>
      <c r="M819" s="169"/>
      <c r="N819" s="169">
        <v>160</v>
      </c>
      <c r="O819" s="169">
        <v>5280</v>
      </c>
      <c r="P819" s="207"/>
      <c r="Q819" s="169"/>
      <c r="R819" s="169"/>
      <c r="S819" s="207"/>
      <c r="T819" s="169"/>
      <c r="U819" s="169"/>
      <c r="V819" s="169"/>
      <c r="W819" s="180"/>
      <c r="X819" s="207">
        <v>0</v>
      </c>
      <c r="Y819" s="263">
        <v>0</v>
      </c>
      <c r="Z819" s="169"/>
      <c r="AA819" s="169"/>
      <c r="AB819" s="169"/>
      <c r="AC819" s="169"/>
      <c r="AD819" s="169"/>
      <c r="AE819" s="169"/>
      <c r="AF819" s="169"/>
      <c r="AG819" s="180"/>
      <c r="AH819" s="207">
        <v>5280</v>
      </c>
    </row>
    <row r="820" spans="2:34" ht="24.75" x14ac:dyDescent="0.25">
      <c r="B820" s="26"/>
      <c r="C820" s="48" t="s">
        <v>775</v>
      </c>
      <c r="D820" s="49">
        <v>160</v>
      </c>
      <c r="E820" s="23"/>
      <c r="F820" s="286" t="s">
        <v>2522</v>
      </c>
      <c r="G820" s="287" t="s">
        <v>2524</v>
      </c>
      <c r="H820" s="287" t="s">
        <v>2523</v>
      </c>
      <c r="I820" s="23">
        <v>11024.64</v>
      </c>
      <c r="J820" s="169"/>
      <c r="K820" s="169"/>
      <c r="L820" s="169"/>
      <c r="M820" s="169"/>
      <c r="N820" s="169"/>
      <c r="O820" s="169"/>
      <c r="P820" s="207"/>
      <c r="Q820" s="169"/>
      <c r="R820" s="169"/>
      <c r="S820" s="207"/>
      <c r="T820" s="169"/>
      <c r="U820" s="169"/>
      <c r="V820" s="169"/>
      <c r="W820" s="180"/>
      <c r="X820" s="207">
        <v>160</v>
      </c>
      <c r="Y820" s="263">
        <v>11024.64</v>
      </c>
      <c r="Z820" s="169"/>
      <c r="AA820" s="169"/>
      <c r="AB820" s="169"/>
      <c r="AC820" s="169"/>
      <c r="AD820" s="169"/>
      <c r="AE820" s="169"/>
      <c r="AF820" s="169"/>
      <c r="AG820" s="180"/>
      <c r="AH820" s="207">
        <v>11024.64</v>
      </c>
    </row>
    <row r="821" spans="2:34" ht="24.75" x14ac:dyDescent="0.25">
      <c r="B821" s="26"/>
      <c r="C821" s="48" t="s">
        <v>776</v>
      </c>
      <c r="D821" s="49">
        <v>486</v>
      </c>
      <c r="E821" s="23"/>
      <c r="F821" s="286" t="s">
        <v>2522</v>
      </c>
      <c r="G821" s="287" t="s">
        <v>2524</v>
      </c>
      <c r="H821" s="287" t="s">
        <v>2523</v>
      </c>
      <c r="I821" s="23">
        <v>37908</v>
      </c>
      <c r="J821" s="169"/>
      <c r="K821" s="169"/>
      <c r="L821" s="169"/>
      <c r="M821" s="169"/>
      <c r="N821" s="169">
        <v>486</v>
      </c>
      <c r="O821" s="169">
        <v>37908</v>
      </c>
      <c r="P821" s="207"/>
      <c r="Q821" s="169"/>
      <c r="R821" s="169"/>
      <c r="S821" s="207"/>
      <c r="T821" s="169"/>
      <c r="U821" s="169"/>
      <c r="V821" s="169"/>
      <c r="W821" s="180"/>
      <c r="X821" s="207">
        <v>0</v>
      </c>
      <c r="Y821" s="263">
        <v>0</v>
      </c>
      <c r="Z821" s="169"/>
      <c r="AA821" s="169"/>
      <c r="AB821" s="169"/>
      <c r="AC821" s="169"/>
      <c r="AD821" s="169"/>
      <c r="AE821" s="169"/>
      <c r="AF821" s="169"/>
      <c r="AG821" s="180"/>
      <c r="AH821" s="207">
        <v>37908</v>
      </c>
    </row>
    <row r="822" spans="2:34" ht="24.75" x14ac:dyDescent="0.25">
      <c r="B822" s="26"/>
      <c r="C822" s="48" t="s">
        <v>777</v>
      </c>
      <c r="D822" s="57">
        <v>414</v>
      </c>
      <c r="E822" s="23"/>
      <c r="F822" s="286" t="s">
        <v>2522</v>
      </c>
      <c r="G822" s="287" t="s">
        <v>2524</v>
      </c>
      <c r="H822" s="287" t="s">
        <v>2523</v>
      </c>
      <c r="I822" s="23">
        <v>12745.199999999999</v>
      </c>
      <c r="J822" s="169"/>
      <c r="K822" s="169"/>
      <c r="L822" s="169"/>
      <c r="M822" s="169"/>
      <c r="N822" s="169">
        <v>290</v>
      </c>
      <c r="O822" s="169">
        <v>9280</v>
      </c>
      <c r="P822" s="207"/>
      <c r="Q822" s="169"/>
      <c r="R822" s="169"/>
      <c r="S822" s="207"/>
      <c r="T822" s="169"/>
      <c r="U822" s="169"/>
      <c r="V822" s="169"/>
      <c r="W822" s="180"/>
      <c r="X822" s="207">
        <v>124</v>
      </c>
      <c r="Y822" s="263">
        <v>3465.1999999999989</v>
      </c>
      <c r="Z822" s="169"/>
      <c r="AA822" s="169"/>
      <c r="AB822" s="169"/>
      <c r="AC822" s="169"/>
      <c r="AD822" s="169"/>
      <c r="AE822" s="169"/>
      <c r="AF822" s="169"/>
      <c r="AG822" s="180"/>
      <c r="AH822" s="207">
        <v>12745.199999999999</v>
      </c>
    </row>
    <row r="823" spans="2:34" ht="24.75" x14ac:dyDescent="0.25">
      <c r="B823" s="26"/>
      <c r="C823" s="48" t="s">
        <v>778</v>
      </c>
      <c r="D823" s="49">
        <v>200</v>
      </c>
      <c r="E823" s="23"/>
      <c r="F823" s="286" t="s">
        <v>2522</v>
      </c>
      <c r="G823" s="287" t="s">
        <v>2524</v>
      </c>
      <c r="H823" s="287" t="s">
        <v>2523</v>
      </c>
      <c r="I823" s="23">
        <v>5567.9999999999991</v>
      </c>
      <c r="J823" s="169"/>
      <c r="K823" s="169"/>
      <c r="L823" s="169"/>
      <c r="M823" s="169"/>
      <c r="N823" s="169">
        <v>160</v>
      </c>
      <c r="O823" s="169">
        <v>5120</v>
      </c>
      <c r="P823" s="207"/>
      <c r="Q823" s="169"/>
      <c r="R823" s="169"/>
      <c r="S823" s="207"/>
      <c r="T823" s="169"/>
      <c r="U823" s="169"/>
      <c r="V823" s="169"/>
      <c r="W823" s="180"/>
      <c r="X823" s="207">
        <v>40</v>
      </c>
      <c r="Y823" s="263">
        <v>447.99999999999909</v>
      </c>
      <c r="Z823" s="169"/>
      <c r="AA823" s="169"/>
      <c r="AB823" s="169"/>
      <c r="AC823" s="169"/>
      <c r="AD823" s="169"/>
      <c r="AE823" s="169"/>
      <c r="AF823" s="169"/>
      <c r="AG823" s="180"/>
      <c r="AH823" s="207">
        <v>5567.9999999999991</v>
      </c>
    </row>
    <row r="824" spans="2:34" ht="24.75" x14ac:dyDescent="0.25">
      <c r="B824" s="26"/>
      <c r="C824" s="48" t="s">
        <v>779</v>
      </c>
      <c r="D824" s="49">
        <v>192</v>
      </c>
      <c r="E824" s="23"/>
      <c r="F824" s="286" t="s">
        <v>2522</v>
      </c>
      <c r="G824" s="287" t="s">
        <v>2524</v>
      </c>
      <c r="H824" s="287" t="s">
        <v>2523</v>
      </c>
      <c r="I824" s="23">
        <v>4561.92</v>
      </c>
      <c r="J824" s="169"/>
      <c r="K824" s="169"/>
      <c r="L824" s="169"/>
      <c r="M824" s="169"/>
      <c r="N824" s="169">
        <v>192</v>
      </c>
      <c r="O824" s="169">
        <v>4032</v>
      </c>
      <c r="P824" s="207"/>
      <c r="Q824" s="169"/>
      <c r="R824" s="169"/>
      <c r="S824" s="207"/>
      <c r="T824" s="169"/>
      <c r="U824" s="169"/>
      <c r="V824" s="169"/>
      <c r="W824" s="180"/>
      <c r="X824" s="207">
        <v>0</v>
      </c>
      <c r="Y824" s="263">
        <v>529.92000000000007</v>
      </c>
      <c r="Z824" s="169"/>
      <c r="AA824" s="169"/>
      <c r="AB824" s="169"/>
      <c r="AC824" s="169"/>
      <c r="AD824" s="169"/>
      <c r="AE824" s="169"/>
      <c r="AF824" s="169"/>
      <c r="AG824" s="180"/>
      <c r="AH824" s="207">
        <v>4561.92</v>
      </c>
    </row>
    <row r="825" spans="2:34" ht="24.75" x14ac:dyDescent="0.25">
      <c r="B825" s="26"/>
      <c r="C825" s="48" t="s">
        <v>780</v>
      </c>
      <c r="D825" s="49">
        <v>96</v>
      </c>
      <c r="E825" s="23"/>
      <c r="F825" s="286" t="s">
        <v>2522</v>
      </c>
      <c r="G825" s="287" t="s">
        <v>2524</v>
      </c>
      <c r="H825" s="287" t="s">
        <v>2523</v>
      </c>
      <c r="I825" s="23">
        <v>4233.9071999999996</v>
      </c>
      <c r="J825" s="169"/>
      <c r="K825" s="169"/>
      <c r="L825" s="169"/>
      <c r="M825" s="169"/>
      <c r="N825" s="169"/>
      <c r="O825" s="169"/>
      <c r="P825" s="207"/>
      <c r="Q825" s="169"/>
      <c r="R825" s="169"/>
      <c r="S825" s="207"/>
      <c r="T825" s="169"/>
      <c r="U825" s="169"/>
      <c r="V825" s="169"/>
      <c r="W825" s="180"/>
      <c r="X825" s="207">
        <v>96</v>
      </c>
      <c r="Y825" s="263">
        <v>4233.9071999999996</v>
      </c>
      <c r="Z825" s="169"/>
      <c r="AA825" s="169"/>
      <c r="AB825" s="169"/>
      <c r="AC825" s="169"/>
      <c r="AD825" s="169"/>
      <c r="AE825" s="169"/>
      <c r="AF825" s="169"/>
      <c r="AG825" s="180"/>
      <c r="AH825" s="207">
        <v>4233.9071999999996</v>
      </c>
    </row>
    <row r="826" spans="2:34" ht="24.75" x14ac:dyDescent="0.25">
      <c r="B826" s="26"/>
      <c r="C826" s="48">
        <v>0</v>
      </c>
      <c r="D826" s="57">
        <v>6</v>
      </c>
      <c r="E826" s="23"/>
      <c r="F826" s="286" t="s">
        <v>2522</v>
      </c>
      <c r="G826" s="287" t="s">
        <v>2524</v>
      </c>
      <c r="H826" s="287" t="s">
        <v>2523</v>
      </c>
      <c r="I826" s="23">
        <v>1500</v>
      </c>
      <c r="J826" s="169"/>
      <c r="K826" s="169"/>
      <c r="L826" s="169"/>
      <c r="M826" s="169"/>
      <c r="N826" s="169"/>
      <c r="O826" s="169"/>
      <c r="P826" s="169"/>
      <c r="Q826" s="169"/>
      <c r="R826" s="169"/>
      <c r="S826" s="207"/>
      <c r="T826" s="169"/>
      <c r="U826" s="169"/>
      <c r="V826" s="169"/>
      <c r="W826" s="180"/>
      <c r="X826" s="207">
        <v>6</v>
      </c>
      <c r="Y826" s="263">
        <v>1500</v>
      </c>
      <c r="Z826" s="169"/>
      <c r="AA826" s="169"/>
      <c r="AB826" s="169"/>
      <c r="AC826" s="169"/>
      <c r="AD826" s="169"/>
      <c r="AE826" s="169"/>
      <c r="AF826" s="169"/>
      <c r="AG826" s="180"/>
      <c r="AH826" s="207">
        <v>1500</v>
      </c>
    </row>
    <row r="827" spans="2:34" ht="24.75" x14ac:dyDescent="0.25">
      <c r="B827" s="26"/>
      <c r="C827" s="48" t="s">
        <v>781</v>
      </c>
      <c r="D827" s="49">
        <v>310</v>
      </c>
      <c r="E827" s="23"/>
      <c r="F827" s="286" t="s">
        <v>2522</v>
      </c>
      <c r="G827" s="287" t="s">
        <v>2524</v>
      </c>
      <c r="H827" s="287" t="s">
        <v>2523</v>
      </c>
      <c r="I827" s="88">
        <v>24489.998</v>
      </c>
      <c r="J827" s="199"/>
      <c r="K827" s="199"/>
      <c r="L827" s="199"/>
      <c r="M827" s="199"/>
      <c r="N827" s="199">
        <v>310</v>
      </c>
      <c r="O827" s="199">
        <v>24490</v>
      </c>
      <c r="P827" s="215"/>
      <c r="Q827" s="169"/>
      <c r="R827" s="169"/>
      <c r="S827" s="207"/>
      <c r="T827" s="169"/>
      <c r="U827" s="169"/>
      <c r="V827" s="169"/>
      <c r="W827" s="180"/>
      <c r="X827" s="207">
        <v>0</v>
      </c>
      <c r="Y827" s="263">
        <v>-2.0000000004074536E-3</v>
      </c>
      <c r="Z827" s="169"/>
      <c r="AA827" s="169"/>
      <c r="AB827" s="169"/>
      <c r="AC827" s="169"/>
      <c r="AD827" s="169"/>
      <c r="AE827" s="169"/>
      <c r="AF827" s="169"/>
      <c r="AG827" s="180"/>
      <c r="AH827" s="207">
        <v>24489.998</v>
      </c>
    </row>
    <row r="828" spans="2:34" ht="24.75" x14ac:dyDescent="0.25">
      <c r="B828" s="26"/>
      <c r="C828" s="48" t="s">
        <v>782</v>
      </c>
      <c r="D828" s="49">
        <v>394</v>
      </c>
      <c r="E828" s="23"/>
      <c r="F828" s="286" t="s">
        <v>2522</v>
      </c>
      <c r="G828" s="287" t="s">
        <v>2524</v>
      </c>
      <c r="H828" s="287" t="s">
        <v>2523</v>
      </c>
      <c r="I828" s="88">
        <v>13002</v>
      </c>
      <c r="J828" s="199"/>
      <c r="K828" s="199"/>
      <c r="L828" s="199"/>
      <c r="M828" s="199"/>
      <c r="N828" s="199">
        <v>394</v>
      </c>
      <c r="O828" s="199">
        <v>13002</v>
      </c>
      <c r="P828" s="207"/>
      <c r="Q828" s="169"/>
      <c r="R828" s="169"/>
      <c r="S828" s="207"/>
      <c r="T828" s="169"/>
      <c r="U828" s="169"/>
      <c r="V828" s="169"/>
      <c r="W828" s="180"/>
      <c r="X828" s="207">
        <v>0</v>
      </c>
      <c r="Y828" s="263">
        <v>0</v>
      </c>
      <c r="Z828" s="169"/>
      <c r="AA828" s="169"/>
      <c r="AB828" s="169"/>
      <c r="AC828" s="169"/>
      <c r="AD828" s="169"/>
      <c r="AE828" s="169"/>
      <c r="AF828" s="169"/>
      <c r="AG828" s="180"/>
      <c r="AH828" s="207">
        <v>13002</v>
      </c>
    </row>
    <row r="829" spans="2:34" ht="24.75" x14ac:dyDescent="0.25">
      <c r="B829" s="26"/>
      <c r="C829" s="48" t="s">
        <v>783</v>
      </c>
      <c r="D829" s="57">
        <v>554</v>
      </c>
      <c r="E829" s="23"/>
      <c r="F829" s="286" t="s">
        <v>2522</v>
      </c>
      <c r="G829" s="287" t="s">
        <v>2524</v>
      </c>
      <c r="H829" s="287" t="s">
        <v>2523</v>
      </c>
      <c r="I829" s="23">
        <v>17228.559999999998</v>
      </c>
      <c r="J829" s="169"/>
      <c r="K829" s="169"/>
      <c r="L829" s="169"/>
      <c r="M829" s="169"/>
      <c r="N829" s="169">
        <v>450</v>
      </c>
      <c r="O829" s="169">
        <v>13050</v>
      </c>
      <c r="P829" s="169"/>
      <c r="Q829" s="169"/>
      <c r="R829" s="169"/>
      <c r="S829" s="207"/>
      <c r="T829" s="169"/>
      <c r="U829" s="169"/>
      <c r="V829" s="169"/>
      <c r="W829" s="180"/>
      <c r="X829" s="207">
        <v>104</v>
      </c>
      <c r="Y829" s="263">
        <v>4178.5599999999977</v>
      </c>
      <c r="Z829" s="169"/>
      <c r="AA829" s="169"/>
      <c r="AB829" s="169"/>
      <c r="AC829" s="169"/>
      <c r="AD829" s="169"/>
      <c r="AE829" s="169"/>
      <c r="AF829" s="169"/>
      <c r="AG829" s="180"/>
      <c r="AH829" s="207">
        <v>17228.559999999998</v>
      </c>
    </row>
    <row r="830" spans="2:34" ht="24.75" x14ac:dyDescent="0.25">
      <c r="B830" s="26"/>
      <c r="C830" s="48" t="s">
        <v>784</v>
      </c>
      <c r="D830" s="49">
        <v>388</v>
      </c>
      <c r="E830" s="23"/>
      <c r="F830" s="286" t="s">
        <v>2522</v>
      </c>
      <c r="G830" s="287" t="s">
        <v>2524</v>
      </c>
      <c r="H830" s="287" t="s">
        <v>2523</v>
      </c>
      <c r="I830" s="23">
        <v>12847.599999999997</v>
      </c>
      <c r="J830" s="169"/>
      <c r="K830" s="169"/>
      <c r="L830" s="169"/>
      <c r="M830" s="169"/>
      <c r="N830" s="169">
        <v>360</v>
      </c>
      <c r="O830" s="169">
        <v>11520</v>
      </c>
      <c r="P830" s="169"/>
      <c r="Q830" s="169"/>
      <c r="R830" s="169"/>
      <c r="S830" s="207"/>
      <c r="T830" s="169"/>
      <c r="U830" s="169"/>
      <c r="V830" s="169"/>
      <c r="W830" s="180"/>
      <c r="X830" s="207">
        <v>28</v>
      </c>
      <c r="Y830" s="263">
        <v>1327.5999999999967</v>
      </c>
      <c r="Z830" s="169"/>
      <c r="AA830" s="169"/>
      <c r="AB830" s="169"/>
      <c r="AC830" s="169"/>
      <c r="AD830" s="169"/>
      <c r="AE830" s="169"/>
      <c r="AF830" s="169"/>
      <c r="AG830" s="180"/>
      <c r="AH830" s="207">
        <v>12847.599999999997</v>
      </c>
    </row>
    <row r="831" spans="2:34" ht="24.75" x14ac:dyDescent="0.25">
      <c r="B831" s="26"/>
      <c r="C831" s="48" t="s">
        <v>785</v>
      </c>
      <c r="D831" s="49">
        <v>310</v>
      </c>
      <c r="E831" s="23"/>
      <c r="F831" s="286" t="s">
        <v>2522</v>
      </c>
      <c r="G831" s="287" t="s">
        <v>2524</v>
      </c>
      <c r="H831" s="287" t="s">
        <v>2523</v>
      </c>
      <c r="I831" s="23">
        <v>29462.399999999994</v>
      </c>
      <c r="J831" s="169"/>
      <c r="K831" s="169"/>
      <c r="L831" s="169"/>
      <c r="M831" s="169"/>
      <c r="N831" s="169"/>
      <c r="O831" s="169"/>
      <c r="P831" s="169"/>
      <c r="Q831" s="169"/>
      <c r="R831" s="169"/>
      <c r="S831" s="207"/>
      <c r="T831" s="169"/>
      <c r="U831" s="169"/>
      <c r="V831" s="169"/>
      <c r="W831" s="180"/>
      <c r="X831" s="207">
        <v>310</v>
      </c>
      <c r="Y831" s="263">
        <v>29462.399999999994</v>
      </c>
      <c r="Z831" s="169"/>
      <c r="AA831" s="169"/>
      <c r="AB831" s="169"/>
      <c r="AC831" s="169"/>
      <c r="AD831" s="169"/>
      <c r="AE831" s="169"/>
      <c r="AF831" s="169"/>
      <c r="AG831" s="180"/>
      <c r="AH831" s="207">
        <v>29462.399999999994</v>
      </c>
    </row>
    <row r="832" spans="2:34" ht="24.75" x14ac:dyDescent="0.25">
      <c r="B832" s="26"/>
      <c r="C832" s="48">
        <v>0</v>
      </c>
      <c r="D832" s="57">
        <v>24</v>
      </c>
      <c r="E832" s="23"/>
      <c r="F832" s="286" t="s">
        <v>2522</v>
      </c>
      <c r="G832" s="287" t="s">
        <v>2524</v>
      </c>
      <c r="H832" s="287" t="s">
        <v>2523</v>
      </c>
      <c r="I832" s="23">
        <v>2160</v>
      </c>
      <c r="J832" s="169"/>
      <c r="K832" s="169"/>
      <c r="L832" s="169"/>
      <c r="M832" s="169"/>
      <c r="N832" s="169"/>
      <c r="O832" s="169"/>
      <c r="P832" s="169"/>
      <c r="Q832" s="169"/>
      <c r="R832" s="169"/>
      <c r="S832" s="207"/>
      <c r="T832" s="169"/>
      <c r="U832" s="169"/>
      <c r="V832" s="169"/>
      <c r="W832" s="180"/>
      <c r="X832" s="207">
        <v>24</v>
      </c>
      <c r="Y832" s="263">
        <v>2160</v>
      </c>
      <c r="Z832" s="169"/>
      <c r="AA832" s="169"/>
      <c r="AB832" s="169"/>
      <c r="AC832" s="169"/>
      <c r="AD832" s="169"/>
      <c r="AE832" s="169"/>
      <c r="AF832" s="169"/>
      <c r="AG832" s="180"/>
      <c r="AH832" s="207">
        <v>2160</v>
      </c>
    </row>
    <row r="833" spans="2:34" ht="24.75" x14ac:dyDescent="0.25">
      <c r="B833" s="26"/>
      <c r="C833" s="48" t="s">
        <v>786</v>
      </c>
      <c r="D833" s="49">
        <v>12</v>
      </c>
      <c r="E833" s="23"/>
      <c r="F833" s="286" t="s">
        <v>2522</v>
      </c>
      <c r="G833" s="287" t="s">
        <v>2524</v>
      </c>
      <c r="H833" s="287" t="s">
        <v>2523</v>
      </c>
      <c r="I833" s="23">
        <v>1074.9023999999999</v>
      </c>
      <c r="J833" s="169"/>
      <c r="K833" s="169"/>
      <c r="L833" s="169"/>
      <c r="M833" s="169"/>
      <c r="N833" s="169"/>
      <c r="O833" s="169"/>
      <c r="P833" s="169"/>
      <c r="Q833" s="169"/>
      <c r="R833" s="169"/>
      <c r="S833" s="207"/>
      <c r="T833" s="169"/>
      <c r="U833" s="169"/>
      <c r="V833" s="169"/>
      <c r="W833" s="180"/>
      <c r="X833" s="207">
        <v>12</v>
      </c>
      <c r="Y833" s="263">
        <v>1074.9023999999999</v>
      </c>
      <c r="Z833" s="169"/>
      <c r="AA833" s="169"/>
      <c r="AB833" s="169"/>
      <c r="AC833" s="169"/>
      <c r="AD833" s="169"/>
      <c r="AE833" s="169"/>
      <c r="AF833" s="169"/>
      <c r="AG833" s="180"/>
      <c r="AH833" s="207">
        <v>1074.9023999999999</v>
      </c>
    </row>
    <row r="834" spans="2:34" ht="24.75" x14ac:dyDescent="0.25">
      <c r="B834" s="26"/>
      <c r="C834" s="48" t="s">
        <v>787</v>
      </c>
      <c r="D834" s="49">
        <v>96</v>
      </c>
      <c r="E834" s="23"/>
      <c r="F834" s="286" t="s">
        <v>2522</v>
      </c>
      <c r="G834" s="287" t="s">
        <v>2524</v>
      </c>
      <c r="H834" s="287" t="s">
        <v>2523</v>
      </c>
      <c r="I834" s="23">
        <v>3552.384</v>
      </c>
      <c r="J834" s="169"/>
      <c r="K834" s="169"/>
      <c r="L834" s="169"/>
      <c r="M834" s="169"/>
      <c r="N834" s="169"/>
      <c r="O834" s="169"/>
      <c r="P834" s="169"/>
      <c r="Q834" s="169"/>
      <c r="R834" s="169"/>
      <c r="S834" s="207"/>
      <c r="T834" s="169"/>
      <c r="U834" s="169"/>
      <c r="V834" s="169"/>
      <c r="W834" s="180"/>
      <c r="X834" s="207">
        <v>96</v>
      </c>
      <c r="Y834" s="263">
        <v>3552.384</v>
      </c>
      <c r="Z834" s="169"/>
      <c r="AA834" s="169"/>
      <c r="AB834" s="169"/>
      <c r="AC834" s="169"/>
      <c r="AD834" s="169"/>
      <c r="AE834" s="169"/>
      <c r="AF834" s="169"/>
      <c r="AG834" s="180"/>
      <c r="AH834" s="207">
        <v>3552.384</v>
      </c>
    </row>
    <row r="835" spans="2:34" ht="24.75" x14ac:dyDescent="0.25">
      <c r="B835" s="26"/>
      <c r="C835" s="48" t="s">
        <v>788</v>
      </c>
      <c r="D835" s="49">
        <v>300</v>
      </c>
      <c r="E835" s="23"/>
      <c r="F835" s="286" t="s">
        <v>2522</v>
      </c>
      <c r="G835" s="287" t="s">
        <v>2524</v>
      </c>
      <c r="H835" s="287" t="s">
        <v>2523</v>
      </c>
      <c r="I835" s="23">
        <v>8778.6</v>
      </c>
      <c r="J835" s="169"/>
      <c r="K835" s="169"/>
      <c r="L835" s="169"/>
      <c r="M835" s="169"/>
      <c r="N835" s="169">
        <v>300</v>
      </c>
      <c r="O835" s="169">
        <v>8700</v>
      </c>
      <c r="P835" s="169"/>
      <c r="Q835" s="169"/>
      <c r="R835" s="169"/>
      <c r="S835" s="207"/>
      <c r="T835" s="169"/>
      <c r="U835" s="169"/>
      <c r="V835" s="169"/>
      <c r="W835" s="180"/>
      <c r="X835" s="207">
        <v>0</v>
      </c>
      <c r="Y835" s="263">
        <v>78.600000000000364</v>
      </c>
      <c r="Z835" s="169"/>
      <c r="AA835" s="169"/>
      <c r="AB835" s="169"/>
      <c r="AC835" s="169"/>
      <c r="AD835" s="169"/>
      <c r="AE835" s="169"/>
      <c r="AF835" s="169"/>
      <c r="AG835" s="180"/>
      <c r="AH835" s="207">
        <v>8778.6</v>
      </c>
    </row>
    <row r="836" spans="2:34" ht="24.75" x14ac:dyDescent="0.25">
      <c r="B836" s="26"/>
      <c r="C836" s="48" t="s">
        <v>789</v>
      </c>
      <c r="D836" s="49">
        <v>60</v>
      </c>
      <c r="E836" s="23"/>
      <c r="F836" s="286" t="s">
        <v>2522</v>
      </c>
      <c r="G836" s="287" t="s">
        <v>2524</v>
      </c>
      <c r="H836" s="287" t="s">
        <v>2523</v>
      </c>
      <c r="I836" s="23">
        <v>2143.6800000000003</v>
      </c>
      <c r="J836" s="169"/>
      <c r="K836" s="169"/>
      <c r="L836" s="169"/>
      <c r="M836" s="169"/>
      <c r="N836" s="169"/>
      <c r="O836" s="169"/>
      <c r="P836" s="169"/>
      <c r="Q836" s="169"/>
      <c r="R836" s="169"/>
      <c r="S836" s="207"/>
      <c r="T836" s="169"/>
      <c r="U836" s="169"/>
      <c r="V836" s="169"/>
      <c r="W836" s="180"/>
      <c r="X836" s="207">
        <v>60</v>
      </c>
      <c r="Y836" s="263">
        <v>2143.6800000000003</v>
      </c>
      <c r="Z836" s="169"/>
      <c r="AA836" s="169"/>
      <c r="AB836" s="169"/>
      <c r="AC836" s="169"/>
      <c r="AD836" s="169"/>
      <c r="AE836" s="169"/>
      <c r="AF836" s="169"/>
      <c r="AG836" s="180"/>
      <c r="AH836" s="207">
        <v>2143.6800000000003</v>
      </c>
    </row>
    <row r="837" spans="2:34" ht="24.75" x14ac:dyDescent="0.25">
      <c r="B837" s="26"/>
      <c r="C837" s="48" t="s">
        <v>790</v>
      </c>
      <c r="D837" s="49">
        <v>628</v>
      </c>
      <c r="E837" s="23"/>
      <c r="F837" s="286" t="s">
        <v>2522</v>
      </c>
      <c r="G837" s="287" t="s">
        <v>2524</v>
      </c>
      <c r="H837" s="287" t="s">
        <v>2523</v>
      </c>
      <c r="I837" s="23">
        <v>14689.599999999999</v>
      </c>
      <c r="J837" s="169"/>
      <c r="K837" s="169"/>
      <c r="L837" s="169"/>
      <c r="M837" s="169"/>
      <c r="N837" s="169">
        <v>476</v>
      </c>
      <c r="O837" s="169">
        <v>10472</v>
      </c>
      <c r="P837" s="169"/>
      <c r="Q837" s="169"/>
      <c r="R837" s="169"/>
      <c r="S837" s="207"/>
      <c r="T837" s="169"/>
      <c r="U837" s="169"/>
      <c r="V837" s="169"/>
      <c r="W837" s="180"/>
      <c r="X837" s="207">
        <v>152</v>
      </c>
      <c r="Y837" s="263">
        <v>4217.5999999999985</v>
      </c>
      <c r="Z837" s="169"/>
      <c r="AA837" s="169"/>
      <c r="AB837" s="169"/>
      <c r="AC837" s="169"/>
      <c r="AD837" s="169"/>
      <c r="AE837" s="169"/>
      <c r="AF837" s="169"/>
      <c r="AG837" s="180"/>
      <c r="AH837" s="207">
        <v>14689.599999999999</v>
      </c>
    </row>
    <row r="838" spans="2:34" ht="24.75" x14ac:dyDescent="0.25">
      <c r="B838" s="26"/>
      <c r="C838" s="48" t="s">
        <v>791</v>
      </c>
      <c r="D838" s="49">
        <v>32</v>
      </c>
      <c r="E838" s="23"/>
      <c r="F838" s="286" t="s">
        <v>2522</v>
      </c>
      <c r="G838" s="287" t="s">
        <v>2524</v>
      </c>
      <c r="H838" s="287" t="s">
        <v>2523</v>
      </c>
      <c r="I838" s="23">
        <v>881.97119999999995</v>
      </c>
      <c r="J838" s="169"/>
      <c r="K838" s="169"/>
      <c r="L838" s="169"/>
      <c r="M838" s="169"/>
      <c r="N838" s="169"/>
      <c r="O838" s="169"/>
      <c r="P838" s="169"/>
      <c r="Q838" s="169"/>
      <c r="R838" s="169"/>
      <c r="S838" s="207"/>
      <c r="T838" s="169"/>
      <c r="U838" s="169"/>
      <c r="V838" s="169"/>
      <c r="W838" s="180"/>
      <c r="X838" s="207">
        <v>32</v>
      </c>
      <c r="Y838" s="263">
        <v>881.97119999999995</v>
      </c>
      <c r="Z838" s="169"/>
      <c r="AA838" s="169"/>
      <c r="AB838" s="169"/>
      <c r="AC838" s="169"/>
      <c r="AD838" s="169"/>
      <c r="AE838" s="169"/>
      <c r="AF838" s="169"/>
      <c r="AG838" s="180"/>
      <c r="AH838" s="207">
        <v>881.97119999999995</v>
      </c>
    </row>
    <row r="839" spans="2:34" ht="24.75" x14ac:dyDescent="0.25">
      <c r="B839" s="26"/>
      <c r="C839" s="48" t="s">
        <v>792</v>
      </c>
      <c r="D839" s="49">
        <v>352</v>
      </c>
      <c r="E839" s="23"/>
      <c r="F839" s="286" t="s">
        <v>2522</v>
      </c>
      <c r="G839" s="287" t="s">
        <v>2524</v>
      </c>
      <c r="H839" s="287" t="s">
        <v>2523</v>
      </c>
      <c r="I839" s="23">
        <v>7223.04</v>
      </c>
      <c r="J839" s="169"/>
      <c r="K839" s="169"/>
      <c r="L839" s="169"/>
      <c r="M839" s="169"/>
      <c r="N839" s="169">
        <v>352</v>
      </c>
      <c r="O839" s="169">
        <v>6688</v>
      </c>
      <c r="P839" s="169"/>
      <c r="Q839" s="169"/>
      <c r="R839" s="169"/>
      <c r="S839" s="207"/>
      <c r="T839" s="169"/>
      <c r="U839" s="169"/>
      <c r="V839" s="169"/>
      <c r="W839" s="180"/>
      <c r="X839" s="207">
        <v>0</v>
      </c>
      <c r="Y839" s="263">
        <v>535.04</v>
      </c>
      <c r="Z839" s="169"/>
      <c r="AA839" s="169"/>
      <c r="AB839" s="169"/>
      <c r="AC839" s="169"/>
      <c r="AD839" s="169"/>
      <c r="AE839" s="169"/>
      <c r="AF839" s="169"/>
      <c r="AG839" s="180"/>
      <c r="AH839" s="207">
        <v>7223.04</v>
      </c>
    </row>
    <row r="840" spans="2:34" ht="24.75" x14ac:dyDescent="0.25">
      <c r="B840" s="26"/>
      <c r="C840" s="48" t="s">
        <v>793</v>
      </c>
      <c r="D840" s="49">
        <v>7</v>
      </c>
      <c r="E840" s="23"/>
      <c r="F840" s="286" t="s">
        <v>2522</v>
      </c>
      <c r="G840" s="287" t="s">
        <v>2524</v>
      </c>
      <c r="H840" s="287" t="s">
        <v>2523</v>
      </c>
      <c r="I840" s="23">
        <v>933.79999999999984</v>
      </c>
      <c r="J840" s="169"/>
      <c r="K840" s="169"/>
      <c r="L840" s="169"/>
      <c r="M840" s="169"/>
      <c r="N840" s="169"/>
      <c r="O840" s="169"/>
      <c r="P840" s="169"/>
      <c r="Q840" s="169"/>
      <c r="R840" s="169"/>
      <c r="S840" s="207"/>
      <c r="T840" s="169"/>
      <c r="U840" s="169"/>
      <c r="V840" s="169"/>
      <c r="W840" s="180"/>
      <c r="X840" s="207">
        <v>7</v>
      </c>
      <c r="Y840" s="263">
        <v>933.79999999999984</v>
      </c>
      <c r="Z840" s="169"/>
      <c r="AA840" s="169"/>
      <c r="AB840" s="169"/>
      <c r="AC840" s="169"/>
      <c r="AD840" s="169"/>
      <c r="AE840" s="169"/>
      <c r="AF840" s="169"/>
      <c r="AG840" s="180"/>
      <c r="AH840" s="207">
        <v>933.79999999999984</v>
      </c>
    </row>
    <row r="841" spans="2:34" ht="24.75" x14ac:dyDescent="0.25">
      <c r="B841" s="26"/>
      <c r="C841" s="48" t="s">
        <v>794</v>
      </c>
      <c r="D841" s="49">
        <v>155</v>
      </c>
      <c r="E841" s="23"/>
      <c r="F841" s="286" t="s">
        <v>2522</v>
      </c>
      <c r="G841" s="287" t="s">
        <v>2524</v>
      </c>
      <c r="H841" s="287" t="s">
        <v>2523</v>
      </c>
      <c r="I841" s="23">
        <v>6356.8119999999999</v>
      </c>
      <c r="J841" s="169"/>
      <c r="K841" s="169"/>
      <c r="L841" s="169"/>
      <c r="M841" s="169"/>
      <c r="N841" s="169">
        <v>115</v>
      </c>
      <c r="O841" s="169">
        <v>3795</v>
      </c>
      <c r="P841" s="169"/>
      <c r="Q841" s="169"/>
      <c r="R841" s="169"/>
      <c r="S841" s="207"/>
      <c r="T841" s="169"/>
      <c r="U841" s="169"/>
      <c r="V841" s="169"/>
      <c r="W841" s="180"/>
      <c r="X841" s="207">
        <v>40</v>
      </c>
      <c r="Y841" s="263">
        <v>2561.8119999999999</v>
      </c>
      <c r="Z841" s="169"/>
      <c r="AA841" s="169"/>
      <c r="AB841" s="169"/>
      <c r="AC841" s="169"/>
      <c r="AD841" s="169"/>
      <c r="AE841" s="169"/>
      <c r="AF841" s="169"/>
      <c r="AG841" s="180"/>
      <c r="AH841" s="207">
        <v>6356.8119999999999</v>
      </c>
    </row>
    <row r="842" spans="2:34" ht="24.75" x14ac:dyDescent="0.25">
      <c r="B842" s="26"/>
      <c r="C842" s="48" t="s">
        <v>795</v>
      </c>
      <c r="D842" s="57">
        <v>186</v>
      </c>
      <c r="E842" s="23"/>
      <c r="F842" s="286" t="s">
        <v>2522</v>
      </c>
      <c r="G842" s="287" t="s">
        <v>2524</v>
      </c>
      <c r="H842" s="287" t="s">
        <v>2523</v>
      </c>
      <c r="I842" s="23">
        <v>16533.75</v>
      </c>
      <c r="J842" s="169"/>
      <c r="K842" s="169"/>
      <c r="L842" s="169"/>
      <c r="M842" s="169"/>
      <c r="N842" s="169">
        <v>150</v>
      </c>
      <c r="O842" s="169">
        <v>16500</v>
      </c>
      <c r="P842" s="169"/>
      <c r="Q842" s="169"/>
      <c r="R842" s="169"/>
      <c r="S842" s="207"/>
      <c r="T842" s="169"/>
      <c r="U842" s="169"/>
      <c r="V842" s="169"/>
      <c r="W842" s="180"/>
      <c r="X842" s="207">
        <v>36</v>
      </c>
      <c r="Y842" s="263">
        <v>33.75</v>
      </c>
      <c r="Z842" s="169"/>
      <c r="AA842" s="169"/>
      <c r="AB842" s="169"/>
      <c r="AC842" s="169"/>
      <c r="AD842" s="169"/>
      <c r="AE842" s="169"/>
      <c r="AF842" s="169"/>
      <c r="AG842" s="180"/>
      <c r="AH842" s="207">
        <v>16533.75</v>
      </c>
    </row>
    <row r="843" spans="2:34" ht="24.75" x14ac:dyDescent="0.25">
      <c r="B843" s="26"/>
      <c r="C843" s="48" t="s">
        <v>796</v>
      </c>
      <c r="D843" s="49">
        <v>652</v>
      </c>
      <c r="E843" s="23"/>
      <c r="F843" s="286" t="s">
        <v>2522</v>
      </c>
      <c r="G843" s="287" t="s">
        <v>2524</v>
      </c>
      <c r="H843" s="287" t="s">
        <v>2523</v>
      </c>
      <c r="I843" s="23">
        <v>16560.0036</v>
      </c>
      <c r="J843" s="169"/>
      <c r="K843" s="169"/>
      <c r="L843" s="169"/>
      <c r="M843" s="169"/>
      <c r="N843" s="169">
        <v>460</v>
      </c>
      <c r="O843" s="169">
        <v>16560</v>
      </c>
      <c r="P843" s="207"/>
      <c r="Q843" s="169"/>
      <c r="R843" s="169"/>
      <c r="S843" s="207"/>
      <c r="T843" s="169"/>
      <c r="U843" s="169"/>
      <c r="V843" s="169"/>
      <c r="W843" s="180"/>
      <c r="X843" s="207">
        <v>192</v>
      </c>
      <c r="Y843" s="263">
        <v>3.6000000000058208E-3</v>
      </c>
      <c r="Z843" s="169"/>
      <c r="AA843" s="169"/>
      <c r="AB843" s="169"/>
      <c r="AC843" s="169"/>
      <c r="AD843" s="169"/>
      <c r="AE843" s="169"/>
      <c r="AF843" s="169"/>
      <c r="AG843" s="180"/>
      <c r="AH843" s="207">
        <v>16560.0036</v>
      </c>
    </row>
    <row r="844" spans="2:34" ht="24.75" x14ac:dyDescent="0.25">
      <c r="B844" s="15">
        <v>22105</v>
      </c>
      <c r="C844" s="67" t="s">
        <v>797</v>
      </c>
      <c r="D844" s="15"/>
      <c r="E844" s="15"/>
      <c r="F844" s="15"/>
      <c r="G844" s="15"/>
      <c r="H844" s="15"/>
      <c r="I844" s="172">
        <v>403204.90159999998</v>
      </c>
      <c r="J844" s="173">
        <v>500</v>
      </c>
      <c r="K844" s="173">
        <v>12500</v>
      </c>
      <c r="L844" s="173">
        <v>0</v>
      </c>
      <c r="M844" s="173">
        <v>0</v>
      </c>
      <c r="N844" s="173">
        <v>4951</v>
      </c>
      <c r="O844" s="173">
        <v>196482</v>
      </c>
      <c r="P844" s="173">
        <v>0</v>
      </c>
      <c r="Q844" s="173">
        <v>0</v>
      </c>
      <c r="R844" s="173">
        <v>0</v>
      </c>
      <c r="S844" s="184">
        <v>0</v>
      </c>
      <c r="T844" s="173">
        <v>0</v>
      </c>
      <c r="U844" s="173">
        <v>0</v>
      </c>
      <c r="V844" s="173">
        <v>0</v>
      </c>
      <c r="W844" s="179">
        <v>0</v>
      </c>
      <c r="X844" s="173"/>
      <c r="Y844" s="267">
        <v>194222.90199999997</v>
      </c>
      <c r="Z844" s="173">
        <v>0</v>
      </c>
      <c r="AA844" s="173">
        <v>0</v>
      </c>
      <c r="AB844" s="173">
        <v>0</v>
      </c>
      <c r="AC844" s="173">
        <v>0</v>
      </c>
      <c r="AD844" s="173">
        <v>0</v>
      </c>
      <c r="AE844" s="173">
        <v>0</v>
      </c>
      <c r="AF844" s="173">
        <v>0</v>
      </c>
      <c r="AG844" s="179">
        <v>0</v>
      </c>
      <c r="AH844" s="204">
        <v>403204.902</v>
      </c>
    </row>
    <row r="845" spans="2:34" ht="24.75" x14ac:dyDescent="0.25">
      <c r="B845" s="26"/>
      <c r="C845" s="48" t="s">
        <v>798</v>
      </c>
      <c r="D845" s="49">
        <v>120</v>
      </c>
      <c r="E845" s="23"/>
      <c r="F845" s="286" t="s">
        <v>2522</v>
      </c>
      <c r="G845" s="287" t="s">
        <v>2524</v>
      </c>
      <c r="H845" s="287" t="s">
        <v>2523</v>
      </c>
      <c r="I845" s="23">
        <v>8040</v>
      </c>
      <c r="J845" s="169"/>
      <c r="K845" s="169"/>
      <c r="L845" s="169"/>
      <c r="M845" s="169"/>
      <c r="N845" s="169">
        <v>120</v>
      </c>
      <c r="O845" s="169">
        <v>8040</v>
      </c>
      <c r="P845" s="207">
        <v>0</v>
      </c>
      <c r="Q845" s="169"/>
      <c r="R845" s="169"/>
      <c r="S845" s="207"/>
      <c r="T845" s="169"/>
      <c r="U845" s="169"/>
      <c r="V845" s="169"/>
      <c r="W845" s="180"/>
      <c r="X845" s="207">
        <v>0</v>
      </c>
      <c r="Y845" s="263">
        <v>0</v>
      </c>
      <c r="Z845" s="169"/>
      <c r="AA845" s="169"/>
      <c r="AB845" s="169"/>
      <c r="AC845" s="169"/>
      <c r="AD845" s="169"/>
      <c r="AE845" s="169"/>
      <c r="AF845" s="169"/>
      <c r="AG845" s="180"/>
      <c r="AH845" s="207">
        <v>8040</v>
      </c>
    </row>
    <row r="846" spans="2:34" ht="24.75" x14ac:dyDescent="0.25">
      <c r="B846" s="26"/>
      <c r="C846" s="48" t="s">
        <v>799</v>
      </c>
      <c r="D846" s="49">
        <v>0</v>
      </c>
      <c r="E846" s="23"/>
      <c r="F846" s="286" t="s">
        <v>2522</v>
      </c>
      <c r="G846" s="287" t="s">
        <v>2524</v>
      </c>
      <c r="H846" s="287" t="s">
        <v>2523</v>
      </c>
      <c r="I846" s="23">
        <v>0</v>
      </c>
      <c r="J846" s="169"/>
      <c r="K846" s="169"/>
      <c r="L846" s="169"/>
      <c r="M846" s="169"/>
      <c r="N846" s="169"/>
      <c r="O846" s="169"/>
      <c r="P846" s="169"/>
      <c r="Q846" s="169"/>
      <c r="R846" s="169"/>
      <c r="S846" s="207"/>
      <c r="T846" s="169"/>
      <c r="U846" s="169"/>
      <c r="V846" s="169"/>
      <c r="W846" s="180"/>
      <c r="X846" s="207">
        <v>0</v>
      </c>
      <c r="Y846" s="263">
        <v>0</v>
      </c>
      <c r="Z846" s="169"/>
      <c r="AA846" s="169"/>
      <c r="AB846" s="169"/>
      <c r="AC846" s="169"/>
      <c r="AD846" s="169"/>
      <c r="AE846" s="169"/>
      <c r="AF846" s="169"/>
      <c r="AG846" s="180"/>
      <c r="AH846" s="207">
        <v>0</v>
      </c>
    </row>
    <row r="847" spans="2:34" ht="24.75" x14ac:dyDescent="0.25">
      <c r="B847" s="26"/>
      <c r="C847" s="48" t="s">
        <v>800</v>
      </c>
      <c r="D847" s="49">
        <v>6</v>
      </c>
      <c r="E847" s="23"/>
      <c r="F847" s="286" t="s">
        <v>2522</v>
      </c>
      <c r="G847" s="287" t="s">
        <v>2524</v>
      </c>
      <c r="H847" s="287" t="s">
        <v>2523</v>
      </c>
      <c r="I847" s="23">
        <v>807.36</v>
      </c>
      <c r="J847" s="169"/>
      <c r="K847" s="169"/>
      <c r="L847" s="169"/>
      <c r="M847" s="169"/>
      <c r="N847" s="169"/>
      <c r="O847" s="169"/>
      <c r="P847" s="169"/>
      <c r="Q847" s="169"/>
      <c r="R847" s="169"/>
      <c r="S847" s="207"/>
      <c r="T847" s="169"/>
      <c r="U847" s="169"/>
      <c r="V847" s="169"/>
      <c r="W847" s="180"/>
      <c r="X847" s="207">
        <v>6</v>
      </c>
      <c r="Y847" s="263">
        <v>807.36</v>
      </c>
      <c r="Z847" s="169"/>
      <c r="AA847" s="169"/>
      <c r="AB847" s="169"/>
      <c r="AC847" s="169"/>
      <c r="AD847" s="169"/>
      <c r="AE847" s="169"/>
      <c r="AF847" s="169"/>
      <c r="AG847" s="180"/>
      <c r="AH847" s="207">
        <v>807.36</v>
      </c>
    </row>
    <row r="848" spans="2:34" ht="24.75" x14ac:dyDescent="0.25">
      <c r="B848" s="26"/>
      <c r="C848" s="48" t="s">
        <v>801</v>
      </c>
      <c r="D848" s="57">
        <v>0</v>
      </c>
      <c r="E848" s="23"/>
      <c r="F848" s="286" t="s">
        <v>2522</v>
      </c>
      <c r="G848" s="287" t="s">
        <v>2524</v>
      </c>
      <c r="H848" s="287" t="s">
        <v>2523</v>
      </c>
      <c r="I848" s="23">
        <v>0</v>
      </c>
      <c r="J848" s="169"/>
      <c r="K848" s="169"/>
      <c r="L848" s="169"/>
      <c r="M848" s="169"/>
      <c r="N848" s="169"/>
      <c r="O848" s="169"/>
      <c r="P848" s="169"/>
      <c r="Q848" s="169"/>
      <c r="R848" s="169"/>
      <c r="S848" s="207"/>
      <c r="T848" s="169"/>
      <c r="U848" s="169"/>
      <c r="V848" s="169"/>
      <c r="W848" s="180"/>
      <c r="X848" s="207">
        <v>0</v>
      </c>
      <c r="Y848" s="263">
        <v>0</v>
      </c>
      <c r="Z848" s="169"/>
      <c r="AA848" s="169"/>
      <c r="AB848" s="169"/>
      <c r="AC848" s="169"/>
      <c r="AD848" s="169"/>
      <c r="AE848" s="169"/>
      <c r="AF848" s="169"/>
      <c r="AG848" s="180"/>
      <c r="AH848" s="207">
        <v>0</v>
      </c>
    </row>
    <row r="849" spans="2:34" ht="24.75" x14ac:dyDescent="0.25">
      <c r="B849" s="26"/>
      <c r="C849" s="48" t="s">
        <v>802</v>
      </c>
      <c r="D849" s="49">
        <v>14</v>
      </c>
      <c r="E849" s="23"/>
      <c r="F849" s="286" t="s">
        <v>2522</v>
      </c>
      <c r="G849" s="287" t="s">
        <v>2524</v>
      </c>
      <c r="H849" s="287" t="s">
        <v>2523</v>
      </c>
      <c r="I849" s="23">
        <v>1698.0336</v>
      </c>
      <c r="J849" s="169"/>
      <c r="K849" s="169"/>
      <c r="L849" s="169"/>
      <c r="M849" s="169"/>
      <c r="N849" s="169">
        <v>6</v>
      </c>
      <c r="O849" s="169">
        <v>870</v>
      </c>
      <c r="P849" s="169"/>
      <c r="Q849" s="169"/>
      <c r="R849" s="169"/>
      <c r="S849" s="207"/>
      <c r="T849" s="169"/>
      <c r="U849" s="169"/>
      <c r="V849" s="169"/>
      <c r="W849" s="180"/>
      <c r="X849" s="207">
        <v>8</v>
      </c>
      <c r="Y849" s="263">
        <v>828.03359999999998</v>
      </c>
      <c r="Z849" s="169"/>
      <c r="AA849" s="169"/>
      <c r="AB849" s="169"/>
      <c r="AC849" s="169"/>
      <c r="AD849" s="169"/>
      <c r="AE849" s="169"/>
      <c r="AF849" s="169"/>
      <c r="AG849" s="180"/>
      <c r="AH849" s="207">
        <v>1698.0336</v>
      </c>
    </row>
    <row r="850" spans="2:34" ht="24.75" x14ac:dyDescent="0.25">
      <c r="B850" s="26"/>
      <c r="C850" s="48" t="s">
        <v>803</v>
      </c>
      <c r="D850" s="49">
        <v>10</v>
      </c>
      <c r="E850" s="23"/>
      <c r="F850" s="286" t="s">
        <v>2522</v>
      </c>
      <c r="G850" s="287" t="s">
        <v>2524</v>
      </c>
      <c r="H850" s="287" t="s">
        <v>2523</v>
      </c>
      <c r="I850" s="23">
        <v>2026.9567999999999</v>
      </c>
      <c r="J850" s="169"/>
      <c r="K850" s="169"/>
      <c r="L850" s="169"/>
      <c r="M850" s="169"/>
      <c r="N850" s="169">
        <v>4</v>
      </c>
      <c r="O850" s="169">
        <v>640</v>
      </c>
      <c r="P850" s="169"/>
      <c r="Q850" s="169"/>
      <c r="R850" s="169"/>
      <c r="S850" s="207"/>
      <c r="T850" s="169"/>
      <c r="U850" s="169"/>
      <c r="V850" s="169"/>
      <c r="W850" s="180"/>
      <c r="X850" s="207">
        <v>6</v>
      </c>
      <c r="Y850" s="263">
        <v>1386.9567999999999</v>
      </c>
      <c r="Z850" s="169"/>
      <c r="AA850" s="169"/>
      <c r="AB850" s="169"/>
      <c r="AC850" s="169"/>
      <c r="AD850" s="169"/>
      <c r="AE850" s="169"/>
      <c r="AF850" s="169"/>
      <c r="AG850" s="180"/>
      <c r="AH850" s="207">
        <v>2026.9567999999999</v>
      </c>
    </row>
    <row r="851" spans="2:34" ht="24.75" x14ac:dyDescent="0.25">
      <c r="B851" s="26"/>
      <c r="C851" s="48" t="s">
        <v>804</v>
      </c>
      <c r="D851" s="49">
        <v>160</v>
      </c>
      <c r="E851" s="23"/>
      <c r="F851" s="286" t="s">
        <v>2522</v>
      </c>
      <c r="G851" s="287" t="s">
        <v>2524</v>
      </c>
      <c r="H851" s="287" t="s">
        <v>2523</v>
      </c>
      <c r="I851" s="23">
        <v>4389.4399999999996</v>
      </c>
      <c r="J851" s="169"/>
      <c r="K851" s="169"/>
      <c r="L851" s="169"/>
      <c r="M851" s="169"/>
      <c r="N851" s="169"/>
      <c r="O851" s="169"/>
      <c r="P851" s="169"/>
      <c r="Q851" s="169"/>
      <c r="R851" s="169"/>
      <c r="S851" s="207"/>
      <c r="T851" s="169"/>
      <c r="U851" s="169"/>
      <c r="V851" s="169"/>
      <c r="W851" s="180"/>
      <c r="X851" s="207">
        <v>160</v>
      </c>
      <c r="Y851" s="263">
        <v>4389.4399999999996</v>
      </c>
      <c r="Z851" s="169"/>
      <c r="AA851" s="169"/>
      <c r="AB851" s="169"/>
      <c r="AC851" s="169"/>
      <c r="AD851" s="169"/>
      <c r="AE851" s="169"/>
      <c r="AF851" s="169"/>
      <c r="AG851" s="180"/>
      <c r="AH851" s="207">
        <v>4389.4399999999996</v>
      </c>
    </row>
    <row r="852" spans="2:34" ht="24.75" x14ac:dyDescent="0.25">
      <c r="B852" s="26"/>
      <c r="C852" s="48" t="s">
        <v>805</v>
      </c>
      <c r="D852" s="49">
        <v>165</v>
      </c>
      <c r="E852" s="23"/>
      <c r="F852" s="286" t="s">
        <v>2522</v>
      </c>
      <c r="G852" s="287" t="s">
        <v>2524</v>
      </c>
      <c r="H852" s="287" t="s">
        <v>2523</v>
      </c>
      <c r="I852" s="23">
        <v>6088.2559999999994</v>
      </c>
      <c r="J852" s="169"/>
      <c r="K852" s="169"/>
      <c r="L852" s="169"/>
      <c r="M852" s="169"/>
      <c r="N852" s="169">
        <v>76</v>
      </c>
      <c r="O852" s="169">
        <v>3192</v>
      </c>
      <c r="P852" s="207"/>
      <c r="Q852" s="169"/>
      <c r="R852" s="169"/>
      <c r="S852" s="207"/>
      <c r="T852" s="169"/>
      <c r="U852" s="169"/>
      <c r="V852" s="169"/>
      <c r="W852" s="180"/>
      <c r="X852" s="207">
        <v>89</v>
      </c>
      <c r="Y852" s="263">
        <v>2896.2559999999994</v>
      </c>
      <c r="Z852" s="169"/>
      <c r="AA852" s="169"/>
      <c r="AB852" s="169"/>
      <c r="AC852" s="169"/>
      <c r="AD852" s="169"/>
      <c r="AE852" s="169"/>
      <c r="AF852" s="169"/>
      <c r="AG852" s="180"/>
      <c r="AH852" s="207">
        <v>6088.2559999999994</v>
      </c>
    </row>
    <row r="853" spans="2:34" ht="24.75" x14ac:dyDescent="0.25">
      <c r="B853" s="26"/>
      <c r="C853" s="48" t="s">
        <v>806</v>
      </c>
      <c r="D853" s="49">
        <v>0</v>
      </c>
      <c r="E853" s="23"/>
      <c r="F853" s="286" t="s">
        <v>2522</v>
      </c>
      <c r="G853" s="287" t="s">
        <v>2524</v>
      </c>
      <c r="H853" s="287" t="s">
        <v>2523</v>
      </c>
      <c r="I853" s="23">
        <v>0</v>
      </c>
      <c r="J853" s="169"/>
      <c r="K853" s="169"/>
      <c r="L853" s="169"/>
      <c r="M853" s="169"/>
      <c r="N853" s="169"/>
      <c r="O853" s="169"/>
      <c r="P853" s="169"/>
      <c r="Q853" s="169"/>
      <c r="R853" s="169"/>
      <c r="S853" s="207"/>
      <c r="T853" s="169"/>
      <c r="U853" s="169"/>
      <c r="V853" s="169"/>
      <c r="W853" s="180"/>
      <c r="X853" s="207">
        <v>0</v>
      </c>
      <c r="Y853" s="263">
        <v>0</v>
      </c>
      <c r="Z853" s="169"/>
      <c r="AA853" s="169"/>
      <c r="AB853" s="169"/>
      <c r="AC853" s="169"/>
      <c r="AD853" s="169"/>
      <c r="AE853" s="169"/>
      <c r="AF853" s="169"/>
      <c r="AG853" s="180"/>
      <c r="AH853" s="207">
        <v>0</v>
      </c>
    </row>
    <row r="854" spans="2:34" ht="24.75" x14ac:dyDescent="0.25">
      <c r="B854" s="26"/>
      <c r="C854" s="48" t="s">
        <v>807</v>
      </c>
      <c r="D854" s="49">
        <v>23</v>
      </c>
      <c r="E854" s="23"/>
      <c r="F854" s="286" t="s">
        <v>2522</v>
      </c>
      <c r="G854" s="287" t="s">
        <v>2524</v>
      </c>
      <c r="H854" s="287" t="s">
        <v>2523</v>
      </c>
      <c r="I854" s="23">
        <v>3250.6911999999998</v>
      </c>
      <c r="J854" s="169"/>
      <c r="K854" s="169"/>
      <c r="L854" s="169"/>
      <c r="M854" s="169"/>
      <c r="N854" s="169"/>
      <c r="O854" s="169"/>
      <c r="P854" s="169"/>
      <c r="Q854" s="169"/>
      <c r="R854" s="169"/>
      <c r="S854" s="207"/>
      <c r="T854" s="169"/>
      <c r="U854" s="169"/>
      <c r="V854" s="169"/>
      <c r="W854" s="180"/>
      <c r="X854" s="207">
        <v>23</v>
      </c>
      <c r="Y854" s="263">
        <v>3250.6911999999998</v>
      </c>
      <c r="Z854" s="169"/>
      <c r="AA854" s="169"/>
      <c r="AB854" s="169"/>
      <c r="AC854" s="169"/>
      <c r="AD854" s="169"/>
      <c r="AE854" s="169"/>
      <c r="AF854" s="169"/>
      <c r="AG854" s="180"/>
      <c r="AH854" s="207">
        <v>3250.6911999999998</v>
      </c>
    </row>
    <row r="855" spans="2:34" ht="24.75" x14ac:dyDescent="0.25">
      <c r="B855" s="26"/>
      <c r="C855" s="48" t="s">
        <v>808</v>
      </c>
      <c r="D855" s="57">
        <v>12</v>
      </c>
      <c r="E855" s="23"/>
      <c r="F855" s="286" t="s">
        <v>2522</v>
      </c>
      <c r="G855" s="287" t="s">
        <v>2524</v>
      </c>
      <c r="H855" s="287" t="s">
        <v>2523</v>
      </c>
      <c r="I855" s="23">
        <v>6600</v>
      </c>
      <c r="J855" s="169"/>
      <c r="K855" s="169"/>
      <c r="L855" s="169"/>
      <c r="M855" s="169"/>
      <c r="N855" s="169"/>
      <c r="O855" s="169"/>
      <c r="P855" s="169"/>
      <c r="Q855" s="169"/>
      <c r="R855" s="169"/>
      <c r="S855" s="207"/>
      <c r="T855" s="169"/>
      <c r="U855" s="169"/>
      <c r="V855" s="169"/>
      <c r="W855" s="180"/>
      <c r="X855" s="207">
        <v>12</v>
      </c>
      <c r="Y855" s="263">
        <v>6600</v>
      </c>
      <c r="Z855" s="169"/>
      <c r="AA855" s="169"/>
      <c r="AB855" s="169"/>
      <c r="AC855" s="169"/>
      <c r="AD855" s="169"/>
      <c r="AE855" s="169"/>
      <c r="AF855" s="169"/>
      <c r="AG855" s="180"/>
      <c r="AH855" s="207">
        <v>6600</v>
      </c>
    </row>
    <row r="856" spans="2:34" ht="24.75" x14ac:dyDescent="0.25">
      <c r="B856" s="26"/>
      <c r="C856" s="48" t="s">
        <v>809</v>
      </c>
      <c r="D856" s="57">
        <v>12</v>
      </c>
      <c r="E856" s="23"/>
      <c r="F856" s="286" t="s">
        <v>2522</v>
      </c>
      <c r="G856" s="287" t="s">
        <v>2524</v>
      </c>
      <c r="H856" s="287" t="s">
        <v>2523</v>
      </c>
      <c r="I856" s="23">
        <v>5400</v>
      </c>
      <c r="J856" s="169"/>
      <c r="K856" s="169"/>
      <c r="L856" s="169"/>
      <c r="M856" s="169"/>
      <c r="N856" s="169"/>
      <c r="O856" s="169"/>
      <c r="P856" s="169"/>
      <c r="Q856" s="169"/>
      <c r="R856" s="169"/>
      <c r="S856" s="207"/>
      <c r="T856" s="169"/>
      <c r="U856" s="169"/>
      <c r="V856" s="169"/>
      <c r="W856" s="180"/>
      <c r="X856" s="207">
        <v>12</v>
      </c>
      <c r="Y856" s="263">
        <v>5400</v>
      </c>
      <c r="Z856" s="169"/>
      <c r="AA856" s="169"/>
      <c r="AB856" s="169"/>
      <c r="AC856" s="169"/>
      <c r="AD856" s="169"/>
      <c r="AE856" s="169"/>
      <c r="AF856" s="169"/>
      <c r="AG856" s="180"/>
      <c r="AH856" s="207">
        <v>5400</v>
      </c>
    </row>
    <row r="857" spans="2:34" ht="24.75" x14ac:dyDescent="0.25">
      <c r="B857" s="26"/>
      <c r="C857" s="48" t="s">
        <v>810</v>
      </c>
      <c r="D857" s="49">
        <v>900</v>
      </c>
      <c r="E857" s="23"/>
      <c r="F857" s="286" t="s">
        <v>2522</v>
      </c>
      <c r="G857" s="287" t="s">
        <v>2524</v>
      </c>
      <c r="H857" s="287" t="s">
        <v>2523</v>
      </c>
      <c r="I857" s="23">
        <v>8100</v>
      </c>
      <c r="J857" s="169"/>
      <c r="K857" s="169"/>
      <c r="L857" s="169"/>
      <c r="M857" s="169"/>
      <c r="N857" s="169">
        <v>900</v>
      </c>
      <c r="O857" s="169">
        <v>8100</v>
      </c>
      <c r="P857" s="169"/>
      <c r="Q857" s="207"/>
      <c r="R857" s="169"/>
      <c r="S857" s="207"/>
      <c r="T857" s="169"/>
      <c r="U857" s="169"/>
      <c r="V857" s="169"/>
      <c r="W857" s="180"/>
      <c r="X857" s="207">
        <v>0</v>
      </c>
      <c r="Y857" s="263">
        <v>0</v>
      </c>
      <c r="Z857" s="169"/>
      <c r="AA857" s="169"/>
      <c r="AB857" s="169"/>
      <c r="AC857" s="169"/>
      <c r="AD857" s="169"/>
      <c r="AE857" s="169"/>
      <c r="AF857" s="169"/>
      <c r="AG857" s="180"/>
      <c r="AH857" s="207">
        <v>8100</v>
      </c>
    </row>
    <row r="858" spans="2:34" ht="24.75" x14ac:dyDescent="0.25">
      <c r="B858" s="26"/>
      <c r="C858" s="48" t="s">
        <v>811</v>
      </c>
      <c r="D858" s="49">
        <v>0</v>
      </c>
      <c r="E858" s="23"/>
      <c r="F858" s="286" t="s">
        <v>2522</v>
      </c>
      <c r="G858" s="287" t="s">
        <v>2524</v>
      </c>
      <c r="H858" s="287" t="s">
        <v>2523</v>
      </c>
      <c r="I858" s="23">
        <v>0</v>
      </c>
      <c r="J858" s="169"/>
      <c r="K858" s="169"/>
      <c r="L858" s="169"/>
      <c r="M858" s="169"/>
      <c r="N858" s="169"/>
      <c r="O858" s="169"/>
      <c r="P858" s="169"/>
      <c r="Q858" s="169"/>
      <c r="R858" s="169"/>
      <c r="S858" s="207"/>
      <c r="T858" s="169"/>
      <c r="U858" s="169"/>
      <c r="V858" s="169"/>
      <c r="W858" s="180"/>
      <c r="X858" s="207">
        <v>0</v>
      </c>
      <c r="Y858" s="263">
        <v>0</v>
      </c>
      <c r="Z858" s="169"/>
      <c r="AA858" s="169"/>
      <c r="AB858" s="169"/>
      <c r="AC858" s="169"/>
      <c r="AD858" s="169"/>
      <c r="AE858" s="169"/>
      <c r="AF858" s="169"/>
      <c r="AG858" s="180"/>
      <c r="AH858" s="207">
        <v>0</v>
      </c>
    </row>
    <row r="859" spans="2:34" ht="24.75" x14ac:dyDescent="0.25">
      <c r="B859" s="26"/>
      <c r="C859" s="48" t="s">
        <v>812</v>
      </c>
      <c r="D859" s="49">
        <v>0</v>
      </c>
      <c r="E859" s="23"/>
      <c r="F859" s="286" t="s">
        <v>2522</v>
      </c>
      <c r="G859" s="287" t="s">
        <v>2524</v>
      </c>
      <c r="H859" s="287" t="s">
        <v>2523</v>
      </c>
      <c r="I859" s="23">
        <v>0</v>
      </c>
      <c r="J859" s="169"/>
      <c r="K859" s="169"/>
      <c r="L859" s="169"/>
      <c r="M859" s="169"/>
      <c r="N859" s="169"/>
      <c r="O859" s="169"/>
      <c r="P859" s="169"/>
      <c r="Q859" s="169"/>
      <c r="R859" s="169"/>
      <c r="S859" s="207"/>
      <c r="T859" s="169"/>
      <c r="U859" s="169"/>
      <c r="V859" s="169"/>
      <c r="W859" s="180"/>
      <c r="X859" s="207">
        <v>0</v>
      </c>
      <c r="Y859" s="263">
        <v>0</v>
      </c>
      <c r="Z859" s="169"/>
      <c r="AA859" s="169"/>
      <c r="AB859" s="169"/>
      <c r="AC859" s="169"/>
      <c r="AD859" s="169"/>
      <c r="AE859" s="169"/>
      <c r="AF859" s="169"/>
      <c r="AG859" s="180"/>
      <c r="AH859" s="207">
        <v>0</v>
      </c>
    </row>
    <row r="860" spans="2:34" ht="24.75" x14ac:dyDescent="0.25">
      <c r="B860" s="26"/>
      <c r="C860" s="48" t="s">
        <v>2484</v>
      </c>
      <c r="D860" s="57">
        <v>240</v>
      </c>
      <c r="E860" s="23"/>
      <c r="F860" s="286" t="s">
        <v>2522</v>
      </c>
      <c r="G860" s="287" t="s">
        <v>2524</v>
      </c>
      <c r="H860" s="287" t="s">
        <v>2523</v>
      </c>
      <c r="I860" s="23">
        <v>3600</v>
      </c>
      <c r="J860" s="169"/>
      <c r="K860" s="169"/>
      <c r="L860" s="169"/>
      <c r="M860" s="169"/>
      <c r="N860" s="169"/>
      <c r="O860" s="169"/>
      <c r="P860" s="169"/>
      <c r="Q860" s="169"/>
      <c r="R860" s="169"/>
      <c r="S860" s="207"/>
      <c r="T860" s="169"/>
      <c r="U860" s="169"/>
      <c r="V860" s="169"/>
      <c r="W860" s="180"/>
      <c r="X860" s="207">
        <v>240</v>
      </c>
      <c r="Y860" s="263">
        <v>3600</v>
      </c>
      <c r="Z860" s="169"/>
      <c r="AA860" s="169"/>
      <c r="AB860" s="169"/>
      <c r="AC860" s="169"/>
      <c r="AD860" s="169"/>
      <c r="AE860" s="169"/>
      <c r="AF860" s="169"/>
      <c r="AG860" s="180"/>
      <c r="AH860" s="207">
        <v>3600</v>
      </c>
    </row>
    <row r="861" spans="2:34" ht="24.75" x14ac:dyDescent="0.25">
      <c r="B861" s="26"/>
      <c r="C861" s="48" t="s">
        <v>2485</v>
      </c>
      <c r="D861" s="57">
        <v>0</v>
      </c>
      <c r="E861" s="23"/>
      <c r="F861" s="286" t="s">
        <v>2522</v>
      </c>
      <c r="G861" s="287" t="s">
        <v>2524</v>
      </c>
      <c r="H861" s="287" t="s">
        <v>2523</v>
      </c>
      <c r="I861" s="23">
        <v>0</v>
      </c>
      <c r="J861" s="169"/>
      <c r="K861" s="169"/>
      <c r="L861" s="169"/>
      <c r="M861" s="169"/>
      <c r="N861" s="169"/>
      <c r="O861" s="169"/>
      <c r="P861" s="169"/>
      <c r="Q861" s="169"/>
      <c r="R861" s="169"/>
      <c r="S861" s="207"/>
      <c r="T861" s="169"/>
      <c r="U861" s="169"/>
      <c r="V861" s="169"/>
      <c r="W861" s="180"/>
      <c r="X861" s="207">
        <v>0</v>
      </c>
      <c r="Y861" s="263">
        <v>0</v>
      </c>
      <c r="Z861" s="169"/>
      <c r="AA861" s="169"/>
      <c r="AB861" s="169"/>
      <c r="AC861" s="169"/>
      <c r="AD861" s="169"/>
      <c r="AE861" s="169"/>
      <c r="AF861" s="169"/>
      <c r="AG861" s="180"/>
      <c r="AH861" s="207">
        <v>0</v>
      </c>
    </row>
    <row r="862" spans="2:34" ht="24.75" x14ac:dyDescent="0.25">
      <c r="B862" s="26"/>
      <c r="C862" s="48" t="s">
        <v>2486</v>
      </c>
      <c r="D862" s="57">
        <v>24</v>
      </c>
      <c r="E862" s="23"/>
      <c r="F862" s="286" t="s">
        <v>2522</v>
      </c>
      <c r="G862" s="287" t="s">
        <v>2524</v>
      </c>
      <c r="H862" s="287" t="s">
        <v>2523</v>
      </c>
      <c r="I862" s="23">
        <v>6240</v>
      </c>
      <c r="J862" s="169"/>
      <c r="K862" s="169"/>
      <c r="L862" s="169"/>
      <c r="M862" s="169"/>
      <c r="N862" s="169"/>
      <c r="O862" s="169"/>
      <c r="P862" s="169"/>
      <c r="Q862" s="169"/>
      <c r="R862" s="169"/>
      <c r="S862" s="207"/>
      <c r="T862" s="169"/>
      <c r="U862" s="169"/>
      <c r="V862" s="169"/>
      <c r="W862" s="180"/>
      <c r="X862" s="207">
        <v>24</v>
      </c>
      <c r="Y862" s="263">
        <v>6240</v>
      </c>
      <c r="Z862" s="169"/>
      <c r="AA862" s="169"/>
      <c r="AB862" s="169"/>
      <c r="AC862" s="169"/>
      <c r="AD862" s="169"/>
      <c r="AE862" s="169"/>
      <c r="AF862" s="169"/>
      <c r="AG862" s="180"/>
      <c r="AH862" s="207">
        <v>6240</v>
      </c>
    </row>
    <row r="863" spans="2:34" ht="24.75" x14ac:dyDescent="0.25">
      <c r="B863" s="26"/>
      <c r="C863" s="48" t="s">
        <v>813</v>
      </c>
      <c r="D863" s="57">
        <v>5</v>
      </c>
      <c r="E863" s="23"/>
      <c r="F863" s="286" t="s">
        <v>2522</v>
      </c>
      <c r="G863" s="287" t="s">
        <v>2524</v>
      </c>
      <c r="H863" s="287" t="s">
        <v>2523</v>
      </c>
      <c r="I863" s="23">
        <v>2716.1979999999999</v>
      </c>
      <c r="J863" s="169"/>
      <c r="K863" s="169"/>
      <c r="L863" s="169"/>
      <c r="M863" s="169"/>
      <c r="N863" s="169"/>
      <c r="O863" s="169"/>
      <c r="P863" s="169"/>
      <c r="Q863" s="169"/>
      <c r="R863" s="169"/>
      <c r="S863" s="207"/>
      <c r="T863" s="169"/>
      <c r="U863" s="169"/>
      <c r="V863" s="169"/>
      <c r="W863" s="180"/>
      <c r="X863" s="207">
        <v>5</v>
      </c>
      <c r="Y863" s="263">
        <v>2716.1979999999999</v>
      </c>
      <c r="Z863" s="169"/>
      <c r="AA863" s="169"/>
      <c r="AB863" s="169"/>
      <c r="AC863" s="169"/>
      <c r="AD863" s="169"/>
      <c r="AE863" s="169"/>
      <c r="AF863" s="169"/>
      <c r="AG863" s="180"/>
      <c r="AH863" s="207">
        <v>2716.1979999999999</v>
      </c>
    </row>
    <row r="864" spans="2:34" ht="24.75" x14ac:dyDescent="0.25">
      <c r="B864" s="26"/>
      <c r="C864" s="48" t="s">
        <v>814</v>
      </c>
      <c r="D864" s="49">
        <v>11</v>
      </c>
      <c r="E864" s="23"/>
      <c r="F864" s="286" t="s">
        <v>2522</v>
      </c>
      <c r="G864" s="287" t="s">
        <v>2524</v>
      </c>
      <c r="H864" s="287" t="s">
        <v>2523</v>
      </c>
      <c r="I864" s="23">
        <v>990</v>
      </c>
      <c r="J864" s="169"/>
      <c r="K864" s="169"/>
      <c r="L864" s="169"/>
      <c r="M864" s="169"/>
      <c r="N864" s="169">
        <v>11</v>
      </c>
      <c r="O864" s="169">
        <v>990</v>
      </c>
      <c r="P864" s="207"/>
      <c r="Q864" s="169"/>
      <c r="R864" s="169"/>
      <c r="S864" s="207"/>
      <c r="T864" s="169"/>
      <c r="U864" s="169"/>
      <c r="V864" s="169"/>
      <c r="W864" s="180"/>
      <c r="X864" s="207">
        <v>0</v>
      </c>
      <c r="Y864" s="263">
        <v>0</v>
      </c>
      <c r="Z864" s="169"/>
      <c r="AA864" s="169"/>
      <c r="AB864" s="169"/>
      <c r="AC864" s="169"/>
      <c r="AD864" s="169"/>
      <c r="AE864" s="169"/>
      <c r="AF864" s="169"/>
      <c r="AG864" s="180"/>
      <c r="AH864" s="207">
        <v>990</v>
      </c>
    </row>
    <row r="865" spans="2:34" ht="24.75" x14ac:dyDescent="0.25">
      <c r="B865" s="26"/>
      <c r="C865" s="48" t="s">
        <v>815</v>
      </c>
      <c r="D865" s="49">
        <v>37</v>
      </c>
      <c r="E865" s="23"/>
      <c r="F865" s="286" t="s">
        <v>2522</v>
      </c>
      <c r="G865" s="287" t="s">
        <v>2524</v>
      </c>
      <c r="H865" s="287" t="s">
        <v>2523</v>
      </c>
      <c r="I865" s="23">
        <v>3102.87</v>
      </c>
      <c r="J865" s="169"/>
      <c r="K865" s="169"/>
      <c r="L865" s="169"/>
      <c r="M865" s="169"/>
      <c r="N865" s="169"/>
      <c r="O865" s="169"/>
      <c r="P865" s="169"/>
      <c r="Q865" s="169"/>
      <c r="R865" s="169"/>
      <c r="S865" s="207"/>
      <c r="T865" s="169"/>
      <c r="U865" s="169"/>
      <c r="V865" s="169"/>
      <c r="W865" s="180"/>
      <c r="X865" s="207">
        <v>37</v>
      </c>
      <c r="Y865" s="263">
        <v>3102.87</v>
      </c>
      <c r="Z865" s="169"/>
      <c r="AA865" s="169"/>
      <c r="AB865" s="169"/>
      <c r="AC865" s="169"/>
      <c r="AD865" s="169"/>
      <c r="AE865" s="169"/>
      <c r="AF865" s="169"/>
      <c r="AG865" s="180"/>
      <c r="AH865" s="207">
        <v>3102.87</v>
      </c>
    </row>
    <row r="866" spans="2:34" ht="24.75" x14ac:dyDescent="0.25">
      <c r="B866" s="26"/>
      <c r="C866" s="48" t="s">
        <v>816</v>
      </c>
      <c r="D866" s="49">
        <v>2</v>
      </c>
      <c r="E866" s="23"/>
      <c r="F866" s="286" t="s">
        <v>2522</v>
      </c>
      <c r="G866" s="287" t="s">
        <v>2524</v>
      </c>
      <c r="H866" s="287" t="s">
        <v>2523</v>
      </c>
      <c r="I866" s="23">
        <v>540</v>
      </c>
      <c r="J866" s="169"/>
      <c r="K866" s="169"/>
      <c r="L866" s="169"/>
      <c r="M866" s="169"/>
      <c r="N866" s="169">
        <v>2</v>
      </c>
      <c r="O866" s="169">
        <v>190</v>
      </c>
      <c r="P866" s="169"/>
      <c r="Q866" s="169"/>
      <c r="R866" s="169"/>
      <c r="S866" s="207"/>
      <c r="T866" s="169"/>
      <c r="U866" s="169"/>
      <c r="V866" s="169"/>
      <c r="W866" s="180"/>
      <c r="X866" s="207">
        <v>0</v>
      </c>
      <c r="Y866" s="263">
        <v>350</v>
      </c>
      <c r="Z866" s="169"/>
      <c r="AA866" s="169"/>
      <c r="AB866" s="169"/>
      <c r="AC866" s="169"/>
      <c r="AD866" s="169"/>
      <c r="AE866" s="169"/>
      <c r="AF866" s="169"/>
      <c r="AG866" s="180"/>
      <c r="AH866" s="207">
        <v>540</v>
      </c>
    </row>
    <row r="867" spans="2:34" ht="24.75" x14ac:dyDescent="0.25">
      <c r="B867" s="26"/>
      <c r="C867" s="48" t="s">
        <v>817</v>
      </c>
      <c r="D867" s="49">
        <v>2</v>
      </c>
      <c r="E867" s="23"/>
      <c r="F867" s="286" t="s">
        <v>2522</v>
      </c>
      <c r="G867" s="287" t="s">
        <v>2524</v>
      </c>
      <c r="H867" s="287" t="s">
        <v>2523</v>
      </c>
      <c r="I867" s="23">
        <v>432</v>
      </c>
      <c r="J867" s="169"/>
      <c r="K867" s="169"/>
      <c r="L867" s="169"/>
      <c r="M867" s="169"/>
      <c r="N867" s="169">
        <v>2</v>
      </c>
      <c r="O867" s="169">
        <v>36</v>
      </c>
      <c r="P867" s="169"/>
      <c r="Q867" s="169"/>
      <c r="R867" s="169"/>
      <c r="S867" s="207"/>
      <c r="T867" s="169"/>
      <c r="U867" s="169"/>
      <c r="V867" s="169"/>
      <c r="W867" s="180"/>
      <c r="X867" s="207">
        <v>0</v>
      </c>
      <c r="Y867" s="263">
        <v>396</v>
      </c>
      <c r="Z867" s="169"/>
      <c r="AA867" s="169"/>
      <c r="AB867" s="169"/>
      <c r="AC867" s="169"/>
      <c r="AD867" s="169"/>
      <c r="AE867" s="169"/>
      <c r="AF867" s="169"/>
      <c r="AG867" s="180"/>
      <c r="AH867" s="207">
        <v>432</v>
      </c>
    </row>
    <row r="868" spans="2:34" ht="24.75" x14ac:dyDescent="0.25">
      <c r="B868" s="26"/>
      <c r="C868" s="48" t="s">
        <v>818</v>
      </c>
      <c r="D868" s="49">
        <v>24</v>
      </c>
      <c r="E868" s="23"/>
      <c r="F868" s="286" t="s">
        <v>2522</v>
      </c>
      <c r="G868" s="287" t="s">
        <v>2524</v>
      </c>
      <c r="H868" s="287" t="s">
        <v>2523</v>
      </c>
      <c r="I868" s="23">
        <v>959.08800000000008</v>
      </c>
      <c r="J868" s="169"/>
      <c r="K868" s="169"/>
      <c r="L868" s="169"/>
      <c r="M868" s="169"/>
      <c r="N868" s="169"/>
      <c r="O868" s="169"/>
      <c r="P868" s="169"/>
      <c r="Q868" s="169"/>
      <c r="R868" s="169"/>
      <c r="S868" s="207"/>
      <c r="T868" s="169"/>
      <c r="U868" s="169"/>
      <c r="V868" s="169"/>
      <c r="W868" s="180"/>
      <c r="X868" s="207">
        <v>24</v>
      </c>
      <c r="Y868" s="263">
        <v>959.08800000000008</v>
      </c>
      <c r="Z868" s="169"/>
      <c r="AA868" s="169"/>
      <c r="AB868" s="169"/>
      <c r="AC868" s="169"/>
      <c r="AD868" s="169"/>
      <c r="AE868" s="169"/>
      <c r="AF868" s="169"/>
      <c r="AG868" s="180"/>
      <c r="AH868" s="207">
        <v>959.08800000000008</v>
      </c>
    </row>
    <row r="869" spans="2:34" ht="24.75" x14ac:dyDescent="0.25">
      <c r="B869" s="26"/>
      <c r="C869" s="48" t="s">
        <v>2487</v>
      </c>
      <c r="D869" s="57">
        <v>48</v>
      </c>
      <c r="E869" s="23"/>
      <c r="F869" s="286" t="s">
        <v>2522</v>
      </c>
      <c r="G869" s="287" t="s">
        <v>2524</v>
      </c>
      <c r="H869" s="287" t="s">
        <v>2523</v>
      </c>
      <c r="I869" s="23">
        <v>768</v>
      </c>
      <c r="J869" s="169"/>
      <c r="K869" s="169"/>
      <c r="L869" s="169"/>
      <c r="M869" s="169"/>
      <c r="N869" s="169"/>
      <c r="O869" s="169"/>
      <c r="P869" s="169"/>
      <c r="Q869" s="169"/>
      <c r="R869" s="169"/>
      <c r="S869" s="207"/>
      <c r="T869" s="169"/>
      <c r="U869" s="169"/>
      <c r="V869" s="169"/>
      <c r="W869" s="180"/>
      <c r="X869" s="207">
        <v>48</v>
      </c>
      <c r="Y869" s="263">
        <v>768</v>
      </c>
      <c r="Z869" s="169"/>
      <c r="AA869" s="169"/>
      <c r="AB869" s="169"/>
      <c r="AC869" s="169"/>
      <c r="AD869" s="169"/>
      <c r="AE869" s="169"/>
      <c r="AF869" s="169"/>
      <c r="AG869" s="180"/>
      <c r="AH869" s="207">
        <v>768</v>
      </c>
    </row>
    <row r="870" spans="2:34" ht="24.75" x14ac:dyDescent="0.25">
      <c r="B870" s="26"/>
      <c r="C870" s="48" t="s">
        <v>819</v>
      </c>
      <c r="D870" s="49">
        <v>2</v>
      </c>
      <c r="E870" s="23"/>
      <c r="F870" s="286" t="s">
        <v>2522</v>
      </c>
      <c r="G870" s="287" t="s">
        <v>2524</v>
      </c>
      <c r="H870" s="287" t="s">
        <v>2523</v>
      </c>
      <c r="I870" s="23">
        <v>429</v>
      </c>
      <c r="J870" s="169"/>
      <c r="K870" s="169"/>
      <c r="L870" s="169"/>
      <c r="M870" s="169"/>
      <c r="N870" s="169">
        <v>2</v>
      </c>
      <c r="O870" s="169">
        <v>390</v>
      </c>
      <c r="P870" s="169"/>
      <c r="Q870" s="169"/>
      <c r="R870" s="169"/>
      <c r="S870" s="207"/>
      <c r="T870" s="169"/>
      <c r="U870" s="169"/>
      <c r="V870" s="169"/>
      <c r="W870" s="180"/>
      <c r="X870" s="207">
        <v>0</v>
      </c>
      <c r="Y870" s="263">
        <v>39</v>
      </c>
      <c r="Z870" s="169"/>
      <c r="AA870" s="169"/>
      <c r="AB870" s="169"/>
      <c r="AC870" s="169"/>
      <c r="AD870" s="169"/>
      <c r="AE870" s="169"/>
      <c r="AF870" s="169"/>
      <c r="AG870" s="180"/>
      <c r="AH870" s="207">
        <v>429</v>
      </c>
    </row>
    <row r="871" spans="2:34" ht="24.75" x14ac:dyDescent="0.25">
      <c r="B871" s="26"/>
      <c r="C871" s="48" t="s">
        <v>820</v>
      </c>
      <c r="D871" s="49">
        <v>3</v>
      </c>
      <c r="E871" s="23"/>
      <c r="F871" s="286" t="s">
        <v>2522</v>
      </c>
      <c r="G871" s="287" t="s">
        <v>2524</v>
      </c>
      <c r="H871" s="287" t="s">
        <v>2523</v>
      </c>
      <c r="I871" s="23">
        <v>1488.1599999999999</v>
      </c>
      <c r="J871" s="169"/>
      <c r="K871" s="169"/>
      <c r="L871" s="169"/>
      <c r="M871" s="169"/>
      <c r="N871" s="169">
        <v>1</v>
      </c>
      <c r="O871" s="169">
        <v>470</v>
      </c>
      <c r="P871" s="169"/>
      <c r="Q871" s="169"/>
      <c r="R871" s="169"/>
      <c r="S871" s="207"/>
      <c r="T871" s="169"/>
      <c r="U871" s="169"/>
      <c r="V871" s="169"/>
      <c r="W871" s="180"/>
      <c r="X871" s="207">
        <v>2</v>
      </c>
      <c r="Y871" s="263">
        <v>1018.1599999999999</v>
      </c>
      <c r="Z871" s="169"/>
      <c r="AA871" s="169"/>
      <c r="AB871" s="169"/>
      <c r="AC871" s="169"/>
      <c r="AD871" s="169"/>
      <c r="AE871" s="169"/>
      <c r="AF871" s="169"/>
      <c r="AG871" s="180"/>
      <c r="AH871" s="207">
        <v>1488.1599999999999</v>
      </c>
    </row>
    <row r="872" spans="2:34" ht="24.75" x14ac:dyDescent="0.25">
      <c r="B872" s="26"/>
      <c r="C872" s="48" t="s">
        <v>821</v>
      </c>
      <c r="D872" s="49">
        <v>0</v>
      </c>
      <c r="E872" s="23"/>
      <c r="F872" s="286" t="s">
        <v>2522</v>
      </c>
      <c r="G872" s="287" t="s">
        <v>2524</v>
      </c>
      <c r="H872" s="287" t="s">
        <v>2523</v>
      </c>
      <c r="I872" s="23">
        <v>0</v>
      </c>
      <c r="J872" s="169"/>
      <c r="K872" s="169"/>
      <c r="L872" s="169"/>
      <c r="M872" s="169"/>
      <c r="N872" s="169"/>
      <c r="O872" s="169"/>
      <c r="P872" s="169"/>
      <c r="Q872" s="169"/>
      <c r="R872" s="169"/>
      <c r="S872" s="207"/>
      <c r="T872" s="169"/>
      <c r="U872" s="169"/>
      <c r="V872" s="169"/>
      <c r="W872" s="180"/>
      <c r="X872" s="207">
        <v>0</v>
      </c>
      <c r="Y872" s="263">
        <v>0</v>
      </c>
      <c r="Z872" s="169"/>
      <c r="AA872" s="169"/>
      <c r="AB872" s="169"/>
      <c r="AC872" s="169"/>
      <c r="AD872" s="169"/>
      <c r="AE872" s="169"/>
      <c r="AF872" s="169"/>
      <c r="AG872" s="180"/>
      <c r="AH872" s="207">
        <v>0</v>
      </c>
    </row>
    <row r="873" spans="2:34" ht="24.75" x14ac:dyDescent="0.25">
      <c r="B873" s="26"/>
      <c r="C873" s="48" t="s">
        <v>822</v>
      </c>
      <c r="D873" s="49">
        <v>2</v>
      </c>
      <c r="E873" s="23"/>
      <c r="F873" s="286" t="s">
        <v>2522</v>
      </c>
      <c r="G873" s="287" t="s">
        <v>2524</v>
      </c>
      <c r="H873" s="287" t="s">
        <v>2523</v>
      </c>
      <c r="I873" s="23">
        <v>165</v>
      </c>
      <c r="J873" s="169"/>
      <c r="K873" s="169"/>
      <c r="L873" s="169"/>
      <c r="M873" s="169"/>
      <c r="N873" s="169">
        <v>2</v>
      </c>
      <c r="O873" s="169">
        <v>150</v>
      </c>
      <c r="P873" s="169"/>
      <c r="Q873" s="169"/>
      <c r="R873" s="169"/>
      <c r="S873" s="207"/>
      <c r="T873" s="169"/>
      <c r="U873" s="169"/>
      <c r="V873" s="169"/>
      <c r="W873" s="180"/>
      <c r="X873" s="207">
        <v>0</v>
      </c>
      <c r="Y873" s="263">
        <v>15</v>
      </c>
      <c r="Z873" s="169"/>
      <c r="AA873" s="169"/>
      <c r="AB873" s="169"/>
      <c r="AC873" s="169"/>
      <c r="AD873" s="169"/>
      <c r="AE873" s="169"/>
      <c r="AF873" s="169"/>
      <c r="AG873" s="180"/>
      <c r="AH873" s="207">
        <v>165</v>
      </c>
    </row>
    <row r="874" spans="2:34" ht="24.75" x14ac:dyDescent="0.25">
      <c r="B874" s="26"/>
      <c r="C874" s="48" t="s">
        <v>823</v>
      </c>
      <c r="D874" s="49">
        <v>10</v>
      </c>
      <c r="E874" s="23"/>
      <c r="F874" s="286" t="s">
        <v>2522</v>
      </c>
      <c r="G874" s="287" t="s">
        <v>2524</v>
      </c>
      <c r="H874" s="287" t="s">
        <v>2523</v>
      </c>
      <c r="I874" s="23">
        <v>3480</v>
      </c>
      <c r="J874" s="169"/>
      <c r="K874" s="169"/>
      <c r="L874" s="169"/>
      <c r="M874" s="169"/>
      <c r="N874" s="169"/>
      <c r="O874" s="169"/>
      <c r="P874" s="169"/>
      <c r="Q874" s="169"/>
      <c r="R874" s="169"/>
      <c r="S874" s="207"/>
      <c r="T874" s="169"/>
      <c r="U874" s="169"/>
      <c r="V874" s="169"/>
      <c r="W874" s="180"/>
      <c r="X874" s="207">
        <v>10</v>
      </c>
      <c r="Y874" s="263">
        <v>3480</v>
      </c>
      <c r="Z874" s="169"/>
      <c r="AA874" s="169"/>
      <c r="AB874" s="169"/>
      <c r="AC874" s="169"/>
      <c r="AD874" s="169"/>
      <c r="AE874" s="169"/>
      <c r="AF874" s="169"/>
      <c r="AG874" s="180"/>
      <c r="AH874" s="207">
        <v>3480</v>
      </c>
    </row>
    <row r="875" spans="2:34" ht="24.75" x14ac:dyDescent="0.25">
      <c r="B875" s="26"/>
      <c r="C875" s="48" t="s">
        <v>824</v>
      </c>
      <c r="D875" s="49">
        <v>4</v>
      </c>
      <c r="E875" s="23"/>
      <c r="F875" s="286" t="s">
        <v>2522</v>
      </c>
      <c r="G875" s="287" t="s">
        <v>2524</v>
      </c>
      <c r="H875" s="287" t="s">
        <v>2523</v>
      </c>
      <c r="I875" s="23">
        <v>718.64319999999998</v>
      </c>
      <c r="J875" s="169"/>
      <c r="K875" s="169"/>
      <c r="L875" s="169"/>
      <c r="M875" s="169"/>
      <c r="N875" s="169">
        <v>2</v>
      </c>
      <c r="O875" s="169">
        <v>290</v>
      </c>
      <c r="P875" s="169"/>
      <c r="Q875" s="169"/>
      <c r="R875" s="169"/>
      <c r="S875" s="207"/>
      <c r="T875" s="169"/>
      <c r="U875" s="169"/>
      <c r="V875" s="169"/>
      <c r="W875" s="180"/>
      <c r="X875" s="207">
        <v>2</v>
      </c>
      <c r="Y875" s="263">
        <v>428.64319999999998</v>
      </c>
      <c r="Z875" s="169"/>
      <c r="AA875" s="169"/>
      <c r="AB875" s="169"/>
      <c r="AC875" s="169"/>
      <c r="AD875" s="169"/>
      <c r="AE875" s="169"/>
      <c r="AF875" s="169"/>
      <c r="AG875" s="180"/>
      <c r="AH875" s="207">
        <v>718.64319999999998</v>
      </c>
    </row>
    <row r="876" spans="2:34" ht="24.75" x14ac:dyDescent="0.25">
      <c r="B876" s="26"/>
      <c r="C876" s="48" t="s">
        <v>825</v>
      </c>
      <c r="D876" s="57">
        <v>0</v>
      </c>
      <c r="E876" s="23"/>
      <c r="F876" s="286" t="s">
        <v>2522</v>
      </c>
      <c r="G876" s="287" t="s">
        <v>2524</v>
      </c>
      <c r="H876" s="287" t="s">
        <v>2523</v>
      </c>
      <c r="I876" s="23">
        <v>0</v>
      </c>
      <c r="J876" s="169"/>
      <c r="K876" s="169"/>
      <c r="L876" s="169"/>
      <c r="M876" s="169"/>
      <c r="N876" s="169"/>
      <c r="O876" s="169"/>
      <c r="P876" s="169"/>
      <c r="Q876" s="169"/>
      <c r="R876" s="169"/>
      <c r="S876" s="207"/>
      <c r="T876" s="169"/>
      <c r="U876" s="169"/>
      <c r="V876" s="169"/>
      <c r="W876" s="180"/>
      <c r="X876" s="207">
        <v>0</v>
      </c>
      <c r="Y876" s="263">
        <v>0</v>
      </c>
      <c r="Z876" s="169"/>
      <c r="AA876" s="169"/>
      <c r="AB876" s="169"/>
      <c r="AC876" s="169"/>
      <c r="AD876" s="169"/>
      <c r="AE876" s="169"/>
      <c r="AF876" s="169"/>
      <c r="AG876" s="180"/>
      <c r="AH876" s="207">
        <v>0</v>
      </c>
    </row>
    <row r="877" spans="2:34" ht="24.75" x14ac:dyDescent="0.25">
      <c r="B877" s="26"/>
      <c r="C877" s="48" t="s">
        <v>826</v>
      </c>
      <c r="D877" s="49">
        <v>5</v>
      </c>
      <c r="E877" s="23"/>
      <c r="F877" s="286" t="s">
        <v>2522</v>
      </c>
      <c r="G877" s="287" t="s">
        <v>2524</v>
      </c>
      <c r="H877" s="287" t="s">
        <v>2523</v>
      </c>
      <c r="I877" s="23">
        <v>13625.956</v>
      </c>
      <c r="J877" s="169"/>
      <c r="K877" s="169"/>
      <c r="L877" s="169"/>
      <c r="M877" s="169"/>
      <c r="N877" s="169"/>
      <c r="O877" s="169">
        <v>13600</v>
      </c>
      <c r="P877" s="169"/>
      <c r="Q877" s="169"/>
      <c r="R877" s="169"/>
      <c r="S877" s="207"/>
      <c r="T877" s="169"/>
      <c r="U877" s="169"/>
      <c r="V877" s="169"/>
      <c r="W877" s="180"/>
      <c r="X877" s="207">
        <v>5</v>
      </c>
      <c r="Y877" s="263">
        <v>25.956000000000131</v>
      </c>
      <c r="Z877" s="169"/>
      <c r="AA877" s="169"/>
      <c r="AB877" s="169"/>
      <c r="AC877" s="169"/>
      <c r="AD877" s="169"/>
      <c r="AE877" s="169"/>
      <c r="AF877" s="169"/>
      <c r="AG877" s="180"/>
      <c r="AH877" s="207">
        <v>13625.956</v>
      </c>
    </row>
    <row r="878" spans="2:34" ht="24.75" x14ac:dyDescent="0.25">
      <c r="B878" s="26"/>
      <c r="C878" s="48" t="s">
        <v>2488</v>
      </c>
      <c r="D878" s="57">
        <v>60</v>
      </c>
      <c r="E878" s="23"/>
      <c r="F878" s="286" t="s">
        <v>2522</v>
      </c>
      <c r="G878" s="287" t="s">
        <v>2524</v>
      </c>
      <c r="H878" s="287" t="s">
        <v>2523</v>
      </c>
      <c r="I878" s="23">
        <v>0</v>
      </c>
      <c r="J878" s="169"/>
      <c r="K878" s="169"/>
      <c r="L878" s="169"/>
      <c r="M878" s="169"/>
      <c r="N878" s="169"/>
      <c r="O878" s="169"/>
      <c r="P878" s="169"/>
      <c r="Q878" s="169"/>
      <c r="R878" s="169"/>
      <c r="S878" s="207"/>
      <c r="T878" s="169"/>
      <c r="U878" s="169"/>
      <c r="V878" s="169"/>
      <c r="W878" s="180"/>
      <c r="X878" s="207">
        <v>60</v>
      </c>
      <c r="Y878" s="263">
        <v>0</v>
      </c>
      <c r="Z878" s="169"/>
      <c r="AA878" s="169"/>
      <c r="AB878" s="169"/>
      <c r="AC878" s="169"/>
      <c r="AD878" s="169"/>
      <c r="AE878" s="169"/>
      <c r="AF878" s="169"/>
      <c r="AG878" s="180"/>
      <c r="AH878" s="207">
        <v>0</v>
      </c>
    </row>
    <row r="879" spans="2:34" ht="24.75" x14ac:dyDescent="0.25">
      <c r="B879" s="26"/>
      <c r="C879" s="48" t="s">
        <v>827</v>
      </c>
      <c r="D879" s="49">
        <v>4</v>
      </c>
      <c r="E879" s="23"/>
      <c r="F879" s="286" t="s">
        <v>2522</v>
      </c>
      <c r="G879" s="287" t="s">
        <v>2524</v>
      </c>
      <c r="H879" s="287" t="s">
        <v>2523</v>
      </c>
      <c r="I879" s="23">
        <v>765.59999999999991</v>
      </c>
      <c r="J879" s="169"/>
      <c r="K879" s="169"/>
      <c r="L879" s="169"/>
      <c r="M879" s="169"/>
      <c r="N879" s="169"/>
      <c r="O879" s="169"/>
      <c r="P879" s="169"/>
      <c r="Q879" s="169"/>
      <c r="R879" s="169"/>
      <c r="S879" s="207"/>
      <c r="T879" s="169"/>
      <c r="U879" s="169"/>
      <c r="V879" s="169"/>
      <c r="W879" s="180"/>
      <c r="X879" s="207">
        <v>4</v>
      </c>
      <c r="Y879" s="263">
        <v>765.59999999999991</v>
      </c>
      <c r="Z879" s="169"/>
      <c r="AA879" s="169"/>
      <c r="AB879" s="169"/>
      <c r="AC879" s="169"/>
      <c r="AD879" s="169"/>
      <c r="AE879" s="169"/>
      <c r="AF879" s="169"/>
      <c r="AG879" s="180"/>
      <c r="AH879" s="207">
        <v>765.59999999999991</v>
      </c>
    </row>
    <row r="880" spans="2:34" ht="24.75" x14ac:dyDescent="0.25">
      <c r="B880" s="26"/>
      <c r="C880" s="48" t="s">
        <v>828</v>
      </c>
      <c r="D880" s="57">
        <v>0</v>
      </c>
      <c r="E880" s="23"/>
      <c r="F880" s="286" t="s">
        <v>2522</v>
      </c>
      <c r="G880" s="287" t="s">
        <v>2524</v>
      </c>
      <c r="H880" s="287" t="s">
        <v>2523</v>
      </c>
      <c r="I880" s="23">
        <v>0</v>
      </c>
      <c r="J880" s="169"/>
      <c r="K880" s="169"/>
      <c r="L880" s="169"/>
      <c r="M880" s="169"/>
      <c r="N880" s="169"/>
      <c r="O880" s="169"/>
      <c r="P880" s="169"/>
      <c r="Q880" s="169"/>
      <c r="R880" s="169"/>
      <c r="S880" s="207"/>
      <c r="T880" s="169"/>
      <c r="U880" s="169"/>
      <c r="V880" s="169"/>
      <c r="W880" s="180"/>
      <c r="X880" s="207">
        <v>0</v>
      </c>
      <c r="Y880" s="263">
        <v>0</v>
      </c>
      <c r="Z880" s="169"/>
      <c r="AA880" s="169"/>
      <c r="AB880" s="169"/>
      <c r="AC880" s="169"/>
      <c r="AD880" s="169"/>
      <c r="AE880" s="169"/>
      <c r="AF880" s="169"/>
      <c r="AG880" s="180"/>
      <c r="AH880" s="207">
        <v>0</v>
      </c>
    </row>
    <row r="881" spans="2:34" ht="24.75" x14ac:dyDescent="0.25">
      <c r="B881" s="26"/>
      <c r="C881" s="48" t="s">
        <v>829</v>
      </c>
      <c r="D881" s="57">
        <v>0</v>
      </c>
      <c r="E881" s="23"/>
      <c r="F881" s="286" t="s">
        <v>2522</v>
      </c>
      <c r="G881" s="287" t="s">
        <v>2524</v>
      </c>
      <c r="H881" s="287" t="s">
        <v>2523</v>
      </c>
      <c r="I881" s="23">
        <v>0</v>
      </c>
      <c r="J881" s="169"/>
      <c r="K881" s="169"/>
      <c r="L881" s="169"/>
      <c r="M881" s="169"/>
      <c r="N881" s="169"/>
      <c r="O881" s="169"/>
      <c r="P881" s="169"/>
      <c r="Q881" s="169"/>
      <c r="R881" s="169"/>
      <c r="S881" s="207"/>
      <c r="T881" s="169"/>
      <c r="U881" s="169"/>
      <c r="V881" s="169"/>
      <c r="W881" s="180"/>
      <c r="X881" s="207">
        <v>0</v>
      </c>
      <c r="Y881" s="263">
        <v>0</v>
      </c>
      <c r="Z881" s="169"/>
      <c r="AA881" s="169"/>
      <c r="AB881" s="169"/>
      <c r="AC881" s="169"/>
      <c r="AD881" s="169"/>
      <c r="AE881" s="169"/>
      <c r="AF881" s="169"/>
      <c r="AG881" s="180"/>
      <c r="AH881" s="207">
        <v>0</v>
      </c>
    </row>
    <row r="882" spans="2:34" ht="24.75" x14ac:dyDescent="0.25">
      <c r="B882" s="26"/>
      <c r="C882" s="48" t="s">
        <v>830</v>
      </c>
      <c r="D882" s="49">
        <v>53</v>
      </c>
      <c r="E882" s="23"/>
      <c r="F882" s="286" t="s">
        <v>2522</v>
      </c>
      <c r="G882" s="287" t="s">
        <v>2524</v>
      </c>
      <c r="H882" s="287" t="s">
        <v>2523</v>
      </c>
      <c r="I882" s="23">
        <v>737.14519999999993</v>
      </c>
      <c r="J882" s="169"/>
      <c r="K882" s="169"/>
      <c r="L882" s="169"/>
      <c r="M882" s="169"/>
      <c r="N882" s="169"/>
      <c r="O882" s="169"/>
      <c r="P882" s="169"/>
      <c r="Q882" s="169"/>
      <c r="R882" s="169"/>
      <c r="S882" s="207"/>
      <c r="T882" s="169"/>
      <c r="U882" s="169"/>
      <c r="V882" s="169"/>
      <c r="W882" s="180"/>
      <c r="X882" s="207">
        <v>53</v>
      </c>
      <c r="Y882" s="263">
        <v>737.14519999999993</v>
      </c>
      <c r="Z882" s="169"/>
      <c r="AA882" s="169"/>
      <c r="AB882" s="169"/>
      <c r="AC882" s="169"/>
      <c r="AD882" s="169"/>
      <c r="AE882" s="169"/>
      <c r="AF882" s="169"/>
      <c r="AG882" s="180"/>
      <c r="AH882" s="207">
        <v>737.14519999999993</v>
      </c>
    </row>
    <row r="883" spans="2:34" ht="24.75" x14ac:dyDescent="0.25">
      <c r="B883" s="26"/>
      <c r="C883" s="48" t="s">
        <v>2489</v>
      </c>
      <c r="D883" s="57">
        <v>0</v>
      </c>
      <c r="E883" s="23"/>
      <c r="F883" s="286" t="s">
        <v>2522</v>
      </c>
      <c r="G883" s="287" t="s">
        <v>2524</v>
      </c>
      <c r="H883" s="287" t="s">
        <v>2523</v>
      </c>
      <c r="I883" s="23">
        <v>0</v>
      </c>
      <c r="J883" s="169"/>
      <c r="K883" s="169"/>
      <c r="L883" s="169"/>
      <c r="M883" s="169"/>
      <c r="N883" s="169"/>
      <c r="O883" s="169"/>
      <c r="P883" s="169"/>
      <c r="Q883" s="169"/>
      <c r="R883" s="169"/>
      <c r="S883" s="207"/>
      <c r="T883" s="169"/>
      <c r="U883" s="169"/>
      <c r="V883" s="169"/>
      <c r="W883" s="180"/>
      <c r="X883" s="207">
        <v>0</v>
      </c>
      <c r="Y883" s="263">
        <v>0</v>
      </c>
      <c r="Z883" s="169"/>
      <c r="AA883" s="169"/>
      <c r="AB883" s="169"/>
      <c r="AC883" s="169"/>
      <c r="AD883" s="169"/>
      <c r="AE883" s="169"/>
      <c r="AF883" s="169"/>
      <c r="AG883" s="180"/>
      <c r="AH883" s="207">
        <v>0</v>
      </c>
    </row>
    <row r="884" spans="2:34" ht="24.75" x14ac:dyDescent="0.25">
      <c r="B884" s="26"/>
      <c r="C884" s="48" t="s">
        <v>2490</v>
      </c>
      <c r="D884" s="57">
        <v>240</v>
      </c>
      <c r="E884" s="23"/>
      <c r="F884" s="286" t="s">
        <v>2522</v>
      </c>
      <c r="G884" s="287" t="s">
        <v>2524</v>
      </c>
      <c r="H884" s="287" t="s">
        <v>2523</v>
      </c>
      <c r="I884" s="23">
        <v>1260</v>
      </c>
      <c r="J884" s="169"/>
      <c r="K884" s="169"/>
      <c r="L884" s="169"/>
      <c r="M884" s="169"/>
      <c r="N884" s="169"/>
      <c r="O884" s="169"/>
      <c r="P884" s="169"/>
      <c r="Q884" s="169"/>
      <c r="R884" s="169"/>
      <c r="S884" s="207"/>
      <c r="T884" s="169"/>
      <c r="U884" s="169"/>
      <c r="V884" s="169"/>
      <c r="W884" s="180"/>
      <c r="X884" s="207">
        <v>240</v>
      </c>
      <c r="Y884" s="263">
        <v>1260</v>
      </c>
      <c r="Z884" s="169"/>
      <c r="AA884" s="169"/>
      <c r="AB884" s="169"/>
      <c r="AC884" s="169"/>
      <c r="AD884" s="169"/>
      <c r="AE884" s="169"/>
      <c r="AF884" s="169"/>
      <c r="AG884" s="180"/>
      <c r="AH884" s="207">
        <v>1260</v>
      </c>
    </row>
    <row r="885" spans="2:34" ht="24.75" x14ac:dyDescent="0.25">
      <c r="B885" s="26"/>
      <c r="C885" s="48" t="s">
        <v>2491</v>
      </c>
      <c r="D885" s="57">
        <v>237</v>
      </c>
      <c r="E885" s="23"/>
      <c r="F885" s="286" t="s">
        <v>2522</v>
      </c>
      <c r="G885" s="287" t="s">
        <v>2524</v>
      </c>
      <c r="H885" s="287" t="s">
        <v>2523</v>
      </c>
      <c r="I885" s="23">
        <v>740</v>
      </c>
      <c r="J885" s="169"/>
      <c r="K885" s="169"/>
      <c r="L885" s="169"/>
      <c r="M885" s="169"/>
      <c r="N885" s="169"/>
      <c r="O885" s="169"/>
      <c r="P885" s="169"/>
      <c r="Q885" s="169"/>
      <c r="R885" s="169"/>
      <c r="S885" s="207"/>
      <c r="T885" s="169"/>
      <c r="U885" s="169"/>
      <c r="V885" s="169"/>
      <c r="W885" s="180"/>
      <c r="X885" s="207">
        <v>237</v>
      </c>
      <c r="Y885" s="263">
        <v>740</v>
      </c>
      <c r="Z885" s="169"/>
      <c r="AA885" s="169"/>
      <c r="AB885" s="169"/>
      <c r="AC885" s="169"/>
      <c r="AD885" s="169"/>
      <c r="AE885" s="169"/>
      <c r="AF885" s="169"/>
      <c r="AG885" s="180"/>
      <c r="AH885" s="207">
        <v>740</v>
      </c>
    </row>
    <row r="886" spans="2:34" ht="24.75" x14ac:dyDescent="0.25">
      <c r="B886" s="26"/>
      <c r="C886" s="48" t="s">
        <v>831</v>
      </c>
      <c r="D886" s="49">
        <v>20</v>
      </c>
      <c r="E886" s="23"/>
      <c r="F886" s="286" t="s">
        <v>2522</v>
      </c>
      <c r="G886" s="287" t="s">
        <v>2524</v>
      </c>
      <c r="H886" s="287" t="s">
        <v>2523</v>
      </c>
      <c r="I886" s="23">
        <v>1760</v>
      </c>
      <c r="J886" s="169"/>
      <c r="K886" s="169"/>
      <c r="L886" s="169"/>
      <c r="M886" s="169"/>
      <c r="N886" s="169">
        <v>20</v>
      </c>
      <c r="O886" s="169">
        <v>1600</v>
      </c>
      <c r="P886" s="169"/>
      <c r="Q886" s="169"/>
      <c r="R886" s="169"/>
      <c r="S886" s="207"/>
      <c r="T886" s="169"/>
      <c r="U886" s="169"/>
      <c r="V886" s="169"/>
      <c r="W886" s="180"/>
      <c r="X886" s="207">
        <v>0</v>
      </c>
      <c r="Y886" s="263">
        <v>160</v>
      </c>
      <c r="Z886" s="169"/>
      <c r="AA886" s="169"/>
      <c r="AB886" s="169"/>
      <c r="AC886" s="169"/>
      <c r="AD886" s="169"/>
      <c r="AE886" s="169"/>
      <c r="AF886" s="169"/>
      <c r="AG886" s="180"/>
      <c r="AH886" s="207">
        <v>1760</v>
      </c>
    </row>
    <row r="887" spans="2:34" ht="24.75" x14ac:dyDescent="0.25">
      <c r="B887" s="26"/>
      <c r="C887" s="48" t="s">
        <v>832</v>
      </c>
      <c r="D887" s="49">
        <v>0</v>
      </c>
      <c r="E887" s="23"/>
      <c r="F887" s="286" t="s">
        <v>2522</v>
      </c>
      <c r="G887" s="287" t="s">
        <v>2524</v>
      </c>
      <c r="H887" s="287" t="s">
        <v>2523</v>
      </c>
      <c r="I887" s="23">
        <v>0</v>
      </c>
      <c r="J887" s="169"/>
      <c r="K887" s="169"/>
      <c r="L887" s="169"/>
      <c r="M887" s="169"/>
      <c r="N887" s="169"/>
      <c r="O887" s="169"/>
      <c r="P887" s="169"/>
      <c r="Q887" s="169"/>
      <c r="R887" s="169"/>
      <c r="S887" s="207"/>
      <c r="T887" s="169"/>
      <c r="U887" s="169"/>
      <c r="V887" s="169"/>
      <c r="W887" s="180"/>
      <c r="X887" s="207">
        <v>0</v>
      </c>
      <c r="Y887" s="263">
        <v>0</v>
      </c>
      <c r="Z887" s="169"/>
      <c r="AA887" s="169"/>
      <c r="AB887" s="169"/>
      <c r="AC887" s="169"/>
      <c r="AD887" s="169"/>
      <c r="AE887" s="169"/>
      <c r="AF887" s="169"/>
      <c r="AG887" s="180"/>
      <c r="AH887" s="207">
        <v>0</v>
      </c>
    </row>
    <row r="888" spans="2:34" ht="24.75" x14ac:dyDescent="0.25">
      <c r="B888" s="26"/>
      <c r="C888" s="48" t="s">
        <v>833</v>
      </c>
      <c r="D888" s="49">
        <v>20</v>
      </c>
      <c r="E888" s="23"/>
      <c r="F888" s="286" t="s">
        <v>2522</v>
      </c>
      <c r="G888" s="287" t="s">
        <v>2524</v>
      </c>
      <c r="H888" s="287" t="s">
        <v>2523</v>
      </c>
      <c r="I888" s="23">
        <v>1400</v>
      </c>
      <c r="J888" s="169"/>
      <c r="K888" s="169"/>
      <c r="L888" s="169"/>
      <c r="M888" s="169"/>
      <c r="N888" s="169">
        <v>20</v>
      </c>
      <c r="O888" s="169">
        <v>1400</v>
      </c>
      <c r="P888" s="207"/>
      <c r="Q888" s="169"/>
      <c r="R888" s="169"/>
      <c r="S888" s="207"/>
      <c r="T888" s="169"/>
      <c r="U888" s="169"/>
      <c r="V888" s="169"/>
      <c r="W888" s="180"/>
      <c r="X888" s="207">
        <v>0</v>
      </c>
      <c r="Y888" s="263">
        <v>0</v>
      </c>
      <c r="Z888" s="169"/>
      <c r="AA888" s="169"/>
      <c r="AB888" s="169"/>
      <c r="AC888" s="169"/>
      <c r="AD888" s="169"/>
      <c r="AE888" s="169"/>
      <c r="AF888" s="169"/>
      <c r="AG888" s="180"/>
      <c r="AH888" s="207">
        <v>1400</v>
      </c>
    </row>
    <row r="889" spans="2:34" ht="24.75" x14ac:dyDescent="0.25">
      <c r="B889" s="26"/>
      <c r="C889" s="48" t="s">
        <v>834</v>
      </c>
      <c r="D889" s="49">
        <v>16</v>
      </c>
      <c r="E889" s="23"/>
      <c r="F889" s="286" t="s">
        <v>2522</v>
      </c>
      <c r="G889" s="287" t="s">
        <v>2524</v>
      </c>
      <c r="H889" s="287" t="s">
        <v>2523</v>
      </c>
      <c r="I889" s="23">
        <v>1278.8399999999999</v>
      </c>
      <c r="J889" s="169"/>
      <c r="K889" s="169"/>
      <c r="L889" s="169"/>
      <c r="M889" s="169"/>
      <c r="N889" s="169">
        <v>7</v>
      </c>
      <c r="O889" s="169">
        <v>875</v>
      </c>
      <c r="P889" s="169"/>
      <c r="Q889" s="169"/>
      <c r="R889" s="169"/>
      <c r="S889" s="207"/>
      <c r="T889" s="169"/>
      <c r="U889" s="169"/>
      <c r="V889" s="169"/>
      <c r="W889" s="180"/>
      <c r="X889" s="207">
        <v>9</v>
      </c>
      <c r="Y889" s="263">
        <v>403.83999999999992</v>
      </c>
      <c r="Z889" s="169"/>
      <c r="AA889" s="169"/>
      <c r="AB889" s="169"/>
      <c r="AC889" s="169"/>
      <c r="AD889" s="169"/>
      <c r="AE889" s="169"/>
      <c r="AF889" s="169"/>
      <c r="AG889" s="180"/>
      <c r="AH889" s="207">
        <v>1278.8399999999999</v>
      </c>
    </row>
    <row r="890" spans="2:34" ht="24.75" x14ac:dyDescent="0.25">
      <c r="B890" s="26"/>
      <c r="C890" s="48" t="s">
        <v>480</v>
      </c>
      <c r="D890" s="49">
        <v>176</v>
      </c>
      <c r="E890" s="23"/>
      <c r="F890" s="286" t="s">
        <v>2522</v>
      </c>
      <c r="G890" s="287" t="s">
        <v>2524</v>
      </c>
      <c r="H890" s="287" t="s">
        <v>2523</v>
      </c>
      <c r="I890" s="23">
        <v>2911.3215999999998</v>
      </c>
      <c r="J890" s="169"/>
      <c r="K890" s="169"/>
      <c r="L890" s="169"/>
      <c r="M890" s="169"/>
      <c r="N890" s="169"/>
      <c r="O890" s="169"/>
      <c r="P890" s="169"/>
      <c r="Q890" s="169"/>
      <c r="R890" s="169"/>
      <c r="S890" s="207"/>
      <c r="T890" s="169"/>
      <c r="U890" s="169"/>
      <c r="V890" s="169"/>
      <c r="W890" s="180"/>
      <c r="X890" s="207">
        <v>176</v>
      </c>
      <c r="Y890" s="263">
        <v>2911.3215999999998</v>
      </c>
      <c r="Z890" s="169"/>
      <c r="AA890" s="169"/>
      <c r="AB890" s="169"/>
      <c r="AC890" s="169"/>
      <c r="AD890" s="169"/>
      <c r="AE890" s="169"/>
      <c r="AF890" s="169"/>
      <c r="AG890" s="180"/>
      <c r="AH890" s="207">
        <v>2911.3215999999998</v>
      </c>
    </row>
    <row r="891" spans="2:34" ht="24.75" x14ac:dyDescent="0.25">
      <c r="B891" s="26"/>
      <c r="C891" s="48" t="s">
        <v>2492</v>
      </c>
      <c r="D891" s="57">
        <v>96</v>
      </c>
      <c r="E891" s="23"/>
      <c r="F891" s="286" t="s">
        <v>2522</v>
      </c>
      <c r="G891" s="287" t="s">
        <v>2524</v>
      </c>
      <c r="H891" s="287" t="s">
        <v>2523</v>
      </c>
      <c r="I891" s="23">
        <v>2112</v>
      </c>
      <c r="J891" s="169"/>
      <c r="K891" s="169"/>
      <c r="L891" s="169"/>
      <c r="M891" s="169"/>
      <c r="N891" s="169"/>
      <c r="O891" s="169"/>
      <c r="P891" s="169"/>
      <c r="Q891" s="169"/>
      <c r="R891" s="169"/>
      <c r="S891" s="207"/>
      <c r="T891" s="169"/>
      <c r="U891" s="169"/>
      <c r="V891" s="169"/>
      <c r="W891" s="180"/>
      <c r="X891" s="207">
        <v>96</v>
      </c>
      <c r="Y891" s="263">
        <v>2112</v>
      </c>
      <c r="Z891" s="169"/>
      <c r="AA891" s="169"/>
      <c r="AB891" s="169"/>
      <c r="AC891" s="169"/>
      <c r="AD891" s="169"/>
      <c r="AE891" s="169"/>
      <c r="AF891" s="169"/>
      <c r="AG891" s="180"/>
      <c r="AH891" s="207">
        <v>2112</v>
      </c>
    </row>
    <row r="892" spans="2:34" ht="24.75" x14ac:dyDescent="0.25">
      <c r="B892" s="26"/>
      <c r="C892" s="48" t="s">
        <v>835</v>
      </c>
      <c r="D892" s="49">
        <v>0</v>
      </c>
      <c r="E892" s="23"/>
      <c r="F892" s="286" t="s">
        <v>2522</v>
      </c>
      <c r="G892" s="287" t="s">
        <v>2524</v>
      </c>
      <c r="H892" s="287" t="s">
        <v>2523</v>
      </c>
      <c r="I892" s="23">
        <v>0</v>
      </c>
      <c r="J892" s="169"/>
      <c r="K892" s="169"/>
      <c r="L892" s="169"/>
      <c r="M892" s="169"/>
      <c r="N892" s="169"/>
      <c r="O892" s="169"/>
      <c r="P892" s="169"/>
      <c r="Q892" s="169"/>
      <c r="R892" s="169"/>
      <c r="S892" s="207"/>
      <c r="T892" s="169"/>
      <c r="U892" s="169"/>
      <c r="V892" s="169"/>
      <c r="W892" s="180"/>
      <c r="X892" s="207">
        <v>0</v>
      </c>
      <c r="Y892" s="263">
        <v>0</v>
      </c>
      <c r="Z892" s="169"/>
      <c r="AA892" s="169"/>
      <c r="AB892" s="169"/>
      <c r="AC892" s="169"/>
      <c r="AD892" s="169"/>
      <c r="AE892" s="169"/>
      <c r="AF892" s="169"/>
      <c r="AG892" s="180"/>
      <c r="AH892" s="207">
        <v>0</v>
      </c>
    </row>
    <row r="893" spans="2:34" ht="24.75" x14ac:dyDescent="0.25">
      <c r="B893" s="26"/>
      <c r="C893" s="48" t="s">
        <v>836</v>
      </c>
      <c r="D893" s="57">
        <v>480</v>
      </c>
      <c r="E893" s="23"/>
      <c r="F893" s="286" t="s">
        <v>2522</v>
      </c>
      <c r="G893" s="287" t="s">
        <v>2524</v>
      </c>
      <c r="H893" s="287" t="s">
        <v>2523</v>
      </c>
      <c r="I893" s="23">
        <v>1680</v>
      </c>
      <c r="J893" s="169"/>
      <c r="K893" s="169"/>
      <c r="L893" s="169"/>
      <c r="M893" s="169"/>
      <c r="N893" s="169"/>
      <c r="O893" s="169"/>
      <c r="P893" s="169"/>
      <c r="Q893" s="169"/>
      <c r="R893" s="169"/>
      <c r="S893" s="207"/>
      <c r="T893" s="169"/>
      <c r="U893" s="169"/>
      <c r="V893" s="169"/>
      <c r="W893" s="180"/>
      <c r="X893" s="207">
        <v>480</v>
      </c>
      <c r="Y893" s="263">
        <v>1680</v>
      </c>
      <c r="Z893" s="169"/>
      <c r="AA893" s="169"/>
      <c r="AB893" s="169"/>
      <c r="AC893" s="169"/>
      <c r="AD893" s="169"/>
      <c r="AE893" s="169"/>
      <c r="AF893" s="169"/>
      <c r="AG893" s="180"/>
      <c r="AH893" s="207">
        <v>1680</v>
      </c>
    </row>
    <row r="894" spans="2:34" ht="24.75" x14ac:dyDescent="0.25">
      <c r="B894" s="26"/>
      <c r="C894" s="48" t="s">
        <v>837</v>
      </c>
      <c r="D894" s="57">
        <v>460</v>
      </c>
      <c r="E894" s="23"/>
      <c r="F894" s="286" t="s">
        <v>2522</v>
      </c>
      <c r="G894" s="287" t="s">
        <v>2524</v>
      </c>
      <c r="H894" s="287" t="s">
        <v>2523</v>
      </c>
      <c r="I894" s="23">
        <v>1610</v>
      </c>
      <c r="J894" s="169"/>
      <c r="K894" s="169"/>
      <c r="L894" s="169"/>
      <c r="M894" s="169"/>
      <c r="N894" s="169"/>
      <c r="O894" s="169"/>
      <c r="P894" s="169"/>
      <c r="Q894" s="169"/>
      <c r="R894" s="169"/>
      <c r="S894" s="207"/>
      <c r="T894" s="169"/>
      <c r="U894" s="169"/>
      <c r="V894" s="169"/>
      <c r="W894" s="180"/>
      <c r="X894" s="207">
        <v>460</v>
      </c>
      <c r="Y894" s="263">
        <v>1610</v>
      </c>
      <c r="Z894" s="169"/>
      <c r="AA894" s="169"/>
      <c r="AB894" s="169"/>
      <c r="AC894" s="169"/>
      <c r="AD894" s="169"/>
      <c r="AE894" s="169"/>
      <c r="AF894" s="169"/>
      <c r="AG894" s="180"/>
      <c r="AH894" s="207">
        <v>1610</v>
      </c>
    </row>
    <row r="895" spans="2:34" ht="24.75" x14ac:dyDescent="0.25">
      <c r="B895" s="26"/>
      <c r="C895" s="48" t="s">
        <v>838</v>
      </c>
      <c r="D895" s="49">
        <v>27</v>
      </c>
      <c r="E895" s="23"/>
      <c r="F895" s="286" t="s">
        <v>2522</v>
      </c>
      <c r="G895" s="287" t="s">
        <v>2524</v>
      </c>
      <c r="H895" s="287" t="s">
        <v>2523</v>
      </c>
      <c r="I895" s="23">
        <v>7548.12</v>
      </c>
      <c r="J895" s="169"/>
      <c r="K895" s="169"/>
      <c r="L895" s="169"/>
      <c r="M895" s="169"/>
      <c r="N895" s="169"/>
      <c r="O895" s="169"/>
      <c r="P895" s="169"/>
      <c r="Q895" s="169"/>
      <c r="R895" s="169"/>
      <c r="S895" s="207"/>
      <c r="T895" s="169"/>
      <c r="U895" s="169"/>
      <c r="V895" s="169"/>
      <c r="W895" s="180"/>
      <c r="X895" s="207">
        <v>27</v>
      </c>
      <c r="Y895" s="263">
        <v>7548.12</v>
      </c>
      <c r="Z895" s="169"/>
      <c r="AA895" s="169"/>
      <c r="AB895" s="169"/>
      <c r="AC895" s="169"/>
      <c r="AD895" s="169"/>
      <c r="AE895" s="169"/>
      <c r="AF895" s="169"/>
      <c r="AG895" s="180"/>
      <c r="AH895" s="207">
        <v>7548.12</v>
      </c>
    </row>
    <row r="896" spans="2:34" ht="24.75" x14ac:dyDescent="0.25">
      <c r="B896" s="26"/>
      <c r="C896" s="48" t="s">
        <v>839</v>
      </c>
      <c r="D896" s="49">
        <v>266</v>
      </c>
      <c r="E896" s="23"/>
      <c r="F896" s="286" t="s">
        <v>2522</v>
      </c>
      <c r="G896" s="287" t="s">
        <v>2524</v>
      </c>
      <c r="H896" s="287" t="s">
        <v>2523</v>
      </c>
      <c r="I896" s="23">
        <v>8370.1999999999989</v>
      </c>
      <c r="J896" s="169"/>
      <c r="K896" s="169"/>
      <c r="L896" s="169"/>
      <c r="M896" s="169"/>
      <c r="N896" s="169">
        <v>266</v>
      </c>
      <c r="O896" s="169">
        <v>6783</v>
      </c>
      <c r="P896" s="169"/>
      <c r="Q896" s="169"/>
      <c r="R896" s="169"/>
      <c r="S896" s="207"/>
      <c r="T896" s="169"/>
      <c r="U896" s="169"/>
      <c r="V896" s="169"/>
      <c r="W896" s="180"/>
      <c r="X896" s="207">
        <v>0</v>
      </c>
      <c r="Y896" s="263">
        <v>1587.1999999999989</v>
      </c>
      <c r="Z896" s="169"/>
      <c r="AA896" s="169"/>
      <c r="AB896" s="169"/>
      <c r="AC896" s="169"/>
      <c r="AD896" s="169"/>
      <c r="AE896" s="169"/>
      <c r="AF896" s="169"/>
      <c r="AG896" s="180"/>
      <c r="AH896" s="207">
        <v>8370.1999999999989</v>
      </c>
    </row>
    <row r="897" spans="2:34" ht="24.75" x14ac:dyDescent="0.25">
      <c r="B897" s="26"/>
      <c r="C897" s="48" t="s">
        <v>840</v>
      </c>
      <c r="D897" s="49">
        <v>108</v>
      </c>
      <c r="E897" s="23"/>
      <c r="F897" s="286" t="s">
        <v>2522</v>
      </c>
      <c r="G897" s="287" t="s">
        <v>2524</v>
      </c>
      <c r="H897" s="287" t="s">
        <v>2523</v>
      </c>
      <c r="I897" s="23">
        <v>3780</v>
      </c>
      <c r="J897" s="169"/>
      <c r="K897" s="169"/>
      <c r="L897" s="169"/>
      <c r="M897" s="169"/>
      <c r="N897" s="169">
        <v>108</v>
      </c>
      <c r="O897" s="169">
        <v>3132</v>
      </c>
      <c r="P897" s="169"/>
      <c r="Q897" s="169"/>
      <c r="R897" s="169"/>
      <c r="S897" s="207"/>
      <c r="T897" s="169"/>
      <c r="U897" s="169"/>
      <c r="V897" s="169"/>
      <c r="W897" s="180"/>
      <c r="X897" s="207">
        <v>0</v>
      </c>
      <c r="Y897" s="263">
        <v>648</v>
      </c>
      <c r="Z897" s="169"/>
      <c r="AA897" s="169"/>
      <c r="AB897" s="169"/>
      <c r="AC897" s="169"/>
      <c r="AD897" s="169"/>
      <c r="AE897" s="169"/>
      <c r="AF897" s="169"/>
      <c r="AG897" s="180"/>
      <c r="AH897" s="207">
        <v>3780</v>
      </c>
    </row>
    <row r="898" spans="2:34" ht="24.75" x14ac:dyDescent="0.25">
      <c r="B898" s="26"/>
      <c r="C898" s="48" t="s">
        <v>2506</v>
      </c>
      <c r="D898" s="49">
        <v>500</v>
      </c>
      <c r="E898" s="23"/>
      <c r="F898" s="286" t="s">
        <v>2522</v>
      </c>
      <c r="G898" s="287" t="s">
        <v>2524</v>
      </c>
      <c r="H898" s="287" t="s">
        <v>2523</v>
      </c>
      <c r="I898" s="23">
        <v>12500</v>
      </c>
      <c r="J898" s="169">
        <v>500</v>
      </c>
      <c r="K898" s="169">
        <v>12500</v>
      </c>
      <c r="L898" s="169"/>
      <c r="M898" s="169"/>
      <c r="N898" s="169"/>
      <c r="O898" s="169"/>
      <c r="P898" s="169"/>
      <c r="Q898" s="169"/>
      <c r="R898" s="169"/>
      <c r="S898" s="207"/>
      <c r="T898" s="169"/>
      <c r="U898" s="169"/>
      <c r="V898" s="169"/>
      <c r="W898" s="180"/>
      <c r="X898" s="207">
        <v>0</v>
      </c>
      <c r="Y898" s="263">
        <v>0</v>
      </c>
      <c r="Z898" s="169"/>
      <c r="AA898" s="169"/>
      <c r="AB898" s="169"/>
      <c r="AC898" s="169"/>
      <c r="AD898" s="169"/>
      <c r="AE898" s="169"/>
      <c r="AF898" s="169"/>
      <c r="AG898" s="180"/>
      <c r="AH898" s="207">
        <v>12500</v>
      </c>
    </row>
    <row r="899" spans="2:34" ht="24.75" x14ac:dyDescent="0.25">
      <c r="B899" s="26"/>
      <c r="C899" s="48" t="s">
        <v>841</v>
      </c>
      <c r="D899" s="49">
        <v>288</v>
      </c>
      <c r="E899" s="23"/>
      <c r="F899" s="286" t="s">
        <v>2522</v>
      </c>
      <c r="G899" s="287" t="s">
        <v>2524</v>
      </c>
      <c r="H899" s="287" t="s">
        <v>2523</v>
      </c>
      <c r="I899" s="23">
        <v>6350.8608000000004</v>
      </c>
      <c r="J899" s="169"/>
      <c r="K899" s="169"/>
      <c r="L899" s="169"/>
      <c r="M899" s="169"/>
      <c r="N899" s="169"/>
      <c r="O899" s="169"/>
      <c r="P899" s="169"/>
      <c r="Q899" s="169"/>
      <c r="R899" s="169"/>
      <c r="S899" s="207"/>
      <c r="T899" s="169"/>
      <c r="U899" s="169"/>
      <c r="V899" s="169"/>
      <c r="W899" s="180"/>
      <c r="X899" s="207">
        <v>288</v>
      </c>
      <c r="Y899" s="263">
        <v>6350.8608000000004</v>
      </c>
      <c r="Z899" s="169"/>
      <c r="AA899" s="169"/>
      <c r="AB899" s="169"/>
      <c r="AC899" s="169"/>
      <c r="AD899" s="169"/>
      <c r="AE899" s="169"/>
      <c r="AF899" s="169"/>
      <c r="AG899" s="180"/>
      <c r="AH899" s="207">
        <v>6350.8608000000004</v>
      </c>
    </row>
    <row r="900" spans="2:34" ht="24.75" x14ac:dyDescent="0.25">
      <c r="B900" s="26"/>
      <c r="C900" s="48" t="s">
        <v>842</v>
      </c>
      <c r="D900" s="49">
        <v>54</v>
      </c>
      <c r="E900" s="23"/>
      <c r="F900" s="286" t="s">
        <v>2522</v>
      </c>
      <c r="G900" s="287" t="s">
        <v>2524</v>
      </c>
      <c r="H900" s="287" t="s">
        <v>2523</v>
      </c>
      <c r="I900" s="23">
        <v>1512</v>
      </c>
      <c r="J900" s="169"/>
      <c r="K900" s="169"/>
      <c r="L900" s="169"/>
      <c r="M900" s="169"/>
      <c r="N900" s="169">
        <v>54</v>
      </c>
      <c r="O900" s="169">
        <v>1512</v>
      </c>
      <c r="P900" s="169"/>
      <c r="Q900" s="169"/>
      <c r="R900" s="169"/>
      <c r="S900" s="207"/>
      <c r="T900" s="169"/>
      <c r="U900" s="169"/>
      <c r="V900" s="169"/>
      <c r="W900" s="180"/>
      <c r="X900" s="207">
        <v>0</v>
      </c>
      <c r="Y900" s="263">
        <v>0</v>
      </c>
      <c r="Z900" s="169"/>
      <c r="AA900" s="169"/>
      <c r="AB900" s="169"/>
      <c r="AC900" s="169"/>
      <c r="AD900" s="169"/>
      <c r="AE900" s="169"/>
      <c r="AF900" s="169"/>
      <c r="AG900" s="180"/>
      <c r="AH900" s="207">
        <v>1512</v>
      </c>
    </row>
    <row r="901" spans="2:34" ht="24.75" x14ac:dyDescent="0.25">
      <c r="B901" s="26"/>
      <c r="C901" s="48" t="s">
        <v>529</v>
      </c>
      <c r="D901" s="49">
        <v>4</v>
      </c>
      <c r="E901" s="23"/>
      <c r="F901" s="286" t="s">
        <v>2522</v>
      </c>
      <c r="G901" s="287" t="s">
        <v>2524</v>
      </c>
      <c r="H901" s="287" t="s">
        <v>2523</v>
      </c>
      <c r="I901" s="23">
        <v>771.72479999999996</v>
      </c>
      <c r="J901" s="169"/>
      <c r="K901" s="169"/>
      <c r="L901" s="169"/>
      <c r="M901" s="169"/>
      <c r="N901" s="169"/>
      <c r="O901" s="169"/>
      <c r="P901" s="169"/>
      <c r="Q901" s="169"/>
      <c r="R901" s="169"/>
      <c r="S901" s="207"/>
      <c r="T901" s="169"/>
      <c r="U901" s="169"/>
      <c r="V901" s="169"/>
      <c r="W901" s="180"/>
      <c r="X901" s="207">
        <v>4</v>
      </c>
      <c r="Y901" s="263">
        <v>771.72479999999996</v>
      </c>
      <c r="Z901" s="169"/>
      <c r="AA901" s="169"/>
      <c r="AB901" s="169"/>
      <c r="AC901" s="169"/>
      <c r="AD901" s="169"/>
      <c r="AE901" s="169"/>
      <c r="AF901" s="169"/>
      <c r="AG901" s="180"/>
      <c r="AH901" s="207">
        <v>771.72479999999996</v>
      </c>
    </row>
    <row r="902" spans="2:34" ht="24.75" x14ac:dyDescent="0.25">
      <c r="B902" s="26"/>
      <c r="C902" s="48" t="s">
        <v>843</v>
      </c>
      <c r="D902" s="49">
        <v>2</v>
      </c>
      <c r="E902" s="23"/>
      <c r="F902" s="286" t="s">
        <v>2522</v>
      </c>
      <c r="G902" s="287" t="s">
        <v>2524</v>
      </c>
      <c r="H902" s="287" t="s">
        <v>2523</v>
      </c>
      <c r="I902" s="23">
        <v>770</v>
      </c>
      <c r="J902" s="169"/>
      <c r="K902" s="169"/>
      <c r="L902" s="169"/>
      <c r="M902" s="169"/>
      <c r="N902" s="169">
        <v>2</v>
      </c>
      <c r="O902" s="169">
        <v>600</v>
      </c>
      <c r="P902" s="169"/>
      <c r="Q902" s="169"/>
      <c r="R902" s="169"/>
      <c r="S902" s="207"/>
      <c r="T902" s="169"/>
      <c r="U902" s="169"/>
      <c r="V902" s="169"/>
      <c r="W902" s="180"/>
      <c r="X902" s="207">
        <v>0</v>
      </c>
      <c r="Y902" s="263">
        <v>170</v>
      </c>
      <c r="Z902" s="169"/>
      <c r="AA902" s="169"/>
      <c r="AB902" s="169"/>
      <c r="AC902" s="169"/>
      <c r="AD902" s="169"/>
      <c r="AE902" s="169"/>
      <c r="AF902" s="169"/>
      <c r="AG902" s="180"/>
      <c r="AH902" s="207">
        <v>770</v>
      </c>
    </row>
    <row r="903" spans="2:34" ht="24.75" x14ac:dyDescent="0.25">
      <c r="B903" s="26"/>
      <c r="C903" s="48" t="s">
        <v>844</v>
      </c>
      <c r="D903" s="49">
        <v>1</v>
      </c>
      <c r="E903" s="23"/>
      <c r="F903" s="286" t="s">
        <v>2522</v>
      </c>
      <c r="G903" s="287" t="s">
        <v>2524</v>
      </c>
      <c r="H903" s="287" t="s">
        <v>2523</v>
      </c>
      <c r="I903" s="23">
        <v>173.99559999999983</v>
      </c>
      <c r="J903" s="169"/>
      <c r="K903" s="169"/>
      <c r="L903" s="169"/>
      <c r="M903" s="169"/>
      <c r="N903" s="169">
        <v>6</v>
      </c>
      <c r="O903" s="169">
        <v>174</v>
      </c>
      <c r="P903" s="169"/>
      <c r="Q903" s="169"/>
      <c r="R903" s="169"/>
      <c r="S903" s="207"/>
      <c r="T903" s="169"/>
      <c r="U903" s="169"/>
      <c r="V903" s="169"/>
      <c r="W903" s="180"/>
      <c r="X903" s="207">
        <v>-5</v>
      </c>
      <c r="Y903" s="263">
        <v>-4.4000000001744866E-3</v>
      </c>
      <c r="Z903" s="169"/>
      <c r="AA903" s="169"/>
      <c r="AB903" s="169"/>
      <c r="AC903" s="169"/>
      <c r="AD903" s="169"/>
      <c r="AE903" s="169"/>
      <c r="AF903" s="169"/>
      <c r="AG903" s="180"/>
      <c r="AH903" s="207">
        <v>173.99559999999983</v>
      </c>
    </row>
    <row r="904" spans="2:34" ht="24.75" x14ac:dyDescent="0.25">
      <c r="B904" s="26"/>
      <c r="C904" s="48" t="s">
        <v>2493</v>
      </c>
      <c r="D904" s="57">
        <v>120</v>
      </c>
      <c r="E904" s="23"/>
      <c r="F904" s="286" t="s">
        <v>2522</v>
      </c>
      <c r="G904" s="287" t="s">
        <v>2524</v>
      </c>
      <c r="H904" s="287" t="s">
        <v>2523</v>
      </c>
      <c r="I904" s="23">
        <v>1800</v>
      </c>
      <c r="J904" s="169"/>
      <c r="K904" s="169"/>
      <c r="L904" s="169"/>
      <c r="M904" s="169"/>
      <c r="N904" s="169"/>
      <c r="O904" s="169"/>
      <c r="P904" s="169"/>
      <c r="Q904" s="169"/>
      <c r="R904" s="169"/>
      <c r="S904" s="207"/>
      <c r="T904" s="169"/>
      <c r="U904" s="169"/>
      <c r="V904" s="169"/>
      <c r="W904" s="180"/>
      <c r="X904" s="207">
        <v>120</v>
      </c>
      <c r="Y904" s="263">
        <v>1800</v>
      </c>
      <c r="Z904" s="169"/>
      <c r="AA904" s="169"/>
      <c r="AB904" s="169"/>
      <c r="AC904" s="169"/>
      <c r="AD904" s="169"/>
      <c r="AE904" s="169"/>
      <c r="AF904" s="169"/>
      <c r="AG904" s="180"/>
      <c r="AH904" s="207">
        <v>1800</v>
      </c>
    </row>
    <row r="905" spans="2:34" ht="24.75" x14ac:dyDescent="0.25">
      <c r="B905" s="26"/>
      <c r="C905" s="48" t="s">
        <v>845</v>
      </c>
      <c r="D905" s="49">
        <v>36</v>
      </c>
      <c r="E905" s="23"/>
      <c r="F905" s="286" t="s">
        <v>2522</v>
      </c>
      <c r="G905" s="287" t="s">
        <v>2524</v>
      </c>
      <c r="H905" s="287" t="s">
        <v>2523</v>
      </c>
      <c r="I905" s="23">
        <v>2182.7952</v>
      </c>
      <c r="J905" s="169"/>
      <c r="K905" s="169"/>
      <c r="L905" s="169"/>
      <c r="M905" s="169"/>
      <c r="N905" s="169"/>
      <c r="O905" s="169"/>
      <c r="P905" s="169"/>
      <c r="Q905" s="169"/>
      <c r="R905" s="169"/>
      <c r="S905" s="207"/>
      <c r="T905" s="169"/>
      <c r="U905" s="169"/>
      <c r="V905" s="169"/>
      <c r="W905" s="180"/>
      <c r="X905" s="207">
        <v>36</v>
      </c>
      <c r="Y905" s="263">
        <v>2182.7952</v>
      </c>
      <c r="Z905" s="169"/>
      <c r="AA905" s="169"/>
      <c r="AB905" s="169"/>
      <c r="AC905" s="169"/>
      <c r="AD905" s="169"/>
      <c r="AE905" s="169"/>
      <c r="AF905" s="169"/>
      <c r="AG905" s="180"/>
      <c r="AH905" s="207">
        <v>2182.7952</v>
      </c>
    </row>
    <row r="906" spans="2:34" ht="24.75" x14ac:dyDescent="0.25">
      <c r="B906" s="26"/>
      <c r="C906" s="48" t="s">
        <v>846</v>
      </c>
      <c r="D906" s="49">
        <v>28</v>
      </c>
      <c r="E906" s="23"/>
      <c r="F906" s="286" t="s">
        <v>2522</v>
      </c>
      <c r="G906" s="287" t="s">
        <v>2524</v>
      </c>
      <c r="H906" s="287" t="s">
        <v>2523</v>
      </c>
      <c r="I906" s="23">
        <v>1118.9360000000001</v>
      </c>
      <c r="J906" s="169"/>
      <c r="K906" s="169"/>
      <c r="L906" s="169"/>
      <c r="M906" s="169"/>
      <c r="N906" s="169"/>
      <c r="O906" s="169"/>
      <c r="P906" s="169"/>
      <c r="Q906" s="169"/>
      <c r="R906" s="169"/>
      <c r="S906" s="207"/>
      <c r="T906" s="169"/>
      <c r="U906" s="169"/>
      <c r="V906" s="169"/>
      <c r="W906" s="180"/>
      <c r="X906" s="207">
        <v>28</v>
      </c>
      <c r="Y906" s="263">
        <v>1118.9360000000001</v>
      </c>
      <c r="Z906" s="169"/>
      <c r="AA906" s="169"/>
      <c r="AB906" s="169"/>
      <c r="AC906" s="169"/>
      <c r="AD906" s="169"/>
      <c r="AE906" s="169"/>
      <c r="AF906" s="169"/>
      <c r="AG906" s="180"/>
      <c r="AH906" s="207">
        <v>1118.9360000000001</v>
      </c>
    </row>
    <row r="907" spans="2:34" ht="24.75" x14ac:dyDescent="0.25">
      <c r="B907" s="26"/>
      <c r="C907" s="48" t="s">
        <v>847</v>
      </c>
      <c r="D907" s="49">
        <v>12</v>
      </c>
      <c r="E907" s="23"/>
      <c r="F907" s="286" t="s">
        <v>2522</v>
      </c>
      <c r="G907" s="287" t="s">
        <v>2524</v>
      </c>
      <c r="H907" s="287" t="s">
        <v>2523</v>
      </c>
      <c r="I907" s="23">
        <v>4246.1632</v>
      </c>
      <c r="J907" s="169"/>
      <c r="K907" s="169"/>
      <c r="L907" s="169"/>
      <c r="M907" s="169"/>
      <c r="N907" s="169"/>
      <c r="O907" s="169"/>
      <c r="P907" s="169"/>
      <c r="Q907" s="169"/>
      <c r="R907" s="169"/>
      <c r="S907" s="207"/>
      <c r="T907" s="169"/>
      <c r="U907" s="169"/>
      <c r="V907" s="169"/>
      <c r="W907" s="180"/>
      <c r="X907" s="207">
        <v>12</v>
      </c>
      <c r="Y907" s="263">
        <v>4246.1632</v>
      </c>
      <c r="Z907" s="169"/>
      <c r="AA907" s="169"/>
      <c r="AB907" s="169"/>
      <c r="AC907" s="169"/>
      <c r="AD907" s="169"/>
      <c r="AE907" s="169"/>
      <c r="AF907" s="169"/>
      <c r="AG907" s="180"/>
      <c r="AH907" s="207">
        <v>4246.1632</v>
      </c>
    </row>
    <row r="908" spans="2:34" ht="24.75" x14ac:dyDescent="0.25">
      <c r="B908" s="26"/>
      <c r="C908" s="48" t="s">
        <v>848</v>
      </c>
      <c r="D908" s="49">
        <v>4</v>
      </c>
      <c r="E908" s="23"/>
      <c r="F908" s="286" t="s">
        <v>2522</v>
      </c>
      <c r="G908" s="287" t="s">
        <v>2524</v>
      </c>
      <c r="H908" s="287" t="s">
        <v>2523</v>
      </c>
      <c r="I908" s="23">
        <v>743.42399999999998</v>
      </c>
      <c r="J908" s="169"/>
      <c r="K908" s="169"/>
      <c r="L908" s="169"/>
      <c r="M908" s="169"/>
      <c r="N908" s="169">
        <v>2</v>
      </c>
      <c r="O908" s="169">
        <v>300</v>
      </c>
      <c r="P908" s="169"/>
      <c r="Q908" s="169"/>
      <c r="R908" s="169"/>
      <c r="S908" s="207"/>
      <c r="T908" s="169"/>
      <c r="U908" s="169"/>
      <c r="V908" s="169"/>
      <c r="W908" s="180"/>
      <c r="X908" s="207">
        <v>2</v>
      </c>
      <c r="Y908" s="263">
        <v>443.42399999999998</v>
      </c>
      <c r="Z908" s="169"/>
      <c r="AA908" s="169"/>
      <c r="AB908" s="169"/>
      <c r="AC908" s="169"/>
      <c r="AD908" s="169"/>
      <c r="AE908" s="169"/>
      <c r="AF908" s="169"/>
      <c r="AG908" s="180"/>
      <c r="AH908" s="207">
        <v>743.42399999999998</v>
      </c>
    </row>
    <row r="909" spans="2:34" ht="24.75" x14ac:dyDescent="0.25">
      <c r="B909" s="26"/>
      <c r="C909" s="48" t="s">
        <v>849</v>
      </c>
      <c r="D909" s="57">
        <v>0</v>
      </c>
      <c r="E909" s="23"/>
      <c r="F909" s="286" t="s">
        <v>2522</v>
      </c>
      <c r="G909" s="287" t="s">
        <v>2524</v>
      </c>
      <c r="H909" s="287" t="s">
        <v>2523</v>
      </c>
      <c r="I909" s="23">
        <v>0</v>
      </c>
      <c r="J909" s="169"/>
      <c r="K909" s="169"/>
      <c r="L909" s="169"/>
      <c r="M909" s="169"/>
      <c r="N909" s="169"/>
      <c r="O909" s="169"/>
      <c r="P909" s="169"/>
      <c r="Q909" s="169"/>
      <c r="R909" s="169"/>
      <c r="S909" s="207"/>
      <c r="T909" s="169"/>
      <c r="U909" s="169"/>
      <c r="V909" s="169"/>
      <c r="W909" s="180"/>
      <c r="X909" s="207">
        <v>0</v>
      </c>
      <c r="Y909" s="263">
        <v>0</v>
      </c>
      <c r="Z909" s="169"/>
      <c r="AA909" s="169"/>
      <c r="AB909" s="169"/>
      <c r="AC909" s="169"/>
      <c r="AD909" s="169"/>
      <c r="AE909" s="169"/>
      <c r="AF909" s="169"/>
      <c r="AG909" s="180"/>
      <c r="AH909" s="207">
        <v>0</v>
      </c>
    </row>
    <row r="910" spans="2:34" ht="24.75" x14ac:dyDescent="0.25">
      <c r="B910" s="26"/>
      <c r="C910" s="48" t="s">
        <v>850</v>
      </c>
      <c r="D910" s="57">
        <v>144</v>
      </c>
      <c r="E910" s="23"/>
      <c r="F910" s="286" t="s">
        <v>2522</v>
      </c>
      <c r="G910" s="287" t="s">
        <v>2524</v>
      </c>
      <c r="H910" s="287" t="s">
        <v>2523</v>
      </c>
      <c r="I910" s="23">
        <v>328</v>
      </c>
      <c r="J910" s="169"/>
      <c r="K910" s="169"/>
      <c r="L910" s="169"/>
      <c r="M910" s="169"/>
      <c r="N910" s="169"/>
      <c r="O910" s="169"/>
      <c r="P910" s="169"/>
      <c r="Q910" s="169"/>
      <c r="R910" s="169"/>
      <c r="S910" s="207"/>
      <c r="T910" s="169"/>
      <c r="U910" s="169"/>
      <c r="V910" s="169"/>
      <c r="W910" s="180"/>
      <c r="X910" s="207">
        <v>144</v>
      </c>
      <c r="Y910" s="263">
        <v>328</v>
      </c>
      <c r="Z910" s="169"/>
      <c r="AA910" s="169"/>
      <c r="AB910" s="169"/>
      <c r="AC910" s="169"/>
      <c r="AD910" s="169"/>
      <c r="AE910" s="169"/>
      <c r="AF910" s="169"/>
      <c r="AG910" s="180"/>
      <c r="AH910" s="207">
        <v>328</v>
      </c>
    </row>
    <row r="911" spans="2:34" ht="24.75" x14ac:dyDescent="0.25">
      <c r="B911" s="26"/>
      <c r="C911" s="48" t="s">
        <v>851</v>
      </c>
      <c r="D911" s="57">
        <v>0</v>
      </c>
      <c r="E911" s="23"/>
      <c r="F911" s="286" t="s">
        <v>2522</v>
      </c>
      <c r="G911" s="287" t="s">
        <v>2524</v>
      </c>
      <c r="H911" s="287" t="s">
        <v>2523</v>
      </c>
      <c r="I911" s="23">
        <v>0</v>
      </c>
      <c r="J911" s="169"/>
      <c r="K911" s="169"/>
      <c r="L911" s="169"/>
      <c r="M911" s="169"/>
      <c r="N911" s="169"/>
      <c r="O911" s="169"/>
      <c r="P911" s="169"/>
      <c r="Q911" s="169"/>
      <c r="R911" s="169"/>
      <c r="S911" s="207"/>
      <c r="T911" s="169"/>
      <c r="U911" s="169"/>
      <c r="V911" s="169"/>
      <c r="W911" s="180"/>
      <c r="X911" s="207">
        <v>0</v>
      </c>
      <c r="Y911" s="263">
        <v>0</v>
      </c>
      <c r="Z911" s="169"/>
      <c r="AA911" s="169"/>
      <c r="AB911" s="169"/>
      <c r="AC911" s="169"/>
      <c r="AD911" s="169"/>
      <c r="AE911" s="169"/>
      <c r="AF911" s="169"/>
      <c r="AG911" s="180"/>
      <c r="AH911" s="207">
        <v>0</v>
      </c>
    </row>
    <row r="912" spans="2:34" ht="24.75" x14ac:dyDescent="0.25">
      <c r="B912" s="26"/>
      <c r="C912" s="48" t="s">
        <v>852</v>
      </c>
      <c r="D912" s="49">
        <v>4</v>
      </c>
      <c r="E912" s="23"/>
      <c r="F912" s="286" t="s">
        <v>2522</v>
      </c>
      <c r="G912" s="287" t="s">
        <v>2524</v>
      </c>
      <c r="H912" s="287" t="s">
        <v>2523</v>
      </c>
      <c r="I912" s="23">
        <v>345.6</v>
      </c>
      <c r="J912" s="169"/>
      <c r="K912" s="169"/>
      <c r="L912" s="169"/>
      <c r="M912" s="169"/>
      <c r="N912" s="169">
        <v>4</v>
      </c>
      <c r="O912" s="169">
        <v>148</v>
      </c>
      <c r="P912" s="169"/>
      <c r="Q912" s="169"/>
      <c r="R912" s="169"/>
      <c r="S912" s="207"/>
      <c r="T912" s="169"/>
      <c r="U912" s="169"/>
      <c r="V912" s="169"/>
      <c r="W912" s="180"/>
      <c r="X912" s="207">
        <v>0</v>
      </c>
      <c r="Y912" s="263">
        <v>197.60000000000002</v>
      </c>
      <c r="Z912" s="169"/>
      <c r="AA912" s="169"/>
      <c r="AB912" s="169"/>
      <c r="AC912" s="169"/>
      <c r="AD912" s="169"/>
      <c r="AE912" s="169"/>
      <c r="AF912" s="169"/>
      <c r="AG912" s="180"/>
      <c r="AH912" s="207">
        <v>345.6</v>
      </c>
    </row>
    <row r="913" spans="2:34" ht="24.75" x14ac:dyDescent="0.25">
      <c r="B913" s="26"/>
      <c r="C913" s="48" t="s">
        <v>853</v>
      </c>
      <c r="D913" s="49">
        <v>0</v>
      </c>
      <c r="E913" s="23"/>
      <c r="F913" s="286" t="s">
        <v>2522</v>
      </c>
      <c r="G913" s="287" t="s">
        <v>2524</v>
      </c>
      <c r="H913" s="287" t="s">
        <v>2523</v>
      </c>
      <c r="I913" s="23">
        <v>-4.0000000080908649E-4</v>
      </c>
      <c r="J913" s="169"/>
      <c r="K913" s="169"/>
      <c r="L913" s="169"/>
      <c r="M913" s="169"/>
      <c r="N913" s="169"/>
      <c r="O913" s="169"/>
      <c r="P913" s="169"/>
      <c r="Q913" s="169"/>
      <c r="R913" s="169"/>
      <c r="S913" s="207"/>
      <c r="T913" s="169"/>
      <c r="U913" s="169"/>
      <c r="V913" s="169"/>
      <c r="W913" s="180"/>
      <c r="X913" s="207">
        <v>0</v>
      </c>
      <c r="Y913" s="263">
        <v>-4.0000000080908649E-4</v>
      </c>
      <c r="Z913" s="169"/>
      <c r="AA913" s="169"/>
      <c r="AB913" s="169"/>
      <c r="AC913" s="169"/>
      <c r="AD913" s="169"/>
      <c r="AE913" s="169"/>
      <c r="AF913" s="169"/>
      <c r="AG913" s="180"/>
      <c r="AH913" s="207">
        <v>-4.0000000080908649E-4</v>
      </c>
    </row>
    <row r="914" spans="2:34" ht="24.75" x14ac:dyDescent="0.25">
      <c r="B914" s="26"/>
      <c r="C914" s="48" t="s">
        <v>854</v>
      </c>
      <c r="D914" s="49">
        <v>175</v>
      </c>
      <c r="E914" s="23"/>
      <c r="F914" s="286" t="s">
        <v>2522</v>
      </c>
      <c r="G914" s="287" t="s">
        <v>2524</v>
      </c>
      <c r="H914" s="287" t="s">
        <v>2523</v>
      </c>
      <c r="I914" s="23">
        <v>8079.3999999999987</v>
      </c>
      <c r="J914" s="169"/>
      <c r="K914" s="169"/>
      <c r="L914" s="169"/>
      <c r="M914" s="169"/>
      <c r="N914" s="169"/>
      <c r="O914" s="169"/>
      <c r="P914" s="169"/>
      <c r="Q914" s="169"/>
      <c r="R914" s="169"/>
      <c r="S914" s="207"/>
      <c r="T914" s="169"/>
      <c r="U914" s="169"/>
      <c r="V914" s="169"/>
      <c r="W914" s="180"/>
      <c r="X914" s="207">
        <v>175</v>
      </c>
      <c r="Y914" s="263">
        <v>8079.3999999999987</v>
      </c>
      <c r="Z914" s="169"/>
      <c r="AA914" s="169"/>
      <c r="AB914" s="169"/>
      <c r="AC914" s="169"/>
      <c r="AD914" s="169"/>
      <c r="AE914" s="169"/>
      <c r="AF914" s="169"/>
      <c r="AG914" s="180"/>
      <c r="AH914" s="207">
        <v>8079.3999999999987</v>
      </c>
    </row>
    <row r="915" spans="2:34" ht="24.75" x14ac:dyDescent="0.25">
      <c r="B915" s="26"/>
      <c r="C915" s="48" t="s">
        <v>855</v>
      </c>
      <c r="D915" s="49">
        <v>48</v>
      </c>
      <c r="E915" s="23"/>
      <c r="F915" s="286" t="s">
        <v>2522</v>
      </c>
      <c r="G915" s="287" t="s">
        <v>2524</v>
      </c>
      <c r="H915" s="287" t="s">
        <v>2523</v>
      </c>
      <c r="I915" s="23">
        <v>1824</v>
      </c>
      <c r="J915" s="169"/>
      <c r="K915" s="169"/>
      <c r="L915" s="169"/>
      <c r="M915" s="169"/>
      <c r="N915" s="169">
        <v>48</v>
      </c>
      <c r="O915" s="169">
        <v>1824</v>
      </c>
      <c r="P915" s="207"/>
      <c r="Q915" s="169"/>
      <c r="R915" s="169"/>
      <c r="S915" s="207"/>
      <c r="T915" s="169"/>
      <c r="U915" s="169"/>
      <c r="V915" s="169"/>
      <c r="W915" s="180"/>
      <c r="X915" s="207">
        <v>0</v>
      </c>
      <c r="Y915" s="263">
        <v>0</v>
      </c>
      <c r="Z915" s="169"/>
      <c r="AA915" s="169"/>
      <c r="AB915" s="169"/>
      <c r="AC915" s="169"/>
      <c r="AD915" s="169"/>
      <c r="AE915" s="169"/>
      <c r="AF915" s="169"/>
      <c r="AG915" s="180"/>
      <c r="AH915" s="207">
        <v>1824</v>
      </c>
    </row>
    <row r="916" spans="2:34" ht="24.75" x14ac:dyDescent="0.25">
      <c r="B916" s="26"/>
      <c r="C916" s="48" t="s">
        <v>856</v>
      </c>
      <c r="D916" s="49">
        <v>26</v>
      </c>
      <c r="E916" s="23"/>
      <c r="F916" s="286" t="s">
        <v>2522</v>
      </c>
      <c r="G916" s="287" t="s">
        <v>2524</v>
      </c>
      <c r="H916" s="287" t="s">
        <v>2523</v>
      </c>
      <c r="I916" s="23">
        <v>6986.8655999999992</v>
      </c>
      <c r="J916" s="169"/>
      <c r="K916" s="169"/>
      <c r="L916" s="169"/>
      <c r="M916" s="169"/>
      <c r="N916" s="169"/>
      <c r="O916" s="169"/>
      <c r="P916" s="169"/>
      <c r="Q916" s="169"/>
      <c r="R916" s="169"/>
      <c r="S916" s="207"/>
      <c r="T916" s="169"/>
      <c r="U916" s="169"/>
      <c r="V916" s="169"/>
      <c r="W916" s="180"/>
      <c r="X916" s="207">
        <v>26</v>
      </c>
      <c r="Y916" s="263">
        <v>6986.8655999999992</v>
      </c>
      <c r="Z916" s="169"/>
      <c r="AA916" s="169"/>
      <c r="AB916" s="169"/>
      <c r="AC916" s="169"/>
      <c r="AD916" s="169"/>
      <c r="AE916" s="169"/>
      <c r="AF916" s="169"/>
      <c r="AG916" s="180"/>
      <c r="AH916" s="207">
        <v>6986.8655999999992</v>
      </c>
    </row>
    <row r="917" spans="2:34" ht="24.75" x14ac:dyDescent="0.25">
      <c r="B917" s="26"/>
      <c r="C917" s="48" t="s">
        <v>857</v>
      </c>
      <c r="D917" s="49">
        <v>22</v>
      </c>
      <c r="E917" s="23"/>
      <c r="F917" s="286" t="s">
        <v>2522</v>
      </c>
      <c r="G917" s="287" t="s">
        <v>2524</v>
      </c>
      <c r="H917" s="287" t="s">
        <v>2523</v>
      </c>
      <c r="I917" s="23">
        <v>4719</v>
      </c>
      <c r="J917" s="169"/>
      <c r="K917" s="169"/>
      <c r="L917" s="169"/>
      <c r="M917" s="169"/>
      <c r="N917" s="169">
        <v>22</v>
      </c>
      <c r="O917" s="169">
        <v>4290</v>
      </c>
      <c r="P917" s="169"/>
      <c r="Q917" s="169"/>
      <c r="R917" s="169"/>
      <c r="S917" s="207"/>
      <c r="T917" s="169"/>
      <c r="U917" s="169"/>
      <c r="V917" s="169"/>
      <c r="W917" s="180"/>
      <c r="X917" s="207">
        <v>0</v>
      </c>
      <c r="Y917" s="263">
        <v>429</v>
      </c>
      <c r="Z917" s="169"/>
      <c r="AA917" s="169"/>
      <c r="AB917" s="169"/>
      <c r="AC917" s="169"/>
      <c r="AD917" s="169"/>
      <c r="AE917" s="169"/>
      <c r="AF917" s="169"/>
      <c r="AG917" s="180"/>
      <c r="AH917" s="207">
        <v>4719</v>
      </c>
    </row>
    <row r="918" spans="2:34" ht="24.75" x14ac:dyDescent="0.25">
      <c r="B918" s="26"/>
      <c r="C918" s="48" t="s">
        <v>858</v>
      </c>
      <c r="D918" s="49">
        <v>9</v>
      </c>
      <c r="E918" s="23"/>
      <c r="F918" s="286" t="s">
        <v>2522</v>
      </c>
      <c r="G918" s="287" t="s">
        <v>2524</v>
      </c>
      <c r="H918" s="287" t="s">
        <v>2523</v>
      </c>
      <c r="I918" s="23">
        <v>670.77</v>
      </c>
      <c r="J918" s="169"/>
      <c r="K918" s="169"/>
      <c r="L918" s="169"/>
      <c r="M918" s="169"/>
      <c r="N918" s="169"/>
      <c r="O918" s="169"/>
      <c r="P918" s="169"/>
      <c r="Q918" s="169"/>
      <c r="R918" s="169"/>
      <c r="S918" s="207"/>
      <c r="T918" s="169"/>
      <c r="U918" s="169"/>
      <c r="V918" s="169"/>
      <c r="W918" s="180"/>
      <c r="X918" s="207">
        <v>9</v>
      </c>
      <c r="Y918" s="263">
        <v>670.77</v>
      </c>
      <c r="Z918" s="169"/>
      <c r="AA918" s="169"/>
      <c r="AB918" s="169"/>
      <c r="AC918" s="169"/>
      <c r="AD918" s="169"/>
      <c r="AE918" s="169"/>
      <c r="AF918" s="169"/>
      <c r="AG918" s="180"/>
      <c r="AH918" s="207">
        <v>670.77</v>
      </c>
    </row>
    <row r="919" spans="2:34" ht="24.75" x14ac:dyDescent="0.25">
      <c r="B919" s="26"/>
      <c r="C919" s="48" t="s">
        <v>859</v>
      </c>
      <c r="D919" s="49">
        <v>5</v>
      </c>
      <c r="E919" s="23"/>
      <c r="F919" s="286" t="s">
        <v>2522</v>
      </c>
      <c r="G919" s="287" t="s">
        <v>2524</v>
      </c>
      <c r="H919" s="287" t="s">
        <v>2523</v>
      </c>
      <c r="I919" s="23">
        <v>1933.1999999999998</v>
      </c>
      <c r="J919" s="169"/>
      <c r="K919" s="169"/>
      <c r="L919" s="169"/>
      <c r="M919" s="169"/>
      <c r="N919" s="169">
        <v>5</v>
      </c>
      <c r="O919" s="169">
        <v>1890</v>
      </c>
      <c r="P919" s="169"/>
      <c r="Q919" s="169"/>
      <c r="R919" s="169"/>
      <c r="S919" s="207"/>
      <c r="T919" s="169"/>
      <c r="U919" s="169"/>
      <c r="V919" s="169"/>
      <c r="W919" s="180"/>
      <c r="X919" s="207">
        <v>0</v>
      </c>
      <c r="Y919" s="263">
        <v>43.199999999999818</v>
      </c>
      <c r="Z919" s="169"/>
      <c r="AA919" s="169"/>
      <c r="AB919" s="169"/>
      <c r="AC919" s="169"/>
      <c r="AD919" s="169"/>
      <c r="AE919" s="169"/>
      <c r="AF919" s="169"/>
      <c r="AG919" s="180"/>
      <c r="AH919" s="207">
        <v>1933.1999999999998</v>
      </c>
    </row>
    <row r="920" spans="2:34" ht="24.75" x14ac:dyDescent="0.25">
      <c r="B920" s="26"/>
      <c r="C920" s="48" t="s">
        <v>860</v>
      </c>
      <c r="D920" s="49">
        <v>56</v>
      </c>
      <c r="E920" s="23"/>
      <c r="F920" s="286" t="s">
        <v>2522</v>
      </c>
      <c r="G920" s="287" t="s">
        <v>2524</v>
      </c>
      <c r="H920" s="287" t="s">
        <v>2523</v>
      </c>
      <c r="I920" s="23">
        <v>6048</v>
      </c>
      <c r="J920" s="169"/>
      <c r="K920" s="169"/>
      <c r="L920" s="169"/>
      <c r="M920" s="169"/>
      <c r="N920" s="169">
        <v>56</v>
      </c>
      <c r="O920" s="169">
        <v>5040</v>
      </c>
      <c r="P920" s="169"/>
      <c r="Q920" s="169"/>
      <c r="R920" s="169"/>
      <c r="S920" s="207"/>
      <c r="T920" s="169"/>
      <c r="U920" s="169"/>
      <c r="V920" s="169"/>
      <c r="W920" s="180"/>
      <c r="X920" s="207">
        <v>0</v>
      </c>
      <c r="Y920" s="263">
        <v>1008</v>
      </c>
      <c r="Z920" s="169"/>
      <c r="AA920" s="169"/>
      <c r="AB920" s="169"/>
      <c r="AC920" s="169"/>
      <c r="AD920" s="169"/>
      <c r="AE920" s="169"/>
      <c r="AF920" s="169"/>
      <c r="AG920" s="180"/>
      <c r="AH920" s="207">
        <v>6048</v>
      </c>
    </row>
    <row r="921" spans="2:34" ht="24.75" x14ac:dyDescent="0.25">
      <c r="B921" s="26"/>
      <c r="C921" s="48" t="s">
        <v>861</v>
      </c>
      <c r="D921" s="49">
        <v>8</v>
      </c>
      <c r="E921" s="23"/>
      <c r="F921" s="286" t="s">
        <v>2522</v>
      </c>
      <c r="G921" s="287" t="s">
        <v>2524</v>
      </c>
      <c r="H921" s="287" t="s">
        <v>2523</v>
      </c>
      <c r="I921" s="23">
        <v>412.96</v>
      </c>
      <c r="J921" s="169"/>
      <c r="K921" s="169"/>
      <c r="L921" s="169"/>
      <c r="M921" s="169"/>
      <c r="N921" s="169"/>
      <c r="O921" s="169"/>
      <c r="P921" s="169"/>
      <c r="Q921" s="169"/>
      <c r="R921" s="169"/>
      <c r="S921" s="207"/>
      <c r="T921" s="169"/>
      <c r="U921" s="169"/>
      <c r="V921" s="169"/>
      <c r="W921" s="180"/>
      <c r="X921" s="207">
        <v>8</v>
      </c>
      <c r="Y921" s="263">
        <v>412.96</v>
      </c>
      <c r="Z921" s="169"/>
      <c r="AA921" s="169"/>
      <c r="AB921" s="169"/>
      <c r="AC921" s="169"/>
      <c r="AD921" s="169"/>
      <c r="AE921" s="169"/>
      <c r="AF921" s="169"/>
      <c r="AG921" s="180"/>
      <c r="AH921" s="207">
        <v>412.96</v>
      </c>
    </row>
    <row r="922" spans="2:34" ht="24.75" x14ac:dyDescent="0.25">
      <c r="B922" s="26"/>
      <c r="C922" s="48" t="s">
        <v>2494</v>
      </c>
      <c r="D922" s="57">
        <v>180</v>
      </c>
      <c r="E922" s="23"/>
      <c r="F922" s="286" t="s">
        <v>2522</v>
      </c>
      <c r="G922" s="287" t="s">
        <v>2524</v>
      </c>
      <c r="H922" s="287" t="s">
        <v>2523</v>
      </c>
      <c r="I922" s="23">
        <v>3240</v>
      </c>
      <c r="J922" s="169"/>
      <c r="K922" s="169"/>
      <c r="L922" s="169"/>
      <c r="M922" s="169"/>
      <c r="N922" s="169"/>
      <c r="O922" s="169"/>
      <c r="P922" s="169"/>
      <c r="Q922" s="169"/>
      <c r="R922" s="169"/>
      <c r="S922" s="207"/>
      <c r="T922" s="169"/>
      <c r="U922" s="169"/>
      <c r="V922" s="169"/>
      <c r="W922" s="180"/>
      <c r="X922" s="207">
        <v>180</v>
      </c>
      <c r="Y922" s="263">
        <v>3240</v>
      </c>
      <c r="Z922" s="169"/>
      <c r="AA922" s="169"/>
      <c r="AB922" s="169"/>
      <c r="AC922" s="169"/>
      <c r="AD922" s="169"/>
      <c r="AE922" s="169"/>
      <c r="AF922" s="169"/>
      <c r="AG922" s="180"/>
      <c r="AH922" s="207">
        <v>3240</v>
      </c>
    </row>
    <row r="923" spans="2:34" ht="24.75" x14ac:dyDescent="0.25">
      <c r="B923" s="26"/>
      <c r="C923" s="48" t="s">
        <v>862</v>
      </c>
      <c r="D923" s="49">
        <v>19</v>
      </c>
      <c r="E923" s="23"/>
      <c r="F923" s="286" t="s">
        <v>2522</v>
      </c>
      <c r="G923" s="287" t="s">
        <v>2524</v>
      </c>
      <c r="H923" s="287" t="s">
        <v>2523</v>
      </c>
      <c r="I923" s="23">
        <v>2666.8399999999997</v>
      </c>
      <c r="J923" s="169"/>
      <c r="K923" s="169"/>
      <c r="L923" s="169"/>
      <c r="M923" s="169"/>
      <c r="N923" s="169"/>
      <c r="O923" s="169"/>
      <c r="P923" s="169"/>
      <c r="Q923" s="169"/>
      <c r="R923" s="169"/>
      <c r="S923" s="207"/>
      <c r="T923" s="169"/>
      <c r="U923" s="169"/>
      <c r="V923" s="169"/>
      <c r="W923" s="180"/>
      <c r="X923" s="207">
        <v>19</v>
      </c>
      <c r="Y923" s="263">
        <v>2666.8399999999997</v>
      </c>
      <c r="Z923" s="169"/>
      <c r="AA923" s="169"/>
      <c r="AB923" s="169"/>
      <c r="AC923" s="169"/>
      <c r="AD923" s="169"/>
      <c r="AE923" s="169"/>
      <c r="AF923" s="169"/>
      <c r="AG923" s="180"/>
      <c r="AH923" s="207">
        <v>2666.8399999999997</v>
      </c>
    </row>
    <row r="924" spans="2:34" ht="24.75" x14ac:dyDescent="0.25">
      <c r="B924" s="26"/>
      <c r="C924" s="48" t="s">
        <v>863</v>
      </c>
      <c r="D924" s="49">
        <v>19</v>
      </c>
      <c r="E924" s="23"/>
      <c r="F924" s="286" t="s">
        <v>2522</v>
      </c>
      <c r="G924" s="287" t="s">
        <v>2524</v>
      </c>
      <c r="H924" s="287" t="s">
        <v>2523</v>
      </c>
      <c r="I924" s="23">
        <v>2314.1999999999998</v>
      </c>
      <c r="J924" s="169"/>
      <c r="K924" s="169"/>
      <c r="L924" s="169"/>
      <c r="M924" s="169"/>
      <c r="N924" s="169"/>
      <c r="O924" s="169"/>
      <c r="P924" s="169"/>
      <c r="Q924" s="169"/>
      <c r="R924" s="169"/>
      <c r="S924" s="207"/>
      <c r="T924" s="169"/>
      <c r="U924" s="169"/>
      <c r="V924" s="169"/>
      <c r="W924" s="180"/>
      <c r="X924" s="207">
        <v>19</v>
      </c>
      <c r="Y924" s="263">
        <v>2314.1999999999998</v>
      </c>
      <c r="Z924" s="169"/>
      <c r="AA924" s="169"/>
      <c r="AB924" s="169"/>
      <c r="AC924" s="169"/>
      <c r="AD924" s="169"/>
      <c r="AE924" s="169"/>
      <c r="AF924" s="169"/>
      <c r="AG924" s="180"/>
      <c r="AH924" s="207">
        <v>2314.1999999999998</v>
      </c>
    </row>
    <row r="925" spans="2:34" ht="24.75" x14ac:dyDescent="0.25">
      <c r="B925" s="26"/>
      <c r="C925" s="48" t="s">
        <v>864</v>
      </c>
      <c r="D925" s="49">
        <v>4</v>
      </c>
      <c r="E925" s="23"/>
      <c r="F925" s="286" t="s">
        <v>2522</v>
      </c>
      <c r="G925" s="287" t="s">
        <v>2524</v>
      </c>
      <c r="H925" s="287" t="s">
        <v>2523</v>
      </c>
      <c r="I925" s="23">
        <v>768.20479999999998</v>
      </c>
      <c r="J925" s="169"/>
      <c r="K925" s="169"/>
      <c r="L925" s="169"/>
      <c r="M925" s="169"/>
      <c r="N925" s="169">
        <v>2</v>
      </c>
      <c r="O925" s="169">
        <v>310</v>
      </c>
      <c r="P925" s="169"/>
      <c r="Q925" s="169"/>
      <c r="R925" s="169"/>
      <c r="S925" s="207"/>
      <c r="T925" s="169"/>
      <c r="U925" s="169"/>
      <c r="V925" s="169"/>
      <c r="W925" s="180"/>
      <c r="X925" s="207">
        <v>2</v>
      </c>
      <c r="Y925" s="263">
        <v>458.20479999999998</v>
      </c>
      <c r="Z925" s="169"/>
      <c r="AA925" s="169"/>
      <c r="AB925" s="169"/>
      <c r="AC925" s="169"/>
      <c r="AD925" s="169"/>
      <c r="AE925" s="169"/>
      <c r="AF925" s="169"/>
      <c r="AG925" s="180"/>
      <c r="AH925" s="207">
        <v>768.20479999999998</v>
      </c>
    </row>
    <row r="926" spans="2:34" ht="24.75" x14ac:dyDescent="0.25">
      <c r="B926" s="26"/>
      <c r="C926" s="48" t="s">
        <v>2495</v>
      </c>
      <c r="D926" s="57">
        <v>300</v>
      </c>
      <c r="E926" s="23"/>
      <c r="F926" s="286" t="s">
        <v>2522</v>
      </c>
      <c r="G926" s="287" t="s">
        <v>2524</v>
      </c>
      <c r="H926" s="287" t="s">
        <v>2523</v>
      </c>
      <c r="I926" s="23">
        <v>4800</v>
      </c>
      <c r="J926" s="169"/>
      <c r="K926" s="169"/>
      <c r="L926" s="169"/>
      <c r="M926" s="169"/>
      <c r="N926" s="169"/>
      <c r="O926" s="169"/>
      <c r="P926" s="169"/>
      <c r="Q926" s="169"/>
      <c r="R926" s="169"/>
      <c r="S926" s="207"/>
      <c r="T926" s="169"/>
      <c r="U926" s="169"/>
      <c r="V926" s="169"/>
      <c r="W926" s="180"/>
      <c r="X926" s="207">
        <v>300</v>
      </c>
      <c r="Y926" s="263">
        <v>4800</v>
      </c>
      <c r="Z926" s="169"/>
      <c r="AA926" s="169"/>
      <c r="AB926" s="169"/>
      <c r="AC926" s="169"/>
      <c r="AD926" s="169"/>
      <c r="AE926" s="169"/>
      <c r="AF926" s="169"/>
      <c r="AG926" s="180"/>
      <c r="AH926" s="207">
        <v>4800</v>
      </c>
    </row>
    <row r="927" spans="2:34" ht="24.75" x14ac:dyDescent="0.25">
      <c r="B927" s="26"/>
      <c r="C927" s="48" t="s">
        <v>2496</v>
      </c>
      <c r="D927" s="57">
        <v>72</v>
      </c>
      <c r="E927" s="23"/>
      <c r="F927" s="286" t="s">
        <v>2522</v>
      </c>
      <c r="G927" s="287" t="s">
        <v>2524</v>
      </c>
      <c r="H927" s="287" t="s">
        <v>2523</v>
      </c>
      <c r="I927" s="23">
        <v>576</v>
      </c>
      <c r="J927" s="169"/>
      <c r="K927" s="169"/>
      <c r="L927" s="169"/>
      <c r="M927" s="169"/>
      <c r="N927" s="169"/>
      <c r="O927" s="169"/>
      <c r="P927" s="169"/>
      <c r="Q927" s="169"/>
      <c r="R927" s="169"/>
      <c r="S927" s="207"/>
      <c r="T927" s="169"/>
      <c r="U927" s="169"/>
      <c r="V927" s="169"/>
      <c r="W927" s="180"/>
      <c r="X927" s="207">
        <v>72</v>
      </c>
      <c r="Y927" s="263">
        <v>576</v>
      </c>
      <c r="Z927" s="169"/>
      <c r="AA927" s="169"/>
      <c r="AB927" s="169"/>
      <c r="AC927" s="169"/>
      <c r="AD927" s="169"/>
      <c r="AE927" s="169"/>
      <c r="AF927" s="169"/>
      <c r="AG927" s="180"/>
      <c r="AH927" s="207">
        <v>576</v>
      </c>
    </row>
    <row r="928" spans="2:34" ht="24.75" x14ac:dyDescent="0.25">
      <c r="B928" s="26"/>
      <c r="C928" s="48" t="s">
        <v>2497</v>
      </c>
      <c r="D928" s="57">
        <v>410</v>
      </c>
      <c r="E928" s="23"/>
      <c r="F928" s="286" t="s">
        <v>2522</v>
      </c>
      <c r="G928" s="287" t="s">
        <v>2524</v>
      </c>
      <c r="H928" s="287" t="s">
        <v>2523</v>
      </c>
      <c r="I928" s="23">
        <v>6912</v>
      </c>
      <c r="J928" s="169"/>
      <c r="K928" s="169"/>
      <c r="L928" s="169"/>
      <c r="M928" s="169"/>
      <c r="N928" s="169">
        <v>96</v>
      </c>
      <c r="O928" s="169">
        <v>6912</v>
      </c>
      <c r="P928" s="169"/>
      <c r="Q928" s="169"/>
      <c r="R928" s="169"/>
      <c r="S928" s="207"/>
      <c r="T928" s="169"/>
      <c r="U928" s="169"/>
      <c r="V928" s="169"/>
      <c r="W928" s="180"/>
      <c r="X928" s="207">
        <v>314</v>
      </c>
      <c r="Y928" s="263">
        <v>0</v>
      </c>
      <c r="Z928" s="169"/>
      <c r="AA928" s="169"/>
      <c r="AB928" s="169"/>
      <c r="AC928" s="169"/>
      <c r="AD928" s="169"/>
      <c r="AE928" s="169"/>
      <c r="AF928" s="169"/>
      <c r="AG928" s="180"/>
      <c r="AH928" s="207">
        <v>6912</v>
      </c>
    </row>
    <row r="929" spans="2:34" ht="24.75" x14ac:dyDescent="0.25">
      <c r="B929" s="26"/>
      <c r="C929" s="48" t="s">
        <v>2498</v>
      </c>
      <c r="D929" s="57">
        <v>35</v>
      </c>
      <c r="E929" s="23"/>
      <c r="F929" s="286" t="s">
        <v>2522</v>
      </c>
      <c r="G929" s="287" t="s">
        <v>2524</v>
      </c>
      <c r="H929" s="287" t="s">
        <v>2523</v>
      </c>
      <c r="I929" s="23">
        <v>3500</v>
      </c>
      <c r="J929" s="169"/>
      <c r="K929" s="169"/>
      <c r="L929" s="169"/>
      <c r="M929" s="169"/>
      <c r="N929" s="169"/>
      <c r="O929" s="169"/>
      <c r="P929" s="169"/>
      <c r="Q929" s="169"/>
      <c r="R929" s="169"/>
      <c r="S929" s="207"/>
      <c r="T929" s="169"/>
      <c r="U929" s="169"/>
      <c r="V929" s="169"/>
      <c r="W929" s="180"/>
      <c r="X929" s="207">
        <v>35</v>
      </c>
      <c r="Y929" s="263">
        <v>3500</v>
      </c>
      <c r="Z929" s="169"/>
      <c r="AA929" s="169"/>
      <c r="AB929" s="169"/>
      <c r="AC929" s="169"/>
      <c r="AD929" s="169"/>
      <c r="AE929" s="169"/>
      <c r="AF929" s="169"/>
      <c r="AG929" s="180"/>
      <c r="AH929" s="207">
        <v>3500</v>
      </c>
    </row>
    <row r="930" spans="2:34" ht="24.75" x14ac:dyDescent="0.25">
      <c r="B930" s="26"/>
      <c r="C930" s="48" t="s">
        <v>865</v>
      </c>
      <c r="D930" s="49">
        <v>0</v>
      </c>
      <c r="E930" s="23"/>
      <c r="F930" s="286" t="s">
        <v>2522</v>
      </c>
      <c r="G930" s="287" t="s">
        <v>2524</v>
      </c>
      <c r="H930" s="287" t="s">
        <v>2523</v>
      </c>
      <c r="I930" s="23">
        <v>0</v>
      </c>
      <c r="J930" s="169"/>
      <c r="K930" s="169"/>
      <c r="L930" s="169"/>
      <c r="M930" s="169"/>
      <c r="N930" s="169"/>
      <c r="O930" s="169"/>
      <c r="P930" s="169"/>
      <c r="Q930" s="169"/>
      <c r="R930" s="169"/>
      <c r="S930" s="207"/>
      <c r="T930" s="169"/>
      <c r="U930" s="169"/>
      <c r="V930" s="169"/>
      <c r="W930" s="180"/>
      <c r="X930" s="207">
        <v>0</v>
      </c>
      <c r="Y930" s="263">
        <v>0</v>
      </c>
      <c r="Z930" s="169"/>
      <c r="AA930" s="169"/>
      <c r="AB930" s="169"/>
      <c r="AC930" s="169"/>
      <c r="AD930" s="169"/>
      <c r="AE930" s="169"/>
      <c r="AF930" s="169"/>
      <c r="AG930" s="180"/>
      <c r="AH930" s="207">
        <v>0</v>
      </c>
    </row>
    <row r="931" spans="2:34" ht="24.75" x14ac:dyDescent="0.25">
      <c r="B931" s="26"/>
      <c r="C931" s="48" t="s">
        <v>866</v>
      </c>
      <c r="D931" s="49">
        <v>336</v>
      </c>
      <c r="E931" s="23"/>
      <c r="F931" s="286" t="s">
        <v>2522</v>
      </c>
      <c r="G931" s="287" t="s">
        <v>2524</v>
      </c>
      <c r="H931" s="287" t="s">
        <v>2523</v>
      </c>
      <c r="I931" s="23">
        <v>4804.8000000000011</v>
      </c>
      <c r="J931" s="169"/>
      <c r="K931" s="169"/>
      <c r="L931" s="169"/>
      <c r="M931" s="169"/>
      <c r="N931" s="169">
        <v>336</v>
      </c>
      <c r="O931" s="169">
        <v>4368</v>
      </c>
      <c r="P931" s="207"/>
      <c r="Q931" s="169"/>
      <c r="R931" s="169"/>
      <c r="S931" s="207"/>
      <c r="T931" s="169"/>
      <c r="U931" s="169"/>
      <c r="V931" s="169"/>
      <c r="W931" s="180"/>
      <c r="X931" s="207">
        <v>0</v>
      </c>
      <c r="Y931" s="263">
        <v>436.80000000000109</v>
      </c>
      <c r="Z931" s="169"/>
      <c r="AA931" s="169"/>
      <c r="AB931" s="169"/>
      <c r="AC931" s="169"/>
      <c r="AD931" s="169"/>
      <c r="AE931" s="169"/>
      <c r="AF931" s="169"/>
      <c r="AG931" s="180"/>
      <c r="AH931" s="207">
        <v>4804.8000000000011</v>
      </c>
    </row>
    <row r="932" spans="2:34" ht="24.75" x14ac:dyDescent="0.25">
      <c r="B932" s="26"/>
      <c r="C932" s="48" t="s">
        <v>867</v>
      </c>
      <c r="D932" s="49">
        <v>320</v>
      </c>
      <c r="E932" s="23"/>
      <c r="F932" s="286" t="s">
        <v>2522</v>
      </c>
      <c r="G932" s="287" t="s">
        <v>2524</v>
      </c>
      <c r="H932" s="287" t="s">
        <v>2523</v>
      </c>
      <c r="I932" s="23">
        <v>7040</v>
      </c>
      <c r="J932" s="169"/>
      <c r="K932" s="169"/>
      <c r="L932" s="169"/>
      <c r="M932" s="169"/>
      <c r="N932" s="169">
        <v>320</v>
      </c>
      <c r="O932" s="169">
        <v>7040</v>
      </c>
      <c r="P932" s="207"/>
      <c r="Q932" s="169"/>
      <c r="R932" s="169"/>
      <c r="S932" s="207"/>
      <c r="T932" s="169"/>
      <c r="U932" s="169"/>
      <c r="V932" s="169"/>
      <c r="W932" s="180"/>
      <c r="X932" s="207">
        <v>0</v>
      </c>
      <c r="Y932" s="263">
        <v>0</v>
      </c>
      <c r="Z932" s="169"/>
      <c r="AA932" s="169"/>
      <c r="AB932" s="169"/>
      <c r="AC932" s="169"/>
      <c r="AD932" s="169"/>
      <c r="AE932" s="169"/>
      <c r="AF932" s="169"/>
      <c r="AG932" s="180"/>
      <c r="AH932" s="207">
        <v>7040</v>
      </c>
    </row>
    <row r="933" spans="2:34" ht="24.75" x14ac:dyDescent="0.25">
      <c r="B933" s="26"/>
      <c r="C933" s="48" t="s">
        <v>868</v>
      </c>
      <c r="D933" s="57">
        <v>0</v>
      </c>
      <c r="E933" s="23"/>
      <c r="F933" s="286" t="s">
        <v>2522</v>
      </c>
      <c r="G933" s="287" t="s">
        <v>2524</v>
      </c>
      <c r="H933" s="287" t="s">
        <v>2523</v>
      </c>
      <c r="I933" s="23">
        <v>0</v>
      </c>
      <c r="J933" s="169"/>
      <c r="K933" s="169"/>
      <c r="L933" s="169"/>
      <c r="M933" s="169"/>
      <c r="N933" s="169"/>
      <c r="O933" s="169"/>
      <c r="P933" s="169"/>
      <c r="Q933" s="169"/>
      <c r="R933" s="169"/>
      <c r="S933" s="207"/>
      <c r="T933" s="169"/>
      <c r="U933" s="169"/>
      <c r="V933" s="169"/>
      <c r="W933" s="180"/>
      <c r="X933" s="207">
        <v>0</v>
      </c>
      <c r="Y933" s="263">
        <v>0</v>
      </c>
      <c r="Z933" s="169"/>
      <c r="AA933" s="169"/>
      <c r="AB933" s="169"/>
      <c r="AC933" s="169"/>
      <c r="AD933" s="169"/>
      <c r="AE933" s="169"/>
      <c r="AF933" s="169"/>
      <c r="AG933" s="180"/>
      <c r="AH933" s="207">
        <v>0</v>
      </c>
    </row>
    <row r="934" spans="2:34" ht="24.75" x14ac:dyDescent="0.25">
      <c r="B934" s="26"/>
      <c r="C934" s="48" t="s">
        <v>869</v>
      </c>
      <c r="D934" s="57">
        <v>0</v>
      </c>
      <c r="E934" s="23"/>
      <c r="F934" s="286" t="s">
        <v>2522</v>
      </c>
      <c r="G934" s="287" t="s">
        <v>2524</v>
      </c>
      <c r="H934" s="287" t="s">
        <v>2523</v>
      </c>
      <c r="I934" s="23">
        <v>0</v>
      </c>
      <c r="J934" s="169"/>
      <c r="K934" s="169"/>
      <c r="L934" s="169"/>
      <c r="M934" s="169"/>
      <c r="N934" s="169"/>
      <c r="O934" s="169"/>
      <c r="P934" s="169"/>
      <c r="Q934" s="169"/>
      <c r="R934" s="169"/>
      <c r="S934" s="207"/>
      <c r="T934" s="169"/>
      <c r="U934" s="169"/>
      <c r="V934" s="169"/>
      <c r="W934" s="180"/>
      <c r="X934" s="207">
        <v>0</v>
      </c>
      <c r="Y934" s="263">
        <v>0</v>
      </c>
      <c r="Z934" s="169"/>
      <c r="AA934" s="169"/>
      <c r="AB934" s="169"/>
      <c r="AC934" s="169"/>
      <c r="AD934" s="169"/>
      <c r="AE934" s="169"/>
      <c r="AF934" s="169"/>
      <c r="AG934" s="180"/>
      <c r="AH934" s="207">
        <v>0</v>
      </c>
    </row>
    <row r="935" spans="2:34" ht="24.75" x14ac:dyDescent="0.25">
      <c r="B935" s="26"/>
      <c r="C935" s="48" t="s">
        <v>870</v>
      </c>
      <c r="D935" s="49">
        <v>13</v>
      </c>
      <c r="E935" s="23"/>
      <c r="F935" s="286" t="s">
        <v>2522</v>
      </c>
      <c r="G935" s="287" t="s">
        <v>2524</v>
      </c>
      <c r="H935" s="287" t="s">
        <v>2523</v>
      </c>
      <c r="I935" s="23">
        <v>985.32719999999995</v>
      </c>
      <c r="J935" s="169"/>
      <c r="K935" s="169"/>
      <c r="L935" s="169"/>
      <c r="M935" s="169"/>
      <c r="N935" s="169"/>
      <c r="O935" s="169"/>
      <c r="P935" s="169"/>
      <c r="Q935" s="169"/>
      <c r="R935" s="169"/>
      <c r="S935" s="207"/>
      <c r="T935" s="169"/>
      <c r="U935" s="169"/>
      <c r="V935" s="169"/>
      <c r="W935" s="180"/>
      <c r="X935" s="207">
        <v>13</v>
      </c>
      <c r="Y935" s="263">
        <v>985.32719999999995</v>
      </c>
      <c r="Z935" s="169"/>
      <c r="AA935" s="169"/>
      <c r="AB935" s="169"/>
      <c r="AC935" s="169"/>
      <c r="AD935" s="169"/>
      <c r="AE935" s="169"/>
      <c r="AF935" s="169"/>
      <c r="AG935" s="180"/>
      <c r="AH935" s="207">
        <v>985.32719999999995</v>
      </c>
    </row>
    <row r="936" spans="2:34" ht="24.75" x14ac:dyDescent="0.25">
      <c r="B936" s="26"/>
      <c r="C936" s="48" t="s">
        <v>871</v>
      </c>
      <c r="D936" s="49">
        <v>2</v>
      </c>
      <c r="E936" s="23"/>
      <c r="F936" s="286" t="s">
        <v>2522</v>
      </c>
      <c r="G936" s="287" t="s">
        <v>2524</v>
      </c>
      <c r="H936" s="287" t="s">
        <v>2523</v>
      </c>
      <c r="I936" s="23">
        <v>367.2</v>
      </c>
      <c r="J936" s="169"/>
      <c r="K936" s="169"/>
      <c r="L936" s="169"/>
      <c r="M936" s="169"/>
      <c r="N936" s="169">
        <v>2</v>
      </c>
      <c r="O936" s="169">
        <v>330</v>
      </c>
      <c r="P936" s="169"/>
      <c r="Q936" s="169"/>
      <c r="R936" s="169"/>
      <c r="S936" s="207"/>
      <c r="T936" s="169"/>
      <c r="U936" s="169"/>
      <c r="V936" s="169"/>
      <c r="W936" s="180"/>
      <c r="X936" s="207">
        <v>0</v>
      </c>
      <c r="Y936" s="263">
        <v>37.199999999999989</v>
      </c>
      <c r="Z936" s="169"/>
      <c r="AA936" s="169"/>
      <c r="AB936" s="169"/>
      <c r="AC936" s="169"/>
      <c r="AD936" s="169"/>
      <c r="AE936" s="169"/>
      <c r="AF936" s="169"/>
      <c r="AG936" s="180"/>
      <c r="AH936" s="207">
        <v>367.2</v>
      </c>
    </row>
    <row r="937" spans="2:34" ht="24.75" x14ac:dyDescent="0.25">
      <c r="B937" s="26"/>
      <c r="C937" s="48" t="s">
        <v>872</v>
      </c>
      <c r="D937" s="49">
        <v>4</v>
      </c>
      <c r="E937" s="23"/>
      <c r="F937" s="286" t="s">
        <v>2522</v>
      </c>
      <c r="G937" s="287" t="s">
        <v>2524</v>
      </c>
      <c r="H937" s="287" t="s">
        <v>2523</v>
      </c>
      <c r="I937" s="23">
        <v>842.54719999999998</v>
      </c>
      <c r="J937" s="169"/>
      <c r="K937" s="169"/>
      <c r="L937" s="169"/>
      <c r="M937" s="169"/>
      <c r="N937" s="169">
        <v>2</v>
      </c>
      <c r="O937" s="169">
        <v>320</v>
      </c>
      <c r="P937" s="169"/>
      <c r="Q937" s="169"/>
      <c r="R937" s="169"/>
      <c r="S937" s="207"/>
      <c r="T937" s="169"/>
      <c r="U937" s="169"/>
      <c r="V937" s="169"/>
      <c r="W937" s="180"/>
      <c r="X937" s="207">
        <v>2</v>
      </c>
      <c r="Y937" s="263">
        <v>522.54719999999998</v>
      </c>
      <c r="Z937" s="169"/>
      <c r="AA937" s="169"/>
      <c r="AB937" s="169"/>
      <c r="AC937" s="169"/>
      <c r="AD937" s="169"/>
      <c r="AE937" s="169"/>
      <c r="AF937" s="169"/>
      <c r="AG937" s="180"/>
      <c r="AH937" s="207">
        <v>842.54719999999998</v>
      </c>
    </row>
    <row r="938" spans="2:34" ht="24.75" x14ac:dyDescent="0.25">
      <c r="B938" s="26"/>
      <c r="C938" s="48" t="s">
        <v>873</v>
      </c>
      <c r="D938" s="49">
        <v>8</v>
      </c>
      <c r="E938" s="23"/>
      <c r="F938" s="286" t="s">
        <v>2522</v>
      </c>
      <c r="G938" s="287" t="s">
        <v>2524</v>
      </c>
      <c r="H938" s="287" t="s">
        <v>2523</v>
      </c>
      <c r="I938" s="23">
        <v>412.96</v>
      </c>
      <c r="J938" s="169"/>
      <c r="K938" s="169"/>
      <c r="L938" s="169"/>
      <c r="M938" s="169"/>
      <c r="N938" s="169"/>
      <c r="O938" s="169"/>
      <c r="P938" s="169"/>
      <c r="Q938" s="169"/>
      <c r="R938" s="169"/>
      <c r="S938" s="207"/>
      <c r="T938" s="169"/>
      <c r="U938" s="169"/>
      <c r="V938" s="169"/>
      <c r="W938" s="180"/>
      <c r="X938" s="207">
        <v>8</v>
      </c>
      <c r="Y938" s="263">
        <v>412.96</v>
      </c>
      <c r="Z938" s="169"/>
      <c r="AA938" s="169"/>
      <c r="AB938" s="169"/>
      <c r="AC938" s="169"/>
      <c r="AD938" s="169"/>
      <c r="AE938" s="169"/>
      <c r="AF938" s="169"/>
      <c r="AG938" s="180"/>
      <c r="AH938" s="207">
        <v>412.96</v>
      </c>
    </row>
    <row r="939" spans="2:34" ht="24.75" x14ac:dyDescent="0.25">
      <c r="B939" s="26"/>
      <c r="C939" s="48" t="s">
        <v>874</v>
      </c>
      <c r="D939" s="49">
        <v>204</v>
      </c>
      <c r="E939" s="23"/>
      <c r="F939" s="286" t="s">
        <v>2522</v>
      </c>
      <c r="G939" s="287" t="s">
        <v>2524</v>
      </c>
      <c r="H939" s="287" t="s">
        <v>2523</v>
      </c>
      <c r="I939" s="23">
        <v>3876</v>
      </c>
      <c r="J939" s="169"/>
      <c r="K939" s="169"/>
      <c r="L939" s="169"/>
      <c r="M939" s="169"/>
      <c r="N939" s="169">
        <v>204</v>
      </c>
      <c r="O939" s="169">
        <v>3876</v>
      </c>
      <c r="P939" s="207"/>
      <c r="Q939" s="169"/>
      <c r="R939" s="169"/>
      <c r="S939" s="207"/>
      <c r="T939" s="169"/>
      <c r="U939" s="169"/>
      <c r="V939" s="169"/>
      <c r="W939" s="180"/>
      <c r="X939" s="207">
        <v>0</v>
      </c>
      <c r="Y939" s="263">
        <v>0</v>
      </c>
      <c r="Z939" s="169"/>
      <c r="AA939" s="169"/>
      <c r="AB939" s="169"/>
      <c r="AC939" s="169"/>
      <c r="AD939" s="169"/>
      <c r="AE939" s="169"/>
      <c r="AF939" s="169"/>
      <c r="AG939" s="180"/>
      <c r="AH939" s="207">
        <v>3876</v>
      </c>
    </row>
    <row r="940" spans="2:34" ht="24.75" x14ac:dyDescent="0.25">
      <c r="B940" s="26"/>
      <c r="C940" s="48" t="s">
        <v>875</v>
      </c>
      <c r="D940" s="49">
        <v>192</v>
      </c>
      <c r="E940" s="23"/>
      <c r="F940" s="286" t="s">
        <v>2522</v>
      </c>
      <c r="G940" s="287" t="s">
        <v>2524</v>
      </c>
      <c r="H940" s="287" t="s">
        <v>2523</v>
      </c>
      <c r="I940" s="23">
        <v>4994.3999999999996</v>
      </c>
      <c r="J940" s="169"/>
      <c r="K940" s="169"/>
      <c r="L940" s="169"/>
      <c r="M940" s="169"/>
      <c r="N940" s="169">
        <v>192</v>
      </c>
      <c r="O940" s="169">
        <v>4800</v>
      </c>
      <c r="P940" s="207"/>
      <c r="Q940" s="169"/>
      <c r="R940" s="169"/>
      <c r="S940" s="207"/>
      <c r="T940" s="169"/>
      <c r="U940" s="169"/>
      <c r="V940" s="169"/>
      <c r="W940" s="180"/>
      <c r="X940" s="207">
        <v>0</v>
      </c>
      <c r="Y940" s="263">
        <v>194.39999999999964</v>
      </c>
      <c r="Z940" s="169"/>
      <c r="AA940" s="169"/>
      <c r="AB940" s="169"/>
      <c r="AC940" s="169"/>
      <c r="AD940" s="169"/>
      <c r="AE940" s="169"/>
      <c r="AF940" s="169"/>
      <c r="AG940" s="180"/>
      <c r="AH940" s="207">
        <v>4994.3999999999996</v>
      </c>
    </row>
    <row r="941" spans="2:34" ht="24.75" x14ac:dyDescent="0.25">
      <c r="B941" s="26"/>
      <c r="C941" s="48" t="s">
        <v>876</v>
      </c>
      <c r="D941" s="49">
        <v>4</v>
      </c>
      <c r="E941" s="23"/>
      <c r="F941" s="286" t="s">
        <v>2522</v>
      </c>
      <c r="G941" s="287" t="s">
        <v>2524</v>
      </c>
      <c r="H941" s="287" t="s">
        <v>2523</v>
      </c>
      <c r="I941" s="23">
        <v>1036.8</v>
      </c>
      <c r="J941" s="169"/>
      <c r="K941" s="169"/>
      <c r="L941" s="169"/>
      <c r="M941" s="169"/>
      <c r="N941" s="169">
        <v>1</v>
      </c>
      <c r="O941" s="169">
        <v>1000</v>
      </c>
      <c r="P941" s="169"/>
      <c r="Q941" s="169"/>
      <c r="R941" s="169"/>
      <c r="S941" s="207"/>
      <c r="T941" s="169"/>
      <c r="U941" s="169"/>
      <c r="V941" s="169"/>
      <c r="W941" s="180"/>
      <c r="X941" s="207">
        <v>3</v>
      </c>
      <c r="Y941" s="263">
        <v>36.799999999999955</v>
      </c>
      <c r="Z941" s="169"/>
      <c r="AA941" s="169"/>
      <c r="AB941" s="169"/>
      <c r="AC941" s="169"/>
      <c r="AD941" s="169"/>
      <c r="AE941" s="169"/>
      <c r="AF941" s="169"/>
      <c r="AG941" s="180"/>
      <c r="AH941" s="207">
        <v>1036.8</v>
      </c>
    </row>
    <row r="942" spans="2:34" ht="24.75" x14ac:dyDescent="0.25">
      <c r="B942" s="26"/>
      <c r="C942" s="48" t="s">
        <v>877</v>
      </c>
      <c r="D942" s="49">
        <v>20</v>
      </c>
      <c r="E942" s="23"/>
      <c r="F942" s="286" t="s">
        <v>2522</v>
      </c>
      <c r="G942" s="287" t="s">
        <v>2524</v>
      </c>
      <c r="H942" s="287" t="s">
        <v>2523</v>
      </c>
      <c r="I942" s="23">
        <v>1515.8879999999999</v>
      </c>
      <c r="J942" s="169"/>
      <c r="K942" s="169"/>
      <c r="L942" s="169"/>
      <c r="M942" s="169"/>
      <c r="N942" s="169"/>
      <c r="O942" s="169"/>
      <c r="P942" s="169"/>
      <c r="Q942" s="169"/>
      <c r="R942" s="169"/>
      <c r="S942" s="207"/>
      <c r="T942" s="169"/>
      <c r="U942" s="169"/>
      <c r="V942" s="169"/>
      <c r="W942" s="180"/>
      <c r="X942" s="207">
        <v>20</v>
      </c>
      <c r="Y942" s="263">
        <v>1515.8879999999999</v>
      </c>
      <c r="Z942" s="169"/>
      <c r="AA942" s="169"/>
      <c r="AB942" s="169"/>
      <c r="AC942" s="169"/>
      <c r="AD942" s="169"/>
      <c r="AE942" s="169"/>
      <c r="AF942" s="169"/>
      <c r="AG942" s="180"/>
      <c r="AH942" s="207">
        <v>1515.8879999999999</v>
      </c>
    </row>
    <row r="943" spans="2:34" ht="24.75" x14ac:dyDescent="0.25">
      <c r="B943" s="26"/>
      <c r="C943" s="48" t="s">
        <v>878</v>
      </c>
      <c r="D943" s="49">
        <v>65</v>
      </c>
      <c r="E943" s="23"/>
      <c r="F943" s="286" t="s">
        <v>2522</v>
      </c>
      <c r="G943" s="287" t="s">
        <v>2524</v>
      </c>
      <c r="H943" s="287" t="s">
        <v>2523</v>
      </c>
      <c r="I943" s="23">
        <v>8775.42</v>
      </c>
      <c r="J943" s="169"/>
      <c r="K943" s="169"/>
      <c r="L943" s="169"/>
      <c r="M943" s="169"/>
      <c r="N943" s="207">
        <v>65</v>
      </c>
      <c r="O943" s="169">
        <v>8775</v>
      </c>
      <c r="P943" s="169"/>
      <c r="Q943" s="169"/>
      <c r="R943" s="169"/>
      <c r="S943" s="207"/>
      <c r="T943" s="169"/>
      <c r="U943" s="169"/>
      <c r="V943" s="169"/>
      <c r="W943" s="180"/>
      <c r="X943" s="207">
        <v>0</v>
      </c>
      <c r="Y943" s="263">
        <v>0.42000000000007276</v>
      </c>
      <c r="Z943" s="169"/>
      <c r="AA943" s="169"/>
      <c r="AB943" s="169"/>
      <c r="AC943" s="169"/>
      <c r="AD943" s="169"/>
      <c r="AE943" s="169"/>
      <c r="AF943" s="169"/>
      <c r="AG943" s="180"/>
      <c r="AH943" s="207">
        <v>8775.42</v>
      </c>
    </row>
    <row r="944" spans="2:34" ht="24.75" x14ac:dyDescent="0.25">
      <c r="B944" s="26"/>
      <c r="C944" s="48" t="s">
        <v>908</v>
      </c>
      <c r="D944" s="49">
        <v>112</v>
      </c>
      <c r="E944" s="23"/>
      <c r="F944" s="286" t="s">
        <v>2522</v>
      </c>
      <c r="G944" s="287" t="s">
        <v>2524</v>
      </c>
      <c r="H944" s="287" t="s">
        <v>2523</v>
      </c>
      <c r="I944" s="23">
        <v>17439.2</v>
      </c>
      <c r="J944" s="169"/>
      <c r="K944" s="169"/>
      <c r="L944" s="169"/>
      <c r="M944" s="169"/>
      <c r="N944" s="169">
        <v>112</v>
      </c>
      <c r="O944" s="169">
        <v>16240</v>
      </c>
      <c r="P944" s="207"/>
      <c r="Q944" s="169"/>
      <c r="R944" s="169"/>
      <c r="S944" s="207"/>
      <c r="T944" s="169"/>
      <c r="U944" s="169"/>
      <c r="V944" s="169"/>
      <c r="W944" s="180"/>
      <c r="X944" s="207">
        <v>0</v>
      </c>
      <c r="Y944" s="263">
        <v>1199.2000000000007</v>
      </c>
      <c r="Z944" s="169"/>
      <c r="AA944" s="169"/>
      <c r="AB944" s="169"/>
      <c r="AC944" s="169"/>
      <c r="AD944" s="169"/>
      <c r="AE944" s="169"/>
      <c r="AF944" s="169"/>
      <c r="AG944" s="180"/>
      <c r="AH944" s="207">
        <v>17439.2</v>
      </c>
    </row>
    <row r="945" spans="2:34" ht="24.75" x14ac:dyDescent="0.25">
      <c r="B945" s="26"/>
      <c r="C945" s="48" t="s">
        <v>2499</v>
      </c>
      <c r="D945" s="57">
        <v>48</v>
      </c>
      <c r="E945" s="23"/>
      <c r="F945" s="286" t="s">
        <v>2522</v>
      </c>
      <c r="G945" s="287" t="s">
        <v>2524</v>
      </c>
      <c r="H945" s="287" t="s">
        <v>2523</v>
      </c>
      <c r="I945" s="23">
        <v>2496</v>
      </c>
      <c r="J945" s="169"/>
      <c r="K945" s="169"/>
      <c r="L945" s="169"/>
      <c r="M945" s="169"/>
      <c r="N945" s="169"/>
      <c r="O945" s="169"/>
      <c r="P945" s="169"/>
      <c r="Q945" s="169"/>
      <c r="R945" s="169"/>
      <c r="S945" s="207"/>
      <c r="T945" s="169"/>
      <c r="U945" s="169"/>
      <c r="V945" s="169"/>
      <c r="W945" s="180"/>
      <c r="X945" s="207">
        <v>48</v>
      </c>
      <c r="Y945" s="263">
        <v>2496</v>
      </c>
      <c r="Z945" s="169"/>
      <c r="AA945" s="169"/>
      <c r="AB945" s="169"/>
      <c r="AC945" s="169"/>
      <c r="AD945" s="169"/>
      <c r="AE945" s="169"/>
      <c r="AF945" s="169"/>
      <c r="AG945" s="180"/>
      <c r="AH945" s="207">
        <v>2496</v>
      </c>
    </row>
    <row r="946" spans="2:34" ht="24.75" x14ac:dyDescent="0.25">
      <c r="B946" s="26"/>
      <c r="C946" s="48" t="s">
        <v>2500</v>
      </c>
      <c r="D946" s="57">
        <v>24</v>
      </c>
      <c r="E946" s="23"/>
      <c r="F946" s="286" t="s">
        <v>2522</v>
      </c>
      <c r="G946" s="287" t="s">
        <v>2524</v>
      </c>
      <c r="H946" s="287" t="s">
        <v>2523</v>
      </c>
      <c r="I946" s="23">
        <v>2256</v>
      </c>
      <c r="J946" s="169"/>
      <c r="K946" s="169"/>
      <c r="L946" s="169"/>
      <c r="M946" s="169"/>
      <c r="N946" s="169"/>
      <c r="O946" s="169"/>
      <c r="P946" s="169"/>
      <c r="Q946" s="169"/>
      <c r="R946" s="169"/>
      <c r="S946" s="207"/>
      <c r="T946" s="169"/>
      <c r="U946" s="169"/>
      <c r="V946" s="169"/>
      <c r="W946" s="180"/>
      <c r="X946" s="207">
        <v>24</v>
      </c>
      <c r="Y946" s="263">
        <v>2256</v>
      </c>
      <c r="Z946" s="169"/>
      <c r="AA946" s="169"/>
      <c r="AB946" s="169"/>
      <c r="AC946" s="169"/>
      <c r="AD946" s="169"/>
      <c r="AE946" s="169"/>
      <c r="AF946" s="169"/>
      <c r="AG946" s="180"/>
      <c r="AH946" s="207">
        <v>2256</v>
      </c>
    </row>
    <row r="947" spans="2:34" ht="24.75" x14ac:dyDescent="0.25">
      <c r="B947" s="26"/>
      <c r="C947" s="48" t="s">
        <v>2501</v>
      </c>
      <c r="D947" s="57">
        <v>600</v>
      </c>
      <c r="E947" s="23"/>
      <c r="F947" s="286" t="s">
        <v>2522</v>
      </c>
      <c r="G947" s="287" t="s">
        <v>2524</v>
      </c>
      <c r="H947" s="287" t="s">
        <v>2523</v>
      </c>
      <c r="I947" s="23">
        <v>10800</v>
      </c>
      <c r="J947" s="169"/>
      <c r="K947" s="169"/>
      <c r="L947" s="169"/>
      <c r="M947" s="169"/>
      <c r="N947" s="169"/>
      <c r="O947" s="169"/>
      <c r="P947" s="169"/>
      <c r="Q947" s="169"/>
      <c r="R947" s="169"/>
      <c r="S947" s="207"/>
      <c r="T947" s="169"/>
      <c r="U947" s="169"/>
      <c r="V947" s="169"/>
      <c r="W947" s="180"/>
      <c r="X947" s="207">
        <v>600</v>
      </c>
      <c r="Y947" s="263">
        <v>10800</v>
      </c>
      <c r="Z947" s="169"/>
      <c r="AA947" s="169"/>
      <c r="AB947" s="169"/>
      <c r="AC947" s="169"/>
      <c r="AD947" s="169"/>
      <c r="AE947" s="169"/>
      <c r="AF947" s="169"/>
      <c r="AG947" s="180"/>
      <c r="AH947" s="207">
        <v>10800</v>
      </c>
    </row>
    <row r="948" spans="2:34" ht="24.75" x14ac:dyDescent="0.25">
      <c r="B948" s="26"/>
      <c r="C948" s="48" t="s">
        <v>879</v>
      </c>
      <c r="D948" s="49">
        <v>2</v>
      </c>
      <c r="E948" s="23"/>
      <c r="F948" s="286" t="s">
        <v>2522</v>
      </c>
      <c r="G948" s="287" t="s">
        <v>2524</v>
      </c>
      <c r="H948" s="287" t="s">
        <v>2523</v>
      </c>
      <c r="I948" s="23">
        <v>281.60000000000002</v>
      </c>
      <c r="J948" s="169"/>
      <c r="K948" s="169"/>
      <c r="L948" s="169"/>
      <c r="M948" s="169"/>
      <c r="N948" s="169">
        <v>2</v>
      </c>
      <c r="O948" s="169">
        <v>250</v>
      </c>
      <c r="P948" s="169"/>
      <c r="Q948" s="169"/>
      <c r="R948" s="169"/>
      <c r="S948" s="207"/>
      <c r="T948" s="169"/>
      <c r="U948" s="169"/>
      <c r="V948" s="169"/>
      <c r="W948" s="180"/>
      <c r="X948" s="207">
        <v>0</v>
      </c>
      <c r="Y948" s="263">
        <v>31.600000000000023</v>
      </c>
      <c r="Z948" s="169"/>
      <c r="AA948" s="169"/>
      <c r="AB948" s="169"/>
      <c r="AC948" s="169"/>
      <c r="AD948" s="169"/>
      <c r="AE948" s="169"/>
      <c r="AF948" s="169"/>
      <c r="AG948" s="180"/>
      <c r="AH948" s="207">
        <v>281.60000000000002</v>
      </c>
    </row>
    <row r="949" spans="2:34" ht="24.75" x14ac:dyDescent="0.25">
      <c r="B949" s="26"/>
      <c r="C949" s="48" t="s">
        <v>880</v>
      </c>
      <c r="D949" s="49">
        <v>2</v>
      </c>
      <c r="E949" s="23"/>
      <c r="F949" s="286" t="s">
        <v>2522</v>
      </c>
      <c r="G949" s="287" t="s">
        <v>2524</v>
      </c>
      <c r="H949" s="287" t="s">
        <v>2523</v>
      </c>
      <c r="I949" s="23">
        <v>352</v>
      </c>
      <c r="J949" s="169"/>
      <c r="K949" s="169"/>
      <c r="L949" s="169"/>
      <c r="M949" s="169"/>
      <c r="N949" s="169">
        <v>2</v>
      </c>
      <c r="O949" s="169">
        <v>310</v>
      </c>
      <c r="P949" s="169"/>
      <c r="Q949" s="169"/>
      <c r="R949" s="169"/>
      <c r="S949" s="207"/>
      <c r="T949" s="169"/>
      <c r="U949" s="169"/>
      <c r="V949" s="169"/>
      <c r="W949" s="180"/>
      <c r="X949" s="207">
        <v>0</v>
      </c>
      <c r="Y949" s="263">
        <v>42</v>
      </c>
      <c r="Z949" s="169"/>
      <c r="AA949" s="169"/>
      <c r="AB949" s="169"/>
      <c r="AC949" s="169"/>
      <c r="AD949" s="169"/>
      <c r="AE949" s="169"/>
      <c r="AF949" s="169"/>
      <c r="AG949" s="180"/>
      <c r="AH949" s="207">
        <v>352</v>
      </c>
    </row>
    <row r="950" spans="2:34" ht="24.75" x14ac:dyDescent="0.25">
      <c r="B950" s="26"/>
      <c r="C950" s="48" t="s">
        <v>881</v>
      </c>
      <c r="D950" s="49">
        <v>46</v>
      </c>
      <c r="E950" s="23"/>
      <c r="F950" s="286" t="s">
        <v>2522</v>
      </c>
      <c r="G950" s="287" t="s">
        <v>2524</v>
      </c>
      <c r="H950" s="287" t="s">
        <v>2523</v>
      </c>
      <c r="I950" s="23">
        <v>1024.7744</v>
      </c>
      <c r="J950" s="169"/>
      <c r="K950" s="169"/>
      <c r="L950" s="169"/>
      <c r="M950" s="169"/>
      <c r="N950" s="169">
        <v>34</v>
      </c>
      <c r="O950" s="169">
        <v>714</v>
      </c>
      <c r="P950" s="207"/>
      <c r="Q950" s="169"/>
      <c r="R950" s="169"/>
      <c r="S950" s="207"/>
      <c r="T950" s="169"/>
      <c r="U950" s="169"/>
      <c r="V950" s="169"/>
      <c r="W950" s="180"/>
      <c r="X950" s="207">
        <v>12</v>
      </c>
      <c r="Y950" s="263">
        <v>310.77440000000001</v>
      </c>
      <c r="Z950" s="169"/>
      <c r="AA950" s="169"/>
      <c r="AB950" s="169"/>
      <c r="AC950" s="169"/>
      <c r="AD950" s="169"/>
      <c r="AE950" s="169"/>
      <c r="AF950" s="169"/>
      <c r="AG950" s="180"/>
      <c r="AH950" s="207">
        <v>1024.7744</v>
      </c>
    </row>
    <row r="951" spans="2:34" ht="24.75" x14ac:dyDescent="0.25">
      <c r="B951" s="26"/>
      <c r="C951" s="48" t="s">
        <v>882</v>
      </c>
      <c r="D951" s="57">
        <v>16</v>
      </c>
      <c r="E951" s="23"/>
      <c r="F951" s="286" t="s">
        <v>2522</v>
      </c>
      <c r="G951" s="287" t="s">
        <v>2524</v>
      </c>
      <c r="H951" s="287" t="s">
        <v>2523</v>
      </c>
      <c r="I951" s="23">
        <v>5600</v>
      </c>
      <c r="J951" s="169"/>
      <c r="K951" s="169"/>
      <c r="L951" s="169"/>
      <c r="M951" s="169"/>
      <c r="N951" s="169"/>
      <c r="O951" s="169"/>
      <c r="P951" s="169"/>
      <c r="Q951" s="169"/>
      <c r="R951" s="169"/>
      <c r="S951" s="207"/>
      <c r="T951" s="169"/>
      <c r="U951" s="169"/>
      <c r="V951" s="169"/>
      <c r="W951" s="180"/>
      <c r="X951" s="207">
        <v>16</v>
      </c>
      <c r="Y951" s="263">
        <v>5600</v>
      </c>
      <c r="Z951" s="169"/>
      <c r="AA951" s="169"/>
      <c r="AB951" s="169"/>
      <c r="AC951" s="169"/>
      <c r="AD951" s="169"/>
      <c r="AE951" s="169"/>
      <c r="AF951" s="169"/>
      <c r="AG951" s="180"/>
      <c r="AH951" s="207">
        <v>5600</v>
      </c>
    </row>
    <row r="952" spans="2:34" ht="24.75" x14ac:dyDescent="0.25">
      <c r="B952" s="26"/>
      <c r="C952" s="48" t="s">
        <v>883</v>
      </c>
      <c r="D952" s="57">
        <v>12</v>
      </c>
      <c r="E952" s="23"/>
      <c r="F952" s="286" t="s">
        <v>2522</v>
      </c>
      <c r="G952" s="287" t="s">
        <v>2524</v>
      </c>
      <c r="H952" s="287" t="s">
        <v>2523</v>
      </c>
      <c r="I952" s="23">
        <v>4200</v>
      </c>
      <c r="J952" s="169"/>
      <c r="K952" s="169"/>
      <c r="L952" s="169"/>
      <c r="M952" s="169"/>
      <c r="N952" s="169"/>
      <c r="O952" s="169"/>
      <c r="P952" s="169"/>
      <c r="Q952" s="169"/>
      <c r="R952" s="169"/>
      <c r="S952" s="207"/>
      <c r="T952" s="169"/>
      <c r="U952" s="169"/>
      <c r="V952" s="169"/>
      <c r="W952" s="180"/>
      <c r="X952" s="207">
        <v>12</v>
      </c>
      <c r="Y952" s="263">
        <v>4200</v>
      </c>
      <c r="Z952" s="169"/>
      <c r="AA952" s="169"/>
      <c r="AB952" s="169"/>
      <c r="AC952" s="169"/>
      <c r="AD952" s="169"/>
      <c r="AE952" s="169"/>
      <c r="AF952" s="169"/>
      <c r="AG952" s="180"/>
      <c r="AH952" s="207">
        <v>4200</v>
      </c>
    </row>
    <row r="953" spans="2:34" ht="24.75" x14ac:dyDescent="0.25">
      <c r="B953" s="26"/>
      <c r="C953" s="48" t="s">
        <v>2502</v>
      </c>
      <c r="D953" s="57">
        <v>12</v>
      </c>
      <c r="E953" s="23"/>
      <c r="F953" s="286" t="s">
        <v>2522</v>
      </c>
      <c r="G953" s="287" t="s">
        <v>2524</v>
      </c>
      <c r="H953" s="287" t="s">
        <v>2523</v>
      </c>
      <c r="I953" s="23">
        <v>4200</v>
      </c>
      <c r="J953" s="169"/>
      <c r="K953" s="169"/>
      <c r="L953" s="169"/>
      <c r="M953" s="169"/>
      <c r="N953" s="169"/>
      <c r="O953" s="169"/>
      <c r="P953" s="169"/>
      <c r="Q953" s="169"/>
      <c r="R953" s="169"/>
      <c r="S953" s="207"/>
      <c r="T953" s="169"/>
      <c r="U953" s="169"/>
      <c r="V953" s="169"/>
      <c r="W953" s="180"/>
      <c r="X953" s="207">
        <v>12</v>
      </c>
      <c r="Y953" s="263">
        <v>4200</v>
      </c>
      <c r="Z953" s="169"/>
      <c r="AA953" s="169"/>
      <c r="AB953" s="169"/>
      <c r="AC953" s="169"/>
      <c r="AD953" s="169"/>
      <c r="AE953" s="169"/>
      <c r="AF953" s="169"/>
      <c r="AG953" s="180"/>
      <c r="AH953" s="207">
        <v>4200</v>
      </c>
    </row>
    <row r="954" spans="2:34" ht="24.75" x14ac:dyDescent="0.25">
      <c r="B954" s="26"/>
      <c r="C954" s="48" t="s">
        <v>884</v>
      </c>
      <c r="D954" s="49">
        <v>20</v>
      </c>
      <c r="E954" s="23"/>
      <c r="F954" s="286" t="s">
        <v>2522</v>
      </c>
      <c r="G954" s="287" t="s">
        <v>2524</v>
      </c>
      <c r="H954" s="287" t="s">
        <v>2523</v>
      </c>
      <c r="I954" s="23">
        <v>4604</v>
      </c>
      <c r="J954" s="169"/>
      <c r="K954" s="169"/>
      <c r="L954" s="169"/>
      <c r="M954" s="169"/>
      <c r="N954" s="169"/>
      <c r="O954" s="169"/>
      <c r="P954" s="169"/>
      <c r="Q954" s="169"/>
      <c r="R954" s="169"/>
      <c r="S954" s="207"/>
      <c r="T954" s="169"/>
      <c r="U954" s="169"/>
      <c r="V954" s="169"/>
      <c r="W954" s="180"/>
      <c r="X954" s="207">
        <v>20</v>
      </c>
      <c r="Y954" s="263">
        <v>4604</v>
      </c>
      <c r="Z954" s="169"/>
      <c r="AA954" s="169"/>
      <c r="AB954" s="169"/>
      <c r="AC954" s="169"/>
      <c r="AD954" s="169"/>
      <c r="AE954" s="169"/>
      <c r="AF954" s="169"/>
      <c r="AG954" s="180"/>
      <c r="AH954" s="207">
        <v>4604</v>
      </c>
    </row>
    <row r="955" spans="2:34" ht="24.75" x14ac:dyDescent="0.25">
      <c r="B955" s="26"/>
      <c r="C955" s="48" t="s">
        <v>885</v>
      </c>
      <c r="D955" s="49">
        <v>0</v>
      </c>
      <c r="E955" s="23"/>
      <c r="F955" s="286" t="s">
        <v>2522</v>
      </c>
      <c r="G955" s="287" t="s">
        <v>2524</v>
      </c>
      <c r="H955" s="287" t="s">
        <v>2523</v>
      </c>
      <c r="I955" s="23">
        <v>0</v>
      </c>
      <c r="J955" s="169"/>
      <c r="K955" s="169"/>
      <c r="L955" s="169"/>
      <c r="M955" s="169"/>
      <c r="N955" s="169"/>
      <c r="O955" s="169"/>
      <c r="P955" s="169"/>
      <c r="Q955" s="169"/>
      <c r="R955" s="169"/>
      <c r="S955" s="207"/>
      <c r="T955" s="169"/>
      <c r="U955" s="169"/>
      <c r="V955" s="169"/>
      <c r="W955" s="180"/>
      <c r="X955" s="207">
        <v>0</v>
      </c>
      <c r="Y955" s="263">
        <v>0</v>
      </c>
      <c r="Z955" s="169"/>
      <c r="AA955" s="169"/>
      <c r="AB955" s="169"/>
      <c r="AC955" s="169"/>
      <c r="AD955" s="169"/>
      <c r="AE955" s="169"/>
      <c r="AF955" s="169"/>
      <c r="AG955" s="180"/>
      <c r="AH955" s="207">
        <v>0</v>
      </c>
    </row>
    <row r="956" spans="2:34" ht="24.75" x14ac:dyDescent="0.25">
      <c r="B956" s="26"/>
      <c r="C956" s="48" t="s">
        <v>886</v>
      </c>
      <c r="D956" s="49">
        <v>30</v>
      </c>
      <c r="E956" s="23"/>
      <c r="F956" s="286" t="s">
        <v>2522</v>
      </c>
      <c r="G956" s="287" t="s">
        <v>2524</v>
      </c>
      <c r="H956" s="287" t="s">
        <v>2523</v>
      </c>
      <c r="I956" s="23">
        <v>1650</v>
      </c>
      <c r="J956" s="169"/>
      <c r="K956" s="169"/>
      <c r="L956" s="169"/>
      <c r="M956" s="169"/>
      <c r="N956" s="169">
        <v>30</v>
      </c>
      <c r="O956" s="169">
        <v>1500</v>
      </c>
      <c r="P956" s="169"/>
      <c r="Q956" s="169"/>
      <c r="R956" s="169"/>
      <c r="S956" s="207"/>
      <c r="T956" s="169"/>
      <c r="U956" s="169"/>
      <c r="V956" s="169"/>
      <c r="W956" s="180"/>
      <c r="X956" s="207">
        <v>0</v>
      </c>
      <c r="Y956" s="263">
        <v>150</v>
      </c>
      <c r="Z956" s="169"/>
      <c r="AA956" s="169"/>
      <c r="AB956" s="169"/>
      <c r="AC956" s="169"/>
      <c r="AD956" s="169"/>
      <c r="AE956" s="169"/>
      <c r="AF956" s="169"/>
      <c r="AG956" s="180"/>
      <c r="AH956" s="207">
        <v>1650</v>
      </c>
    </row>
    <row r="957" spans="2:34" ht="24.75" x14ac:dyDescent="0.25">
      <c r="B957" s="26"/>
      <c r="C957" s="48" t="s">
        <v>887</v>
      </c>
      <c r="D957" s="49">
        <v>2</v>
      </c>
      <c r="E957" s="23"/>
      <c r="F957" s="286" t="s">
        <v>2522</v>
      </c>
      <c r="G957" s="287" t="s">
        <v>2524</v>
      </c>
      <c r="H957" s="287" t="s">
        <v>2523</v>
      </c>
      <c r="I957" s="23">
        <v>1653.6959999999997</v>
      </c>
      <c r="J957" s="169"/>
      <c r="K957" s="169"/>
      <c r="L957" s="169"/>
      <c r="M957" s="169"/>
      <c r="N957" s="169"/>
      <c r="O957" s="169"/>
      <c r="P957" s="169"/>
      <c r="Q957" s="169"/>
      <c r="R957" s="169"/>
      <c r="S957" s="207"/>
      <c r="T957" s="169"/>
      <c r="U957" s="169"/>
      <c r="V957" s="169"/>
      <c r="W957" s="180"/>
      <c r="X957" s="207">
        <v>2</v>
      </c>
      <c r="Y957" s="263">
        <v>1653.6959999999997</v>
      </c>
      <c r="Z957" s="169"/>
      <c r="AA957" s="169"/>
      <c r="AB957" s="169"/>
      <c r="AC957" s="169"/>
      <c r="AD957" s="169"/>
      <c r="AE957" s="169"/>
      <c r="AF957" s="169"/>
      <c r="AG957" s="180"/>
      <c r="AH957" s="207">
        <v>1653.6959999999997</v>
      </c>
    </row>
    <row r="958" spans="2:34" ht="24.75" x14ac:dyDescent="0.25">
      <c r="B958" s="26"/>
      <c r="C958" s="48" t="s">
        <v>888</v>
      </c>
      <c r="D958" s="49">
        <v>7</v>
      </c>
      <c r="E958" s="23"/>
      <c r="F958" s="286" t="s">
        <v>2522</v>
      </c>
      <c r="G958" s="287" t="s">
        <v>2524</v>
      </c>
      <c r="H958" s="287" t="s">
        <v>2523</v>
      </c>
      <c r="I958" s="23">
        <v>808.346</v>
      </c>
      <c r="J958" s="169"/>
      <c r="K958" s="169"/>
      <c r="L958" s="169"/>
      <c r="M958" s="169"/>
      <c r="N958" s="169"/>
      <c r="O958" s="169"/>
      <c r="P958" s="169"/>
      <c r="Q958" s="169"/>
      <c r="R958" s="169"/>
      <c r="S958" s="207"/>
      <c r="T958" s="169"/>
      <c r="U958" s="169"/>
      <c r="V958" s="169"/>
      <c r="W958" s="180"/>
      <c r="X958" s="207">
        <v>7</v>
      </c>
      <c r="Y958" s="263">
        <v>808.346</v>
      </c>
      <c r="Z958" s="169"/>
      <c r="AA958" s="169"/>
      <c r="AB958" s="169"/>
      <c r="AC958" s="169"/>
      <c r="AD958" s="169"/>
      <c r="AE958" s="169"/>
      <c r="AF958" s="169"/>
      <c r="AG958" s="180"/>
      <c r="AH958" s="207">
        <v>808.346</v>
      </c>
    </row>
    <row r="959" spans="2:34" ht="24.75" x14ac:dyDescent="0.25">
      <c r="B959" s="26"/>
      <c r="C959" s="48" t="s">
        <v>889</v>
      </c>
      <c r="D959" s="57">
        <v>38</v>
      </c>
      <c r="E959" s="23"/>
      <c r="F959" s="286" t="s">
        <v>2522</v>
      </c>
      <c r="G959" s="287" t="s">
        <v>2524</v>
      </c>
      <c r="H959" s="287" t="s">
        <v>2523</v>
      </c>
      <c r="I959" s="23">
        <v>12322.2</v>
      </c>
      <c r="J959" s="169"/>
      <c r="K959" s="169"/>
      <c r="L959" s="169"/>
      <c r="M959" s="169"/>
      <c r="N959" s="169"/>
      <c r="O959" s="169"/>
      <c r="P959" s="169"/>
      <c r="Q959" s="169"/>
      <c r="R959" s="169"/>
      <c r="S959" s="207"/>
      <c r="T959" s="169"/>
      <c r="U959" s="169"/>
      <c r="V959" s="169"/>
      <c r="W959" s="180"/>
      <c r="X959" s="207">
        <v>38</v>
      </c>
      <c r="Y959" s="263">
        <v>12322.2</v>
      </c>
      <c r="Z959" s="169"/>
      <c r="AA959" s="169"/>
      <c r="AB959" s="169"/>
      <c r="AC959" s="169"/>
      <c r="AD959" s="169"/>
      <c r="AE959" s="169"/>
      <c r="AF959" s="169"/>
      <c r="AG959" s="180"/>
      <c r="AH959" s="207">
        <v>12322.2</v>
      </c>
    </row>
    <row r="960" spans="2:34" ht="24.75" x14ac:dyDescent="0.25">
      <c r="B960" s="26"/>
      <c r="C960" s="48" t="s">
        <v>2503</v>
      </c>
      <c r="D960" s="57">
        <v>24</v>
      </c>
      <c r="E960" s="23"/>
      <c r="F960" s="286" t="s">
        <v>2522</v>
      </c>
      <c r="G960" s="287" t="s">
        <v>2524</v>
      </c>
      <c r="H960" s="287" t="s">
        <v>2523</v>
      </c>
      <c r="I960" s="23">
        <v>10080</v>
      </c>
      <c r="J960" s="169"/>
      <c r="K960" s="169"/>
      <c r="L960" s="169"/>
      <c r="M960" s="169"/>
      <c r="N960" s="169"/>
      <c r="O960" s="169"/>
      <c r="P960" s="169"/>
      <c r="Q960" s="169"/>
      <c r="R960" s="169"/>
      <c r="S960" s="207"/>
      <c r="T960" s="169"/>
      <c r="U960" s="169"/>
      <c r="V960" s="169"/>
      <c r="W960" s="180"/>
      <c r="X960" s="207">
        <v>24</v>
      </c>
      <c r="Y960" s="263">
        <v>10080</v>
      </c>
      <c r="Z960" s="169"/>
      <c r="AA960" s="169"/>
      <c r="AB960" s="169"/>
      <c r="AC960" s="169"/>
      <c r="AD960" s="169"/>
      <c r="AE960" s="169"/>
      <c r="AF960" s="169"/>
      <c r="AG960" s="180"/>
      <c r="AH960" s="207">
        <v>10080</v>
      </c>
    </row>
    <row r="961" spans="2:34" ht="24.75" x14ac:dyDescent="0.25">
      <c r="B961" s="26"/>
      <c r="C961" s="48" t="s">
        <v>890</v>
      </c>
      <c r="D961" s="49">
        <v>176</v>
      </c>
      <c r="E961" s="23"/>
      <c r="F961" s="286" t="s">
        <v>2522</v>
      </c>
      <c r="G961" s="287" t="s">
        <v>2524</v>
      </c>
      <c r="H961" s="287" t="s">
        <v>2523</v>
      </c>
      <c r="I961" s="23">
        <v>4048</v>
      </c>
      <c r="J961" s="169"/>
      <c r="K961" s="169"/>
      <c r="L961" s="169"/>
      <c r="M961" s="169"/>
      <c r="N961" s="169">
        <v>176</v>
      </c>
      <c r="O961" s="169">
        <v>4048</v>
      </c>
      <c r="P961" s="207"/>
      <c r="Q961" s="169"/>
      <c r="R961" s="169"/>
      <c r="S961" s="207"/>
      <c r="T961" s="169"/>
      <c r="U961" s="169"/>
      <c r="V961" s="169"/>
      <c r="W961" s="180"/>
      <c r="X961" s="207">
        <v>0</v>
      </c>
      <c r="Y961" s="263">
        <v>0</v>
      </c>
      <c r="Z961" s="169"/>
      <c r="AA961" s="169"/>
      <c r="AB961" s="169"/>
      <c r="AC961" s="169"/>
      <c r="AD961" s="169"/>
      <c r="AE961" s="169"/>
      <c r="AF961" s="169"/>
      <c r="AG961" s="180"/>
      <c r="AH961" s="207">
        <v>4048</v>
      </c>
    </row>
    <row r="962" spans="2:34" ht="24.75" x14ac:dyDescent="0.25">
      <c r="B962" s="26"/>
      <c r="C962" s="48" t="s">
        <v>891</v>
      </c>
      <c r="D962" s="57">
        <v>1300</v>
      </c>
      <c r="E962" s="23"/>
      <c r="F962" s="286" t="s">
        <v>2522</v>
      </c>
      <c r="G962" s="287" t="s">
        <v>2524</v>
      </c>
      <c r="H962" s="287" t="s">
        <v>2523</v>
      </c>
      <c r="I962" s="23">
        <v>34723.799999999996</v>
      </c>
      <c r="J962" s="169"/>
      <c r="K962" s="169"/>
      <c r="L962" s="169"/>
      <c r="M962" s="169"/>
      <c r="N962" s="169">
        <v>1070</v>
      </c>
      <c r="O962" s="169">
        <v>30495</v>
      </c>
      <c r="P962" s="207"/>
      <c r="Q962" s="169"/>
      <c r="R962" s="169"/>
      <c r="S962" s="207"/>
      <c r="T962" s="169"/>
      <c r="U962" s="169"/>
      <c r="V962" s="169"/>
      <c r="W962" s="180"/>
      <c r="X962" s="207">
        <v>230</v>
      </c>
      <c r="Y962" s="263">
        <v>4228.7999999999956</v>
      </c>
      <c r="Z962" s="169"/>
      <c r="AA962" s="169"/>
      <c r="AB962" s="169"/>
      <c r="AC962" s="169"/>
      <c r="AD962" s="169"/>
      <c r="AE962" s="169"/>
      <c r="AF962" s="169"/>
      <c r="AG962" s="180"/>
      <c r="AH962" s="207">
        <v>34723.799999999996</v>
      </c>
    </row>
    <row r="963" spans="2:34" ht="24.75" x14ac:dyDescent="0.25">
      <c r="B963" s="26"/>
      <c r="C963" s="48" t="s">
        <v>892</v>
      </c>
      <c r="D963" s="49">
        <v>0</v>
      </c>
      <c r="E963" s="23"/>
      <c r="F963" s="286" t="s">
        <v>2522</v>
      </c>
      <c r="G963" s="287" t="s">
        <v>2524</v>
      </c>
      <c r="H963" s="287" t="s">
        <v>2523</v>
      </c>
      <c r="I963" s="23">
        <v>0</v>
      </c>
      <c r="J963" s="169"/>
      <c r="K963" s="169"/>
      <c r="L963" s="169"/>
      <c r="M963" s="169"/>
      <c r="N963" s="169"/>
      <c r="O963" s="169"/>
      <c r="P963" s="207"/>
      <c r="Q963" s="169"/>
      <c r="R963" s="169"/>
      <c r="S963" s="207"/>
      <c r="T963" s="169"/>
      <c r="U963" s="169"/>
      <c r="V963" s="169"/>
      <c r="W963" s="180"/>
      <c r="X963" s="207">
        <v>0</v>
      </c>
      <c r="Y963" s="263">
        <v>0</v>
      </c>
      <c r="Z963" s="169"/>
      <c r="AA963" s="169"/>
      <c r="AB963" s="169"/>
      <c r="AC963" s="169"/>
      <c r="AD963" s="169"/>
      <c r="AE963" s="169"/>
      <c r="AF963" s="169"/>
      <c r="AG963" s="180"/>
      <c r="AH963" s="207">
        <v>0</v>
      </c>
    </row>
    <row r="964" spans="2:34" ht="24.75" x14ac:dyDescent="0.25">
      <c r="B964" s="26"/>
      <c r="C964" s="48" t="s">
        <v>893</v>
      </c>
      <c r="D964" s="89">
        <v>272</v>
      </c>
      <c r="E964" s="88"/>
      <c r="F964" s="286" t="s">
        <v>2522</v>
      </c>
      <c r="G964" s="287" t="s">
        <v>2524</v>
      </c>
      <c r="H964" s="287" t="s">
        <v>2523</v>
      </c>
      <c r="I964" s="88">
        <v>15776</v>
      </c>
      <c r="J964" s="199"/>
      <c r="K964" s="199"/>
      <c r="L964" s="199"/>
      <c r="M964" s="199"/>
      <c r="N964" s="199">
        <v>272</v>
      </c>
      <c r="O964" s="199">
        <v>15776</v>
      </c>
      <c r="P964" s="207"/>
      <c r="Q964" s="169"/>
      <c r="R964" s="169"/>
      <c r="S964" s="207"/>
      <c r="T964" s="169"/>
      <c r="U964" s="169"/>
      <c r="V964" s="169"/>
      <c r="W964" s="180"/>
      <c r="X964" s="207">
        <v>0</v>
      </c>
      <c r="Y964" s="263">
        <v>0</v>
      </c>
      <c r="Z964" s="169"/>
      <c r="AA964" s="169"/>
      <c r="AB964" s="169"/>
      <c r="AC964" s="169"/>
      <c r="AD964" s="169"/>
      <c r="AE964" s="169"/>
      <c r="AF964" s="169"/>
      <c r="AG964" s="180"/>
      <c r="AH964" s="207">
        <v>15776</v>
      </c>
    </row>
    <row r="965" spans="2:34" ht="24.75" x14ac:dyDescent="0.25">
      <c r="B965" s="26"/>
      <c r="C965" s="48" t="s">
        <v>894</v>
      </c>
      <c r="D965" s="89">
        <v>112</v>
      </c>
      <c r="E965" s="88"/>
      <c r="F965" s="286" t="s">
        <v>2522</v>
      </c>
      <c r="G965" s="287" t="s">
        <v>2524</v>
      </c>
      <c r="H965" s="287" t="s">
        <v>2523</v>
      </c>
      <c r="I965" s="88">
        <v>9520</v>
      </c>
      <c r="J965" s="199"/>
      <c r="K965" s="199"/>
      <c r="L965" s="199"/>
      <c r="M965" s="199"/>
      <c r="N965" s="199">
        <v>112</v>
      </c>
      <c r="O965" s="199">
        <v>9520</v>
      </c>
      <c r="P965" s="207"/>
      <c r="Q965" s="169"/>
      <c r="R965" s="169"/>
      <c r="S965" s="207"/>
      <c r="T965" s="169"/>
      <c r="U965" s="169"/>
      <c r="V965" s="169"/>
      <c r="W965" s="180"/>
      <c r="X965" s="207">
        <v>0</v>
      </c>
      <c r="Y965" s="263">
        <v>0</v>
      </c>
      <c r="Z965" s="169"/>
      <c r="AA965" s="169"/>
      <c r="AB965" s="169"/>
      <c r="AC965" s="169"/>
      <c r="AD965" s="169"/>
      <c r="AE965" s="169"/>
      <c r="AF965" s="169"/>
      <c r="AG965" s="180"/>
      <c r="AH965" s="207">
        <v>9520</v>
      </c>
    </row>
    <row r="966" spans="2:34" ht="24.75" x14ac:dyDescent="0.25">
      <c r="B966" s="26"/>
      <c r="C966" s="48" t="s">
        <v>895</v>
      </c>
      <c r="D966" s="49">
        <v>5</v>
      </c>
      <c r="E966" s="23"/>
      <c r="F966" s="286" t="s">
        <v>2522</v>
      </c>
      <c r="G966" s="287" t="s">
        <v>2524</v>
      </c>
      <c r="H966" s="287" t="s">
        <v>2523</v>
      </c>
      <c r="I966" s="23">
        <v>135</v>
      </c>
      <c r="J966" s="169"/>
      <c r="K966" s="169"/>
      <c r="L966" s="169"/>
      <c r="M966" s="169"/>
      <c r="N966" s="169">
        <v>5</v>
      </c>
      <c r="O966" s="169">
        <v>100</v>
      </c>
      <c r="P966" s="169"/>
      <c r="Q966" s="169"/>
      <c r="R966" s="169"/>
      <c r="S966" s="207"/>
      <c r="T966" s="169"/>
      <c r="U966" s="169"/>
      <c r="V966" s="169"/>
      <c r="W966" s="180"/>
      <c r="X966" s="207">
        <v>0</v>
      </c>
      <c r="Y966" s="263">
        <v>35</v>
      </c>
      <c r="Z966" s="169"/>
      <c r="AA966" s="169"/>
      <c r="AB966" s="169"/>
      <c r="AC966" s="169"/>
      <c r="AD966" s="169"/>
      <c r="AE966" s="169"/>
      <c r="AF966" s="169"/>
      <c r="AG966" s="180"/>
      <c r="AH966" s="207">
        <v>135</v>
      </c>
    </row>
    <row r="967" spans="2:34" ht="24.75" x14ac:dyDescent="0.25">
      <c r="B967" s="26"/>
      <c r="C967" s="48" t="s">
        <v>710</v>
      </c>
      <c r="D967" s="49">
        <v>1</v>
      </c>
      <c r="E967" s="23"/>
      <c r="F967" s="286" t="s">
        <v>2522</v>
      </c>
      <c r="G967" s="287" t="s">
        <v>2524</v>
      </c>
      <c r="H967" s="287" t="s">
        <v>2523</v>
      </c>
      <c r="I967" s="23">
        <v>79.924000000000007</v>
      </c>
      <c r="J967" s="169"/>
      <c r="K967" s="169"/>
      <c r="L967" s="169"/>
      <c r="M967" s="169"/>
      <c r="N967" s="169"/>
      <c r="O967" s="169"/>
      <c r="P967" s="169"/>
      <c r="Q967" s="169"/>
      <c r="R967" s="169"/>
      <c r="S967" s="207"/>
      <c r="T967" s="169"/>
      <c r="U967" s="169"/>
      <c r="V967" s="169"/>
      <c r="W967" s="180"/>
      <c r="X967" s="207">
        <v>1</v>
      </c>
      <c r="Y967" s="263">
        <v>79.924000000000007</v>
      </c>
      <c r="Z967" s="169"/>
      <c r="AA967" s="169"/>
      <c r="AB967" s="169"/>
      <c r="AC967" s="169"/>
      <c r="AD967" s="169"/>
      <c r="AE967" s="169"/>
      <c r="AF967" s="169"/>
      <c r="AG967" s="180"/>
      <c r="AH967" s="207">
        <v>79.924000000000007</v>
      </c>
    </row>
    <row r="968" spans="2:34" ht="24.75" x14ac:dyDescent="0.25">
      <c r="B968" s="26"/>
      <c r="C968" s="48" t="s">
        <v>896</v>
      </c>
      <c r="D968" s="49">
        <v>168</v>
      </c>
      <c r="E968" s="23"/>
      <c r="F968" s="286" t="s">
        <v>2522</v>
      </c>
      <c r="G968" s="287" t="s">
        <v>2524</v>
      </c>
      <c r="H968" s="287" t="s">
        <v>2523</v>
      </c>
      <c r="I968" s="23">
        <v>14599.2</v>
      </c>
      <c r="J968" s="169"/>
      <c r="K968" s="169"/>
      <c r="L968" s="169"/>
      <c r="M968" s="169"/>
      <c r="N968" s="169">
        <v>168</v>
      </c>
      <c r="O968" s="169">
        <v>13272</v>
      </c>
      <c r="P968" s="169"/>
      <c r="Q968" s="169"/>
      <c r="R968" s="169"/>
      <c r="S968" s="207"/>
      <c r="T968" s="169"/>
      <c r="U968" s="169"/>
      <c r="V968" s="169"/>
      <c r="W968" s="180"/>
      <c r="X968" s="207">
        <v>0</v>
      </c>
      <c r="Y968" s="263">
        <v>1327.2000000000007</v>
      </c>
      <c r="Z968" s="169"/>
      <c r="AA968" s="169"/>
      <c r="AB968" s="169"/>
      <c r="AC968" s="169"/>
      <c r="AD968" s="169"/>
      <c r="AE968" s="169"/>
      <c r="AF968" s="169"/>
      <c r="AG968" s="180"/>
      <c r="AH968" s="207">
        <v>14599.2</v>
      </c>
    </row>
    <row r="969" spans="2:34" x14ac:dyDescent="0.25">
      <c r="B969" s="15">
        <v>22106</v>
      </c>
      <c r="C969" s="67" t="s">
        <v>897</v>
      </c>
      <c r="D969" s="15"/>
      <c r="E969" s="15"/>
      <c r="F969" s="15"/>
      <c r="G969" s="15"/>
      <c r="H969" s="15"/>
      <c r="I969" s="172">
        <v>67603.319900000002</v>
      </c>
      <c r="J969" s="173">
        <v>0</v>
      </c>
      <c r="K969" s="173">
        <v>0</v>
      </c>
      <c r="L969" s="173">
        <v>0</v>
      </c>
      <c r="M969" s="173">
        <v>0</v>
      </c>
      <c r="N969" s="173">
        <v>0</v>
      </c>
      <c r="O969" s="173">
        <v>34836</v>
      </c>
      <c r="P969" s="173">
        <v>0</v>
      </c>
      <c r="Q969" s="173">
        <v>0</v>
      </c>
      <c r="R969" s="173">
        <v>0</v>
      </c>
      <c r="S969" s="184">
        <v>0</v>
      </c>
      <c r="T969" s="173">
        <v>0</v>
      </c>
      <c r="U969" s="173">
        <v>0</v>
      </c>
      <c r="V969" s="173">
        <v>0</v>
      </c>
      <c r="W969" s="179">
        <v>0</v>
      </c>
      <c r="X969" s="173">
        <v>403.5</v>
      </c>
      <c r="Y969" s="267">
        <v>32767.319899999995</v>
      </c>
      <c r="Z969" s="173">
        <v>0</v>
      </c>
      <c r="AA969" s="173">
        <v>0</v>
      </c>
      <c r="AB969" s="173">
        <v>0</v>
      </c>
      <c r="AC969" s="173">
        <v>0</v>
      </c>
      <c r="AD969" s="173">
        <v>0</v>
      </c>
      <c r="AE969" s="173">
        <v>0</v>
      </c>
      <c r="AF969" s="173">
        <v>0</v>
      </c>
      <c r="AG969" s="179">
        <v>0</v>
      </c>
      <c r="AH969" s="204">
        <v>67603.319900000002</v>
      </c>
    </row>
    <row r="970" spans="2:34" ht="24.75" x14ac:dyDescent="0.25">
      <c r="B970" s="30"/>
      <c r="C970" s="48" t="s">
        <v>898</v>
      </c>
      <c r="D970" s="49">
        <v>0</v>
      </c>
      <c r="E970" s="30"/>
      <c r="F970" s="286" t="s">
        <v>2522</v>
      </c>
      <c r="G970" s="287" t="s">
        <v>2524</v>
      </c>
      <c r="H970" s="287" t="s">
        <v>2523</v>
      </c>
      <c r="I970" s="197">
        <v>0</v>
      </c>
      <c r="J970" s="169"/>
      <c r="K970" s="169"/>
      <c r="L970" s="169"/>
      <c r="M970" s="169"/>
      <c r="N970" s="169"/>
      <c r="O970" s="169"/>
      <c r="P970" s="169"/>
      <c r="Q970" s="169"/>
      <c r="R970" s="169"/>
      <c r="S970" s="207"/>
      <c r="T970" s="169"/>
      <c r="U970" s="169"/>
      <c r="V970" s="169"/>
      <c r="W970" s="180"/>
      <c r="X970" s="207">
        <v>0</v>
      </c>
      <c r="Y970" s="263">
        <v>0</v>
      </c>
      <c r="Z970" s="169"/>
      <c r="AA970" s="169"/>
      <c r="AB970" s="169"/>
      <c r="AC970" s="169"/>
      <c r="AD970" s="169"/>
      <c r="AE970" s="169"/>
      <c r="AF970" s="169"/>
      <c r="AG970" s="180"/>
      <c r="AH970" s="207">
        <v>0</v>
      </c>
    </row>
    <row r="971" spans="2:34" ht="24.75" x14ac:dyDescent="0.25">
      <c r="B971" s="30"/>
      <c r="C971" s="48" t="s">
        <v>899</v>
      </c>
      <c r="D971" s="49">
        <v>1</v>
      </c>
      <c r="E971" s="30"/>
      <c r="F971" s="286" t="s">
        <v>2522</v>
      </c>
      <c r="G971" s="287" t="s">
        <v>2524</v>
      </c>
      <c r="H971" s="287" t="s">
        <v>2523</v>
      </c>
      <c r="I971" s="197">
        <v>644</v>
      </c>
      <c r="J971" s="169"/>
      <c r="K971" s="169"/>
      <c r="L971" s="169"/>
      <c r="M971" s="169"/>
      <c r="N971" s="169"/>
      <c r="O971" s="169"/>
      <c r="P971" s="169"/>
      <c r="Q971" s="169"/>
      <c r="R971" s="169"/>
      <c r="S971" s="207"/>
      <c r="T971" s="169"/>
      <c r="U971" s="169"/>
      <c r="V971" s="169"/>
      <c r="W971" s="180"/>
      <c r="X971" s="207">
        <v>1</v>
      </c>
      <c r="Y971" s="263">
        <v>644</v>
      </c>
      <c r="Z971" s="169"/>
      <c r="AA971" s="169"/>
      <c r="AB971" s="169"/>
      <c r="AC971" s="169"/>
      <c r="AD971" s="169"/>
      <c r="AE971" s="169"/>
      <c r="AF971" s="169"/>
      <c r="AG971" s="180"/>
      <c r="AH971" s="207">
        <v>644</v>
      </c>
    </row>
    <row r="972" spans="2:34" ht="24.75" x14ac:dyDescent="0.25">
      <c r="B972" s="26"/>
      <c r="C972" s="48" t="s">
        <v>900</v>
      </c>
      <c r="D972" s="49">
        <v>27.5</v>
      </c>
      <c r="E972" s="23"/>
      <c r="F972" s="286" t="s">
        <v>2522</v>
      </c>
      <c r="G972" s="287" t="s">
        <v>2524</v>
      </c>
      <c r="H972" s="287" t="s">
        <v>2523</v>
      </c>
      <c r="I972" s="23">
        <v>1361.9994999999992</v>
      </c>
      <c r="J972" s="169"/>
      <c r="K972" s="169"/>
      <c r="L972" s="169"/>
      <c r="M972" s="169"/>
      <c r="N972" s="169"/>
      <c r="O972" s="169"/>
      <c r="P972" s="169"/>
      <c r="Q972" s="169"/>
      <c r="R972" s="169"/>
      <c r="S972" s="207"/>
      <c r="T972" s="169"/>
      <c r="U972" s="169"/>
      <c r="V972" s="169"/>
      <c r="W972" s="180"/>
      <c r="X972" s="207">
        <v>27.5</v>
      </c>
      <c r="Y972" s="263">
        <v>1361.9994999999992</v>
      </c>
      <c r="Z972" s="169"/>
      <c r="AA972" s="169"/>
      <c r="AB972" s="169"/>
      <c r="AC972" s="169"/>
      <c r="AD972" s="169"/>
      <c r="AE972" s="169"/>
      <c r="AF972" s="169"/>
      <c r="AG972" s="180"/>
      <c r="AH972" s="207">
        <v>1361.9994999999992</v>
      </c>
    </row>
    <row r="973" spans="2:34" ht="24.75" x14ac:dyDescent="0.25">
      <c r="B973" s="26"/>
      <c r="C973" s="48" t="s">
        <v>2504</v>
      </c>
      <c r="D973" s="57">
        <v>0</v>
      </c>
      <c r="E973" s="23"/>
      <c r="F973" s="286" t="s">
        <v>2522</v>
      </c>
      <c r="G973" s="287" t="s">
        <v>2524</v>
      </c>
      <c r="H973" s="287" t="s">
        <v>2523</v>
      </c>
      <c r="I973" s="23">
        <v>23000</v>
      </c>
      <c r="J973" s="169"/>
      <c r="K973" s="169"/>
      <c r="L973" s="169"/>
      <c r="M973" s="169"/>
      <c r="N973" s="169"/>
      <c r="O973" s="169">
        <v>30336</v>
      </c>
      <c r="P973" s="169"/>
      <c r="Q973" s="169"/>
      <c r="R973" s="169"/>
      <c r="S973" s="207"/>
      <c r="T973" s="169"/>
      <c r="U973" s="169"/>
      <c r="V973" s="169"/>
      <c r="W973" s="180"/>
      <c r="X973" s="207">
        <v>0</v>
      </c>
      <c r="Y973" s="263">
        <v>-7336</v>
      </c>
      <c r="Z973" s="169"/>
      <c r="AA973" s="169"/>
      <c r="AB973" s="169"/>
      <c r="AC973" s="169"/>
      <c r="AD973" s="169"/>
      <c r="AE973" s="169"/>
      <c r="AF973" s="169"/>
      <c r="AG973" s="180"/>
      <c r="AH973" s="207">
        <v>23000</v>
      </c>
    </row>
    <row r="974" spans="2:34" ht="24.75" x14ac:dyDescent="0.25">
      <c r="B974" s="26"/>
      <c r="C974" s="48" t="s">
        <v>901</v>
      </c>
      <c r="D974" s="49">
        <v>75</v>
      </c>
      <c r="E974" s="23"/>
      <c r="F974" s="286" t="s">
        <v>2522</v>
      </c>
      <c r="G974" s="287" t="s">
        <v>2524</v>
      </c>
      <c r="H974" s="287" t="s">
        <v>2523</v>
      </c>
      <c r="I974" s="23">
        <v>2430</v>
      </c>
      <c r="J974" s="169"/>
      <c r="K974" s="169"/>
      <c r="L974" s="169"/>
      <c r="M974" s="169"/>
      <c r="N974" s="169"/>
      <c r="O974" s="169">
        <v>4500</v>
      </c>
      <c r="P974" s="169"/>
      <c r="Q974" s="169"/>
      <c r="R974" s="169"/>
      <c r="S974" s="207"/>
      <c r="T974" s="169"/>
      <c r="U974" s="169"/>
      <c r="V974" s="169"/>
      <c r="W974" s="180"/>
      <c r="X974" s="207">
        <v>75</v>
      </c>
      <c r="Y974" s="263">
        <v>-2070</v>
      </c>
      <c r="Z974" s="169"/>
      <c r="AA974" s="169"/>
      <c r="AB974" s="169"/>
      <c r="AC974" s="169"/>
      <c r="AD974" s="169"/>
      <c r="AE974" s="169"/>
      <c r="AF974" s="169"/>
      <c r="AG974" s="180"/>
      <c r="AH974" s="207">
        <v>2430</v>
      </c>
    </row>
    <row r="975" spans="2:34" ht="24.75" x14ac:dyDescent="0.25">
      <c r="B975" s="26"/>
      <c r="C975" s="48" t="s">
        <v>902</v>
      </c>
      <c r="D975" s="57">
        <v>0</v>
      </c>
      <c r="E975" s="23"/>
      <c r="F975" s="286" t="s">
        <v>2522</v>
      </c>
      <c r="G975" s="287" t="s">
        <v>2524</v>
      </c>
      <c r="H975" s="287" t="s">
        <v>2523</v>
      </c>
      <c r="I975" s="23">
        <v>0</v>
      </c>
      <c r="J975" s="169"/>
      <c r="K975" s="169"/>
      <c r="L975" s="169"/>
      <c r="M975" s="169"/>
      <c r="N975" s="169"/>
      <c r="O975" s="169"/>
      <c r="P975" s="169"/>
      <c r="Q975" s="169"/>
      <c r="R975" s="169"/>
      <c r="S975" s="207"/>
      <c r="T975" s="169"/>
      <c r="U975" s="169"/>
      <c r="V975" s="169"/>
      <c r="W975" s="180"/>
      <c r="X975" s="207">
        <v>0</v>
      </c>
      <c r="Y975" s="263">
        <v>0</v>
      </c>
      <c r="Z975" s="169"/>
      <c r="AA975" s="169"/>
      <c r="AB975" s="169"/>
      <c r="AC975" s="169"/>
      <c r="AD975" s="169"/>
      <c r="AE975" s="169"/>
      <c r="AF975" s="169"/>
      <c r="AG975" s="180"/>
      <c r="AH975" s="207">
        <v>0</v>
      </c>
    </row>
    <row r="976" spans="2:34" ht="24.75" x14ac:dyDescent="0.25">
      <c r="B976" s="26"/>
      <c r="C976" s="48" t="s">
        <v>903</v>
      </c>
      <c r="D976" s="57">
        <v>60</v>
      </c>
      <c r="E976" s="23"/>
      <c r="F976" s="286" t="s">
        <v>2522</v>
      </c>
      <c r="G976" s="287" t="s">
        <v>2524</v>
      </c>
      <c r="H976" s="287" t="s">
        <v>2523</v>
      </c>
      <c r="I976" s="23">
        <v>7200</v>
      </c>
      <c r="J976" s="169"/>
      <c r="K976" s="169"/>
      <c r="L976" s="169"/>
      <c r="M976" s="169"/>
      <c r="N976" s="169"/>
      <c r="O976" s="169"/>
      <c r="P976" s="169"/>
      <c r="Q976" s="169"/>
      <c r="R976" s="169"/>
      <c r="S976" s="207"/>
      <c r="T976" s="169"/>
      <c r="U976" s="169"/>
      <c r="V976" s="169"/>
      <c r="W976" s="180"/>
      <c r="X976" s="207">
        <v>60</v>
      </c>
      <c r="Y976" s="263">
        <v>7200</v>
      </c>
      <c r="Z976" s="169"/>
      <c r="AA976" s="169"/>
      <c r="AB976" s="169"/>
      <c r="AC976" s="169"/>
      <c r="AD976" s="169"/>
      <c r="AE976" s="169"/>
      <c r="AF976" s="169"/>
      <c r="AG976" s="180"/>
      <c r="AH976" s="207">
        <v>7200</v>
      </c>
    </row>
    <row r="977" spans="2:34" ht="24.75" x14ac:dyDescent="0.25">
      <c r="B977" s="26"/>
      <c r="C977" s="48" t="s">
        <v>904</v>
      </c>
      <c r="D977" s="57">
        <v>21</v>
      </c>
      <c r="E977" s="23"/>
      <c r="F977" s="286" t="s">
        <v>2522</v>
      </c>
      <c r="G977" s="287" t="s">
        <v>2524</v>
      </c>
      <c r="H977" s="287" t="s">
        <v>2523</v>
      </c>
      <c r="I977" s="23">
        <v>399</v>
      </c>
      <c r="J977" s="169"/>
      <c r="K977" s="169"/>
      <c r="L977" s="169"/>
      <c r="M977" s="169"/>
      <c r="N977" s="169"/>
      <c r="O977" s="169"/>
      <c r="P977" s="169"/>
      <c r="Q977" s="169"/>
      <c r="R977" s="169"/>
      <c r="S977" s="207"/>
      <c r="T977" s="169"/>
      <c r="U977" s="169"/>
      <c r="V977" s="169"/>
      <c r="W977" s="180"/>
      <c r="X977" s="207">
        <v>21</v>
      </c>
      <c r="Y977" s="263">
        <v>399</v>
      </c>
      <c r="Z977" s="169"/>
      <c r="AA977" s="169"/>
      <c r="AB977" s="169"/>
      <c r="AC977" s="169"/>
      <c r="AD977" s="169"/>
      <c r="AE977" s="169"/>
      <c r="AF977" s="169"/>
      <c r="AG977" s="180"/>
      <c r="AH977" s="207">
        <v>399</v>
      </c>
    </row>
    <row r="978" spans="2:34" ht="24.75" x14ac:dyDescent="0.25">
      <c r="B978" s="26"/>
      <c r="C978" s="48" t="s">
        <v>905</v>
      </c>
      <c r="D978" s="57">
        <v>80</v>
      </c>
      <c r="E978" s="23"/>
      <c r="F978" s="286" t="s">
        <v>2522</v>
      </c>
      <c r="G978" s="287" t="s">
        <v>2524</v>
      </c>
      <c r="H978" s="287" t="s">
        <v>2523</v>
      </c>
      <c r="I978" s="23">
        <v>9963.18</v>
      </c>
      <c r="J978" s="169"/>
      <c r="K978" s="169"/>
      <c r="L978" s="169"/>
      <c r="M978" s="169"/>
      <c r="N978" s="169"/>
      <c r="O978" s="169"/>
      <c r="P978" s="169"/>
      <c r="Q978" s="169"/>
      <c r="R978" s="169"/>
      <c r="S978" s="207"/>
      <c r="T978" s="169"/>
      <c r="U978" s="169"/>
      <c r="V978" s="169"/>
      <c r="W978" s="180"/>
      <c r="X978" s="207">
        <v>80</v>
      </c>
      <c r="Y978" s="263">
        <v>9963.18</v>
      </c>
      <c r="Z978" s="169"/>
      <c r="AA978" s="169"/>
      <c r="AB978" s="169"/>
      <c r="AC978" s="169"/>
      <c r="AD978" s="169"/>
      <c r="AE978" s="169"/>
      <c r="AF978" s="169"/>
      <c r="AG978" s="180"/>
      <c r="AH978" s="207">
        <v>9963.18</v>
      </c>
    </row>
    <row r="979" spans="2:34" ht="24.75" x14ac:dyDescent="0.25">
      <c r="B979" s="26"/>
      <c r="C979" s="48" t="s">
        <v>906</v>
      </c>
      <c r="D979" s="57">
        <v>0</v>
      </c>
      <c r="E979" s="23"/>
      <c r="F979" s="286" t="s">
        <v>2522</v>
      </c>
      <c r="G979" s="287" t="s">
        <v>2524</v>
      </c>
      <c r="H979" s="287" t="s">
        <v>2523</v>
      </c>
      <c r="I979" s="23">
        <v>0</v>
      </c>
      <c r="J979" s="169"/>
      <c r="K979" s="169"/>
      <c r="L979" s="169"/>
      <c r="M979" s="169"/>
      <c r="N979" s="169"/>
      <c r="O979" s="169"/>
      <c r="P979" s="169"/>
      <c r="Q979" s="169"/>
      <c r="R979" s="169"/>
      <c r="S979" s="207"/>
      <c r="T979" s="169"/>
      <c r="U979" s="169"/>
      <c r="V979" s="169"/>
      <c r="W979" s="180"/>
      <c r="X979" s="207">
        <v>0</v>
      </c>
      <c r="Y979" s="263">
        <v>0</v>
      </c>
      <c r="Z979" s="169"/>
      <c r="AA979" s="169"/>
      <c r="AB979" s="169"/>
      <c r="AC979" s="169"/>
      <c r="AD979" s="169"/>
      <c r="AE979" s="169"/>
      <c r="AF979" s="169"/>
      <c r="AG979" s="180"/>
      <c r="AH979" s="207">
        <v>0</v>
      </c>
    </row>
    <row r="980" spans="2:34" ht="24.75" x14ac:dyDescent="0.25">
      <c r="B980" s="26"/>
      <c r="C980" s="48" t="s">
        <v>907</v>
      </c>
      <c r="D980" s="49">
        <v>75</v>
      </c>
      <c r="E980" s="23"/>
      <c r="F980" s="286" t="s">
        <v>2522</v>
      </c>
      <c r="G980" s="287" t="s">
        <v>2524</v>
      </c>
      <c r="H980" s="287" t="s">
        <v>2523</v>
      </c>
      <c r="I980" s="23">
        <v>10232.07</v>
      </c>
      <c r="J980" s="169"/>
      <c r="K980" s="169"/>
      <c r="L980" s="169"/>
      <c r="M980" s="169"/>
      <c r="N980" s="169"/>
      <c r="O980" s="169"/>
      <c r="P980" s="169"/>
      <c r="Q980" s="169"/>
      <c r="R980" s="169"/>
      <c r="S980" s="207"/>
      <c r="T980" s="169"/>
      <c r="U980" s="169"/>
      <c r="V980" s="169"/>
      <c r="W980" s="180"/>
      <c r="X980" s="207">
        <v>75</v>
      </c>
      <c r="Y980" s="263">
        <v>10232.07</v>
      </c>
      <c r="Z980" s="169"/>
      <c r="AA980" s="169"/>
      <c r="AB980" s="169"/>
      <c r="AC980" s="169"/>
      <c r="AD980" s="169"/>
      <c r="AE980" s="169"/>
      <c r="AF980" s="169"/>
      <c r="AG980" s="180"/>
      <c r="AH980" s="207">
        <v>10232.07</v>
      </c>
    </row>
    <row r="981" spans="2:34" ht="24.75" x14ac:dyDescent="0.25">
      <c r="B981" s="26"/>
      <c r="C981" s="48" t="s">
        <v>908</v>
      </c>
      <c r="D981" s="49">
        <v>34</v>
      </c>
      <c r="E981" s="23"/>
      <c r="F981" s="286" t="s">
        <v>2522</v>
      </c>
      <c r="G981" s="287" t="s">
        <v>2524</v>
      </c>
      <c r="H981" s="287" t="s">
        <v>2523</v>
      </c>
      <c r="I981" s="23">
        <v>6793.9344000000001</v>
      </c>
      <c r="J981" s="169"/>
      <c r="K981" s="169"/>
      <c r="L981" s="169"/>
      <c r="M981" s="169"/>
      <c r="N981" s="169"/>
      <c r="O981" s="169"/>
      <c r="P981" s="169"/>
      <c r="Q981" s="169"/>
      <c r="R981" s="169"/>
      <c r="S981" s="207"/>
      <c r="T981" s="169"/>
      <c r="U981" s="169"/>
      <c r="V981" s="169"/>
      <c r="W981" s="180"/>
      <c r="X981" s="207">
        <v>34</v>
      </c>
      <c r="Y981" s="263">
        <v>6793.9344000000001</v>
      </c>
      <c r="Z981" s="169"/>
      <c r="AA981" s="169"/>
      <c r="AB981" s="169"/>
      <c r="AC981" s="169"/>
      <c r="AD981" s="169"/>
      <c r="AE981" s="169"/>
      <c r="AF981" s="169"/>
      <c r="AG981" s="180"/>
      <c r="AH981" s="207">
        <v>6793.9344000000001</v>
      </c>
    </row>
    <row r="982" spans="2:34" ht="24.75" x14ac:dyDescent="0.25">
      <c r="B982" s="26"/>
      <c r="C982" s="48" t="s">
        <v>909</v>
      </c>
      <c r="D982" s="49">
        <v>30</v>
      </c>
      <c r="E982" s="23"/>
      <c r="F982" s="286" t="s">
        <v>2522</v>
      </c>
      <c r="G982" s="287" t="s">
        <v>2524</v>
      </c>
      <c r="H982" s="287" t="s">
        <v>2523</v>
      </c>
      <c r="I982" s="23">
        <v>5579.1359999999995</v>
      </c>
      <c r="J982" s="169"/>
      <c r="K982" s="169"/>
      <c r="L982" s="169"/>
      <c r="M982" s="169"/>
      <c r="N982" s="169"/>
      <c r="O982" s="169"/>
      <c r="P982" s="169"/>
      <c r="Q982" s="169"/>
      <c r="R982" s="169"/>
      <c r="S982" s="207"/>
      <c r="T982" s="169"/>
      <c r="U982" s="169"/>
      <c r="V982" s="169"/>
      <c r="W982" s="180"/>
      <c r="X982" s="207">
        <v>30</v>
      </c>
      <c r="Y982" s="263">
        <v>5579.1359999999995</v>
      </c>
      <c r="Z982" s="169"/>
      <c r="AA982" s="169"/>
      <c r="AB982" s="169"/>
      <c r="AC982" s="169"/>
      <c r="AD982" s="169"/>
      <c r="AE982" s="169"/>
      <c r="AF982" s="169"/>
      <c r="AG982" s="180"/>
      <c r="AH982" s="207">
        <v>5579.1359999999995</v>
      </c>
    </row>
    <row r="983" spans="2:34" x14ac:dyDescent="0.25">
      <c r="B983" s="11">
        <v>222</v>
      </c>
      <c r="C983" s="79" t="s">
        <v>910</v>
      </c>
      <c r="D983" s="11"/>
      <c r="E983" s="11"/>
      <c r="F983" s="11"/>
      <c r="G983" s="11"/>
      <c r="H983" s="11"/>
      <c r="I983" s="170">
        <v>57177.412399999994</v>
      </c>
      <c r="J983" s="171">
        <v>0</v>
      </c>
      <c r="K983" s="171">
        <v>0</v>
      </c>
      <c r="L983" s="171">
        <v>0</v>
      </c>
      <c r="M983" s="171">
        <v>0</v>
      </c>
      <c r="N983" s="171">
        <v>0</v>
      </c>
      <c r="O983" s="171">
        <v>0</v>
      </c>
      <c r="P983" s="171">
        <v>0</v>
      </c>
      <c r="Q983" s="171">
        <v>0</v>
      </c>
      <c r="R983" s="171">
        <v>4</v>
      </c>
      <c r="S983" s="185">
        <v>1700.01</v>
      </c>
      <c r="T983" s="171">
        <v>0</v>
      </c>
      <c r="U983" s="171">
        <v>0</v>
      </c>
      <c r="V983" s="171">
        <v>0</v>
      </c>
      <c r="W983" s="181">
        <v>0</v>
      </c>
      <c r="X983" s="171">
        <v>698</v>
      </c>
      <c r="Y983" s="266">
        <v>55477.402399999999</v>
      </c>
      <c r="Z983" s="171">
        <v>0</v>
      </c>
      <c r="AA983" s="171">
        <v>0</v>
      </c>
      <c r="AB983" s="171">
        <v>0</v>
      </c>
      <c r="AC983" s="171">
        <v>0</v>
      </c>
      <c r="AD983" s="171">
        <v>0</v>
      </c>
      <c r="AE983" s="171">
        <v>0</v>
      </c>
      <c r="AF983" s="171">
        <v>0</v>
      </c>
      <c r="AG983" s="181">
        <v>0</v>
      </c>
      <c r="AH983" s="201">
        <v>57177.412399999994</v>
      </c>
    </row>
    <row r="984" spans="2:34" x14ac:dyDescent="0.25">
      <c r="B984" s="15">
        <v>22301</v>
      </c>
      <c r="C984" s="53" t="s">
        <v>911</v>
      </c>
      <c r="D984" s="54"/>
      <c r="E984" s="55"/>
      <c r="F984" s="55"/>
      <c r="G984" s="55"/>
      <c r="H984" s="55"/>
      <c r="I984" s="55">
        <v>2800</v>
      </c>
      <c r="J984" s="173">
        <v>0</v>
      </c>
      <c r="K984" s="173">
        <v>0</v>
      </c>
      <c r="L984" s="173">
        <v>0</v>
      </c>
      <c r="M984" s="173">
        <v>0</v>
      </c>
      <c r="N984" s="173">
        <v>0</v>
      </c>
      <c r="O984" s="173">
        <v>0</v>
      </c>
      <c r="P984" s="173">
        <v>0</v>
      </c>
      <c r="Q984" s="173">
        <v>0</v>
      </c>
      <c r="R984" s="173">
        <v>0</v>
      </c>
      <c r="S984" s="184">
        <v>0</v>
      </c>
      <c r="T984" s="173">
        <v>0</v>
      </c>
      <c r="U984" s="173">
        <v>0</v>
      </c>
      <c r="V984" s="173">
        <v>0</v>
      </c>
      <c r="W984" s="179">
        <v>0</v>
      </c>
      <c r="X984" s="173">
        <v>112</v>
      </c>
      <c r="Y984" s="267">
        <v>2800</v>
      </c>
      <c r="Z984" s="173">
        <v>0</v>
      </c>
      <c r="AA984" s="173">
        <v>0</v>
      </c>
      <c r="AB984" s="173">
        <v>0</v>
      </c>
      <c r="AC984" s="173">
        <v>0</v>
      </c>
      <c r="AD984" s="173">
        <v>0</v>
      </c>
      <c r="AE984" s="173">
        <v>0</v>
      </c>
      <c r="AF984" s="173">
        <v>0</v>
      </c>
      <c r="AG984" s="179">
        <v>0</v>
      </c>
      <c r="AH984" s="204">
        <v>2800</v>
      </c>
    </row>
    <row r="985" spans="2:34" ht="24.75" x14ac:dyDescent="0.25">
      <c r="B985" s="26"/>
      <c r="C985" s="48">
        <v>0</v>
      </c>
      <c r="D985" s="57">
        <v>112</v>
      </c>
      <c r="E985" s="23"/>
      <c r="F985" s="286" t="s">
        <v>2522</v>
      </c>
      <c r="G985" s="287" t="s">
        <v>2524</v>
      </c>
      <c r="H985" s="287" t="s">
        <v>2523</v>
      </c>
      <c r="I985" s="23">
        <v>2800</v>
      </c>
      <c r="J985" s="169"/>
      <c r="K985" s="169"/>
      <c r="L985" s="169"/>
      <c r="M985" s="169"/>
      <c r="N985" s="169"/>
      <c r="O985" s="169"/>
      <c r="P985" s="169"/>
      <c r="Q985" s="169"/>
      <c r="R985" s="169"/>
      <c r="S985" s="207"/>
      <c r="T985" s="169"/>
      <c r="U985" s="169"/>
      <c r="V985" s="169"/>
      <c r="W985" s="180"/>
      <c r="X985" s="207">
        <v>112</v>
      </c>
      <c r="Y985" s="263">
        <v>2800</v>
      </c>
      <c r="Z985" s="169"/>
      <c r="AA985" s="169"/>
      <c r="AB985" s="169"/>
      <c r="AC985" s="169"/>
      <c r="AD985" s="169"/>
      <c r="AE985" s="169"/>
      <c r="AF985" s="169"/>
      <c r="AG985" s="180"/>
      <c r="AH985" s="207">
        <v>2800</v>
      </c>
    </row>
    <row r="986" spans="2:34" ht="24.75" x14ac:dyDescent="0.25">
      <c r="B986" s="15">
        <v>22302</v>
      </c>
      <c r="C986" s="67" t="s">
        <v>912</v>
      </c>
      <c r="D986" s="15"/>
      <c r="E986" s="15"/>
      <c r="F986" s="15"/>
      <c r="G986" s="15"/>
      <c r="H986" s="15"/>
      <c r="I986" s="172">
        <v>52027.412399999994</v>
      </c>
      <c r="J986" s="173">
        <v>0</v>
      </c>
      <c r="K986" s="173">
        <v>0</v>
      </c>
      <c r="L986" s="173">
        <v>0</v>
      </c>
      <c r="M986" s="173">
        <v>0</v>
      </c>
      <c r="N986" s="173">
        <v>0</v>
      </c>
      <c r="O986" s="173">
        <v>0</v>
      </c>
      <c r="P986" s="173">
        <v>0</v>
      </c>
      <c r="Q986" s="173">
        <v>0</v>
      </c>
      <c r="R986" s="173">
        <v>4</v>
      </c>
      <c r="S986" s="184">
        <v>1700.01</v>
      </c>
      <c r="T986" s="173">
        <v>0</v>
      </c>
      <c r="U986" s="173">
        <v>0</v>
      </c>
      <c r="V986" s="173">
        <v>0</v>
      </c>
      <c r="W986" s="179">
        <v>0</v>
      </c>
      <c r="X986" s="173">
        <v>586</v>
      </c>
      <c r="Y986" s="267">
        <v>50327.402399999999</v>
      </c>
      <c r="Z986" s="173">
        <v>0</v>
      </c>
      <c r="AA986" s="173">
        <v>0</v>
      </c>
      <c r="AB986" s="173">
        <v>0</v>
      </c>
      <c r="AC986" s="173">
        <v>0</v>
      </c>
      <c r="AD986" s="173">
        <v>0</v>
      </c>
      <c r="AE986" s="173">
        <v>0</v>
      </c>
      <c r="AF986" s="173">
        <v>0</v>
      </c>
      <c r="AG986" s="179">
        <v>0</v>
      </c>
      <c r="AH986" s="204">
        <v>52027.412399999994</v>
      </c>
    </row>
    <row r="987" spans="2:34" ht="24.75" x14ac:dyDescent="0.25">
      <c r="B987" s="26"/>
      <c r="C987" s="48" t="s">
        <v>913</v>
      </c>
      <c r="D987" s="49">
        <v>0</v>
      </c>
      <c r="E987" s="23"/>
      <c r="F987" s="286" t="s">
        <v>2522</v>
      </c>
      <c r="G987" s="287" t="s">
        <v>2524</v>
      </c>
      <c r="H987" s="287" t="s">
        <v>2523</v>
      </c>
      <c r="I987" s="23">
        <v>0</v>
      </c>
      <c r="J987" s="169"/>
      <c r="K987" s="169"/>
      <c r="L987" s="169"/>
      <c r="M987" s="169"/>
      <c r="N987" s="169"/>
      <c r="O987" s="169"/>
      <c r="P987" s="169"/>
      <c r="Q987" s="169"/>
      <c r="R987" s="169"/>
      <c r="S987" s="207"/>
      <c r="T987" s="169"/>
      <c r="U987" s="169"/>
      <c r="V987" s="169"/>
      <c r="W987" s="180"/>
      <c r="X987" s="207">
        <v>0</v>
      </c>
      <c r="Y987" s="263">
        <v>0</v>
      </c>
      <c r="Z987" s="169"/>
      <c r="AA987" s="169"/>
      <c r="AB987" s="169"/>
      <c r="AC987" s="169"/>
      <c r="AD987" s="169"/>
      <c r="AE987" s="169"/>
      <c r="AF987" s="169"/>
      <c r="AG987" s="180"/>
      <c r="AH987" s="207">
        <v>0</v>
      </c>
    </row>
    <row r="988" spans="2:34" ht="24.75" x14ac:dyDescent="0.25">
      <c r="B988" s="26"/>
      <c r="C988" s="48" t="s">
        <v>914</v>
      </c>
      <c r="D988" s="49">
        <v>1</v>
      </c>
      <c r="E988" s="23"/>
      <c r="F988" s="286" t="s">
        <v>2522</v>
      </c>
      <c r="G988" s="287" t="s">
        <v>2524</v>
      </c>
      <c r="H988" s="287" t="s">
        <v>2523</v>
      </c>
      <c r="I988" s="23">
        <v>911.48</v>
      </c>
      <c r="J988" s="169"/>
      <c r="K988" s="169"/>
      <c r="L988" s="169"/>
      <c r="M988" s="169"/>
      <c r="N988" s="169"/>
      <c r="O988" s="169"/>
      <c r="P988" s="169"/>
      <c r="Q988" s="169"/>
      <c r="R988" s="169"/>
      <c r="S988" s="207"/>
      <c r="T988" s="169"/>
      <c r="U988" s="169"/>
      <c r="V988" s="169"/>
      <c r="W988" s="180"/>
      <c r="X988" s="207">
        <v>1</v>
      </c>
      <c r="Y988" s="263">
        <v>911.48</v>
      </c>
      <c r="Z988" s="169"/>
      <c r="AA988" s="169"/>
      <c r="AB988" s="169"/>
      <c r="AC988" s="169"/>
      <c r="AD988" s="169"/>
      <c r="AE988" s="169"/>
      <c r="AF988" s="169"/>
      <c r="AG988" s="180"/>
      <c r="AH988" s="207">
        <v>911.48</v>
      </c>
    </row>
    <row r="989" spans="2:34" ht="24.75" x14ac:dyDescent="0.25">
      <c r="B989" s="26"/>
      <c r="C989" s="48" t="s">
        <v>915</v>
      </c>
      <c r="D989" s="49">
        <v>1</v>
      </c>
      <c r="E989" s="23"/>
      <c r="F989" s="286" t="s">
        <v>2522</v>
      </c>
      <c r="G989" s="287" t="s">
        <v>2524</v>
      </c>
      <c r="H989" s="287" t="s">
        <v>2523</v>
      </c>
      <c r="I989" s="23">
        <v>194.58</v>
      </c>
      <c r="J989" s="169"/>
      <c r="K989" s="169"/>
      <c r="L989" s="169"/>
      <c r="M989" s="169"/>
      <c r="N989" s="169"/>
      <c r="O989" s="169"/>
      <c r="P989" s="169"/>
      <c r="Q989" s="169"/>
      <c r="R989" s="169"/>
      <c r="S989" s="207"/>
      <c r="T989" s="169"/>
      <c r="U989" s="169"/>
      <c r="V989" s="169"/>
      <c r="W989" s="180"/>
      <c r="X989" s="207">
        <v>1</v>
      </c>
      <c r="Y989" s="263">
        <v>194.58</v>
      </c>
      <c r="Z989" s="169"/>
      <c r="AA989" s="169"/>
      <c r="AB989" s="169"/>
      <c r="AC989" s="169"/>
      <c r="AD989" s="169"/>
      <c r="AE989" s="169"/>
      <c r="AF989" s="169"/>
      <c r="AG989" s="180"/>
      <c r="AH989" s="207">
        <v>194.58</v>
      </c>
    </row>
    <row r="990" spans="2:34" ht="24.75" x14ac:dyDescent="0.25">
      <c r="B990" s="26"/>
      <c r="C990" s="48" t="s">
        <v>916</v>
      </c>
      <c r="D990" s="49">
        <v>1</v>
      </c>
      <c r="E990" s="23"/>
      <c r="F990" s="286" t="s">
        <v>2522</v>
      </c>
      <c r="G990" s="287" t="s">
        <v>2524</v>
      </c>
      <c r="H990" s="287" t="s">
        <v>2523</v>
      </c>
      <c r="I990" s="23">
        <v>1048.99</v>
      </c>
      <c r="J990" s="169"/>
      <c r="K990" s="169"/>
      <c r="L990" s="169"/>
      <c r="M990" s="169"/>
      <c r="N990" s="169"/>
      <c r="O990" s="169"/>
      <c r="P990" s="169"/>
      <c r="Q990" s="169"/>
      <c r="R990" s="169"/>
      <c r="S990" s="207"/>
      <c r="T990" s="169"/>
      <c r="U990" s="169"/>
      <c r="V990" s="169"/>
      <c r="W990" s="180"/>
      <c r="X990" s="207">
        <v>1</v>
      </c>
      <c r="Y990" s="263">
        <v>1048.99</v>
      </c>
      <c r="Z990" s="169"/>
      <c r="AA990" s="169"/>
      <c r="AB990" s="169"/>
      <c r="AC990" s="169"/>
      <c r="AD990" s="169"/>
      <c r="AE990" s="169"/>
      <c r="AF990" s="169"/>
      <c r="AG990" s="180"/>
      <c r="AH990" s="207">
        <v>1048.99</v>
      </c>
    </row>
    <row r="991" spans="2:34" ht="24.75" x14ac:dyDescent="0.25">
      <c r="B991" s="26"/>
      <c r="C991" s="48" t="s">
        <v>917</v>
      </c>
      <c r="D991" s="49">
        <v>1</v>
      </c>
      <c r="E991" s="23"/>
      <c r="F991" s="286" t="s">
        <v>2522</v>
      </c>
      <c r="G991" s="287" t="s">
        <v>2524</v>
      </c>
      <c r="H991" s="287" t="s">
        <v>2523</v>
      </c>
      <c r="I991" s="23">
        <v>35.64</v>
      </c>
      <c r="J991" s="169"/>
      <c r="K991" s="169"/>
      <c r="L991" s="169"/>
      <c r="M991" s="169"/>
      <c r="N991" s="169"/>
      <c r="O991" s="169"/>
      <c r="P991" s="169"/>
      <c r="Q991" s="169"/>
      <c r="R991" s="169"/>
      <c r="S991" s="207"/>
      <c r="T991" s="169"/>
      <c r="U991" s="169"/>
      <c r="V991" s="169"/>
      <c r="W991" s="180"/>
      <c r="X991" s="207">
        <v>1</v>
      </c>
      <c r="Y991" s="263">
        <v>35.64</v>
      </c>
      <c r="Z991" s="169"/>
      <c r="AA991" s="169"/>
      <c r="AB991" s="169"/>
      <c r="AC991" s="169"/>
      <c r="AD991" s="169"/>
      <c r="AE991" s="169"/>
      <c r="AF991" s="169"/>
      <c r="AG991" s="180"/>
      <c r="AH991" s="207">
        <v>35.64</v>
      </c>
    </row>
    <row r="992" spans="2:34" ht="24.75" x14ac:dyDescent="0.25">
      <c r="B992" s="26"/>
      <c r="C992" s="48" t="s">
        <v>918</v>
      </c>
      <c r="D992" s="49">
        <v>1</v>
      </c>
      <c r="E992" s="23"/>
      <c r="F992" s="286" t="s">
        <v>2522</v>
      </c>
      <c r="G992" s="287" t="s">
        <v>2524</v>
      </c>
      <c r="H992" s="287" t="s">
        <v>2523</v>
      </c>
      <c r="I992" s="23">
        <v>58.21</v>
      </c>
      <c r="J992" s="169"/>
      <c r="K992" s="169"/>
      <c r="L992" s="169"/>
      <c r="M992" s="169"/>
      <c r="N992" s="169"/>
      <c r="O992" s="169"/>
      <c r="P992" s="169"/>
      <c r="Q992" s="169"/>
      <c r="R992" s="169"/>
      <c r="S992" s="207"/>
      <c r="T992" s="169"/>
      <c r="U992" s="169"/>
      <c r="V992" s="169"/>
      <c r="W992" s="180"/>
      <c r="X992" s="207">
        <v>1</v>
      </c>
      <c r="Y992" s="263">
        <v>58.21</v>
      </c>
      <c r="Z992" s="169"/>
      <c r="AA992" s="169"/>
      <c r="AB992" s="169"/>
      <c r="AC992" s="169"/>
      <c r="AD992" s="169"/>
      <c r="AE992" s="169"/>
      <c r="AF992" s="169"/>
      <c r="AG992" s="180"/>
      <c r="AH992" s="207">
        <v>58.21</v>
      </c>
    </row>
    <row r="993" spans="2:34" ht="24.75" x14ac:dyDescent="0.25">
      <c r="B993" s="26"/>
      <c r="C993" s="48" t="s">
        <v>919</v>
      </c>
      <c r="D993" s="49">
        <v>1</v>
      </c>
      <c r="E993" s="23"/>
      <c r="F993" s="286" t="s">
        <v>2522</v>
      </c>
      <c r="G993" s="287" t="s">
        <v>2524</v>
      </c>
      <c r="H993" s="287" t="s">
        <v>2523</v>
      </c>
      <c r="I993" s="23">
        <v>71.27</v>
      </c>
      <c r="J993" s="169"/>
      <c r="K993" s="169"/>
      <c r="L993" s="169"/>
      <c r="M993" s="169"/>
      <c r="N993" s="169"/>
      <c r="O993" s="169"/>
      <c r="P993" s="169"/>
      <c r="Q993" s="169"/>
      <c r="R993" s="169"/>
      <c r="S993" s="207"/>
      <c r="T993" s="169"/>
      <c r="U993" s="169"/>
      <c r="V993" s="169"/>
      <c r="W993" s="180"/>
      <c r="X993" s="207">
        <v>1</v>
      </c>
      <c r="Y993" s="263">
        <v>71.27</v>
      </c>
      <c r="Z993" s="169"/>
      <c r="AA993" s="169"/>
      <c r="AB993" s="169"/>
      <c r="AC993" s="169"/>
      <c r="AD993" s="169"/>
      <c r="AE993" s="169"/>
      <c r="AF993" s="169"/>
      <c r="AG993" s="180"/>
      <c r="AH993" s="207">
        <v>71.27</v>
      </c>
    </row>
    <row r="994" spans="2:34" ht="24.75" x14ac:dyDescent="0.25">
      <c r="B994" s="26"/>
      <c r="C994" s="48" t="s">
        <v>920</v>
      </c>
      <c r="D994" s="49">
        <v>1</v>
      </c>
      <c r="E994" s="23"/>
      <c r="F994" s="286" t="s">
        <v>2522</v>
      </c>
      <c r="G994" s="287" t="s">
        <v>2524</v>
      </c>
      <c r="H994" s="287" t="s">
        <v>2523</v>
      </c>
      <c r="I994" s="23">
        <v>89.09</v>
      </c>
      <c r="J994" s="169"/>
      <c r="K994" s="169"/>
      <c r="L994" s="169"/>
      <c r="M994" s="169"/>
      <c r="N994" s="169"/>
      <c r="O994" s="169"/>
      <c r="P994" s="169"/>
      <c r="Q994" s="169"/>
      <c r="R994" s="169"/>
      <c r="S994" s="207"/>
      <c r="T994" s="169"/>
      <c r="U994" s="169"/>
      <c r="V994" s="169"/>
      <c r="W994" s="180"/>
      <c r="X994" s="207">
        <v>1</v>
      </c>
      <c r="Y994" s="263">
        <v>89.09</v>
      </c>
      <c r="Z994" s="169"/>
      <c r="AA994" s="169"/>
      <c r="AB994" s="169"/>
      <c r="AC994" s="169"/>
      <c r="AD994" s="169"/>
      <c r="AE994" s="169"/>
      <c r="AF994" s="169"/>
      <c r="AG994" s="180"/>
      <c r="AH994" s="207">
        <v>89.09</v>
      </c>
    </row>
    <row r="995" spans="2:34" ht="24.75" x14ac:dyDescent="0.25">
      <c r="B995" s="26"/>
      <c r="C995" s="48" t="s">
        <v>921</v>
      </c>
      <c r="D995" s="49">
        <v>1</v>
      </c>
      <c r="E995" s="23"/>
      <c r="F995" s="286" t="s">
        <v>2522</v>
      </c>
      <c r="G995" s="287" t="s">
        <v>2524</v>
      </c>
      <c r="H995" s="287" t="s">
        <v>2523</v>
      </c>
      <c r="I995" s="23">
        <v>105.73</v>
      </c>
      <c r="J995" s="169"/>
      <c r="K995" s="169"/>
      <c r="L995" s="169"/>
      <c r="M995" s="169"/>
      <c r="N995" s="169"/>
      <c r="O995" s="169"/>
      <c r="P995" s="169"/>
      <c r="Q995" s="169"/>
      <c r="R995" s="169"/>
      <c r="S995" s="207"/>
      <c r="T995" s="169"/>
      <c r="U995" s="169"/>
      <c r="V995" s="169"/>
      <c r="W995" s="180"/>
      <c r="X995" s="207">
        <v>1</v>
      </c>
      <c r="Y995" s="263">
        <v>105.73</v>
      </c>
      <c r="Z995" s="169"/>
      <c r="AA995" s="169"/>
      <c r="AB995" s="169"/>
      <c r="AC995" s="169"/>
      <c r="AD995" s="169"/>
      <c r="AE995" s="169"/>
      <c r="AF995" s="169"/>
      <c r="AG995" s="180"/>
      <c r="AH995" s="207">
        <v>105.73</v>
      </c>
    </row>
    <row r="996" spans="2:34" ht="24.75" x14ac:dyDescent="0.25">
      <c r="B996" s="26"/>
      <c r="C996" s="48" t="s">
        <v>922</v>
      </c>
      <c r="D996" s="49">
        <v>1</v>
      </c>
      <c r="E996" s="23"/>
      <c r="F996" s="286" t="s">
        <v>2522</v>
      </c>
      <c r="G996" s="287" t="s">
        <v>2524</v>
      </c>
      <c r="H996" s="287" t="s">
        <v>2523</v>
      </c>
      <c r="I996" s="23">
        <v>130.68</v>
      </c>
      <c r="J996" s="169"/>
      <c r="K996" s="169"/>
      <c r="L996" s="169"/>
      <c r="M996" s="169"/>
      <c r="N996" s="169"/>
      <c r="O996" s="169"/>
      <c r="P996" s="169"/>
      <c r="Q996" s="169"/>
      <c r="R996" s="169"/>
      <c r="S996" s="207"/>
      <c r="T996" s="169"/>
      <c r="U996" s="169"/>
      <c r="V996" s="169"/>
      <c r="W996" s="180"/>
      <c r="X996" s="207">
        <v>1</v>
      </c>
      <c r="Y996" s="263">
        <v>130.68</v>
      </c>
      <c r="Z996" s="169"/>
      <c r="AA996" s="169"/>
      <c r="AB996" s="169"/>
      <c r="AC996" s="169"/>
      <c r="AD996" s="169"/>
      <c r="AE996" s="169"/>
      <c r="AF996" s="169"/>
      <c r="AG996" s="180"/>
      <c r="AH996" s="207">
        <v>130.68</v>
      </c>
    </row>
    <row r="997" spans="2:34" ht="24.75" x14ac:dyDescent="0.25">
      <c r="B997" s="26"/>
      <c r="C997" s="48" t="s">
        <v>923</v>
      </c>
      <c r="D997" s="49">
        <v>1</v>
      </c>
      <c r="E997" s="23"/>
      <c r="F997" s="286" t="s">
        <v>2522</v>
      </c>
      <c r="G997" s="287" t="s">
        <v>2524</v>
      </c>
      <c r="H997" s="287" t="s">
        <v>2523</v>
      </c>
      <c r="I997" s="23">
        <v>1104.83</v>
      </c>
      <c r="J997" s="169"/>
      <c r="K997" s="169"/>
      <c r="L997" s="169"/>
      <c r="M997" s="169"/>
      <c r="N997" s="169"/>
      <c r="O997" s="169"/>
      <c r="P997" s="169"/>
      <c r="Q997" s="169"/>
      <c r="R997" s="169"/>
      <c r="S997" s="207"/>
      <c r="T997" s="169"/>
      <c r="U997" s="169"/>
      <c r="V997" s="169"/>
      <c r="W997" s="180"/>
      <c r="X997" s="207">
        <v>1</v>
      </c>
      <c r="Y997" s="263">
        <v>1104.83</v>
      </c>
      <c r="Z997" s="169"/>
      <c r="AA997" s="169"/>
      <c r="AB997" s="169"/>
      <c r="AC997" s="169"/>
      <c r="AD997" s="169"/>
      <c r="AE997" s="169"/>
      <c r="AF997" s="169"/>
      <c r="AG997" s="180"/>
      <c r="AH997" s="207">
        <v>1104.83</v>
      </c>
    </row>
    <row r="998" spans="2:34" ht="24.75" x14ac:dyDescent="0.25">
      <c r="B998" s="26"/>
      <c r="C998" s="48" t="s">
        <v>924</v>
      </c>
      <c r="D998" s="49">
        <v>3</v>
      </c>
      <c r="E998" s="23"/>
      <c r="F998" s="286" t="s">
        <v>2522</v>
      </c>
      <c r="G998" s="287" t="s">
        <v>2524</v>
      </c>
      <c r="H998" s="287" t="s">
        <v>2523</v>
      </c>
      <c r="I998" s="23">
        <v>901.32</v>
      </c>
      <c r="J998" s="169"/>
      <c r="K998" s="169"/>
      <c r="L998" s="169"/>
      <c r="M998" s="169"/>
      <c r="N998" s="169"/>
      <c r="O998" s="169"/>
      <c r="P998" s="169"/>
      <c r="Q998" s="169"/>
      <c r="R998" s="169"/>
      <c r="S998" s="207"/>
      <c r="T998" s="169"/>
      <c r="U998" s="169"/>
      <c r="V998" s="169"/>
      <c r="W998" s="180"/>
      <c r="X998" s="207">
        <v>3</v>
      </c>
      <c r="Y998" s="263">
        <v>901.32</v>
      </c>
      <c r="Z998" s="169"/>
      <c r="AA998" s="169"/>
      <c r="AB998" s="169"/>
      <c r="AC998" s="169"/>
      <c r="AD998" s="169"/>
      <c r="AE998" s="169"/>
      <c r="AF998" s="169"/>
      <c r="AG998" s="180"/>
      <c r="AH998" s="207">
        <v>901.32</v>
      </c>
    </row>
    <row r="999" spans="2:34" ht="24.75" x14ac:dyDescent="0.25">
      <c r="B999" s="26"/>
      <c r="C999" s="48" t="s">
        <v>925</v>
      </c>
      <c r="D999" s="49">
        <v>50</v>
      </c>
      <c r="E999" s="23"/>
      <c r="F999" s="286" t="s">
        <v>2522</v>
      </c>
      <c r="G999" s="287" t="s">
        <v>2524</v>
      </c>
      <c r="H999" s="287" t="s">
        <v>2523</v>
      </c>
      <c r="I999" s="23">
        <v>2450</v>
      </c>
      <c r="J999" s="169"/>
      <c r="K999" s="169"/>
      <c r="L999" s="169"/>
      <c r="M999" s="169"/>
      <c r="N999" s="169"/>
      <c r="O999" s="169"/>
      <c r="P999" s="169"/>
      <c r="Q999" s="169"/>
      <c r="R999" s="169"/>
      <c r="S999" s="207"/>
      <c r="T999" s="169"/>
      <c r="U999" s="169"/>
      <c r="V999" s="169"/>
      <c r="W999" s="180"/>
      <c r="X999" s="207">
        <v>50</v>
      </c>
      <c r="Y999" s="263">
        <v>2450</v>
      </c>
      <c r="Z999" s="169"/>
      <c r="AA999" s="169"/>
      <c r="AB999" s="169"/>
      <c r="AC999" s="169"/>
      <c r="AD999" s="169"/>
      <c r="AE999" s="169"/>
      <c r="AF999" s="169"/>
      <c r="AG999" s="180"/>
      <c r="AH999" s="207">
        <v>2450</v>
      </c>
    </row>
    <row r="1000" spans="2:34" ht="24.75" x14ac:dyDescent="0.25">
      <c r="B1000" s="26"/>
      <c r="C1000" s="48" t="s">
        <v>926</v>
      </c>
      <c r="D1000" s="49">
        <v>36</v>
      </c>
      <c r="E1000" s="23"/>
      <c r="F1000" s="286" t="s">
        <v>2522</v>
      </c>
      <c r="G1000" s="287" t="s">
        <v>2524</v>
      </c>
      <c r="H1000" s="287" t="s">
        <v>2523</v>
      </c>
      <c r="I1000" s="23">
        <v>970.19999999999993</v>
      </c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207"/>
      <c r="T1000" s="169"/>
      <c r="U1000" s="169"/>
      <c r="V1000" s="169"/>
      <c r="W1000" s="180"/>
      <c r="X1000" s="207">
        <v>36</v>
      </c>
      <c r="Y1000" s="263">
        <v>970.19999999999993</v>
      </c>
      <c r="Z1000" s="169"/>
      <c r="AA1000" s="169"/>
      <c r="AB1000" s="169"/>
      <c r="AC1000" s="169"/>
      <c r="AD1000" s="169"/>
      <c r="AE1000" s="169"/>
      <c r="AF1000" s="169"/>
      <c r="AG1000" s="180"/>
      <c r="AH1000" s="207">
        <v>970.19999999999993</v>
      </c>
    </row>
    <row r="1001" spans="2:34" ht="24.75" x14ac:dyDescent="0.25">
      <c r="B1001" s="26"/>
      <c r="C1001" s="48" t="s">
        <v>927</v>
      </c>
      <c r="D1001" s="49">
        <v>34</v>
      </c>
      <c r="E1001" s="23"/>
      <c r="F1001" s="286" t="s">
        <v>2522</v>
      </c>
      <c r="G1001" s="287" t="s">
        <v>2524</v>
      </c>
      <c r="H1001" s="287" t="s">
        <v>2523</v>
      </c>
      <c r="I1001" s="23">
        <v>1269.8520000000001</v>
      </c>
      <c r="J1001" s="169"/>
      <c r="K1001" s="169"/>
      <c r="L1001" s="169"/>
      <c r="M1001" s="169"/>
      <c r="N1001" s="169"/>
      <c r="O1001" s="169"/>
      <c r="P1001" s="169"/>
      <c r="Q1001" s="169"/>
      <c r="R1001" s="169"/>
      <c r="S1001" s="207"/>
      <c r="T1001" s="169"/>
      <c r="U1001" s="169"/>
      <c r="V1001" s="169"/>
      <c r="W1001" s="180"/>
      <c r="X1001" s="207">
        <v>34</v>
      </c>
      <c r="Y1001" s="263">
        <v>1269.8520000000001</v>
      </c>
      <c r="Z1001" s="169"/>
      <c r="AA1001" s="169"/>
      <c r="AB1001" s="169"/>
      <c r="AC1001" s="169"/>
      <c r="AD1001" s="169"/>
      <c r="AE1001" s="169"/>
      <c r="AF1001" s="169"/>
      <c r="AG1001" s="180"/>
      <c r="AH1001" s="207">
        <v>1269.8520000000001</v>
      </c>
    </row>
    <row r="1002" spans="2:34" ht="24.75" x14ac:dyDescent="0.25">
      <c r="B1002" s="26"/>
      <c r="C1002" s="48" t="s">
        <v>928</v>
      </c>
      <c r="D1002" s="49">
        <v>1</v>
      </c>
      <c r="E1002" s="23"/>
      <c r="F1002" s="286" t="s">
        <v>2522</v>
      </c>
      <c r="G1002" s="287" t="s">
        <v>2524</v>
      </c>
      <c r="H1002" s="287" t="s">
        <v>2523</v>
      </c>
      <c r="I1002" s="23">
        <v>106.93</v>
      </c>
      <c r="J1002" s="169"/>
      <c r="K1002" s="169"/>
      <c r="L1002" s="169"/>
      <c r="M1002" s="169"/>
      <c r="N1002" s="169"/>
      <c r="O1002" s="169"/>
      <c r="P1002" s="169"/>
      <c r="Q1002" s="169"/>
      <c r="R1002" s="169"/>
      <c r="S1002" s="207"/>
      <c r="T1002" s="169"/>
      <c r="U1002" s="169"/>
      <c r="V1002" s="169"/>
      <c r="W1002" s="180"/>
      <c r="X1002" s="207">
        <v>1</v>
      </c>
      <c r="Y1002" s="263">
        <v>106.93</v>
      </c>
      <c r="Z1002" s="169"/>
      <c r="AA1002" s="169"/>
      <c r="AB1002" s="169"/>
      <c r="AC1002" s="169"/>
      <c r="AD1002" s="169"/>
      <c r="AE1002" s="169"/>
      <c r="AF1002" s="169"/>
      <c r="AG1002" s="180"/>
      <c r="AH1002" s="207">
        <v>106.93</v>
      </c>
    </row>
    <row r="1003" spans="2:34" ht="24.75" x14ac:dyDescent="0.25">
      <c r="B1003" s="26"/>
      <c r="C1003" s="48" t="s">
        <v>929</v>
      </c>
      <c r="D1003" s="49">
        <v>2</v>
      </c>
      <c r="E1003" s="23"/>
      <c r="F1003" s="286" t="s">
        <v>2522</v>
      </c>
      <c r="G1003" s="287" t="s">
        <v>2524</v>
      </c>
      <c r="H1003" s="287" t="s">
        <v>2523</v>
      </c>
      <c r="I1003" s="23">
        <v>261.36</v>
      </c>
      <c r="J1003" s="169"/>
      <c r="K1003" s="169"/>
      <c r="L1003" s="169"/>
      <c r="M1003" s="169"/>
      <c r="N1003" s="169"/>
      <c r="O1003" s="169"/>
      <c r="P1003" s="169"/>
      <c r="Q1003" s="169"/>
      <c r="R1003" s="169"/>
      <c r="S1003" s="207"/>
      <c r="T1003" s="169"/>
      <c r="U1003" s="169"/>
      <c r="V1003" s="169"/>
      <c r="W1003" s="180"/>
      <c r="X1003" s="207">
        <v>2</v>
      </c>
      <c r="Y1003" s="263">
        <v>261.36</v>
      </c>
      <c r="Z1003" s="169"/>
      <c r="AA1003" s="169"/>
      <c r="AB1003" s="169"/>
      <c r="AC1003" s="169"/>
      <c r="AD1003" s="169"/>
      <c r="AE1003" s="169"/>
      <c r="AF1003" s="169"/>
      <c r="AG1003" s="180"/>
      <c r="AH1003" s="207">
        <v>261.36</v>
      </c>
    </row>
    <row r="1004" spans="2:34" ht="24.75" x14ac:dyDescent="0.25">
      <c r="B1004" s="26"/>
      <c r="C1004" s="48" t="s">
        <v>930</v>
      </c>
      <c r="D1004" s="49">
        <v>3</v>
      </c>
      <c r="E1004" s="23"/>
      <c r="F1004" s="286" t="s">
        <v>2522</v>
      </c>
      <c r="G1004" s="287" t="s">
        <v>2524</v>
      </c>
      <c r="H1004" s="287" t="s">
        <v>2523</v>
      </c>
      <c r="I1004" s="23">
        <v>335.16</v>
      </c>
      <c r="J1004" s="169"/>
      <c r="K1004" s="169"/>
      <c r="L1004" s="169"/>
      <c r="M1004" s="169"/>
      <c r="N1004" s="169"/>
      <c r="O1004" s="169"/>
      <c r="P1004" s="169"/>
      <c r="Q1004" s="169"/>
      <c r="R1004" s="169"/>
      <c r="S1004" s="207"/>
      <c r="T1004" s="169"/>
      <c r="U1004" s="169"/>
      <c r="V1004" s="169"/>
      <c r="W1004" s="180"/>
      <c r="X1004" s="207">
        <v>3</v>
      </c>
      <c r="Y1004" s="263">
        <v>335.16</v>
      </c>
      <c r="Z1004" s="169"/>
      <c r="AA1004" s="169"/>
      <c r="AB1004" s="169"/>
      <c r="AC1004" s="169"/>
      <c r="AD1004" s="169"/>
      <c r="AE1004" s="169"/>
      <c r="AF1004" s="169"/>
      <c r="AG1004" s="180"/>
      <c r="AH1004" s="207">
        <v>335.16</v>
      </c>
    </row>
    <row r="1005" spans="2:34" ht="24.75" x14ac:dyDescent="0.25">
      <c r="B1005" s="26"/>
      <c r="C1005" s="48" t="s">
        <v>931</v>
      </c>
      <c r="D1005" s="49">
        <v>3</v>
      </c>
      <c r="E1005" s="23"/>
      <c r="F1005" s="286" t="s">
        <v>2522</v>
      </c>
      <c r="G1005" s="287" t="s">
        <v>2524</v>
      </c>
      <c r="H1005" s="287" t="s">
        <v>2523</v>
      </c>
      <c r="I1005" s="23">
        <v>135.75</v>
      </c>
      <c r="J1005" s="169"/>
      <c r="K1005" s="169"/>
      <c r="L1005" s="169"/>
      <c r="M1005" s="169"/>
      <c r="N1005" s="169"/>
      <c r="O1005" s="169"/>
      <c r="P1005" s="169"/>
      <c r="Q1005" s="169"/>
      <c r="R1005" s="169"/>
      <c r="S1005" s="207"/>
      <c r="T1005" s="169"/>
      <c r="U1005" s="169"/>
      <c r="V1005" s="169"/>
      <c r="W1005" s="180"/>
      <c r="X1005" s="207">
        <v>3</v>
      </c>
      <c r="Y1005" s="263">
        <v>135.75</v>
      </c>
      <c r="Z1005" s="169"/>
      <c r="AA1005" s="169"/>
      <c r="AB1005" s="169"/>
      <c r="AC1005" s="169"/>
      <c r="AD1005" s="169"/>
      <c r="AE1005" s="169"/>
      <c r="AF1005" s="169"/>
      <c r="AG1005" s="180"/>
      <c r="AH1005" s="207">
        <v>135.75</v>
      </c>
    </row>
    <row r="1006" spans="2:34" ht="24.75" x14ac:dyDescent="0.25">
      <c r="B1006" s="26"/>
      <c r="C1006" s="48" t="s">
        <v>932</v>
      </c>
      <c r="D1006" s="49">
        <v>4</v>
      </c>
      <c r="E1006" s="23"/>
      <c r="F1006" s="286" t="s">
        <v>2522</v>
      </c>
      <c r="G1006" s="287" t="s">
        <v>2524</v>
      </c>
      <c r="H1006" s="287" t="s">
        <v>2523</v>
      </c>
      <c r="I1006" s="23">
        <v>204.8</v>
      </c>
      <c r="J1006" s="169"/>
      <c r="K1006" s="169"/>
      <c r="L1006" s="169"/>
      <c r="M1006" s="169"/>
      <c r="N1006" s="169"/>
      <c r="O1006" s="169"/>
      <c r="P1006" s="169"/>
      <c r="Q1006" s="169"/>
      <c r="R1006" s="169"/>
      <c r="S1006" s="207"/>
      <c r="T1006" s="169"/>
      <c r="U1006" s="169"/>
      <c r="V1006" s="169"/>
      <c r="W1006" s="180"/>
      <c r="X1006" s="207">
        <v>4</v>
      </c>
      <c r="Y1006" s="263">
        <v>204.8</v>
      </c>
      <c r="Z1006" s="169"/>
      <c r="AA1006" s="169"/>
      <c r="AB1006" s="169"/>
      <c r="AC1006" s="169"/>
      <c r="AD1006" s="169"/>
      <c r="AE1006" s="169"/>
      <c r="AF1006" s="169"/>
      <c r="AG1006" s="180"/>
      <c r="AH1006" s="207">
        <v>204.8</v>
      </c>
    </row>
    <row r="1007" spans="2:34" ht="24.75" x14ac:dyDescent="0.25">
      <c r="B1007" s="26"/>
      <c r="C1007" s="48" t="s">
        <v>933</v>
      </c>
      <c r="D1007" s="49">
        <v>1</v>
      </c>
      <c r="E1007" s="23"/>
      <c r="F1007" s="286" t="s">
        <v>2522</v>
      </c>
      <c r="G1007" s="287" t="s">
        <v>2524</v>
      </c>
      <c r="H1007" s="287" t="s">
        <v>2523</v>
      </c>
      <c r="I1007" s="23">
        <v>332.64</v>
      </c>
      <c r="J1007" s="169"/>
      <c r="K1007" s="169"/>
      <c r="L1007" s="169"/>
      <c r="M1007" s="169"/>
      <c r="N1007" s="169"/>
      <c r="O1007" s="169"/>
      <c r="P1007" s="169"/>
      <c r="Q1007" s="169"/>
      <c r="R1007" s="169"/>
      <c r="S1007" s="207"/>
      <c r="T1007" s="169"/>
      <c r="U1007" s="169"/>
      <c r="V1007" s="169"/>
      <c r="W1007" s="180"/>
      <c r="X1007" s="207">
        <v>1</v>
      </c>
      <c r="Y1007" s="263">
        <v>332.64</v>
      </c>
      <c r="Z1007" s="169"/>
      <c r="AA1007" s="169"/>
      <c r="AB1007" s="169"/>
      <c r="AC1007" s="169"/>
      <c r="AD1007" s="169"/>
      <c r="AE1007" s="169"/>
      <c r="AF1007" s="169"/>
      <c r="AG1007" s="180"/>
      <c r="AH1007" s="207">
        <v>332.64</v>
      </c>
    </row>
    <row r="1008" spans="2:34" ht="24.75" x14ac:dyDescent="0.25">
      <c r="B1008" s="26"/>
      <c r="C1008" s="48" t="s">
        <v>934</v>
      </c>
      <c r="D1008" s="98">
        <v>2</v>
      </c>
      <c r="E1008" s="23"/>
      <c r="F1008" s="286" t="s">
        <v>2522</v>
      </c>
      <c r="G1008" s="287" t="s">
        <v>2524</v>
      </c>
      <c r="H1008" s="287" t="s">
        <v>2523</v>
      </c>
      <c r="I1008" s="23">
        <v>715.00319999999988</v>
      </c>
      <c r="J1008" s="169"/>
      <c r="K1008" s="169"/>
      <c r="L1008" s="169"/>
      <c r="M1008" s="169"/>
      <c r="N1008" s="169"/>
      <c r="O1008" s="169"/>
      <c r="P1008" s="169"/>
      <c r="Q1008" s="169"/>
      <c r="R1008" s="169"/>
      <c r="S1008" s="207"/>
      <c r="T1008" s="169"/>
      <c r="U1008" s="169"/>
      <c r="V1008" s="169"/>
      <c r="W1008" s="180"/>
      <c r="X1008" s="207">
        <v>2</v>
      </c>
      <c r="Y1008" s="263">
        <v>715.00319999999988</v>
      </c>
      <c r="Z1008" s="169"/>
      <c r="AA1008" s="169"/>
      <c r="AB1008" s="169"/>
      <c r="AC1008" s="169"/>
      <c r="AD1008" s="169"/>
      <c r="AE1008" s="169"/>
      <c r="AF1008" s="169"/>
      <c r="AG1008" s="180"/>
      <c r="AH1008" s="207">
        <v>715.00319999999988</v>
      </c>
    </row>
    <row r="1009" spans="2:34" ht="24.75" x14ac:dyDescent="0.25">
      <c r="B1009" s="26"/>
      <c r="C1009" s="48" t="s">
        <v>935</v>
      </c>
      <c r="D1009" s="49">
        <v>1</v>
      </c>
      <c r="E1009" s="23"/>
      <c r="F1009" s="286" t="s">
        <v>2522</v>
      </c>
      <c r="G1009" s="287" t="s">
        <v>2524</v>
      </c>
      <c r="H1009" s="287" t="s">
        <v>2523</v>
      </c>
      <c r="I1009" s="23">
        <v>52.27</v>
      </c>
      <c r="J1009" s="169"/>
      <c r="K1009" s="169"/>
      <c r="L1009" s="169"/>
      <c r="M1009" s="169"/>
      <c r="N1009" s="169"/>
      <c r="O1009" s="169"/>
      <c r="P1009" s="169"/>
      <c r="Q1009" s="169"/>
      <c r="R1009" s="169"/>
      <c r="S1009" s="207"/>
      <c r="T1009" s="169"/>
      <c r="U1009" s="169"/>
      <c r="V1009" s="169"/>
      <c r="W1009" s="180"/>
      <c r="X1009" s="207">
        <v>1</v>
      </c>
      <c r="Y1009" s="263">
        <v>52.27</v>
      </c>
      <c r="Z1009" s="169"/>
      <c r="AA1009" s="169"/>
      <c r="AB1009" s="169"/>
      <c r="AC1009" s="169"/>
      <c r="AD1009" s="169"/>
      <c r="AE1009" s="169"/>
      <c r="AF1009" s="169"/>
      <c r="AG1009" s="180"/>
      <c r="AH1009" s="207">
        <v>52.27</v>
      </c>
    </row>
    <row r="1010" spans="2:34" ht="24.75" x14ac:dyDescent="0.25">
      <c r="B1010" s="26"/>
      <c r="C1010" s="48" t="s">
        <v>936</v>
      </c>
      <c r="D1010" s="49">
        <v>3</v>
      </c>
      <c r="E1010" s="23"/>
      <c r="F1010" s="286" t="s">
        <v>2522</v>
      </c>
      <c r="G1010" s="287" t="s">
        <v>2524</v>
      </c>
      <c r="H1010" s="287" t="s">
        <v>2523</v>
      </c>
      <c r="I1010" s="23">
        <v>677.16</v>
      </c>
      <c r="J1010" s="169"/>
      <c r="K1010" s="169"/>
      <c r="L1010" s="169"/>
      <c r="M1010" s="169"/>
      <c r="N1010" s="169"/>
      <c r="O1010" s="169"/>
      <c r="P1010" s="169"/>
      <c r="Q1010" s="169"/>
      <c r="R1010" s="169"/>
      <c r="S1010" s="207"/>
      <c r="T1010" s="169"/>
      <c r="U1010" s="169"/>
      <c r="V1010" s="169"/>
      <c r="W1010" s="180"/>
      <c r="X1010" s="207">
        <v>3</v>
      </c>
      <c r="Y1010" s="263">
        <v>677.16</v>
      </c>
      <c r="Z1010" s="169"/>
      <c r="AA1010" s="169"/>
      <c r="AB1010" s="169"/>
      <c r="AC1010" s="169"/>
      <c r="AD1010" s="169"/>
      <c r="AE1010" s="169"/>
      <c r="AF1010" s="169"/>
      <c r="AG1010" s="180"/>
      <c r="AH1010" s="207">
        <v>677.16</v>
      </c>
    </row>
    <row r="1011" spans="2:34" ht="24.75" x14ac:dyDescent="0.25">
      <c r="B1011" s="26"/>
      <c r="C1011" s="48" t="s">
        <v>937</v>
      </c>
      <c r="D1011" s="49">
        <v>2</v>
      </c>
      <c r="E1011" s="23"/>
      <c r="F1011" s="286" t="s">
        <v>2522</v>
      </c>
      <c r="G1011" s="287" t="s">
        <v>2524</v>
      </c>
      <c r="H1011" s="287" t="s">
        <v>2523</v>
      </c>
      <c r="I1011" s="23">
        <v>213.86</v>
      </c>
      <c r="J1011" s="169"/>
      <c r="K1011" s="169"/>
      <c r="L1011" s="169"/>
      <c r="M1011" s="169"/>
      <c r="N1011" s="169"/>
      <c r="O1011" s="169"/>
      <c r="P1011" s="169"/>
      <c r="Q1011" s="169"/>
      <c r="R1011" s="169"/>
      <c r="S1011" s="207"/>
      <c r="T1011" s="169"/>
      <c r="U1011" s="169"/>
      <c r="V1011" s="169"/>
      <c r="W1011" s="180"/>
      <c r="X1011" s="207">
        <v>2</v>
      </c>
      <c r="Y1011" s="263">
        <v>213.86</v>
      </c>
      <c r="Z1011" s="169"/>
      <c r="AA1011" s="169"/>
      <c r="AB1011" s="169"/>
      <c r="AC1011" s="169"/>
      <c r="AD1011" s="169"/>
      <c r="AE1011" s="169"/>
      <c r="AF1011" s="169"/>
      <c r="AG1011" s="180"/>
      <c r="AH1011" s="207">
        <v>213.86</v>
      </c>
    </row>
    <row r="1012" spans="2:34" ht="24.75" x14ac:dyDescent="0.25">
      <c r="B1012" s="26"/>
      <c r="C1012" s="48" t="s">
        <v>938</v>
      </c>
      <c r="D1012" s="49">
        <v>2</v>
      </c>
      <c r="E1012" s="23"/>
      <c r="F1012" s="286" t="s">
        <v>2522</v>
      </c>
      <c r="G1012" s="287" t="s">
        <v>2524</v>
      </c>
      <c r="H1012" s="287" t="s">
        <v>2523</v>
      </c>
      <c r="I1012" s="23">
        <v>285.12</v>
      </c>
      <c r="J1012" s="169"/>
      <c r="K1012" s="169"/>
      <c r="L1012" s="169"/>
      <c r="M1012" s="169"/>
      <c r="N1012" s="169"/>
      <c r="O1012" s="169"/>
      <c r="P1012" s="169"/>
      <c r="Q1012" s="169"/>
      <c r="R1012" s="169"/>
      <c r="S1012" s="207"/>
      <c r="T1012" s="169"/>
      <c r="U1012" s="169"/>
      <c r="V1012" s="169"/>
      <c r="W1012" s="180"/>
      <c r="X1012" s="207">
        <v>2</v>
      </c>
      <c r="Y1012" s="263">
        <v>285.12</v>
      </c>
      <c r="Z1012" s="169"/>
      <c r="AA1012" s="169"/>
      <c r="AB1012" s="169"/>
      <c r="AC1012" s="169"/>
      <c r="AD1012" s="169"/>
      <c r="AE1012" s="169"/>
      <c r="AF1012" s="169"/>
      <c r="AG1012" s="180"/>
      <c r="AH1012" s="207">
        <v>285.12</v>
      </c>
    </row>
    <row r="1013" spans="2:34" ht="24.75" x14ac:dyDescent="0.25">
      <c r="B1013" s="26"/>
      <c r="C1013" s="48" t="s">
        <v>939</v>
      </c>
      <c r="D1013" s="49">
        <v>4</v>
      </c>
      <c r="E1013" s="23"/>
      <c r="F1013" s="286" t="s">
        <v>2522</v>
      </c>
      <c r="G1013" s="287" t="s">
        <v>2524</v>
      </c>
      <c r="H1013" s="287" t="s">
        <v>2523</v>
      </c>
      <c r="I1013" s="23">
        <v>826.84</v>
      </c>
      <c r="J1013" s="169"/>
      <c r="K1013" s="169"/>
      <c r="L1013" s="169"/>
      <c r="M1013" s="169"/>
      <c r="N1013" s="169"/>
      <c r="O1013" s="169"/>
      <c r="P1013" s="169"/>
      <c r="Q1013" s="169"/>
      <c r="R1013" s="169"/>
      <c r="S1013" s="207"/>
      <c r="T1013" s="169"/>
      <c r="U1013" s="169"/>
      <c r="V1013" s="169"/>
      <c r="W1013" s="180"/>
      <c r="X1013" s="207">
        <v>4</v>
      </c>
      <c r="Y1013" s="263">
        <v>826.84</v>
      </c>
      <c r="Z1013" s="169"/>
      <c r="AA1013" s="169"/>
      <c r="AB1013" s="169"/>
      <c r="AC1013" s="169"/>
      <c r="AD1013" s="169"/>
      <c r="AE1013" s="169"/>
      <c r="AF1013" s="169"/>
      <c r="AG1013" s="180"/>
      <c r="AH1013" s="207">
        <v>826.84</v>
      </c>
    </row>
    <row r="1014" spans="2:34" ht="24.75" x14ac:dyDescent="0.25">
      <c r="B1014" s="26"/>
      <c r="C1014" s="48" t="s">
        <v>940</v>
      </c>
      <c r="D1014" s="49">
        <v>2</v>
      </c>
      <c r="E1014" s="23"/>
      <c r="F1014" s="286" t="s">
        <v>2522</v>
      </c>
      <c r="G1014" s="287" t="s">
        <v>2524</v>
      </c>
      <c r="H1014" s="287" t="s">
        <v>2523</v>
      </c>
      <c r="I1014" s="23">
        <v>4276.82</v>
      </c>
      <c r="J1014" s="169"/>
      <c r="K1014" s="169"/>
      <c r="L1014" s="169"/>
      <c r="M1014" s="169"/>
      <c r="N1014" s="169"/>
      <c r="O1014" s="169"/>
      <c r="P1014" s="169"/>
      <c r="Q1014" s="169"/>
      <c r="R1014" s="169"/>
      <c r="S1014" s="207"/>
      <c r="T1014" s="169"/>
      <c r="U1014" s="169"/>
      <c r="V1014" s="169"/>
      <c r="W1014" s="180"/>
      <c r="X1014" s="207">
        <v>2</v>
      </c>
      <c r="Y1014" s="263">
        <v>4276.82</v>
      </c>
      <c r="Z1014" s="169"/>
      <c r="AA1014" s="169"/>
      <c r="AB1014" s="169"/>
      <c r="AC1014" s="169"/>
      <c r="AD1014" s="169"/>
      <c r="AE1014" s="169"/>
      <c r="AF1014" s="169"/>
      <c r="AG1014" s="180"/>
      <c r="AH1014" s="207">
        <v>4276.82</v>
      </c>
    </row>
    <row r="1015" spans="2:34" ht="24.75" x14ac:dyDescent="0.25">
      <c r="B1015" s="26"/>
      <c r="C1015" s="48" t="s">
        <v>941</v>
      </c>
      <c r="D1015" s="49">
        <v>15</v>
      </c>
      <c r="E1015" s="23"/>
      <c r="F1015" s="286" t="s">
        <v>2522</v>
      </c>
      <c r="G1015" s="287" t="s">
        <v>2524</v>
      </c>
      <c r="H1015" s="287" t="s">
        <v>2523</v>
      </c>
      <c r="I1015" s="23">
        <v>525</v>
      </c>
      <c r="J1015" s="169"/>
      <c r="K1015" s="169"/>
      <c r="L1015" s="169"/>
      <c r="M1015" s="169"/>
      <c r="N1015" s="169"/>
      <c r="O1015" s="169"/>
      <c r="P1015" s="169"/>
      <c r="Q1015" s="169"/>
      <c r="R1015" s="169"/>
      <c r="S1015" s="207"/>
      <c r="T1015" s="169"/>
      <c r="U1015" s="169"/>
      <c r="V1015" s="169"/>
      <c r="W1015" s="180"/>
      <c r="X1015" s="207">
        <v>15</v>
      </c>
      <c r="Y1015" s="263">
        <v>525</v>
      </c>
      <c r="Z1015" s="169"/>
      <c r="AA1015" s="169"/>
      <c r="AB1015" s="169"/>
      <c r="AC1015" s="169"/>
      <c r="AD1015" s="169"/>
      <c r="AE1015" s="169"/>
      <c r="AF1015" s="169"/>
      <c r="AG1015" s="180"/>
      <c r="AH1015" s="207">
        <v>525</v>
      </c>
    </row>
    <row r="1016" spans="2:34" ht="24.75" x14ac:dyDescent="0.25">
      <c r="B1016" s="26"/>
      <c r="C1016" s="48" t="s">
        <v>942</v>
      </c>
      <c r="D1016" s="49">
        <v>30</v>
      </c>
      <c r="E1016" s="23"/>
      <c r="F1016" s="286" t="s">
        <v>2522</v>
      </c>
      <c r="G1016" s="287" t="s">
        <v>2524</v>
      </c>
      <c r="H1016" s="287" t="s">
        <v>2523</v>
      </c>
      <c r="I1016" s="23">
        <v>2151</v>
      </c>
      <c r="J1016" s="169"/>
      <c r="K1016" s="169"/>
      <c r="L1016" s="169"/>
      <c r="M1016" s="169"/>
      <c r="N1016" s="169"/>
      <c r="O1016" s="169"/>
      <c r="P1016" s="169"/>
      <c r="Q1016" s="169"/>
      <c r="R1016" s="169"/>
      <c r="S1016" s="207"/>
      <c r="T1016" s="169"/>
      <c r="U1016" s="169"/>
      <c r="V1016" s="169"/>
      <c r="W1016" s="180"/>
      <c r="X1016" s="207">
        <v>30</v>
      </c>
      <c r="Y1016" s="263">
        <v>2151</v>
      </c>
      <c r="Z1016" s="169"/>
      <c r="AA1016" s="169"/>
      <c r="AB1016" s="169"/>
      <c r="AC1016" s="169"/>
      <c r="AD1016" s="169"/>
      <c r="AE1016" s="169"/>
      <c r="AF1016" s="169"/>
      <c r="AG1016" s="180"/>
      <c r="AH1016" s="207">
        <v>2151</v>
      </c>
    </row>
    <row r="1017" spans="2:34" ht="24.75" x14ac:dyDescent="0.25">
      <c r="B1017" s="26"/>
      <c r="C1017" s="48" t="s">
        <v>943</v>
      </c>
      <c r="D1017" s="49">
        <v>1</v>
      </c>
      <c r="E1017" s="23"/>
      <c r="F1017" s="286" t="s">
        <v>2522</v>
      </c>
      <c r="G1017" s="287" t="s">
        <v>2524</v>
      </c>
      <c r="H1017" s="287" t="s">
        <v>2523</v>
      </c>
      <c r="I1017" s="23">
        <v>647.98</v>
      </c>
      <c r="J1017" s="169"/>
      <c r="K1017" s="169"/>
      <c r="L1017" s="169"/>
      <c r="M1017" s="169"/>
      <c r="N1017" s="169"/>
      <c r="O1017" s="169"/>
      <c r="P1017" s="169"/>
      <c r="Q1017" s="169"/>
      <c r="R1017" s="169"/>
      <c r="S1017" s="207"/>
      <c r="T1017" s="169"/>
      <c r="U1017" s="169"/>
      <c r="V1017" s="169"/>
      <c r="W1017" s="180"/>
      <c r="X1017" s="207">
        <v>1</v>
      </c>
      <c r="Y1017" s="263">
        <v>647.98</v>
      </c>
      <c r="Z1017" s="169"/>
      <c r="AA1017" s="169"/>
      <c r="AB1017" s="169"/>
      <c r="AC1017" s="169"/>
      <c r="AD1017" s="169"/>
      <c r="AE1017" s="169"/>
      <c r="AF1017" s="169"/>
      <c r="AG1017" s="180"/>
      <c r="AH1017" s="207">
        <v>647.98</v>
      </c>
    </row>
    <row r="1018" spans="2:34" ht="24.75" x14ac:dyDescent="0.25">
      <c r="B1018" s="26"/>
      <c r="C1018" s="48" t="s">
        <v>944</v>
      </c>
      <c r="D1018" s="49">
        <v>4</v>
      </c>
      <c r="E1018" s="23"/>
      <c r="F1018" s="286" t="s">
        <v>2522</v>
      </c>
      <c r="G1018" s="287" t="s">
        <v>2524</v>
      </c>
      <c r="H1018" s="287" t="s">
        <v>2523</v>
      </c>
      <c r="I1018" s="23">
        <v>360</v>
      </c>
      <c r="J1018" s="169"/>
      <c r="K1018" s="169"/>
      <c r="L1018" s="169"/>
      <c r="M1018" s="169"/>
      <c r="N1018" s="169"/>
      <c r="O1018" s="169"/>
      <c r="P1018" s="169"/>
      <c r="Q1018" s="169"/>
      <c r="R1018" s="169"/>
      <c r="S1018" s="207"/>
      <c r="T1018" s="169"/>
      <c r="U1018" s="169"/>
      <c r="V1018" s="169"/>
      <c r="W1018" s="180"/>
      <c r="X1018" s="207">
        <v>4</v>
      </c>
      <c r="Y1018" s="263">
        <v>360</v>
      </c>
      <c r="Z1018" s="169"/>
      <c r="AA1018" s="169"/>
      <c r="AB1018" s="169"/>
      <c r="AC1018" s="169"/>
      <c r="AD1018" s="169"/>
      <c r="AE1018" s="169"/>
      <c r="AF1018" s="169"/>
      <c r="AG1018" s="180"/>
      <c r="AH1018" s="207">
        <v>360</v>
      </c>
    </row>
    <row r="1019" spans="2:34" ht="24.75" x14ac:dyDescent="0.25">
      <c r="B1019" s="26"/>
      <c r="C1019" s="48" t="s">
        <v>945</v>
      </c>
      <c r="D1019" s="49">
        <v>4</v>
      </c>
      <c r="E1019" s="23"/>
      <c r="F1019" s="286" t="s">
        <v>2522</v>
      </c>
      <c r="G1019" s="287" t="s">
        <v>2524</v>
      </c>
      <c r="H1019" s="287" t="s">
        <v>2523</v>
      </c>
      <c r="I1019" s="23">
        <v>2112</v>
      </c>
      <c r="J1019" s="169"/>
      <c r="K1019" s="169"/>
      <c r="L1019" s="169"/>
      <c r="M1019" s="169"/>
      <c r="N1019" s="169"/>
      <c r="O1019" s="169"/>
      <c r="P1019" s="169"/>
      <c r="Q1019" s="169"/>
      <c r="R1019" s="169">
        <v>4</v>
      </c>
      <c r="S1019" s="207">
        <v>1700.01</v>
      </c>
      <c r="T1019" s="169"/>
      <c r="U1019" s="169"/>
      <c r="V1019" s="169"/>
      <c r="W1019" s="180"/>
      <c r="X1019" s="207">
        <v>0</v>
      </c>
      <c r="Y1019" s="263">
        <v>411.99</v>
      </c>
      <c r="Z1019" s="169"/>
      <c r="AA1019" s="169"/>
      <c r="AB1019" s="169"/>
      <c r="AC1019" s="169"/>
      <c r="AD1019" s="169"/>
      <c r="AE1019" s="169"/>
      <c r="AF1019" s="169"/>
      <c r="AG1019" s="180"/>
      <c r="AH1019" s="207">
        <v>2112</v>
      </c>
    </row>
    <row r="1020" spans="2:34" ht="24.75" x14ac:dyDescent="0.25">
      <c r="B1020" s="26"/>
      <c r="C1020" s="48" t="s">
        <v>946</v>
      </c>
      <c r="D1020" s="49">
        <v>4</v>
      </c>
      <c r="E1020" s="23"/>
      <c r="F1020" s="286" t="s">
        <v>2522</v>
      </c>
      <c r="G1020" s="287" t="s">
        <v>2524</v>
      </c>
      <c r="H1020" s="287" t="s">
        <v>2523</v>
      </c>
      <c r="I1020" s="23">
        <v>52.44</v>
      </c>
      <c r="J1020" s="169"/>
      <c r="K1020" s="169"/>
      <c r="L1020" s="169"/>
      <c r="M1020" s="169"/>
      <c r="N1020" s="169"/>
      <c r="O1020" s="169"/>
      <c r="P1020" s="169"/>
      <c r="Q1020" s="169"/>
      <c r="R1020" s="169"/>
      <c r="S1020" s="207"/>
      <c r="T1020" s="169"/>
      <c r="U1020" s="169"/>
      <c r="V1020" s="169"/>
      <c r="W1020" s="180"/>
      <c r="X1020" s="207">
        <v>4</v>
      </c>
      <c r="Y1020" s="263">
        <v>52.44</v>
      </c>
      <c r="Z1020" s="169"/>
      <c r="AA1020" s="169"/>
      <c r="AB1020" s="169"/>
      <c r="AC1020" s="169"/>
      <c r="AD1020" s="169"/>
      <c r="AE1020" s="169"/>
      <c r="AF1020" s="169"/>
      <c r="AG1020" s="180"/>
      <c r="AH1020" s="207">
        <v>52.44</v>
      </c>
    </row>
    <row r="1021" spans="2:34" ht="24.75" x14ac:dyDescent="0.25">
      <c r="B1021" s="26"/>
      <c r="C1021" s="48" t="s">
        <v>947</v>
      </c>
      <c r="D1021" s="49">
        <v>1</v>
      </c>
      <c r="E1021" s="23"/>
      <c r="F1021" s="286" t="s">
        <v>2522</v>
      </c>
      <c r="G1021" s="287" t="s">
        <v>2524</v>
      </c>
      <c r="H1021" s="287" t="s">
        <v>2523</v>
      </c>
      <c r="I1021" s="23">
        <v>95.05</v>
      </c>
      <c r="J1021" s="169"/>
      <c r="K1021" s="169"/>
      <c r="L1021" s="169"/>
      <c r="M1021" s="169"/>
      <c r="N1021" s="169"/>
      <c r="O1021" s="169"/>
      <c r="P1021" s="169"/>
      <c r="Q1021" s="169"/>
      <c r="R1021" s="169"/>
      <c r="S1021" s="207"/>
      <c r="T1021" s="169"/>
      <c r="U1021" s="169"/>
      <c r="V1021" s="169"/>
      <c r="W1021" s="180"/>
      <c r="X1021" s="207">
        <v>1</v>
      </c>
      <c r="Y1021" s="263">
        <v>95.05</v>
      </c>
      <c r="Z1021" s="169"/>
      <c r="AA1021" s="169"/>
      <c r="AB1021" s="169"/>
      <c r="AC1021" s="169"/>
      <c r="AD1021" s="169"/>
      <c r="AE1021" s="169"/>
      <c r="AF1021" s="169"/>
      <c r="AG1021" s="180"/>
      <c r="AH1021" s="207">
        <v>95.05</v>
      </c>
    </row>
    <row r="1022" spans="2:34" ht="24.75" x14ac:dyDescent="0.25">
      <c r="B1022" s="26"/>
      <c r="C1022" s="48" t="s">
        <v>948</v>
      </c>
      <c r="D1022" s="49">
        <v>10</v>
      </c>
      <c r="E1022" s="23"/>
      <c r="F1022" s="286" t="s">
        <v>2522</v>
      </c>
      <c r="G1022" s="287" t="s">
        <v>2524</v>
      </c>
      <c r="H1022" s="287" t="s">
        <v>2523</v>
      </c>
      <c r="I1022" s="23">
        <v>350</v>
      </c>
      <c r="J1022" s="169"/>
      <c r="K1022" s="169"/>
      <c r="L1022" s="169"/>
      <c r="M1022" s="169"/>
      <c r="N1022" s="169"/>
      <c r="O1022" s="169"/>
      <c r="P1022" s="169"/>
      <c r="Q1022" s="169"/>
      <c r="R1022" s="169"/>
      <c r="S1022" s="207"/>
      <c r="T1022" s="169"/>
      <c r="U1022" s="169"/>
      <c r="V1022" s="169"/>
      <c r="W1022" s="180"/>
      <c r="X1022" s="207">
        <v>10</v>
      </c>
      <c r="Y1022" s="263">
        <v>350</v>
      </c>
      <c r="Z1022" s="169"/>
      <c r="AA1022" s="169"/>
      <c r="AB1022" s="169"/>
      <c r="AC1022" s="169"/>
      <c r="AD1022" s="169"/>
      <c r="AE1022" s="169"/>
      <c r="AF1022" s="169"/>
      <c r="AG1022" s="180"/>
      <c r="AH1022" s="207">
        <v>350</v>
      </c>
    </row>
    <row r="1023" spans="2:34" ht="24.75" x14ac:dyDescent="0.25">
      <c r="B1023" s="26"/>
      <c r="C1023" s="48" t="s">
        <v>949</v>
      </c>
      <c r="D1023" s="49">
        <v>1</v>
      </c>
      <c r="E1023" s="23"/>
      <c r="F1023" s="286" t="s">
        <v>2522</v>
      </c>
      <c r="G1023" s="287" t="s">
        <v>2524</v>
      </c>
      <c r="H1023" s="287" t="s">
        <v>2523</v>
      </c>
      <c r="I1023" s="23">
        <v>150.5</v>
      </c>
      <c r="J1023" s="169"/>
      <c r="K1023" s="169"/>
      <c r="L1023" s="169"/>
      <c r="M1023" s="169"/>
      <c r="N1023" s="169"/>
      <c r="O1023" s="169"/>
      <c r="P1023" s="169"/>
      <c r="Q1023" s="169"/>
      <c r="R1023" s="169"/>
      <c r="S1023" s="207"/>
      <c r="T1023" s="169"/>
      <c r="U1023" s="169"/>
      <c r="V1023" s="169"/>
      <c r="W1023" s="180"/>
      <c r="X1023" s="207">
        <v>1</v>
      </c>
      <c r="Y1023" s="263">
        <v>150.5</v>
      </c>
      <c r="Z1023" s="169"/>
      <c r="AA1023" s="169"/>
      <c r="AB1023" s="169"/>
      <c r="AC1023" s="169"/>
      <c r="AD1023" s="169"/>
      <c r="AE1023" s="169"/>
      <c r="AF1023" s="169"/>
      <c r="AG1023" s="180"/>
      <c r="AH1023" s="207">
        <v>150.5</v>
      </c>
    </row>
    <row r="1024" spans="2:34" ht="24.75" x14ac:dyDescent="0.25">
      <c r="B1024" s="26"/>
      <c r="C1024" s="48">
        <v>0</v>
      </c>
      <c r="D1024" s="57">
        <v>1</v>
      </c>
      <c r="E1024" s="23"/>
      <c r="F1024" s="286" t="s">
        <v>2522</v>
      </c>
      <c r="G1024" s="287" t="s">
        <v>2524</v>
      </c>
      <c r="H1024" s="287" t="s">
        <v>2523</v>
      </c>
      <c r="I1024" s="23">
        <v>3500</v>
      </c>
      <c r="J1024" s="169"/>
      <c r="K1024" s="169"/>
      <c r="L1024" s="169"/>
      <c r="M1024" s="169"/>
      <c r="N1024" s="169"/>
      <c r="O1024" s="169"/>
      <c r="P1024" s="169"/>
      <c r="Q1024" s="169"/>
      <c r="R1024" s="169"/>
      <c r="S1024" s="207"/>
      <c r="T1024" s="169"/>
      <c r="U1024" s="169"/>
      <c r="V1024" s="169"/>
      <c r="W1024" s="180"/>
      <c r="X1024" s="207">
        <v>1</v>
      </c>
      <c r="Y1024" s="263">
        <v>3500</v>
      </c>
      <c r="Z1024" s="169"/>
      <c r="AA1024" s="169"/>
      <c r="AB1024" s="169"/>
      <c r="AC1024" s="169"/>
      <c r="AD1024" s="169"/>
      <c r="AE1024" s="169"/>
      <c r="AF1024" s="169"/>
      <c r="AG1024" s="180"/>
      <c r="AH1024" s="207">
        <v>3500</v>
      </c>
    </row>
    <row r="1025" spans="2:34" ht="24.75" x14ac:dyDescent="0.25">
      <c r="B1025" s="26"/>
      <c r="C1025" s="48" t="s">
        <v>950</v>
      </c>
      <c r="D1025" s="49">
        <v>4</v>
      </c>
      <c r="E1025" s="23"/>
      <c r="F1025" s="286" t="s">
        <v>2522</v>
      </c>
      <c r="G1025" s="287" t="s">
        <v>2524</v>
      </c>
      <c r="H1025" s="287" t="s">
        <v>2523</v>
      </c>
      <c r="I1025" s="23">
        <v>1540</v>
      </c>
      <c r="J1025" s="169"/>
      <c r="K1025" s="169"/>
      <c r="L1025" s="169"/>
      <c r="M1025" s="169"/>
      <c r="N1025" s="169"/>
      <c r="O1025" s="169"/>
      <c r="P1025" s="169"/>
      <c r="Q1025" s="169"/>
      <c r="R1025" s="169"/>
      <c r="S1025" s="207"/>
      <c r="T1025" s="169"/>
      <c r="U1025" s="169"/>
      <c r="V1025" s="169"/>
      <c r="W1025" s="180"/>
      <c r="X1025" s="207">
        <v>4</v>
      </c>
      <c r="Y1025" s="263">
        <v>1540</v>
      </c>
      <c r="Z1025" s="169"/>
      <c r="AA1025" s="169"/>
      <c r="AB1025" s="169"/>
      <c r="AC1025" s="169"/>
      <c r="AD1025" s="169"/>
      <c r="AE1025" s="169"/>
      <c r="AF1025" s="169"/>
      <c r="AG1025" s="180"/>
      <c r="AH1025" s="207">
        <v>1540</v>
      </c>
    </row>
    <row r="1026" spans="2:34" ht="24.75" x14ac:dyDescent="0.25">
      <c r="B1026" s="26"/>
      <c r="C1026" s="48" t="s">
        <v>951</v>
      </c>
      <c r="D1026" s="49">
        <v>50</v>
      </c>
      <c r="E1026" s="23"/>
      <c r="F1026" s="286" t="s">
        <v>2522</v>
      </c>
      <c r="G1026" s="287" t="s">
        <v>2524</v>
      </c>
      <c r="H1026" s="287" t="s">
        <v>2523</v>
      </c>
      <c r="I1026" s="23">
        <v>1587</v>
      </c>
      <c r="J1026" s="169"/>
      <c r="K1026" s="169"/>
      <c r="L1026" s="169"/>
      <c r="M1026" s="169"/>
      <c r="N1026" s="169"/>
      <c r="O1026" s="169"/>
      <c r="P1026" s="169"/>
      <c r="Q1026" s="169"/>
      <c r="R1026" s="169"/>
      <c r="S1026" s="207"/>
      <c r="T1026" s="169"/>
      <c r="U1026" s="169"/>
      <c r="V1026" s="169"/>
      <c r="W1026" s="180"/>
      <c r="X1026" s="207">
        <v>50</v>
      </c>
      <c r="Y1026" s="263">
        <v>1587</v>
      </c>
      <c r="Z1026" s="169"/>
      <c r="AA1026" s="169"/>
      <c r="AB1026" s="169"/>
      <c r="AC1026" s="169"/>
      <c r="AD1026" s="169"/>
      <c r="AE1026" s="169"/>
      <c r="AF1026" s="169"/>
      <c r="AG1026" s="180"/>
      <c r="AH1026" s="207">
        <v>1587</v>
      </c>
    </row>
    <row r="1027" spans="2:34" ht="24.75" x14ac:dyDescent="0.25">
      <c r="B1027" s="26"/>
      <c r="C1027" s="48" t="s">
        <v>952</v>
      </c>
      <c r="D1027" s="49">
        <v>2</v>
      </c>
      <c r="E1027" s="23"/>
      <c r="F1027" s="286" t="s">
        <v>2522</v>
      </c>
      <c r="G1027" s="287" t="s">
        <v>2524</v>
      </c>
      <c r="H1027" s="287" t="s">
        <v>2523</v>
      </c>
      <c r="I1027" s="23">
        <v>250</v>
      </c>
      <c r="J1027" s="169"/>
      <c r="K1027" s="169"/>
      <c r="L1027" s="169"/>
      <c r="M1027" s="169"/>
      <c r="N1027" s="169"/>
      <c r="O1027" s="169"/>
      <c r="P1027" s="169"/>
      <c r="Q1027" s="169"/>
      <c r="R1027" s="169"/>
      <c r="S1027" s="207"/>
      <c r="T1027" s="169"/>
      <c r="U1027" s="169"/>
      <c r="V1027" s="169"/>
      <c r="W1027" s="180"/>
      <c r="X1027" s="207">
        <v>2</v>
      </c>
      <c r="Y1027" s="263">
        <v>250</v>
      </c>
      <c r="Z1027" s="169"/>
      <c r="AA1027" s="169"/>
      <c r="AB1027" s="169"/>
      <c r="AC1027" s="169"/>
      <c r="AD1027" s="169"/>
      <c r="AE1027" s="169"/>
      <c r="AF1027" s="169"/>
      <c r="AG1027" s="180"/>
      <c r="AH1027" s="207">
        <v>250</v>
      </c>
    </row>
    <row r="1028" spans="2:34" ht="24.75" x14ac:dyDescent="0.25">
      <c r="B1028" s="26"/>
      <c r="C1028" s="48" t="s">
        <v>953</v>
      </c>
      <c r="D1028" s="49">
        <v>3</v>
      </c>
      <c r="E1028" s="23"/>
      <c r="F1028" s="286" t="s">
        <v>2522</v>
      </c>
      <c r="G1028" s="287" t="s">
        <v>2524</v>
      </c>
      <c r="H1028" s="287" t="s">
        <v>2523</v>
      </c>
      <c r="I1028" s="23">
        <v>750</v>
      </c>
      <c r="J1028" s="169"/>
      <c r="K1028" s="169"/>
      <c r="L1028" s="169"/>
      <c r="M1028" s="169"/>
      <c r="N1028" s="169"/>
      <c r="O1028" s="169"/>
      <c r="P1028" s="169"/>
      <c r="Q1028" s="169"/>
      <c r="R1028" s="169"/>
      <c r="S1028" s="207"/>
      <c r="T1028" s="169"/>
      <c r="U1028" s="169"/>
      <c r="V1028" s="169"/>
      <c r="W1028" s="180"/>
      <c r="X1028" s="207">
        <v>3</v>
      </c>
      <c r="Y1028" s="263">
        <v>750</v>
      </c>
      <c r="Z1028" s="169"/>
      <c r="AA1028" s="169"/>
      <c r="AB1028" s="169"/>
      <c r="AC1028" s="169"/>
      <c r="AD1028" s="169"/>
      <c r="AE1028" s="169"/>
      <c r="AF1028" s="169"/>
      <c r="AG1028" s="180"/>
      <c r="AH1028" s="207">
        <v>750</v>
      </c>
    </row>
    <row r="1029" spans="2:34" ht="24.75" x14ac:dyDescent="0.25">
      <c r="B1029" s="26"/>
      <c r="C1029" s="48" t="s">
        <v>954</v>
      </c>
      <c r="D1029" s="49">
        <v>1</v>
      </c>
      <c r="E1029" s="23"/>
      <c r="F1029" s="286" t="s">
        <v>2522</v>
      </c>
      <c r="G1029" s="287" t="s">
        <v>2524</v>
      </c>
      <c r="H1029" s="287" t="s">
        <v>2523</v>
      </c>
      <c r="I1029" s="23">
        <v>344.52</v>
      </c>
      <c r="J1029" s="169"/>
      <c r="K1029" s="169"/>
      <c r="L1029" s="169"/>
      <c r="M1029" s="169"/>
      <c r="N1029" s="169"/>
      <c r="O1029" s="169"/>
      <c r="P1029" s="169"/>
      <c r="Q1029" s="169"/>
      <c r="R1029" s="169"/>
      <c r="S1029" s="207"/>
      <c r="T1029" s="169"/>
      <c r="U1029" s="169"/>
      <c r="V1029" s="169"/>
      <c r="W1029" s="180"/>
      <c r="X1029" s="207">
        <v>1</v>
      </c>
      <c r="Y1029" s="263">
        <v>344.52</v>
      </c>
      <c r="Z1029" s="169"/>
      <c r="AA1029" s="169"/>
      <c r="AB1029" s="169"/>
      <c r="AC1029" s="169"/>
      <c r="AD1029" s="169"/>
      <c r="AE1029" s="169"/>
      <c r="AF1029" s="169"/>
      <c r="AG1029" s="180"/>
      <c r="AH1029" s="207">
        <v>344.52</v>
      </c>
    </row>
    <row r="1030" spans="2:34" ht="24.75" x14ac:dyDescent="0.25">
      <c r="B1030" s="26"/>
      <c r="C1030" s="48" t="s">
        <v>955</v>
      </c>
      <c r="D1030" s="49">
        <v>1</v>
      </c>
      <c r="E1030" s="23"/>
      <c r="F1030" s="286" t="s">
        <v>2522</v>
      </c>
      <c r="G1030" s="287" t="s">
        <v>2524</v>
      </c>
      <c r="H1030" s="287" t="s">
        <v>2523</v>
      </c>
      <c r="I1030" s="23">
        <v>112.86</v>
      </c>
      <c r="J1030" s="169"/>
      <c r="K1030" s="169"/>
      <c r="L1030" s="169"/>
      <c r="M1030" s="169"/>
      <c r="N1030" s="169"/>
      <c r="O1030" s="169"/>
      <c r="P1030" s="169"/>
      <c r="Q1030" s="169"/>
      <c r="R1030" s="169"/>
      <c r="S1030" s="207"/>
      <c r="T1030" s="169"/>
      <c r="U1030" s="169"/>
      <c r="V1030" s="169"/>
      <c r="W1030" s="180"/>
      <c r="X1030" s="207">
        <v>1</v>
      </c>
      <c r="Y1030" s="263">
        <v>112.86</v>
      </c>
      <c r="Z1030" s="169"/>
      <c r="AA1030" s="169"/>
      <c r="AB1030" s="169"/>
      <c r="AC1030" s="169"/>
      <c r="AD1030" s="169"/>
      <c r="AE1030" s="169"/>
      <c r="AF1030" s="169"/>
      <c r="AG1030" s="180"/>
      <c r="AH1030" s="207">
        <v>112.86</v>
      </c>
    </row>
    <row r="1031" spans="2:34" ht="24.75" x14ac:dyDescent="0.25">
      <c r="B1031" s="26"/>
      <c r="C1031" s="48" t="s">
        <v>956</v>
      </c>
      <c r="D1031" s="49">
        <v>1</v>
      </c>
      <c r="E1031" s="23"/>
      <c r="F1031" s="286" t="s">
        <v>2522</v>
      </c>
      <c r="G1031" s="287" t="s">
        <v>2524</v>
      </c>
      <c r="H1031" s="287" t="s">
        <v>2523</v>
      </c>
      <c r="I1031" s="23">
        <v>112.86</v>
      </c>
      <c r="J1031" s="169"/>
      <c r="K1031" s="169"/>
      <c r="L1031" s="169"/>
      <c r="M1031" s="169"/>
      <c r="N1031" s="169"/>
      <c r="O1031" s="169"/>
      <c r="P1031" s="169"/>
      <c r="Q1031" s="169"/>
      <c r="R1031" s="169"/>
      <c r="S1031" s="207"/>
      <c r="T1031" s="169"/>
      <c r="U1031" s="169"/>
      <c r="V1031" s="169"/>
      <c r="W1031" s="180"/>
      <c r="X1031" s="207">
        <v>1</v>
      </c>
      <c r="Y1031" s="263">
        <v>112.86</v>
      </c>
      <c r="Z1031" s="169"/>
      <c r="AA1031" s="169"/>
      <c r="AB1031" s="169"/>
      <c r="AC1031" s="169"/>
      <c r="AD1031" s="169"/>
      <c r="AE1031" s="169"/>
      <c r="AF1031" s="169"/>
      <c r="AG1031" s="180"/>
      <c r="AH1031" s="207">
        <v>112.86</v>
      </c>
    </row>
    <row r="1032" spans="2:34" ht="24.75" x14ac:dyDescent="0.25">
      <c r="B1032" s="26"/>
      <c r="C1032" s="48" t="s">
        <v>957</v>
      </c>
      <c r="D1032" s="49">
        <v>2</v>
      </c>
      <c r="E1032" s="23"/>
      <c r="F1032" s="286" t="s">
        <v>2522</v>
      </c>
      <c r="G1032" s="287" t="s">
        <v>2524</v>
      </c>
      <c r="H1032" s="287" t="s">
        <v>2523</v>
      </c>
      <c r="I1032" s="23">
        <v>118.82</v>
      </c>
      <c r="J1032" s="169"/>
      <c r="K1032" s="169"/>
      <c r="L1032" s="169"/>
      <c r="M1032" s="169"/>
      <c r="N1032" s="169"/>
      <c r="O1032" s="169"/>
      <c r="P1032" s="169"/>
      <c r="Q1032" s="169"/>
      <c r="R1032" s="169"/>
      <c r="S1032" s="207"/>
      <c r="T1032" s="169"/>
      <c r="U1032" s="169"/>
      <c r="V1032" s="169"/>
      <c r="W1032" s="180"/>
      <c r="X1032" s="207">
        <v>2</v>
      </c>
      <c r="Y1032" s="263">
        <v>118.82</v>
      </c>
      <c r="Z1032" s="169"/>
      <c r="AA1032" s="169"/>
      <c r="AB1032" s="169"/>
      <c r="AC1032" s="169"/>
      <c r="AD1032" s="169"/>
      <c r="AE1032" s="169"/>
      <c r="AF1032" s="169"/>
      <c r="AG1032" s="180"/>
      <c r="AH1032" s="207">
        <v>118.82</v>
      </c>
    </row>
    <row r="1033" spans="2:34" ht="24.75" x14ac:dyDescent="0.25">
      <c r="B1033" s="26"/>
      <c r="C1033" s="48" t="s">
        <v>958</v>
      </c>
      <c r="D1033" s="49">
        <v>130</v>
      </c>
      <c r="E1033" s="23"/>
      <c r="F1033" s="286" t="s">
        <v>2522</v>
      </c>
      <c r="G1033" s="287" t="s">
        <v>2524</v>
      </c>
      <c r="H1033" s="287" t="s">
        <v>2523</v>
      </c>
      <c r="I1033" s="23">
        <v>11440</v>
      </c>
      <c r="J1033" s="169"/>
      <c r="K1033" s="169"/>
      <c r="L1033" s="169"/>
      <c r="M1033" s="169"/>
      <c r="N1033" s="169"/>
      <c r="O1033" s="169"/>
      <c r="P1033" s="169"/>
      <c r="Q1033" s="169"/>
      <c r="R1033" s="169"/>
      <c r="S1033" s="207"/>
      <c r="T1033" s="169"/>
      <c r="U1033" s="169"/>
      <c r="V1033" s="169"/>
      <c r="W1033" s="180"/>
      <c r="X1033" s="207">
        <v>130</v>
      </c>
      <c r="Y1033" s="263">
        <v>11440</v>
      </c>
      <c r="Z1033" s="169"/>
      <c r="AA1033" s="169"/>
      <c r="AB1033" s="169"/>
      <c r="AC1033" s="169"/>
      <c r="AD1033" s="169"/>
      <c r="AE1033" s="169"/>
      <c r="AF1033" s="169"/>
      <c r="AG1033" s="180"/>
      <c r="AH1033" s="207">
        <v>11440</v>
      </c>
    </row>
    <row r="1034" spans="2:34" ht="24.75" x14ac:dyDescent="0.25">
      <c r="B1034" s="26"/>
      <c r="C1034" s="48" t="s">
        <v>959</v>
      </c>
      <c r="D1034" s="49">
        <v>2</v>
      </c>
      <c r="E1034" s="23"/>
      <c r="F1034" s="286" t="s">
        <v>2522</v>
      </c>
      <c r="G1034" s="287" t="s">
        <v>2524</v>
      </c>
      <c r="H1034" s="287" t="s">
        <v>2523</v>
      </c>
      <c r="I1034" s="23">
        <v>807.84</v>
      </c>
      <c r="J1034" s="169"/>
      <c r="K1034" s="169"/>
      <c r="L1034" s="169"/>
      <c r="M1034" s="169"/>
      <c r="N1034" s="169"/>
      <c r="O1034" s="169"/>
      <c r="P1034" s="169"/>
      <c r="Q1034" s="169"/>
      <c r="R1034" s="169"/>
      <c r="S1034" s="207"/>
      <c r="T1034" s="169"/>
      <c r="U1034" s="169"/>
      <c r="V1034" s="169"/>
      <c r="W1034" s="180"/>
      <c r="X1034" s="207">
        <v>2</v>
      </c>
      <c r="Y1034" s="263">
        <v>807.84</v>
      </c>
      <c r="Z1034" s="169"/>
      <c r="AA1034" s="169"/>
      <c r="AB1034" s="169"/>
      <c r="AC1034" s="169"/>
      <c r="AD1034" s="169"/>
      <c r="AE1034" s="169"/>
      <c r="AF1034" s="169"/>
      <c r="AG1034" s="180"/>
      <c r="AH1034" s="207">
        <v>807.84</v>
      </c>
    </row>
    <row r="1035" spans="2:34" ht="24.75" x14ac:dyDescent="0.25">
      <c r="B1035" s="26"/>
      <c r="C1035" s="48" t="s">
        <v>960</v>
      </c>
      <c r="D1035" s="49">
        <v>50</v>
      </c>
      <c r="E1035" s="23"/>
      <c r="F1035" s="286" t="s">
        <v>2522</v>
      </c>
      <c r="G1035" s="287" t="s">
        <v>2524</v>
      </c>
      <c r="H1035" s="287" t="s">
        <v>2523</v>
      </c>
      <c r="I1035" s="23">
        <v>1280</v>
      </c>
      <c r="J1035" s="169"/>
      <c r="K1035" s="169"/>
      <c r="L1035" s="169"/>
      <c r="M1035" s="169"/>
      <c r="N1035" s="169"/>
      <c r="O1035" s="169"/>
      <c r="P1035" s="169"/>
      <c r="Q1035" s="169"/>
      <c r="R1035" s="169"/>
      <c r="S1035" s="207"/>
      <c r="T1035" s="169"/>
      <c r="U1035" s="169"/>
      <c r="V1035" s="169"/>
      <c r="W1035" s="180"/>
      <c r="X1035" s="207">
        <v>50</v>
      </c>
      <c r="Y1035" s="263">
        <v>1280</v>
      </c>
      <c r="Z1035" s="169"/>
      <c r="AA1035" s="169"/>
      <c r="AB1035" s="169"/>
      <c r="AC1035" s="169"/>
      <c r="AD1035" s="169"/>
      <c r="AE1035" s="169"/>
      <c r="AF1035" s="169"/>
      <c r="AG1035" s="180"/>
      <c r="AH1035" s="207">
        <v>1280</v>
      </c>
    </row>
    <row r="1036" spans="2:34" ht="24.75" x14ac:dyDescent="0.25">
      <c r="B1036" s="26"/>
      <c r="C1036" s="48" t="s">
        <v>961</v>
      </c>
      <c r="D1036" s="49">
        <v>2</v>
      </c>
      <c r="E1036" s="23"/>
      <c r="F1036" s="286" t="s">
        <v>2522</v>
      </c>
      <c r="G1036" s="287" t="s">
        <v>2524</v>
      </c>
      <c r="H1036" s="287" t="s">
        <v>2523</v>
      </c>
      <c r="I1036" s="23">
        <v>715.00319999999988</v>
      </c>
      <c r="J1036" s="169"/>
      <c r="K1036" s="169"/>
      <c r="L1036" s="169"/>
      <c r="M1036" s="169"/>
      <c r="N1036" s="169"/>
      <c r="O1036" s="169"/>
      <c r="P1036" s="169"/>
      <c r="Q1036" s="169"/>
      <c r="R1036" s="169"/>
      <c r="S1036" s="207"/>
      <c r="T1036" s="169"/>
      <c r="U1036" s="169"/>
      <c r="V1036" s="169"/>
      <c r="W1036" s="180"/>
      <c r="X1036" s="207">
        <v>2</v>
      </c>
      <c r="Y1036" s="263">
        <v>715.00319999999988</v>
      </c>
      <c r="Z1036" s="169"/>
      <c r="AA1036" s="169"/>
      <c r="AB1036" s="169"/>
      <c r="AC1036" s="169"/>
      <c r="AD1036" s="169"/>
      <c r="AE1036" s="169"/>
      <c r="AF1036" s="169"/>
      <c r="AG1036" s="180"/>
      <c r="AH1036" s="207">
        <v>715.00319999999988</v>
      </c>
    </row>
    <row r="1037" spans="2:34" ht="24.75" x14ac:dyDescent="0.25">
      <c r="B1037" s="26"/>
      <c r="C1037" s="48" t="s">
        <v>962</v>
      </c>
      <c r="D1037" s="49">
        <v>3</v>
      </c>
      <c r="E1037" s="23"/>
      <c r="F1037" s="286" t="s">
        <v>2522</v>
      </c>
      <c r="G1037" s="287" t="s">
        <v>2524</v>
      </c>
      <c r="H1037" s="287" t="s">
        <v>2523</v>
      </c>
      <c r="I1037" s="23">
        <v>960</v>
      </c>
      <c r="J1037" s="169"/>
      <c r="K1037" s="169"/>
      <c r="L1037" s="169"/>
      <c r="M1037" s="169"/>
      <c r="N1037" s="169"/>
      <c r="O1037" s="169"/>
      <c r="P1037" s="169"/>
      <c r="Q1037" s="169"/>
      <c r="R1037" s="169"/>
      <c r="S1037" s="207"/>
      <c r="T1037" s="169"/>
      <c r="U1037" s="169"/>
      <c r="V1037" s="169"/>
      <c r="W1037" s="180"/>
      <c r="X1037" s="207">
        <v>3</v>
      </c>
      <c r="Y1037" s="263">
        <v>960</v>
      </c>
      <c r="Z1037" s="169"/>
      <c r="AA1037" s="169"/>
      <c r="AB1037" s="169"/>
      <c r="AC1037" s="169"/>
      <c r="AD1037" s="169"/>
      <c r="AE1037" s="169"/>
      <c r="AF1037" s="169"/>
      <c r="AG1037" s="180"/>
      <c r="AH1037" s="207">
        <v>960</v>
      </c>
    </row>
    <row r="1038" spans="2:34" ht="24.75" x14ac:dyDescent="0.25">
      <c r="B1038" s="26"/>
      <c r="C1038" s="48" t="s">
        <v>963</v>
      </c>
      <c r="D1038" s="49">
        <v>3</v>
      </c>
      <c r="E1038" s="23"/>
      <c r="F1038" s="286" t="s">
        <v>2522</v>
      </c>
      <c r="G1038" s="287" t="s">
        <v>2524</v>
      </c>
      <c r="H1038" s="287" t="s">
        <v>2523</v>
      </c>
      <c r="I1038" s="23">
        <v>485.94</v>
      </c>
      <c r="J1038" s="169"/>
      <c r="K1038" s="169"/>
      <c r="L1038" s="169"/>
      <c r="M1038" s="169"/>
      <c r="N1038" s="169"/>
      <c r="O1038" s="169"/>
      <c r="P1038" s="169"/>
      <c r="Q1038" s="169"/>
      <c r="R1038" s="169"/>
      <c r="S1038" s="207"/>
      <c r="T1038" s="169"/>
      <c r="U1038" s="169"/>
      <c r="V1038" s="169"/>
      <c r="W1038" s="180"/>
      <c r="X1038" s="207">
        <v>3</v>
      </c>
      <c r="Y1038" s="263">
        <v>485.94</v>
      </c>
      <c r="Z1038" s="169"/>
      <c r="AA1038" s="169"/>
      <c r="AB1038" s="169"/>
      <c r="AC1038" s="169"/>
      <c r="AD1038" s="169"/>
      <c r="AE1038" s="169"/>
      <c r="AF1038" s="169"/>
      <c r="AG1038" s="180"/>
      <c r="AH1038" s="207">
        <v>485.94</v>
      </c>
    </row>
    <row r="1039" spans="2:34" ht="24.75" x14ac:dyDescent="0.25">
      <c r="B1039" s="26"/>
      <c r="C1039" s="48" t="s">
        <v>964</v>
      </c>
      <c r="D1039" s="98">
        <v>55</v>
      </c>
      <c r="E1039" s="23"/>
      <c r="F1039" s="286" t="s">
        <v>2522</v>
      </c>
      <c r="G1039" s="287" t="s">
        <v>2524</v>
      </c>
      <c r="H1039" s="287" t="s">
        <v>2523</v>
      </c>
      <c r="I1039" s="23">
        <v>976.91599999999994</v>
      </c>
      <c r="J1039" s="169"/>
      <c r="K1039" s="169"/>
      <c r="L1039" s="169"/>
      <c r="M1039" s="169"/>
      <c r="N1039" s="169"/>
      <c r="O1039" s="169"/>
      <c r="P1039" s="169"/>
      <c r="Q1039" s="169"/>
      <c r="R1039" s="169"/>
      <c r="S1039" s="207"/>
      <c r="T1039" s="169"/>
      <c r="U1039" s="169"/>
      <c r="V1039" s="169"/>
      <c r="W1039" s="180"/>
      <c r="X1039" s="207">
        <v>55</v>
      </c>
      <c r="Y1039" s="263">
        <v>976.91599999999994</v>
      </c>
      <c r="Z1039" s="169"/>
      <c r="AA1039" s="169"/>
      <c r="AB1039" s="169"/>
      <c r="AC1039" s="169"/>
      <c r="AD1039" s="169"/>
      <c r="AE1039" s="169"/>
      <c r="AF1039" s="169"/>
      <c r="AG1039" s="180"/>
      <c r="AH1039" s="207">
        <v>976.91599999999994</v>
      </c>
    </row>
    <row r="1040" spans="2:34" ht="24.75" x14ac:dyDescent="0.25">
      <c r="B1040" s="26"/>
      <c r="C1040" s="48" t="s">
        <v>965</v>
      </c>
      <c r="D1040" s="98">
        <v>2</v>
      </c>
      <c r="E1040" s="23"/>
      <c r="F1040" s="286" t="s">
        <v>2522</v>
      </c>
      <c r="G1040" s="287" t="s">
        <v>2524</v>
      </c>
      <c r="H1040" s="287" t="s">
        <v>2523</v>
      </c>
      <c r="I1040" s="23">
        <v>1912.2479999999998</v>
      </c>
      <c r="J1040" s="169"/>
      <c r="K1040" s="169"/>
      <c r="L1040" s="169"/>
      <c r="M1040" s="169"/>
      <c r="N1040" s="169"/>
      <c r="O1040" s="169"/>
      <c r="P1040" s="169"/>
      <c r="Q1040" s="169"/>
      <c r="R1040" s="169"/>
      <c r="S1040" s="207"/>
      <c r="T1040" s="169"/>
      <c r="U1040" s="169"/>
      <c r="V1040" s="169"/>
      <c r="W1040" s="180"/>
      <c r="X1040" s="207">
        <v>2</v>
      </c>
      <c r="Y1040" s="263">
        <v>1912.2479999999998</v>
      </c>
      <c r="Z1040" s="169"/>
      <c r="AA1040" s="169"/>
      <c r="AB1040" s="169"/>
      <c r="AC1040" s="169"/>
      <c r="AD1040" s="169"/>
      <c r="AE1040" s="169"/>
      <c r="AF1040" s="169"/>
      <c r="AG1040" s="180"/>
      <c r="AH1040" s="207">
        <v>1912.2479999999998</v>
      </c>
    </row>
    <row r="1041" spans="2:34" ht="24.75" x14ac:dyDescent="0.25">
      <c r="B1041" s="26"/>
      <c r="C1041" s="48" t="s">
        <v>966</v>
      </c>
      <c r="D1041" s="49">
        <v>45</v>
      </c>
      <c r="E1041" s="23"/>
      <c r="F1041" s="286" t="s">
        <v>2522</v>
      </c>
      <c r="G1041" s="287" t="s">
        <v>2524</v>
      </c>
      <c r="H1041" s="287" t="s">
        <v>2523</v>
      </c>
      <c r="I1041" s="23">
        <v>923.84999999999991</v>
      </c>
      <c r="J1041" s="169"/>
      <c r="K1041" s="169"/>
      <c r="L1041" s="169"/>
      <c r="M1041" s="169"/>
      <c r="N1041" s="169"/>
      <c r="O1041" s="169"/>
      <c r="P1041" s="169"/>
      <c r="Q1041" s="169"/>
      <c r="R1041" s="169"/>
      <c r="S1041" s="207"/>
      <c r="T1041" s="169"/>
      <c r="U1041" s="169"/>
      <c r="V1041" s="169"/>
      <c r="W1041" s="180"/>
      <c r="X1041" s="207">
        <v>45</v>
      </c>
      <c r="Y1041" s="263">
        <v>923.84999999999991</v>
      </c>
      <c r="Z1041" s="169"/>
      <c r="AA1041" s="169"/>
      <c r="AB1041" s="169"/>
      <c r="AC1041" s="169"/>
      <c r="AD1041" s="169"/>
      <c r="AE1041" s="169"/>
      <c r="AF1041" s="169"/>
      <c r="AG1041" s="180"/>
      <c r="AH1041" s="207">
        <v>923.84999999999991</v>
      </c>
    </row>
    <row r="1042" spans="2:34" ht="24.75" x14ac:dyDescent="0.25">
      <c r="B1042" s="26"/>
      <c r="C1042" s="48" t="s">
        <v>967</v>
      </c>
      <c r="D1042" s="49">
        <v>0</v>
      </c>
      <c r="E1042" s="23"/>
      <c r="F1042" s="286" t="s">
        <v>2522</v>
      </c>
      <c r="G1042" s="287" t="s">
        <v>2524</v>
      </c>
      <c r="H1042" s="287" t="s">
        <v>2523</v>
      </c>
      <c r="I1042" s="23">
        <v>0</v>
      </c>
      <c r="J1042" s="169"/>
      <c r="K1042" s="169"/>
      <c r="L1042" s="169"/>
      <c r="M1042" s="169"/>
      <c r="N1042" s="169"/>
      <c r="O1042" s="169"/>
      <c r="P1042" s="169"/>
      <c r="Q1042" s="169"/>
      <c r="R1042" s="169"/>
      <c r="S1042" s="207"/>
      <c r="T1042" s="169"/>
      <c r="U1042" s="169"/>
      <c r="V1042" s="169"/>
      <c r="W1042" s="180"/>
      <c r="X1042" s="207">
        <v>0</v>
      </c>
      <c r="Y1042" s="263">
        <v>0</v>
      </c>
      <c r="Z1042" s="169"/>
      <c r="AA1042" s="169"/>
      <c r="AB1042" s="169"/>
      <c r="AC1042" s="169"/>
      <c r="AD1042" s="169"/>
      <c r="AE1042" s="169"/>
      <c r="AF1042" s="169"/>
      <c r="AG1042" s="180"/>
      <c r="AH1042" s="207">
        <v>0</v>
      </c>
    </row>
    <row r="1043" spans="2:34" ht="24.75" x14ac:dyDescent="0.25">
      <c r="B1043" s="26"/>
      <c r="C1043" s="48"/>
      <c r="D1043" s="49">
        <v>0</v>
      </c>
      <c r="E1043" s="23"/>
      <c r="F1043" s="286" t="s">
        <v>2522</v>
      </c>
      <c r="G1043" s="287" t="s">
        <v>2524</v>
      </c>
      <c r="H1043" s="287" t="s">
        <v>2523</v>
      </c>
      <c r="I1043" s="23">
        <v>0</v>
      </c>
      <c r="J1043" s="169"/>
      <c r="K1043" s="169"/>
      <c r="L1043" s="169"/>
      <c r="M1043" s="169"/>
      <c r="N1043" s="169"/>
      <c r="O1043" s="169"/>
      <c r="P1043" s="169"/>
      <c r="Q1043" s="169"/>
      <c r="R1043" s="169"/>
      <c r="S1043" s="207"/>
      <c r="T1043" s="169"/>
      <c r="U1043" s="169"/>
      <c r="V1043" s="169"/>
      <c r="W1043" s="180"/>
      <c r="X1043" s="207">
        <v>0</v>
      </c>
      <c r="Y1043" s="263">
        <v>0</v>
      </c>
      <c r="Z1043" s="169"/>
      <c r="AA1043" s="169"/>
      <c r="AB1043" s="169"/>
      <c r="AC1043" s="169"/>
      <c r="AD1043" s="169"/>
      <c r="AE1043" s="169"/>
      <c r="AF1043" s="169"/>
      <c r="AG1043" s="180"/>
      <c r="AH1043" s="207">
        <v>0</v>
      </c>
    </row>
    <row r="1044" spans="2:34" s="104" customFormat="1" ht="24.75" x14ac:dyDescent="0.25">
      <c r="B1044" s="26">
        <v>22303</v>
      </c>
      <c r="C1044" s="87" t="s">
        <v>968</v>
      </c>
      <c r="D1044" s="89"/>
      <c r="E1044" s="88"/>
      <c r="F1044" s="286" t="s">
        <v>2522</v>
      </c>
      <c r="G1044" s="287" t="s">
        <v>2524</v>
      </c>
      <c r="H1044" s="287" t="s">
        <v>2523</v>
      </c>
      <c r="I1044" s="88">
        <v>2350</v>
      </c>
      <c r="J1044" s="199"/>
      <c r="K1044" s="199"/>
      <c r="L1044" s="199"/>
      <c r="M1044" s="199"/>
      <c r="N1044" s="199"/>
      <c r="O1044" s="199"/>
      <c r="P1044" s="199"/>
      <c r="Q1044" s="199"/>
      <c r="R1044" s="199"/>
      <c r="S1044" s="215"/>
      <c r="T1044" s="199"/>
      <c r="U1044" s="199"/>
      <c r="V1044" s="199"/>
      <c r="W1044" s="203"/>
      <c r="X1044" s="215">
        <v>0</v>
      </c>
      <c r="Y1044" s="270">
        <v>2350</v>
      </c>
      <c r="Z1044" s="199"/>
      <c r="AA1044" s="199"/>
      <c r="AB1044" s="199"/>
      <c r="AC1044" s="199"/>
      <c r="AD1044" s="199"/>
      <c r="AE1044" s="199"/>
      <c r="AF1044" s="199"/>
      <c r="AG1044" s="203"/>
      <c r="AH1044" s="215">
        <v>2350</v>
      </c>
    </row>
    <row r="1045" spans="2:34" ht="24.75" x14ac:dyDescent="0.25">
      <c r="B1045" s="26"/>
      <c r="C1045" s="48" t="s">
        <v>969</v>
      </c>
      <c r="D1045" s="57">
        <v>2</v>
      </c>
      <c r="E1045" s="23"/>
      <c r="F1045" s="286" t="s">
        <v>2522</v>
      </c>
      <c r="G1045" s="287" t="s">
        <v>2524</v>
      </c>
      <c r="H1045" s="287" t="s">
        <v>2523</v>
      </c>
      <c r="I1045" s="23">
        <v>1500</v>
      </c>
      <c r="J1045" s="169"/>
      <c r="K1045" s="169"/>
      <c r="L1045" s="169"/>
      <c r="M1045" s="169"/>
      <c r="N1045" s="169"/>
      <c r="O1045" s="169"/>
      <c r="P1045" s="169"/>
      <c r="Q1045" s="169"/>
      <c r="R1045" s="169"/>
      <c r="S1045" s="207"/>
      <c r="T1045" s="169"/>
      <c r="U1045" s="169"/>
      <c r="V1045" s="169"/>
      <c r="W1045" s="180"/>
      <c r="X1045" s="207">
        <v>2</v>
      </c>
      <c r="Y1045" s="263">
        <v>1500</v>
      </c>
      <c r="Z1045" s="169"/>
      <c r="AA1045" s="169"/>
      <c r="AB1045" s="169"/>
      <c r="AC1045" s="169"/>
      <c r="AD1045" s="169"/>
      <c r="AE1045" s="169"/>
      <c r="AF1045" s="169"/>
      <c r="AG1045" s="180"/>
      <c r="AH1045" s="207">
        <v>1500</v>
      </c>
    </row>
    <row r="1046" spans="2:34" ht="24.75" x14ac:dyDescent="0.25">
      <c r="B1046" s="26"/>
      <c r="C1046" s="48" t="s">
        <v>970</v>
      </c>
      <c r="D1046" s="57">
        <v>1</v>
      </c>
      <c r="E1046" s="23"/>
      <c r="F1046" s="286" t="s">
        <v>2522</v>
      </c>
      <c r="G1046" s="287" t="s">
        <v>2524</v>
      </c>
      <c r="H1046" s="287" t="s">
        <v>2523</v>
      </c>
      <c r="I1046" s="23">
        <v>850</v>
      </c>
      <c r="J1046" s="169"/>
      <c r="K1046" s="169"/>
      <c r="L1046" s="169"/>
      <c r="M1046" s="169"/>
      <c r="N1046" s="169"/>
      <c r="O1046" s="169"/>
      <c r="P1046" s="169"/>
      <c r="Q1046" s="169"/>
      <c r="R1046" s="169"/>
      <c r="S1046" s="207"/>
      <c r="T1046" s="169"/>
      <c r="U1046" s="169"/>
      <c r="V1046" s="169"/>
      <c r="W1046" s="180"/>
      <c r="X1046" s="207">
        <v>1</v>
      </c>
      <c r="Y1046" s="263">
        <v>850</v>
      </c>
      <c r="Z1046" s="169"/>
      <c r="AA1046" s="169"/>
      <c r="AB1046" s="169"/>
      <c r="AC1046" s="169"/>
      <c r="AD1046" s="169"/>
      <c r="AE1046" s="169"/>
      <c r="AF1046" s="169"/>
      <c r="AG1046" s="180"/>
      <c r="AH1046" s="207">
        <v>850</v>
      </c>
    </row>
    <row r="1047" spans="2:34" ht="24.75" x14ac:dyDescent="0.25">
      <c r="B1047" s="26"/>
      <c r="C1047" s="48"/>
      <c r="D1047" s="49">
        <v>0</v>
      </c>
      <c r="E1047" s="23"/>
      <c r="F1047" s="286" t="s">
        <v>2522</v>
      </c>
      <c r="G1047" s="287" t="s">
        <v>2524</v>
      </c>
      <c r="H1047" s="287" t="s">
        <v>2523</v>
      </c>
      <c r="I1047" s="23">
        <v>0</v>
      </c>
      <c r="J1047" s="169"/>
      <c r="K1047" s="169"/>
      <c r="L1047" s="169"/>
      <c r="M1047" s="169"/>
      <c r="N1047" s="169"/>
      <c r="O1047" s="169"/>
      <c r="P1047" s="169"/>
      <c r="Q1047" s="169"/>
      <c r="R1047" s="169"/>
      <c r="S1047" s="207"/>
      <c r="T1047" s="169"/>
      <c r="U1047" s="169"/>
      <c r="V1047" s="169"/>
      <c r="W1047" s="180"/>
      <c r="X1047" s="207">
        <v>0</v>
      </c>
      <c r="Y1047" s="263">
        <v>0</v>
      </c>
      <c r="Z1047" s="169"/>
      <c r="AA1047" s="169"/>
      <c r="AB1047" s="169"/>
      <c r="AC1047" s="169"/>
      <c r="AD1047" s="169"/>
      <c r="AE1047" s="169"/>
      <c r="AF1047" s="169"/>
      <c r="AG1047" s="180"/>
      <c r="AH1047" s="207">
        <v>0</v>
      </c>
    </row>
    <row r="1048" spans="2:34" ht="24.75" x14ac:dyDescent="0.25">
      <c r="B1048" s="6">
        <v>2300</v>
      </c>
      <c r="C1048" s="90" t="s">
        <v>971</v>
      </c>
      <c r="D1048" s="6"/>
      <c r="E1048" s="6"/>
      <c r="F1048" s="6"/>
      <c r="G1048" s="6"/>
      <c r="H1048" s="6"/>
      <c r="I1048" s="196">
        <v>2599409.42</v>
      </c>
      <c r="J1048" s="177">
        <v>56</v>
      </c>
      <c r="K1048" s="177">
        <v>17717.39</v>
      </c>
      <c r="L1048" s="177">
        <v>0</v>
      </c>
      <c r="M1048" s="177">
        <v>0</v>
      </c>
      <c r="N1048" s="177">
        <v>0</v>
      </c>
      <c r="O1048" s="177">
        <v>0</v>
      </c>
      <c r="P1048" s="177">
        <v>109</v>
      </c>
      <c r="Q1048" s="177">
        <v>59096.2</v>
      </c>
      <c r="R1048" s="177">
        <v>51</v>
      </c>
      <c r="S1048" s="213">
        <v>12163.5</v>
      </c>
      <c r="T1048" s="177">
        <v>931</v>
      </c>
      <c r="U1048" s="177">
        <v>43288</v>
      </c>
      <c r="V1048" s="177">
        <v>100</v>
      </c>
      <c r="W1048" s="182">
        <v>11475</v>
      </c>
      <c r="X1048" s="177">
        <v>14798</v>
      </c>
      <c r="Y1048" s="265">
        <v>2455669.33</v>
      </c>
      <c r="Z1048" s="177">
        <v>0</v>
      </c>
      <c r="AA1048" s="177">
        <v>0</v>
      </c>
      <c r="AB1048" s="177">
        <v>0</v>
      </c>
      <c r="AC1048" s="177">
        <v>0</v>
      </c>
      <c r="AD1048" s="177">
        <v>0</v>
      </c>
      <c r="AE1048" s="177">
        <v>0</v>
      </c>
      <c r="AF1048" s="177">
        <v>0</v>
      </c>
      <c r="AG1048" s="182">
        <v>0</v>
      </c>
      <c r="AH1048" s="226">
        <v>2599409.42</v>
      </c>
    </row>
    <row r="1049" spans="2:34" ht="24.75" x14ac:dyDescent="0.25">
      <c r="B1049" s="11">
        <v>232</v>
      </c>
      <c r="C1049" s="79" t="s">
        <v>972</v>
      </c>
      <c r="D1049" s="11"/>
      <c r="E1049" s="11"/>
      <c r="F1049" s="11"/>
      <c r="G1049" s="11"/>
      <c r="H1049" s="11"/>
      <c r="I1049" s="170">
        <v>1583479.04</v>
      </c>
      <c r="J1049" s="171">
        <v>0</v>
      </c>
      <c r="K1049" s="171">
        <v>0</v>
      </c>
      <c r="L1049" s="171">
        <v>0</v>
      </c>
      <c r="M1049" s="171">
        <v>0</v>
      </c>
      <c r="N1049" s="171">
        <v>0</v>
      </c>
      <c r="O1049" s="171">
        <v>0</v>
      </c>
      <c r="P1049" s="171">
        <v>5</v>
      </c>
      <c r="Q1049" s="171">
        <v>15780</v>
      </c>
      <c r="R1049" s="171">
        <v>0</v>
      </c>
      <c r="S1049" s="185">
        <v>0</v>
      </c>
      <c r="T1049" s="171">
        <v>0</v>
      </c>
      <c r="U1049" s="171">
        <v>0</v>
      </c>
      <c r="V1049" s="171">
        <v>0</v>
      </c>
      <c r="W1049" s="181">
        <v>0</v>
      </c>
      <c r="X1049" s="171">
        <v>10054</v>
      </c>
      <c r="Y1049" s="266">
        <v>1567699.04</v>
      </c>
      <c r="Z1049" s="171">
        <v>0</v>
      </c>
      <c r="AA1049" s="171">
        <v>0</v>
      </c>
      <c r="AB1049" s="171">
        <v>0</v>
      </c>
      <c r="AC1049" s="171">
        <v>0</v>
      </c>
      <c r="AD1049" s="171">
        <v>0</v>
      </c>
      <c r="AE1049" s="171">
        <v>0</v>
      </c>
      <c r="AF1049" s="171">
        <v>0</v>
      </c>
      <c r="AG1049" s="181">
        <v>0</v>
      </c>
      <c r="AH1049" s="201">
        <v>1583479.04</v>
      </c>
    </row>
    <row r="1050" spans="2:34" ht="24.75" x14ac:dyDescent="0.25">
      <c r="B1050" s="15">
        <v>23203</v>
      </c>
      <c r="C1050" s="67" t="s">
        <v>973</v>
      </c>
      <c r="D1050" s="15"/>
      <c r="E1050" s="15"/>
      <c r="F1050" s="15"/>
      <c r="G1050" s="15"/>
      <c r="H1050" s="15"/>
      <c r="I1050" s="172">
        <v>1583479.04</v>
      </c>
      <c r="J1050" s="173">
        <v>0</v>
      </c>
      <c r="K1050" s="173">
        <v>0</v>
      </c>
      <c r="L1050" s="173">
        <v>0</v>
      </c>
      <c r="M1050" s="173">
        <v>0</v>
      </c>
      <c r="N1050" s="173">
        <v>0</v>
      </c>
      <c r="O1050" s="173">
        <v>0</v>
      </c>
      <c r="P1050" s="173">
        <v>5</v>
      </c>
      <c r="Q1050" s="173">
        <v>15780</v>
      </c>
      <c r="R1050" s="173">
        <v>0</v>
      </c>
      <c r="S1050" s="184">
        <v>0</v>
      </c>
      <c r="T1050" s="173">
        <v>0</v>
      </c>
      <c r="U1050" s="173">
        <v>0</v>
      </c>
      <c r="V1050" s="173">
        <v>0</v>
      </c>
      <c r="W1050" s="179">
        <v>0</v>
      </c>
      <c r="X1050" s="173">
        <v>10054</v>
      </c>
      <c r="Y1050" s="267">
        <v>1567699.04</v>
      </c>
      <c r="Z1050" s="173">
        <v>0</v>
      </c>
      <c r="AA1050" s="173">
        <v>0</v>
      </c>
      <c r="AB1050" s="173">
        <v>0</v>
      </c>
      <c r="AC1050" s="173">
        <v>0</v>
      </c>
      <c r="AD1050" s="173">
        <v>0</v>
      </c>
      <c r="AE1050" s="173">
        <v>0</v>
      </c>
      <c r="AF1050" s="173">
        <v>0</v>
      </c>
      <c r="AG1050" s="179">
        <v>0</v>
      </c>
      <c r="AH1050" s="204">
        <v>1583479.04</v>
      </c>
    </row>
    <row r="1051" spans="2:34" ht="24.75" x14ac:dyDescent="0.25">
      <c r="B1051" s="26"/>
      <c r="C1051" s="48" t="s">
        <v>974</v>
      </c>
      <c r="D1051" s="57">
        <v>45</v>
      </c>
      <c r="E1051" s="23"/>
      <c r="F1051" s="286" t="s">
        <v>2522</v>
      </c>
      <c r="G1051" s="287" t="s">
        <v>2524</v>
      </c>
      <c r="H1051" s="287" t="s">
        <v>2523</v>
      </c>
      <c r="I1051" s="23">
        <v>1125</v>
      </c>
      <c r="J1051" s="169"/>
      <c r="K1051" s="169"/>
      <c r="L1051" s="169"/>
      <c r="M1051" s="169"/>
      <c r="N1051" s="169"/>
      <c r="O1051" s="169"/>
      <c r="P1051" s="169"/>
      <c r="Q1051" s="169"/>
      <c r="R1051" s="169"/>
      <c r="S1051" s="207"/>
      <c r="T1051" s="169"/>
      <c r="U1051" s="169"/>
      <c r="V1051" s="169"/>
      <c r="W1051" s="180"/>
      <c r="X1051" s="207">
        <v>45</v>
      </c>
      <c r="Y1051" s="263">
        <v>1125</v>
      </c>
      <c r="Z1051" s="169"/>
      <c r="AA1051" s="169"/>
      <c r="AB1051" s="169"/>
      <c r="AC1051" s="169"/>
      <c r="AD1051" s="169"/>
      <c r="AE1051" s="169"/>
      <c r="AF1051" s="169"/>
      <c r="AG1051" s="180"/>
      <c r="AH1051" s="207">
        <v>1125</v>
      </c>
    </row>
    <row r="1052" spans="2:34" ht="24.75" x14ac:dyDescent="0.25">
      <c r="B1052" s="26"/>
      <c r="C1052" s="48" t="s">
        <v>975</v>
      </c>
      <c r="D1052" s="57">
        <v>30</v>
      </c>
      <c r="E1052" s="23"/>
      <c r="F1052" s="286" t="s">
        <v>2522</v>
      </c>
      <c r="G1052" s="287" t="s">
        <v>2524</v>
      </c>
      <c r="H1052" s="287" t="s">
        <v>2523</v>
      </c>
      <c r="I1052" s="23">
        <v>750</v>
      </c>
      <c r="J1052" s="169"/>
      <c r="K1052" s="169"/>
      <c r="L1052" s="169"/>
      <c r="M1052" s="169"/>
      <c r="N1052" s="169"/>
      <c r="O1052" s="169"/>
      <c r="P1052" s="169"/>
      <c r="Q1052" s="169"/>
      <c r="R1052" s="169"/>
      <c r="S1052" s="207"/>
      <c r="T1052" s="169"/>
      <c r="U1052" s="169"/>
      <c r="V1052" s="169"/>
      <c r="W1052" s="180"/>
      <c r="X1052" s="207">
        <v>30</v>
      </c>
      <c r="Y1052" s="263">
        <v>750</v>
      </c>
      <c r="Z1052" s="169"/>
      <c r="AA1052" s="169"/>
      <c r="AB1052" s="169"/>
      <c r="AC1052" s="169"/>
      <c r="AD1052" s="169"/>
      <c r="AE1052" s="169"/>
      <c r="AF1052" s="169"/>
      <c r="AG1052" s="180"/>
      <c r="AH1052" s="207">
        <v>750</v>
      </c>
    </row>
    <row r="1053" spans="2:34" ht="24.75" x14ac:dyDescent="0.25">
      <c r="B1053" s="26"/>
      <c r="C1053" s="48" t="s">
        <v>976</v>
      </c>
      <c r="D1053" s="57">
        <v>30</v>
      </c>
      <c r="E1053" s="23"/>
      <c r="F1053" s="286" t="s">
        <v>2522</v>
      </c>
      <c r="G1053" s="287" t="s">
        <v>2524</v>
      </c>
      <c r="H1053" s="287" t="s">
        <v>2523</v>
      </c>
      <c r="I1053" s="23">
        <v>750</v>
      </c>
      <c r="J1053" s="169"/>
      <c r="K1053" s="169"/>
      <c r="L1053" s="169"/>
      <c r="M1053" s="169"/>
      <c r="N1053" s="169"/>
      <c r="O1053" s="169"/>
      <c r="P1053" s="169"/>
      <c r="Q1053" s="169"/>
      <c r="R1053" s="169"/>
      <c r="S1053" s="207"/>
      <c r="T1053" s="169"/>
      <c r="U1053" s="169"/>
      <c r="V1053" s="169"/>
      <c r="W1053" s="180"/>
      <c r="X1053" s="207">
        <v>30</v>
      </c>
      <c r="Y1053" s="263">
        <v>750</v>
      </c>
      <c r="Z1053" s="169"/>
      <c r="AA1053" s="169"/>
      <c r="AB1053" s="169"/>
      <c r="AC1053" s="169"/>
      <c r="AD1053" s="169"/>
      <c r="AE1053" s="169"/>
      <c r="AF1053" s="169"/>
      <c r="AG1053" s="180"/>
      <c r="AH1053" s="207">
        <v>750</v>
      </c>
    </row>
    <row r="1054" spans="2:34" ht="24.75" x14ac:dyDescent="0.25">
      <c r="B1054" s="26"/>
      <c r="C1054" s="48" t="s">
        <v>977</v>
      </c>
      <c r="D1054" s="57">
        <v>30</v>
      </c>
      <c r="E1054" s="23"/>
      <c r="F1054" s="286" t="s">
        <v>2522</v>
      </c>
      <c r="G1054" s="287" t="s">
        <v>2524</v>
      </c>
      <c r="H1054" s="287" t="s">
        <v>2523</v>
      </c>
      <c r="I1054" s="23">
        <v>750</v>
      </c>
      <c r="J1054" s="169"/>
      <c r="K1054" s="169"/>
      <c r="L1054" s="169"/>
      <c r="M1054" s="169"/>
      <c r="N1054" s="169"/>
      <c r="O1054" s="169"/>
      <c r="P1054" s="169"/>
      <c r="Q1054" s="169"/>
      <c r="R1054" s="169"/>
      <c r="S1054" s="207"/>
      <c r="T1054" s="169"/>
      <c r="U1054" s="169"/>
      <c r="V1054" s="169"/>
      <c r="W1054" s="180"/>
      <c r="X1054" s="207">
        <v>30</v>
      </c>
      <c r="Y1054" s="263">
        <v>750</v>
      </c>
      <c r="Z1054" s="169"/>
      <c r="AA1054" s="169"/>
      <c r="AB1054" s="169"/>
      <c r="AC1054" s="169"/>
      <c r="AD1054" s="169"/>
      <c r="AE1054" s="169"/>
      <c r="AF1054" s="169"/>
      <c r="AG1054" s="180"/>
      <c r="AH1054" s="207">
        <v>750</v>
      </c>
    </row>
    <row r="1055" spans="2:34" ht="24.75" x14ac:dyDescent="0.25">
      <c r="B1055" s="26"/>
      <c r="C1055" s="48" t="s">
        <v>978</v>
      </c>
      <c r="D1055" s="57">
        <v>30</v>
      </c>
      <c r="E1055" s="23"/>
      <c r="F1055" s="286" t="s">
        <v>2522</v>
      </c>
      <c r="G1055" s="287" t="s">
        <v>2524</v>
      </c>
      <c r="H1055" s="287" t="s">
        <v>2523</v>
      </c>
      <c r="I1055" s="23">
        <v>750</v>
      </c>
      <c r="J1055" s="169"/>
      <c r="K1055" s="169"/>
      <c r="L1055" s="169"/>
      <c r="M1055" s="169"/>
      <c r="N1055" s="169"/>
      <c r="O1055" s="169"/>
      <c r="P1055" s="169"/>
      <c r="Q1055" s="169"/>
      <c r="R1055" s="169"/>
      <c r="S1055" s="207"/>
      <c r="T1055" s="169"/>
      <c r="U1055" s="169"/>
      <c r="V1055" s="169"/>
      <c r="W1055" s="180"/>
      <c r="X1055" s="207">
        <v>30</v>
      </c>
      <c r="Y1055" s="263">
        <v>750</v>
      </c>
      <c r="Z1055" s="169"/>
      <c r="AA1055" s="169"/>
      <c r="AB1055" s="169"/>
      <c r="AC1055" s="169"/>
      <c r="AD1055" s="169"/>
      <c r="AE1055" s="169"/>
      <c r="AF1055" s="169"/>
      <c r="AG1055" s="180"/>
      <c r="AH1055" s="207">
        <v>750</v>
      </c>
    </row>
    <row r="1056" spans="2:34" ht="24.75" x14ac:dyDescent="0.25">
      <c r="B1056" s="26"/>
      <c r="C1056" s="48" t="s">
        <v>979</v>
      </c>
      <c r="D1056" s="57">
        <v>30</v>
      </c>
      <c r="E1056" s="23"/>
      <c r="F1056" s="286" t="s">
        <v>2522</v>
      </c>
      <c r="G1056" s="287" t="s">
        <v>2524</v>
      </c>
      <c r="H1056" s="287" t="s">
        <v>2523</v>
      </c>
      <c r="I1056" s="23">
        <v>750</v>
      </c>
      <c r="J1056" s="169"/>
      <c r="K1056" s="169"/>
      <c r="L1056" s="169"/>
      <c r="M1056" s="169"/>
      <c r="N1056" s="169"/>
      <c r="O1056" s="169"/>
      <c r="P1056" s="169"/>
      <c r="Q1056" s="169"/>
      <c r="R1056" s="169"/>
      <c r="S1056" s="207"/>
      <c r="T1056" s="169"/>
      <c r="U1056" s="169"/>
      <c r="V1056" s="169"/>
      <c r="W1056" s="180"/>
      <c r="X1056" s="207">
        <v>30</v>
      </c>
      <c r="Y1056" s="263">
        <v>750</v>
      </c>
      <c r="Z1056" s="169"/>
      <c r="AA1056" s="169"/>
      <c r="AB1056" s="169"/>
      <c r="AC1056" s="169"/>
      <c r="AD1056" s="169"/>
      <c r="AE1056" s="169"/>
      <c r="AF1056" s="169"/>
      <c r="AG1056" s="180"/>
      <c r="AH1056" s="207">
        <v>750</v>
      </c>
    </row>
    <row r="1057" spans="2:34" ht="24.75" x14ac:dyDescent="0.25">
      <c r="B1057" s="26"/>
      <c r="C1057" s="48" t="s">
        <v>980</v>
      </c>
      <c r="D1057" s="57">
        <v>30</v>
      </c>
      <c r="E1057" s="23"/>
      <c r="F1057" s="286" t="s">
        <v>2522</v>
      </c>
      <c r="G1057" s="287" t="s">
        <v>2524</v>
      </c>
      <c r="H1057" s="287" t="s">
        <v>2523</v>
      </c>
      <c r="I1057" s="23">
        <v>750</v>
      </c>
      <c r="J1057" s="169"/>
      <c r="K1057" s="169"/>
      <c r="L1057" s="169"/>
      <c r="M1057" s="169"/>
      <c r="N1057" s="169"/>
      <c r="O1057" s="169"/>
      <c r="P1057" s="169"/>
      <c r="Q1057" s="169"/>
      <c r="R1057" s="169"/>
      <c r="S1057" s="207"/>
      <c r="T1057" s="169"/>
      <c r="U1057" s="169"/>
      <c r="V1057" s="169"/>
      <c r="W1057" s="180"/>
      <c r="X1057" s="207">
        <v>30</v>
      </c>
      <c r="Y1057" s="263">
        <v>750</v>
      </c>
      <c r="Z1057" s="169"/>
      <c r="AA1057" s="169"/>
      <c r="AB1057" s="169"/>
      <c r="AC1057" s="169"/>
      <c r="AD1057" s="169"/>
      <c r="AE1057" s="169"/>
      <c r="AF1057" s="169"/>
      <c r="AG1057" s="180"/>
      <c r="AH1057" s="207">
        <v>750</v>
      </c>
    </row>
    <row r="1058" spans="2:34" ht="24.75" x14ac:dyDescent="0.25">
      <c r="B1058" s="26"/>
      <c r="C1058" s="48" t="s">
        <v>981</v>
      </c>
      <c r="D1058" s="57">
        <v>30</v>
      </c>
      <c r="E1058" s="23"/>
      <c r="F1058" s="286" t="s">
        <v>2522</v>
      </c>
      <c r="G1058" s="287" t="s">
        <v>2524</v>
      </c>
      <c r="H1058" s="287" t="s">
        <v>2523</v>
      </c>
      <c r="I1058" s="23">
        <v>750</v>
      </c>
      <c r="J1058" s="169"/>
      <c r="K1058" s="169"/>
      <c r="L1058" s="169"/>
      <c r="M1058" s="169"/>
      <c r="N1058" s="169"/>
      <c r="O1058" s="169"/>
      <c r="P1058" s="169"/>
      <c r="Q1058" s="169"/>
      <c r="R1058" s="169"/>
      <c r="S1058" s="207"/>
      <c r="T1058" s="169"/>
      <c r="U1058" s="169"/>
      <c r="V1058" s="169"/>
      <c r="W1058" s="180"/>
      <c r="X1058" s="207">
        <v>30</v>
      </c>
      <c r="Y1058" s="263">
        <v>750</v>
      </c>
      <c r="Z1058" s="169"/>
      <c r="AA1058" s="169"/>
      <c r="AB1058" s="169"/>
      <c r="AC1058" s="169"/>
      <c r="AD1058" s="169"/>
      <c r="AE1058" s="169"/>
      <c r="AF1058" s="169"/>
      <c r="AG1058" s="180"/>
      <c r="AH1058" s="207">
        <v>750</v>
      </c>
    </row>
    <row r="1059" spans="2:34" ht="24.75" x14ac:dyDescent="0.25">
      <c r="B1059" s="26"/>
      <c r="C1059" s="48" t="s">
        <v>982</v>
      </c>
      <c r="D1059" s="57">
        <v>30</v>
      </c>
      <c r="E1059" s="23"/>
      <c r="F1059" s="286" t="s">
        <v>2522</v>
      </c>
      <c r="G1059" s="287" t="s">
        <v>2524</v>
      </c>
      <c r="H1059" s="287" t="s">
        <v>2523</v>
      </c>
      <c r="I1059" s="23">
        <v>750</v>
      </c>
      <c r="J1059" s="169"/>
      <c r="K1059" s="169"/>
      <c r="L1059" s="169"/>
      <c r="M1059" s="169"/>
      <c r="N1059" s="169"/>
      <c r="O1059" s="169"/>
      <c r="P1059" s="169"/>
      <c r="Q1059" s="169"/>
      <c r="R1059" s="169"/>
      <c r="S1059" s="207"/>
      <c r="T1059" s="169"/>
      <c r="U1059" s="169"/>
      <c r="V1059" s="169"/>
      <c r="W1059" s="180"/>
      <c r="X1059" s="207">
        <v>30</v>
      </c>
      <c r="Y1059" s="263">
        <v>750</v>
      </c>
      <c r="Z1059" s="169"/>
      <c r="AA1059" s="169"/>
      <c r="AB1059" s="169"/>
      <c r="AC1059" s="169"/>
      <c r="AD1059" s="169"/>
      <c r="AE1059" s="169"/>
      <c r="AF1059" s="169"/>
      <c r="AG1059" s="180"/>
      <c r="AH1059" s="207">
        <v>750</v>
      </c>
    </row>
    <row r="1060" spans="2:34" ht="24.75" x14ac:dyDescent="0.25">
      <c r="B1060" s="26"/>
      <c r="C1060" s="48" t="s">
        <v>983</v>
      </c>
      <c r="D1060" s="57">
        <v>30</v>
      </c>
      <c r="E1060" s="23"/>
      <c r="F1060" s="286" t="s">
        <v>2522</v>
      </c>
      <c r="G1060" s="287" t="s">
        <v>2524</v>
      </c>
      <c r="H1060" s="287" t="s">
        <v>2523</v>
      </c>
      <c r="I1060" s="23">
        <v>750</v>
      </c>
      <c r="J1060" s="169"/>
      <c r="K1060" s="169"/>
      <c r="L1060" s="169"/>
      <c r="M1060" s="169"/>
      <c r="N1060" s="169"/>
      <c r="O1060" s="169"/>
      <c r="P1060" s="169"/>
      <c r="Q1060" s="169"/>
      <c r="R1060" s="169"/>
      <c r="S1060" s="207"/>
      <c r="T1060" s="169"/>
      <c r="U1060" s="169"/>
      <c r="V1060" s="169"/>
      <c r="W1060" s="180"/>
      <c r="X1060" s="207">
        <v>30</v>
      </c>
      <c r="Y1060" s="263">
        <v>750</v>
      </c>
      <c r="Z1060" s="169"/>
      <c r="AA1060" s="169"/>
      <c r="AB1060" s="169"/>
      <c r="AC1060" s="169"/>
      <c r="AD1060" s="169"/>
      <c r="AE1060" s="169"/>
      <c r="AF1060" s="169"/>
      <c r="AG1060" s="180"/>
      <c r="AH1060" s="207">
        <v>750</v>
      </c>
    </row>
    <row r="1061" spans="2:34" ht="24.75" x14ac:dyDescent="0.25">
      <c r="B1061" s="26"/>
      <c r="C1061" s="48" t="s">
        <v>984</v>
      </c>
      <c r="D1061" s="57">
        <v>160</v>
      </c>
      <c r="E1061" s="23"/>
      <c r="F1061" s="286" t="s">
        <v>2522</v>
      </c>
      <c r="G1061" s="287" t="s">
        <v>2524</v>
      </c>
      <c r="H1061" s="287" t="s">
        <v>2523</v>
      </c>
      <c r="I1061" s="23">
        <v>14080</v>
      </c>
      <c r="J1061" s="169"/>
      <c r="K1061" s="169"/>
      <c r="L1061" s="169"/>
      <c r="M1061" s="169"/>
      <c r="N1061" s="169"/>
      <c r="O1061" s="169"/>
      <c r="P1061" s="169"/>
      <c r="Q1061" s="169"/>
      <c r="R1061" s="169"/>
      <c r="S1061" s="207"/>
      <c r="T1061" s="169"/>
      <c r="U1061" s="169"/>
      <c r="V1061" s="169"/>
      <c r="W1061" s="180"/>
      <c r="X1061" s="207">
        <v>160</v>
      </c>
      <c r="Y1061" s="263">
        <v>14080</v>
      </c>
      <c r="Z1061" s="169"/>
      <c r="AA1061" s="169"/>
      <c r="AB1061" s="169"/>
      <c r="AC1061" s="169"/>
      <c r="AD1061" s="169"/>
      <c r="AE1061" s="169"/>
      <c r="AF1061" s="169"/>
      <c r="AG1061" s="180"/>
      <c r="AH1061" s="207">
        <v>14080</v>
      </c>
    </row>
    <row r="1062" spans="2:34" ht="24.75" x14ac:dyDescent="0.25">
      <c r="B1062" s="26"/>
      <c r="C1062" s="48" t="s">
        <v>985</v>
      </c>
      <c r="D1062" s="57">
        <v>80</v>
      </c>
      <c r="E1062" s="23"/>
      <c r="F1062" s="286" t="s">
        <v>2522</v>
      </c>
      <c r="G1062" s="287" t="s">
        <v>2524</v>
      </c>
      <c r="H1062" s="287" t="s">
        <v>2523</v>
      </c>
      <c r="I1062" s="23">
        <v>6400</v>
      </c>
      <c r="J1062" s="169"/>
      <c r="K1062" s="169"/>
      <c r="L1062" s="169"/>
      <c r="M1062" s="169"/>
      <c r="N1062" s="169"/>
      <c r="O1062" s="169"/>
      <c r="P1062" s="169"/>
      <c r="Q1062" s="169"/>
      <c r="R1062" s="169"/>
      <c r="S1062" s="207"/>
      <c r="T1062" s="169"/>
      <c r="U1062" s="169"/>
      <c r="V1062" s="169"/>
      <c r="W1062" s="180"/>
      <c r="X1062" s="207">
        <v>80</v>
      </c>
      <c r="Y1062" s="263">
        <v>6400</v>
      </c>
      <c r="Z1062" s="169"/>
      <c r="AA1062" s="169"/>
      <c r="AB1062" s="169"/>
      <c r="AC1062" s="169"/>
      <c r="AD1062" s="169"/>
      <c r="AE1062" s="169"/>
      <c r="AF1062" s="169"/>
      <c r="AG1062" s="180"/>
      <c r="AH1062" s="207">
        <v>6400</v>
      </c>
    </row>
    <row r="1063" spans="2:34" ht="24.75" x14ac:dyDescent="0.25">
      <c r="B1063" s="26"/>
      <c r="C1063" s="48" t="s">
        <v>986</v>
      </c>
      <c r="D1063" s="57">
        <v>170</v>
      </c>
      <c r="E1063" s="23"/>
      <c r="F1063" s="286" t="s">
        <v>2522</v>
      </c>
      <c r="G1063" s="287" t="s">
        <v>2524</v>
      </c>
      <c r="H1063" s="287" t="s">
        <v>2523</v>
      </c>
      <c r="I1063" s="23">
        <v>14450</v>
      </c>
      <c r="J1063" s="169"/>
      <c r="K1063" s="169"/>
      <c r="L1063" s="169"/>
      <c r="M1063" s="169"/>
      <c r="N1063" s="169"/>
      <c r="O1063" s="169"/>
      <c r="P1063" s="169"/>
      <c r="Q1063" s="169"/>
      <c r="R1063" s="169"/>
      <c r="S1063" s="207"/>
      <c r="T1063" s="169"/>
      <c r="U1063" s="169"/>
      <c r="V1063" s="169"/>
      <c r="W1063" s="180"/>
      <c r="X1063" s="207">
        <v>170</v>
      </c>
      <c r="Y1063" s="263">
        <v>14450</v>
      </c>
      <c r="Z1063" s="169"/>
      <c r="AA1063" s="169"/>
      <c r="AB1063" s="169"/>
      <c r="AC1063" s="169"/>
      <c r="AD1063" s="169"/>
      <c r="AE1063" s="169"/>
      <c r="AF1063" s="169"/>
      <c r="AG1063" s="180"/>
      <c r="AH1063" s="207">
        <v>14450</v>
      </c>
    </row>
    <row r="1064" spans="2:34" ht="24.75" x14ac:dyDescent="0.25">
      <c r="B1064" s="26"/>
      <c r="C1064" s="48" t="s">
        <v>987</v>
      </c>
      <c r="D1064" s="57">
        <v>100</v>
      </c>
      <c r="E1064" s="23"/>
      <c r="F1064" s="286" t="s">
        <v>2522</v>
      </c>
      <c r="G1064" s="287" t="s">
        <v>2524</v>
      </c>
      <c r="H1064" s="287" t="s">
        <v>2523</v>
      </c>
      <c r="I1064" s="23">
        <v>4500</v>
      </c>
      <c r="J1064" s="169"/>
      <c r="K1064" s="169"/>
      <c r="L1064" s="169"/>
      <c r="M1064" s="169"/>
      <c r="N1064" s="169"/>
      <c r="O1064" s="169"/>
      <c r="P1064" s="169"/>
      <c r="Q1064" s="169"/>
      <c r="R1064" s="169"/>
      <c r="S1064" s="207"/>
      <c r="T1064" s="169"/>
      <c r="U1064" s="169"/>
      <c r="V1064" s="169"/>
      <c r="W1064" s="180"/>
      <c r="X1064" s="207">
        <v>100</v>
      </c>
      <c r="Y1064" s="263">
        <v>4500</v>
      </c>
      <c r="Z1064" s="169"/>
      <c r="AA1064" s="169"/>
      <c r="AB1064" s="169"/>
      <c r="AC1064" s="169"/>
      <c r="AD1064" s="169"/>
      <c r="AE1064" s="169"/>
      <c r="AF1064" s="169"/>
      <c r="AG1064" s="180"/>
      <c r="AH1064" s="207">
        <v>4500</v>
      </c>
    </row>
    <row r="1065" spans="2:34" ht="24.75" x14ac:dyDescent="0.25">
      <c r="B1065" s="26"/>
      <c r="C1065" s="48" t="s">
        <v>988</v>
      </c>
      <c r="D1065" s="57">
        <v>100</v>
      </c>
      <c r="E1065" s="23"/>
      <c r="F1065" s="286" t="s">
        <v>2522</v>
      </c>
      <c r="G1065" s="287" t="s">
        <v>2524</v>
      </c>
      <c r="H1065" s="287" t="s">
        <v>2523</v>
      </c>
      <c r="I1065" s="23">
        <v>4500</v>
      </c>
      <c r="J1065" s="169"/>
      <c r="K1065" s="169"/>
      <c r="L1065" s="169"/>
      <c r="M1065" s="169"/>
      <c r="N1065" s="169"/>
      <c r="O1065" s="169"/>
      <c r="P1065" s="169"/>
      <c r="Q1065" s="169"/>
      <c r="R1065" s="169"/>
      <c r="S1065" s="207"/>
      <c r="T1065" s="169"/>
      <c r="U1065" s="169"/>
      <c r="V1065" s="169"/>
      <c r="W1065" s="180"/>
      <c r="X1065" s="207">
        <v>100</v>
      </c>
      <c r="Y1065" s="263">
        <v>4500</v>
      </c>
      <c r="Z1065" s="169"/>
      <c r="AA1065" s="169"/>
      <c r="AB1065" s="169"/>
      <c r="AC1065" s="169"/>
      <c r="AD1065" s="169"/>
      <c r="AE1065" s="169"/>
      <c r="AF1065" s="169"/>
      <c r="AG1065" s="180"/>
      <c r="AH1065" s="207">
        <v>4500</v>
      </c>
    </row>
    <row r="1066" spans="2:34" ht="24.75" x14ac:dyDescent="0.25">
      <c r="B1066" s="26"/>
      <c r="C1066" s="48" t="s">
        <v>989</v>
      </c>
      <c r="D1066" s="57">
        <v>100</v>
      </c>
      <c r="E1066" s="23"/>
      <c r="F1066" s="286" t="s">
        <v>2522</v>
      </c>
      <c r="G1066" s="287" t="s">
        <v>2524</v>
      </c>
      <c r="H1066" s="287" t="s">
        <v>2523</v>
      </c>
      <c r="I1066" s="23">
        <v>4500</v>
      </c>
      <c r="J1066" s="169"/>
      <c r="K1066" s="169"/>
      <c r="L1066" s="169"/>
      <c r="M1066" s="169"/>
      <c r="N1066" s="169"/>
      <c r="O1066" s="169"/>
      <c r="P1066" s="169"/>
      <c r="Q1066" s="169"/>
      <c r="R1066" s="169"/>
      <c r="S1066" s="207"/>
      <c r="T1066" s="169"/>
      <c r="U1066" s="169"/>
      <c r="V1066" s="169"/>
      <c r="W1066" s="180"/>
      <c r="X1066" s="207">
        <v>100</v>
      </c>
      <c r="Y1066" s="263">
        <v>4500</v>
      </c>
      <c r="Z1066" s="169"/>
      <c r="AA1066" s="169"/>
      <c r="AB1066" s="169"/>
      <c r="AC1066" s="169"/>
      <c r="AD1066" s="169"/>
      <c r="AE1066" s="169"/>
      <c r="AF1066" s="169"/>
      <c r="AG1066" s="180"/>
      <c r="AH1066" s="207">
        <v>4500</v>
      </c>
    </row>
    <row r="1067" spans="2:34" ht="24.75" x14ac:dyDescent="0.25">
      <c r="B1067" s="26"/>
      <c r="C1067" s="48" t="s">
        <v>990</v>
      </c>
      <c r="D1067" s="57">
        <v>100</v>
      </c>
      <c r="E1067" s="23"/>
      <c r="F1067" s="286" t="s">
        <v>2522</v>
      </c>
      <c r="G1067" s="287" t="s">
        <v>2524</v>
      </c>
      <c r="H1067" s="287" t="s">
        <v>2523</v>
      </c>
      <c r="I1067" s="23">
        <v>4500</v>
      </c>
      <c r="J1067" s="169"/>
      <c r="K1067" s="169"/>
      <c r="L1067" s="169"/>
      <c r="M1067" s="169"/>
      <c r="N1067" s="169"/>
      <c r="O1067" s="169"/>
      <c r="P1067" s="169"/>
      <c r="Q1067" s="169"/>
      <c r="R1067" s="169"/>
      <c r="S1067" s="207"/>
      <c r="T1067" s="169"/>
      <c r="U1067" s="169"/>
      <c r="V1067" s="169"/>
      <c r="W1067" s="180"/>
      <c r="X1067" s="207">
        <v>100</v>
      </c>
      <c r="Y1067" s="263">
        <v>4500</v>
      </c>
      <c r="Z1067" s="169"/>
      <c r="AA1067" s="169"/>
      <c r="AB1067" s="169"/>
      <c r="AC1067" s="169"/>
      <c r="AD1067" s="169"/>
      <c r="AE1067" s="169"/>
      <c r="AF1067" s="169"/>
      <c r="AG1067" s="180"/>
      <c r="AH1067" s="207">
        <v>4500</v>
      </c>
    </row>
    <row r="1068" spans="2:34" ht="24.75" x14ac:dyDescent="0.25">
      <c r="B1068" s="26"/>
      <c r="C1068" s="48" t="s">
        <v>991</v>
      </c>
      <c r="D1068" s="57">
        <v>100</v>
      </c>
      <c r="E1068" s="23"/>
      <c r="F1068" s="286" t="s">
        <v>2522</v>
      </c>
      <c r="G1068" s="287" t="s">
        <v>2524</v>
      </c>
      <c r="H1068" s="287" t="s">
        <v>2523</v>
      </c>
      <c r="I1068" s="23">
        <v>4500</v>
      </c>
      <c r="J1068" s="169"/>
      <c r="K1068" s="169"/>
      <c r="L1068" s="169"/>
      <c r="M1068" s="169"/>
      <c r="N1068" s="169"/>
      <c r="O1068" s="169"/>
      <c r="P1068" s="169"/>
      <c r="Q1068" s="169"/>
      <c r="R1068" s="169"/>
      <c r="S1068" s="207"/>
      <c r="T1068" s="169"/>
      <c r="U1068" s="169"/>
      <c r="V1068" s="169"/>
      <c r="W1068" s="180"/>
      <c r="X1068" s="207">
        <v>100</v>
      </c>
      <c r="Y1068" s="263">
        <v>4500</v>
      </c>
      <c r="Z1068" s="169"/>
      <c r="AA1068" s="169"/>
      <c r="AB1068" s="169"/>
      <c r="AC1068" s="169"/>
      <c r="AD1068" s="169"/>
      <c r="AE1068" s="169"/>
      <c r="AF1068" s="169"/>
      <c r="AG1068" s="180"/>
      <c r="AH1068" s="207">
        <v>4500</v>
      </c>
    </row>
    <row r="1069" spans="2:34" ht="24.75" x14ac:dyDescent="0.25">
      <c r="B1069" s="26"/>
      <c r="C1069" s="48" t="s">
        <v>992</v>
      </c>
      <c r="D1069" s="57">
        <v>100</v>
      </c>
      <c r="E1069" s="23"/>
      <c r="F1069" s="286" t="s">
        <v>2522</v>
      </c>
      <c r="G1069" s="287" t="s">
        <v>2524</v>
      </c>
      <c r="H1069" s="287" t="s">
        <v>2523</v>
      </c>
      <c r="I1069" s="23">
        <v>4500</v>
      </c>
      <c r="J1069" s="169"/>
      <c r="K1069" s="169"/>
      <c r="L1069" s="169"/>
      <c r="M1069" s="169"/>
      <c r="N1069" s="169"/>
      <c r="O1069" s="169"/>
      <c r="P1069" s="169"/>
      <c r="Q1069" s="169"/>
      <c r="R1069" s="169"/>
      <c r="S1069" s="207"/>
      <c r="T1069" s="169"/>
      <c r="U1069" s="169"/>
      <c r="V1069" s="169"/>
      <c r="W1069" s="180"/>
      <c r="X1069" s="207">
        <v>100</v>
      </c>
      <c r="Y1069" s="263">
        <v>4500</v>
      </c>
      <c r="Z1069" s="169"/>
      <c r="AA1069" s="169"/>
      <c r="AB1069" s="169"/>
      <c r="AC1069" s="169"/>
      <c r="AD1069" s="169"/>
      <c r="AE1069" s="169"/>
      <c r="AF1069" s="169"/>
      <c r="AG1069" s="180"/>
      <c r="AH1069" s="207">
        <v>4500</v>
      </c>
    </row>
    <row r="1070" spans="2:34" ht="24.75" x14ac:dyDescent="0.25">
      <c r="B1070" s="26"/>
      <c r="C1070" s="48" t="s">
        <v>993</v>
      </c>
      <c r="D1070" s="57">
        <v>100</v>
      </c>
      <c r="E1070" s="23"/>
      <c r="F1070" s="286" t="s">
        <v>2522</v>
      </c>
      <c r="G1070" s="287" t="s">
        <v>2524</v>
      </c>
      <c r="H1070" s="287" t="s">
        <v>2523</v>
      </c>
      <c r="I1070" s="23">
        <v>4500</v>
      </c>
      <c r="J1070" s="169"/>
      <c r="K1070" s="169"/>
      <c r="L1070" s="169"/>
      <c r="M1070" s="169"/>
      <c r="N1070" s="169"/>
      <c r="O1070" s="169"/>
      <c r="P1070" s="169"/>
      <c r="Q1070" s="169"/>
      <c r="R1070" s="169"/>
      <c r="S1070" s="207"/>
      <c r="T1070" s="169"/>
      <c r="U1070" s="169"/>
      <c r="V1070" s="169"/>
      <c r="W1070" s="180"/>
      <c r="X1070" s="207">
        <v>100</v>
      </c>
      <c r="Y1070" s="263">
        <v>4500</v>
      </c>
      <c r="Z1070" s="169"/>
      <c r="AA1070" s="169"/>
      <c r="AB1070" s="169"/>
      <c r="AC1070" s="169"/>
      <c r="AD1070" s="169"/>
      <c r="AE1070" s="169"/>
      <c r="AF1070" s="169"/>
      <c r="AG1070" s="180"/>
      <c r="AH1070" s="207">
        <v>4500</v>
      </c>
    </row>
    <row r="1071" spans="2:34" ht="24.75" x14ac:dyDescent="0.25">
      <c r="B1071" s="26"/>
      <c r="C1071" s="48" t="s">
        <v>994</v>
      </c>
      <c r="D1071" s="57">
        <v>100</v>
      </c>
      <c r="E1071" s="23"/>
      <c r="F1071" s="286" t="s">
        <v>2522</v>
      </c>
      <c r="G1071" s="287" t="s">
        <v>2524</v>
      </c>
      <c r="H1071" s="287" t="s">
        <v>2523</v>
      </c>
      <c r="I1071" s="23">
        <v>4500</v>
      </c>
      <c r="J1071" s="169"/>
      <c r="K1071" s="169"/>
      <c r="L1071" s="169"/>
      <c r="M1071" s="169"/>
      <c r="N1071" s="169"/>
      <c r="O1071" s="169"/>
      <c r="P1071" s="169"/>
      <c r="Q1071" s="169"/>
      <c r="R1071" s="169"/>
      <c r="S1071" s="207"/>
      <c r="T1071" s="169"/>
      <c r="U1071" s="169"/>
      <c r="V1071" s="169"/>
      <c r="W1071" s="180"/>
      <c r="X1071" s="207">
        <v>100</v>
      </c>
      <c r="Y1071" s="263">
        <v>4500</v>
      </c>
      <c r="Z1071" s="169"/>
      <c r="AA1071" s="169"/>
      <c r="AB1071" s="169"/>
      <c r="AC1071" s="169"/>
      <c r="AD1071" s="169"/>
      <c r="AE1071" s="169"/>
      <c r="AF1071" s="169"/>
      <c r="AG1071" s="180"/>
      <c r="AH1071" s="207">
        <v>4500</v>
      </c>
    </row>
    <row r="1072" spans="2:34" ht="24.75" x14ac:dyDescent="0.25">
      <c r="B1072" s="26"/>
      <c r="C1072" s="48" t="s">
        <v>995</v>
      </c>
      <c r="D1072" s="57">
        <v>100</v>
      </c>
      <c r="E1072" s="23"/>
      <c r="F1072" s="286" t="s">
        <v>2522</v>
      </c>
      <c r="G1072" s="287" t="s">
        <v>2524</v>
      </c>
      <c r="H1072" s="287" t="s">
        <v>2523</v>
      </c>
      <c r="I1072" s="23">
        <v>4500</v>
      </c>
      <c r="J1072" s="169"/>
      <c r="K1072" s="169"/>
      <c r="L1072" s="169"/>
      <c r="M1072" s="169"/>
      <c r="N1072" s="169"/>
      <c r="O1072" s="169"/>
      <c r="P1072" s="169"/>
      <c r="Q1072" s="169"/>
      <c r="R1072" s="169"/>
      <c r="S1072" s="207"/>
      <c r="T1072" s="169"/>
      <c r="U1072" s="169"/>
      <c r="V1072" s="169"/>
      <c r="W1072" s="180"/>
      <c r="X1072" s="207">
        <v>100</v>
      </c>
      <c r="Y1072" s="263">
        <v>4500</v>
      </c>
      <c r="Z1072" s="169"/>
      <c r="AA1072" s="169"/>
      <c r="AB1072" s="169"/>
      <c r="AC1072" s="169"/>
      <c r="AD1072" s="169"/>
      <c r="AE1072" s="169"/>
      <c r="AF1072" s="169"/>
      <c r="AG1072" s="180"/>
      <c r="AH1072" s="207">
        <v>4500</v>
      </c>
    </row>
    <row r="1073" spans="2:34" ht="24.75" x14ac:dyDescent="0.25">
      <c r="B1073" s="26"/>
      <c r="C1073" s="48" t="s">
        <v>996</v>
      </c>
      <c r="D1073" s="57">
        <v>100</v>
      </c>
      <c r="E1073" s="23"/>
      <c r="F1073" s="286" t="s">
        <v>2522</v>
      </c>
      <c r="G1073" s="287" t="s">
        <v>2524</v>
      </c>
      <c r="H1073" s="287" t="s">
        <v>2523</v>
      </c>
      <c r="I1073" s="23">
        <v>4500</v>
      </c>
      <c r="J1073" s="169"/>
      <c r="K1073" s="169"/>
      <c r="L1073" s="169"/>
      <c r="M1073" s="169"/>
      <c r="N1073" s="169"/>
      <c r="O1073" s="169"/>
      <c r="P1073" s="169"/>
      <c r="Q1073" s="169"/>
      <c r="R1073" s="169"/>
      <c r="S1073" s="207"/>
      <c r="T1073" s="169"/>
      <c r="U1073" s="169"/>
      <c r="V1073" s="169"/>
      <c r="W1073" s="180"/>
      <c r="X1073" s="207">
        <v>100</v>
      </c>
      <c r="Y1073" s="263">
        <v>4500</v>
      </c>
      <c r="Z1073" s="169"/>
      <c r="AA1073" s="169"/>
      <c r="AB1073" s="169"/>
      <c r="AC1073" s="169"/>
      <c r="AD1073" s="169"/>
      <c r="AE1073" s="169"/>
      <c r="AF1073" s="169"/>
      <c r="AG1073" s="180"/>
      <c r="AH1073" s="207">
        <v>4500</v>
      </c>
    </row>
    <row r="1074" spans="2:34" ht="24.75" x14ac:dyDescent="0.25">
      <c r="B1074" s="26"/>
      <c r="C1074" s="48" t="s">
        <v>997</v>
      </c>
      <c r="D1074" s="57">
        <v>90</v>
      </c>
      <c r="E1074" s="23"/>
      <c r="F1074" s="286" t="s">
        <v>2522</v>
      </c>
      <c r="G1074" s="287" t="s">
        <v>2524</v>
      </c>
      <c r="H1074" s="287" t="s">
        <v>2523</v>
      </c>
      <c r="I1074" s="23">
        <v>4680</v>
      </c>
      <c r="J1074" s="169"/>
      <c r="K1074" s="169"/>
      <c r="L1074" s="169"/>
      <c r="M1074" s="169"/>
      <c r="N1074" s="169"/>
      <c r="O1074" s="169"/>
      <c r="P1074" s="169"/>
      <c r="Q1074" s="169"/>
      <c r="R1074" s="169"/>
      <c r="S1074" s="207"/>
      <c r="T1074" s="169"/>
      <c r="U1074" s="169"/>
      <c r="V1074" s="169"/>
      <c r="W1074" s="180"/>
      <c r="X1074" s="207">
        <v>90</v>
      </c>
      <c r="Y1074" s="263">
        <v>4680</v>
      </c>
      <c r="Z1074" s="169"/>
      <c r="AA1074" s="169"/>
      <c r="AB1074" s="169"/>
      <c r="AC1074" s="169"/>
      <c r="AD1074" s="169"/>
      <c r="AE1074" s="169"/>
      <c r="AF1074" s="169"/>
      <c r="AG1074" s="180"/>
      <c r="AH1074" s="207">
        <v>4680</v>
      </c>
    </row>
    <row r="1075" spans="2:34" ht="24.75" x14ac:dyDescent="0.25">
      <c r="B1075" s="26"/>
      <c r="C1075" s="48" t="s">
        <v>998</v>
      </c>
      <c r="D1075" s="57">
        <v>89</v>
      </c>
      <c r="E1075" s="23"/>
      <c r="F1075" s="286" t="s">
        <v>2522</v>
      </c>
      <c r="G1075" s="287" t="s">
        <v>2524</v>
      </c>
      <c r="H1075" s="287" t="s">
        <v>2523</v>
      </c>
      <c r="I1075" s="23">
        <v>4628</v>
      </c>
      <c r="J1075" s="169"/>
      <c r="K1075" s="169"/>
      <c r="L1075" s="169"/>
      <c r="M1075" s="169"/>
      <c r="N1075" s="169"/>
      <c r="O1075" s="169"/>
      <c r="P1075" s="169"/>
      <c r="Q1075" s="169"/>
      <c r="R1075" s="169"/>
      <c r="S1075" s="207"/>
      <c r="T1075" s="169"/>
      <c r="U1075" s="169"/>
      <c r="V1075" s="169"/>
      <c r="W1075" s="180"/>
      <c r="X1075" s="207">
        <v>89</v>
      </c>
      <c r="Y1075" s="263">
        <v>4628</v>
      </c>
      <c r="Z1075" s="169"/>
      <c r="AA1075" s="169"/>
      <c r="AB1075" s="169"/>
      <c r="AC1075" s="169"/>
      <c r="AD1075" s="169"/>
      <c r="AE1075" s="169"/>
      <c r="AF1075" s="169"/>
      <c r="AG1075" s="180"/>
      <c r="AH1075" s="207">
        <v>4628</v>
      </c>
    </row>
    <row r="1076" spans="2:34" ht="24.75" x14ac:dyDescent="0.25">
      <c r="B1076" s="26"/>
      <c r="C1076" s="48" t="s">
        <v>999</v>
      </c>
      <c r="D1076" s="57">
        <v>90</v>
      </c>
      <c r="E1076" s="23"/>
      <c r="F1076" s="286" t="s">
        <v>2522</v>
      </c>
      <c r="G1076" s="287" t="s">
        <v>2524</v>
      </c>
      <c r="H1076" s="287" t="s">
        <v>2523</v>
      </c>
      <c r="I1076" s="23">
        <v>4680</v>
      </c>
      <c r="J1076" s="169"/>
      <c r="K1076" s="169"/>
      <c r="L1076" s="169"/>
      <c r="M1076" s="169"/>
      <c r="N1076" s="169"/>
      <c r="O1076" s="169"/>
      <c r="P1076" s="169"/>
      <c r="Q1076" s="169"/>
      <c r="R1076" s="169"/>
      <c r="S1076" s="207"/>
      <c r="T1076" s="169"/>
      <c r="U1076" s="169"/>
      <c r="V1076" s="169"/>
      <c r="W1076" s="180"/>
      <c r="X1076" s="207">
        <v>90</v>
      </c>
      <c r="Y1076" s="263">
        <v>4680</v>
      </c>
      <c r="Z1076" s="169"/>
      <c r="AA1076" s="169"/>
      <c r="AB1076" s="169"/>
      <c r="AC1076" s="169"/>
      <c r="AD1076" s="169"/>
      <c r="AE1076" s="169"/>
      <c r="AF1076" s="169"/>
      <c r="AG1076" s="180"/>
      <c r="AH1076" s="207">
        <v>4680</v>
      </c>
    </row>
    <row r="1077" spans="2:34" ht="24.75" x14ac:dyDescent="0.25">
      <c r="B1077" s="26"/>
      <c r="C1077" s="48" t="s">
        <v>1000</v>
      </c>
      <c r="D1077" s="57">
        <v>99</v>
      </c>
      <c r="E1077" s="23"/>
      <c r="F1077" s="286" t="s">
        <v>2522</v>
      </c>
      <c r="G1077" s="287" t="s">
        <v>2524</v>
      </c>
      <c r="H1077" s="287" t="s">
        <v>2523</v>
      </c>
      <c r="I1077" s="23">
        <v>4455</v>
      </c>
      <c r="J1077" s="169"/>
      <c r="K1077" s="169"/>
      <c r="L1077" s="169"/>
      <c r="M1077" s="169"/>
      <c r="N1077" s="169"/>
      <c r="O1077" s="169"/>
      <c r="P1077" s="169"/>
      <c r="Q1077" s="169"/>
      <c r="R1077" s="169"/>
      <c r="S1077" s="207"/>
      <c r="T1077" s="169"/>
      <c r="U1077" s="169"/>
      <c r="V1077" s="169"/>
      <c r="W1077" s="180"/>
      <c r="X1077" s="207">
        <v>99</v>
      </c>
      <c r="Y1077" s="263">
        <v>4455</v>
      </c>
      <c r="Z1077" s="169"/>
      <c r="AA1077" s="169"/>
      <c r="AB1077" s="169"/>
      <c r="AC1077" s="169"/>
      <c r="AD1077" s="169"/>
      <c r="AE1077" s="169"/>
      <c r="AF1077" s="169"/>
      <c r="AG1077" s="180"/>
      <c r="AH1077" s="207">
        <v>4455</v>
      </c>
    </row>
    <row r="1078" spans="2:34" ht="24.75" x14ac:dyDescent="0.25">
      <c r="B1078" s="26"/>
      <c r="C1078" s="48" t="s">
        <v>1001</v>
      </c>
      <c r="D1078" s="57">
        <v>90</v>
      </c>
      <c r="E1078" s="23"/>
      <c r="F1078" s="286" t="s">
        <v>2522</v>
      </c>
      <c r="G1078" s="287" t="s">
        <v>2524</v>
      </c>
      <c r="H1078" s="287" t="s">
        <v>2523</v>
      </c>
      <c r="I1078" s="23">
        <v>4500</v>
      </c>
      <c r="J1078" s="169"/>
      <c r="K1078" s="169"/>
      <c r="L1078" s="169"/>
      <c r="M1078" s="169"/>
      <c r="N1078" s="169"/>
      <c r="O1078" s="169"/>
      <c r="P1078" s="169"/>
      <c r="Q1078" s="169"/>
      <c r="R1078" s="169"/>
      <c r="S1078" s="207"/>
      <c r="T1078" s="169"/>
      <c r="U1078" s="169"/>
      <c r="V1078" s="169"/>
      <c r="W1078" s="180"/>
      <c r="X1078" s="207">
        <v>90</v>
      </c>
      <c r="Y1078" s="263">
        <v>4500</v>
      </c>
      <c r="Z1078" s="169"/>
      <c r="AA1078" s="169"/>
      <c r="AB1078" s="169"/>
      <c r="AC1078" s="169"/>
      <c r="AD1078" s="169"/>
      <c r="AE1078" s="169"/>
      <c r="AF1078" s="169"/>
      <c r="AG1078" s="180"/>
      <c r="AH1078" s="207">
        <v>4500</v>
      </c>
    </row>
    <row r="1079" spans="2:34" ht="24.75" x14ac:dyDescent="0.25">
      <c r="B1079" s="26"/>
      <c r="C1079" s="48" t="s">
        <v>1002</v>
      </c>
      <c r="D1079" s="57">
        <v>90</v>
      </c>
      <c r="E1079" s="23"/>
      <c r="F1079" s="286" t="s">
        <v>2522</v>
      </c>
      <c r="G1079" s="287" t="s">
        <v>2524</v>
      </c>
      <c r="H1079" s="287" t="s">
        <v>2523</v>
      </c>
      <c r="I1079" s="23">
        <v>4950</v>
      </c>
      <c r="J1079" s="169"/>
      <c r="K1079" s="169"/>
      <c r="L1079" s="169"/>
      <c r="M1079" s="169"/>
      <c r="N1079" s="169"/>
      <c r="O1079" s="169"/>
      <c r="P1079" s="169"/>
      <c r="Q1079" s="169"/>
      <c r="R1079" s="169"/>
      <c r="S1079" s="207"/>
      <c r="T1079" s="169"/>
      <c r="U1079" s="169"/>
      <c r="V1079" s="169"/>
      <c r="W1079" s="180"/>
      <c r="X1079" s="207">
        <v>90</v>
      </c>
      <c r="Y1079" s="263">
        <v>4950</v>
      </c>
      <c r="Z1079" s="169"/>
      <c r="AA1079" s="169"/>
      <c r="AB1079" s="169"/>
      <c r="AC1079" s="169"/>
      <c r="AD1079" s="169"/>
      <c r="AE1079" s="169"/>
      <c r="AF1079" s="169"/>
      <c r="AG1079" s="180"/>
      <c r="AH1079" s="207">
        <v>4950</v>
      </c>
    </row>
    <row r="1080" spans="2:34" ht="24.75" x14ac:dyDescent="0.25">
      <c r="B1080" s="26"/>
      <c r="C1080" s="48" t="s">
        <v>1003</v>
      </c>
      <c r="D1080" s="57">
        <v>89</v>
      </c>
      <c r="E1080" s="23"/>
      <c r="F1080" s="286" t="s">
        <v>2522</v>
      </c>
      <c r="G1080" s="287" t="s">
        <v>2524</v>
      </c>
      <c r="H1080" s="287" t="s">
        <v>2523</v>
      </c>
      <c r="I1080" s="23">
        <v>5340</v>
      </c>
      <c r="J1080" s="169"/>
      <c r="K1080" s="169"/>
      <c r="L1080" s="169"/>
      <c r="M1080" s="169"/>
      <c r="N1080" s="169"/>
      <c r="O1080" s="169"/>
      <c r="P1080" s="169"/>
      <c r="Q1080" s="169"/>
      <c r="R1080" s="169"/>
      <c r="S1080" s="207"/>
      <c r="T1080" s="169"/>
      <c r="U1080" s="169"/>
      <c r="V1080" s="169"/>
      <c r="W1080" s="180"/>
      <c r="X1080" s="207">
        <v>89</v>
      </c>
      <c r="Y1080" s="263">
        <v>5340</v>
      </c>
      <c r="Z1080" s="169"/>
      <c r="AA1080" s="169"/>
      <c r="AB1080" s="169"/>
      <c r="AC1080" s="169"/>
      <c r="AD1080" s="169"/>
      <c r="AE1080" s="169"/>
      <c r="AF1080" s="169"/>
      <c r="AG1080" s="180"/>
      <c r="AH1080" s="207">
        <v>5340</v>
      </c>
    </row>
    <row r="1081" spans="2:34" ht="24.75" x14ac:dyDescent="0.25">
      <c r="B1081" s="26"/>
      <c r="C1081" s="48" t="s">
        <v>1004</v>
      </c>
      <c r="D1081" s="57">
        <v>90</v>
      </c>
      <c r="E1081" s="23"/>
      <c r="F1081" s="286" t="s">
        <v>2522</v>
      </c>
      <c r="G1081" s="287" t="s">
        <v>2524</v>
      </c>
      <c r="H1081" s="287" t="s">
        <v>2523</v>
      </c>
      <c r="I1081" s="23">
        <v>5850</v>
      </c>
      <c r="J1081" s="169"/>
      <c r="K1081" s="169"/>
      <c r="L1081" s="169"/>
      <c r="M1081" s="169"/>
      <c r="N1081" s="169"/>
      <c r="O1081" s="169"/>
      <c r="P1081" s="169"/>
      <c r="Q1081" s="169"/>
      <c r="R1081" s="169"/>
      <c r="S1081" s="207"/>
      <c r="T1081" s="169"/>
      <c r="U1081" s="169"/>
      <c r="V1081" s="169"/>
      <c r="W1081" s="180"/>
      <c r="X1081" s="207">
        <v>90</v>
      </c>
      <c r="Y1081" s="263">
        <v>5850</v>
      </c>
      <c r="Z1081" s="169"/>
      <c r="AA1081" s="169"/>
      <c r="AB1081" s="169"/>
      <c r="AC1081" s="169"/>
      <c r="AD1081" s="169"/>
      <c r="AE1081" s="169"/>
      <c r="AF1081" s="169"/>
      <c r="AG1081" s="180"/>
      <c r="AH1081" s="207">
        <v>5850</v>
      </c>
    </row>
    <row r="1082" spans="2:34" ht="24.75" x14ac:dyDescent="0.25">
      <c r="B1082" s="26"/>
      <c r="C1082" s="48" t="s">
        <v>1005</v>
      </c>
      <c r="D1082" s="57">
        <v>90</v>
      </c>
      <c r="E1082" s="23"/>
      <c r="F1082" s="286" t="s">
        <v>2522</v>
      </c>
      <c r="G1082" s="287" t="s">
        <v>2524</v>
      </c>
      <c r="H1082" s="287" t="s">
        <v>2523</v>
      </c>
      <c r="I1082" s="23">
        <v>6300</v>
      </c>
      <c r="J1082" s="169"/>
      <c r="K1082" s="169"/>
      <c r="L1082" s="169"/>
      <c r="M1082" s="169"/>
      <c r="N1082" s="169"/>
      <c r="O1082" s="169"/>
      <c r="P1082" s="169"/>
      <c r="Q1082" s="169"/>
      <c r="R1082" s="169"/>
      <c r="S1082" s="207"/>
      <c r="T1082" s="169"/>
      <c r="U1082" s="169"/>
      <c r="V1082" s="169"/>
      <c r="W1082" s="180"/>
      <c r="X1082" s="207">
        <v>90</v>
      </c>
      <c r="Y1082" s="263">
        <v>6300</v>
      </c>
      <c r="Z1082" s="169"/>
      <c r="AA1082" s="169"/>
      <c r="AB1082" s="169"/>
      <c r="AC1082" s="169"/>
      <c r="AD1082" s="169"/>
      <c r="AE1082" s="169"/>
      <c r="AF1082" s="169"/>
      <c r="AG1082" s="180"/>
      <c r="AH1082" s="207">
        <v>6300</v>
      </c>
    </row>
    <row r="1083" spans="2:34" ht="24.75" x14ac:dyDescent="0.25">
      <c r="B1083" s="26"/>
      <c r="C1083" s="48" t="s">
        <v>1006</v>
      </c>
      <c r="D1083" s="57">
        <v>90</v>
      </c>
      <c r="E1083" s="23"/>
      <c r="F1083" s="286" t="s">
        <v>2522</v>
      </c>
      <c r="G1083" s="287" t="s">
        <v>2524</v>
      </c>
      <c r="H1083" s="287" t="s">
        <v>2523</v>
      </c>
      <c r="I1083" s="23">
        <v>6750</v>
      </c>
      <c r="J1083" s="169"/>
      <c r="K1083" s="169"/>
      <c r="L1083" s="169"/>
      <c r="M1083" s="169"/>
      <c r="N1083" s="169"/>
      <c r="O1083" s="169"/>
      <c r="P1083" s="169"/>
      <c r="Q1083" s="169"/>
      <c r="R1083" s="169"/>
      <c r="S1083" s="207"/>
      <c r="T1083" s="169"/>
      <c r="U1083" s="169"/>
      <c r="V1083" s="169"/>
      <c r="W1083" s="180"/>
      <c r="X1083" s="207">
        <v>90</v>
      </c>
      <c r="Y1083" s="263">
        <v>6750</v>
      </c>
      <c r="Z1083" s="169"/>
      <c r="AA1083" s="169"/>
      <c r="AB1083" s="169"/>
      <c r="AC1083" s="169"/>
      <c r="AD1083" s="169"/>
      <c r="AE1083" s="169"/>
      <c r="AF1083" s="169"/>
      <c r="AG1083" s="180"/>
      <c r="AH1083" s="207">
        <v>6750</v>
      </c>
    </row>
    <row r="1084" spans="2:34" ht="24.75" x14ac:dyDescent="0.25">
      <c r="B1084" s="26"/>
      <c r="C1084" s="48">
        <v>0</v>
      </c>
      <c r="D1084" s="57">
        <v>90</v>
      </c>
      <c r="E1084" s="23"/>
      <c r="F1084" s="286" t="s">
        <v>2522</v>
      </c>
      <c r="G1084" s="287" t="s">
        <v>2524</v>
      </c>
      <c r="H1084" s="287" t="s">
        <v>2523</v>
      </c>
      <c r="I1084" s="23">
        <v>3240</v>
      </c>
      <c r="J1084" s="169"/>
      <c r="K1084" s="169"/>
      <c r="L1084" s="169"/>
      <c r="M1084" s="169"/>
      <c r="N1084" s="169"/>
      <c r="O1084" s="169"/>
      <c r="P1084" s="169"/>
      <c r="Q1084" s="169"/>
      <c r="R1084" s="169"/>
      <c r="S1084" s="207"/>
      <c r="T1084" s="169"/>
      <c r="U1084" s="169"/>
      <c r="V1084" s="169"/>
      <c r="W1084" s="180"/>
      <c r="X1084" s="207">
        <v>90</v>
      </c>
      <c r="Y1084" s="263">
        <v>3240</v>
      </c>
      <c r="Z1084" s="169"/>
      <c r="AA1084" s="169"/>
      <c r="AB1084" s="169"/>
      <c r="AC1084" s="169"/>
      <c r="AD1084" s="169"/>
      <c r="AE1084" s="169"/>
      <c r="AF1084" s="169"/>
      <c r="AG1084" s="180"/>
      <c r="AH1084" s="207">
        <v>3240</v>
      </c>
    </row>
    <row r="1085" spans="2:34" ht="24.75" x14ac:dyDescent="0.25">
      <c r="B1085" s="26"/>
      <c r="C1085" s="48" t="s">
        <v>1007</v>
      </c>
      <c r="D1085" s="57">
        <v>30</v>
      </c>
      <c r="E1085" s="23"/>
      <c r="F1085" s="286" t="s">
        <v>2522</v>
      </c>
      <c r="G1085" s="287" t="s">
        <v>2524</v>
      </c>
      <c r="H1085" s="287" t="s">
        <v>2523</v>
      </c>
      <c r="I1085" s="23">
        <v>13050</v>
      </c>
      <c r="J1085" s="169"/>
      <c r="K1085" s="169"/>
      <c r="L1085" s="169"/>
      <c r="M1085" s="169"/>
      <c r="N1085" s="169"/>
      <c r="O1085" s="169"/>
      <c r="P1085" s="169"/>
      <c r="Q1085" s="169"/>
      <c r="R1085" s="169"/>
      <c r="S1085" s="207"/>
      <c r="T1085" s="169"/>
      <c r="U1085" s="169"/>
      <c r="V1085" s="169"/>
      <c r="W1085" s="180"/>
      <c r="X1085" s="207">
        <v>30</v>
      </c>
      <c r="Y1085" s="263">
        <v>13050</v>
      </c>
      <c r="Z1085" s="169"/>
      <c r="AA1085" s="169"/>
      <c r="AB1085" s="169"/>
      <c r="AC1085" s="169"/>
      <c r="AD1085" s="169"/>
      <c r="AE1085" s="169"/>
      <c r="AF1085" s="169"/>
      <c r="AG1085" s="180"/>
      <c r="AH1085" s="207">
        <v>13050</v>
      </c>
    </row>
    <row r="1086" spans="2:34" ht="24.75" x14ac:dyDescent="0.25">
      <c r="B1086" s="26"/>
      <c r="C1086" s="48" t="s">
        <v>1008</v>
      </c>
      <c r="D1086" s="57">
        <v>160</v>
      </c>
      <c r="E1086" s="23"/>
      <c r="F1086" s="286" t="s">
        <v>2522</v>
      </c>
      <c r="G1086" s="287" t="s">
        <v>2524</v>
      </c>
      <c r="H1086" s="287" t="s">
        <v>2523</v>
      </c>
      <c r="I1086" s="23">
        <v>69600</v>
      </c>
      <c r="J1086" s="169"/>
      <c r="K1086" s="169"/>
      <c r="L1086" s="169"/>
      <c r="M1086" s="169"/>
      <c r="N1086" s="169"/>
      <c r="O1086" s="169"/>
      <c r="P1086" s="169"/>
      <c r="Q1086" s="169"/>
      <c r="R1086" s="169"/>
      <c r="S1086" s="207"/>
      <c r="T1086" s="169"/>
      <c r="U1086" s="169"/>
      <c r="V1086" s="169"/>
      <c r="W1086" s="180"/>
      <c r="X1086" s="207">
        <v>160</v>
      </c>
      <c r="Y1086" s="263">
        <v>69600</v>
      </c>
      <c r="Z1086" s="169"/>
      <c r="AA1086" s="169"/>
      <c r="AB1086" s="169"/>
      <c r="AC1086" s="169"/>
      <c r="AD1086" s="169"/>
      <c r="AE1086" s="169"/>
      <c r="AF1086" s="169"/>
      <c r="AG1086" s="180"/>
      <c r="AH1086" s="207">
        <v>69600</v>
      </c>
    </row>
    <row r="1087" spans="2:34" ht="24.75" x14ac:dyDescent="0.25">
      <c r="B1087" s="26"/>
      <c r="C1087" s="48" t="s">
        <v>1009</v>
      </c>
      <c r="D1087" s="57">
        <v>40</v>
      </c>
      <c r="E1087" s="23"/>
      <c r="F1087" s="286" t="s">
        <v>2522</v>
      </c>
      <c r="G1087" s="287" t="s">
        <v>2524</v>
      </c>
      <c r="H1087" s="287" t="s">
        <v>2523</v>
      </c>
      <c r="I1087" s="23">
        <v>1480</v>
      </c>
      <c r="J1087" s="169"/>
      <c r="K1087" s="169"/>
      <c r="L1087" s="169"/>
      <c r="M1087" s="169"/>
      <c r="N1087" s="169"/>
      <c r="O1087" s="169"/>
      <c r="P1087" s="169"/>
      <c r="Q1087" s="169"/>
      <c r="R1087" s="169"/>
      <c r="S1087" s="207"/>
      <c r="T1087" s="169"/>
      <c r="U1087" s="169"/>
      <c r="V1087" s="169"/>
      <c r="W1087" s="180"/>
      <c r="X1087" s="207">
        <v>40</v>
      </c>
      <c r="Y1087" s="263">
        <v>1480</v>
      </c>
      <c r="Z1087" s="169"/>
      <c r="AA1087" s="169"/>
      <c r="AB1087" s="169"/>
      <c r="AC1087" s="169"/>
      <c r="AD1087" s="169"/>
      <c r="AE1087" s="169"/>
      <c r="AF1087" s="169"/>
      <c r="AG1087" s="180"/>
      <c r="AH1087" s="207">
        <v>1480</v>
      </c>
    </row>
    <row r="1088" spans="2:34" ht="24.75" x14ac:dyDescent="0.25">
      <c r="B1088" s="26"/>
      <c r="C1088" s="48" t="s">
        <v>1010</v>
      </c>
      <c r="D1088" s="57">
        <v>40</v>
      </c>
      <c r="E1088" s="23"/>
      <c r="F1088" s="286" t="s">
        <v>2522</v>
      </c>
      <c r="G1088" s="287" t="s">
        <v>2524</v>
      </c>
      <c r="H1088" s="287" t="s">
        <v>2523</v>
      </c>
      <c r="I1088" s="23">
        <v>2000</v>
      </c>
      <c r="J1088" s="169"/>
      <c r="K1088" s="169"/>
      <c r="L1088" s="169"/>
      <c r="M1088" s="169"/>
      <c r="N1088" s="169"/>
      <c r="O1088" s="169"/>
      <c r="P1088" s="169"/>
      <c r="Q1088" s="169"/>
      <c r="R1088" s="169"/>
      <c r="S1088" s="207"/>
      <c r="T1088" s="169"/>
      <c r="U1088" s="169"/>
      <c r="V1088" s="169"/>
      <c r="W1088" s="180"/>
      <c r="X1088" s="207">
        <v>40</v>
      </c>
      <c r="Y1088" s="263">
        <v>2000</v>
      </c>
      <c r="Z1088" s="169"/>
      <c r="AA1088" s="169"/>
      <c r="AB1088" s="169"/>
      <c r="AC1088" s="169"/>
      <c r="AD1088" s="169"/>
      <c r="AE1088" s="169"/>
      <c r="AF1088" s="169"/>
      <c r="AG1088" s="180"/>
      <c r="AH1088" s="207">
        <v>2000</v>
      </c>
    </row>
    <row r="1089" spans="2:34" ht="24.75" x14ac:dyDescent="0.25">
      <c r="B1089" s="26"/>
      <c r="C1089" s="48" t="s">
        <v>1011</v>
      </c>
      <c r="D1089" s="57">
        <v>200</v>
      </c>
      <c r="E1089" s="23"/>
      <c r="F1089" s="286" t="s">
        <v>2522</v>
      </c>
      <c r="G1089" s="287" t="s">
        <v>2524</v>
      </c>
      <c r="H1089" s="287" t="s">
        <v>2523</v>
      </c>
      <c r="I1089" s="23">
        <v>87000</v>
      </c>
      <c r="J1089" s="169"/>
      <c r="K1089" s="169"/>
      <c r="L1089" s="169"/>
      <c r="M1089" s="169"/>
      <c r="N1089" s="169"/>
      <c r="O1089" s="169"/>
      <c r="P1089" s="169"/>
      <c r="Q1089" s="169"/>
      <c r="R1089" s="169"/>
      <c r="S1089" s="207"/>
      <c r="T1089" s="169"/>
      <c r="U1089" s="169"/>
      <c r="V1089" s="169"/>
      <c r="W1089" s="180"/>
      <c r="X1089" s="207">
        <v>200</v>
      </c>
      <c r="Y1089" s="263">
        <v>87000</v>
      </c>
      <c r="Z1089" s="169"/>
      <c r="AA1089" s="169"/>
      <c r="AB1089" s="169"/>
      <c r="AC1089" s="169"/>
      <c r="AD1089" s="169"/>
      <c r="AE1089" s="169"/>
      <c r="AF1089" s="169"/>
      <c r="AG1089" s="180"/>
      <c r="AH1089" s="207">
        <v>87000</v>
      </c>
    </row>
    <row r="1090" spans="2:34" ht="24.75" x14ac:dyDescent="0.25">
      <c r="B1090" s="26"/>
      <c r="C1090" s="48" t="s">
        <v>1012</v>
      </c>
      <c r="D1090" s="49">
        <v>3</v>
      </c>
      <c r="E1090" s="23"/>
      <c r="F1090" s="286" t="s">
        <v>2522</v>
      </c>
      <c r="G1090" s="287" t="s">
        <v>2524</v>
      </c>
      <c r="H1090" s="287" t="s">
        <v>2523</v>
      </c>
      <c r="I1090" s="23">
        <v>630</v>
      </c>
      <c r="J1090" s="169"/>
      <c r="K1090" s="169"/>
      <c r="L1090" s="169"/>
      <c r="M1090" s="169"/>
      <c r="N1090" s="169"/>
      <c r="O1090" s="169"/>
      <c r="P1090" s="169"/>
      <c r="Q1090" s="169"/>
      <c r="R1090" s="169"/>
      <c r="S1090" s="207"/>
      <c r="T1090" s="169"/>
      <c r="U1090" s="169"/>
      <c r="V1090" s="169"/>
      <c r="W1090" s="180"/>
      <c r="X1090" s="207">
        <v>3</v>
      </c>
      <c r="Y1090" s="263">
        <v>630</v>
      </c>
      <c r="Z1090" s="169"/>
      <c r="AA1090" s="169"/>
      <c r="AB1090" s="169"/>
      <c r="AC1090" s="169"/>
      <c r="AD1090" s="169"/>
      <c r="AE1090" s="169"/>
      <c r="AF1090" s="169"/>
      <c r="AG1090" s="180"/>
      <c r="AH1090" s="207">
        <v>630</v>
      </c>
    </row>
    <row r="1091" spans="2:34" ht="24.75" x14ac:dyDescent="0.25">
      <c r="B1091" s="26"/>
      <c r="C1091" s="48" t="s">
        <v>1013</v>
      </c>
      <c r="D1091" s="57">
        <v>200</v>
      </c>
      <c r="E1091" s="23"/>
      <c r="F1091" s="286" t="s">
        <v>2522</v>
      </c>
      <c r="G1091" s="287" t="s">
        <v>2524</v>
      </c>
      <c r="H1091" s="287" t="s">
        <v>2523</v>
      </c>
      <c r="I1091" s="23">
        <v>3000</v>
      </c>
      <c r="J1091" s="169"/>
      <c r="K1091" s="169"/>
      <c r="L1091" s="169"/>
      <c r="M1091" s="169"/>
      <c r="N1091" s="169"/>
      <c r="O1091" s="169"/>
      <c r="P1091" s="169"/>
      <c r="Q1091" s="169"/>
      <c r="R1091" s="169"/>
      <c r="S1091" s="207"/>
      <c r="T1091" s="169"/>
      <c r="U1091" s="169"/>
      <c r="V1091" s="169"/>
      <c r="W1091" s="180"/>
      <c r="X1091" s="207">
        <v>200</v>
      </c>
      <c r="Y1091" s="263">
        <v>3000</v>
      </c>
      <c r="Z1091" s="169"/>
      <c r="AA1091" s="169"/>
      <c r="AB1091" s="169"/>
      <c r="AC1091" s="169"/>
      <c r="AD1091" s="169"/>
      <c r="AE1091" s="169"/>
      <c r="AF1091" s="169"/>
      <c r="AG1091" s="180"/>
      <c r="AH1091" s="207">
        <v>3000</v>
      </c>
    </row>
    <row r="1092" spans="2:34" ht="24.75" x14ac:dyDescent="0.25">
      <c r="B1092" s="26"/>
      <c r="C1092" s="48" t="s">
        <v>1014</v>
      </c>
      <c r="D1092" s="57">
        <v>200</v>
      </c>
      <c r="E1092" s="23"/>
      <c r="F1092" s="286" t="s">
        <v>2522</v>
      </c>
      <c r="G1092" s="287" t="s">
        <v>2524</v>
      </c>
      <c r="H1092" s="287" t="s">
        <v>2523</v>
      </c>
      <c r="I1092" s="23">
        <v>3000</v>
      </c>
      <c r="J1092" s="169"/>
      <c r="K1092" s="169"/>
      <c r="L1092" s="169"/>
      <c r="M1092" s="169"/>
      <c r="N1092" s="169"/>
      <c r="O1092" s="169"/>
      <c r="P1092" s="169"/>
      <c r="Q1092" s="169"/>
      <c r="R1092" s="169"/>
      <c r="S1092" s="207"/>
      <c r="T1092" s="169"/>
      <c r="U1092" s="169"/>
      <c r="V1092" s="169"/>
      <c r="W1092" s="180"/>
      <c r="X1092" s="207">
        <v>200</v>
      </c>
      <c r="Y1092" s="263">
        <v>3000</v>
      </c>
      <c r="Z1092" s="169"/>
      <c r="AA1092" s="169"/>
      <c r="AB1092" s="169"/>
      <c r="AC1092" s="169"/>
      <c r="AD1092" s="169"/>
      <c r="AE1092" s="169"/>
      <c r="AF1092" s="169"/>
      <c r="AG1092" s="180"/>
      <c r="AH1092" s="207">
        <v>3000</v>
      </c>
    </row>
    <row r="1093" spans="2:34" ht="24.75" x14ac:dyDescent="0.25">
      <c r="B1093" s="26"/>
      <c r="C1093" s="48" t="s">
        <v>1015</v>
      </c>
      <c r="D1093" s="57">
        <v>200</v>
      </c>
      <c r="E1093" s="23"/>
      <c r="F1093" s="286" t="s">
        <v>2522</v>
      </c>
      <c r="G1093" s="287" t="s">
        <v>2524</v>
      </c>
      <c r="H1093" s="287" t="s">
        <v>2523</v>
      </c>
      <c r="I1093" s="23">
        <v>3000</v>
      </c>
      <c r="J1093" s="169"/>
      <c r="K1093" s="169"/>
      <c r="L1093" s="169"/>
      <c r="M1093" s="169"/>
      <c r="N1093" s="169"/>
      <c r="O1093" s="169"/>
      <c r="P1093" s="169"/>
      <c r="Q1093" s="169"/>
      <c r="R1093" s="169"/>
      <c r="S1093" s="207"/>
      <c r="T1093" s="169"/>
      <c r="U1093" s="169"/>
      <c r="V1093" s="169"/>
      <c r="W1093" s="180"/>
      <c r="X1093" s="207">
        <v>200</v>
      </c>
      <c r="Y1093" s="263">
        <v>3000</v>
      </c>
      <c r="Z1093" s="169"/>
      <c r="AA1093" s="169"/>
      <c r="AB1093" s="169"/>
      <c r="AC1093" s="169"/>
      <c r="AD1093" s="169"/>
      <c r="AE1093" s="169"/>
      <c r="AF1093" s="169"/>
      <c r="AG1093" s="180"/>
      <c r="AH1093" s="207">
        <v>3000</v>
      </c>
    </row>
    <row r="1094" spans="2:34" ht="24.75" x14ac:dyDescent="0.25">
      <c r="B1094" s="26"/>
      <c r="C1094" s="48" t="s">
        <v>1016</v>
      </c>
      <c r="D1094" s="57">
        <v>60</v>
      </c>
      <c r="E1094" s="23"/>
      <c r="F1094" s="286" t="s">
        <v>2522</v>
      </c>
      <c r="G1094" s="287" t="s">
        <v>2524</v>
      </c>
      <c r="H1094" s="287" t="s">
        <v>2523</v>
      </c>
      <c r="I1094" s="23">
        <v>3000</v>
      </c>
      <c r="J1094" s="169"/>
      <c r="K1094" s="169"/>
      <c r="L1094" s="169"/>
      <c r="M1094" s="169"/>
      <c r="N1094" s="169"/>
      <c r="O1094" s="169"/>
      <c r="P1094" s="169"/>
      <c r="Q1094" s="169"/>
      <c r="R1094" s="169"/>
      <c r="S1094" s="207"/>
      <c r="T1094" s="169"/>
      <c r="U1094" s="169"/>
      <c r="V1094" s="169"/>
      <c r="W1094" s="180"/>
      <c r="X1094" s="207">
        <v>60</v>
      </c>
      <c r="Y1094" s="263">
        <v>3000</v>
      </c>
      <c r="Z1094" s="169"/>
      <c r="AA1094" s="169"/>
      <c r="AB1094" s="169"/>
      <c r="AC1094" s="169"/>
      <c r="AD1094" s="169"/>
      <c r="AE1094" s="169"/>
      <c r="AF1094" s="169"/>
      <c r="AG1094" s="180"/>
      <c r="AH1094" s="207">
        <v>3000</v>
      </c>
    </row>
    <row r="1095" spans="2:34" ht="24.75" x14ac:dyDescent="0.25">
      <c r="B1095" s="26"/>
      <c r="C1095" s="48" t="s">
        <v>1017</v>
      </c>
      <c r="D1095" s="57">
        <v>60</v>
      </c>
      <c r="E1095" s="23"/>
      <c r="F1095" s="286" t="s">
        <v>2522</v>
      </c>
      <c r="G1095" s="287" t="s">
        <v>2524</v>
      </c>
      <c r="H1095" s="287" t="s">
        <v>2523</v>
      </c>
      <c r="I1095" s="23">
        <v>3000</v>
      </c>
      <c r="J1095" s="169"/>
      <c r="K1095" s="169"/>
      <c r="L1095" s="169"/>
      <c r="M1095" s="169"/>
      <c r="N1095" s="169"/>
      <c r="O1095" s="169"/>
      <c r="P1095" s="169"/>
      <c r="Q1095" s="169"/>
      <c r="R1095" s="169"/>
      <c r="S1095" s="207"/>
      <c r="T1095" s="169"/>
      <c r="U1095" s="169"/>
      <c r="V1095" s="169"/>
      <c r="W1095" s="180"/>
      <c r="X1095" s="207">
        <v>60</v>
      </c>
      <c r="Y1095" s="263">
        <v>3000</v>
      </c>
      <c r="Z1095" s="169"/>
      <c r="AA1095" s="169"/>
      <c r="AB1095" s="169"/>
      <c r="AC1095" s="169"/>
      <c r="AD1095" s="169"/>
      <c r="AE1095" s="169"/>
      <c r="AF1095" s="169"/>
      <c r="AG1095" s="180"/>
      <c r="AH1095" s="207">
        <v>3000</v>
      </c>
    </row>
    <row r="1096" spans="2:34" ht="24.75" x14ac:dyDescent="0.25">
      <c r="B1096" s="26"/>
      <c r="C1096" s="48" t="s">
        <v>1017</v>
      </c>
      <c r="D1096" s="57">
        <v>60</v>
      </c>
      <c r="E1096" s="23"/>
      <c r="F1096" s="286" t="s">
        <v>2522</v>
      </c>
      <c r="G1096" s="287" t="s">
        <v>2524</v>
      </c>
      <c r="H1096" s="287" t="s">
        <v>2523</v>
      </c>
      <c r="I1096" s="23">
        <v>3000</v>
      </c>
      <c r="J1096" s="169"/>
      <c r="K1096" s="169"/>
      <c r="L1096" s="169"/>
      <c r="M1096" s="169"/>
      <c r="N1096" s="169"/>
      <c r="O1096" s="169"/>
      <c r="P1096" s="169"/>
      <c r="Q1096" s="169"/>
      <c r="R1096" s="169"/>
      <c r="S1096" s="207"/>
      <c r="T1096" s="169"/>
      <c r="U1096" s="169"/>
      <c r="V1096" s="169"/>
      <c r="W1096" s="180"/>
      <c r="X1096" s="207">
        <v>60</v>
      </c>
      <c r="Y1096" s="263">
        <v>3000</v>
      </c>
      <c r="Z1096" s="169"/>
      <c r="AA1096" s="169"/>
      <c r="AB1096" s="169"/>
      <c r="AC1096" s="169"/>
      <c r="AD1096" s="169"/>
      <c r="AE1096" s="169"/>
      <c r="AF1096" s="169"/>
      <c r="AG1096" s="180"/>
      <c r="AH1096" s="207">
        <v>3000</v>
      </c>
    </row>
    <row r="1097" spans="2:34" ht="24.75" x14ac:dyDescent="0.25">
      <c r="B1097" s="26"/>
      <c r="C1097" s="48" t="s">
        <v>1018</v>
      </c>
      <c r="D1097" s="57">
        <v>60</v>
      </c>
      <c r="E1097" s="23"/>
      <c r="F1097" s="286" t="s">
        <v>2522</v>
      </c>
      <c r="G1097" s="287" t="s">
        <v>2524</v>
      </c>
      <c r="H1097" s="287" t="s">
        <v>2523</v>
      </c>
      <c r="I1097" s="23">
        <v>3000</v>
      </c>
      <c r="J1097" s="169"/>
      <c r="K1097" s="169"/>
      <c r="L1097" s="169"/>
      <c r="M1097" s="169"/>
      <c r="N1097" s="169"/>
      <c r="O1097" s="169"/>
      <c r="P1097" s="169"/>
      <c r="Q1097" s="169"/>
      <c r="R1097" s="169"/>
      <c r="S1097" s="207"/>
      <c r="T1097" s="169"/>
      <c r="U1097" s="169"/>
      <c r="V1097" s="169"/>
      <c r="W1097" s="180"/>
      <c r="X1097" s="207">
        <v>60</v>
      </c>
      <c r="Y1097" s="263">
        <v>3000</v>
      </c>
      <c r="Z1097" s="169"/>
      <c r="AA1097" s="169"/>
      <c r="AB1097" s="169"/>
      <c r="AC1097" s="169"/>
      <c r="AD1097" s="169"/>
      <c r="AE1097" s="169"/>
      <c r="AF1097" s="169"/>
      <c r="AG1097" s="180"/>
      <c r="AH1097" s="207">
        <v>3000</v>
      </c>
    </row>
    <row r="1098" spans="2:34" ht="24.75" x14ac:dyDescent="0.25">
      <c r="B1098" s="26"/>
      <c r="C1098" s="48" t="s">
        <v>1019</v>
      </c>
      <c r="D1098" s="57">
        <v>60</v>
      </c>
      <c r="E1098" s="23"/>
      <c r="F1098" s="286" t="s">
        <v>2522</v>
      </c>
      <c r="G1098" s="287" t="s">
        <v>2524</v>
      </c>
      <c r="H1098" s="287" t="s">
        <v>2523</v>
      </c>
      <c r="I1098" s="23">
        <v>3000</v>
      </c>
      <c r="J1098" s="169"/>
      <c r="K1098" s="169"/>
      <c r="L1098" s="169"/>
      <c r="M1098" s="169"/>
      <c r="N1098" s="169"/>
      <c r="O1098" s="169"/>
      <c r="P1098" s="169"/>
      <c r="Q1098" s="169"/>
      <c r="R1098" s="169"/>
      <c r="S1098" s="207"/>
      <c r="T1098" s="169"/>
      <c r="U1098" s="169"/>
      <c r="V1098" s="169"/>
      <c r="W1098" s="180"/>
      <c r="X1098" s="207">
        <v>60</v>
      </c>
      <c r="Y1098" s="263">
        <v>3000</v>
      </c>
      <c r="Z1098" s="169"/>
      <c r="AA1098" s="169"/>
      <c r="AB1098" s="169"/>
      <c r="AC1098" s="169"/>
      <c r="AD1098" s="169"/>
      <c r="AE1098" s="169"/>
      <c r="AF1098" s="169"/>
      <c r="AG1098" s="180"/>
      <c r="AH1098" s="207">
        <v>3000</v>
      </c>
    </row>
    <row r="1099" spans="2:34" ht="24.75" x14ac:dyDescent="0.25">
      <c r="B1099" s="26"/>
      <c r="C1099" s="48" t="s">
        <v>1020</v>
      </c>
      <c r="D1099" s="57">
        <v>60</v>
      </c>
      <c r="E1099" s="23"/>
      <c r="F1099" s="286" t="s">
        <v>2522</v>
      </c>
      <c r="G1099" s="287" t="s">
        <v>2524</v>
      </c>
      <c r="H1099" s="287" t="s">
        <v>2523</v>
      </c>
      <c r="I1099" s="23">
        <v>3000</v>
      </c>
      <c r="J1099" s="169"/>
      <c r="K1099" s="169"/>
      <c r="L1099" s="169"/>
      <c r="M1099" s="169"/>
      <c r="N1099" s="169"/>
      <c r="O1099" s="169"/>
      <c r="P1099" s="169"/>
      <c r="Q1099" s="169"/>
      <c r="R1099" s="169"/>
      <c r="S1099" s="207"/>
      <c r="T1099" s="169"/>
      <c r="U1099" s="169"/>
      <c r="V1099" s="169"/>
      <c r="W1099" s="180"/>
      <c r="X1099" s="207">
        <v>60</v>
      </c>
      <c r="Y1099" s="263">
        <v>3000</v>
      </c>
      <c r="Z1099" s="169"/>
      <c r="AA1099" s="169"/>
      <c r="AB1099" s="169"/>
      <c r="AC1099" s="169"/>
      <c r="AD1099" s="169"/>
      <c r="AE1099" s="169"/>
      <c r="AF1099" s="169"/>
      <c r="AG1099" s="180"/>
      <c r="AH1099" s="207">
        <v>3000</v>
      </c>
    </row>
    <row r="1100" spans="2:34" ht="24.75" x14ac:dyDescent="0.25">
      <c r="B1100" s="26"/>
      <c r="C1100" s="48" t="s">
        <v>1021</v>
      </c>
      <c r="D1100" s="57">
        <v>60</v>
      </c>
      <c r="E1100" s="23"/>
      <c r="F1100" s="286" t="s">
        <v>2522</v>
      </c>
      <c r="G1100" s="287" t="s">
        <v>2524</v>
      </c>
      <c r="H1100" s="287" t="s">
        <v>2523</v>
      </c>
      <c r="I1100" s="23">
        <v>3000</v>
      </c>
      <c r="J1100" s="169"/>
      <c r="K1100" s="169"/>
      <c r="L1100" s="169"/>
      <c r="M1100" s="169"/>
      <c r="N1100" s="169"/>
      <c r="O1100" s="169"/>
      <c r="P1100" s="169"/>
      <c r="Q1100" s="169"/>
      <c r="R1100" s="169"/>
      <c r="S1100" s="207"/>
      <c r="T1100" s="169"/>
      <c r="U1100" s="169"/>
      <c r="V1100" s="169"/>
      <c r="W1100" s="180"/>
      <c r="X1100" s="207">
        <v>60</v>
      </c>
      <c r="Y1100" s="263">
        <v>3000</v>
      </c>
      <c r="Z1100" s="169"/>
      <c r="AA1100" s="169"/>
      <c r="AB1100" s="169"/>
      <c r="AC1100" s="169"/>
      <c r="AD1100" s="169"/>
      <c r="AE1100" s="169"/>
      <c r="AF1100" s="169"/>
      <c r="AG1100" s="180"/>
      <c r="AH1100" s="207">
        <v>3000</v>
      </c>
    </row>
    <row r="1101" spans="2:34" ht="24.75" x14ac:dyDescent="0.25">
      <c r="B1101" s="26"/>
      <c r="C1101" s="48" t="s">
        <v>1022</v>
      </c>
      <c r="D1101" s="57">
        <v>60</v>
      </c>
      <c r="E1101" s="23"/>
      <c r="F1101" s="286" t="s">
        <v>2522</v>
      </c>
      <c r="G1101" s="287" t="s">
        <v>2524</v>
      </c>
      <c r="H1101" s="287" t="s">
        <v>2523</v>
      </c>
      <c r="I1101" s="23">
        <v>3000</v>
      </c>
      <c r="J1101" s="169"/>
      <c r="K1101" s="169"/>
      <c r="L1101" s="169"/>
      <c r="M1101" s="169"/>
      <c r="N1101" s="169"/>
      <c r="O1101" s="169"/>
      <c r="P1101" s="169"/>
      <c r="Q1101" s="169"/>
      <c r="R1101" s="169"/>
      <c r="S1101" s="207"/>
      <c r="T1101" s="169"/>
      <c r="U1101" s="169"/>
      <c r="V1101" s="169"/>
      <c r="W1101" s="180"/>
      <c r="X1101" s="207">
        <v>60</v>
      </c>
      <c r="Y1101" s="263">
        <v>3000</v>
      </c>
      <c r="Z1101" s="169"/>
      <c r="AA1101" s="169"/>
      <c r="AB1101" s="169"/>
      <c r="AC1101" s="169"/>
      <c r="AD1101" s="169"/>
      <c r="AE1101" s="169"/>
      <c r="AF1101" s="169"/>
      <c r="AG1101" s="180"/>
      <c r="AH1101" s="207">
        <v>3000</v>
      </c>
    </row>
    <row r="1102" spans="2:34" ht="24.75" x14ac:dyDescent="0.25">
      <c r="B1102" s="26"/>
      <c r="C1102" s="48" t="s">
        <v>1023</v>
      </c>
      <c r="D1102" s="57">
        <v>60</v>
      </c>
      <c r="E1102" s="23"/>
      <c r="F1102" s="286" t="s">
        <v>2522</v>
      </c>
      <c r="G1102" s="287" t="s">
        <v>2524</v>
      </c>
      <c r="H1102" s="287" t="s">
        <v>2523</v>
      </c>
      <c r="I1102" s="23">
        <v>3000</v>
      </c>
      <c r="J1102" s="169"/>
      <c r="K1102" s="169"/>
      <c r="L1102" s="169"/>
      <c r="M1102" s="169"/>
      <c r="N1102" s="169"/>
      <c r="O1102" s="169"/>
      <c r="P1102" s="169"/>
      <c r="Q1102" s="169"/>
      <c r="R1102" s="169"/>
      <c r="S1102" s="207"/>
      <c r="T1102" s="169"/>
      <c r="U1102" s="169"/>
      <c r="V1102" s="169"/>
      <c r="W1102" s="180"/>
      <c r="X1102" s="207">
        <v>60</v>
      </c>
      <c r="Y1102" s="263">
        <v>3000</v>
      </c>
      <c r="Z1102" s="169"/>
      <c r="AA1102" s="169"/>
      <c r="AB1102" s="169"/>
      <c r="AC1102" s="169"/>
      <c r="AD1102" s="169"/>
      <c r="AE1102" s="169"/>
      <c r="AF1102" s="169"/>
      <c r="AG1102" s="180"/>
      <c r="AH1102" s="207">
        <v>3000</v>
      </c>
    </row>
    <row r="1103" spans="2:34" ht="24.75" x14ac:dyDescent="0.25">
      <c r="B1103" s="26"/>
      <c r="C1103" s="48" t="s">
        <v>1024</v>
      </c>
      <c r="D1103" s="57">
        <v>60</v>
      </c>
      <c r="E1103" s="23"/>
      <c r="F1103" s="286" t="s">
        <v>2522</v>
      </c>
      <c r="G1103" s="287" t="s">
        <v>2524</v>
      </c>
      <c r="H1103" s="287" t="s">
        <v>2523</v>
      </c>
      <c r="I1103" s="23">
        <v>3000</v>
      </c>
      <c r="J1103" s="169"/>
      <c r="K1103" s="169"/>
      <c r="L1103" s="169"/>
      <c r="M1103" s="169"/>
      <c r="N1103" s="169"/>
      <c r="O1103" s="169"/>
      <c r="P1103" s="169"/>
      <c r="Q1103" s="169"/>
      <c r="R1103" s="169"/>
      <c r="S1103" s="207"/>
      <c r="T1103" s="169"/>
      <c r="U1103" s="169"/>
      <c r="V1103" s="169"/>
      <c r="W1103" s="180"/>
      <c r="X1103" s="207">
        <v>60</v>
      </c>
      <c r="Y1103" s="263">
        <v>3000</v>
      </c>
      <c r="Z1103" s="169"/>
      <c r="AA1103" s="169"/>
      <c r="AB1103" s="169"/>
      <c r="AC1103" s="169"/>
      <c r="AD1103" s="169"/>
      <c r="AE1103" s="169"/>
      <c r="AF1103" s="169"/>
      <c r="AG1103" s="180"/>
      <c r="AH1103" s="207">
        <v>3000</v>
      </c>
    </row>
    <row r="1104" spans="2:34" ht="24.75" x14ac:dyDescent="0.25">
      <c r="B1104" s="26"/>
      <c r="C1104" s="48" t="s">
        <v>1025</v>
      </c>
      <c r="D1104" s="57">
        <v>60</v>
      </c>
      <c r="E1104" s="23"/>
      <c r="F1104" s="286" t="s">
        <v>2522</v>
      </c>
      <c r="G1104" s="287" t="s">
        <v>2524</v>
      </c>
      <c r="H1104" s="287" t="s">
        <v>2523</v>
      </c>
      <c r="I1104" s="23">
        <v>3000</v>
      </c>
      <c r="J1104" s="169"/>
      <c r="K1104" s="169"/>
      <c r="L1104" s="169"/>
      <c r="M1104" s="169"/>
      <c r="N1104" s="169"/>
      <c r="O1104" s="169"/>
      <c r="P1104" s="169"/>
      <c r="Q1104" s="169"/>
      <c r="R1104" s="169"/>
      <c r="S1104" s="207"/>
      <c r="T1104" s="169"/>
      <c r="U1104" s="169"/>
      <c r="V1104" s="169"/>
      <c r="W1104" s="180"/>
      <c r="X1104" s="207">
        <v>60</v>
      </c>
      <c r="Y1104" s="263">
        <v>3000</v>
      </c>
      <c r="Z1104" s="169"/>
      <c r="AA1104" s="169"/>
      <c r="AB1104" s="169"/>
      <c r="AC1104" s="169"/>
      <c r="AD1104" s="169"/>
      <c r="AE1104" s="169"/>
      <c r="AF1104" s="169"/>
      <c r="AG1104" s="180"/>
      <c r="AH1104" s="207">
        <v>3000</v>
      </c>
    </row>
    <row r="1105" spans="2:34" ht="24.75" x14ac:dyDescent="0.25">
      <c r="B1105" s="26"/>
      <c r="C1105" s="48" t="s">
        <v>1026</v>
      </c>
      <c r="D1105" s="57">
        <v>60</v>
      </c>
      <c r="E1105" s="23"/>
      <c r="F1105" s="286" t="s">
        <v>2522</v>
      </c>
      <c r="G1105" s="287" t="s">
        <v>2524</v>
      </c>
      <c r="H1105" s="287" t="s">
        <v>2523</v>
      </c>
      <c r="I1105" s="23">
        <v>3000</v>
      </c>
      <c r="J1105" s="169"/>
      <c r="K1105" s="169"/>
      <c r="L1105" s="169"/>
      <c r="M1105" s="169"/>
      <c r="N1105" s="169"/>
      <c r="O1105" s="169"/>
      <c r="P1105" s="169"/>
      <c r="Q1105" s="169"/>
      <c r="R1105" s="169"/>
      <c r="S1105" s="207"/>
      <c r="T1105" s="169"/>
      <c r="U1105" s="169"/>
      <c r="V1105" s="169"/>
      <c r="W1105" s="180"/>
      <c r="X1105" s="207">
        <v>60</v>
      </c>
      <c r="Y1105" s="263">
        <v>3000</v>
      </c>
      <c r="Z1105" s="169"/>
      <c r="AA1105" s="169"/>
      <c r="AB1105" s="169"/>
      <c r="AC1105" s="169"/>
      <c r="AD1105" s="169"/>
      <c r="AE1105" s="169"/>
      <c r="AF1105" s="169"/>
      <c r="AG1105" s="180"/>
      <c r="AH1105" s="207">
        <v>3000</v>
      </c>
    </row>
    <row r="1106" spans="2:34" ht="24.75" x14ac:dyDescent="0.25">
      <c r="B1106" s="26"/>
      <c r="C1106" s="48" t="s">
        <v>1027</v>
      </c>
      <c r="D1106" s="57">
        <v>60</v>
      </c>
      <c r="E1106" s="23"/>
      <c r="F1106" s="286" t="s">
        <v>2522</v>
      </c>
      <c r="G1106" s="287" t="s">
        <v>2524</v>
      </c>
      <c r="H1106" s="287" t="s">
        <v>2523</v>
      </c>
      <c r="I1106" s="23">
        <v>3000</v>
      </c>
      <c r="J1106" s="169"/>
      <c r="K1106" s="169"/>
      <c r="L1106" s="169"/>
      <c r="M1106" s="169"/>
      <c r="N1106" s="169"/>
      <c r="O1106" s="169"/>
      <c r="P1106" s="169"/>
      <c r="Q1106" s="169"/>
      <c r="R1106" s="169"/>
      <c r="S1106" s="207"/>
      <c r="T1106" s="169"/>
      <c r="U1106" s="169"/>
      <c r="V1106" s="169"/>
      <c r="W1106" s="180"/>
      <c r="X1106" s="207">
        <v>60</v>
      </c>
      <c r="Y1106" s="263">
        <v>3000</v>
      </c>
      <c r="Z1106" s="169"/>
      <c r="AA1106" s="169"/>
      <c r="AB1106" s="169"/>
      <c r="AC1106" s="169"/>
      <c r="AD1106" s="169"/>
      <c r="AE1106" s="169"/>
      <c r="AF1106" s="169"/>
      <c r="AG1106" s="180"/>
      <c r="AH1106" s="207">
        <v>3000</v>
      </c>
    </row>
    <row r="1107" spans="2:34" ht="24.75" x14ac:dyDescent="0.25">
      <c r="B1107" s="26"/>
      <c r="C1107" s="48" t="s">
        <v>1028</v>
      </c>
      <c r="D1107" s="57">
        <v>60</v>
      </c>
      <c r="E1107" s="23"/>
      <c r="F1107" s="286" t="s">
        <v>2522</v>
      </c>
      <c r="G1107" s="287" t="s">
        <v>2524</v>
      </c>
      <c r="H1107" s="287" t="s">
        <v>2523</v>
      </c>
      <c r="I1107" s="23">
        <v>3000</v>
      </c>
      <c r="J1107" s="169"/>
      <c r="K1107" s="169"/>
      <c r="L1107" s="169"/>
      <c r="M1107" s="169"/>
      <c r="N1107" s="169"/>
      <c r="O1107" s="169"/>
      <c r="P1107" s="169"/>
      <c r="Q1107" s="169"/>
      <c r="R1107" s="169"/>
      <c r="S1107" s="207"/>
      <c r="T1107" s="169"/>
      <c r="U1107" s="169"/>
      <c r="V1107" s="169"/>
      <c r="W1107" s="180"/>
      <c r="X1107" s="207">
        <v>60</v>
      </c>
      <c r="Y1107" s="263">
        <v>3000</v>
      </c>
      <c r="Z1107" s="169"/>
      <c r="AA1107" s="169"/>
      <c r="AB1107" s="169"/>
      <c r="AC1107" s="169"/>
      <c r="AD1107" s="169"/>
      <c r="AE1107" s="169"/>
      <c r="AF1107" s="169"/>
      <c r="AG1107" s="180"/>
      <c r="AH1107" s="207">
        <v>3000</v>
      </c>
    </row>
    <row r="1108" spans="2:34" ht="24.75" x14ac:dyDescent="0.25">
      <c r="B1108" s="26"/>
      <c r="C1108" s="48" t="s">
        <v>1029</v>
      </c>
      <c r="D1108" s="57">
        <v>60</v>
      </c>
      <c r="E1108" s="23"/>
      <c r="F1108" s="286" t="s">
        <v>2522</v>
      </c>
      <c r="G1108" s="287" t="s">
        <v>2524</v>
      </c>
      <c r="H1108" s="287" t="s">
        <v>2523</v>
      </c>
      <c r="I1108" s="23">
        <v>3000</v>
      </c>
      <c r="J1108" s="169"/>
      <c r="K1108" s="169"/>
      <c r="L1108" s="169"/>
      <c r="M1108" s="169"/>
      <c r="N1108" s="169"/>
      <c r="O1108" s="169"/>
      <c r="P1108" s="169"/>
      <c r="Q1108" s="169"/>
      <c r="R1108" s="169"/>
      <c r="S1108" s="207"/>
      <c r="T1108" s="169"/>
      <c r="U1108" s="169"/>
      <c r="V1108" s="169"/>
      <c r="W1108" s="180"/>
      <c r="X1108" s="207">
        <v>60</v>
      </c>
      <c r="Y1108" s="263">
        <v>3000</v>
      </c>
      <c r="Z1108" s="169"/>
      <c r="AA1108" s="169"/>
      <c r="AB1108" s="169"/>
      <c r="AC1108" s="169"/>
      <c r="AD1108" s="169"/>
      <c r="AE1108" s="169"/>
      <c r="AF1108" s="169"/>
      <c r="AG1108" s="180"/>
      <c r="AH1108" s="207">
        <v>3000</v>
      </c>
    </row>
    <row r="1109" spans="2:34" ht="24.75" x14ac:dyDescent="0.25">
      <c r="B1109" s="26"/>
      <c r="C1109" s="48" t="s">
        <v>1030</v>
      </c>
      <c r="D1109" s="57">
        <v>60</v>
      </c>
      <c r="E1109" s="23"/>
      <c r="F1109" s="286" t="s">
        <v>2522</v>
      </c>
      <c r="G1109" s="287" t="s">
        <v>2524</v>
      </c>
      <c r="H1109" s="287" t="s">
        <v>2523</v>
      </c>
      <c r="I1109" s="23">
        <v>3000</v>
      </c>
      <c r="J1109" s="169"/>
      <c r="K1109" s="169"/>
      <c r="L1109" s="169"/>
      <c r="M1109" s="169"/>
      <c r="N1109" s="169"/>
      <c r="O1109" s="169"/>
      <c r="P1109" s="169"/>
      <c r="Q1109" s="169"/>
      <c r="R1109" s="169"/>
      <c r="S1109" s="207"/>
      <c r="T1109" s="169"/>
      <c r="U1109" s="169"/>
      <c r="V1109" s="169"/>
      <c r="W1109" s="180"/>
      <c r="X1109" s="207">
        <v>60</v>
      </c>
      <c r="Y1109" s="263">
        <v>3000</v>
      </c>
      <c r="Z1109" s="169"/>
      <c r="AA1109" s="169"/>
      <c r="AB1109" s="169"/>
      <c r="AC1109" s="169"/>
      <c r="AD1109" s="169"/>
      <c r="AE1109" s="169"/>
      <c r="AF1109" s="169"/>
      <c r="AG1109" s="180"/>
      <c r="AH1109" s="207">
        <v>3000</v>
      </c>
    </row>
    <row r="1110" spans="2:34" ht="24.75" x14ac:dyDescent="0.25">
      <c r="B1110" s="26"/>
      <c r="C1110" s="48" t="s">
        <v>1030</v>
      </c>
      <c r="D1110" s="57">
        <v>60</v>
      </c>
      <c r="E1110" s="23"/>
      <c r="F1110" s="286" t="s">
        <v>2522</v>
      </c>
      <c r="G1110" s="287" t="s">
        <v>2524</v>
      </c>
      <c r="H1110" s="287" t="s">
        <v>2523</v>
      </c>
      <c r="I1110" s="23">
        <v>3000</v>
      </c>
      <c r="J1110" s="169"/>
      <c r="K1110" s="169"/>
      <c r="L1110" s="169"/>
      <c r="M1110" s="169"/>
      <c r="N1110" s="169"/>
      <c r="O1110" s="169"/>
      <c r="P1110" s="169"/>
      <c r="Q1110" s="169"/>
      <c r="R1110" s="169"/>
      <c r="S1110" s="207"/>
      <c r="T1110" s="169"/>
      <c r="U1110" s="169"/>
      <c r="V1110" s="169"/>
      <c r="W1110" s="180"/>
      <c r="X1110" s="207">
        <v>60</v>
      </c>
      <c r="Y1110" s="263">
        <v>3000</v>
      </c>
      <c r="Z1110" s="169"/>
      <c r="AA1110" s="169"/>
      <c r="AB1110" s="169"/>
      <c r="AC1110" s="169"/>
      <c r="AD1110" s="169"/>
      <c r="AE1110" s="169"/>
      <c r="AF1110" s="169"/>
      <c r="AG1110" s="180"/>
      <c r="AH1110" s="207">
        <v>3000</v>
      </c>
    </row>
    <row r="1111" spans="2:34" ht="24.75" x14ac:dyDescent="0.25">
      <c r="B1111" s="26"/>
      <c r="C1111" s="48" t="s">
        <v>1030</v>
      </c>
      <c r="D1111" s="57">
        <v>60</v>
      </c>
      <c r="E1111" s="23"/>
      <c r="F1111" s="286" t="s">
        <v>2522</v>
      </c>
      <c r="G1111" s="287" t="s">
        <v>2524</v>
      </c>
      <c r="H1111" s="287" t="s">
        <v>2523</v>
      </c>
      <c r="I1111" s="23">
        <v>3000</v>
      </c>
      <c r="J1111" s="169"/>
      <c r="K1111" s="169"/>
      <c r="L1111" s="169"/>
      <c r="M1111" s="169"/>
      <c r="N1111" s="169"/>
      <c r="O1111" s="169"/>
      <c r="P1111" s="169"/>
      <c r="Q1111" s="169"/>
      <c r="R1111" s="169"/>
      <c r="S1111" s="207"/>
      <c r="T1111" s="169"/>
      <c r="U1111" s="169"/>
      <c r="V1111" s="169"/>
      <c r="W1111" s="180"/>
      <c r="X1111" s="207">
        <v>60</v>
      </c>
      <c r="Y1111" s="263">
        <v>3000</v>
      </c>
      <c r="Z1111" s="169"/>
      <c r="AA1111" s="169"/>
      <c r="AB1111" s="169"/>
      <c r="AC1111" s="169"/>
      <c r="AD1111" s="169"/>
      <c r="AE1111" s="169"/>
      <c r="AF1111" s="169"/>
      <c r="AG1111" s="180"/>
      <c r="AH1111" s="207">
        <v>3000</v>
      </c>
    </row>
    <row r="1112" spans="2:34" ht="24.75" x14ac:dyDescent="0.25">
      <c r="B1112" s="26"/>
      <c r="C1112" s="48" t="s">
        <v>1031</v>
      </c>
      <c r="D1112" s="57">
        <v>50</v>
      </c>
      <c r="E1112" s="23"/>
      <c r="F1112" s="286" t="s">
        <v>2522</v>
      </c>
      <c r="G1112" s="287" t="s">
        <v>2524</v>
      </c>
      <c r="H1112" s="287" t="s">
        <v>2523</v>
      </c>
      <c r="I1112" s="23">
        <v>2500</v>
      </c>
      <c r="J1112" s="169"/>
      <c r="K1112" s="169"/>
      <c r="L1112" s="169"/>
      <c r="M1112" s="169"/>
      <c r="N1112" s="169"/>
      <c r="O1112" s="169"/>
      <c r="P1112" s="169"/>
      <c r="Q1112" s="169"/>
      <c r="R1112" s="169"/>
      <c r="S1112" s="207"/>
      <c r="T1112" s="169"/>
      <c r="U1112" s="169"/>
      <c r="V1112" s="169"/>
      <c r="W1112" s="180"/>
      <c r="X1112" s="207">
        <v>50</v>
      </c>
      <c r="Y1112" s="263">
        <v>2500</v>
      </c>
      <c r="Z1112" s="169"/>
      <c r="AA1112" s="169"/>
      <c r="AB1112" s="169"/>
      <c r="AC1112" s="169"/>
      <c r="AD1112" s="169"/>
      <c r="AE1112" s="169"/>
      <c r="AF1112" s="169"/>
      <c r="AG1112" s="180"/>
      <c r="AH1112" s="207">
        <v>2500</v>
      </c>
    </row>
    <row r="1113" spans="2:34" ht="24.75" x14ac:dyDescent="0.25">
      <c r="B1113" s="26"/>
      <c r="C1113" s="48" t="s">
        <v>1032</v>
      </c>
      <c r="D1113" s="57">
        <v>3</v>
      </c>
      <c r="E1113" s="23"/>
      <c r="F1113" s="286" t="s">
        <v>2522</v>
      </c>
      <c r="G1113" s="287" t="s">
        <v>2524</v>
      </c>
      <c r="H1113" s="287" t="s">
        <v>2523</v>
      </c>
      <c r="I1113" s="23">
        <v>150.30000000000001</v>
      </c>
      <c r="J1113" s="169"/>
      <c r="K1113" s="169"/>
      <c r="L1113" s="169"/>
      <c r="M1113" s="169"/>
      <c r="N1113" s="169"/>
      <c r="O1113" s="169"/>
      <c r="P1113" s="169"/>
      <c r="Q1113" s="169"/>
      <c r="R1113" s="169"/>
      <c r="S1113" s="207"/>
      <c r="T1113" s="169"/>
      <c r="U1113" s="169"/>
      <c r="V1113" s="169"/>
      <c r="W1113" s="180"/>
      <c r="X1113" s="207">
        <v>3</v>
      </c>
      <c r="Y1113" s="263">
        <v>150.30000000000001</v>
      </c>
      <c r="Z1113" s="169"/>
      <c r="AA1113" s="169"/>
      <c r="AB1113" s="169"/>
      <c r="AC1113" s="169"/>
      <c r="AD1113" s="169"/>
      <c r="AE1113" s="169"/>
      <c r="AF1113" s="169"/>
      <c r="AG1113" s="180"/>
      <c r="AH1113" s="207">
        <v>150.30000000000001</v>
      </c>
    </row>
    <row r="1114" spans="2:34" ht="24.75" x14ac:dyDescent="0.25">
      <c r="B1114" s="26"/>
      <c r="C1114" s="48" t="s">
        <v>1033</v>
      </c>
      <c r="D1114" s="57">
        <v>200</v>
      </c>
      <c r="E1114" s="23"/>
      <c r="F1114" s="286" t="s">
        <v>2522</v>
      </c>
      <c r="G1114" s="287" t="s">
        <v>2524</v>
      </c>
      <c r="H1114" s="287" t="s">
        <v>2523</v>
      </c>
      <c r="I1114" s="23">
        <v>50000</v>
      </c>
      <c r="J1114" s="169"/>
      <c r="K1114" s="169"/>
      <c r="L1114" s="169"/>
      <c r="M1114" s="169"/>
      <c r="N1114" s="169"/>
      <c r="O1114" s="169"/>
      <c r="P1114" s="169"/>
      <c r="Q1114" s="169"/>
      <c r="R1114" s="169"/>
      <c r="S1114" s="207"/>
      <c r="T1114" s="169"/>
      <c r="U1114" s="169"/>
      <c r="V1114" s="169"/>
      <c r="W1114" s="180"/>
      <c r="X1114" s="207">
        <v>200</v>
      </c>
      <c r="Y1114" s="263">
        <v>50000</v>
      </c>
      <c r="Z1114" s="169"/>
      <c r="AA1114" s="169"/>
      <c r="AB1114" s="169"/>
      <c r="AC1114" s="169"/>
      <c r="AD1114" s="169"/>
      <c r="AE1114" s="169"/>
      <c r="AF1114" s="169"/>
      <c r="AG1114" s="180"/>
      <c r="AH1114" s="207">
        <v>50000</v>
      </c>
    </row>
    <row r="1115" spans="2:34" ht="24.75" x14ac:dyDescent="0.25">
      <c r="B1115" s="26"/>
      <c r="C1115" s="48" t="s">
        <v>1034</v>
      </c>
      <c r="D1115" s="57">
        <v>40</v>
      </c>
      <c r="E1115" s="23"/>
      <c r="F1115" s="286" t="s">
        <v>2522</v>
      </c>
      <c r="G1115" s="287" t="s">
        <v>2524</v>
      </c>
      <c r="H1115" s="287" t="s">
        <v>2523</v>
      </c>
      <c r="I1115" s="23">
        <v>1040</v>
      </c>
      <c r="J1115" s="169"/>
      <c r="K1115" s="169"/>
      <c r="L1115" s="169"/>
      <c r="M1115" s="169"/>
      <c r="N1115" s="169"/>
      <c r="O1115" s="169"/>
      <c r="P1115" s="169"/>
      <c r="Q1115" s="169"/>
      <c r="R1115" s="169"/>
      <c r="S1115" s="207"/>
      <c r="T1115" s="169"/>
      <c r="U1115" s="169"/>
      <c r="V1115" s="169"/>
      <c r="W1115" s="180"/>
      <c r="X1115" s="207">
        <v>40</v>
      </c>
      <c r="Y1115" s="263">
        <v>1040</v>
      </c>
      <c r="Z1115" s="169"/>
      <c r="AA1115" s="169"/>
      <c r="AB1115" s="169"/>
      <c r="AC1115" s="169"/>
      <c r="AD1115" s="169"/>
      <c r="AE1115" s="169"/>
      <c r="AF1115" s="169"/>
      <c r="AG1115" s="180"/>
      <c r="AH1115" s="207">
        <v>1040</v>
      </c>
    </row>
    <row r="1116" spans="2:34" ht="24.75" x14ac:dyDescent="0.25">
      <c r="B1116" s="26"/>
      <c r="C1116" s="48" t="s">
        <v>1035</v>
      </c>
      <c r="D1116" s="57">
        <v>40</v>
      </c>
      <c r="E1116" s="23"/>
      <c r="F1116" s="286" t="s">
        <v>2522</v>
      </c>
      <c r="G1116" s="287" t="s">
        <v>2524</v>
      </c>
      <c r="H1116" s="287" t="s">
        <v>2523</v>
      </c>
      <c r="I1116" s="23">
        <v>1040</v>
      </c>
      <c r="J1116" s="169"/>
      <c r="K1116" s="169"/>
      <c r="L1116" s="169"/>
      <c r="M1116" s="169"/>
      <c r="N1116" s="169"/>
      <c r="O1116" s="169"/>
      <c r="P1116" s="169"/>
      <c r="Q1116" s="169"/>
      <c r="R1116" s="169"/>
      <c r="S1116" s="207"/>
      <c r="T1116" s="169"/>
      <c r="U1116" s="169"/>
      <c r="V1116" s="169"/>
      <c r="W1116" s="180"/>
      <c r="X1116" s="207">
        <v>40</v>
      </c>
      <c r="Y1116" s="263">
        <v>1040</v>
      </c>
      <c r="Z1116" s="169"/>
      <c r="AA1116" s="169"/>
      <c r="AB1116" s="169"/>
      <c r="AC1116" s="169"/>
      <c r="AD1116" s="169"/>
      <c r="AE1116" s="169"/>
      <c r="AF1116" s="169"/>
      <c r="AG1116" s="180"/>
      <c r="AH1116" s="207">
        <v>1040</v>
      </c>
    </row>
    <row r="1117" spans="2:34" ht="24.75" x14ac:dyDescent="0.25">
      <c r="B1117" s="26"/>
      <c r="C1117" s="48" t="s">
        <v>1036</v>
      </c>
      <c r="D1117" s="57">
        <v>40</v>
      </c>
      <c r="E1117" s="23"/>
      <c r="F1117" s="286" t="s">
        <v>2522</v>
      </c>
      <c r="G1117" s="287" t="s">
        <v>2524</v>
      </c>
      <c r="H1117" s="287" t="s">
        <v>2523</v>
      </c>
      <c r="I1117" s="23">
        <v>1040</v>
      </c>
      <c r="J1117" s="169"/>
      <c r="K1117" s="169"/>
      <c r="L1117" s="169"/>
      <c r="M1117" s="169"/>
      <c r="N1117" s="169"/>
      <c r="O1117" s="169"/>
      <c r="P1117" s="169"/>
      <c r="Q1117" s="169"/>
      <c r="R1117" s="169"/>
      <c r="S1117" s="207"/>
      <c r="T1117" s="169"/>
      <c r="U1117" s="169"/>
      <c r="V1117" s="169"/>
      <c r="W1117" s="180"/>
      <c r="X1117" s="207">
        <v>40</v>
      </c>
      <c r="Y1117" s="263">
        <v>1040</v>
      </c>
      <c r="Z1117" s="169"/>
      <c r="AA1117" s="169"/>
      <c r="AB1117" s="169"/>
      <c r="AC1117" s="169"/>
      <c r="AD1117" s="169"/>
      <c r="AE1117" s="169"/>
      <c r="AF1117" s="169"/>
      <c r="AG1117" s="180"/>
      <c r="AH1117" s="207">
        <v>1040</v>
      </c>
    </row>
    <row r="1118" spans="2:34" ht="24.75" x14ac:dyDescent="0.25">
      <c r="B1118" s="26"/>
      <c r="C1118" s="48" t="s">
        <v>1037</v>
      </c>
      <c r="D1118" s="57">
        <v>40</v>
      </c>
      <c r="E1118" s="23"/>
      <c r="F1118" s="286" t="s">
        <v>2522</v>
      </c>
      <c r="G1118" s="287" t="s">
        <v>2524</v>
      </c>
      <c r="H1118" s="287" t="s">
        <v>2523</v>
      </c>
      <c r="I1118" s="23">
        <v>1040</v>
      </c>
      <c r="J1118" s="169"/>
      <c r="K1118" s="169"/>
      <c r="L1118" s="169"/>
      <c r="M1118" s="169"/>
      <c r="N1118" s="169"/>
      <c r="O1118" s="169"/>
      <c r="P1118" s="169"/>
      <c r="Q1118" s="169"/>
      <c r="R1118" s="169"/>
      <c r="S1118" s="207"/>
      <c r="T1118" s="169"/>
      <c r="U1118" s="169"/>
      <c r="V1118" s="169"/>
      <c r="W1118" s="180"/>
      <c r="X1118" s="207">
        <v>40</v>
      </c>
      <c r="Y1118" s="263">
        <v>1040</v>
      </c>
      <c r="Z1118" s="169"/>
      <c r="AA1118" s="169"/>
      <c r="AB1118" s="169"/>
      <c r="AC1118" s="169"/>
      <c r="AD1118" s="169"/>
      <c r="AE1118" s="169"/>
      <c r="AF1118" s="169"/>
      <c r="AG1118" s="180"/>
      <c r="AH1118" s="207">
        <v>1040</v>
      </c>
    </row>
    <row r="1119" spans="2:34" ht="24.75" x14ac:dyDescent="0.25">
      <c r="B1119" s="26"/>
      <c r="C1119" s="48" t="s">
        <v>1038</v>
      </c>
      <c r="D1119" s="57">
        <v>40</v>
      </c>
      <c r="E1119" s="23"/>
      <c r="F1119" s="286" t="s">
        <v>2522</v>
      </c>
      <c r="G1119" s="287" t="s">
        <v>2524</v>
      </c>
      <c r="H1119" s="287" t="s">
        <v>2523</v>
      </c>
      <c r="I1119" s="23">
        <v>1040</v>
      </c>
      <c r="J1119" s="169"/>
      <c r="K1119" s="169"/>
      <c r="L1119" s="169"/>
      <c r="M1119" s="169"/>
      <c r="N1119" s="169"/>
      <c r="O1119" s="169"/>
      <c r="P1119" s="169"/>
      <c r="Q1119" s="169"/>
      <c r="R1119" s="169"/>
      <c r="S1119" s="207"/>
      <c r="T1119" s="169"/>
      <c r="U1119" s="169"/>
      <c r="V1119" s="169"/>
      <c r="W1119" s="180"/>
      <c r="X1119" s="207">
        <v>40</v>
      </c>
      <c r="Y1119" s="263">
        <v>1040</v>
      </c>
      <c r="Z1119" s="169"/>
      <c r="AA1119" s="169"/>
      <c r="AB1119" s="169"/>
      <c r="AC1119" s="169"/>
      <c r="AD1119" s="169"/>
      <c r="AE1119" s="169"/>
      <c r="AF1119" s="169"/>
      <c r="AG1119" s="180"/>
      <c r="AH1119" s="207">
        <v>1040</v>
      </c>
    </row>
    <row r="1120" spans="2:34" ht="24.75" x14ac:dyDescent="0.25">
      <c r="B1120" s="26"/>
      <c r="C1120" s="48" t="s">
        <v>1039</v>
      </c>
      <c r="D1120" s="57">
        <v>40</v>
      </c>
      <c r="E1120" s="23"/>
      <c r="F1120" s="286" t="s">
        <v>2522</v>
      </c>
      <c r="G1120" s="287" t="s">
        <v>2524</v>
      </c>
      <c r="H1120" s="287" t="s">
        <v>2523</v>
      </c>
      <c r="I1120" s="23">
        <v>1040</v>
      </c>
      <c r="J1120" s="169"/>
      <c r="K1120" s="169"/>
      <c r="L1120" s="169"/>
      <c r="M1120" s="169"/>
      <c r="N1120" s="169"/>
      <c r="O1120" s="169"/>
      <c r="P1120" s="169"/>
      <c r="Q1120" s="169"/>
      <c r="R1120" s="169"/>
      <c r="S1120" s="207"/>
      <c r="T1120" s="169"/>
      <c r="U1120" s="169"/>
      <c r="V1120" s="169"/>
      <c r="W1120" s="180"/>
      <c r="X1120" s="207">
        <v>40</v>
      </c>
      <c r="Y1120" s="263">
        <v>1040</v>
      </c>
      <c r="Z1120" s="169"/>
      <c r="AA1120" s="169"/>
      <c r="AB1120" s="169"/>
      <c r="AC1120" s="169"/>
      <c r="AD1120" s="169"/>
      <c r="AE1120" s="169"/>
      <c r="AF1120" s="169"/>
      <c r="AG1120" s="180"/>
      <c r="AH1120" s="207">
        <v>1040</v>
      </c>
    </row>
    <row r="1121" spans="2:34" ht="24.75" x14ac:dyDescent="0.25">
      <c r="B1121" s="26"/>
      <c r="C1121" s="48" t="s">
        <v>1040</v>
      </c>
      <c r="D1121" s="57">
        <v>40</v>
      </c>
      <c r="E1121" s="23"/>
      <c r="F1121" s="286" t="s">
        <v>2522</v>
      </c>
      <c r="G1121" s="287" t="s">
        <v>2524</v>
      </c>
      <c r="H1121" s="287" t="s">
        <v>2523</v>
      </c>
      <c r="I1121" s="23">
        <v>1040</v>
      </c>
      <c r="J1121" s="169"/>
      <c r="K1121" s="169"/>
      <c r="L1121" s="169"/>
      <c r="M1121" s="169"/>
      <c r="N1121" s="169"/>
      <c r="O1121" s="169"/>
      <c r="P1121" s="169"/>
      <c r="Q1121" s="169"/>
      <c r="R1121" s="169"/>
      <c r="S1121" s="207"/>
      <c r="T1121" s="169"/>
      <c r="U1121" s="169"/>
      <c r="V1121" s="169"/>
      <c r="W1121" s="180"/>
      <c r="X1121" s="207">
        <v>40</v>
      </c>
      <c r="Y1121" s="263">
        <v>1040</v>
      </c>
      <c r="Z1121" s="169"/>
      <c r="AA1121" s="169"/>
      <c r="AB1121" s="169"/>
      <c r="AC1121" s="169"/>
      <c r="AD1121" s="169"/>
      <c r="AE1121" s="169"/>
      <c r="AF1121" s="169"/>
      <c r="AG1121" s="180"/>
      <c r="AH1121" s="207">
        <v>1040</v>
      </c>
    </row>
    <row r="1122" spans="2:34" ht="24.75" x14ac:dyDescent="0.25">
      <c r="B1122" s="26"/>
      <c r="C1122" s="48" t="s">
        <v>1041</v>
      </c>
      <c r="D1122" s="57">
        <v>40</v>
      </c>
      <c r="E1122" s="23"/>
      <c r="F1122" s="286" t="s">
        <v>2522</v>
      </c>
      <c r="G1122" s="287" t="s">
        <v>2524</v>
      </c>
      <c r="H1122" s="287" t="s">
        <v>2523</v>
      </c>
      <c r="I1122" s="23">
        <v>1040</v>
      </c>
      <c r="J1122" s="169"/>
      <c r="K1122" s="169"/>
      <c r="L1122" s="169"/>
      <c r="M1122" s="169"/>
      <c r="N1122" s="169"/>
      <c r="O1122" s="169"/>
      <c r="P1122" s="169"/>
      <c r="Q1122" s="169"/>
      <c r="R1122" s="169"/>
      <c r="S1122" s="207"/>
      <c r="T1122" s="169"/>
      <c r="U1122" s="169"/>
      <c r="V1122" s="169"/>
      <c r="W1122" s="180"/>
      <c r="X1122" s="207">
        <v>40</v>
      </c>
      <c r="Y1122" s="263">
        <v>1040</v>
      </c>
      <c r="Z1122" s="169"/>
      <c r="AA1122" s="169"/>
      <c r="AB1122" s="169"/>
      <c r="AC1122" s="169"/>
      <c r="AD1122" s="169"/>
      <c r="AE1122" s="169"/>
      <c r="AF1122" s="169"/>
      <c r="AG1122" s="180"/>
      <c r="AH1122" s="207">
        <v>1040</v>
      </c>
    </row>
    <row r="1123" spans="2:34" ht="24.75" x14ac:dyDescent="0.25">
      <c r="B1123" s="26"/>
      <c r="C1123" s="48" t="s">
        <v>1042</v>
      </c>
      <c r="D1123" s="57">
        <v>40</v>
      </c>
      <c r="E1123" s="23"/>
      <c r="F1123" s="286" t="s">
        <v>2522</v>
      </c>
      <c r="G1123" s="287" t="s">
        <v>2524</v>
      </c>
      <c r="H1123" s="287" t="s">
        <v>2523</v>
      </c>
      <c r="I1123" s="23">
        <v>1040</v>
      </c>
      <c r="J1123" s="169"/>
      <c r="K1123" s="169"/>
      <c r="L1123" s="169"/>
      <c r="M1123" s="169"/>
      <c r="N1123" s="169"/>
      <c r="O1123" s="169"/>
      <c r="P1123" s="169"/>
      <c r="Q1123" s="169"/>
      <c r="R1123" s="169"/>
      <c r="S1123" s="207"/>
      <c r="T1123" s="169"/>
      <c r="U1123" s="169"/>
      <c r="V1123" s="169"/>
      <c r="W1123" s="180"/>
      <c r="X1123" s="207">
        <v>40</v>
      </c>
      <c r="Y1123" s="263">
        <v>1040</v>
      </c>
      <c r="Z1123" s="169"/>
      <c r="AA1123" s="169"/>
      <c r="AB1123" s="169"/>
      <c r="AC1123" s="169"/>
      <c r="AD1123" s="169"/>
      <c r="AE1123" s="169"/>
      <c r="AF1123" s="169"/>
      <c r="AG1123" s="180"/>
      <c r="AH1123" s="207">
        <v>1040</v>
      </c>
    </row>
    <row r="1124" spans="2:34" ht="24.75" x14ac:dyDescent="0.25">
      <c r="B1124" s="26"/>
      <c r="C1124" s="48" t="s">
        <v>1043</v>
      </c>
      <c r="D1124" s="57">
        <v>50</v>
      </c>
      <c r="E1124" s="23"/>
      <c r="F1124" s="286" t="s">
        <v>2522</v>
      </c>
      <c r="G1124" s="287" t="s">
        <v>2524</v>
      </c>
      <c r="H1124" s="287" t="s">
        <v>2523</v>
      </c>
      <c r="I1124" s="23">
        <v>1300</v>
      </c>
      <c r="J1124" s="169"/>
      <c r="K1124" s="169"/>
      <c r="L1124" s="169"/>
      <c r="M1124" s="169"/>
      <c r="N1124" s="169"/>
      <c r="O1124" s="169"/>
      <c r="P1124" s="169"/>
      <c r="Q1124" s="169"/>
      <c r="R1124" s="169"/>
      <c r="S1124" s="207"/>
      <c r="T1124" s="169"/>
      <c r="U1124" s="169"/>
      <c r="V1124" s="169"/>
      <c r="W1124" s="180"/>
      <c r="X1124" s="207">
        <v>50</v>
      </c>
      <c r="Y1124" s="263">
        <v>1300</v>
      </c>
      <c r="Z1124" s="169"/>
      <c r="AA1124" s="169"/>
      <c r="AB1124" s="169"/>
      <c r="AC1124" s="169"/>
      <c r="AD1124" s="169"/>
      <c r="AE1124" s="169"/>
      <c r="AF1124" s="169"/>
      <c r="AG1124" s="180"/>
      <c r="AH1124" s="207">
        <v>1300</v>
      </c>
    </row>
    <row r="1125" spans="2:34" ht="24.75" x14ac:dyDescent="0.25">
      <c r="B1125" s="26"/>
      <c r="C1125" s="48" t="s">
        <v>1044</v>
      </c>
      <c r="D1125" s="57">
        <v>50</v>
      </c>
      <c r="E1125" s="23"/>
      <c r="F1125" s="286" t="s">
        <v>2522</v>
      </c>
      <c r="G1125" s="287" t="s">
        <v>2524</v>
      </c>
      <c r="H1125" s="287" t="s">
        <v>2523</v>
      </c>
      <c r="I1125" s="23">
        <v>1300</v>
      </c>
      <c r="J1125" s="169"/>
      <c r="K1125" s="169"/>
      <c r="L1125" s="169"/>
      <c r="M1125" s="169"/>
      <c r="N1125" s="169"/>
      <c r="O1125" s="169"/>
      <c r="P1125" s="169"/>
      <c r="Q1125" s="169"/>
      <c r="R1125" s="169"/>
      <c r="S1125" s="207"/>
      <c r="T1125" s="169"/>
      <c r="U1125" s="169"/>
      <c r="V1125" s="169"/>
      <c r="W1125" s="180"/>
      <c r="X1125" s="207">
        <v>50</v>
      </c>
      <c r="Y1125" s="263">
        <v>1300</v>
      </c>
      <c r="Z1125" s="169"/>
      <c r="AA1125" s="169"/>
      <c r="AB1125" s="169"/>
      <c r="AC1125" s="169"/>
      <c r="AD1125" s="169"/>
      <c r="AE1125" s="169"/>
      <c r="AF1125" s="169"/>
      <c r="AG1125" s="180"/>
      <c r="AH1125" s="207">
        <v>1300</v>
      </c>
    </row>
    <row r="1126" spans="2:34" ht="24.75" x14ac:dyDescent="0.25">
      <c r="B1126" s="26"/>
      <c r="C1126" s="48" t="s">
        <v>1045</v>
      </c>
      <c r="D1126" s="57">
        <v>50</v>
      </c>
      <c r="E1126" s="23"/>
      <c r="F1126" s="286" t="s">
        <v>2522</v>
      </c>
      <c r="G1126" s="287" t="s">
        <v>2524</v>
      </c>
      <c r="H1126" s="287" t="s">
        <v>2523</v>
      </c>
      <c r="I1126" s="23">
        <v>1300</v>
      </c>
      <c r="J1126" s="169"/>
      <c r="K1126" s="169"/>
      <c r="L1126" s="169"/>
      <c r="M1126" s="169"/>
      <c r="N1126" s="169"/>
      <c r="O1126" s="169"/>
      <c r="P1126" s="169"/>
      <c r="Q1126" s="169"/>
      <c r="R1126" s="169"/>
      <c r="S1126" s="207"/>
      <c r="T1126" s="169"/>
      <c r="U1126" s="169"/>
      <c r="V1126" s="169"/>
      <c r="W1126" s="180"/>
      <c r="X1126" s="207">
        <v>50</v>
      </c>
      <c r="Y1126" s="263">
        <v>1300</v>
      </c>
      <c r="Z1126" s="169"/>
      <c r="AA1126" s="169"/>
      <c r="AB1126" s="169"/>
      <c r="AC1126" s="169"/>
      <c r="AD1126" s="169"/>
      <c r="AE1126" s="169"/>
      <c r="AF1126" s="169"/>
      <c r="AG1126" s="180"/>
      <c r="AH1126" s="207">
        <v>1300</v>
      </c>
    </row>
    <row r="1127" spans="2:34" ht="24.75" x14ac:dyDescent="0.25">
      <c r="B1127" s="26"/>
      <c r="C1127" s="48" t="s">
        <v>1046</v>
      </c>
      <c r="D1127" s="57">
        <v>50</v>
      </c>
      <c r="E1127" s="23"/>
      <c r="F1127" s="286" t="s">
        <v>2522</v>
      </c>
      <c r="G1127" s="287" t="s">
        <v>2524</v>
      </c>
      <c r="H1127" s="287" t="s">
        <v>2523</v>
      </c>
      <c r="I1127" s="23">
        <v>1300</v>
      </c>
      <c r="J1127" s="169"/>
      <c r="K1127" s="169"/>
      <c r="L1127" s="169"/>
      <c r="M1127" s="169"/>
      <c r="N1127" s="169"/>
      <c r="O1127" s="169"/>
      <c r="P1127" s="169"/>
      <c r="Q1127" s="169"/>
      <c r="R1127" s="169"/>
      <c r="S1127" s="207"/>
      <c r="T1127" s="169"/>
      <c r="U1127" s="169"/>
      <c r="V1127" s="169"/>
      <c r="W1127" s="180"/>
      <c r="X1127" s="207">
        <v>50</v>
      </c>
      <c r="Y1127" s="263">
        <v>1300</v>
      </c>
      <c r="Z1127" s="169"/>
      <c r="AA1127" s="169"/>
      <c r="AB1127" s="169"/>
      <c r="AC1127" s="169"/>
      <c r="AD1127" s="169"/>
      <c r="AE1127" s="169"/>
      <c r="AF1127" s="169"/>
      <c r="AG1127" s="180"/>
      <c r="AH1127" s="207">
        <v>1300</v>
      </c>
    </row>
    <row r="1128" spans="2:34" ht="24.75" x14ac:dyDescent="0.25">
      <c r="B1128" s="26"/>
      <c r="C1128" s="48" t="s">
        <v>1047</v>
      </c>
      <c r="D1128" s="57">
        <v>50</v>
      </c>
      <c r="E1128" s="23"/>
      <c r="F1128" s="286" t="s">
        <v>2522</v>
      </c>
      <c r="G1128" s="287" t="s">
        <v>2524</v>
      </c>
      <c r="H1128" s="287" t="s">
        <v>2523</v>
      </c>
      <c r="I1128" s="23">
        <v>1300</v>
      </c>
      <c r="J1128" s="169"/>
      <c r="K1128" s="169"/>
      <c r="L1128" s="169"/>
      <c r="M1128" s="169"/>
      <c r="N1128" s="169"/>
      <c r="O1128" s="169"/>
      <c r="P1128" s="169"/>
      <c r="Q1128" s="169"/>
      <c r="R1128" s="169"/>
      <c r="S1128" s="207"/>
      <c r="T1128" s="169"/>
      <c r="U1128" s="169"/>
      <c r="V1128" s="169"/>
      <c r="W1128" s="180"/>
      <c r="X1128" s="207">
        <v>50</v>
      </c>
      <c r="Y1128" s="263">
        <v>1300</v>
      </c>
      <c r="Z1128" s="169"/>
      <c r="AA1128" s="169"/>
      <c r="AB1128" s="169"/>
      <c r="AC1128" s="169"/>
      <c r="AD1128" s="169"/>
      <c r="AE1128" s="169"/>
      <c r="AF1128" s="169"/>
      <c r="AG1128" s="180"/>
      <c r="AH1128" s="207">
        <v>1300</v>
      </c>
    </row>
    <row r="1129" spans="2:34" ht="24.75" x14ac:dyDescent="0.25">
      <c r="B1129" s="26"/>
      <c r="C1129" s="48" t="s">
        <v>1048</v>
      </c>
      <c r="D1129" s="57">
        <v>200</v>
      </c>
      <c r="E1129" s="23"/>
      <c r="F1129" s="286" t="s">
        <v>2522</v>
      </c>
      <c r="G1129" s="287" t="s">
        <v>2524</v>
      </c>
      <c r="H1129" s="287" t="s">
        <v>2523</v>
      </c>
      <c r="I1129" s="23">
        <v>30000</v>
      </c>
      <c r="J1129" s="169"/>
      <c r="K1129" s="169"/>
      <c r="L1129" s="169"/>
      <c r="M1129" s="169"/>
      <c r="N1129" s="169"/>
      <c r="O1129" s="169"/>
      <c r="P1129" s="169"/>
      <c r="Q1129" s="169"/>
      <c r="R1129" s="169"/>
      <c r="S1129" s="207"/>
      <c r="T1129" s="169"/>
      <c r="U1129" s="169"/>
      <c r="V1129" s="169"/>
      <c r="W1129" s="180"/>
      <c r="X1129" s="207">
        <v>200</v>
      </c>
      <c r="Y1129" s="263">
        <v>30000</v>
      </c>
      <c r="Z1129" s="169"/>
      <c r="AA1129" s="169"/>
      <c r="AB1129" s="169"/>
      <c r="AC1129" s="169"/>
      <c r="AD1129" s="169"/>
      <c r="AE1129" s="169"/>
      <c r="AF1129" s="169"/>
      <c r="AG1129" s="180"/>
      <c r="AH1129" s="207">
        <v>30000</v>
      </c>
    </row>
    <row r="1130" spans="2:34" ht="24.75" x14ac:dyDescent="0.25">
      <c r="B1130" s="26"/>
      <c r="C1130" s="48" t="s">
        <v>1049</v>
      </c>
      <c r="D1130" s="57">
        <v>198</v>
      </c>
      <c r="E1130" s="23"/>
      <c r="F1130" s="286" t="s">
        <v>2522</v>
      </c>
      <c r="G1130" s="287" t="s">
        <v>2524</v>
      </c>
      <c r="H1130" s="287" t="s">
        <v>2523</v>
      </c>
      <c r="I1130" s="23">
        <v>2970</v>
      </c>
      <c r="J1130" s="169"/>
      <c r="K1130" s="169"/>
      <c r="L1130" s="169"/>
      <c r="M1130" s="169"/>
      <c r="N1130" s="169"/>
      <c r="O1130" s="169"/>
      <c r="P1130" s="169"/>
      <c r="Q1130" s="169"/>
      <c r="R1130" s="169"/>
      <c r="S1130" s="207"/>
      <c r="T1130" s="169"/>
      <c r="U1130" s="169"/>
      <c r="V1130" s="169"/>
      <c r="W1130" s="180"/>
      <c r="X1130" s="207">
        <v>198</v>
      </c>
      <c r="Y1130" s="263">
        <v>2970</v>
      </c>
      <c r="Z1130" s="169"/>
      <c r="AA1130" s="169"/>
      <c r="AB1130" s="169"/>
      <c r="AC1130" s="169"/>
      <c r="AD1130" s="169"/>
      <c r="AE1130" s="169"/>
      <c r="AF1130" s="169"/>
      <c r="AG1130" s="180"/>
      <c r="AH1130" s="207">
        <v>2970</v>
      </c>
    </row>
    <row r="1131" spans="2:34" ht="24.75" x14ac:dyDescent="0.25">
      <c r="B1131" s="26"/>
      <c r="C1131" s="48" t="s">
        <v>1050</v>
      </c>
      <c r="D1131" s="57">
        <v>50</v>
      </c>
      <c r="E1131" s="23"/>
      <c r="F1131" s="286" t="s">
        <v>2522</v>
      </c>
      <c r="G1131" s="287" t="s">
        <v>2524</v>
      </c>
      <c r="H1131" s="287" t="s">
        <v>2523</v>
      </c>
      <c r="I1131" s="23">
        <v>1000</v>
      </c>
      <c r="J1131" s="169"/>
      <c r="K1131" s="169"/>
      <c r="L1131" s="169"/>
      <c r="M1131" s="169"/>
      <c r="N1131" s="169"/>
      <c r="O1131" s="169"/>
      <c r="P1131" s="169"/>
      <c r="Q1131" s="169"/>
      <c r="R1131" s="169"/>
      <c r="S1131" s="207"/>
      <c r="T1131" s="169"/>
      <c r="U1131" s="169"/>
      <c r="V1131" s="169"/>
      <c r="W1131" s="180"/>
      <c r="X1131" s="207">
        <v>50</v>
      </c>
      <c r="Y1131" s="263">
        <v>1000</v>
      </c>
      <c r="Z1131" s="169"/>
      <c r="AA1131" s="169"/>
      <c r="AB1131" s="169"/>
      <c r="AC1131" s="169"/>
      <c r="AD1131" s="169"/>
      <c r="AE1131" s="169"/>
      <c r="AF1131" s="169"/>
      <c r="AG1131" s="180"/>
      <c r="AH1131" s="207">
        <v>1000</v>
      </c>
    </row>
    <row r="1132" spans="2:34" ht="24.75" x14ac:dyDescent="0.25">
      <c r="B1132" s="26"/>
      <c r="C1132" s="48" t="s">
        <v>1051</v>
      </c>
      <c r="D1132" s="57">
        <v>30</v>
      </c>
      <c r="E1132" s="23"/>
      <c r="F1132" s="286" t="s">
        <v>2522</v>
      </c>
      <c r="G1132" s="287" t="s">
        <v>2524</v>
      </c>
      <c r="H1132" s="287" t="s">
        <v>2523</v>
      </c>
      <c r="I1132" s="23">
        <v>3150</v>
      </c>
      <c r="J1132" s="169"/>
      <c r="K1132" s="169"/>
      <c r="L1132" s="169"/>
      <c r="M1132" s="169"/>
      <c r="N1132" s="169"/>
      <c r="O1132" s="169"/>
      <c r="P1132" s="169"/>
      <c r="Q1132" s="169"/>
      <c r="R1132" s="169"/>
      <c r="S1132" s="207"/>
      <c r="T1132" s="169"/>
      <c r="U1132" s="169"/>
      <c r="V1132" s="169"/>
      <c r="W1132" s="180"/>
      <c r="X1132" s="207">
        <v>30</v>
      </c>
      <c r="Y1132" s="263">
        <v>3150</v>
      </c>
      <c r="Z1132" s="169"/>
      <c r="AA1132" s="169"/>
      <c r="AB1132" s="169"/>
      <c r="AC1132" s="169"/>
      <c r="AD1132" s="169"/>
      <c r="AE1132" s="169"/>
      <c r="AF1132" s="169"/>
      <c r="AG1132" s="180"/>
      <c r="AH1132" s="207">
        <v>3150</v>
      </c>
    </row>
    <row r="1133" spans="2:34" ht="24.75" x14ac:dyDescent="0.25">
      <c r="B1133" s="26"/>
      <c r="C1133" s="48" t="s">
        <v>1052</v>
      </c>
      <c r="D1133" s="57">
        <v>215</v>
      </c>
      <c r="E1133" s="23"/>
      <c r="F1133" s="286" t="s">
        <v>2522</v>
      </c>
      <c r="G1133" s="287" t="s">
        <v>2524</v>
      </c>
      <c r="H1133" s="287" t="s">
        <v>2523</v>
      </c>
      <c r="I1133" s="23">
        <v>92450</v>
      </c>
      <c r="J1133" s="169"/>
      <c r="K1133" s="169"/>
      <c r="L1133" s="169"/>
      <c r="M1133" s="169"/>
      <c r="N1133" s="169"/>
      <c r="O1133" s="169"/>
      <c r="P1133" s="169"/>
      <c r="Q1133" s="169"/>
      <c r="R1133" s="169"/>
      <c r="S1133" s="207"/>
      <c r="T1133" s="169"/>
      <c r="U1133" s="169"/>
      <c r="V1133" s="169"/>
      <c r="W1133" s="180"/>
      <c r="X1133" s="207">
        <v>215</v>
      </c>
      <c r="Y1133" s="263">
        <v>92450</v>
      </c>
      <c r="Z1133" s="169"/>
      <c r="AA1133" s="169"/>
      <c r="AB1133" s="169"/>
      <c r="AC1133" s="169"/>
      <c r="AD1133" s="169"/>
      <c r="AE1133" s="169"/>
      <c r="AF1133" s="169"/>
      <c r="AG1133" s="180"/>
      <c r="AH1133" s="207">
        <v>92450</v>
      </c>
    </row>
    <row r="1134" spans="2:34" ht="24.75" x14ac:dyDescent="0.25">
      <c r="B1134" s="26"/>
      <c r="C1134" s="48" t="s">
        <v>1053</v>
      </c>
      <c r="D1134" s="57">
        <v>400</v>
      </c>
      <c r="E1134" s="23"/>
      <c r="F1134" s="286" t="s">
        <v>2522</v>
      </c>
      <c r="G1134" s="287" t="s">
        <v>2524</v>
      </c>
      <c r="H1134" s="287" t="s">
        <v>2523</v>
      </c>
      <c r="I1134" s="23">
        <v>172000</v>
      </c>
      <c r="J1134" s="169"/>
      <c r="K1134" s="169"/>
      <c r="L1134" s="169"/>
      <c r="M1134" s="169"/>
      <c r="N1134" s="169"/>
      <c r="O1134" s="169"/>
      <c r="P1134" s="169"/>
      <c r="Q1134" s="169"/>
      <c r="R1134" s="169"/>
      <c r="S1134" s="207"/>
      <c r="T1134" s="169"/>
      <c r="U1134" s="169"/>
      <c r="V1134" s="169"/>
      <c r="W1134" s="180"/>
      <c r="X1134" s="207">
        <v>400</v>
      </c>
      <c r="Y1134" s="263">
        <v>172000</v>
      </c>
      <c r="Z1134" s="169"/>
      <c r="AA1134" s="169"/>
      <c r="AB1134" s="169"/>
      <c r="AC1134" s="169"/>
      <c r="AD1134" s="169"/>
      <c r="AE1134" s="169"/>
      <c r="AF1134" s="169"/>
      <c r="AG1134" s="180"/>
      <c r="AH1134" s="207">
        <v>172000</v>
      </c>
    </row>
    <row r="1135" spans="2:34" ht="24.75" x14ac:dyDescent="0.25">
      <c r="B1135" s="26"/>
      <c r="C1135" s="48" t="s">
        <v>1054</v>
      </c>
      <c r="D1135" s="57">
        <v>200</v>
      </c>
      <c r="E1135" s="23"/>
      <c r="F1135" s="286" t="s">
        <v>2522</v>
      </c>
      <c r="G1135" s="287" t="s">
        <v>2524</v>
      </c>
      <c r="H1135" s="287" t="s">
        <v>2523</v>
      </c>
      <c r="I1135" s="23">
        <v>86000</v>
      </c>
      <c r="J1135" s="169"/>
      <c r="K1135" s="169"/>
      <c r="L1135" s="169"/>
      <c r="M1135" s="169"/>
      <c r="N1135" s="169"/>
      <c r="O1135" s="169"/>
      <c r="P1135" s="169"/>
      <c r="Q1135" s="169"/>
      <c r="R1135" s="169"/>
      <c r="S1135" s="207"/>
      <c r="T1135" s="169"/>
      <c r="U1135" s="169"/>
      <c r="V1135" s="169"/>
      <c r="W1135" s="180"/>
      <c r="X1135" s="207">
        <v>200</v>
      </c>
      <c r="Y1135" s="263">
        <v>86000</v>
      </c>
      <c r="Z1135" s="169"/>
      <c r="AA1135" s="169"/>
      <c r="AB1135" s="169"/>
      <c r="AC1135" s="169"/>
      <c r="AD1135" s="169"/>
      <c r="AE1135" s="169"/>
      <c r="AF1135" s="169"/>
      <c r="AG1135" s="180"/>
      <c r="AH1135" s="207">
        <v>86000</v>
      </c>
    </row>
    <row r="1136" spans="2:34" ht="24.75" x14ac:dyDescent="0.25">
      <c r="B1136" s="26"/>
      <c r="C1136" s="48" t="s">
        <v>1055</v>
      </c>
      <c r="D1136" s="57">
        <v>400</v>
      </c>
      <c r="E1136" s="23"/>
      <c r="F1136" s="286" t="s">
        <v>2522</v>
      </c>
      <c r="G1136" s="287" t="s">
        <v>2524</v>
      </c>
      <c r="H1136" s="287" t="s">
        <v>2523</v>
      </c>
      <c r="I1136" s="23">
        <v>172000</v>
      </c>
      <c r="J1136" s="169"/>
      <c r="K1136" s="169"/>
      <c r="L1136" s="169"/>
      <c r="M1136" s="169"/>
      <c r="N1136" s="169"/>
      <c r="O1136" s="169"/>
      <c r="P1136" s="169"/>
      <c r="Q1136" s="169"/>
      <c r="R1136" s="169"/>
      <c r="S1136" s="207"/>
      <c r="T1136" s="169"/>
      <c r="U1136" s="169"/>
      <c r="V1136" s="169"/>
      <c r="W1136" s="180"/>
      <c r="X1136" s="207">
        <v>400</v>
      </c>
      <c r="Y1136" s="263">
        <v>172000</v>
      </c>
      <c r="Z1136" s="169"/>
      <c r="AA1136" s="169"/>
      <c r="AB1136" s="169"/>
      <c r="AC1136" s="169"/>
      <c r="AD1136" s="169"/>
      <c r="AE1136" s="169"/>
      <c r="AF1136" s="169"/>
      <c r="AG1136" s="180"/>
      <c r="AH1136" s="207">
        <v>172000</v>
      </c>
    </row>
    <row r="1137" spans="2:34" ht="24.75" x14ac:dyDescent="0.25">
      <c r="B1137" s="26"/>
      <c r="C1137" s="48" t="s">
        <v>1056</v>
      </c>
      <c r="D1137" s="57">
        <v>400</v>
      </c>
      <c r="E1137" s="23"/>
      <c r="F1137" s="286" t="s">
        <v>2522</v>
      </c>
      <c r="G1137" s="287" t="s">
        <v>2524</v>
      </c>
      <c r="H1137" s="287" t="s">
        <v>2523</v>
      </c>
      <c r="I1137" s="23">
        <v>172000</v>
      </c>
      <c r="J1137" s="169"/>
      <c r="K1137" s="169"/>
      <c r="L1137" s="169"/>
      <c r="M1137" s="169"/>
      <c r="N1137" s="169"/>
      <c r="O1137" s="169"/>
      <c r="P1137" s="169"/>
      <c r="Q1137" s="169"/>
      <c r="R1137" s="169"/>
      <c r="S1137" s="207"/>
      <c r="T1137" s="169"/>
      <c r="U1137" s="169"/>
      <c r="V1137" s="169"/>
      <c r="W1137" s="180"/>
      <c r="X1137" s="207">
        <v>400</v>
      </c>
      <c r="Y1137" s="263">
        <v>172000</v>
      </c>
      <c r="Z1137" s="169"/>
      <c r="AA1137" s="169"/>
      <c r="AB1137" s="169"/>
      <c r="AC1137" s="169"/>
      <c r="AD1137" s="169"/>
      <c r="AE1137" s="169"/>
      <c r="AF1137" s="169"/>
      <c r="AG1137" s="180"/>
      <c r="AH1137" s="207">
        <v>172000</v>
      </c>
    </row>
    <row r="1138" spans="2:34" ht="24.75" x14ac:dyDescent="0.25">
      <c r="B1138" s="26"/>
      <c r="C1138" s="48" t="s">
        <v>1057</v>
      </c>
      <c r="D1138" s="57">
        <v>199</v>
      </c>
      <c r="E1138" s="23"/>
      <c r="F1138" s="286" t="s">
        <v>2522</v>
      </c>
      <c r="G1138" s="287" t="s">
        <v>2524</v>
      </c>
      <c r="H1138" s="287" t="s">
        <v>2523</v>
      </c>
      <c r="I1138" s="23">
        <v>85570</v>
      </c>
      <c r="J1138" s="169"/>
      <c r="K1138" s="169"/>
      <c r="L1138" s="169"/>
      <c r="M1138" s="169"/>
      <c r="N1138" s="169"/>
      <c r="O1138" s="169"/>
      <c r="P1138" s="169"/>
      <c r="Q1138" s="169"/>
      <c r="R1138" s="169"/>
      <c r="S1138" s="207"/>
      <c r="T1138" s="169"/>
      <c r="U1138" s="169"/>
      <c r="V1138" s="169"/>
      <c r="W1138" s="180"/>
      <c r="X1138" s="207">
        <v>199</v>
      </c>
      <c r="Y1138" s="263">
        <v>85570</v>
      </c>
      <c r="Z1138" s="169"/>
      <c r="AA1138" s="169"/>
      <c r="AB1138" s="169"/>
      <c r="AC1138" s="169"/>
      <c r="AD1138" s="169"/>
      <c r="AE1138" s="169"/>
      <c r="AF1138" s="169"/>
      <c r="AG1138" s="180"/>
      <c r="AH1138" s="207">
        <v>85570</v>
      </c>
    </row>
    <row r="1139" spans="2:34" ht="24.75" x14ac:dyDescent="0.25">
      <c r="B1139" s="26"/>
      <c r="C1139" s="48" t="s">
        <v>1058</v>
      </c>
      <c r="D1139" s="57">
        <v>100</v>
      </c>
      <c r="E1139" s="23"/>
      <c r="F1139" s="286" t="s">
        <v>2522</v>
      </c>
      <c r="G1139" s="287" t="s">
        <v>2524</v>
      </c>
      <c r="H1139" s="287" t="s">
        <v>2523</v>
      </c>
      <c r="I1139" s="23">
        <v>43000</v>
      </c>
      <c r="J1139" s="169"/>
      <c r="K1139" s="169"/>
      <c r="L1139" s="169"/>
      <c r="M1139" s="169"/>
      <c r="N1139" s="169"/>
      <c r="O1139" s="169"/>
      <c r="P1139" s="169"/>
      <c r="Q1139" s="169"/>
      <c r="R1139" s="169"/>
      <c r="S1139" s="207"/>
      <c r="T1139" s="169"/>
      <c r="U1139" s="169"/>
      <c r="V1139" s="169"/>
      <c r="W1139" s="180"/>
      <c r="X1139" s="207">
        <v>100</v>
      </c>
      <c r="Y1139" s="263">
        <v>43000</v>
      </c>
      <c r="Z1139" s="169"/>
      <c r="AA1139" s="169"/>
      <c r="AB1139" s="169"/>
      <c r="AC1139" s="169"/>
      <c r="AD1139" s="169"/>
      <c r="AE1139" s="169"/>
      <c r="AF1139" s="169"/>
      <c r="AG1139" s="180"/>
      <c r="AH1139" s="207">
        <v>43000</v>
      </c>
    </row>
    <row r="1140" spans="2:34" ht="24.75" x14ac:dyDescent="0.25">
      <c r="B1140" s="26"/>
      <c r="C1140" s="48" t="s">
        <v>1059</v>
      </c>
      <c r="D1140" s="57">
        <v>200</v>
      </c>
      <c r="E1140" s="23"/>
      <c r="F1140" s="286" t="s">
        <v>2522</v>
      </c>
      <c r="G1140" s="287" t="s">
        <v>2524</v>
      </c>
      <c r="H1140" s="287" t="s">
        <v>2523</v>
      </c>
      <c r="I1140" s="23">
        <v>36000</v>
      </c>
      <c r="J1140" s="169"/>
      <c r="K1140" s="169"/>
      <c r="L1140" s="169"/>
      <c r="M1140" s="169"/>
      <c r="N1140" s="169"/>
      <c r="O1140" s="169"/>
      <c r="P1140" s="169"/>
      <c r="Q1140" s="169"/>
      <c r="R1140" s="169"/>
      <c r="S1140" s="207"/>
      <c r="T1140" s="169"/>
      <c r="U1140" s="169"/>
      <c r="V1140" s="169"/>
      <c r="W1140" s="180"/>
      <c r="X1140" s="207">
        <v>200</v>
      </c>
      <c r="Y1140" s="263">
        <v>36000</v>
      </c>
      <c r="Z1140" s="169"/>
      <c r="AA1140" s="169"/>
      <c r="AB1140" s="169"/>
      <c r="AC1140" s="169"/>
      <c r="AD1140" s="169"/>
      <c r="AE1140" s="169"/>
      <c r="AF1140" s="169"/>
      <c r="AG1140" s="180"/>
      <c r="AH1140" s="207">
        <v>36000</v>
      </c>
    </row>
    <row r="1141" spans="2:34" ht="24.75" x14ac:dyDescent="0.25">
      <c r="B1141" s="26"/>
      <c r="C1141" s="48" t="s">
        <v>1060</v>
      </c>
      <c r="D1141" s="57">
        <v>200</v>
      </c>
      <c r="E1141" s="23"/>
      <c r="F1141" s="286" t="s">
        <v>2522</v>
      </c>
      <c r="G1141" s="287" t="s">
        <v>2524</v>
      </c>
      <c r="H1141" s="287" t="s">
        <v>2523</v>
      </c>
      <c r="I1141" s="23">
        <v>36000</v>
      </c>
      <c r="J1141" s="169"/>
      <c r="K1141" s="169"/>
      <c r="L1141" s="169"/>
      <c r="M1141" s="169"/>
      <c r="N1141" s="169"/>
      <c r="O1141" s="169"/>
      <c r="P1141" s="169">
        <v>1</v>
      </c>
      <c r="Q1141" s="169">
        <v>3300</v>
      </c>
      <c r="R1141" s="169"/>
      <c r="S1141" s="207"/>
      <c r="T1141" s="169"/>
      <c r="U1141" s="169"/>
      <c r="V1141" s="169"/>
      <c r="W1141" s="180"/>
      <c r="X1141" s="207">
        <v>199</v>
      </c>
      <c r="Y1141" s="263">
        <v>32700</v>
      </c>
      <c r="Z1141" s="169"/>
      <c r="AA1141" s="169"/>
      <c r="AB1141" s="169"/>
      <c r="AC1141" s="169"/>
      <c r="AD1141" s="169"/>
      <c r="AE1141" s="169"/>
      <c r="AF1141" s="169"/>
      <c r="AG1141" s="180"/>
      <c r="AH1141" s="207">
        <v>36000</v>
      </c>
    </row>
    <row r="1142" spans="2:34" ht="24.75" x14ac:dyDescent="0.25">
      <c r="B1142" s="26"/>
      <c r="C1142" s="48" t="s">
        <v>1061</v>
      </c>
      <c r="D1142" s="57">
        <v>152</v>
      </c>
      <c r="E1142" s="23"/>
      <c r="F1142" s="286" t="s">
        <v>2522</v>
      </c>
      <c r="G1142" s="287" t="s">
        <v>2524</v>
      </c>
      <c r="H1142" s="287" t="s">
        <v>2523</v>
      </c>
      <c r="I1142" s="23">
        <v>296.63999999999942</v>
      </c>
      <c r="J1142" s="169"/>
      <c r="K1142" s="169"/>
      <c r="L1142" s="169"/>
      <c r="M1142" s="169"/>
      <c r="N1142" s="169"/>
      <c r="O1142" s="169"/>
      <c r="P1142" s="169"/>
      <c r="Q1142" s="169"/>
      <c r="R1142" s="169"/>
      <c r="S1142" s="207"/>
      <c r="T1142" s="169"/>
      <c r="U1142" s="169"/>
      <c r="V1142" s="169"/>
      <c r="W1142" s="180"/>
      <c r="X1142" s="207">
        <v>152</v>
      </c>
      <c r="Y1142" s="263">
        <v>296.63999999999942</v>
      </c>
      <c r="Z1142" s="169"/>
      <c r="AA1142" s="169"/>
      <c r="AB1142" s="169"/>
      <c r="AC1142" s="169"/>
      <c r="AD1142" s="169"/>
      <c r="AE1142" s="169"/>
      <c r="AF1142" s="169"/>
      <c r="AG1142" s="180"/>
      <c r="AH1142" s="207">
        <v>296.63999999999942</v>
      </c>
    </row>
    <row r="1143" spans="2:34" ht="24.75" x14ac:dyDescent="0.25">
      <c r="B1143" s="26"/>
      <c r="C1143" s="48" t="s">
        <v>1062</v>
      </c>
      <c r="D1143" s="57">
        <v>155</v>
      </c>
      <c r="E1143" s="23"/>
      <c r="F1143" s="286" t="s">
        <v>2522</v>
      </c>
      <c r="G1143" s="287" t="s">
        <v>2524</v>
      </c>
      <c r="H1143" s="287" t="s">
        <v>2523</v>
      </c>
      <c r="I1143" s="23">
        <v>2528.0999999999985</v>
      </c>
      <c r="J1143" s="169"/>
      <c r="K1143" s="169"/>
      <c r="L1143" s="169"/>
      <c r="M1143" s="169"/>
      <c r="N1143" s="169"/>
      <c r="O1143" s="169"/>
      <c r="P1143" s="169"/>
      <c r="Q1143" s="169"/>
      <c r="R1143" s="169"/>
      <c r="S1143" s="207"/>
      <c r="T1143" s="169"/>
      <c r="U1143" s="169"/>
      <c r="V1143" s="169"/>
      <c r="W1143" s="180"/>
      <c r="X1143" s="207">
        <v>155</v>
      </c>
      <c r="Y1143" s="263">
        <v>2528.0999999999985</v>
      </c>
      <c r="Z1143" s="169"/>
      <c r="AA1143" s="169"/>
      <c r="AB1143" s="169"/>
      <c r="AC1143" s="169"/>
      <c r="AD1143" s="169"/>
      <c r="AE1143" s="169"/>
      <c r="AF1143" s="169"/>
      <c r="AG1143" s="180"/>
      <c r="AH1143" s="207">
        <v>2528.0999999999985</v>
      </c>
    </row>
    <row r="1144" spans="2:34" ht="24.75" x14ac:dyDescent="0.25">
      <c r="B1144" s="26"/>
      <c r="C1144" s="48" t="s">
        <v>1063</v>
      </c>
      <c r="D1144" s="57">
        <v>200</v>
      </c>
      <c r="E1144" s="23"/>
      <c r="F1144" s="286" t="s">
        <v>2522</v>
      </c>
      <c r="G1144" s="287" t="s">
        <v>2524</v>
      </c>
      <c r="H1144" s="287" t="s">
        <v>2523</v>
      </c>
      <c r="I1144" s="23">
        <v>36000</v>
      </c>
      <c r="J1144" s="169"/>
      <c r="K1144" s="169"/>
      <c r="L1144" s="169"/>
      <c r="M1144" s="169"/>
      <c r="N1144" s="169"/>
      <c r="O1144" s="169"/>
      <c r="P1144" s="169">
        <v>4</v>
      </c>
      <c r="Q1144" s="169">
        <v>12480</v>
      </c>
      <c r="R1144" s="169"/>
      <c r="S1144" s="207"/>
      <c r="T1144" s="169"/>
      <c r="U1144" s="169"/>
      <c r="V1144" s="169"/>
      <c r="W1144" s="180"/>
      <c r="X1144" s="207">
        <v>196</v>
      </c>
      <c r="Y1144" s="263">
        <v>23520</v>
      </c>
      <c r="Z1144" s="169"/>
      <c r="AA1144" s="169"/>
      <c r="AB1144" s="169"/>
      <c r="AC1144" s="169"/>
      <c r="AD1144" s="169"/>
      <c r="AE1144" s="169"/>
      <c r="AF1144" s="169"/>
      <c r="AG1144" s="180"/>
      <c r="AH1144" s="207">
        <v>36000</v>
      </c>
    </row>
    <row r="1145" spans="2:34" ht="24.75" x14ac:dyDescent="0.25">
      <c r="B1145" s="26"/>
      <c r="C1145" s="48" t="s">
        <v>1064</v>
      </c>
      <c r="D1145" s="57">
        <v>200</v>
      </c>
      <c r="E1145" s="23"/>
      <c r="F1145" s="286" t="s">
        <v>2522</v>
      </c>
      <c r="G1145" s="287" t="s">
        <v>2524</v>
      </c>
      <c r="H1145" s="287" t="s">
        <v>2523</v>
      </c>
      <c r="I1145" s="23">
        <v>36000</v>
      </c>
      <c r="J1145" s="169"/>
      <c r="K1145" s="169"/>
      <c r="L1145" s="169"/>
      <c r="M1145" s="169"/>
      <c r="N1145" s="169"/>
      <c r="O1145" s="169"/>
      <c r="P1145" s="169"/>
      <c r="Q1145" s="169"/>
      <c r="R1145" s="169"/>
      <c r="S1145" s="207"/>
      <c r="T1145" s="169"/>
      <c r="U1145" s="169"/>
      <c r="V1145" s="169"/>
      <c r="W1145" s="180"/>
      <c r="X1145" s="207">
        <v>200</v>
      </c>
      <c r="Y1145" s="263">
        <v>36000</v>
      </c>
      <c r="Z1145" s="169"/>
      <c r="AA1145" s="169"/>
      <c r="AB1145" s="169"/>
      <c r="AC1145" s="169"/>
      <c r="AD1145" s="169"/>
      <c r="AE1145" s="169"/>
      <c r="AF1145" s="169"/>
      <c r="AG1145" s="180"/>
      <c r="AH1145" s="207">
        <v>36000</v>
      </c>
    </row>
    <row r="1146" spans="2:34" ht="24.75" x14ac:dyDescent="0.25">
      <c r="B1146" s="26"/>
      <c r="C1146" s="48" t="s">
        <v>1065</v>
      </c>
      <c r="D1146" s="57">
        <v>270</v>
      </c>
      <c r="E1146" s="23"/>
      <c r="F1146" s="286" t="s">
        <v>2522</v>
      </c>
      <c r="G1146" s="287" t="s">
        <v>2524</v>
      </c>
      <c r="H1146" s="287" t="s">
        <v>2523</v>
      </c>
      <c r="I1146" s="23">
        <v>48600</v>
      </c>
      <c r="J1146" s="169"/>
      <c r="K1146" s="169"/>
      <c r="L1146" s="169"/>
      <c r="M1146" s="169"/>
      <c r="N1146" s="169"/>
      <c r="O1146" s="169"/>
      <c r="P1146" s="169"/>
      <c r="Q1146" s="169"/>
      <c r="R1146" s="169"/>
      <c r="S1146" s="207"/>
      <c r="T1146" s="169"/>
      <c r="U1146" s="169"/>
      <c r="V1146" s="169"/>
      <c r="W1146" s="180"/>
      <c r="X1146" s="207">
        <v>270</v>
      </c>
      <c r="Y1146" s="263">
        <v>48600</v>
      </c>
      <c r="Z1146" s="169"/>
      <c r="AA1146" s="169"/>
      <c r="AB1146" s="169"/>
      <c r="AC1146" s="169"/>
      <c r="AD1146" s="169"/>
      <c r="AE1146" s="169"/>
      <c r="AF1146" s="169"/>
      <c r="AG1146" s="180"/>
      <c r="AH1146" s="207">
        <v>48600</v>
      </c>
    </row>
    <row r="1147" spans="2:34" ht="24.75" x14ac:dyDescent="0.25">
      <c r="B1147" s="26"/>
      <c r="C1147" s="48" t="s">
        <v>1066</v>
      </c>
      <c r="D1147" s="57">
        <v>260</v>
      </c>
      <c r="E1147" s="23"/>
      <c r="F1147" s="286" t="s">
        <v>2522</v>
      </c>
      <c r="G1147" s="287" t="s">
        <v>2524</v>
      </c>
      <c r="H1147" s="287" t="s">
        <v>2523</v>
      </c>
      <c r="I1147" s="23">
        <v>46800</v>
      </c>
      <c r="J1147" s="169"/>
      <c r="K1147" s="169"/>
      <c r="L1147" s="169"/>
      <c r="M1147" s="169"/>
      <c r="N1147" s="169"/>
      <c r="O1147" s="169"/>
      <c r="P1147" s="169"/>
      <c r="Q1147" s="169"/>
      <c r="R1147" s="169"/>
      <c r="S1147" s="207"/>
      <c r="T1147" s="169"/>
      <c r="U1147" s="169"/>
      <c r="V1147" s="169"/>
      <c r="W1147" s="180"/>
      <c r="X1147" s="207">
        <v>260</v>
      </c>
      <c r="Y1147" s="263">
        <v>46800</v>
      </c>
      <c r="Z1147" s="169"/>
      <c r="AA1147" s="169"/>
      <c r="AB1147" s="169"/>
      <c r="AC1147" s="169"/>
      <c r="AD1147" s="169"/>
      <c r="AE1147" s="169"/>
      <c r="AF1147" s="169"/>
      <c r="AG1147" s="180"/>
      <c r="AH1147" s="207">
        <v>46800</v>
      </c>
    </row>
    <row r="1148" spans="2:34" ht="24.75" x14ac:dyDescent="0.25">
      <c r="B1148" s="26"/>
      <c r="C1148" s="48" t="s">
        <v>1067</v>
      </c>
      <c r="D1148" s="57">
        <v>200</v>
      </c>
      <c r="E1148" s="23"/>
      <c r="F1148" s="286" t="s">
        <v>2522</v>
      </c>
      <c r="G1148" s="287" t="s">
        <v>2524</v>
      </c>
      <c r="H1148" s="287" t="s">
        <v>2523</v>
      </c>
      <c r="I1148" s="23">
        <v>10600</v>
      </c>
      <c r="J1148" s="169"/>
      <c r="K1148" s="169"/>
      <c r="L1148" s="169"/>
      <c r="M1148" s="169"/>
      <c r="N1148" s="169"/>
      <c r="O1148" s="169"/>
      <c r="P1148" s="169"/>
      <c r="Q1148" s="169"/>
      <c r="R1148" s="169"/>
      <c r="S1148" s="207"/>
      <c r="T1148" s="169"/>
      <c r="U1148" s="169"/>
      <c r="V1148" s="169"/>
      <c r="W1148" s="180"/>
      <c r="X1148" s="207">
        <v>200</v>
      </c>
      <c r="Y1148" s="263">
        <v>10600</v>
      </c>
      <c r="Z1148" s="169"/>
      <c r="AA1148" s="169"/>
      <c r="AB1148" s="169"/>
      <c r="AC1148" s="169"/>
      <c r="AD1148" s="169"/>
      <c r="AE1148" s="169"/>
      <c r="AF1148" s="169"/>
      <c r="AG1148" s="180"/>
      <c r="AH1148" s="207">
        <v>10600</v>
      </c>
    </row>
    <row r="1149" spans="2:34" ht="24.75" x14ac:dyDescent="0.25">
      <c r="B1149" s="26"/>
      <c r="C1149" s="48" t="s">
        <v>1068</v>
      </c>
      <c r="D1149" s="57">
        <v>47</v>
      </c>
      <c r="E1149" s="23"/>
      <c r="F1149" s="286" t="s">
        <v>2522</v>
      </c>
      <c r="G1149" s="287" t="s">
        <v>2524</v>
      </c>
      <c r="H1149" s="287" t="s">
        <v>2523</v>
      </c>
      <c r="I1149" s="23">
        <v>2491</v>
      </c>
      <c r="J1149" s="169"/>
      <c r="K1149" s="169"/>
      <c r="L1149" s="169"/>
      <c r="M1149" s="169"/>
      <c r="N1149" s="169"/>
      <c r="O1149" s="169"/>
      <c r="P1149" s="169"/>
      <c r="Q1149" s="169"/>
      <c r="R1149" s="169"/>
      <c r="S1149" s="207"/>
      <c r="T1149" s="169"/>
      <c r="U1149" s="169"/>
      <c r="V1149" s="169"/>
      <c r="W1149" s="180"/>
      <c r="X1149" s="207">
        <v>47</v>
      </c>
      <c r="Y1149" s="263">
        <v>2491</v>
      </c>
      <c r="Z1149" s="169"/>
      <c r="AA1149" s="169"/>
      <c r="AB1149" s="169"/>
      <c r="AC1149" s="169"/>
      <c r="AD1149" s="169"/>
      <c r="AE1149" s="169"/>
      <c r="AF1149" s="169"/>
      <c r="AG1149" s="180"/>
      <c r="AH1149" s="207">
        <v>2491</v>
      </c>
    </row>
    <row r="1150" spans="2:34" ht="24.75" x14ac:dyDescent="0.25">
      <c r="B1150" s="26"/>
      <c r="C1150" s="48" t="s">
        <v>1069</v>
      </c>
      <c r="D1150" s="57">
        <v>45</v>
      </c>
      <c r="E1150" s="23"/>
      <c r="F1150" s="286" t="s">
        <v>2522</v>
      </c>
      <c r="G1150" s="287" t="s">
        <v>2524</v>
      </c>
      <c r="H1150" s="287" t="s">
        <v>2523</v>
      </c>
      <c r="I1150" s="23">
        <v>19575</v>
      </c>
      <c r="J1150" s="169"/>
      <c r="K1150" s="169"/>
      <c r="L1150" s="169"/>
      <c r="M1150" s="169"/>
      <c r="N1150" s="169"/>
      <c r="O1150" s="169"/>
      <c r="P1150" s="169"/>
      <c r="Q1150" s="169"/>
      <c r="R1150" s="169"/>
      <c r="S1150" s="207"/>
      <c r="T1150" s="169"/>
      <c r="U1150" s="169"/>
      <c r="V1150" s="169"/>
      <c r="W1150" s="180"/>
      <c r="X1150" s="207">
        <v>45</v>
      </c>
      <c r="Y1150" s="263">
        <v>19575</v>
      </c>
      <c r="Z1150" s="169"/>
      <c r="AA1150" s="169"/>
      <c r="AB1150" s="169"/>
      <c r="AC1150" s="169"/>
      <c r="AD1150" s="169"/>
      <c r="AE1150" s="169"/>
      <c r="AF1150" s="169"/>
      <c r="AG1150" s="180"/>
      <c r="AH1150" s="207">
        <v>19575</v>
      </c>
    </row>
    <row r="1151" spans="2:34" ht="24.75" x14ac:dyDescent="0.25">
      <c r="B1151" s="11">
        <v>238</v>
      </c>
      <c r="C1151" s="79" t="s">
        <v>1070</v>
      </c>
      <c r="D1151" s="11"/>
      <c r="E1151" s="11"/>
      <c r="F1151" s="11"/>
      <c r="G1151" s="11"/>
      <c r="H1151" s="11"/>
      <c r="I1151" s="170">
        <v>41900</v>
      </c>
      <c r="J1151" s="171">
        <v>0</v>
      </c>
      <c r="K1151" s="171">
        <v>0</v>
      </c>
      <c r="L1151" s="171">
        <v>0</v>
      </c>
      <c r="M1151" s="171">
        <v>0</v>
      </c>
      <c r="N1151" s="171">
        <v>0</v>
      </c>
      <c r="O1151" s="171">
        <v>0</v>
      </c>
      <c r="P1151" s="171">
        <v>0</v>
      </c>
      <c r="Q1151" s="171">
        <v>0</v>
      </c>
      <c r="R1151" s="171">
        <v>0</v>
      </c>
      <c r="S1151" s="185">
        <v>0</v>
      </c>
      <c r="T1151" s="171">
        <v>0</v>
      </c>
      <c r="U1151" s="171">
        <v>0</v>
      </c>
      <c r="V1151" s="171">
        <v>0</v>
      </c>
      <c r="W1151" s="181">
        <v>0</v>
      </c>
      <c r="X1151" s="171">
        <v>419</v>
      </c>
      <c r="Y1151" s="266">
        <v>41900</v>
      </c>
      <c r="Z1151" s="171">
        <v>0</v>
      </c>
      <c r="AA1151" s="171">
        <v>0</v>
      </c>
      <c r="AB1151" s="171">
        <v>0</v>
      </c>
      <c r="AC1151" s="171">
        <v>0</v>
      </c>
      <c r="AD1151" s="171">
        <v>0</v>
      </c>
      <c r="AE1151" s="171">
        <v>0</v>
      </c>
      <c r="AF1151" s="171">
        <v>0</v>
      </c>
      <c r="AG1151" s="181">
        <v>0</v>
      </c>
      <c r="AH1151" s="201">
        <v>41900</v>
      </c>
    </row>
    <row r="1152" spans="2:34" ht="24.75" x14ac:dyDescent="0.25">
      <c r="B1152" s="15">
        <v>23801</v>
      </c>
      <c r="C1152" s="67" t="s">
        <v>1071</v>
      </c>
      <c r="D1152" s="15"/>
      <c r="E1152" s="15"/>
      <c r="F1152" s="15"/>
      <c r="G1152" s="15"/>
      <c r="H1152" s="15"/>
      <c r="I1152" s="172">
        <v>41900</v>
      </c>
      <c r="J1152" s="173">
        <v>0</v>
      </c>
      <c r="K1152" s="173">
        <v>0</v>
      </c>
      <c r="L1152" s="173">
        <v>0</v>
      </c>
      <c r="M1152" s="173">
        <v>0</v>
      </c>
      <c r="N1152" s="173">
        <v>0</v>
      </c>
      <c r="O1152" s="173">
        <v>0</v>
      </c>
      <c r="P1152" s="173">
        <v>0</v>
      </c>
      <c r="Q1152" s="173">
        <v>0</v>
      </c>
      <c r="R1152" s="173">
        <v>0</v>
      </c>
      <c r="S1152" s="184">
        <v>0</v>
      </c>
      <c r="T1152" s="173">
        <v>0</v>
      </c>
      <c r="U1152" s="173">
        <v>0</v>
      </c>
      <c r="V1152" s="173">
        <v>0</v>
      </c>
      <c r="W1152" s="179">
        <v>0</v>
      </c>
      <c r="X1152" s="173">
        <v>419</v>
      </c>
      <c r="Y1152" s="267">
        <v>41900</v>
      </c>
      <c r="Z1152" s="173">
        <v>0</v>
      </c>
      <c r="AA1152" s="173">
        <v>0</v>
      </c>
      <c r="AB1152" s="173">
        <v>0</v>
      </c>
      <c r="AC1152" s="173">
        <v>0</v>
      </c>
      <c r="AD1152" s="173">
        <v>0</v>
      </c>
      <c r="AE1152" s="173">
        <v>0</v>
      </c>
      <c r="AF1152" s="173">
        <v>0</v>
      </c>
      <c r="AG1152" s="179">
        <v>0</v>
      </c>
      <c r="AH1152" s="204">
        <v>41900</v>
      </c>
    </row>
    <row r="1153" spans="2:34" ht="24.75" x14ac:dyDescent="0.25">
      <c r="B1153" s="100"/>
      <c r="C1153" s="48" t="s">
        <v>1072</v>
      </c>
      <c r="D1153" s="57">
        <v>55</v>
      </c>
      <c r="E1153" s="23"/>
      <c r="F1153" s="286" t="s">
        <v>2522</v>
      </c>
      <c r="G1153" s="287" t="s">
        <v>2524</v>
      </c>
      <c r="H1153" s="287" t="s">
        <v>2523</v>
      </c>
      <c r="I1153" s="23">
        <v>6050</v>
      </c>
      <c r="J1153" s="169"/>
      <c r="K1153" s="169"/>
      <c r="L1153" s="169"/>
      <c r="M1153" s="169"/>
      <c r="N1153" s="169"/>
      <c r="O1153" s="169"/>
      <c r="P1153" s="169"/>
      <c r="Q1153" s="169"/>
      <c r="R1153" s="169"/>
      <c r="S1153" s="207"/>
      <c r="T1153" s="169"/>
      <c r="U1153" s="169"/>
      <c r="V1153" s="169"/>
      <c r="W1153" s="180"/>
      <c r="X1153" s="207">
        <v>55</v>
      </c>
      <c r="Y1153" s="263">
        <v>6050</v>
      </c>
      <c r="Z1153" s="169"/>
      <c r="AA1153" s="169"/>
      <c r="AB1153" s="169"/>
      <c r="AC1153" s="169"/>
      <c r="AD1153" s="169"/>
      <c r="AE1153" s="169"/>
      <c r="AF1153" s="169"/>
      <c r="AG1153" s="180"/>
      <c r="AH1153" s="207">
        <v>6050</v>
      </c>
    </row>
    <row r="1154" spans="2:34" ht="24.75" x14ac:dyDescent="0.25">
      <c r="B1154" s="100"/>
      <c r="C1154" s="48" t="s">
        <v>1073</v>
      </c>
      <c r="D1154" s="57">
        <v>144</v>
      </c>
      <c r="E1154" s="23"/>
      <c r="F1154" s="286" t="s">
        <v>2522</v>
      </c>
      <c r="G1154" s="287" t="s">
        <v>2524</v>
      </c>
      <c r="H1154" s="287" t="s">
        <v>2523</v>
      </c>
      <c r="I1154" s="23">
        <v>14400</v>
      </c>
      <c r="J1154" s="169"/>
      <c r="K1154" s="169"/>
      <c r="L1154" s="169"/>
      <c r="M1154" s="169"/>
      <c r="N1154" s="169"/>
      <c r="O1154" s="169"/>
      <c r="P1154" s="169"/>
      <c r="Q1154" s="169"/>
      <c r="R1154" s="169"/>
      <c r="S1154" s="207"/>
      <c r="T1154" s="169"/>
      <c r="U1154" s="169"/>
      <c r="V1154" s="169"/>
      <c r="W1154" s="180"/>
      <c r="X1154" s="207">
        <v>144</v>
      </c>
      <c r="Y1154" s="263">
        <v>14400</v>
      </c>
      <c r="Z1154" s="169"/>
      <c r="AA1154" s="169"/>
      <c r="AB1154" s="169"/>
      <c r="AC1154" s="169"/>
      <c r="AD1154" s="169"/>
      <c r="AE1154" s="169"/>
      <c r="AF1154" s="169"/>
      <c r="AG1154" s="180"/>
      <c r="AH1154" s="207">
        <v>14400</v>
      </c>
    </row>
    <row r="1155" spans="2:34" ht="24.75" x14ac:dyDescent="0.25">
      <c r="B1155" s="100"/>
      <c r="C1155" s="48" t="s">
        <v>1074</v>
      </c>
      <c r="D1155" s="57">
        <v>55</v>
      </c>
      <c r="E1155" s="23"/>
      <c r="F1155" s="286" t="s">
        <v>2522</v>
      </c>
      <c r="G1155" s="287" t="s">
        <v>2524</v>
      </c>
      <c r="H1155" s="287" t="s">
        <v>2523</v>
      </c>
      <c r="I1155" s="23">
        <v>5775</v>
      </c>
      <c r="J1155" s="169"/>
      <c r="K1155" s="169"/>
      <c r="L1155" s="169"/>
      <c r="M1155" s="169"/>
      <c r="N1155" s="169"/>
      <c r="O1155" s="169"/>
      <c r="P1155" s="169"/>
      <c r="Q1155" s="169"/>
      <c r="R1155" s="169"/>
      <c r="S1155" s="207"/>
      <c r="T1155" s="169"/>
      <c r="U1155" s="169"/>
      <c r="V1155" s="169"/>
      <c r="W1155" s="180"/>
      <c r="X1155" s="207">
        <v>55</v>
      </c>
      <c r="Y1155" s="263">
        <v>5775</v>
      </c>
      <c r="Z1155" s="169"/>
      <c r="AA1155" s="169"/>
      <c r="AB1155" s="169"/>
      <c r="AC1155" s="169"/>
      <c r="AD1155" s="169"/>
      <c r="AE1155" s="169"/>
      <c r="AF1155" s="169"/>
      <c r="AG1155" s="180"/>
      <c r="AH1155" s="207">
        <v>5775</v>
      </c>
    </row>
    <row r="1156" spans="2:34" ht="24.75" x14ac:dyDescent="0.25">
      <c r="B1156" s="100"/>
      <c r="C1156" s="48" t="s">
        <v>1075</v>
      </c>
      <c r="D1156" s="57">
        <v>165</v>
      </c>
      <c r="E1156" s="23"/>
      <c r="F1156" s="286" t="s">
        <v>2522</v>
      </c>
      <c r="G1156" s="287" t="s">
        <v>2524</v>
      </c>
      <c r="H1156" s="287" t="s">
        <v>2523</v>
      </c>
      <c r="I1156" s="23">
        <v>15675</v>
      </c>
      <c r="J1156" s="169"/>
      <c r="K1156" s="169"/>
      <c r="L1156" s="169"/>
      <c r="M1156" s="169"/>
      <c r="N1156" s="169"/>
      <c r="O1156" s="169"/>
      <c r="P1156" s="169"/>
      <c r="Q1156" s="169"/>
      <c r="R1156" s="169"/>
      <c r="S1156" s="207"/>
      <c r="T1156" s="169"/>
      <c r="U1156" s="169"/>
      <c r="V1156" s="169"/>
      <c r="W1156" s="180"/>
      <c r="X1156" s="207">
        <v>165</v>
      </c>
      <c r="Y1156" s="263">
        <v>15675</v>
      </c>
      <c r="Z1156" s="169"/>
      <c r="AA1156" s="169"/>
      <c r="AB1156" s="169"/>
      <c r="AC1156" s="169"/>
      <c r="AD1156" s="169"/>
      <c r="AE1156" s="169"/>
      <c r="AF1156" s="169"/>
      <c r="AG1156" s="180"/>
      <c r="AH1156" s="207">
        <v>15675</v>
      </c>
    </row>
    <row r="1157" spans="2:34" ht="24.75" x14ac:dyDescent="0.25">
      <c r="B1157" s="11">
        <v>239</v>
      </c>
      <c r="C1157" s="79" t="s">
        <v>1076</v>
      </c>
      <c r="D1157" s="11"/>
      <c r="E1157" s="11"/>
      <c r="F1157" s="11"/>
      <c r="G1157" s="11"/>
      <c r="H1157" s="11"/>
      <c r="I1157" s="170">
        <v>974030.38</v>
      </c>
      <c r="J1157" s="171">
        <v>56</v>
      </c>
      <c r="K1157" s="171">
        <v>17717.39</v>
      </c>
      <c r="L1157" s="171">
        <v>0</v>
      </c>
      <c r="M1157" s="171">
        <v>0</v>
      </c>
      <c r="N1157" s="171">
        <v>0</v>
      </c>
      <c r="O1157" s="171">
        <v>0</v>
      </c>
      <c r="P1157" s="171">
        <v>104</v>
      </c>
      <c r="Q1157" s="171">
        <v>43316.2</v>
      </c>
      <c r="R1157" s="171">
        <v>51</v>
      </c>
      <c r="S1157" s="185">
        <v>12163.5</v>
      </c>
      <c r="T1157" s="171">
        <v>931</v>
      </c>
      <c r="U1157" s="171">
        <v>43288</v>
      </c>
      <c r="V1157" s="171">
        <v>100</v>
      </c>
      <c r="W1157" s="181">
        <v>11475</v>
      </c>
      <c r="X1157" s="171">
        <v>4325</v>
      </c>
      <c r="Y1157" s="266">
        <v>846070.29</v>
      </c>
      <c r="Z1157" s="171">
        <v>0</v>
      </c>
      <c r="AA1157" s="171">
        <v>0</v>
      </c>
      <c r="AB1157" s="171">
        <v>0</v>
      </c>
      <c r="AC1157" s="171">
        <v>0</v>
      </c>
      <c r="AD1157" s="171">
        <v>0</v>
      </c>
      <c r="AE1157" s="171">
        <v>0</v>
      </c>
      <c r="AF1157" s="171">
        <v>0</v>
      </c>
      <c r="AG1157" s="181">
        <v>0</v>
      </c>
      <c r="AH1157" s="201">
        <v>974030.38</v>
      </c>
    </row>
    <row r="1158" spans="2:34" ht="24.75" x14ac:dyDescent="0.25">
      <c r="B1158" s="15">
        <v>23901</v>
      </c>
      <c r="C1158" s="67" t="s">
        <v>1077</v>
      </c>
      <c r="D1158" s="15"/>
      <c r="E1158" s="15"/>
      <c r="F1158" s="15"/>
      <c r="G1158" s="15"/>
      <c r="H1158" s="15"/>
      <c r="I1158" s="172">
        <v>921469.98</v>
      </c>
      <c r="J1158" s="173">
        <v>56</v>
      </c>
      <c r="K1158" s="173">
        <v>17717.39</v>
      </c>
      <c r="L1158" s="173">
        <v>0</v>
      </c>
      <c r="M1158" s="173">
        <v>0</v>
      </c>
      <c r="N1158" s="173">
        <v>0</v>
      </c>
      <c r="O1158" s="173">
        <v>0</v>
      </c>
      <c r="P1158" s="173">
        <v>104</v>
      </c>
      <c r="Q1158" s="173">
        <v>43316.2</v>
      </c>
      <c r="R1158" s="173">
        <v>51</v>
      </c>
      <c r="S1158" s="184">
        <v>12163.5</v>
      </c>
      <c r="T1158" s="173">
        <v>301</v>
      </c>
      <c r="U1158" s="173">
        <v>37292.6</v>
      </c>
      <c r="V1158" s="173">
        <v>100</v>
      </c>
      <c r="W1158" s="179">
        <v>11475</v>
      </c>
      <c r="X1158" s="173"/>
      <c r="Y1158" s="267">
        <v>799505.29</v>
      </c>
      <c r="Z1158" s="173">
        <v>0</v>
      </c>
      <c r="AA1158" s="173">
        <v>0</v>
      </c>
      <c r="AB1158" s="173">
        <v>0</v>
      </c>
      <c r="AC1158" s="173">
        <v>0</v>
      </c>
      <c r="AD1158" s="173">
        <v>0</v>
      </c>
      <c r="AE1158" s="173">
        <v>0</v>
      </c>
      <c r="AF1158" s="173">
        <v>0</v>
      </c>
      <c r="AG1158" s="179">
        <v>0</v>
      </c>
      <c r="AH1158" s="204">
        <v>921469.98</v>
      </c>
    </row>
    <row r="1159" spans="2:34" ht="24.75" x14ac:dyDescent="0.25">
      <c r="B1159" s="26"/>
      <c r="C1159" s="48" t="s">
        <v>1078</v>
      </c>
      <c r="D1159" s="57">
        <v>10</v>
      </c>
      <c r="E1159" s="23"/>
      <c r="F1159" s="286" t="s">
        <v>2522</v>
      </c>
      <c r="G1159" s="287" t="s">
        <v>2524</v>
      </c>
      <c r="H1159" s="287" t="s">
        <v>2523</v>
      </c>
      <c r="I1159" s="23">
        <v>100</v>
      </c>
      <c r="J1159" s="169"/>
      <c r="K1159" s="169"/>
      <c r="L1159" s="169"/>
      <c r="M1159" s="169"/>
      <c r="N1159" s="169"/>
      <c r="O1159" s="169"/>
      <c r="P1159" s="169"/>
      <c r="Q1159" s="169"/>
      <c r="R1159" s="169"/>
      <c r="S1159" s="207"/>
      <c r="T1159" s="169"/>
      <c r="U1159" s="169"/>
      <c r="V1159" s="169"/>
      <c r="W1159" s="180"/>
      <c r="X1159" s="207">
        <v>10</v>
      </c>
      <c r="Y1159" s="263">
        <v>100</v>
      </c>
      <c r="Z1159" s="169"/>
      <c r="AA1159" s="169"/>
      <c r="AB1159" s="169"/>
      <c r="AC1159" s="169"/>
      <c r="AD1159" s="169"/>
      <c r="AE1159" s="169"/>
      <c r="AF1159" s="169"/>
      <c r="AG1159" s="180"/>
      <c r="AH1159" s="207">
        <v>100</v>
      </c>
    </row>
    <row r="1160" spans="2:34" ht="24.75" x14ac:dyDescent="0.25">
      <c r="B1160" s="26"/>
      <c r="C1160" s="48" t="s">
        <v>1079</v>
      </c>
      <c r="D1160" s="57">
        <v>10</v>
      </c>
      <c r="E1160" s="23"/>
      <c r="F1160" s="286" t="s">
        <v>2522</v>
      </c>
      <c r="G1160" s="287" t="s">
        <v>2524</v>
      </c>
      <c r="H1160" s="287" t="s">
        <v>2523</v>
      </c>
      <c r="I1160" s="23">
        <v>1250</v>
      </c>
      <c r="J1160" s="169"/>
      <c r="K1160" s="169"/>
      <c r="L1160" s="169"/>
      <c r="M1160" s="169"/>
      <c r="N1160" s="169"/>
      <c r="O1160" s="169"/>
      <c r="P1160" s="169"/>
      <c r="Q1160" s="169"/>
      <c r="R1160" s="169"/>
      <c r="S1160" s="207"/>
      <c r="T1160" s="169"/>
      <c r="U1160" s="169"/>
      <c r="V1160" s="169"/>
      <c r="W1160" s="180"/>
      <c r="X1160" s="207">
        <v>10</v>
      </c>
      <c r="Y1160" s="263">
        <v>1250</v>
      </c>
      <c r="Z1160" s="169"/>
      <c r="AA1160" s="169"/>
      <c r="AB1160" s="169"/>
      <c r="AC1160" s="169"/>
      <c r="AD1160" s="169"/>
      <c r="AE1160" s="169"/>
      <c r="AF1160" s="169"/>
      <c r="AG1160" s="180"/>
      <c r="AH1160" s="207">
        <v>1250</v>
      </c>
    </row>
    <row r="1161" spans="2:34" ht="24.75" x14ac:dyDescent="0.25">
      <c r="B1161" s="26"/>
      <c r="C1161" s="48" t="s">
        <v>1080</v>
      </c>
      <c r="D1161" s="57">
        <v>30</v>
      </c>
      <c r="E1161" s="23"/>
      <c r="F1161" s="286" t="s">
        <v>2522</v>
      </c>
      <c r="G1161" s="287" t="s">
        <v>2524</v>
      </c>
      <c r="H1161" s="287" t="s">
        <v>2523</v>
      </c>
      <c r="I1161" s="23">
        <v>300</v>
      </c>
      <c r="J1161" s="169"/>
      <c r="K1161" s="169"/>
      <c r="L1161" s="169"/>
      <c r="M1161" s="169"/>
      <c r="N1161" s="169"/>
      <c r="O1161" s="169"/>
      <c r="P1161" s="169"/>
      <c r="Q1161" s="169"/>
      <c r="R1161" s="169"/>
      <c r="S1161" s="207"/>
      <c r="T1161" s="169"/>
      <c r="U1161" s="169"/>
      <c r="V1161" s="169"/>
      <c r="W1161" s="180"/>
      <c r="X1161" s="207">
        <v>30</v>
      </c>
      <c r="Y1161" s="263">
        <v>300</v>
      </c>
      <c r="Z1161" s="169"/>
      <c r="AA1161" s="169"/>
      <c r="AB1161" s="169"/>
      <c r="AC1161" s="169"/>
      <c r="AD1161" s="169"/>
      <c r="AE1161" s="169"/>
      <c r="AF1161" s="169"/>
      <c r="AG1161" s="180"/>
      <c r="AH1161" s="207">
        <v>300</v>
      </c>
    </row>
    <row r="1162" spans="2:34" ht="24.75" x14ac:dyDescent="0.25">
      <c r="B1162" s="26"/>
      <c r="C1162" s="48" t="s">
        <v>566</v>
      </c>
      <c r="D1162" s="57">
        <v>50</v>
      </c>
      <c r="E1162" s="23"/>
      <c r="F1162" s="286" t="s">
        <v>2522</v>
      </c>
      <c r="G1162" s="287" t="s">
        <v>2524</v>
      </c>
      <c r="H1162" s="287" t="s">
        <v>2523</v>
      </c>
      <c r="I1162" s="23">
        <v>750</v>
      </c>
      <c r="J1162" s="169"/>
      <c r="K1162" s="169"/>
      <c r="L1162" s="169"/>
      <c r="M1162" s="169"/>
      <c r="N1162" s="169"/>
      <c r="O1162" s="169"/>
      <c r="P1162" s="169"/>
      <c r="Q1162" s="169"/>
      <c r="R1162" s="169"/>
      <c r="S1162" s="207"/>
      <c r="T1162" s="169"/>
      <c r="U1162" s="169"/>
      <c r="V1162" s="169"/>
      <c r="W1162" s="180"/>
      <c r="X1162" s="207">
        <v>50</v>
      </c>
      <c r="Y1162" s="263">
        <v>750</v>
      </c>
      <c r="Z1162" s="169"/>
      <c r="AA1162" s="169"/>
      <c r="AB1162" s="169"/>
      <c r="AC1162" s="169"/>
      <c r="AD1162" s="169"/>
      <c r="AE1162" s="169"/>
      <c r="AF1162" s="169"/>
      <c r="AG1162" s="180"/>
      <c r="AH1162" s="207">
        <v>750</v>
      </c>
    </row>
    <row r="1163" spans="2:34" ht="24.75" x14ac:dyDescent="0.25">
      <c r="B1163" s="26"/>
      <c r="C1163" s="48" t="s">
        <v>567</v>
      </c>
      <c r="D1163" s="57">
        <v>100</v>
      </c>
      <c r="E1163" s="23"/>
      <c r="F1163" s="286" t="s">
        <v>2522</v>
      </c>
      <c r="G1163" s="287" t="s">
        <v>2524</v>
      </c>
      <c r="H1163" s="287" t="s">
        <v>2523</v>
      </c>
      <c r="I1163" s="23">
        <v>1000</v>
      </c>
      <c r="J1163" s="169"/>
      <c r="K1163" s="169"/>
      <c r="L1163" s="169"/>
      <c r="M1163" s="169"/>
      <c r="N1163" s="169"/>
      <c r="O1163" s="169"/>
      <c r="P1163" s="169"/>
      <c r="Q1163" s="169"/>
      <c r="R1163" s="169"/>
      <c r="S1163" s="207"/>
      <c r="T1163" s="169"/>
      <c r="U1163" s="169"/>
      <c r="V1163" s="169"/>
      <c r="W1163" s="180"/>
      <c r="X1163" s="207">
        <v>100</v>
      </c>
      <c r="Y1163" s="263">
        <v>1000</v>
      </c>
      <c r="Z1163" s="169"/>
      <c r="AA1163" s="169"/>
      <c r="AB1163" s="169"/>
      <c r="AC1163" s="169"/>
      <c r="AD1163" s="169"/>
      <c r="AE1163" s="169"/>
      <c r="AF1163" s="169"/>
      <c r="AG1163" s="180"/>
      <c r="AH1163" s="207">
        <v>1000</v>
      </c>
    </row>
    <row r="1164" spans="2:34" ht="24.75" x14ac:dyDescent="0.25">
      <c r="B1164" s="26"/>
      <c r="C1164" s="48" t="s">
        <v>1081</v>
      </c>
      <c r="D1164" s="57">
        <v>50</v>
      </c>
      <c r="E1164" s="23"/>
      <c r="F1164" s="286" t="s">
        <v>2522</v>
      </c>
      <c r="G1164" s="287" t="s">
        <v>2524</v>
      </c>
      <c r="H1164" s="287" t="s">
        <v>2523</v>
      </c>
      <c r="I1164" s="23">
        <v>6500</v>
      </c>
      <c r="J1164" s="169"/>
      <c r="K1164" s="169"/>
      <c r="L1164" s="169"/>
      <c r="M1164" s="169"/>
      <c r="N1164" s="169"/>
      <c r="O1164" s="169"/>
      <c r="P1164" s="169"/>
      <c r="Q1164" s="169"/>
      <c r="R1164" s="169"/>
      <c r="S1164" s="207"/>
      <c r="T1164" s="169"/>
      <c r="U1164" s="169"/>
      <c r="V1164" s="169"/>
      <c r="W1164" s="180"/>
      <c r="X1164" s="207">
        <v>50</v>
      </c>
      <c r="Y1164" s="263">
        <v>6500</v>
      </c>
      <c r="Z1164" s="169"/>
      <c r="AA1164" s="169"/>
      <c r="AB1164" s="169"/>
      <c r="AC1164" s="169"/>
      <c r="AD1164" s="169"/>
      <c r="AE1164" s="169"/>
      <c r="AF1164" s="169"/>
      <c r="AG1164" s="180"/>
      <c r="AH1164" s="207">
        <v>6500</v>
      </c>
    </row>
    <row r="1165" spans="2:34" ht="24.75" x14ac:dyDescent="0.25">
      <c r="B1165" s="26"/>
      <c r="C1165" s="48" t="s">
        <v>1082</v>
      </c>
      <c r="D1165" s="57">
        <v>100</v>
      </c>
      <c r="E1165" s="23"/>
      <c r="F1165" s="286" t="s">
        <v>2522</v>
      </c>
      <c r="G1165" s="287" t="s">
        <v>2524</v>
      </c>
      <c r="H1165" s="287" t="s">
        <v>2523</v>
      </c>
      <c r="I1165" s="23">
        <v>16186.75</v>
      </c>
      <c r="J1165" s="169"/>
      <c r="K1165" s="169"/>
      <c r="L1165" s="169"/>
      <c r="M1165" s="169"/>
      <c r="N1165" s="169"/>
      <c r="O1165" s="169"/>
      <c r="P1165" s="169"/>
      <c r="Q1165" s="169"/>
      <c r="R1165" s="169"/>
      <c r="S1165" s="207"/>
      <c r="T1165" s="169">
        <v>100</v>
      </c>
      <c r="U1165" s="169">
        <v>13500</v>
      </c>
      <c r="V1165" s="169"/>
      <c r="W1165" s="180"/>
      <c r="X1165" s="207">
        <v>0</v>
      </c>
      <c r="Y1165" s="263">
        <v>2686.75</v>
      </c>
      <c r="Z1165" s="169"/>
      <c r="AA1165" s="169"/>
      <c r="AB1165" s="169"/>
      <c r="AC1165" s="169"/>
      <c r="AD1165" s="169"/>
      <c r="AE1165" s="169"/>
      <c r="AF1165" s="169"/>
      <c r="AG1165" s="180"/>
      <c r="AH1165" s="207">
        <v>16186.75</v>
      </c>
    </row>
    <row r="1166" spans="2:34" ht="24.75" x14ac:dyDescent="0.25">
      <c r="B1166" s="26"/>
      <c r="C1166" s="48" t="s">
        <v>1083</v>
      </c>
      <c r="D1166" s="57">
        <v>20</v>
      </c>
      <c r="E1166" s="23"/>
      <c r="F1166" s="286" t="s">
        <v>2522</v>
      </c>
      <c r="G1166" s="287" t="s">
        <v>2524</v>
      </c>
      <c r="H1166" s="287" t="s">
        <v>2523</v>
      </c>
      <c r="I1166" s="23">
        <v>600</v>
      </c>
      <c r="J1166" s="169"/>
      <c r="K1166" s="169"/>
      <c r="L1166" s="169"/>
      <c r="M1166" s="169"/>
      <c r="N1166" s="169"/>
      <c r="O1166" s="169"/>
      <c r="P1166" s="169"/>
      <c r="Q1166" s="169"/>
      <c r="R1166" s="169"/>
      <c r="S1166" s="207"/>
      <c r="T1166" s="169">
        <v>1</v>
      </c>
      <c r="U1166" s="169">
        <v>842.6</v>
      </c>
      <c r="V1166" s="169"/>
      <c r="W1166" s="180"/>
      <c r="X1166" s="207">
        <v>19</v>
      </c>
      <c r="Y1166" s="263">
        <v>-242.60000000000002</v>
      </c>
      <c r="Z1166" s="169"/>
      <c r="AA1166" s="169"/>
      <c r="AB1166" s="169"/>
      <c r="AC1166" s="169"/>
      <c r="AD1166" s="169"/>
      <c r="AE1166" s="169"/>
      <c r="AF1166" s="169"/>
      <c r="AG1166" s="180"/>
      <c r="AH1166" s="207">
        <v>600</v>
      </c>
    </row>
    <row r="1167" spans="2:34" ht="24.75" x14ac:dyDescent="0.25">
      <c r="B1167" s="26"/>
      <c r="C1167" s="48" t="s">
        <v>1084</v>
      </c>
      <c r="D1167" s="57">
        <v>20</v>
      </c>
      <c r="E1167" s="23"/>
      <c r="F1167" s="286" t="s">
        <v>2522</v>
      </c>
      <c r="G1167" s="287" t="s">
        <v>2524</v>
      </c>
      <c r="H1167" s="287" t="s">
        <v>2523</v>
      </c>
      <c r="I1167" s="23">
        <v>700</v>
      </c>
      <c r="J1167" s="169"/>
      <c r="K1167" s="169"/>
      <c r="L1167" s="169"/>
      <c r="M1167" s="169"/>
      <c r="N1167" s="169"/>
      <c r="O1167" s="169"/>
      <c r="P1167" s="169"/>
      <c r="Q1167" s="169"/>
      <c r="R1167" s="169"/>
      <c r="S1167" s="207"/>
      <c r="T1167" s="169"/>
      <c r="U1167" s="169"/>
      <c r="V1167" s="169"/>
      <c r="W1167" s="180"/>
      <c r="X1167" s="207">
        <v>20</v>
      </c>
      <c r="Y1167" s="263">
        <v>700</v>
      </c>
      <c r="Z1167" s="169"/>
      <c r="AA1167" s="169"/>
      <c r="AB1167" s="169"/>
      <c r="AC1167" s="169"/>
      <c r="AD1167" s="169"/>
      <c r="AE1167" s="169"/>
      <c r="AF1167" s="169"/>
      <c r="AG1167" s="180"/>
      <c r="AH1167" s="207">
        <v>700</v>
      </c>
    </row>
    <row r="1168" spans="2:34" ht="24.75" x14ac:dyDescent="0.25">
      <c r="B1168" s="26"/>
      <c r="C1168" s="48" t="s">
        <v>1085</v>
      </c>
      <c r="D1168" s="57">
        <v>20</v>
      </c>
      <c r="E1168" s="23"/>
      <c r="F1168" s="286" t="s">
        <v>2522</v>
      </c>
      <c r="G1168" s="287" t="s">
        <v>2524</v>
      </c>
      <c r="H1168" s="287" t="s">
        <v>2523</v>
      </c>
      <c r="I1168" s="23">
        <v>800</v>
      </c>
      <c r="J1168" s="169"/>
      <c r="K1168" s="169"/>
      <c r="L1168" s="169"/>
      <c r="M1168" s="169"/>
      <c r="N1168" s="169"/>
      <c r="O1168" s="169"/>
      <c r="P1168" s="169"/>
      <c r="Q1168" s="169"/>
      <c r="R1168" s="169"/>
      <c r="S1168" s="207"/>
      <c r="T1168" s="169"/>
      <c r="U1168" s="169"/>
      <c r="V1168" s="169"/>
      <c r="W1168" s="180"/>
      <c r="X1168" s="207">
        <v>20</v>
      </c>
      <c r="Y1168" s="263">
        <v>800</v>
      </c>
      <c r="Z1168" s="169"/>
      <c r="AA1168" s="169"/>
      <c r="AB1168" s="169"/>
      <c r="AC1168" s="169"/>
      <c r="AD1168" s="169"/>
      <c r="AE1168" s="169"/>
      <c r="AF1168" s="169"/>
      <c r="AG1168" s="180"/>
      <c r="AH1168" s="207">
        <v>800</v>
      </c>
    </row>
    <row r="1169" spans="2:34" ht="24.75" x14ac:dyDescent="0.25">
      <c r="B1169" s="26"/>
      <c r="C1169" s="48" t="s">
        <v>1086</v>
      </c>
      <c r="D1169" s="57">
        <v>20</v>
      </c>
      <c r="E1169" s="23"/>
      <c r="F1169" s="286" t="s">
        <v>2522</v>
      </c>
      <c r="G1169" s="287" t="s">
        <v>2524</v>
      </c>
      <c r="H1169" s="287" t="s">
        <v>2523</v>
      </c>
      <c r="I1169" s="23">
        <v>900</v>
      </c>
      <c r="J1169" s="169"/>
      <c r="K1169" s="169"/>
      <c r="L1169" s="169"/>
      <c r="M1169" s="169"/>
      <c r="N1169" s="169"/>
      <c r="O1169" s="169"/>
      <c r="P1169" s="169"/>
      <c r="Q1169" s="169"/>
      <c r="R1169" s="169"/>
      <c r="S1169" s="207"/>
      <c r="T1169" s="169"/>
      <c r="U1169" s="169"/>
      <c r="V1169" s="169"/>
      <c r="W1169" s="180"/>
      <c r="X1169" s="207">
        <v>20</v>
      </c>
      <c r="Y1169" s="263">
        <v>900</v>
      </c>
      <c r="Z1169" s="169"/>
      <c r="AA1169" s="169"/>
      <c r="AB1169" s="169"/>
      <c r="AC1169" s="169"/>
      <c r="AD1169" s="169"/>
      <c r="AE1169" s="169"/>
      <c r="AF1169" s="169"/>
      <c r="AG1169" s="180"/>
      <c r="AH1169" s="207">
        <v>900</v>
      </c>
    </row>
    <row r="1170" spans="2:34" ht="24.75" x14ac:dyDescent="0.25">
      <c r="B1170" s="26"/>
      <c r="C1170" s="48" t="s">
        <v>1087</v>
      </c>
      <c r="D1170" s="57">
        <v>20</v>
      </c>
      <c r="E1170" s="23"/>
      <c r="F1170" s="286" t="s">
        <v>2522</v>
      </c>
      <c r="G1170" s="287" t="s">
        <v>2524</v>
      </c>
      <c r="H1170" s="287" t="s">
        <v>2523</v>
      </c>
      <c r="I1170" s="23">
        <v>1000</v>
      </c>
      <c r="J1170" s="169"/>
      <c r="K1170" s="169"/>
      <c r="L1170" s="169"/>
      <c r="M1170" s="169"/>
      <c r="N1170" s="169"/>
      <c r="O1170" s="169"/>
      <c r="P1170" s="169"/>
      <c r="Q1170" s="169"/>
      <c r="R1170" s="169"/>
      <c r="S1170" s="207"/>
      <c r="T1170" s="169"/>
      <c r="U1170" s="169"/>
      <c r="V1170" s="169"/>
      <c r="W1170" s="180"/>
      <c r="X1170" s="207">
        <v>20</v>
      </c>
      <c r="Y1170" s="263">
        <v>1000</v>
      </c>
      <c r="Z1170" s="169"/>
      <c r="AA1170" s="169"/>
      <c r="AB1170" s="169"/>
      <c r="AC1170" s="169"/>
      <c r="AD1170" s="169"/>
      <c r="AE1170" s="169"/>
      <c r="AF1170" s="169"/>
      <c r="AG1170" s="180"/>
      <c r="AH1170" s="207">
        <v>1000</v>
      </c>
    </row>
    <row r="1171" spans="2:34" ht="24.75" x14ac:dyDescent="0.25">
      <c r="B1171" s="26"/>
      <c r="C1171" s="48" t="s">
        <v>1088</v>
      </c>
      <c r="D1171" s="57">
        <v>20</v>
      </c>
      <c r="E1171" s="23"/>
      <c r="F1171" s="286" t="s">
        <v>2522</v>
      </c>
      <c r="G1171" s="287" t="s">
        <v>2524</v>
      </c>
      <c r="H1171" s="287" t="s">
        <v>2523</v>
      </c>
      <c r="I1171" s="23">
        <v>1100</v>
      </c>
      <c r="J1171" s="169"/>
      <c r="K1171" s="169"/>
      <c r="L1171" s="169"/>
      <c r="M1171" s="169"/>
      <c r="N1171" s="169"/>
      <c r="O1171" s="169"/>
      <c r="P1171" s="169"/>
      <c r="Q1171" s="169"/>
      <c r="R1171" s="169"/>
      <c r="S1171" s="207"/>
      <c r="T1171" s="169"/>
      <c r="U1171" s="169"/>
      <c r="V1171" s="169"/>
      <c r="W1171" s="180"/>
      <c r="X1171" s="207">
        <v>20</v>
      </c>
      <c r="Y1171" s="263">
        <v>1100</v>
      </c>
      <c r="Z1171" s="169"/>
      <c r="AA1171" s="169"/>
      <c r="AB1171" s="169"/>
      <c r="AC1171" s="169"/>
      <c r="AD1171" s="169"/>
      <c r="AE1171" s="169"/>
      <c r="AF1171" s="169"/>
      <c r="AG1171" s="180"/>
      <c r="AH1171" s="207">
        <v>1100</v>
      </c>
    </row>
    <row r="1172" spans="2:34" ht="24.75" x14ac:dyDescent="0.25">
      <c r="B1172" s="26"/>
      <c r="C1172" s="48" t="s">
        <v>1089</v>
      </c>
      <c r="D1172" s="57">
        <v>20</v>
      </c>
      <c r="E1172" s="23"/>
      <c r="F1172" s="286" t="s">
        <v>2522</v>
      </c>
      <c r="G1172" s="287" t="s">
        <v>2524</v>
      </c>
      <c r="H1172" s="287" t="s">
        <v>2523</v>
      </c>
      <c r="I1172" s="23">
        <v>1200</v>
      </c>
      <c r="J1172" s="169"/>
      <c r="K1172" s="169"/>
      <c r="L1172" s="169"/>
      <c r="M1172" s="169"/>
      <c r="N1172" s="169"/>
      <c r="O1172" s="169"/>
      <c r="P1172" s="169"/>
      <c r="Q1172" s="169"/>
      <c r="R1172" s="169"/>
      <c r="S1172" s="207"/>
      <c r="T1172" s="169"/>
      <c r="U1172" s="169"/>
      <c r="V1172" s="169"/>
      <c r="W1172" s="180"/>
      <c r="X1172" s="207">
        <v>20</v>
      </c>
      <c r="Y1172" s="263">
        <v>1200</v>
      </c>
      <c r="Z1172" s="169"/>
      <c r="AA1172" s="169"/>
      <c r="AB1172" s="169"/>
      <c r="AC1172" s="169"/>
      <c r="AD1172" s="169"/>
      <c r="AE1172" s="169"/>
      <c r="AF1172" s="169"/>
      <c r="AG1172" s="180"/>
      <c r="AH1172" s="207">
        <v>1200</v>
      </c>
    </row>
    <row r="1173" spans="2:34" ht="24.75" x14ac:dyDescent="0.25">
      <c r="B1173" s="26"/>
      <c r="C1173" s="48" t="s">
        <v>1090</v>
      </c>
      <c r="D1173" s="57">
        <v>20</v>
      </c>
      <c r="E1173" s="23"/>
      <c r="F1173" s="286" t="s">
        <v>2522</v>
      </c>
      <c r="G1173" s="287" t="s">
        <v>2524</v>
      </c>
      <c r="H1173" s="287" t="s">
        <v>2523</v>
      </c>
      <c r="I1173" s="23">
        <v>1300</v>
      </c>
      <c r="J1173" s="169"/>
      <c r="K1173" s="169"/>
      <c r="L1173" s="169"/>
      <c r="M1173" s="169"/>
      <c r="N1173" s="169"/>
      <c r="O1173" s="169"/>
      <c r="P1173" s="169"/>
      <c r="Q1173" s="169"/>
      <c r="R1173" s="169"/>
      <c r="S1173" s="207"/>
      <c r="T1173" s="169"/>
      <c r="U1173" s="169"/>
      <c r="V1173" s="169"/>
      <c r="W1173" s="180"/>
      <c r="X1173" s="207">
        <v>20</v>
      </c>
      <c r="Y1173" s="263">
        <v>1300</v>
      </c>
      <c r="Z1173" s="169"/>
      <c r="AA1173" s="169"/>
      <c r="AB1173" s="169"/>
      <c r="AC1173" s="169"/>
      <c r="AD1173" s="169"/>
      <c r="AE1173" s="169"/>
      <c r="AF1173" s="169"/>
      <c r="AG1173" s="180"/>
      <c r="AH1173" s="207">
        <v>1300</v>
      </c>
    </row>
    <row r="1174" spans="2:34" ht="24.75" x14ac:dyDescent="0.25">
      <c r="B1174" s="26"/>
      <c r="C1174" s="48" t="s">
        <v>1091</v>
      </c>
      <c r="D1174" s="57">
        <v>25</v>
      </c>
      <c r="E1174" s="23"/>
      <c r="F1174" s="286" t="s">
        <v>2522</v>
      </c>
      <c r="G1174" s="287" t="s">
        <v>2524</v>
      </c>
      <c r="H1174" s="287" t="s">
        <v>2523</v>
      </c>
      <c r="I1174" s="23">
        <v>1375</v>
      </c>
      <c r="J1174" s="169"/>
      <c r="K1174" s="169"/>
      <c r="L1174" s="169"/>
      <c r="M1174" s="169"/>
      <c r="N1174" s="169"/>
      <c r="O1174" s="169"/>
      <c r="P1174" s="169"/>
      <c r="Q1174" s="169"/>
      <c r="R1174" s="169"/>
      <c r="S1174" s="207"/>
      <c r="T1174" s="169"/>
      <c r="U1174" s="169"/>
      <c r="V1174" s="169"/>
      <c r="W1174" s="180"/>
      <c r="X1174" s="207">
        <v>25</v>
      </c>
      <c r="Y1174" s="263">
        <v>1375</v>
      </c>
      <c r="Z1174" s="169"/>
      <c r="AA1174" s="169"/>
      <c r="AB1174" s="169"/>
      <c r="AC1174" s="169"/>
      <c r="AD1174" s="169"/>
      <c r="AE1174" s="169"/>
      <c r="AF1174" s="169"/>
      <c r="AG1174" s="180"/>
      <c r="AH1174" s="207">
        <v>1375</v>
      </c>
    </row>
    <row r="1175" spans="2:34" ht="24.75" x14ac:dyDescent="0.25">
      <c r="B1175" s="26"/>
      <c r="C1175" s="48" t="s">
        <v>1092</v>
      </c>
      <c r="D1175" s="57">
        <v>25</v>
      </c>
      <c r="E1175" s="23"/>
      <c r="F1175" s="286" t="s">
        <v>2522</v>
      </c>
      <c r="G1175" s="287" t="s">
        <v>2524</v>
      </c>
      <c r="H1175" s="287" t="s">
        <v>2523</v>
      </c>
      <c r="I1175" s="23">
        <v>1375</v>
      </c>
      <c r="J1175" s="169"/>
      <c r="K1175" s="169"/>
      <c r="L1175" s="169"/>
      <c r="M1175" s="169"/>
      <c r="N1175" s="169"/>
      <c r="O1175" s="169"/>
      <c r="P1175" s="169"/>
      <c r="Q1175" s="169"/>
      <c r="R1175" s="169"/>
      <c r="S1175" s="207"/>
      <c r="T1175" s="169"/>
      <c r="U1175" s="169"/>
      <c r="V1175" s="169"/>
      <c r="W1175" s="180"/>
      <c r="X1175" s="207">
        <v>25</v>
      </c>
      <c r="Y1175" s="263">
        <v>1375</v>
      </c>
      <c r="Z1175" s="169"/>
      <c r="AA1175" s="169"/>
      <c r="AB1175" s="169"/>
      <c r="AC1175" s="169"/>
      <c r="AD1175" s="169"/>
      <c r="AE1175" s="169"/>
      <c r="AF1175" s="169"/>
      <c r="AG1175" s="180"/>
      <c r="AH1175" s="207">
        <v>1375</v>
      </c>
    </row>
    <row r="1176" spans="2:34" ht="24.75" x14ac:dyDescent="0.25">
      <c r="B1176" s="26"/>
      <c r="C1176" s="48" t="s">
        <v>1093</v>
      </c>
      <c r="D1176" s="57">
        <v>20</v>
      </c>
      <c r="E1176" s="23"/>
      <c r="F1176" s="286" t="s">
        <v>2522</v>
      </c>
      <c r="G1176" s="287" t="s">
        <v>2524</v>
      </c>
      <c r="H1176" s="287" t="s">
        <v>2523</v>
      </c>
      <c r="I1176" s="23">
        <v>1400</v>
      </c>
      <c r="J1176" s="169"/>
      <c r="K1176" s="169"/>
      <c r="L1176" s="169"/>
      <c r="M1176" s="169"/>
      <c r="N1176" s="169"/>
      <c r="O1176" s="169"/>
      <c r="P1176" s="169"/>
      <c r="Q1176" s="169"/>
      <c r="R1176" s="169"/>
      <c r="S1176" s="207"/>
      <c r="T1176" s="169"/>
      <c r="U1176" s="169"/>
      <c r="V1176" s="169"/>
      <c r="W1176" s="180"/>
      <c r="X1176" s="207">
        <v>20</v>
      </c>
      <c r="Y1176" s="263">
        <v>1400</v>
      </c>
      <c r="Z1176" s="169"/>
      <c r="AA1176" s="169"/>
      <c r="AB1176" s="169"/>
      <c r="AC1176" s="169"/>
      <c r="AD1176" s="169"/>
      <c r="AE1176" s="169"/>
      <c r="AF1176" s="169"/>
      <c r="AG1176" s="180"/>
      <c r="AH1176" s="207">
        <v>1400</v>
      </c>
    </row>
    <row r="1177" spans="2:34" ht="24.75" x14ac:dyDescent="0.25">
      <c r="B1177" s="26"/>
      <c r="C1177" s="48" t="s">
        <v>1094</v>
      </c>
      <c r="D1177" s="57">
        <v>20</v>
      </c>
      <c r="E1177" s="23"/>
      <c r="F1177" s="286" t="s">
        <v>2522</v>
      </c>
      <c r="G1177" s="287" t="s">
        <v>2524</v>
      </c>
      <c r="H1177" s="287" t="s">
        <v>2523</v>
      </c>
      <c r="I1177" s="23">
        <v>1500</v>
      </c>
      <c r="J1177" s="169"/>
      <c r="K1177" s="169"/>
      <c r="L1177" s="169"/>
      <c r="M1177" s="169"/>
      <c r="N1177" s="169"/>
      <c r="O1177" s="169"/>
      <c r="P1177" s="169"/>
      <c r="Q1177" s="169"/>
      <c r="R1177" s="169"/>
      <c r="S1177" s="207"/>
      <c r="T1177" s="169"/>
      <c r="U1177" s="169"/>
      <c r="V1177" s="169"/>
      <c r="W1177" s="180"/>
      <c r="X1177" s="207">
        <v>20</v>
      </c>
      <c r="Y1177" s="263">
        <v>1500</v>
      </c>
      <c r="Z1177" s="169"/>
      <c r="AA1177" s="169"/>
      <c r="AB1177" s="169"/>
      <c r="AC1177" s="169"/>
      <c r="AD1177" s="169"/>
      <c r="AE1177" s="169"/>
      <c r="AF1177" s="169"/>
      <c r="AG1177" s="180"/>
      <c r="AH1177" s="207">
        <v>1500</v>
      </c>
    </row>
    <row r="1178" spans="2:34" ht="24.75" x14ac:dyDescent="0.25">
      <c r="B1178" s="26"/>
      <c r="C1178" s="48" t="s">
        <v>1095</v>
      </c>
      <c r="D1178" s="57">
        <v>20</v>
      </c>
      <c r="E1178" s="23"/>
      <c r="F1178" s="286" t="s">
        <v>2522</v>
      </c>
      <c r="G1178" s="287" t="s">
        <v>2524</v>
      </c>
      <c r="H1178" s="287" t="s">
        <v>2523</v>
      </c>
      <c r="I1178" s="23">
        <v>1200</v>
      </c>
      <c r="J1178" s="169"/>
      <c r="K1178" s="169"/>
      <c r="L1178" s="169"/>
      <c r="M1178" s="169"/>
      <c r="N1178" s="169"/>
      <c r="O1178" s="169"/>
      <c r="P1178" s="169"/>
      <c r="Q1178" s="169"/>
      <c r="R1178" s="169"/>
      <c r="S1178" s="207"/>
      <c r="T1178" s="169"/>
      <c r="U1178" s="169"/>
      <c r="V1178" s="169"/>
      <c r="W1178" s="180"/>
      <c r="X1178" s="207">
        <v>20</v>
      </c>
      <c r="Y1178" s="263">
        <v>1200</v>
      </c>
      <c r="Z1178" s="169"/>
      <c r="AA1178" s="169"/>
      <c r="AB1178" s="169"/>
      <c r="AC1178" s="169"/>
      <c r="AD1178" s="169"/>
      <c r="AE1178" s="169"/>
      <c r="AF1178" s="169"/>
      <c r="AG1178" s="180"/>
      <c r="AH1178" s="207">
        <v>1200</v>
      </c>
    </row>
    <row r="1179" spans="2:34" ht="24.75" x14ac:dyDescent="0.25">
      <c r="B1179" s="26"/>
      <c r="C1179" s="48" t="s">
        <v>1096</v>
      </c>
      <c r="D1179" s="57">
        <v>20</v>
      </c>
      <c r="E1179" s="23"/>
      <c r="F1179" s="286" t="s">
        <v>2522</v>
      </c>
      <c r="G1179" s="287" t="s">
        <v>2524</v>
      </c>
      <c r="H1179" s="287" t="s">
        <v>2523</v>
      </c>
      <c r="I1179" s="23">
        <v>1200</v>
      </c>
      <c r="J1179" s="169"/>
      <c r="K1179" s="169"/>
      <c r="L1179" s="169"/>
      <c r="M1179" s="169"/>
      <c r="N1179" s="169"/>
      <c r="O1179" s="169"/>
      <c r="P1179" s="169"/>
      <c r="Q1179" s="169"/>
      <c r="R1179" s="169"/>
      <c r="S1179" s="207"/>
      <c r="T1179" s="169"/>
      <c r="U1179" s="169"/>
      <c r="V1179" s="169"/>
      <c r="W1179" s="180"/>
      <c r="X1179" s="207">
        <v>20</v>
      </c>
      <c r="Y1179" s="263">
        <v>1200</v>
      </c>
      <c r="Z1179" s="169"/>
      <c r="AA1179" s="169"/>
      <c r="AB1179" s="169"/>
      <c r="AC1179" s="169"/>
      <c r="AD1179" s="169"/>
      <c r="AE1179" s="169"/>
      <c r="AF1179" s="169"/>
      <c r="AG1179" s="180"/>
      <c r="AH1179" s="207">
        <v>1200</v>
      </c>
    </row>
    <row r="1180" spans="2:34" ht="24.75" x14ac:dyDescent="0.25">
      <c r="B1180" s="26"/>
      <c r="C1180" s="48" t="s">
        <v>1097</v>
      </c>
      <c r="D1180" s="57">
        <v>20</v>
      </c>
      <c r="E1180" s="23"/>
      <c r="F1180" s="286" t="s">
        <v>2522</v>
      </c>
      <c r="G1180" s="287" t="s">
        <v>2524</v>
      </c>
      <c r="H1180" s="287" t="s">
        <v>2523</v>
      </c>
      <c r="I1180" s="23">
        <v>1100</v>
      </c>
      <c r="J1180" s="169"/>
      <c r="K1180" s="169"/>
      <c r="L1180" s="169"/>
      <c r="M1180" s="169"/>
      <c r="N1180" s="169"/>
      <c r="O1180" s="169"/>
      <c r="P1180" s="169"/>
      <c r="Q1180" s="169"/>
      <c r="R1180" s="169"/>
      <c r="S1180" s="207"/>
      <c r="T1180" s="169"/>
      <c r="U1180" s="169"/>
      <c r="V1180" s="169"/>
      <c r="W1180" s="180"/>
      <c r="X1180" s="207">
        <v>20</v>
      </c>
      <c r="Y1180" s="263">
        <v>1100</v>
      </c>
      <c r="Z1180" s="169"/>
      <c r="AA1180" s="169"/>
      <c r="AB1180" s="169"/>
      <c r="AC1180" s="169"/>
      <c r="AD1180" s="169"/>
      <c r="AE1180" s="169"/>
      <c r="AF1180" s="169"/>
      <c r="AG1180" s="180"/>
      <c r="AH1180" s="207">
        <v>1100</v>
      </c>
    </row>
    <row r="1181" spans="2:34" ht="24.75" x14ac:dyDescent="0.25">
      <c r="B1181" s="26"/>
      <c r="C1181" s="48" t="s">
        <v>1098</v>
      </c>
      <c r="D1181" s="57">
        <v>20</v>
      </c>
      <c r="E1181" s="23"/>
      <c r="F1181" s="286" t="s">
        <v>2522</v>
      </c>
      <c r="G1181" s="287" t="s">
        <v>2524</v>
      </c>
      <c r="H1181" s="287" t="s">
        <v>2523</v>
      </c>
      <c r="I1181" s="23">
        <v>1200</v>
      </c>
      <c r="J1181" s="169">
        <v>1</v>
      </c>
      <c r="K1181" s="169">
        <v>385.58</v>
      </c>
      <c r="L1181" s="169"/>
      <c r="M1181" s="169"/>
      <c r="N1181" s="169"/>
      <c r="O1181" s="169"/>
      <c r="P1181" s="169"/>
      <c r="Q1181" s="169"/>
      <c r="R1181" s="169"/>
      <c r="S1181" s="207"/>
      <c r="T1181" s="169"/>
      <c r="U1181" s="169"/>
      <c r="V1181" s="169"/>
      <c r="W1181" s="180"/>
      <c r="X1181" s="207">
        <v>19</v>
      </c>
      <c r="Y1181" s="263">
        <v>814.42000000000007</v>
      </c>
      <c r="Z1181" s="169"/>
      <c r="AA1181" s="169"/>
      <c r="AB1181" s="169"/>
      <c r="AC1181" s="169"/>
      <c r="AD1181" s="169"/>
      <c r="AE1181" s="169"/>
      <c r="AF1181" s="169"/>
      <c r="AG1181" s="180"/>
      <c r="AH1181" s="207">
        <v>1200</v>
      </c>
    </row>
    <row r="1182" spans="2:34" ht="24.75" x14ac:dyDescent="0.25">
      <c r="B1182" s="26"/>
      <c r="C1182" s="48" t="s">
        <v>1099</v>
      </c>
      <c r="D1182" s="57">
        <v>25</v>
      </c>
      <c r="E1182" s="23">
        <v>70</v>
      </c>
      <c r="F1182" s="286" t="s">
        <v>2522</v>
      </c>
      <c r="G1182" s="287" t="s">
        <v>2524</v>
      </c>
      <c r="H1182" s="287" t="s">
        <v>2523</v>
      </c>
      <c r="I1182" s="23">
        <v>1750</v>
      </c>
      <c r="J1182" s="169">
        <v>7</v>
      </c>
      <c r="K1182" s="207">
        <v>490</v>
      </c>
      <c r="L1182" s="169"/>
      <c r="M1182" s="169"/>
      <c r="N1182" s="169"/>
      <c r="O1182" s="169"/>
      <c r="P1182" s="169"/>
      <c r="Q1182" s="169"/>
      <c r="R1182" s="169"/>
      <c r="S1182" s="207"/>
      <c r="T1182" s="169"/>
      <c r="U1182" s="169"/>
      <c r="V1182" s="169"/>
      <c r="W1182" s="180"/>
      <c r="X1182" s="207">
        <v>18</v>
      </c>
      <c r="Y1182" s="263">
        <v>1260</v>
      </c>
      <c r="Z1182" s="169"/>
      <c r="AA1182" s="169"/>
      <c r="AB1182" s="169"/>
      <c r="AC1182" s="169"/>
      <c r="AD1182" s="169"/>
      <c r="AE1182" s="169"/>
      <c r="AF1182" s="169"/>
      <c r="AG1182" s="180"/>
      <c r="AH1182" s="207">
        <v>1750</v>
      </c>
    </row>
    <row r="1183" spans="2:34" ht="24.75" x14ac:dyDescent="0.25">
      <c r="B1183" s="26"/>
      <c r="C1183" s="48" t="s">
        <v>1100</v>
      </c>
      <c r="D1183" s="57">
        <v>125</v>
      </c>
      <c r="E1183" s="23"/>
      <c r="F1183" s="286" t="s">
        <v>2522</v>
      </c>
      <c r="G1183" s="287" t="s">
        <v>2524</v>
      </c>
      <c r="H1183" s="287" t="s">
        <v>2523</v>
      </c>
      <c r="I1183" s="23">
        <v>139029.25</v>
      </c>
      <c r="J1183" s="169"/>
      <c r="K1183" s="169"/>
      <c r="L1183" s="169"/>
      <c r="M1183" s="169"/>
      <c r="N1183" s="169"/>
      <c r="O1183" s="169"/>
      <c r="P1183" s="169"/>
      <c r="Q1183" s="169"/>
      <c r="R1183" s="169">
        <v>1</v>
      </c>
      <c r="S1183" s="207">
        <v>6426</v>
      </c>
      <c r="T1183" s="169"/>
      <c r="U1183" s="169"/>
      <c r="V1183" s="169"/>
      <c r="W1183" s="180"/>
      <c r="X1183" s="207">
        <v>124</v>
      </c>
      <c r="Y1183" s="263">
        <v>132603.25</v>
      </c>
      <c r="Z1183" s="169"/>
      <c r="AA1183" s="169"/>
      <c r="AB1183" s="169"/>
      <c r="AC1183" s="169"/>
      <c r="AD1183" s="169"/>
      <c r="AE1183" s="169"/>
      <c r="AF1183" s="169"/>
      <c r="AG1183" s="180"/>
      <c r="AH1183" s="207">
        <v>139029.25</v>
      </c>
    </row>
    <row r="1184" spans="2:34" ht="24.75" x14ac:dyDescent="0.25">
      <c r="B1184" s="100"/>
      <c r="C1184" s="48" t="s">
        <v>1101</v>
      </c>
      <c r="D1184" s="49">
        <v>500</v>
      </c>
      <c r="E1184" s="23"/>
      <c r="F1184" s="286" t="s">
        <v>2522</v>
      </c>
      <c r="G1184" s="287" t="s">
        <v>2524</v>
      </c>
      <c r="H1184" s="287" t="s">
        <v>2523</v>
      </c>
      <c r="I1184" s="23">
        <v>500000</v>
      </c>
      <c r="J1184" s="169"/>
      <c r="K1184" s="169"/>
      <c r="L1184" s="169"/>
      <c r="M1184" s="169"/>
      <c r="N1184" s="169"/>
      <c r="O1184" s="169"/>
      <c r="P1184" s="169">
        <v>18</v>
      </c>
      <c r="Q1184" s="169">
        <v>9753.75</v>
      </c>
      <c r="R1184" s="169"/>
      <c r="S1184" s="207"/>
      <c r="T1184" s="169">
        <v>200</v>
      </c>
      <c r="U1184" s="169">
        <v>22950</v>
      </c>
      <c r="V1184" s="169"/>
      <c r="W1184" s="180"/>
      <c r="X1184" s="207">
        <v>282</v>
      </c>
      <c r="Y1184" s="263">
        <v>467296.25</v>
      </c>
      <c r="Z1184" s="169"/>
      <c r="AA1184" s="169"/>
      <c r="AB1184" s="169"/>
      <c r="AC1184" s="169"/>
      <c r="AD1184" s="169"/>
      <c r="AE1184" s="169"/>
      <c r="AF1184" s="169"/>
      <c r="AG1184" s="180"/>
      <c r="AH1184" s="207">
        <v>500000</v>
      </c>
    </row>
    <row r="1185" spans="2:34" ht="24.75" x14ac:dyDescent="0.25">
      <c r="B1185" s="100"/>
      <c r="C1185" s="48" t="s">
        <v>1102</v>
      </c>
      <c r="D1185" s="49">
        <v>10</v>
      </c>
      <c r="E1185" s="23"/>
      <c r="F1185" s="286" t="s">
        <v>2522</v>
      </c>
      <c r="G1185" s="287" t="s">
        <v>2524</v>
      </c>
      <c r="H1185" s="287" t="s">
        <v>2523</v>
      </c>
      <c r="I1185" s="23">
        <v>7824.35</v>
      </c>
      <c r="J1185" s="169">
        <v>1</v>
      </c>
      <c r="K1185" s="169">
        <v>108.64</v>
      </c>
      <c r="L1185" s="169"/>
      <c r="M1185" s="169"/>
      <c r="N1185" s="169"/>
      <c r="O1185" s="169"/>
      <c r="P1185" s="169">
        <v>5</v>
      </c>
      <c r="Q1185" s="169">
        <v>3016</v>
      </c>
      <c r="R1185" s="169"/>
      <c r="S1185" s="207"/>
      <c r="T1185" s="169"/>
      <c r="U1185" s="169"/>
      <c r="V1185" s="169"/>
      <c r="W1185" s="180"/>
      <c r="X1185" s="207">
        <v>4</v>
      </c>
      <c r="Y1185" s="263">
        <v>4699.7100000000009</v>
      </c>
      <c r="Z1185" s="169"/>
      <c r="AA1185" s="169"/>
      <c r="AB1185" s="169"/>
      <c r="AC1185" s="169"/>
      <c r="AD1185" s="169"/>
      <c r="AE1185" s="169"/>
      <c r="AF1185" s="169"/>
      <c r="AG1185" s="180"/>
      <c r="AH1185" s="207">
        <v>7824.35</v>
      </c>
    </row>
    <row r="1186" spans="2:34" ht="24.75" x14ac:dyDescent="0.25">
      <c r="B1186" s="100"/>
      <c r="C1186" s="48" t="s">
        <v>1103</v>
      </c>
      <c r="D1186" s="49">
        <v>5</v>
      </c>
      <c r="E1186" s="23">
        <v>1262.25</v>
      </c>
      <c r="F1186" s="286" t="s">
        <v>2522</v>
      </c>
      <c r="G1186" s="287" t="s">
        <v>2524</v>
      </c>
      <c r="H1186" s="287" t="s">
        <v>2523</v>
      </c>
      <c r="I1186" s="23">
        <v>6311.25</v>
      </c>
      <c r="J1186" s="169">
        <v>1</v>
      </c>
      <c r="K1186" s="207">
        <v>1262.25</v>
      </c>
      <c r="L1186" s="169"/>
      <c r="M1186" s="169"/>
      <c r="N1186" s="169"/>
      <c r="O1186" s="169"/>
      <c r="P1186" s="169"/>
      <c r="Q1186" s="169"/>
      <c r="R1186" s="169"/>
      <c r="S1186" s="207"/>
      <c r="T1186" s="169"/>
      <c r="U1186" s="169"/>
      <c r="V1186" s="169"/>
      <c r="W1186" s="180"/>
      <c r="X1186" s="207">
        <v>4</v>
      </c>
      <c r="Y1186" s="263">
        <v>5049</v>
      </c>
      <c r="Z1186" s="169"/>
      <c r="AA1186" s="169"/>
      <c r="AB1186" s="169"/>
      <c r="AC1186" s="169"/>
      <c r="AD1186" s="169"/>
      <c r="AE1186" s="169"/>
      <c r="AF1186" s="169"/>
      <c r="AG1186" s="180"/>
      <c r="AH1186" s="207">
        <v>6311.25</v>
      </c>
    </row>
    <row r="1187" spans="2:34" ht="24.75" x14ac:dyDescent="0.25">
      <c r="B1187" s="100"/>
      <c r="C1187" s="48" t="s">
        <v>1104</v>
      </c>
      <c r="D1187" s="49">
        <v>5</v>
      </c>
      <c r="E1187" s="23">
        <v>1452.73</v>
      </c>
      <c r="F1187" s="286" t="s">
        <v>2522</v>
      </c>
      <c r="G1187" s="287" t="s">
        <v>2524</v>
      </c>
      <c r="H1187" s="287" t="s">
        <v>2523</v>
      </c>
      <c r="I1187" s="23">
        <v>7263.65</v>
      </c>
      <c r="J1187" s="169">
        <v>4</v>
      </c>
      <c r="K1187" s="207">
        <v>5810.92</v>
      </c>
      <c r="L1187" s="169"/>
      <c r="M1187" s="169"/>
      <c r="N1187" s="169"/>
      <c r="O1187" s="169"/>
      <c r="P1187" s="169"/>
      <c r="Q1187" s="169"/>
      <c r="R1187" s="169"/>
      <c r="S1187" s="207"/>
      <c r="T1187" s="169"/>
      <c r="U1187" s="169"/>
      <c r="V1187" s="169"/>
      <c r="W1187" s="180"/>
      <c r="X1187" s="207">
        <v>1</v>
      </c>
      <c r="Y1187" s="263">
        <v>1452.7299999999996</v>
      </c>
      <c r="Z1187" s="169"/>
      <c r="AA1187" s="169"/>
      <c r="AB1187" s="169"/>
      <c r="AC1187" s="169"/>
      <c r="AD1187" s="169"/>
      <c r="AE1187" s="169"/>
      <c r="AF1187" s="169"/>
      <c r="AG1187" s="180"/>
      <c r="AH1187" s="207">
        <v>7263.65</v>
      </c>
    </row>
    <row r="1188" spans="2:34" ht="24.75" x14ac:dyDescent="0.25">
      <c r="B1188" s="100"/>
      <c r="C1188" s="48" t="s">
        <v>1105</v>
      </c>
      <c r="D1188" s="49">
        <v>50</v>
      </c>
      <c r="E1188" s="23"/>
      <c r="F1188" s="286" t="s">
        <v>2522</v>
      </c>
      <c r="G1188" s="287" t="s">
        <v>2524</v>
      </c>
      <c r="H1188" s="287" t="s">
        <v>2523</v>
      </c>
      <c r="I1188" s="23">
        <v>5737.5</v>
      </c>
      <c r="J1188" s="169"/>
      <c r="K1188" s="169"/>
      <c r="L1188" s="169"/>
      <c r="M1188" s="169"/>
      <c r="N1188" s="169"/>
      <c r="O1188" s="169"/>
      <c r="P1188" s="169"/>
      <c r="Q1188" s="169"/>
      <c r="R1188" s="169">
        <v>50</v>
      </c>
      <c r="S1188" s="207">
        <v>5737.5</v>
      </c>
      <c r="T1188" s="207"/>
      <c r="U1188" s="169"/>
      <c r="V1188" s="169"/>
      <c r="W1188" s="180"/>
      <c r="X1188" s="207">
        <v>40</v>
      </c>
      <c r="Y1188" s="263"/>
      <c r="Z1188" s="169"/>
      <c r="AA1188" s="169"/>
      <c r="AB1188" s="169"/>
      <c r="AC1188" s="169"/>
      <c r="AD1188" s="169"/>
      <c r="AE1188" s="169"/>
      <c r="AF1188" s="169"/>
      <c r="AG1188" s="180"/>
      <c r="AH1188" s="207">
        <v>5737.5</v>
      </c>
    </row>
    <row r="1189" spans="2:34" ht="24.75" x14ac:dyDescent="0.25">
      <c r="B1189" s="100"/>
      <c r="C1189" s="48" t="s">
        <v>1106</v>
      </c>
      <c r="D1189" s="49">
        <v>910</v>
      </c>
      <c r="E1189" s="23">
        <v>230</v>
      </c>
      <c r="F1189" s="286" t="s">
        <v>2522</v>
      </c>
      <c r="G1189" s="287" t="s">
        <v>2524</v>
      </c>
      <c r="H1189" s="287" t="s">
        <v>2523</v>
      </c>
      <c r="I1189" s="50">
        <v>209300</v>
      </c>
      <c r="J1189" s="169">
        <v>42</v>
      </c>
      <c r="K1189" s="207">
        <v>9660</v>
      </c>
      <c r="L1189" s="169"/>
      <c r="M1189" s="169"/>
      <c r="N1189" s="169"/>
      <c r="O1189" s="169"/>
      <c r="P1189" s="169">
        <v>81</v>
      </c>
      <c r="Q1189" s="169">
        <v>30546.45</v>
      </c>
      <c r="R1189" s="169"/>
      <c r="S1189" s="207"/>
      <c r="T1189" s="169"/>
      <c r="U1189" s="169"/>
      <c r="V1189" s="169">
        <v>100</v>
      </c>
      <c r="W1189" s="180">
        <v>11475</v>
      </c>
      <c r="X1189" s="207">
        <v>787</v>
      </c>
      <c r="Y1189" s="263">
        <v>157618.55000000002</v>
      </c>
      <c r="Z1189" s="169"/>
      <c r="AA1189" s="169"/>
      <c r="AB1189" s="169"/>
      <c r="AC1189" s="169"/>
      <c r="AD1189" s="169"/>
      <c r="AE1189" s="169"/>
      <c r="AF1189" s="169"/>
      <c r="AG1189" s="169"/>
      <c r="AH1189" s="207">
        <v>209300</v>
      </c>
    </row>
    <row r="1190" spans="2:34" ht="24.75" x14ac:dyDescent="0.25">
      <c r="B1190" s="100"/>
      <c r="C1190" s="48" t="s">
        <v>1107</v>
      </c>
      <c r="D1190" s="49">
        <v>1</v>
      </c>
      <c r="E1190" s="23"/>
      <c r="F1190" s="286" t="s">
        <v>2522</v>
      </c>
      <c r="G1190" s="287" t="s">
        <v>2524</v>
      </c>
      <c r="H1190" s="287" t="s">
        <v>2523</v>
      </c>
      <c r="I1190" s="50">
        <v>217.23</v>
      </c>
      <c r="J1190" s="169"/>
      <c r="K1190" s="169"/>
      <c r="L1190" s="169"/>
      <c r="M1190" s="169"/>
      <c r="N1190" s="169"/>
      <c r="O1190" s="169"/>
      <c r="P1190" s="169"/>
      <c r="Q1190" s="169"/>
      <c r="R1190" s="169"/>
      <c r="S1190" s="207"/>
      <c r="T1190" s="169"/>
      <c r="U1190" s="169"/>
      <c r="V1190" s="169"/>
      <c r="W1190" s="180"/>
      <c r="X1190" s="207">
        <v>1</v>
      </c>
      <c r="Y1190" s="263">
        <v>217.23</v>
      </c>
      <c r="Z1190" s="169"/>
      <c r="AA1190" s="169"/>
      <c r="AB1190" s="169"/>
      <c r="AC1190" s="169"/>
      <c r="AD1190" s="169"/>
      <c r="AE1190" s="169"/>
      <c r="AF1190" s="169"/>
      <c r="AG1190" s="169"/>
      <c r="AH1190" s="207">
        <v>217.23</v>
      </c>
    </row>
    <row r="1191" spans="2:34" ht="24.75" x14ac:dyDescent="0.25">
      <c r="B1191" s="15">
        <v>23902</v>
      </c>
      <c r="C1191" s="67" t="s">
        <v>1108</v>
      </c>
      <c r="D1191" s="15"/>
      <c r="E1191" s="15"/>
      <c r="F1191" s="15"/>
      <c r="G1191" s="15"/>
      <c r="H1191" s="15"/>
      <c r="I1191" s="18">
        <v>52560.4</v>
      </c>
      <c r="J1191" s="173">
        <v>0</v>
      </c>
      <c r="K1191" s="173">
        <v>0</v>
      </c>
      <c r="L1191" s="173">
        <v>0</v>
      </c>
      <c r="M1191" s="173">
        <v>0</v>
      </c>
      <c r="N1191" s="173">
        <v>0</v>
      </c>
      <c r="O1191" s="173">
        <v>0</v>
      </c>
      <c r="P1191" s="173">
        <v>0</v>
      </c>
      <c r="Q1191" s="173">
        <v>0</v>
      </c>
      <c r="R1191" s="173">
        <v>0</v>
      </c>
      <c r="S1191" s="184">
        <v>0</v>
      </c>
      <c r="T1191" s="173">
        <v>630</v>
      </c>
      <c r="U1191" s="173">
        <v>5995.4</v>
      </c>
      <c r="V1191" s="173">
        <v>0</v>
      </c>
      <c r="W1191" s="179">
        <v>0</v>
      </c>
      <c r="X1191" s="173">
        <v>4325</v>
      </c>
      <c r="Y1191" s="267">
        <v>46565</v>
      </c>
      <c r="Z1191" s="173">
        <v>0</v>
      </c>
      <c r="AA1191" s="173">
        <v>0</v>
      </c>
      <c r="AB1191" s="173">
        <v>0</v>
      </c>
      <c r="AC1191" s="173">
        <v>0</v>
      </c>
      <c r="AD1191" s="173">
        <v>0</v>
      </c>
      <c r="AE1191" s="173">
        <v>0</v>
      </c>
      <c r="AF1191" s="173">
        <v>0</v>
      </c>
      <c r="AG1191" s="173">
        <v>0</v>
      </c>
      <c r="AH1191" s="184">
        <v>52560.4</v>
      </c>
    </row>
    <row r="1192" spans="2:34" ht="24.75" x14ac:dyDescent="0.25">
      <c r="B1192" s="191"/>
      <c r="C1192" s="192" t="s">
        <v>1109</v>
      </c>
      <c r="D1192" s="194">
        <v>90</v>
      </c>
      <c r="E1192" s="193">
        <v>29.060000000000002</v>
      </c>
      <c r="F1192" s="286" t="s">
        <v>2522</v>
      </c>
      <c r="G1192" s="287" t="s">
        <v>2524</v>
      </c>
      <c r="H1192" s="287" t="s">
        <v>2523</v>
      </c>
      <c r="I1192" s="195">
        <v>2615.4</v>
      </c>
      <c r="J1192" s="169"/>
      <c r="K1192" s="169"/>
      <c r="L1192" s="169"/>
      <c r="M1192" s="169"/>
      <c r="N1192" s="169"/>
      <c r="O1192" s="169"/>
      <c r="P1192" s="169"/>
      <c r="Q1192" s="169"/>
      <c r="R1192" s="169"/>
      <c r="S1192" s="207"/>
      <c r="T1192" s="169">
        <v>90</v>
      </c>
      <c r="U1192" s="207">
        <v>2615.4</v>
      </c>
      <c r="V1192" s="169"/>
      <c r="W1192" s="180"/>
      <c r="X1192" s="207">
        <v>0</v>
      </c>
      <c r="Y1192" s="263">
        <v>0</v>
      </c>
      <c r="Z1192" s="169"/>
      <c r="AA1192" s="169"/>
      <c r="AB1192" s="169"/>
      <c r="AC1192" s="169"/>
      <c r="AD1192" s="169"/>
      <c r="AE1192" s="169"/>
      <c r="AF1192" s="169"/>
      <c r="AG1192" s="169"/>
      <c r="AH1192" s="207">
        <v>2615.4</v>
      </c>
    </row>
    <row r="1193" spans="2:34" ht="24.75" x14ac:dyDescent="0.25">
      <c r="B1193" s="100"/>
      <c r="C1193" s="48" t="s">
        <v>1110</v>
      </c>
      <c r="D1193" s="57">
        <v>5</v>
      </c>
      <c r="E1193" s="193">
        <v>5</v>
      </c>
      <c r="F1193" s="286" t="s">
        <v>2522</v>
      </c>
      <c r="G1193" s="287" t="s">
        <v>2524</v>
      </c>
      <c r="H1193" s="287" t="s">
        <v>2523</v>
      </c>
      <c r="I1193" s="50">
        <v>25</v>
      </c>
      <c r="J1193" s="169"/>
      <c r="K1193" s="169"/>
      <c r="L1193" s="169"/>
      <c r="M1193" s="169"/>
      <c r="N1193" s="169"/>
      <c r="O1193" s="169"/>
      <c r="P1193" s="169"/>
      <c r="Q1193" s="169"/>
      <c r="R1193" s="169"/>
      <c r="S1193" s="207"/>
      <c r="T1193" s="169"/>
      <c r="U1193" s="207">
        <v>0</v>
      </c>
      <c r="V1193" s="169"/>
      <c r="W1193" s="180"/>
      <c r="X1193" s="207">
        <v>5</v>
      </c>
      <c r="Y1193" s="263">
        <v>25</v>
      </c>
      <c r="Z1193" s="169"/>
      <c r="AA1193" s="169"/>
      <c r="AB1193" s="169"/>
      <c r="AC1193" s="169"/>
      <c r="AD1193" s="169"/>
      <c r="AE1193" s="169"/>
      <c r="AF1193" s="169"/>
      <c r="AG1193" s="169"/>
      <c r="AH1193" s="207">
        <v>25</v>
      </c>
    </row>
    <row r="1194" spans="2:34" ht="24.75" x14ac:dyDescent="0.25">
      <c r="B1194" s="100"/>
      <c r="C1194" s="48" t="s">
        <v>1111</v>
      </c>
      <c r="D1194" s="57">
        <v>200</v>
      </c>
      <c r="E1194" s="193">
        <v>5</v>
      </c>
      <c r="F1194" s="286" t="s">
        <v>2522</v>
      </c>
      <c r="G1194" s="287" t="s">
        <v>2524</v>
      </c>
      <c r="H1194" s="287" t="s">
        <v>2523</v>
      </c>
      <c r="I1194" s="50">
        <v>1000</v>
      </c>
      <c r="J1194" s="169"/>
      <c r="K1194" s="169"/>
      <c r="L1194" s="169"/>
      <c r="M1194" s="169"/>
      <c r="N1194" s="169"/>
      <c r="O1194" s="169"/>
      <c r="P1194" s="169"/>
      <c r="Q1194" s="169"/>
      <c r="R1194" s="169"/>
      <c r="S1194" s="207"/>
      <c r="T1194" s="169"/>
      <c r="U1194" s="207">
        <v>0</v>
      </c>
      <c r="V1194" s="169"/>
      <c r="W1194" s="180"/>
      <c r="X1194" s="207">
        <v>200</v>
      </c>
      <c r="Y1194" s="263">
        <v>1000</v>
      </c>
      <c r="Z1194" s="169"/>
      <c r="AA1194" s="169"/>
      <c r="AB1194" s="169"/>
      <c r="AC1194" s="169"/>
      <c r="AD1194" s="169"/>
      <c r="AE1194" s="169"/>
      <c r="AF1194" s="169"/>
      <c r="AG1194" s="169"/>
      <c r="AH1194" s="207">
        <v>1000</v>
      </c>
    </row>
    <row r="1195" spans="2:34" ht="24.75" x14ac:dyDescent="0.25">
      <c r="B1195" s="100"/>
      <c r="C1195" s="48" t="s">
        <v>1112</v>
      </c>
      <c r="D1195" s="57">
        <v>200</v>
      </c>
      <c r="E1195" s="193">
        <v>5</v>
      </c>
      <c r="F1195" s="286" t="s">
        <v>2522</v>
      </c>
      <c r="G1195" s="287" t="s">
        <v>2524</v>
      </c>
      <c r="H1195" s="287" t="s">
        <v>2523</v>
      </c>
      <c r="I1195" s="50">
        <v>1000</v>
      </c>
      <c r="J1195" s="169"/>
      <c r="K1195" s="169"/>
      <c r="L1195" s="169"/>
      <c r="M1195" s="169"/>
      <c r="N1195" s="169"/>
      <c r="O1195" s="169"/>
      <c r="P1195" s="169"/>
      <c r="Q1195" s="169"/>
      <c r="R1195" s="169"/>
      <c r="S1195" s="207"/>
      <c r="T1195" s="169"/>
      <c r="U1195" s="207">
        <v>0</v>
      </c>
      <c r="V1195" s="169"/>
      <c r="W1195" s="180"/>
      <c r="X1195" s="207">
        <v>200</v>
      </c>
      <c r="Y1195" s="263">
        <v>1000</v>
      </c>
      <c r="Z1195" s="169"/>
      <c r="AA1195" s="169"/>
      <c r="AB1195" s="169"/>
      <c r="AC1195" s="169"/>
      <c r="AD1195" s="169"/>
      <c r="AE1195" s="169"/>
      <c r="AF1195" s="169"/>
      <c r="AG1195" s="169"/>
      <c r="AH1195" s="207">
        <v>1000</v>
      </c>
    </row>
    <row r="1196" spans="2:34" ht="24.75" x14ac:dyDescent="0.25">
      <c r="B1196" s="100"/>
      <c r="C1196" s="48" t="s">
        <v>1113</v>
      </c>
      <c r="D1196" s="57">
        <v>200</v>
      </c>
      <c r="E1196" s="193">
        <v>5</v>
      </c>
      <c r="F1196" s="286" t="s">
        <v>2522</v>
      </c>
      <c r="G1196" s="287" t="s">
        <v>2524</v>
      </c>
      <c r="H1196" s="287" t="s">
        <v>2523</v>
      </c>
      <c r="I1196" s="50">
        <v>1000</v>
      </c>
      <c r="J1196" s="169"/>
      <c r="K1196" s="169"/>
      <c r="L1196" s="169"/>
      <c r="M1196" s="169"/>
      <c r="N1196" s="169"/>
      <c r="O1196" s="169"/>
      <c r="P1196" s="169"/>
      <c r="Q1196" s="169"/>
      <c r="R1196" s="169"/>
      <c r="S1196" s="207"/>
      <c r="T1196" s="169"/>
      <c r="U1196" s="207">
        <v>0</v>
      </c>
      <c r="V1196" s="169"/>
      <c r="W1196" s="180"/>
      <c r="X1196" s="207">
        <v>200</v>
      </c>
      <c r="Y1196" s="263">
        <v>1000</v>
      </c>
      <c r="Z1196" s="169"/>
      <c r="AA1196" s="169"/>
      <c r="AB1196" s="169"/>
      <c r="AC1196" s="169"/>
      <c r="AD1196" s="169"/>
      <c r="AE1196" s="169"/>
      <c r="AF1196" s="169"/>
      <c r="AG1196" s="169"/>
      <c r="AH1196" s="207">
        <v>1000</v>
      </c>
    </row>
    <row r="1197" spans="2:34" ht="24.75" x14ac:dyDescent="0.25">
      <c r="B1197" s="100"/>
      <c r="C1197" s="48" t="s">
        <v>1114</v>
      </c>
      <c r="D1197" s="57">
        <v>200</v>
      </c>
      <c r="E1197" s="193">
        <v>5</v>
      </c>
      <c r="F1197" s="286" t="s">
        <v>2522</v>
      </c>
      <c r="G1197" s="287" t="s">
        <v>2524</v>
      </c>
      <c r="H1197" s="287" t="s">
        <v>2523</v>
      </c>
      <c r="I1197" s="50">
        <v>1000</v>
      </c>
      <c r="J1197" s="169"/>
      <c r="K1197" s="169"/>
      <c r="L1197" s="169"/>
      <c r="M1197" s="169"/>
      <c r="N1197" s="169"/>
      <c r="O1197" s="169"/>
      <c r="P1197" s="169"/>
      <c r="Q1197" s="169"/>
      <c r="R1197" s="169"/>
      <c r="S1197" s="207"/>
      <c r="T1197" s="169"/>
      <c r="U1197" s="207">
        <v>0</v>
      </c>
      <c r="V1197" s="169"/>
      <c r="W1197" s="180"/>
      <c r="X1197" s="207">
        <v>200</v>
      </c>
      <c r="Y1197" s="263">
        <v>1000</v>
      </c>
      <c r="Z1197" s="169"/>
      <c r="AA1197" s="169"/>
      <c r="AB1197" s="169"/>
      <c r="AC1197" s="169"/>
      <c r="AD1197" s="169"/>
      <c r="AE1197" s="169"/>
      <c r="AF1197" s="169"/>
      <c r="AG1197" s="169"/>
      <c r="AH1197" s="207">
        <v>1000</v>
      </c>
    </row>
    <row r="1198" spans="2:34" ht="24.75" x14ac:dyDescent="0.25">
      <c r="B1198" s="100"/>
      <c r="C1198" s="48" t="s">
        <v>1115</v>
      </c>
      <c r="D1198" s="57">
        <v>200</v>
      </c>
      <c r="E1198" s="193">
        <v>5</v>
      </c>
      <c r="F1198" s="286" t="s">
        <v>2522</v>
      </c>
      <c r="G1198" s="287" t="s">
        <v>2524</v>
      </c>
      <c r="H1198" s="287" t="s">
        <v>2523</v>
      </c>
      <c r="I1198" s="50">
        <v>1000</v>
      </c>
      <c r="J1198" s="169"/>
      <c r="K1198" s="169"/>
      <c r="L1198" s="169"/>
      <c r="M1198" s="169"/>
      <c r="N1198" s="169"/>
      <c r="O1198" s="169"/>
      <c r="P1198" s="169"/>
      <c r="Q1198" s="169"/>
      <c r="R1198" s="169"/>
      <c r="S1198" s="207"/>
      <c r="T1198" s="169"/>
      <c r="U1198" s="207">
        <v>0</v>
      </c>
      <c r="V1198" s="169"/>
      <c r="W1198" s="180"/>
      <c r="X1198" s="207">
        <v>200</v>
      </c>
      <c r="Y1198" s="263">
        <v>1000</v>
      </c>
      <c r="Z1198" s="169"/>
      <c r="AA1198" s="169"/>
      <c r="AB1198" s="169"/>
      <c r="AC1198" s="169"/>
      <c r="AD1198" s="169"/>
      <c r="AE1198" s="169"/>
      <c r="AF1198" s="169"/>
      <c r="AG1198" s="169"/>
      <c r="AH1198" s="207">
        <v>1000</v>
      </c>
    </row>
    <row r="1199" spans="2:34" ht="24.75" x14ac:dyDescent="0.25">
      <c r="B1199" s="100"/>
      <c r="C1199" s="48" t="s">
        <v>1116</v>
      </c>
      <c r="D1199" s="57">
        <v>200</v>
      </c>
      <c r="E1199" s="193">
        <v>5</v>
      </c>
      <c r="F1199" s="286" t="s">
        <v>2522</v>
      </c>
      <c r="G1199" s="287" t="s">
        <v>2524</v>
      </c>
      <c r="H1199" s="287" t="s">
        <v>2523</v>
      </c>
      <c r="I1199" s="50">
        <v>1000</v>
      </c>
      <c r="J1199" s="169"/>
      <c r="K1199" s="169"/>
      <c r="L1199" s="169"/>
      <c r="M1199" s="169"/>
      <c r="N1199" s="169"/>
      <c r="O1199" s="169"/>
      <c r="P1199" s="169"/>
      <c r="Q1199" s="169"/>
      <c r="R1199" s="169"/>
      <c r="S1199" s="207"/>
      <c r="T1199" s="169"/>
      <c r="U1199" s="207">
        <v>0</v>
      </c>
      <c r="V1199" s="169"/>
      <c r="W1199" s="180"/>
      <c r="X1199" s="207">
        <v>200</v>
      </c>
      <c r="Y1199" s="263">
        <v>1000</v>
      </c>
      <c r="Z1199" s="169"/>
      <c r="AA1199" s="169"/>
      <c r="AB1199" s="169"/>
      <c r="AC1199" s="169"/>
      <c r="AD1199" s="169"/>
      <c r="AE1199" s="169"/>
      <c r="AF1199" s="169"/>
      <c r="AG1199" s="169"/>
      <c r="AH1199" s="207">
        <v>1000</v>
      </c>
    </row>
    <row r="1200" spans="2:34" ht="24.75" x14ac:dyDescent="0.25">
      <c r="B1200" s="100"/>
      <c r="C1200" s="48" t="s">
        <v>1117</v>
      </c>
      <c r="D1200" s="57">
        <v>200</v>
      </c>
      <c r="E1200" s="193">
        <v>5</v>
      </c>
      <c r="F1200" s="286" t="s">
        <v>2522</v>
      </c>
      <c r="G1200" s="287" t="s">
        <v>2524</v>
      </c>
      <c r="H1200" s="287" t="s">
        <v>2523</v>
      </c>
      <c r="I1200" s="50">
        <v>1000</v>
      </c>
      <c r="J1200" s="169"/>
      <c r="K1200" s="169"/>
      <c r="L1200" s="169"/>
      <c r="M1200" s="169"/>
      <c r="N1200" s="169"/>
      <c r="O1200" s="169"/>
      <c r="P1200" s="169"/>
      <c r="Q1200" s="169"/>
      <c r="R1200" s="169"/>
      <c r="S1200" s="207"/>
      <c r="T1200" s="169"/>
      <c r="U1200" s="207">
        <v>0</v>
      </c>
      <c r="V1200" s="169"/>
      <c r="W1200" s="180"/>
      <c r="X1200" s="207">
        <v>200</v>
      </c>
      <c r="Y1200" s="263">
        <v>1000</v>
      </c>
      <c r="Z1200" s="169"/>
      <c r="AA1200" s="169"/>
      <c r="AB1200" s="169"/>
      <c r="AC1200" s="169"/>
      <c r="AD1200" s="169"/>
      <c r="AE1200" s="169"/>
      <c r="AF1200" s="169"/>
      <c r="AG1200" s="169"/>
      <c r="AH1200" s="207">
        <v>1000</v>
      </c>
    </row>
    <row r="1201" spans="2:34" ht="24.75" x14ac:dyDescent="0.25">
      <c r="B1201" s="100"/>
      <c r="C1201" s="48" t="s">
        <v>1118</v>
      </c>
      <c r="D1201" s="57">
        <v>200</v>
      </c>
      <c r="E1201" s="193">
        <v>5</v>
      </c>
      <c r="F1201" s="286" t="s">
        <v>2522</v>
      </c>
      <c r="G1201" s="287" t="s">
        <v>2524</v>
      </c>
      <c r="H1201" s="287" t="s">
        <v>2523</v>
      </c>
      <c r="I1201" s="50">
        <v>1000</v>
      </c>
      <c r="J1201" s="169"/>
      <c r="K1201" s="169"/>
      <c r="L1201" s="169"/>
      <c r="M1201" s="169"/>
      <c r="N1201" s="169"/>
      <c r="O1201" s="169"/>
      <c r="P1201" s="169"/>
      <c r="Q1201" s="169"/>
      <c r="R1201" s="169"/>
      <c r="S1201" s="207"/>
      <c r="T1201" s="169"/>
      <c r="U1201" s="207">
        <v>0</v>
      </c>
      <c r="V1201" s="169"/>
      <c r="W1201" s="180"/>
      <c r="X1201" s="207">
        <v>200</v>
      </c>
      <c r="Y1201" s="263">
        <v>1000</v>
      </c>
      <c r="Z1201" s="169"/>
      <c r="AA1201" s="169"/>
      <c r="AB1201" s="169"/>
      <c r="AC1201" s="169"/>
      <c r="AD1201" s="169"/>
      <c r="AE1201" s="169"/>
      <c r="AF1201" s="169"/>
      <c r="AG1201" s="169"/>
      <c r="AH1201" s="207">
        <v>1000</v>
      </c>
    </row>
    <row r="1202" spans="2:34" ht="24.75" x14ac:dyDescent="0.25">
      <c r="B1202" s="100"/>
      <c r="C1202" s="48" t="s">
        <v>1119</v>
      </c>
      <c r="D1202" s="57">
        <v>400</v>
      </c>
      <c r="E1202" s="193">
        <v>5</v>
      </c>
      <c r="F1202" s="286" t="s">
        <v>2522</v>
      </c>
      <c r="G1202" s="287" t="s">
        <v>2524</v>
      </c>
      <c r="H1202" s="287" t="s">
        <v>2523</v>
      </c>
      <c r="I1202" s="50">
        <v>2000</v>
      </c>
      <c r="J1202" s="169"/>
      <c r="K1202" s="169"/>
      <c r="L1202" s="169"/>
      <c r="M1202" s="169"/>
      <c r="N1202" s="169"/>
      <c r="O1202" s="169"/>
      <c r="P1202" s="169"/>
      <c r="Q1202" s="169"/>
      <c r="R1202" s="169"/>
      <c r="S1202" s="207"/>
      <c r="T1202" s="169"/>
      <c r="U1202" s="207">
        <v>0</v>
      </c>
      <c r="V1202" s="169"/>
      <c r="W1202" s="180"/>
      <c r="X1202" s="207">
        <v>400</v>
      </c>
      <c r="Y1202" s="263">
        <v>2000</v>
      </c>
      <c r="Z1202" s="169"/>
      <c r="AA1202" s="169"/>
      <c r="AB1202" s="169"/>
      <c r="AC1202" s="169"/>
      <c r="AD1202" s="169"/>
      <c r="AE1202" s="169"/>
      <c r="AF1202" s="169"/>
      <c r="AG1202" s="169"/>
      <c r="AH1202" s="207">
        <v>2000</v>
      </c>
    </row>
    <row r="1203" spans="2:34" ht="24.75" x14ac:dyDescent="0.25">
      <c r="B1203" s="100"/>
      <c r="C1203" s="48" t="s">
        <v>1120</v>
      </c>
      <c r="D1203" s="57">
        <v>200</v>
      </c>
      <c r="E1203" s="193">
        <v>5</v>
      </c>
      <c r="F1203" s="286" t="s">
        <v>2522</v>
      </c>
      <c r="G1203" s="287" t="s">
        <v>2524</v>
      </c>
      <c r="H1203" s="287" t="s">
        <v>2523</v>
      </c>
      <c r="I1203" s="50">
        <v>1000</v>
      </c>
      <c r="J1203" s="169"/>
      <c r="K1203" s="169"/>
      <c r="L1203" s="169"/>
      <c r="M1203" s="169"/>
      <c r="N1203" s="169"/>
      <c r="O1203" s="169"/>
      <c r="P1203" s="169"/>
      <c r="Q1203" s="169"/>
      <c r="R1203" s="169"/>
      <c r="S1203" s="207"/>
      <c r="T1203" s="169">
        <v>200</v>
      </c>
      <c r="U1203" s="207">
        <v>1000</v>
      </c>
      <c r="V1203" s="169"/>
      <c r="W1203" s="180"/>
      <c r="X1203" s="207">
        <v>0</v>
      </c>
      <c r="Y1203" s="263">
        <v>0</v>
      </c>
      <c r="Z1203" s="169"/>
      <c r="AA1203" s="169"/>
      <c r="AB1203" s="169"/>
      <c r="AC1203" s="169"/>
      <c r="AD1203" s="169"/>
      <c r="AE1203" s="169"/>
      <c r="AF1203" s="169"/>
      <c r="AG1203" s="169"/>
      <c r="AH1203" s="207">
        <v>1000</v>
      </c>
    </row>
    <row r="1204" spans="2:34" ht="24.75" x14ac:dyDescent="0.25">
      <c r="B1204" s="100"/>
      <c r="C1204" s="48" t="s">
        <v>1121</v>
      </c>
      <c r="D1204" s="57">
        <v>600</v>
      </c>
      <c r="E1204" s="193">
        <v>5</v>
      </c>
      <c r="F1204" s="286" t="s">
        <v>2522</v>
      </c>
      <c r="G1204" s="287" t="s">
        <v>2524</v>
      </c>
      <c r="H1204" s="287" t="s">
        <v>2523</v>
      </c>
      <c r="I1204" s="50">
        <v>3000</v>
      </c>
      <c r="J1204" s="169"/>
      <c r="K1204" s="169"/>
      <c r="L1204" s="169"/>
      <c r="M1204" s="169"/>
      <c r="N1204" s="169"/>
      <c r="O1204" s="169"/>
      <c r="P1204" s="169"/>
      <c r="Q1204" s="169"/>
      <c r="R1204" s="169"/>
      <c r="S1204" s="207"/>
      <c r="T1204" s="169">
        <v>200</v>
      </c>
      <c r="U1204" s="207">
        <v>1000</v>
      </c>
      <c r="V1204" s="169"/>
      <c r="W1204" s="180"/>
      <c r="X1204" s="207">
        <v>400</v>
      </c>
      <c r="Y1204" s="263">
        <v>2000</v>
      </c>
      <c r="Z1204" s="169"/>
      <c r="AA1204" s="169"/>
      <c r="AB1204" s="169"/>
      <c r="AC1204" s="169"/>
      <c r="AD1204" s="169"/>
      <c r="AE1204" s="169"/>
      <c r="AF1204" s="169"/>
      <c r="AG1204" s="169"/>
      <c r="AH1204" s="207">
        <v>3000</v>
      </c>
    </row>
    <row r="1205" spans="2:34" ht="24.75" x14ac:dyDescent="0.25">
      <c r="B1205" s="100"/>
      <c r="C1205" s="48" t="s">
        <v>1122</v>
      </c>
      <c r="D1205" s="57">
        <v>600</v>
      </c>
      <c r="E1205" s="193">
        <v>5</v>
      </c>
      <c r="F1205" s="286" t="s">
        <v>2522</v>
      </c>
      <c r="G1205" s="287" t="s">
        <v>2524</v>
      </c>
      <c r="H1205" s="287" t="s">
        <v>2523</v>
      </c>
      <c r="I1205" s="50">
        <v>3000</v>
      </c>
      <c r="J1205" s="169"/>
      <c r="K1205" s="169"/>
      <c r="L1205" s="169"/>
      <c r="M1205" s="169"/>
      <c r="N1205" s="169"/>
      <c r="O1205" s="169"/>
      <c r="P1205" s="169"/>
      <c r="Q1205" s="169"/>
      <c r="R1205" s="169"/>
      <c r="S1205" s="207"/>
      <c r="T1205" s="169">
        <v>100</v>
      </c>
      <c r="U1205" s="207">
        <v>500</v>
      </c>
      <c r="V1205" s="169"/>
      <c r="W1205" s="180"/>
      <c r="X1205" s="207">
        <v>500</v>
      </c>
      <c r="Y1205" s="263">
        <v>2500</v>
      </c>
      <c r="Z1205" s="169"/>
      <c r="AA1205" s="169"/>
      <c r="AB1205" s="169"/>
      <c r="AC1205" s="169"/>
      <c r="AD1205" s="169"/>
      <c r="AE1205" s="169"/>
      <c r="AF1205" s="169"/>
      <c r="AG1205" s="169"/>
      <c r="AH1205" s="207">
        <v>3000</v>
      </c>
    </row>
    <row r="1206" spans="2:34" ht="24.75" x14ac:dyDescent="0.25">
      <c r="B1206" s="100"/>
      <c r="C1206" s="48" t="s">
        <v>1123</v>
      </c>
      <c r="D1206" s="57">
        <v>100</v>
      </c>
      <c r="E1206" s="193">
        <v>22</v>
      </c>
      <c r="F1206" s="286" t="s">
        <v>2522</v>
      </c>
      <c r="G1206" s="287" t="s">
        <v>2524</v>
      </c>
      <c r="H1206" s="287" t="s">
        <v>2523</v>
      </c>
      <c r="I1206" s="50">
        <v>2200</v>
      </c>
      <c r="J1206" s="169"/>
      <c r="K1206" s="169"/>
      <c r="L1206" s="169"/>
      <c r="M1206" s="169"/>
      <c r="N1206" s="169"/>
      <c r="O1206" s="169"/>
      <c r="P1206" s="169"/>
      <c r="Q1206" s="169"/>
      <c r="R1206" s="169"/>
      <c r="S1206" s="207"/>
      <c r="T1206" s="169"/>
      <c r="U1206" s="207">
        <v>0</v>
      </c>
      <c r="V1206" s="169"/>
      <c r="W1206" s="180"/>
      <c r="X1206" s="207">
        <v>100</v>
      </c>
      <c r="Y1206" s="263">
        <v>2200</v>
      </c>
      <c r="Z1206" s="169"/>
      <c r="AA1206" s="169"/>
      <c r="AB1206" s="169"/>
      <c r="AC1206" s="169"/>
      <c r="AD1206" s="169"/>
      <c r="AE1206" s="169"/>
      <c r="AF1206" s="169"/>
      <c r="AG1206" s="169"/>
      <c r="AH1206" s="207">
        <v>2200</v>
      </c>
    </row>
    <row r="1207" spans="2:34" ht="24.75" x14ac:dyDescent="0.25">
      <c r="B1207" s="100"/>
      <c r="C1207" s="48" t="s">
        <v>1124</v>
      </c>
      <c r="D1207" s="57">
        <v>80</v>
      </c>
      <c r="E1207" s="193">
        <v>22</v>
      </c>
      <c r="F1207" s="286" t="s">
        <v>2522</v>
      </c>
      <c r="G1207" s="287" t="s">
        <v>2524</v>
      </c>
      <c r="H1207" s="287" t="s">
        <v>2523</v>
      </c>
      <c r="I1207" s="50">
        <v>1760</v>
      </c>
      <c r="J1207" s="169"/>
      <c r="K1207" s="169"/>
      <c r="L1207" s="169"/>
      <c r="M1207" s="169"/>
      <c r="N1207" s="169"/>
      <c r="O1207" s="169"/>
      <c r="P1207" s="169"/>
      <c r="Q1207" s="169"/>
      <c r="R1207" s="169"/>
      <c r="S1207" s="207"/>
      <c r="T1207" s="169">
        <v>40</v>
      </c>
      <c r="U1207" s="207">
        <v>880</v>
      </c>
      <c r="V1207" s="169"/>
      <c r="W1207" s="180"/>
      <c r="X1207" s="207">
        <v>40</v>
      </c>
      <c r="Y1207" s="263">
        <v>880</v>
      </c>
      <c r="Z1207" s="169"/>
      <c r="AA1207" s="169"/>
      <c r="AB1207" s="169"/>
      <c r="AC1207" s="169"/>
      <c r="AD1207" s="169"/>
      <c r="AE1207" s="169"/>
      <c r="AF1207" s="169"/>
      <c r="AG1207" s="169"/>
      <c r="AH1207" s="207">
        <v>1760</v>
      </c>
    </row>
    <row r="1208" spans="2:34" ht="24.75" x14ac:dyDescent="0.25">
      <c r="B1208" s="100"/>
      <c r="C1208" s="48" t="s">
        <v>1125</v>
      </c>
      <c r="D1208" s="57">
        <v>80</v>
      </c>
      <c r="E1208" s="193">
        <v>22</v>
      </c>
      <c r="F1208" s="286" t="s">
        <v>2522</v>
      </c>
      <c r="G1208" s="287" t="s">
        <v>2524</v>
      </c>
      <c r="H1208" s="287" t="s">
        <v>2523</v>
      </c>
      <c r="I1208" s="50">
        <v>1760</v>
      </c>
      <c r="J1208" s="169"/>
      <c r="K1208" s="169"/>
      <c r="L1208" s="169"/>
      <c r="M1208" s="169"/>
      <c r="N1208" s="169"/>
      <c r="O1208" s="169"/>
      <c r="P1208" s="169"/>
      <c r="Q1208" s="169"/>
      <c r="R1208" s="169"/>
      <c r="S1208" s="207"/>
      <c r="T1208" s="169"/>
      <c r="U1208" s="207">
        <v>0</v>
      </c>
      <c r="V1208" s="169"/>
      <c r="W1208" s="180"/>
      <c r="X1208" s="207">
        <v>80</v>
      </c>
      <c r="Y1208" s="263">
        <v>1760</v>
      </c>
      <c r="Z1208" s="169"/>
      <c r="AA1208" s="169"/>
      <c r="AB1208" s="169"/>
      <c r="AC1208" s="169"/>
      <c r="AD1208" s="169"/>
      <c r="AE1208" s="169"/>
      <c r="AF1208" s="169"/>
      <c r="AG1208" s="169"/>
      <c r="AH1208" s="207">
        <v>1760</v>
      </c>
    </row>
    <row r="1209" spans="2:34" ht="24.75" x14ac:dyDescent="0.25">
      <c r="B1209" s="100"/>
      <c r="C1209" s="48" t="s">
        <v>1126</v>
      </c>
      <c r="D1209" s="57">
        <v>80</v>
      </c>
      <c r="E1209" s="193">
        <v>22</v>
      </c>
      <c r="F1209" s="286" t="s">
        <v>2522</v>
      </c>
      <c r="G1209" s="287" t="s">
        <v>2524</v>
      </c>
      <c r="H1209" s="287" t="s">
        <v>2523</v>
      </c>
      <c r="I1209" s="50">
        <v>1760</v>
      </c>
      <c r="J1209" s="169"/>
      <c r="K1209" s="169"/>
      <c r="L1209" s="169"/>
      <c r="M1209" s="169"/>
      <c r="N1209" s="169"/>
      <c r="O1209" s="169"/>
      <c r="P1209" s="169"/>
      <c r="Q1209" s="169"/>
      <c r="R1209" s="169"/>
      <c r="S1209" s="207"/>
      <c r="T1209" s="169"/>
      <c r="U1209" s="207">
        <v>0</v>
      </c>
      <c r="V1209" s="169"/>
      <c r="W1209" s="180"/>
      <c r="X1209" s="207">
        <v>80</v>
      </c>
      <c r="Y1209" s="263">
        <v>1760</v>
      </c>
      <c r="Z1209" s="169"/>
      <c r="AA1209" s="169"/>
      <c r="AB1209" s="169"/>
      <c r="AC1209" s="169"/>
      <c r="AD1209" s="169"/>
      <c r="AE1209" s="169"/>
      <c r="AF1209" s="169"/>
      <c r="AG1209" s="169"/>
      <c r="AH1209" s="207">
        <v>1760</v>
      </c>
    </row>
    <row r="1210" spans="2:34" ht="24.75" x14ac:dyDescent="0.25">
      <c r="B1210" s="100"/>
      <c r="C1210" s="48" t="s">
        <v>1127</v>
      </c>
      <c r="D1210" s="57">
        <v>80</v>
      </c>
      <c r="E1210" s="193">
        <v>22</v>
      </c>
      <c r="F1210" s="286" t="s">
        <v>2522</v>
      </c>
      <c r="G1210" s="287" t="s">
        <v>2524</v>
      </c>
      <c r="H1210" s="287" t="s">
        <v>2523</v>
      </c>
      <c r="I1210" s="50">
        <v>1760</v>
      </c>
      <c r="J1210" s="169"/>
      <c r="K1210" s="169"/>
      <c r="L1210" s="169"/>
      <c r="M1210" s="169"/>
      <c r="N1210" s="169"/>
      <c r="O1210" s="169"/>
      <c r="P1210" s="169"/>
      <c r="Q1210" s="169"/>
      <c r="R1210" s="169"/>
      <c r="S1210" s="207"/>
      <c r="T1210" s="169"/>
      <c r="U1210" s="207">
        <v>0</v>
      </c>
      <c r="V1210" s="169"/>
      <c r="W1210" s="180"/>
      <c r="X1210" s="207">
        <v>80</v>
      </c>
      <c r="Y1210" s="263">
        <v>1760</v>
      </c>
      <c r="Z1210" s="169"/>
      <c r="AA1210" s="169"/>
      <c r="AB1210" s="169"/>
      <c r="AC1210" s="169"/>
      <c r="AD1210" s="169"/>
      <c r="AE1210" s="169"/>
      <c r="AF1210" s="169"/>
      <c r="AG1210" s="169"/>
      <c r="AH1210" s="207">
        <v>1760</v>
      </c>
    </row>
    <row r="1211" spans="2:34" ht="24.75" x14ac:dyDescent="0.25">
      <c r="B1211" s="100"/>
      <c r="C1211" s="48" t="s">
        <v>1128</v>
      </c>
      <c r="D1211" s="57">
        <v>80</v>
      </c>
      <c r="E1211" s="193">
        <v>22</v>
      </c>
      <c r="F1211" s="286" t="s">
        <v>2522</v>
      </c>
      <c r="G1211" s="287" t="s">
        <v>2524</v>
      </c>
      <c r="H1211" s="287" t="s">
        <v>2523</v>
      </c>
      <c r="I1211" s="50">
        <v>1760</v>
      </c>
      <c r="J1211" s="169"/>
      <c r="K1211" s="169"/>
      <c r="L1211" s="169"/>
      <c r="M1211" s="169"/>
      <c r="N1211" s="169"/>
      <c r="O1211" s="169"/>
      <c r="P1211" s="169"/>
      <c r="Q1211" s="169"/>
      <c r="R1211" s="169"/>
      <c r="S1211" s="207"/>
      <c r="T1211" s="169"/>
      <c r="U1211" s="207">
        <v>0</v>
      </c>
      <c r="V1211" s="169"/>
      <c r="W1211" s="180"/>
      <c r="X1211" s="207">
        <v>80</v>
      </c>
      <c r="Y1211" s="263">
        <v>1760</v>
      </c>
      <c r="Z1211" s="169"/>
      <c r="AA1211" s="169"/>
      <c r="AB1211" s="169"/>
      <c r="AC1211" s="169"/>
      <c r="AD1211" s="169"/>
      <c r="AE1211" s="169"/>
      <c r="AF1211" s="169"/>
      <c r="AG1211" s="169"/>
      <c r="AH1211" s="207">
        <v>1760</v>
      </c>
    </row>
    <row r="1212" spans="2:34" ht="24.75" x14ac:dyDescent="0.25">
      <c r="B1212" s="100"/>
      <c r="C1212" s="48" t="s">
        <v>1129</v>
      </c>
      <c r="D1212" s="57">
        <v>80</v>
      </c>
      <c r="E1212" s="193">
        <v>22</v>
      </c>
      <c r="F1212" s="286" t="s">
        <v>2522</v>
      </c>
      <c r="G1212" s="287" t="s">
        <v>2524</v>
      </c>
      <c r="H1212" s="287" t="s">
        <v>2523</v>
      </c>
      <c r="I1212" s="50">
        <v>1760</v>
      </c>
      <c r="J1212" s="169"/>
      <c r="K1212" s="169"/>
      <c r="L1212" s="169"/>
      <c r="M1212" s="169"/>
      <c r="N1212" s="169"/>
      <c r="O1212" s="169"/>
      <c r="P1212" s="169"/>
      <c r="Q1212" s="169"/>
      <c r="R1212" s="169"/>
      <c r="S1212" s="207"/>
      <c r="T1212" s="169"/>
      <c r="U1212" s="207">
        <v>0</v>
      </c>
      <c r="V1212" s="169"/>
      <c r="W1212" s="180"/>
      <c r="X1212" s="207">
        <v>80</v>
      </c>
      <c r="Y1212" s="263">
        <v>1760</v>
      </c>
      <c r="Z1212" s="169"/>
      <c r="AA1212" s="169"/>
      <c r="AB1212" s="169"/>
      <c r="AC1212" s="169"/>
      <c r="AD1212" s="169"/>
      <c r="AE1212" s="169"/>
      <c r="AF1212" s="169"/>
      <c r="AG1212" s="169"/>
      <c r="AH1212" s="207">
        <v>1760</v>
      </c>
    </row>
    <row r="1213" spans="2:34" ht="24.75" x14ac:dyDescent="0.25">
      <c r="B1213" s="100"/>
      <c r="C1213" s="48" t="s">
        <v>1130</v>
      </c>
      <c r="D1213" s="57">
        <v>80</v>
      </c>
      <c r="E1213" s="193">
        <v>22</v>
      </c>
      <c r="F1213" s="286" t="s">
        <v>2522</v>
      </c>
      <c r="G1213" s="287" t="s">
        <v>2524</v>
      </c>
      <c r="H1213" s="287" t="s">
        <v>2523</v>
      </c>
      <c r="I1213" s="50">
        <v>1760</v>
      </c>
      <c r="J1213" s="169"/>
      <c r="K1213" s="169"/>
      <c r="L1213" s="169"/>
      <c r="M1213" s="169"/>
      <c r="N1213" s="169"/>
      <c r="O1213" s="169"/>
      <c r="P1213" s="169"/>
      <c r="Q1213" s="169"/>
      <c r="R1213" s="169"/>
      <c r="S1213" s="207"/>
      <c r="T1213" s="169"/>
      <c r="U1213" s="207">
        <v>0</v>
      </c>
      <c r="V1213" s="169"/>
      <c r="W1213" s="180"/>
      <c r="X1213" s="207">
        <v>80</v>
      </c>
      <c r="Y1213" s="263">
        <v>1760</v>
      </c>
      <c r="Z1213" s="169"/>
      <c r="AA1213" s="169"/>
      <c r="AB1213" s="169"/>
      <c r="AC1213" s="169"/>
      <c r="AD1213" s="169"/>
      <c r="AE1213" s="169"/>
      <c r="AF1213" s="169"/>
      <c r="AG1213" s="169"/>
      <c r="AH1213" s="207">
        <v>1760</v>
      </c>
    </row>
    <row r="1214" spans="2:34" ht="24.75" x14ac:dyDescent="0.25">
      <c r="B1214" s="100"/>
      <c r="C1214" s="48" t="s">
        <v>1131</v>
      </c>
      <c r="D1214" s="57">
        <v>80</v>
      </c>
      <c r="E1214" s="193">
        <v>22</v>
      </c>
      <c r="F1214" s="286" t="s">
        <v>2522</v>
      </c>
      <c r="G1214" s="287" t="s">
        <v>2524</v>
      </c>
      <c r="H1214" s="287" t="s">
        <v>2523</v>
      </c>
      <c r="I1214" s="50">
        <v>1760</v>
      </c>
      <c r="J1214" s="169"/>
      <c r="K1214" s="169"/>
      <c r="L1214" s="169"/>
      <c r="M1214" s="169"/>
      <c r="N1214" s="169"/>
      <c r="O1214" s="169"/>
      <c r="P1214" s="169"/>
      <c r="Q1214" s="169"/>
      <c r="R1214" s="169"/>
      <c r="S1214" s="207"/>
      <c r="T1214" s="169"/>
      <c r="U1214" s="207">
        <v>0</v>
      </c>
      <c r="V1214" s="169"/>
      <c r="W1214" s="180"/>
      <c r="X1214" s="207">
        <v>80</v>
      </c>
      <c r="Y1214" s="263">
        <v>1760</v>
      </c>
      <c r="Z1214" s="169"/>
      <c r="AA1214" s="169"/>
      <c r="AB1214" s="169"/>
      <c r="AC1214" s="169"/>
      <c r="AD1214" s="169"/>
      <c r="AE1214" s="169"/>
      <c r="AF1214" s="169"/>
      <c r="AG1214" s="169"/>
      <c r="AH1214" s="207">
        <v>1760</v>
      </c>
    </row>
    <row r="1215" spans="2:34" ht="24.75" x14ac:dyDescent="0.25">
      <c r="B1215" s="100"/>
      <c r="C1215" s="48" t="s">
        <v>1132</v>
      </c>
      <c r="D1215" s="57">
        <v>80</v>
      </c>
      <c r="E1215" s="193">
        <v>22</v>
      </c>
      <c r="F1215" s="286" t="s">
        <v>2522</v>
      </c>
      <c r="G1215" s="287" t="s">
        <v>2524</v>
      </c>
      <c r="H1215" s="287" t="s">
        <v>2523</v>
      </c>
      <c r="I1215" s="50">
        <v>1760</v>
      </c>
      <c r="J1215" s="169"/>
      <c r="K1215" s="169"/>
      <c r="L1215" s="169"/>
      <c r="M1215" s="169"/>
      <c r="N1215" s="169"/>
      <c r="O1215" s="169"/>
      <c r="P1215" s="169"/>
      <c r="Q1215" s="169"/>
      <c r="R1215" s="169"/>
      <c r="S1215" s="207"/>
      <c r="T1215" s="169"/>
      <c r="U1215" s="207">
        <v>0</v>
      </c>
      <c r="V1215" s="169"/>
      <c r="W1215" s="180"/>
      <c r="X1215" s="207">
        <v>80</v>
      </c>
      <c r="Y1215" s="263">
        <v>1760</v>
      </c>
      <c r="Z1215" s="169"/>
      <c r="AA1215" s="169"/>
      <c r="AB1215" s="169"/>
      <c r="AC1215" s="169"/>
      <c r="AD1215" s="169"/>
      <c r="AE1215" s="169"/>
      <c r="AF1215" s="169"/>
      <c r="AG1215" s="169"/>
      <c r="AH1215" s="207">
        <v>1760</v>
      </c>
    </row>
    <row r="1216" spans="2:34" ht="24.75" x14ac:dyDescent="0.25">
      <c r="B1216" s="100"/>
      <c r="C1216" s="48" t="s">
        <v>1133</v>
      </c>
      <c r="D1216" s="57">
        <v>80</v>
      </c>
      <c r="E1216" s="193">
        <v>22</v>
      </c>
      <c r="F1216" s="286" t="s">
        <v>2522</v>
      </c>
      <c r="G1216" s="287" t="s">
        <v>2524</v>
      </c>
      <c r="H1216" s="287" t="s">
        <v>2523</v>
      </c>
      <c r="I1216" s="50">
        <v>1760</v>
      </c>
      <c r="J1216" s="169"/>
      <c r="K1216" s="169"/>
      <c r="L1216" s="169"/>
      <c r="M1216" s="169"/>
      <c r="N1216" s="169"/>
      <c r="O1216" s="169"/>
      <c r="P1216" s="169"/>
      <c r="Q1216" s="169"/>
      <c r="R1216" s="169"/>
      <c r="S1216" s="207"/>
      <c r="T1216" s="169"/>
      <c r="U1216" s="207">
        <v>0</v>
      </c>
      <c r="V1216" s="169"/>
      <c r="W1216" s="180"/>
      <c r="X1216" s="207">
        <v>80</v>
      </c>
      <c r="Y1216" s="263">
        <v>1760</v>
      </c>
      <c r="Z1216" s="169"/>
      <c r="AA1216" s="169"/>
      <c r="AB1216" s="169"/>
      <c r="AC1216" s="169"/>
      <c r="AD1216" s="169"/>
      <c r="AE1216" s="169"/>
      <c r="AF1216" s="169"/>
      <c r="AG1216" s="169"/>
      <c r="AH1216" s="207">
        <v>1760</v>
      </c>
    </row>
    <row r="1217" spans="2:34" ht="24.75" x14ac:dyDescent="0.25">
      <c r="B1217" s="100"/>
      <c r="C1217" s="48" t="s">
        <v>1134</v>
      </c>
      <c r="D1217" s="57">
        <v>200</v>
      </c>
      <c r="E1217" s="193">
        <v>22</v>
      </c>
      <c r="F1217" s="286" t="s">
        <v>2522</v>
      </c>
      <c r="G1217" s="287" t="s">
        <v>2524</v>
      </c>
      <c r="H1217" s="287" t="s">
        <v>2523</v>
      </c>
      <c r="I1217" s="50">
        <v>4400</v>
      </c>
      <c r="J1217" s="169"/>
      <c r="K1217" s="169"/>
      <c r="L1217" s="169"/>
      <c r="M1217" s="169"/>
      <c r="N1217" s="169"/>
      <c r="O1217" s="169"/>
      <c r="P1217" s="169"/>
      <c r="Q1217" s="169"/>
      <c r="R1217" s="169"/>
      <c r="S1217" s="207"/>
      <c r="T1217" s="169"/>
      <c r="U1217" s="207">
        <v>0</v>
      </c>
      <c r="V1217" s="169"/>
      <c r="W1217" s="180"/>
      <c r="X1217" s="207">
        <v>200</v>
      </c>
      <c r="Y1217" s="263">
        <v>4400</v>
      </c>
      <c r="Z1217" s="169"/>
      <c r="AA1217" s="169"/>
      <c r="AB1217" s="169"/>
      <c r="AC1217" s="169"/>
      <c r="AD1217" s="169"/>
      <c r="AE1217" s="169"/>
      <c r="AF1217" s="169"/>
      <c r="AG1217" s="169"/>
      <c r="AH1217" s="207">
        <v>4400</v>
      </c>
    </row>
    <row r="1218" spans="2:34" ht="24.75" x14ac:dyDescent="0.25">
      <c r="B1218" s="100"/>
      <c r="C1218" s="48" t="s">
        <v>1135</v>
      </c>
      <c r="D1218" s="57">
        <v>80</v>
      </c>
      <c r="E1218" s="193">
        <v>22</v>
      </c>
      <c r="F1218" s="286" t="s">
        <v>2522</v>
      </c>
      <c r="G1218" s="287" t="s">
        <v>2524</v>
      </c>
      <c r="H1218" s="287" t="s">
        <v>2523</v>
      </c>
      <c r="I1218" s="50">
        <v>1760</v>
      </c>
      <c r="J1218" s="169"/>
      <c r="K1218" s="169"/>
      <c r="L1218" s="169"/>
      <c r="M1218" s="169"/>
      <c r="N1218" s="169"/>
      <c r="O1218" s="169"/>
      <c r="P1218" s="169"/>
      <c r="Q1218" s="169"/>
      <c r="R1218" s="169"/>
      <c r="S1218" s="207"/>
      <c r="T1218" s="169"/>
      <c r="U1218" s="207">
        <v>0</v>
      </c>
      <c r="V1218" s="169"/>
      <c r="W1218" s="180"/>
      <c r="X1218" s="207">
        <v>80</v>
      </c>
      <c r="Y1218" s="263">
        <v>1760</v>
      </c>
      <c r="Z1218" s="169"/>
      <c r="AA1218" s="169"/>
      <c r="AB1218" s="169"/>
      <c r="AC1218" s="169"/>
      <c r="AD1218" s="169"/>
      <c r="AE1218" s="169"/>
      <c r="AF1218" s="169"/>
      <c r="AG1218" s="169"/>
      <c r="AH1218" s="207">
        <v>1760</v>
      </c>
    </row>
    <row r="1219" spans="2:34" ht="24.75" x14ac:dyDescent="0.25">
      <c r="B1219" s="100"/>
      <c r="C1219" s="48" t="s">
        <v>1136</v>
      </c>
      <c r="D1219" s="57">
        <v>100</v>
      </c>
      <c r="E1219" s="193">
        <v>22</v>
      </c>
      <c r="F1219" s="286" t="s">
        <v>2522</v>
      </c>
      <c r="G1219" s="287" t="s">
        <v>2524</v>
      </c>
      <c r="H1219" s="287" t="s">
        <v>2523</v>
      </c>
      <c r="I1219" s="50">
        <v>2200</v>
      </c>
      <c r="J1219" s="169"/>
      <c r="K1219" s="169"/>
      <c r="L1219" s="169"/>
      <c r="M1219" s="169"/>
      <c r="N1219" s="169"/>
      <c r="O1219" s="169"/>
      <c r="P1219" s="169"/>
      <c r="Q1219" s="169"/>
      <c r="R1219" s="169"/>
      <c r="S1219" s="207"/>
      <c r="T1219" s="169"/>
      <c r="U1219" s="207">
        <v>0</v>
      </c>
      <c r="V1219" s="169"/>
      <c r="W1219" s="180"/>
      <c r="X1219" s="207">
        <v>100</v>
      </c>
      <c r="Y1219" s="263">
        <v>2200</v>
      </c>
      <c r="Z1219" s="169"/>
      <c r="AA1219" s="169"/>
      <c r="AB1219" s="169"/>
      <c r="AC1219" s="169"/>
      <c r="AD1219" s="169"/>
      <c r="AE1219" s="169"/>
      <c r="AF1219" s="169"/>
      <c r="AG1219" s="169"/>
      <c r="AH1219" s="207">
        <v>2200</v>
      </c>
    </row>
    <row r="1220" spans="2:34" ht="24.75" x14ac:dyDescent="0.25">
      <c r="B1220" s="100"/>
      <c r="C1220" s="48" t="s">
        <v>1137</v>
      </c>
      <c r="D1220" s="57">
        <v>80</v>
      </c>
      <c r="E1220" s="193">
        <v>22</v>
      </c>
      <c r="F1220" s="286" t="s">
        <v>2522</v>
      </c>
      <c r="G1220" s="287" t="s">
        <v>2524</v>
      </c>
      <c r="H1220" s="287" t="s">
        <v>2523</v>
      </c>
      <c r="I1220" s="50">
        <v>1760</v>
      </c>
      <c r="J1220" s="169"/>
      <c r="K1220" s="169"/>
      <c r="L1220" s="169"/>
      <c r="M1220" s="169"/>
      <c r="N1220" s="169"/>
      <c r="O1220" s="169"/>
      <c r="P1220" s="169"/>
      <c r="Q1220" s="169"/>
      <c r="R1220" s="169"/>
      <c r="S1220" s="207"/>
      <c r="T1220" s="169"/>
      <c r="U1220" s="207">
        <v>0</v>
      </c>
      <c r="V1220" s="169"/>
      <c r="W1220" s="180"/>
      <c r="X1220" s="207">
        <v>80</v>
      </c>
      <c r="Y1220" s="263">
        <v>1760</v>
      </c>
      <c r="Z1220" s="169"/>
      <c r="AA1220" s="169"/>
      <c r="AB1220" s="169"/>
      <c r="AC1220" s="169"/>
      <c r="AD1220" s="169"/>
      <c r="AE1220" s="169"/>
      <c r="AF1220" s="169"/>
      <c r="AG1220" s="169"/>
      <c r="AH1220" s="207">
        <v>1760</v>
      </c>
    </row>
    <row r="1221" spans="2:34" ht="24.75" x14ac:dyDescent="0.25">
      <c r="B1221" s="100"/>
      <c r="C1221" s="48" t="s">
        <v>1138</v>
      </c>
      <c r="D1221" s="57">
        <v>100</v>
      </c>
      <c r="E1221" s="193">
        <v>30</v>
      </c>
      <c r="F1221" s="286" t="s">
        <v>2522</v>
      </c>
      <c r="G1221" s="287" t="s">
        <v>2524</v>
      </c>
      <c r="H1221" s="287" t="s">
        <v>2523</v>
      </c>
      <c r="I1221" s="50">
        <v>3000</v>
      </c>
      <c r="J1221" s="169"/>
      <c r="K1221" s="169"/>
      <c r="L1221" s="169"/>
      <c r="M1221" s="169"/>
      <c r="N1221" s="169"/>
      <c r="O1221" s="169"/>
      <c r="P1221" s="169"/>
      <c r="Q1221" s="169"/>
      <c r="R1221" s="169"/>
      <c r="S1221" s="207"/>
      <c r="T1221" s="169"/>
      <c r="U1221" s="207">
        <v>0</v>
      </c>
      <c r="V1221" s="169"/>
      <c r="W1221" s="180"/>
      <c r="X1221" s="207">
        <v>100</v>
      </c>
      <c r="Y1221" s="263">
        <v>3000</v>
      </c>
      <c r="Z1221" s="169"/>
      <c r="AA1221" s="169"/>
      <c r="AB1221" s="169"/>
      <c r="AC1221" s="169"/>
      <c r="AD1221" s="169"/>
      <c r="AE1221" s="169"/>
      <c r="AF1221" s="169"/>
      <c r="AG1221" s="169"/>
      <c r="AH1221" s="207">
        <v>3000</v>
      </c>
    </row>
    <row r="1222" spans="2:34" ht="24.75" x14ac:dyDescent="0.25">
      <c r="B1222" s="6">
        <v>2400</v>
      </c>
      <c r="C1222" s="90" t="s">
        <v>1139</v>
      </c>
      <c r="D1222" s="6"/>
      <c r="E1222" s="6"/>
      <c r="F1222" s="6"/>
      <c r="G1222" s="6"/>
      <c r="H1222" s="6"/>
      <c r="I1222" s="9">
        <v>834139.02160000009</v>
      </c>
      <c r="J1222" s="177">
        <v>0</v>
      </c>
      <c r="K1222" s="177">
        <v>0</v>
      </c>
      <c r="L1222" s="177">
        <v>78</v>
      </c>
      <c r="M1222" s="177">
        <v>9587.9500000000007</v>
      </c>
      <c r="N1222" s="177">
        <v>0</v>
      </c>
      <c r="O1222" s="177">
        <v>0</v>
      </c>
      <c r="P1222" s="177">
        <v>167</v>
      </c>
      <c r="Q1222" s="177">
        <v>39616.120173913048</v>
      </c>
      <c r="R1222" s="177">
        <v>71</v>
      </c>
      <c r="S1222" s="213">
        <v>10173.429588571429</v>
      </c>
      <c r="T1222" s="177">
        <v>3</v>
      </c>
      <c r="U1222" s="177">
        <v>5250</v>
      </c>
      <c r="V1222" s="177">
        <v>0</v>
      </c>
      <c r="W1222" s="182">
        <v>0</v>
      </c>
      <c r="X1222" s="177">
        <v>3323</v>
      </c>
      <c r="Y1222" s="265">
        <v>657952.39360222151</v>
      </c>
      <c r="Z1222" s="177">
        <v>0</v>
      </c>
      <c r="AA1222" s="177">
        <v>0</v>
      </c>
      <c r="AB1222" s="177">
        <v>0</v>
      </c>
      <c r="AC1222" s="177">
        <v>0</v>
      </c>
      <c r="AD1222" s="177">
        <v>0</v>
      </c>
      <c r="AE1222" s="177">
        <v>0</v>
      </c>
      <c r="AF1222" s="177">
        <v>0</v>
      </c>
      <c r="AG1222" s="177">
        <v>0</v>
      </c>
      <c r="AH1222" s="213">
        <v>834139.02160000009</v>
      </c>
    </row>
    <row r="1223" spans="2:34" x14ac:dyDescent="0.25">
      <c r="B1223" s="11">
        <v>241</v>
      </c>
      <c r="C1223" s="79" t="s">
        <v>1140</v>
      </c>
      <c r="D1223" s="11"/>
      <c r="E1223" s="11"/>
      <c r="F1223" s="11"/>
      <c r="G1223" s="11"/>
      <c r="H1223" s="11"/>
      <c r="I1223" s="13">
        <v>65460</v>
      </c>
      <c r="J1223" s="171">
        <v>0</v>
      </c>
      <c r="K1223" s="171">
        <v>0</v>
      </c>
      <c r="L1223" s="171">
        <v>0</v>
      </c>
      <c r="M1223" s="171">
        <v>0</v>
      </c>
      <c r="N1223" s="171">
        <v>0</v>
      </c>
      <c r="O1223" s="171">
        <v>0</v>
      </c>
      <c r="P1223" s="171">
        <v>0</v>
      </c>
      <c r="Q1223" s="171">
        <v>0</v>
      </c>
      <c r="R1223" s="171">
        <v>0</v>
      </c>
      <c r="S1223" s="185">
        <v>0</v>
      </c>
      <c r="T1223" s="171">
        <v>0</v>
      </c>
      <c r="U1223" s="171">
        <v>0</v>
      </c>
      <c r="V1223" s="171">
        <v>0</v>
      </c>
      <c r="W1223" s="181">
        <v>0</v>
      </c>
      <c r="X1223" s="171">
        <v>2157</v>
      </c>
      <c r="Y1223" s="266">
        <v>65460</v>
      </c>
      <c r="Z1223" s="171">
        <v>0</v>
      </c>
      <c r="AA1223" s="171">
        <v>0</v>
      </c>
      <c r="AB1223" s="171">
        <v>0</v>
      </c>
      <c r="AC1223" s="171">
        <v>0</v>
      </c>
      <c r="AD1223" s="171">
        <v>0</v>
      </c>
      <c r="AE1223" s="171">
        <v>0</v>
      </c>
      <c r="AF1223" s="171">
        <v>0</v>
      </c>
      <c r="AG1223" s="181">
        <v>0</v>
      </c>
      <c r="AH1223" s="201">
        <v>65460</v>
      </c>
    </row>
    <row r="1224" spans="2:34" ht="24.75" x14ac:dyDescent="0.25">
      <c r="B1224" s="15">
        <v>24102</v>
      </c>
      <c r="C1224" s="67" t="s">
        <v>1141</v>
      </c>
      <c r="D1224" s="15"/>
      <c r="E1224" s="15"/>
      <c r="F1224" s="15"/>
      <c r="G1224" s="15"/>
      <c r="H1224" s="15"/>
      <c r="I1224" s="18">
        <v>50560</v>
      </c>
      <c r="J1224" s="173">
        <v>0</v>
      </c>
      <c r="K1224" s="173">
        <v>0</v>
      </c>
      <c r="L1224" s="173">
        <v>0</v>
      </c>
      <c r="M1224" s="173">
        <v>0</v>
      </c>
      <c r="N1224" s="173">
        <v>0</v>
      </c>
      <c r="O1224" s="173">
        <v>0</v>
      </c>
      <c r="P1224" s="173">
        <v>0</v>
      </c>
      <c r="Q1224" s="173">
        <v>0</v>
      </c>
      <c r="R1224" s="173">
        <v>0</v>
      </c>
      <c r="S1224" s="184">
        <v>0</v>
      </c>
      <c r="T1224" s="173">
        <v>0</v>
      </c>
      <c r="U1224" s="173">
        <v>0</v>
      </c>
      <c r="V1224" s="173">
        <v>0</v>
      </c>
      <c r="W1224" s="179">
        <v>0</v>
      </c>
      <c r="X1224" s="173">
        <v>87</v>
      </c>
      <c r="Y1224" s="267">
        <v>50560</v>
      </c>
      <c r="Z1224" s="173">
        <v>0</v>
      </c>
      <c r="AA1224" s="173">
        <v>0</v>
      </c>
      <c r="AB1224" s="173">
        <v>0</v>
      </c>
      <c r="AC1224" s="173">
        <v>0</v>
      </c>
      <c r="AD1224" s="173">
        <v>0</v>
      </c>
      <c r="AE1224" s="173">
        <v>0</v>
      </c>
      <c r="AF1224" s="173">
        <v>0</v>
      </c>
      <c r="AG1224" s="179">
        <v>0</v>
      </c>
      <c r="AH1224" s="204">
        <v>50560</v>
      </c>
    </row>
    <row r="1225" spans="2:34" ht="24.75" x14ac:dyDescent="0.25">
      <c r="B1225" s="26"/>
      <c r="C1225" s="48" t="s">
        <v>1142</v>
      </c>
      <c r="D1225" s="49">
        <v>0</v>
      </c>
      <c r="E1225" s="23"/>
      <c r="F1225" s="286" t="s">
        <v>2522</v>
      </c>
      <c r="G1225" s="287" t="s">
        <v>2524</v>
      </c>
      <c r="H1225" s="287" t="s">
        <v>2523</v>
      </c>
      <c r="I1225" s="50">
        <v>0</v>
      </c>
      <c r="J1225" s="169"/>
      <c r="K1225" s="169"/>
      <c r="L1225" s="169"/>
      <c r="M1225" s="169"/>
      <c r="N1225" s="169"/>
      <c r="O1225" s="169"/>
      <c r="P1225" s="169"/>
      <c r="Q1225" s="169"/>
      <c r="R1225" s="169"/>
      <c r="S1225" s="207"/>
      <c r="T1225" s="169"/>
      <c r="U1225" s="169"/>
      <c r="V1225" s="169"/>
      <c r="W1225" s="180"/>
      <c r="X1225" s="207">
        <v>0</v>
      </c>
      <c r="Y1225" s="263">
        <v>0</v>
      </c>
      <c r="Z1225" s="169"/>
      <c r="AA1225" s="169"/>
      <c r="AB1225" s="169"/>
      <c r="AC1225" s="169"/>
      <c r="AD1225" s="169"/>
      <c r="AE1225" s="169"/>
      <c r="AF1225" s="169"/>
      <c r="AG1225" s="180"/>
      <c r="AH1225" s="207">
        <v>0</v>
      </c>
    </row>
    <row r="1226" spans="2:34" ht="24.75" x14ac:dyDescent="0.25">
      <c r="B1226" s="26"/>
      <c r="C1226" s="48" t="s">
        <v>1142</v>
      </c>
      <c r="D1226" s="49">
        <v>10</v>
      </c>
      <c r="E1226" s="23"/>
      <c r="F1226" s="286" t="s">
        <v>2522</v>
      </c>
      <c r="G1226" s="287" t="s">
        <v>2524</v>
      </c>
      <c r="H1226" s="287" t="s">
        <v>2523</v>
      </c>
      <c r="I1226" s="50">
        <v>2000</v>
      </c>
      <c r="J1226" s="169"/>
      <c r="K1226" s="169"/>
      <c r="L1226" s="169"/>
      <c r="M1226" s="169"/>
      <c r="N1226" s="169"/>
      <c r="O1226" s="169"/>
      <c r="P1226" s="169"/>
      <c r="Q1226" s="169"/>
      <c r="R1226" s="169"/>
      <c r="S1226" s="207"/>
      <c r="T1226" s="169"/>
      <c r="U1226" s="169"/>
      <c r="V1226" s="169"/>
      <c r="W1226" s="180"/>
      <c r="X1226" s="207">
        <v>10</v>
      </c>
      <c r="Y1226" s="263">
        <v>2000</v>
      </c>
      <c r="Z1226" s="169"/>
      <c r="AA1226" s="169"/>
      <c r="AB1226" s="169"/>
      <c r="AC1226" s="169"/>
      <c r="AD1226" s="169"/>
      <c r="AE1226" s="169"/>
      <c r="AF1226" s="169"/>
      <c r="AG1226" s="180"/>
      <c r="AH1226" s="207">
        <v>2000</v>
      </c>
    </row>
    <row r="1227" spans="2:34" ht="24.75" x14ac:dyDescent="0.25">
      <c r="B1227" s="26"/>
      <c r="C1227" s="48" t="s">
        <v>1143</v>
      </c>
      <c r="D1227" s="49">
        <v>6</v>
      </c>
      <c r="E1227" s="23"/>
      <c r="F1227" s="286" t="s">
        <v>2522</v>
      </c>
      <c r="G1227" s="287" t="s">
        <v>2524</v>
      </c>
      <c r="H1227" s="287" t="s">
        <v>2523</v>
      </c>
      <c r="I1227" s="50">
        <v>21000</v>
      </c>
      <c r="J1227" s="169"/>
      <c r="K1227" s="169"/>
      <c r="L1227" s="169"/>
      <c r="M1227" s="169"/>
      <c r="N1227" s="169"/>
      <c r="O1227" s="169"/>
      <c r="P1227" s="169"/>
      <c r="Q1227" s="169"/>
      <c r="R1227" s="169"/>
      <c r="S1227" s="207"/>
      <c r="T1227" s="169"/>
      <c r="U1227" s="169"/>
      <c r="V1227" s="169"/>
      <c r="W1227" s="180"/>
      <c r="X1227" s="207">
        <v>6</v>
      </c>
      <c r="Y1227" s="263">
        <v>21000</v>
      </c>
      <c r="Z1227" s="169"/>
      <c r="AA1227" s="169"/>
      <c r="AB1227" s="169"/>
      <c r="AC1227" s="169"/>
      <c r="AD1227" s="169"/>
      <c r="AE1227" s="169"/>
      <c r="AF1227" s="169"/>
      <c r="AG1227" s="180"/>
      <c r="AH1227" s="207">
        <v>21000</v>
      </c>
    </row>
    <row r="1228" spans="2:34" ht="24.75" x14ac:dyDescent="0.25">
      <c r="B1228" s="26"/>
      <c r="C1228" s="48" t="s">
        <v>1143</v>
      </c>
      <c r="D1228" s="49">
        <v>0</v>
      </c>
      <c r="E1228" s="23"/>
      <c r="F1228" s="286" t="s">
        <v>2522</v>
      </c>
      <c r="G1228" s="287" t="s">
        <v>2524</v>
      </c>
      <c r="H1228" s="287" t="s">
        <v>2523</v>
      </c>
      <c r="I1228" s="50">
        <v>0</v>
      </c>
      <c r="J1228" s="169"/>
      <c r="K1228" s="169"/>
      <c r="L1228" s="169"/>
      <c r="M1228" s="169"/>
      <c r="N1228" s="169"/>
      <c r="O1228" s="169"/>
      <c r="P1228" s="169"/>
      <c r="Q1228" s="169"/>
      <c r="R1228" s="169"/>
      <c r="S1228" s="207"/>
      <c r="T1228" s="169"/>
      <c r="U1228" s="169"/>
      <c r="V1228" s="169"/>
      <c r="W1228" s="180"/>
      <c r="X1228" s="207">
        <v>0</v>
      </c>
      <c r="Y1228" s="263">
        <v>0</v>
      </c>
      <c r="Z1228" s="169"/>
      <c r="AA1228" s="169"/>
      <c r="AB1228" s="169"/>
      <c r="AC1228" s="169"/>
      <c r="AD1228" s="169"/>
      <c r="AE1228" s="169"/>
      <c r="AF1228" s="169"/>
      <c r="AG1228" s="180"/>
      <c r="AH1228" s="207">
        <v>0</v>
      </c>
    </row>
    <row r="1229" spans="2:34" ht="24.75" x14ac:dyDescent="0.25">
      <c r="B1229" s="26"/>
      <c r="C1229" s="48" t="s">
        <v>1144</v>
      </c>
      <c r="D1229" s="49">
        <v>20</v>
      </c>
      <c r="E1229" s="23"/>
      <c r="F1229" s="286" t="s">
        <v>2522</v>
      </c>
      <c r="G1229" s="287" t="s">
        <v>2524</v>
      </c>
      <c r="H1229" s="287" t="s">
        <v>2523</v>
      </c>
      <c r="I1229" s="50">
        <v>4000</v>
      </c>
      <c r="J1229" s="169"/>
      <c r="K1229" s="169"/>
      <c r="L1229" s="169"/>
      <c r="M1229" s="169"/>
      <c r="N1229" s="169"/>
      <c r="O1229" s="169"/>
      <c r="P1229" s="169"/>
      <c r="Q1229" s="169"/>
      <c r="R1229" s="169"/>
      <c r="S1229" s="207"/>
      <c r="T1229" s="169"/>
      <c r="U1229" s="169"/>
      <c r="V1229" s="169"/>
      <c r="W1229" s="180"/>
      <c r="X1229" s="207">
        <v>20</v>
      </c>
      <c r="Y1229" s="263">
        <v>4000</v>
      </c>
      <c r="Z1229" s="169"/>
      <c r="AA1229" s="169"/>
      <c r="AB1229" s="169"/>
      <c r="AC1229" s="169"/>
      <c r="AD1229" s="169"/>
      <c r="AE1229" s="169"/>
      <c r="AF1229" s="169"/>
      <c r="AG1229" s="180"/>
      <c r="AH1229" s="207">
        <v>4000</v>
      </c>
    </row>
    <row r="1230" spans="2:34" ht="24.75" x14ac:dyDescent="0.25">
      <c r="B1230" s="26"/>
      <c r="C1230" s="48" t="s">
        <v>1145</v>
      </c>
      <c r="D1230" s="49">
        <v>0</v>
      </c>
      <c r="E1230" s="23"/>
      <c r="F1230" s="286" t="s">
        <v>2522</v>
      </c>
      <c r="G1230" s="287" t="s">
        <v>2524</v>
      </c>
      <c r="H1230" s="287" t="s">
        <v>2523</v>
      </c>
      <c r="I1230" s="50">
        <v>0</v>
      </c>
      <c r="J1230" s="169"/>
      <c r="K1230" s="169"/>
      <c r="L1230" s="169"/>
      <c r="M1230" s="169"/>
      <c r="N1230" s="169"/>
      <c r="O1230" s="169"/>
      <c r="P1230" s="169"/>
      <c r="Q1230" s="169"/>
      <c r="R1230" s="169"/>
      <c r="S1230" s="207"/>
      <c r="T1230" s="169"/>
      <c r="U1230" s="169"/>
      <c r="V1230" s="169"/>
      <c r="W1230" s="180"/>
      <c r="X1230" s="207">
        <v>0</v>
      </c>
      <c r="Y1230" s="263">
        <v>0</v>
      </c>
      <c r="Z1230" s="169"/>
      <c r="AA1230" s="169"/>
      <c r="AB1230" s="169"/>
      <c r="AC1230" s="169"/>
      <c r="AD1230" s="169"/>
      <c r="AE1230" s="169"/>
      <c r="AF1230" s="169"/>
      <c r="AG1230" s="180"/>
      <c r="AH1230" s="207">
        <v>0</v>
      </c>
    </row>
    <row r="1231" spans="2:34" ht="24.75" x14ac:dyDescent="0.25">
      <c r="B1231" s="26"/>
      <c r="C1231" s="48" t="s">
        <v>1146</v>
      </c>
      <c r="D1231" s="49">
        <v>3</v>
      </c>
      <c r="E1231" s="23"/>
      <c r="F1231" s="286" t="s">
        <v>2522</v>
      </c>
      <c r="G1231" s="287" t="s">
        <v>2524</v>
      </c>
      <c r="H1231" s="287" t="s">
        <v>2523</v>
      </c>
      <c r="I1231" s="50">
        <v>9000</v>
      </c>
      <c r="J1231" s="169"/>
      <c r="K1231" s="169"/>
      <c r="L1231" s="169"/>
      <c r="M1231" s="169"/>
      <c r="N1231" s="169"/>
      <c r="O1231" s="169"/>
      <c r="P1231" s="169"/>
      <c r="Q1231" s="169"/>
      <c r="R1231" s="169"/>
      <c r="S1231" s="207"/>
      <c r="T1231" s="169"/>
      <c r="U1231" s="169"/>
      <c r="V1231" s="169"/>
      <c r="W1231" s="180"/>
      <c r="X1231" s="207">
        <v>3</v>
      </c>
      <c r="Y1231" s="263">
        <v>9000</v>
      </c>
      <c r="Z1231" s="169"/>
      <c r="AA1231" s="169"/>
      <c r="AB1231" s="169"/>
      <c r="AC1231" s="169"/>
      <c r="AD1231" s="169"/>
      <c r="AE1231" s="169"/>
      <c r="AF1231" s="169"/>
      <c r="AG1231" s="180"/>
      <c r="AH1231" s="207">
        <v>9000</v>
      </c>
    </row>
    <row r="1232" spans="2:34" ht="24.75" x14ac:dyDescent="0.25">
      <c r="B1232" s="26"/>
      <c r="C1232" s="48" t="s">
        <v>1146</v>
      </c>
      <c r="D1232" s="49">
        <v>0</v>
      </c>
      <c r="E1232" s="23"/>
      <c r="F1232" s="286" t="s">
        <v>2522</v>
      </c>
      <c r="G1232" s="287" t="s">
        <v>2524</v>
      </c>
      <c r="H1232" s="287" t="s">
        <v>2523</v>
      </c>
      <c r="I1232" s="50">
        <v>0</v>
      </c>
      <c r="J1232" s="169"/>
      <c r="K1232" s="169"/>
      <c r="L1232" s="169"/>
      <c r="M1232" s="169"/>
      <c r="N1232" s="169"/>
      <c r="O1232" s="169"/>
      <c r="P1232" s="169"/>
      <c r="Q1232" s="169"/>
      <c r="R1232" s="169"/>
      <c r="S1232" s="207"/>
      <c r="T1232" s="169"/>
      <c r="U1232" s="169"/>
      <c r="V1232" s="169"/>
      <c r="W1232" s="180"/>
      <c r="X1232" s="207">
        <v>0</v>
      </c>
      <c r="Y1232" s="263">
        <v>0</v>
      </c>
      <c r="Z1232" s="169"/>
      <c r="AA1232" s="169"/>
      <c r="AB1232" s="169"/>
      <c r="AC1232" s="169"/>
      <c r="AD1232" s="169"/>
      <c r="AE1232" s="169"/>
      <c r="AF1232" s="169"/>
      <c r="AG1232" s="180"/>
      <c r="AH1232" s="207">
        <v>0</v>
      </c>
    </row>
    <row r="1233" spans="2:34" ht="24.75" x14ac:dyDescent="0.25">
      <c r="B1233" s="26"/>
      <c r="C1233" s="48" t="s">
        <v>1147</v>
      </c>
      <c r="D1233" s="49">
        <v>4</v>
      </c>
      <c r="E1233" s="23"/>
      <c r="F1233" s="286" t="s">
        <v>2522</v>
      </c>
      <c r="G1233" s="287" t="s">
        <v>2524</v>
      </c>
      <c r="H1233" s="287" t="s">
        <v>2523</v>
      </c>
      <c r="I1233" s="50">
        <v>6000</v>
      </c>
      <c r="J1233" s="169"/>
      <c r="K1233" s="169"/>
      <c r="L1233" s="169"/>
      <c r="M1233" s="169"/>
      <c r="N1233" s="169"/>
      <c r="O1233" s="169"/>
      <c r="P1233" s="169"/>
      <c r="Q1233" s="169"/>
      <c r="R1233" s="169"/>
      <c r="S1233" s="207"/>
      <c r="T1233" s="169"/>
      <c r="U1233" s="169"/>
      <c r="V1233" s="169"/>
      <c r="W1233" s="180"/>
      <c r="X1233" s="207">
        <v>4</v>
      </c>
      <c r="Y1233" s="263">
        <v>6000</v>
      </c>
      <c r="Z1233" s="169"/>
      <c r="AA1233" s="169"/>
      <c r="AB1233" s="169"/>
      <c r="AC1233" s="169"/>
      <c r="AD1233" s="169"/>
      <c r="AE1233" s="169"/>
      <c r="AF1233" s="169"/>
      <c r="AG1233" s="180"/>
      <c r="AH1233" s="207">
        <v>6000</v>
      </c>
    </row>
    <row r="1234" spans="2:34" ht="24.75" x14ac:dyDescent="0.25">
      <c r="B1234" s="26"/>
      <c r="C1234" s="48" t="s">
        <v>1148</v>
      </c>
      <c r="D1234" s="49">
        <v>4</v>
      </c>
      <c r="E1234" s="23"/>
      <c r="F1234" s="286" t="s">
        <v>2522</v>
      </c>
      <c r="G1234" s="287" t="s">
        <v>2524</v>
      </c>
      <c r="H1234" s="287" t="s">
        <v>2523</v>
      </c>
      <c r="I1234" s="50">
        <v>560</v>
      </c>
      <c r="J1234" s="169"/>
      <c r="K1234" s="169"/>
      <c r="L1234" s="169"/>
      <c r="M1234" s="169"/>
      <c r="N1234" s="169"/>
      <c r="O1234" s="169"/>
      <c r="P1234" s="169"/>
      <c r="Q1234" s="169"/>
      <c r="R1234" s="169"/>
      <c r="S1234" s="207"/>
      <c r="T1234" s="169"/>
      <c r="U1234" s="169"/>
      <c r="V1234" s="169"/>
      <c r="W1234" s="180"/>
      <c r="X1234" s="207">
        <v>4</v>
      </c>
      <c r="Y1234" s="263">
        <v>560</v>
      </c>
      <c r="Z1234" s="169"/>
      <c r="AA1234" s="169"/>
      <c r="AB1234" s="169"/>
      <c r="AC1234" s="169"/>
      <c r="AD1234" s="169"/>
      <c r="AE1234" s="169"/>
      <c r="AF1234" s="169"/>
      <c r="AG1234" s="180"/>
      <c r="AH1234" s="207">
        <v>560</v>
      </c>
    </row>
    <row r="1235" spans="2:34" ht="24.75" x14ac:dyDescent="0.25">
      <c r="B1235" s="26"/>
      <c r="C1235" s="48" t="s">
        <v>1149</v>
      </c>
      <c r="D1235" s="49">
        <v>0</v>
      </c>
      <c r="E1235" s="23"/>
      <c r="F1235" s="286" t="s">
        <v>2522</v>
      </c>
      <c r="G1235" s="287" t="s">
        <v>2524</v>
      </c>
      <c r="H1235" s="287" t="s">
        <v>2523</v>
      </c>
      <c r="I1235" s="50">
        <v>0</v>
      </c>
      <c r="J1235" s="169"/>
      <c r="K1235" s="169"/>
      <c r="L1235" s="169"/>
      <c r="M1235" s="169"/>
      <c r="N1235" s="169"/>
      <c r="O1235" s="169"/>
      <c r="P1235" s="169"/>
      <c r="Q1235" s="169"/>
      <c r="R1235" s="169"/>
      <c r="S1235" s="207"/>
      <c r="T1235" s="169"/>
      <c r="U1235" s="169"/>
      <c r="V1235" s="169"/>
      <c r="W1235" s="180"/>
      <c r="X1235" s="207">
        <v>0</v>
      </c>
      <c r="Y1235" s="263">
        <v>0</v>
      </c>
      <c r="Z1235" s="169"/>
      <c r="AA1235" s="169"/>
      <c r="AB1235" s="169"/>
      <c r="AC1235" s="169"/>
      <c r="AD1235" s="169"/>
      <c r="AE1235" s="169"/>
      <c r="AF1235" s="169"/>
      <c r="AG1235" s="180"/>
      <c r="AH1235" s="207">
        <v>0</v>
      </c>
    </row>
    <row r="1236" spans="2:34" ht="24.75" x14ac:dyDescent="0.25">
      <c r="B1236" s="26"/>
      <c r="C1236" s="48" t="s">
        <v>1150</v>
      </c>
      <c r="D1236" s="49">
        <v>40</v>
      </c>
      <c r="E1236" s="23"/>
      <c r="F1236" s="286" t="s">
        <v>2522</v>
      </c>
      <c r="G1236" s="287" t="s">
        <v>2524</v>
      </c>
      <c r="H1236" s="287" t="s">
        <v>2523</v>
      </c>
      <c r="I1236" s="50">
        <v>8000</v>
      </c>
      <c r="J1236" s="169"/>
      <c r="K1236" s="169"/>
      <c r="L1236" s="169"/>
      <c r="M1236" s="169"/>
      <c r="N1236" s="169"/>
      <c r="O1236" s="169"/>
      <c r="P1236" s="169"/>
      <c r="Q1236" s="169"/>
      <c r="R1236" s="169"/>
      <c r="S1236" s="207"/>
      <c r="T1236" s="169"/>
      <c r="U1236" s="169"/>
      <c r="V1236" s="169"/>
      <c r="W1236" s="180"/>
      <c r="X1236" s="207">
        <v>40</v>
      </c>
      <c r="Y1236" s="263">
        <v>8000</v>
      </c>
      <c r="Z1236" s="169"/>
      <c r="AA1236" s="169"/>
      <c r="AB1236" s="169"/>
      <c r="AC1236" s="169"/>
      <c r="AD1236" s="169"/>
      <c r="AE1236" s="169"/>
      <c r="AF1236" s="169"/>
      <c r="AG1236" s="180"/>
      <c r="AH1236" s="207">
        <v>8000</v>
      </c>
    </row>
    <row r="1237" spans="2:34" ht="24.75" x14ac:dyDescent="0.25">
      <c r="B1237" s="15">
        <v>24103</v>
      </c>
      <c r="C1237" s="67" t="s">
        <v>1151</v>
      </c>
      <c r="D1237" s="15"/>
      <c r="E1237" s="15"/>
      <c r="F1237" s="15"/>
      <c r="G1237" s="15"/>
      <c r="H1237" s="15"/>
      <c r="I1237" s="18">
        <v>14900</v>
      </c>
      <c r="J1237" s="173">
        <v>0</v>
      </c>
      <c r="K1237" s="173">
        <v>0</v>
      </c>
      <c r="L1237" s="173">
        <v>0</v>
      </c>
      <c r="M1237" s="173">
        <v>0</v>
      </c>
      <c r="N1237" s="173">
        <v>0</v>
      </c>
      <c r="O1237" s="173">
        <v>0</v>
      </c>
      <c r="P1237" s="173">
        <v>0</v>
      </c>
      <c r="Q1237" s="173">
        <v>0</v>
      </c>
      <c r="R1237" s="173">
        <v>0</v>
      </c>
      <c r="S1237" s="184">
        <v>0</v>
      </c>
      <c r="T1237" s="173">
        <v>0</v>
      </c>
      <c r="U1237" s="173">
        <v>0</v>
      </c>
      <c r="V1237" s="173">
        <v>0</v>
      </c>
      <c r="W1237" s="179">
        <v>0</v>
      </c>
      <c r="X1237" s="173">
        <v>2070</v>
      </c>
      <c r="Y1237" s="267">
        <v>14900</v>
      </c>
      <c r="Z1237" s="173">
        <v>0</v>
      </c>
      <c r="AA1237" s="173">
        <v>0</v>
      </c>
      <c r="AB1237" s="173">
        <v>0</v>
      </c>
      <c r="AC1237" s="173">
        <v>0</v>
      </c>
      <c r="AD1237" s="173">
        <v>0</v>
      </c>
      <c r="AE1237" s="173">
        <v>0</v>
      </c>
      <c r="AF1237" s="173">
        <v>0</v>
      </c>
      <c r="AG1237" s="179">
        <v>0</v>
      </c>
      <c r="AH1237" s="204">
        <v>14900</v>
      </c>
    </row>
    <row r="1238" spans="2:34" ht="24.75" x14ac:dyDescent="0.25">
      <c r="B1238" s="26"/>
      <c r="C1238" s="48" t="s">
        <v>1152</v>
      </c>
      <c r="D1238" s="49">
        <v>70</v>
      </c>
      <c r="E1238" s="23"/>
      <c r="F1238" s="286" t="s">
        <v>2522</v>
      </c>
      <c r="G1238" s="287" t="s">
        <v>2524</v>
      </c>
      <c r="H1238" s="287" t="s">
        <v>2523</v>
      </c>
      <c r="I1238" s="50">
        <v>4900</v>
      </c>
      <c r="J1238" s="169"/>
      <c r="K1238" s="169"/>
      <c r="L1238" s="169"/>
      <c r="M1238" s="169"/>
      <c r="N1238" s="169"/>
      <c r="O1238" s="169"/>
      <c r="P1238" s="169"/>
      <c r="Q1238" s="169"/>
      <c r="R1238" s="169"/>
      <c r="S1238" s="207"/>
      <c r="T1238" s="169"/>
      <c r="U1238" s="169"/>
      <c r="V1238" s="169"/>
      <c r="W1238" s="180"/>
      <c r="X1238" s="207">
        <v>70</v>
      </c>
      <c r="Y1238" s="263">
        <v>4900</v>
      </c>
      <c r="Z1238" s="169"/>
      <c r="AA1238" s="169"/>
      <c r="AB1238" s="169"/>
      <c r="AC1238" s="169"/>
      <c r="AD1238" s="169"/>
      <c r="AE1238" s="169"/>
      <c r="AF1238" s="169"/>
      <c r="AG1238" s="180"/>
      <c r="AH1238" s="207">
        <v>4900</v>
      </c>
    </row>
    <row r="1239" spans="2:34" ht="24.75" x14ac:dyDescent="0.25">
      <c r="B1239" s="26"/>
      <c r="C1239" s="48" t="s">
        <v>1153</v>
      </c>
      <c r="D1239" s="49">
        <v>2000</v>
      </c>
      <c r="E1239" s="23"/>
      <c r="F1239" s="286" t="s">
        <v>2522</v>
      </c>
      <c r="G1239" s="287" t="s">
        <v>2524</v>
      </c>
      <c r="H1239" s="287" t="s">
        <v>2523</v>
      </c>
      <c r="I1239" s="50">
        <v>10000</v>
      </c>
      <c r="J1239" s="169"/>
      <c r="K1239" s="169"/>
      <c r="L1239" s="169"/>
      <c r="M1239" s="169"/>
      <c r="N1239" s="169"/>
      <c r="O1239" s="169"/>
      <c r="P1239" s="169"/>
      <c r="Q1239" s="169"/>
      <c r="R1239" s="169"/>
      <c r="S1239" s="207"/>
      <c r="T1239" s="169"/>
      <c r="U1239" s="169"/>
      <c r="V1239" s="169"/>
      <c r="W1239" s="180"/>
      <c r="X1239" s="207">
        <v>2000</v>
      </c>
      <c r="Y1239" s="263">
        <v>10000</v>
      </c>
      <c r="Z1239" s="169"/>
      <c r="AA1239" s="169"/>
      <c r="AB1239" s="169"/>
      <c r="AC1239" s="169"/>
      <c r="AD1239" s="169"/>
      <c r="AE1239" s="169"/>
      <c r="AF1239" s="169"/>
      <c r="AG1239" s="180"/>
      <c r="AH1239" s="207">
        <v>10000</v>
      </c>
    </row>
    <row r="1240" spans="2:34" x14ac:dyDescent="0.25">
      <c r="B1240" s="11">
        <v>242</v>
      </c>
      <c r="C1240" s="79" t="s">
        <v>1154</v>
      </c>
      <c r="D1240" s="11"/>
      <c r="E1240" s="11"/>
      <c r="F1240" s="11"/>
      <c r="G1240" s="11"/>
      <c r="H1240" s="11"/>
      <c r="I1240" s="13">
        <v>20623.1224</v>
      </c>
      <c r="J1240" s="171">
        <v>0</v>
      </c>
      <c r="K1240" s="171">
        <v>0</v>
      </c>
      <c r="L1240" s="171">
        <v>0</v>
      </c>
      <c r="M1240" s="171">
        <v>0</v>
      </c>
      <c r="N1240" s="171">
        <v>0</v>
      </c>
      <c r="O1240" s="171">
        <v>0</v>
      </c>
      <c r="P1240" s="171">
        <v>0</v>
      </c>
      <c r="Q1240" s="171">
        <v>0</v>
      </c>
      <c r="R1240" s="171">
        <v>0</v>
      </c>
      <c r="S1240" s="185">
        <v>0</v>
      </c>
      <c r="T1240" s="171">
        <v>0</v>
      </c>
      <c r="U1240" s="171">
        <v>0</v>
      </c>
      <c r="V1240" s="171">
        <v>0</v>
      </c>
      <c r="W1240" s="181">
        <v>0</v>
      </c>
      <c r="X1240" s="171">
        <v>75</v>
      </c>
      <c r="Y1240" s="266">
        <v>20623.1224</v>
      </c>
      <c r="Z1240" s="171">
        <v>0</v>
      </c>
      <c r="AA1240" s="171">
        <v>0</v>
      </c>
      <c r="AB1240" s="171">
        <v>0</v>
      </c>
      <c r="AC1240" s="171">
        <v>0</v>
      </c>
      <c r="AD1240" s="171">
        <v>0</v>
      </c>
      <c r="AE1240" s="171">
        <v>0</v>
      </c>
      <c r="AF1240" s="171">
        <v>0</v>
      </c>
      <c r="AG1240" s="181">
        <v>0</v>
      </c>
      <c r="AH1240" s="201">
        <v>20623.1224</v>
      </c>
    </row>
    <row r="1241" spans="2:34" x14ac:dyDescent="0.25">
      <c r="B1241" s="15">
        <v>24201</v>
      </c>
      <c r="C1241" s="67" t="s">
        <v>1154</v>
      </c>
      <c r="D1241" s="15"/>
      <c r="E1241" s="15"/>
      <c r="F1241" s="15"/>
      <c r="G1241" s="15"/>
      <c r="H1241" s="15"/>
      <c r="I1241" s="18">
        <v>20623.1224</v>
      </c>
      <c r="J1241" s="173">
        <v>0</v>
      </c>
      <c r="K1241" s="173">
        <v>0</v>
      </c>
      <c r="L1241" s="173">
        <v>0</v>
      </c>
      <c r="M1241" s="173">
        <v>0</v>
      </c>
      <c r="N1241" s="173">
        <v>0</v>
      </c>
      <c r="O1241" s="173">
        <v>0</v>
      </c>
      <c r="P1241" s="173">
        <v>0</v>
      </c>
      <c r="Q1241" s="173">
        <v>0</v>
      </c>
      <c r="R1241" s="173">
        <v>0</v>
      </c>
      <c r="S1241" s="184">
        <v>0</v>
      </c>
      <c r="T1241" s="173">
        <v>0</v>
      </c>
      <c r="U1241" s="173">
        <v>0</v>
      </c>
      <c r="V1241" s="173">
        <v>0</v>
      </c>
      <c r="W1241" s="179">
        <v>0</v>
      </c>
      <c r="X1241" s="173">
        <v>75</v>
      </c>
      <c r="Y1241" s="267">
        <v>20623.1224</v>
      </c>
      <c r="Z1241" s="173">
        <v>0</v>
      </c>
      <c r="AA1241" s="173">
        <v>0</v>
      </c>
      <c r="AB1241" s="173">
        <v>0</v>
      </c>
      <c r="AC1241" s="173">
        <v>0</v>
      </c>
      <c r="AD1241" s="173">
        <v>0</v>
      </c>
      <c r="AE1241" s="173">
        <v>0</v>
      </c>
      <c r="AF1241" s="173">
        <v>0</v>
      </c>
      <c r="AG1241" s="179">
        <v>0</v>
      </c>
      <c r="AH1241" s="204">
        <v>20623.1224</v>
      </c>
    </row>
    <row r="1242" spans="2:34" ht="24.75" x14ac:dyDescent="0.25">
      <c r="B1242" s="26"/>
      <c r="C1242" s="48" t="s">
        <v>1155</v>
      </c>
      <c r="D1242" s="49">
        <v>25</v>
      </c>
      <c r="E1242" s="23"/>
      <c r="F1242" s="286" t="s">
        <v>2522</v>
      </c>
      <c r="G1242" s="287" t="s">
        <v>2524</v>
      </c>
      <c r="H1242" s="287" t="s">
        <v>2523</v>
      </c>
      <c r="I1242" s="50">
        <v>9646.5648000000001</v>
      </c>
      <c r="J1242" s="169"/>
      <c r="K1242" s="169"/>
      <c r="L1242" s="169"/>
      <c r="M1242" s="169"/>
      <c r="N1242" s="169"/>
      <c r="O1242" s="169"/>
      <c r="P1242" s="169"/>
      <c r="Q1242" s="169"/>
      <c r="R1242" s="169"/>
      <c r="S1242" s="207"/>
      <c r="T1242" s="169"/>
      <c r="U1242" s="169"/>
      <c r="V1242" s="169"/>
      <c r="W1242" s="180"/>
      <c r="X1242" s="207">
        <v>25</v>
      </c>
      <c r="Y1242" s="263">
        <v>9646.5648000000001</v>
      </c>
      <c r="Z1242" s="169"/>
      <c r="AA1242" s="169"/>
      <c r="AB1242" s="169"/>
      <c r="AC1242" s="169"/>
      <c r="AD1242" s="169"/>
      <c r="AE1242" s="169"/>
      <c r="AF1242" s="169"/>
      <c r="AG1242" s="180"/>
      <c r="AH1242" s="207">
        <v>9646.5648000000001</v>
      </c>
    </row>
    <row r="1243" spans="2:34" ht="24.75" x14ac:dyDescent="0.25">
      <c r="B1243" s="26"/>
      <c r="C1243" s="48" t="s">
        <v>1156</v>
      </c>
      <c r="D1243" s="49">
        <v>0</v>
      </c>
      <c r="E1243" s="23"/>
      <c r="F1243" s="286" t="s">
        <v>2522</v>
      </c>
      <c r="G1243" s="287" t="s">
        <v>2524</v>
      </c>
      <c r="H1243" s="287" t="s">
        <v>2523</v>
      </c>
      <c r="I1243" s="50">
        <v>-2.3999999998522981E-3</v>
      </c>
      <c r="J1243" s="169"/>
      <c r="K1243" s="169"/>
      <c r="L1243" s="169"/>
      <c r="M1243" s="169"/>
      <c r="N1243" s="169"/>
      <c r="O1243" s="169"/>
      <c r="P1243" s="169"/>
      <c r="Q1243" s="169"/>
      <c r="R1243" s="169"/>
      <c r="S1243" s="207"/>
      <c r="T1243" s="169"/>
      <c r="U1243" s="169"/>
      <c r="V1243" s="169"/>
      <c r="W1243" s="180"/>
      <c r="X1243" s="207">
        <v>0</v>
      </c>
      <c r="Y1243" s="263">
        <v>-2.3999999998522981E-3</v>
      </c>
      <c r="Z1243" s="169"/>
      <c r="AA1243" s="169"/>
      <c r="AB1243" s="169"/>
      <c r="AC1243" s="169"/>
      <c r="AD1243" s="169"/>
      <c r="AE1243" s="169"/>
      <c r="AF1243" s="169"/>
      <c r="AG1243" s="180"/>
      <c r="AH1243" s="207">
        <v>-2.3999999998522981E-3</v>
      </c>
    </row>
    <row r="1244" spans="2:34" ht="24.75" x14ac:dyDescent="0.25">
      <c r="B1244" s="26"/>
      <c r="C1244" s="48" t="s">
        <v>1157</v>
      </c>
      <c r="D1244" s="49">
        <v>9</v>
      </c>
      <c r="E1244" s="23"/>
      <c r="F1244" s="286" t="s">
        <v>2522</v>
      </c>
      <c r="G1244" s="287" t="s">
        <v>2524</v>
      </c>
      <c r="H1244" s="287" t="s">
        <v>2523</v>
      </c>
      <c r="I1244" s="50">
        <v>1736.3807999999999</v>
      </c>
      <c r="J1244" s="169"/>
      <c r="K1244" s="169"/>
      <c r="L1244" s="169"/>
      <c r="M1244" s="169"/>
      <c r="N1244" s="169"/>
      <c r="O1244" s="169"/>
      <c r="P1244" s="169"/>
      <c r="Q1244" s="169"/>
      <c r="R1244" s="169"/>
      <c r="S1244" s="207"/>
      <c r="T1244" s="169"/>
      <c r="U1244" s="169"/>
      <c r="V1244" s="169"/>
      <c r="W1244" s="180"/>
      <c r="X1244" s="207">
        <v>9</v>
      </c>
      <c r="Y1244" s="263">
        <v>1736.3807999999999</v>
      </c>
      <c r="Z1244" s="169"/>
      <c r="AA1244" s="169"/>
      <c r="AB1244" s="169"/>
      <c r="AC1244" s="169"/>
      <c r="AD1244" s="169"/>
      <c r="AE1244" s="169"/>
      <c r="AF1244" s="169"/>
      <c r="AG1244" s="180"/>
      <c r="AH1244" s="207">
        <v>1736.3807999999999</v>
      </c>
    </row>
    <row r="1245" spans="2:34" ht="24.75" x14ac:dyDescent="0.25">
      <c r="B1245" s="26"/>
      <c r="C1245" s="48" t="s">
        <v>1158</v>
      </c>
      <c r="D1245" s="49">
        <v>26</v>
      </c>
      <c r="E1245" s="23"/>
      <c r="F1245" s="286" t="s">
        <v>2522</v>
      </c>
      <c r="G1245" s="287" t="s">
        <v>2524</v>
      </c>
      <c r="H1245" s="287" t="s">
        <v>2523</v>
      </c>
      <c r="I1245" s="50">
        <v>6315.1791999999996</v>
      </c>
      <c r="J1245" s="169"/>
      <c r="K1245" s="169"/>
      <c r="L1245" s="169"/>
      <c r="M1245" s="169"/>
      <c r="N1245" s="169"/>
      <c r="O1245" s="169"/>
      <c r="P1245" s="169"/>
      <c r="Q1245" s="169"/>
      <c r="R1245" s="169"/>
      <c r="S1245" s="207"/>
      <c r="T1245" s="169"/>
      <c r="U1245" s="169"/>
      <c r="V1245" s="169"/>
      <c r="W1245" s="180"/>
      <c r="X1245" s="207">
        <v>26</v>
      </c>
      <c r="Y1245" s="263">
        <v>6315.1791999999996</v>
      </c>
      <c r="Z1245" s="169"/>
      <c r="AA1245" s="169"/>
      <c r="AB1245" s="169"/>
      <c r="AC1245" s="169"/>
      <c r="AD1245" s="169"/>
      <c r="AE1245" s="169"/>
      <c r="AF1245" s="169"/>
      <c r="AG1245" s="180"/>
      <c r="AH1245" s="207">
        <v>6315.1791999999996</v>
      </c>
    </row>
    <row r="1246" spans="2:34" ht="24.75" x14ac:dyDescent="0.25">
      <c r="B1246" s="26"/>
      <c r="C1246" s="48" t="s">
        <v>1159</v>
      </c>
      <c r="D1246" s="49">
        <v>15</v>
      </c>
      <c r="E1246" s="23"/>
      <c r="F1246" s="286" t="s">
        <v>2522</v>
      </c>
      <c r="G1246" s="287" t="s">
        <v>2524</v>
      </c>
      <c r="H1246" s="287" t="s">
        <v>2523</v>
      </c>
      <c r="I1246" s="50">
        <v>2925</v>
      </c>
      <c r="J1246" s="169"/>
      <c r="K1246" s="169"/>
      <c r="L1246" s="169"/>
      <c r="M1246" s="169"/>
      <c r="N1246" s="169"/>
      <c r="O1246" s="169"/>
      <c r="P1246" s="169"/>
      <c r="Q1246" s="169"/>
      <c r="R1246" s="169"/>
      <c r="S1246" s="207"/>
      <c r="T1246" s="169"/>
      <c r="U1246" s="169"/>
      <c r="V1246" s="169"/>
      <c r="W1246" s="180"/>
      <c r="X1246" s="207">
        <v>15</v>
      </c>
      <c r="Y1246" s="263">
        <v>2925</v>
      </c>
      <c r="Z1246" s="169"/>
      <c r="AA1246" s="169"/>
      <c r="AB1246" s="169"/>
      <c r="AC1246" s="169"/>
      <c r="AD1246" s="169"/>
      <c r="AE1246" s="169"/>
      <c r="AF1246" s="169"/>
      <c r="AG1246" s="180"/>
      <c r="AH1246" s="207">
        <v>2925</v>
      </c>
    </row>
    <row r="1247" spans="2:34" x14ac:dyDescent="0.25">
      <c r="B1247" s="11">
        <v>243</v>
      </c>
      <c r="C1247" s="79" t="s">
        <v>1160</v>
      </c>
      <c r="D1247" s="11"/>
      <c r="E1247" s="11"/>
      <c r="F1247" s="11"/>
      <c r="G1247" s="11"/>
      <c r="H1247" s="11"/>
      <c r="I1247" s="13">
        <v>1519.6007999999999</v>
      </c>
      <c r="J1247" s="171">
        <v>0</v>
      </c>
      <c r="K1247" s="171">
        <v>0</v>
      </c>
      <c r="L1247" s="171">
        <v>0</v>
      </c>
      <c r="M1247" s="171">
        <v>0</v>
      </c>
      <c r="N1247" s="171">
        <v>0</v>
      </c>
      <c r="O1247" s="171">
        <v>0</v>
      </c>
      <c r="P1247" s="171">
        <v>0</v>
      </c>
      <c r="Q1247" s="171">
        <v>0</v>
      </c>
      <c r="R1247" s="171">
        <v>0</v>
      </c>
      <c r="S1247" s="185">
        <v>0</v>
      </c>
      <c r="T1247" s="171">
        <v>0</v>
      </c>
      <c r="U1247" s="171">
        <v>0</v>
      </c>
      <c r="V1247" s="171">
        <v>0</v>
      </c>
      <c r="W1247" s="181">
        <v>0</v>
      </c>
      <c r="X1247" s="171">
        <v>6</v>
      </c>
      <c r="Y1247" s="266">
        <v>1519.6007999999999</v>
      </c>
      <c r="Z1247" s="171">
        <v>0</v>
      </c>
      <c r="AA1247" s="171">
        <v>0</v>
      </c>
      <c r="AB1247" s="171">
        <v>0</v>
      </c>
      <c r="AC1247" s="171">
        <v>0</v>
      </c>
      <c r="AD1247" s="171">
        <v>0</v>
      </c>
      <c r="AE1247" s="171">
        <v>0</v>
      </c>
      <c r="AF1247" s="171">
        <v>0</v>
      </c>
      <c r="AG1247" s="181">
        <v>0</v>
      </c>
      <c r="AH1247" s="201">
        <v>1519.6007999999999</v>
      </c>
    </row>
    <row r="1248" spans="2:34" x14ac:dyDescent="0.25">
      <c r="B1248" s="92">
        <v>24301</v>
      </c>
      <c r="C1248" s="93" t="s">
        <v>1160</v>
      </c>
      <c r="D1248" s="52"/>
      <c r="E1248" s="52"/>
      <c r="F1248" s="52"/>
      <c r="G1248" s="52"/>
      <c r="H1248" s="52"/>
      <c r="I1248" s="18">
        <v>1519.6007999999999</v>
      </c>
      <c r="J1248" s="173">
        <v>0</v>
      </c>
      <c r="K1248" s="173">
        <v>0</v>
      </c>
      <c r="L1248" s="173">
        <v>0</v>
      </c>
      <c r="M1248" s="173">
        <v>0</v>
      </c>
      <c r="N1248" s="173">
        <v>0</v>
      </c>
      <c r="O1248" s="173">
        <v>0</v>
      </c>
      <c r="P1248" s="173">
        <v>0</v>
      </c>
      <c r="Q1248" s="173">
        <v>0</v>
      </c>
      <c r="R1248" s="173">
        <v>0</v>
      </c>
      <c r="S1248" s="184">
        <v>0</v>
      </c>
      <c r="T1248" s="173">
        <v>0</v>
      </c>
      <c r="U1248" s="173">
        <v>0</v>
      </c>
      <c r="V1248" s="173">
        <v>0</v>
      </c>
      <c r="W1248" s="179">
        <v>0</v>
      </c>
      <c r="X1248" s="173">
        <v>6</v>
      </c>
      <c r="Y1248" s="267">
        <v>1519.6007999999999</v>
      </c>
      <c r="Z1248" s="173">
        <v>0</v>
      </c>
      <c r="AA1248" s="173">
        <v>0</v>
      </c>
      <c r="AB1248" s="173">
        <v>0</v>
      </c>
      <c r="AC1248" s="173">
        <v>0</v>
      </c>
      <c r="AD1248" s="173">
        <v>0</v>
      </c>
      <c r="AE1248" s="173">
        <v>0</v>
      </c>
      <c r="AF1248" s="173">
        <v>0</v>
      </c>
      <c r="AG1248" s="179">
        <v>0</v>
      </c>
      <c r="AH1248" s="204">
        <v>1519.6007999999999</v>
      </c>
    </row>
    <row r="1249" spans="2:34" ht="24.75" x14ac:dyDescent="0.25">
      <c r="B1249" s="26"/>
      <c r="C1249" s="48" t="s">
        <v>1161</v>
      </c>
      <c r="D1249" s="49">
        <v>3</v>
      </c>
      <c r="E1249" s="23"/>
      <c r="F1249" s="286" t="s">
        <v>2522</v>
      </c>
      <c r="G1249" s="287" t="s">
        <v>2524</v>
      </c>
      <c r="H1249" s="287" t="s">
        <v>2523</v>
      </c>
      <c r="I1249" s="50">
        <v>300</v>
      </c>
      <c r="J1249" s="169"/>
      <c r="K1249" s="169"/>
      <c r="L1249" s="169"/>
      <c r="M1249" s="169"/>
      <c r="N1249" s="169"/>
      <c r="O1249" s="169"/>
      <c r="P1249" s="169"/>
      <c r="Q1249" s="169"/>
      <c r="R1249" s="169"/>
      <c r="S1249" s="207"/>
      <c r="T1249" s="169"/>
      <c r="U1249" s="169"/>
      <c r="V1249" s="169"/>
      <c r="W1249" s="180"/>
      <c r="X1249" s="207">
        <v>3</v>
      </c>
      <c r="Y1249" s="263">
        <v>300</v>
      </c>
      <c r="Z1249" s="169"/>
      <c r="AA1249" s="169"/>
      <c r="AB1249" s="169"/>
      <c r="AC1249" s="169"/>
      <c r="AD1249" s="169"/>
      <c r="AE1249" s="169"/>
      <c r="AF1249" s="169"/>
      <c r="AG1249" s="180"/>
      <c r="AH1249" s="207">
        <v>300</v>
      </c>
    </row>
    <row r="1250" spans="2:34" ht="24.75" x14ac:dyDescent="0.25">
      <c r="B1250" s="26"/>
      <c r="C1250" s="48" t="s">
        <v>1162</v>
      </c>
      <c r="D1250" s="49">
        <v>0</v>
      </c>
      <c r="E1250" s="23"/>
      <c r="F1250" s="286" t="s">
        <v>2522</v>
      </c>
      <c r="G1250" s="287" t="s">
        <v>2524</v>
      </c>
      <c r="H1250" s="287" t="s">
        <v>2523</v>
      </c>
      <c r="I1250" s="50">
        <v>0</v>
      </c>
      <c r="J1250" s="169"/>
      <c r="K1250" s="169"/>
      <c r="L1250" s="169"/>
      <c r="M1250" s="169"/>
      <c r="N1250" s="169"/>
      <c r="O1250" s="169"/>
      <c r="P1250" s="169"/>
      <c r="Q1250" s="169"/>
      <c r="R1250" s="169"/>
      <c r="S1250" s="207"/>
      <c r="T1250" s="169"/>
      <c r="U1250" s="169"/>
      <c r="V1250" s="169"/>
      <c r="W1250" s="180"/>
      <c r="X1250" s="207">
        <v>0</v>
      </c>
      <c r="Y1250" s="263">
        <v>0</v>
      </c>
      <c r="Z1250" s="169"/>
      <c r="AA1250" s="169"/>
      <c r="AB1250" s="169"/>
      <c r="AC1250" s="169"/>
      <c r="AD1250" s="169"/>
      <c r="AE1250" s="169"/>
      <c r="AF1250" s="169"/>
      <c r="AG1250" s="180"/>
      <c r="AH1250" s="207">
        <v>0</v>
      </c>
    </row>
    <row r="1251" spans="2:34" ht="24.75" x14ac:dyDescent="0.25">
      <c r="B1251" s="26"/>
      <c r="C1251" s="48" t="s">
        <v>1163</v>
      </c>
      <c r="D1251" s="49">
        <v>3</v>
      </c>
      <c r="E1251" s="23"/>
      <c r="F1251" s="286" t="s">
        <v>2522</v>
      </c>
      <c r="G1251" s="287" t="s">
        <v>2524</v>
      </c>
      <c r="H1251" s="287" t="s">
        <v>2523</v>
      </c>
      <c r="I1251" s="50">
        <v>1219.6007999999999</v>
      </c>
      <c r="J1251" s="169"/>
      <c r="K1251" s="169"/>
      <c r="L1251" s="169"/>
      <c r="M1251" s="169"/>
      <c r="N1251" s="169"/>
      <c r="O1251" s="169"/>
      <c r="P1251" s="169"/>
      <c r="Q1251" s="169"/>
      <c r="R1251" s="169"/>
      <c r="S1251" s="207"/>
      <c r="T1251" s="169"/>
      <c r="U1251" s="169"/>
      <c r="V1251" s="169"/>
      <c r="W1251" s="180"/>
      <c r="X1251" s="207">
        <v>3</v>
      </c>
      <c r="Y1251" s="263">
        <v>1219.6007999999999</v>
      </c>
      <c r="Z1251" s="169"/>
      <c r="AA1251" s="169"/>
      <c r="AB1251" s="169"/>
      <c r="AC1251" s="169"/>
      <c r="AD1251" s="169"/>
      <c r="AE1251" s="169"/>
      <c r="AF1251" s="169"/>
      <c r="AG1251" s="180"/>
      <c r="AH1251" s="207">
        <v>1219.6007999999999</v>
      </c>
    </row>
    <row r="1252" spans="2:34" ht="24.75" x14ac:dyDescent="0.25">
      <c r="B1252" s="26"/>
      <c r="C1252" s="48" t="s">
        <v>1164</v>
      </c>
      <c r="D1252" s="49">
        <v>0</v>
      </c>
      <c r="E1252" s="23"/>
      <c r="F1252" s="286" t="s">
        <v>2522</v>
      </c>
      <c r="G1252" s="287" t="s">
        <v>2524</v>
      </c>
      <c r="H1252" s="287" t="s">
        <v>2523</v>
      </c>
      <c r="I1252" s="50">
        <v>0</v>
      </c>
      <c r="J1252" s="169"/>
      <c r="K1252" s="169"/>
      <c r="L1252" s="169"/>
      <c r="M1252" s="169"/>
      <c r="N1252" s="169"/>
      <c r="O1252" s="169"/>
      <c r="P1252" s="169"/>
      <c r="Q1252" s="169"/>
      <c r="R1252" s="169"/>
      <c r="S1252" s="207"/>
      <c r="T1252" s="169"/>
      <c r="U1252" s="169"/>
      <c r="V1252" s="169"/>
      <c r="W1252" s="180"/>
      <c r="X1252" s="207">
        <v>0</v>
      </c>
      <c r="Y1252" s="263">
        <v>0</v>
      </c>
      <c r="Z1252" s="169"/>
      <c r="AA1252" s="169"/>
      <c r="AB1252" s="169"/>
      <c r="AC1252" s="169"/>
      <c r="AD1252" s="169"/>
      <c r="AE1252" s="169"/>
      <c r="AF1252" s="169"/>
      <c r="AG1252" s="180"/>
      <c r="AH1252" s="207">
        <v>0</v>
      </c>
    </row>
    <row r="1253" spans="2:34" x14ac:dyDescent="0.25">
      <c r="B1253" s="11">
        <v>244</v>
      </c>
      <c r="C1253" s="79" t="s">
        <v>1165</v>
      </c>
      <c r="D1253" s="11"/>
      <c r="E1253" s="11"/>
      <c r="F1253" s="11"/>
      <c r="G1253" s="11"/>
      <c r="H1253" s="11"/>
      <c r="I1253" s="13">
        <v>10250.040000000001</v>
      </c>
      <c r="J1253" s="171">
        <v>0</v>
      </c>
      <c r="K1253" s="171">
        <v>0</v>
      </c>
      <c r="L1253" s="171">
        <v>0</v>
      </c>
      <c r="M1253" s="171">
        <v>0</v>
      </c>
      <c r="N1253" s="171">
        <v>0</v>
      </c>
      <c r="O1253" s="171">
        <v>0</v>
      </c>
      <c r="P1253" s="171">
        <v>0</v>
      </c>
      <c r="Q1253" s="171">
        <v>0</v>
      </c>
      <c r="R1253" s="171">
        <v>0</v>
      </c>
      <c r="S1253" s="185">
        <v>0</v>
      </c>
      <c r="T1253" s="171">
        <v>0</v>
      </c>
      <c r="U1253" s="171">
        <v>0</v>
      </c>
      <c r="V1253" s="171">
        <v>0</v>
      </c>
      <c r="W1253" s="181">
        <v>0</v>
      </c>
      <c r="X1253" s="171">
        <v>11</v>
      </c>
      <c r="Y1253" s="266">
        <v>10250.040000000001</v>
      </c>
      <c r="Z1253" s="171">
        <v>0</v>
      </c>
      <c r="AA1253" s="171">
        <v>0</v>
      </c>
      <c r="AB1253" s="171">
        <v>0</v>
      </c>
      <c r="AC1253" s="171">
        <v>0</v>
      </c>
      <c r="AD1253" s="171">
        <v>0</v>
      </c>
      <c r="AE1253" s="171">
        <v>0</v>
      </c>
      <c r="AF1253" s="171">
        <v>0</v>
      </c>
      <c r="AG1253" s="181">
        <v>0</v>
      </c>
      <c r="AH1253" s="201">
        <v>10250.040000000001</v>
      </c>
    </row>
    <row r="1254" spans="2:34" x14ac:dyDescent="0.25">
      <c r="B1254" s="15">
        <v>24401</v>
      </c>
      <c r="C1254" s="67" t="s">
        <v>1165</v>
      </c>
      <c r="D1254" s="15"/>
      <c r="E1254" s="15"/>
      <c r="F1254" s="15"/>
      <c r="G1254" s="15"/>
      <c r="H1254" s="15"/>
      <c r="I1254" s="18">
        <v>10250.040000000001</v>
      </c>
      <c r="J1254" s="173">
        <v>0</v>
      </c>
      <c r="K1254" s="173">
        <v>0</v>
      </c>
      <c r="L1254" s="173">
        <v>0</v>
      </c>
      <c r="M1254" s="173">
        <v>0</v>
      </c>
      <c r="N1254" s="173">
        <v>0</v>
      </c>
      <c r="O1254" s="173">
        <v>0</v>
      </c>
      <c r="P1254" s="173">
        <v>0</v>
      </c>
      <c r="Q1254" s="173">
        <v>0</v>
      </c>
      <c r="R1254" s="173">
        <v>0</v>
      </c>
      <c r="S1254" s="184">
        <v>0</v>
      </c>
      <c r="T1254" s="173">
        <v>0</v>
      </c>
      <c r="U1254" s="173">
        <v>0</v>
      </c>
      <c r="V1254" s="173">
        <v>0</v>
      </c>
      <c r="W1254" s="179">
        <v>0</v>
      </c>
      <c r="X1254" s="173">
        <v>11</v>
      </c>
      <c r="Y1254" s="267">
        <v>10250.040000000001</v>
      </c>
      <c r="Z1254" s="173">
        <v>0</v>
      </c>
      <c r="AA1254" s="173">
        <v>0</v>
      </c>
      <c r="AB1254" s="173">
        <v>0</v>
      </c>
      <c r="AC1254" s="173">
        <v>0</v>
      </c>
      <c r="AD1254" s="173">
        <v>0</v>
      </c>
      <c r="AE1254" s="173">
        <v>0</v>
      </c>
      <c r="AF1254" s="173">
        <v>0</v>
      </c>
      <c r="AG1254" s="179">
        <v>0</v>
      </c>
      <c r="AH1254" s="204">
        <v>10250.040000000001</v>
      </c>
    </row>
    <row r="1255" spans="2:34" ht="24.75" x14ac:dyDescent="0.25">
      <c r="B1255" s="26"/>
      <c r="C1255" s="48" t="s">
        <v>1166</v>
      </c>
      <c r="D1255" s="49">
        <v>1</v>
      </c>
      <c r="E1255" s="23"/>
      <c r="F1255" s="286" t="s">
        <v>2522</v>
      </c>
      <c r="G1255" s="287" t="s">
        <v>2524</v>
      </c>
      <c r="H1255" s="287" t="s">
        <v>2523</v>
      </c>
      <c r="I1255" s="50">
        <v>1500</v>
      </c>
      <c r="J1255" s="169"/>
      <c r="K1255" s="169"/>
      <c r="L1255" s="169"/>
      <c r="M1255" s="169"/>
      <c r="N1255" s="169"/>
      <c r="O1255" s="169"/>
      <c r="P1255" s="169"/>
      <c r="Q1255" s="169"/>
      <c r="R1255" s="169"/>
      <c r="S1255" s="207"/>
      <c r="T1255" s="169"/>
      <c r="U1255" s="169"/>
      <c r="V1255" s="169"/>
      <c r="W1255" s="180"/>
      <c r="X1255" s="207">
        <v>1</v>
      </c>
      <c r="Y1255" s="263">
        <v>1500</v>
      </c>
      <c r="Z1255" s="169"/>
      <c r="AA1255" s="169"/>
      <c r="AB1255" s="169"/>
      <c r="AC1255" s="169"/>
      <c r="AD1255" s="169"/>
      <c r="AE1255" s="169"/>
      <c r="AF1255" s="169"/>
      <c r="AG1255" s="180"/>
      <c r="AH1255" s="207">
        <v>1500</v>
      </c>
    </row>
    <row r="1256" spans="2:34" ht="24.75" x14ac:dyDescent="0.25">
      <c r="B1256" s="26"/>
      <c r="C1256" s="48" t="s">
        <v>1167</v>
      </c>
      <c r="D1256" s="49">
        <v>1</v>
      </c>
      <c r="E1256" s="23"/>
      <c r="F1256" s="286" t="s">
        <v>2522</v>
      </c>
      <c r="G1256" s="287" t="s">
        <v>2524</v>
      </c>
      <c r="H1256" s="287" t="s">
        <v>2523</v>
      </c>
      <c r="I1256" s="50">
        <v>1500</v>
      </c>
      <c r="J1256" s="169"/>
      <c r="K1256" s="169"/>
      <c r="L1256" s="169"/>
      <c r="M1256" s="169"/>
      <c r="N1256" s="169"/>
      <c r="O1256" s="169"/>
      <c r="P1256" s="169"/>
      <c r="Q1256" s="169"/>
      <c r="R1256" s="169"/>
      <c r="S1256" s="207"/>
      <c r="T1256" s="169"/>
      <c r="U1256" s="169"/>
      <c r="V1256" s="169"/>
      <c r="W1256" s="180"/>
      <c r="X1256" s="207">
        <v>1</v>
      </c>
      <c r="Y1256" s="263">
        <v>1500</v>
      </c>
      <c r="Z1256" s="169"/>
      <c r="AA1256" s="169"/>
      <c r="AB1256" s="169"/>
      <c r="AC1256" s="169"/>
      <c r="AD1256" s="169"/>
      <c r="AE1256" s="169"/>
      <c r="AF1256" s="169"/>
      <c r="AG1256" s="180"/>
      <c r="AH1256" s="207">
        <v>1500</v>
      </c>
    </row>
    <row r="1257" spans="2:34" ht="24.75" x14ac:dyDescent="0.25">
      <c r="B1257" s="26"/>
      <c r="C1257" s="48" t="s">
        <v>1168</v>
      </c>
      <c r="D1257" s="49">
        <v>9</v>
      </c>
      <c r="E1257" s="23"/>
      <c r="F1257" s="286" t="s">
        <v>2522</v>
      </c>
      <c r="G1257" s="287" t="s">
        <v>2524</v>
      </c>
      <c r="H1257" s="287" t="s">
        <v>2523</v>
      </c>
      <c r="I1257" s="50">
        <v>7250.04</v>
      </c>
      <c r="J1257" s="169"/>
      <c r="K1257" s="169"/>
      <c r="L1257" s="169"/>
      <c r="M1257" s="169"/>
      <c r="N1257" s="169"/>
      <c r="O1257" s="169"/>
      <c r="P1257" s="169"/>
      <c r="Q1257" s="169"/>
      <c r="R1257" s="169"/>
      <c r="S1257" s="207"/>
      <c r="T1257" s="169"/>
      <c r="U1257" s="169"/>
      <c r="V1257" s="169"/>
      <c r="W1257" s="180"/>
      <c r="X1257" s="207">
        <v>9</v>
      </c>
      <c r="Y1257" s="263">
        <v>7250.04</v>
      </c>
      <c r="Z1257" s="169"/>
      <c r="AA1257" s="169"/>
      <c r="AB1257" s="169"/>
      <c r="AC1257" s="169"/>
      <c r="AD1257" s="169"/>
      <c r="AE1257" s="169"/>
      <c r="AF1257" s="169"/>
      <c r="AG1257" s="180"/>
      <c r="AH1257" s="207">
        <v>7250.04</v>
      </c>
    </row>
    <row r="1258" spans="2:34" ht="24.75" x14ac:dyDescent="0.25">
      <c r="B1258" s="92">
        <v>24402</v>
      </c>
      <c r="C1258" s="93" t="s">
        <v>1169</v>
      </c>
      <c r="D1258" s="52"/>
      <c r="E1258" s="52"/>
      <c r="F1258" s="52"/>
      <c r="G1258" s="52"/>
      <c r="H1258" s="52"/>
      <c r="I1258" s="18">
        <v>0</v>
      </c>
      <c r="J1258" s="173">
        <v>0</v>
      </c>
      <c r="K1258" s="173">
        <v>0</v>
      </c>
      <c r="L1258" s="173">
        <v>0</v>
      </c>
      <c r="M1258" s="173">
        <v>0</v>
      </c>
      <c r="N1258" s="173">
        <v>0</v>
      </c>
      <c r="O1258" s="173">
        <v>0</v>
      </c>
      <c r="P1258" s="173">
        <v>0</v>
      </c>
      <c r="Q1258" s="173">
        <v>0</v>
      </c>
      <c r="R1258" s="173">
        <v>0</v>
      </c>
      <c r="S1258" s="184">
        <v>0</v>
      </c>
      <c r="T1258" s="173">
        <v>0</v>
      </c>
      <c r="U1258" s="173">
        <v>0</v>
      </c>
      <c r="V1258" s="173">
        <v>0</v>
      </c>
      <c r="W1258" s="179">
        <v>0</v>
      </c>
      <c r="X1258" s="173">
        <v>0</v>
      </c>
      <c r="Y1258" s="267">
        <v>0</v>
      </c>
      <c r="Z1258" s="173">
        <v>0</v>
      </c>
      <c r="AA1258" s="173">
        <v>0</v>
      </c>
      <c r="AB1258" s="173">
        <v>0</v>
      </c>
      <c r="AC1258" s="173">
        <v>0</v>
      </c>
      <c r="AD1258" s="173">
        <v>0</v>
      </c>
      <c r="AE1258" s="173">
        <v>0</v>
      </c>
      <c r="AF1258" s="173">
        <v>0</v>
      </c>
      <c r="AG1258" s="179">
        <v>0</v>
      </c>
      <c r="AH1258" s="204">
        <v>0</v>
      </c>
    </row>
    <row r="1259" spans="2:34" ht="24.75" x14ac:dyDescent="0.25">
      <c r="B1259" s="26"/>
      <c r="C1259" s="48" t="s">
        <v>1170</v>
      </c>
      <c r="D1259" s="49">
        <v>0</v>
      </c>
      <c r="E1259" s="23"/>
      <c r="F1259" s="286" t="s">
        <v>2522</v>
      </c>
      <c r="G1259" s="287" t="s">
        <v>2524</v>
      </c>
      <c r="H1259" s="287" t="s">
        <v>2523</v>
      </c>
      <c r="I1259" s="50">
        <v>0</v>
      </c>
      <c r="J1259" s="169"/>
      <c r="K1259" s="169"/>
      <c r="L1259" s="169"/>
      <c r="M1259" s="169"/>
      <c r="N1259" s="169"/>
      <c r="O1259" s="169"/>
      <c r="P1259" s="169"/>
      <c r="Q1259" s="169"/>
      <c r="R1259" s="169"/>
      <c r="S1259" s="207"/>
      <c r="T1259" s="169"/>
      <c r="U1259" s="169"/>
      <c r="V1259" s="169"/>
      <c r="W1259" s="180"/>
      <c r="X1259" s="207">
        <v>0</v>
      </c>
      <c r="Y1259" s="263">
        <v>0</v>
      </c>
      <c r="Z1259" s="169"/>
      <c r="AA1259" s="169"/>
      <c r="AB1259" s="169"/>
      <c r="AC1259" s="169"/>
      <c r="AD1259" s="169"/>
      <c r="AE1259" s="169"/>
      <c r="AF1259" s="169"/>
      <c r="AG1259" s="180"/>
      <c r="AH1259" s="207">
        <v>0</v>
      </c>
    </row>
    <row r="1260" spans="2:34" x14ac:dyDescent="0.25">
      <c r="B1260" s="15">
        <v>24404</v>
      </c>
      <c r="C1260" s="67" t="s">
        <v>1165</v>
      </c>
      <c r="D1260" s="15"/>
      <c r="E1260" s="15"/>
      <c r="F1260" s="15"/>
      <c r="G1260" s="15"/>
      <c r="H1260" s="15"/>
      <c r="I1260" s="18">
        <v>0</v>
      </c>
      <c r="J1260" s="173">
        <v>0</v>
      </c>
      <c r="K1260" s="173">
        <v>0</v>
      </c>
      <c r="L1260" s="173">
        <v>0</v>
      </c>
      <c r="M1260" s="173">
        <v>0</v>
      </c>
      <c r="N1260" s="173">
        <v>0</v>
      </c>
      <c r="O1260" s="173">
        <v>0</v>
      </c>
      <c r="P1260" s="173">
        <v>0</v>
      </c>
      <c r="Q1260" s="173">
        <v>0</v>
      </c>
      <c r="R1260" s="173">
        <v>0</v>
      </c>
      <c r="S1260" s="184">
        <v>0</v>
      </c>
      <c r="T1260" s="173">
        <v>0</v>
      </c>
      <c r="U1260" s="173">
        <v>0</v>
      </c>
      <c r="V1260" s="173">
        <v>0</v>
      </c>
      <c r="W1260" s="179">
        <v>0</v>
      </c>
      <c r="X1260" s="173">
        <v>0</v>
      </c>
      <c r="Y1260" s="267">
        <v>0</v>
      </c>
      <c r="Z1260" s="173">
        <v>0</v>
      </c>
      <c r="AA1260" s="173">
        <v>0</v>
      </c>
      <c r="AB1260" s="173">
        <v>0</v>
      </c>
      <c r="AC1260" s="173">
        <v>0</v>
      </c>
      <c r="AD1260" s="173">
        <v>0</v>
      </c>
      <c r="AE1260" s="173">
        <v>0</v>
      </c>
      <c r="AF1260" s="173">
        <v>0</v>
      </c>
      <c r="AG1260" s="179">
        <v>0</v>
      </c>
      <c r="AH1260" s="204">
        <v>0</v>
      </c>
    </row>
    <row r="1261" spans="2:34" ht="24.75" x14ac:dyDescent="0.25">
      <c r="B1261" s="101"/>
      <c r="C1261" s="48" t="s">
        <v>1171</v>
      </c>
      <c r="D1261" s="49">
        <v>0</v>
      </c>
      <c r="E1261" s="23"/>
      <c r="F1261" s="286" t="s">
        <v>2522</v>
      </c>
      <c r="G1261" s="287" t="s">
        <v>2524</v>
      </c>
      <c r="H1261" s="287" t="s">
        <v>2523</v>
      </c>
      <c r="I1261" s="50">
        <v>0</v>
      </c>
      <c r="J1261" s="169"/>
      <c r="K1261" s="169"/>
      <c r="L1261" s="169"/>
      <c r="M1261" s="169"/>
      <c r="N1261" s="169"/>
      <c r="O1261" s="169"/>
      <c r="P1261" s="169"/>
      <c r="Q1261" s="169"/>
      <c r="R1261" s="169"/>
      <c r="S1261" s="207"/>
      <c r="T1261" s="169"/>
      <c r="U1261" s="169"/>
      <c r="V1261" s="169"/>
      <c r="W1261" s="180"/>
      <c r="X1261" s="207">
        <v>0</v>
      </c>
      <c r="Y1261" s="263">
        <v>0</v>
      </c>
      <c r="Z1261" s="169"/>
      <c r="AA1261" s="169"/>
      <c r="AB1261" s="169"/>
      <c r="AC1261" s="169"/>
      <c r="AD1261" s="169"/>
      <c r="AE1261" s="169"/>
      <c r="AF1261" s="169"/>
      <c r="AG1261" s="180"/>
      <c r="AH1261" s="207">
        <v>0</v>
      </c>
    </row>
    <row r="1262" spans="2:34" ht="24.75" x14ac:dyDescent="0.25">
      <c r="B1262" s="101"/>
      <c r="C1262" s="48" t="s">
        <v>1172</v>
      </c>
      <c r="D1262" s="49">
        <v>0</v>
      </c>
      <c r="E1262" s="23"/>
      <c r="F1262" s="286" t="s">
        <v>2522</v>
      </c>
      <c r="G1262" s="287" t="s">
        <v>2524</v>
      </c>
      <c r="H1262" s="287" t="s">
        <v>2523</v>
      </c>
      <c r="I1262" s="50">
        <v>0</v>
      </c>
      <c r="J1262" s="169"/>
      <c r="K1262" s="169"/>
      <c r="L1262" s="169"/>
      <c r="M1262" s="169"/>
      <c r="N1262" s="169"/>
      <c r="O1262" s="169"/>
      <c r="P1262" s="169"/>
      <c r="Q1262" s="169"/>
      <c r="R1262" s="169"/>
      <c r="S1262" s="207"/>
      <c r="T1262" s="169"/>
      <c r="U1262" s="169"/>
      <c r="V1262" s="169"/>
      <c r="W1262" s="180"/>
      <c r="X1262" s="207">
        <v>0</v>
      </c>
      <c r="Y1262" s="263">
        <v>0</v>
      </c>
      <c r="Z1262" s="169"/>
      <c r="AA1262" s="169"/>
      <c r="AB1262" s="169"/>
      <c r="AC1262" s="169"/>
      <c r="AD1262" s="169"/>
      <c r="AE1262" s="169"/>
      <c r="AF1262" s="169"/>
      <c r="AG1262" s="180"/>
      <c r="AH1262" s="207">
        <v>0</v>
      </c>
    </row>
    <row r="1263" spans="2:34" ht="24.75" x14ac:dyDescent="0.25">
      <c r="B1263" s="101"/>
      <c r="C1263" s="48" t="s">
        <v>1173</v>
      </c>
      <c r="D1263" s="49">
        <v>0</v>
      </c>
      <c r="E1263" s="23"/>
      <c r="F1263" s="286" t="s">
        <v>2522</v>
      </c>
      <c r="G1263" s="287" t="s">
        <v>2524</v>
      </c>
      <c r="H1263" s="287" t="s">
        <v>2523</v>
      </c>
      <c r="I1263" s="50">
        <v>0</v>
      </c>
      <c r="J1263" s="169"/>
      <c r="K1263" s="169"/>
      <c r="L1263" s="169"/>
      <c r="M1263" s="169"/>
      <c r="N1263" s="169"/>
      <c r="O1263" s="169"/>
      <c r="P1263" s="169"/>
      <c r="Q1263" s="169"/>
      <c r="R1263" s="169"/>
      <c r="S1263" s="207"/>
      <c r="T1263" s="169"/>
      <c r="U1263" s="169"/>
      <c r="V1263" s="169"/>
      <c r="W1263" s="180"/>
      <c r="X1263" s="207">
        <v>0</v>
      </c>
      <c r="Y1263" s="263">
        <v>0</v>
      </c>
      <c r="Z1263" s="169"/>
      <c r="AA1263" s="169"/>
      <c r="AB1263" s="169"/>
      <c r="AC1263" s="169"/>
      <c r="AD1263" s="169"/>
      <c r="AE1263" s="169"/>
      <c r="AF1263" s="169"/>
      <c r="AG1263" s="180"/>
      <c r="AH1263" s="207">
        <v>0</v>
      </c>
    </row>
    <row r="1264" spans="2:34" x14ac:dyDescent="0.25">
      <c r="B1264" s="11">
        <v>245</v>
      </c>
      <c r="C1264" s="79" t="s">
        <v>1174</v>
      </c>
      <c r="D1264" s="11"/>
      <c r="E1264" s="11"/>
      <c r="F1264" s="11"/>
      <c r="G1264" s="11"/>
      <c r="H1264" s="11"/>
      <c r="I1264" s="13">
        <v>17000</v>
      </c>
      <c r="J1264" s="171">
        <v>0</v>
      </c>
      <c r="K1264" s="171">
        <v>0</v>
      </c>
      <c r="L1264" s="171">
        <v>0</v>
      </c>
      <c r="M1264" s="171">
        <v>0</v>
      </c>
      <c r="N1264" s="171">
        <v>0</v>
      </c>
      <c r="O1264" s="171">
        <v>0</v>
      </c>
      <c r="P1264" s="171">
        <v>0</v>
      </c>
      <c r="Q1264" s="171">
        <v>0</v>
      </c>
      <c r="R1264" s="171">
        <v>0</v>
      </c>
      <c r="S1264" s="185">
        <v>0</v>
      </c>
      <c r="T1264" s="171">
        <v>0</v>
      </c>
      <c r="U1264" s="171">
        <v>0</v>
      </c>
      <c r="V1264" s="171">
        <v>0</v>
      </c>
      <c r="W1264" s="181">
        <v>0</v>
      </c>
      <c r="X1264" s="171">
        <v>12</v>
      </c>
      <c r="Y1264" s="266">
        <v>17000</v>
      </c>
      <c r="Z1264" s="171">
        <v>0</v>
      </c>
      <c r="AA1264" s="171">
        <v>0</v>
      </c>
      <c r="AB1264" s="171">
        <v>0</v>
      </c>
      <c r="AC1264" s="171">
        <v>0</v>
      </c>
      <c r="AD1264" s="171">
        <v>0</v>
      </c>
      <c r="AE1264" s="171">
        <v>0</v>
      </c>
      <c r="AF1264" s="171">
        <v>0</v>
      </c>
      <c r="AG1264" s="181">
        <v>0</v>
      </c>
      <c r="AH1264" s="201">
        <v>17000</v>
      </c>
    </row>
    <row r="1265" spans="2:34" x14ac:dyDescent="0.25">
      <c r="B1265" s="15">
        <v>24503</v>
      </c>
      <c r="C1265" s="67" t="s">
        <v>1175</v>
      </c>
      <c r="D1265" s="15"/>
      <c r="E1265" s="15"/>
      <c r="F1265" s="15"/>
      <c r="G1265" s="15"/>
      <c r="H1265" s="15"/>
      <c r="I1265" s="18">
        <v>17000</v>
      </c>
      <c r="J1265" s="173">
        <v>0</v>
      </c>
      <c r="K1265" s="173">
        <v>0</v>
      </c>
      <c r="L1265" s="173">
        <v>0</v>
      </c>
      <c r="M1265" s="173">
        <v>0</v>
      </c>
      <c r="N1265" s="173">
        <v>0</v>
      </c>
      <c r="O1265" s="173">
        <v>0</v>
      </c>
      <c r="P1265" s="173">
        <v>0</v>
      </c>
      <c r="Q1265" s="173">
        <v>0</v>
      </c>
      <c r="R1265" s="173">
        <v>0</v>
      </c>
      <c r="S1265" s="184">
        <v>0</v>
      </c>
      <c r="T1265" s="173">
        <v>0</v>
      </c>
      <c r="U1265" s="173">
        <v>0</v>
      </c>
      <c r="V1265" s="173">
        <v>0</v>
      </c>
      <c r="W1265" s="179">
        <v>0</v>
      </c>
      <c r="X1265" s="173">
        <v>12</v>
      </c>
      <c r="Y1265" s="267">
        <v>17000</v>
      </c>
      <c r="Z1265" s="173">
        <v>0</v>
      </c>
      <c r="AA1265" s="173">
        <v>0</v>
      </c>
      <c r="AB1265" s="173">
        <v>0</v>
      </c>
      <c r="AC1265" s="173">
        <v>0</v>
      </c>
      <c r="AD1265" s="173">
        <v>0</v>
      </c>
      <c r="AE1265" s="173">
        <v>0</v>
      </c>
      <c r="AF1265" s="173">
        <v>0</v>
      </c>
      <c r="AG1265" s="179">
        <v>0</v>
      </c>
      <c r="AH1265" s="204">
        <v>17000</v>
      </c>
    </row>
    <row r="1266" spans="2:34" ht="24.75" x14ac:dyDescent="0.25">
      <c r="B1266" s="26"/>
      <c r="C1266" s="48" t="s">
        <v>1176</v>
      </c>
      <c r="D1266" s="49">
        <v>7</v>
      </c>
      <c r="E1266" s="23"/>
      <c r="F1266" s="286" t="s">
        <v>2522</v>
      </c>
      <c r="G1266" s="287" t="s">
        <v>2524</v>
      </c>
      <c r="H1266" s="287" t="s">
        <v>2523</v>
      </c>
      <c r="I1266" s="50">
        <v>7000</v>
      </c>
      <c r="J1266" s="169"/>
      <c r="K1266" s="169"/>
      <c r="L1266" s="169"/>
      <c r="M1266" s="169"/>
      <c r="N1266" s="169"/>
      <c r="O1266" s="169"/>
      <c r="P1266" s="169"/>
      <c r="Q1266" s="169"/>
      <c r="R1266" s="169"/>
      <c r="S1266" s="207"/>
      <c r="T1266" s="169"/>
      <c r="U1266" s="169"/>
      <c r="V1266" s="169"/>
      <c r="W1266" s="180"/>
      <c r="X1266" s="207">
        <v>7</v>
      </c>
      <c r="Y1266" s="263">
        <v>7000</v>
      </c>
      <c r="Z1266" s="169"/>
      <c r="AA1266" s="169"/>
      <c r="AB1266" s="169"/>
      <c r="AC1266" s="169"/>
      <c r="AD1266" s="169"/>
      <c r="AE1266" s="169"/>
      <c r="AF1266" s="169"/>
      <c r="AG1266" s="180"/>
      <c r="AH1266" s="207">
        <v>7000</v>
      </c>
    </row>
    <row r="1267" spans="2:34" ht="24.75" x14ac:dyDescent="0.25">
      <c r="B1267" s="26"/>
      <c r="C1267" s="48" t="s">
        <v>1177</v>
      </c>
      <c r="D1267" s="49">
        <v>5</v>
      </c>
      <c r="E1267" s="23"/>
      <c r="F1267" s="286" t="s">
        <v>2522</v>
      </c>
      <c r="G1267" s="287" t="s">
        <v>2524</v>
      </c>
      <c r="H1267" s="287" t="s">
        <v>2523</v>
      </c>
      <c r="I1267" s="50">
        <v>10000</v>
      </c>
      <c r="J1267" s="169"/>
      <c r="K1267" s="169"/>
      <c r="L1267" s="169"/>
      <c r="M1267" s="169"/>
      <c r="N1267" s="169"/>
      <c r="O1267" s="169"/>
      <c r="P1267" s="169"/>
      <c r="Q1267" s="169"/>
      <c r="R1267" s="169"/>
      <c r="S1267" s="207"/>
      <c r="T1267" s="169"/>
      <c r="U1267" s="169"/>
      <c r="V1267" s="169"/>
      <c r="W1267" s="180"/>
      <c r="X1267" s="207">
        <v>5</v>
      </c>
      <c r="Y1267" s="263">
        <v>10000</v>
      </c>
      <c r="Z1267" s="169"/>
      <c r="AA1267" s="169"/>
      <c r="AB1267" s="169"/>
      <c r="AC1267" s="169"/>
      <c r="AD1267" s="169"/>
      <c r="AE1267" s="169"/>
      <c r="AF1267" s="169"/>
      <c r="AG1267" s="180"/>
      <c r="AH1267" s="207">
        <v>10000</v>
      </c>
    </row>
    <row r="1268" spans="2:34" x14ac:dyDescent="0.25">
      <c r="B1268" s="11">
        <v>246</v>
      </c>
      <c r="C1268" s="79" t="s">
        <v>1178</v>
      </c>
      <c r="D1268" s="11"/>
      <c r="E1268" s="11"/>
      <c r="F1268" s="11"/>
      <c r="G1268" s="11"/>
      <c r="H1268" s="11"/>
      <c r="I1268" s="13">
        <v>214697.76599999997</v>
      </c>
      <c r="J1268" s="171">
        <v>0</v>
      </c>
      <c r="K1268" s="171">
        <v>0</v>
      </c>
      <c r="L1268" s="171">
        <v>21</v>
      </c>
      <c r="M1268" s="171">
        <v>1559.04</v>
      </c>
      <c r="N1268" s="171">
        <v>0</v>
      </c>
      <c r="O1268" s="171">
        <v>0</v>
      </c>
      <c r="P1268" s="171">
        <v>167</v>
      </c>
      <c r="Q1268" s="171">
        <v>39616.120173913048</v>
      </c>
      <c r="R1268" s="171">
        <v>23</v>
      </c>
      <c r="S1268" s="185">
        <v>1369.9080952380955</v>
      </c>
      <c r="T1268" s="171">
        <v>3</v>
      </c>
      <c r="U1268" s="171">
        <v>5250</v>
      </c>
      <c r="V1268" s="171">
        <v>0</v>
      </c>
      <c r="W1268" s="181">
        <v>0</v>
      </c>
      <c r="X1268" s="171">
        <v>728</v>
      </c>
      <c r="Y1268" s="266">
        <v>166902.69773084891</v>
      </c>
      <c r="Z1268" s="171">
        <v>0</v>
      </c>
      <c r="AA1268" s="171">
        <v>0</v>
      </c>
      <c r="AB1268" s="171">
        <v>0</v>
      </c>
      <c r="AC1268" s="171">
        <v>0</v>
      </c>
      <c r="AD1268" s="171">
        <v>0</v>
      </c>
      <c r="AE1268" s="171">
        <v>0</v>
      </c>
      <c r="AF1268" s="171">
        <v>0</v>
      </c>
      <c r="AG1268" s="181">
        <v>0</v>
      </c>
      <c r="AH1268" s="201">
        <v>214697.76599999997</v>
      </c>
    </row>
    <row r="1269" spans="2:34" x14ac:dyDescent="0.25">
      <c r="B1269" s="15">
        <v>24601</v>
      </c>
      <c r="C1269" s="67" t="s">
        <v>1179</v>
      </c>
      <c r="D1269" s="15"/>
      <c r="E1269" s="15"/>
      <c r="F1269" s="15"/>
      <c r="G1269" s="15"/>
      <c r="H1269" s="15"/>
      <c r="I1269" s="15">
        <v>181403.73599999998</v>
      </c>
      <c r="J1269" s="173">
        <v>0</v>
      </c>
      <c r="K1269" s="173">
        <v>0</v>
      </c>
      <c r="L1269" s="173">
        <v>0</v>
      </c>
      <c r="M1269" s="173">
        <v>0</v>
      </c>
      <c r="N1269" s="173">
        <v>0</v>
      </c>
      <c r="O1269" s="173">
        <v>0</v>
      </c>
      <c r="P1269" s="173">
        <v>167</v>
      </c>
      <c r="Q1269" s="173">
        <v>39616.120173913048</v>
      </c>
      <c r="R1269" s="173">
        <v>1</v>
      </c>
      <c r="S1269" s="184">
        <v>369.99</v>
      </c>
      <c r="T1269" s="173">
        <v>3</v>
      </c>
      <c r="U1269" s="173">
        <v>5250</v>
      </c>
      <c r="V1269" s="173">
        <v>0</v>
      </c>
      <c r="W1269" s="179">
        <v>0</v>
      </c>
      <c r="X1269" s="173">
        <v>558</v>
      </c>
      <c r="Y1269" s="267">
        <v>136167.62582608699</v>
      </c>
      <c r="Z1269" s="173">
        <v>0</v>
      </c>
      <c r="AA1269" s="173">
        <v>0</v>
      </c>
      <c r="AB1269" s="173">
        <v>0</v>
      </c>
      <c r="AC1269" s="173">
        <v>0</v>
      </c>
      <c r="AD1269" s="173">
        <v>0</v>
      </c>
      <c r="AE1269" s="173">
        <v>0</v>
      </c>
      <c r="AF1269" s="173">
        <v>0</v>
      </c>
      <c r="AG1269" s="179">
        <v>0</v>
      </c>
      <c r="AH1269" s="204">
        <v>181403.73599999998</v>
      </c>
    </row>
    <row r="1270" spans="2:34" ht="24.75" x14ac:dyDescent="0.25">
      <c r="B1270" s="26"/>
      <c r="C1270" s="48" t="s">
        <v>1180</v>
      </c>
      <c r="D1270" s="49">
        <v>25</v>
      </c>
      <c r="E1270" s="23">
        <v>41.36</v>
      </c>
      <c r="F1270" s="286" t="s">
        <v>2522</v>
      </c>
      <c r="G1270" s="287" t="s">
        <v>2524</v>
      </c>
      <c r="H1270" s="287" t="s">
        <v>2523</v>
      </c>
      <c r="I1270" s="50">
        <v>1034</v>
      </c>
      <c r="J1270" s="169"/>
      <c r="K1270" s="169"/>
      <c r="L1270" s="169"/>
      <c r="M1270" s="169"/>
      <c r="N1270" s="169"/>
      <c r="O1270" s="169"/>
      <c r="P1270" s="169"/>
      <c r="Q1270" s="207">
        <v>0</v>
      </c>
      <c r="R1270" s="169"/>
      <c r="S1270" s="207"/>
      <c r="T1270" s="169"/>
      <c r="U1270" s="169"/>
      <c r="V1270" s="169"/>
      <c r="W1270" s="180"/>
      <c r="X1270" s="207">
        <v>25</v>
      </c>
      <c r="Y1270" s="263">
        <v>1034</v>
      </c>
      <c r="Z1270" s="169"/>
      <c r="AA1270" s="169"/>
      <c r="AB1270" s="169"/>
      <c r="AC1270" s="169"/>
      <c r="AD1270" s="169"/>
      <c r="AE1270" s="169"/>
      <c r="AF1270" s="169"/>
      <c r="AG1270" s="180"/>
      <c r="AH1270" s="207">
        <v>1034</v>
      </c>
    </row>
    <row r="1271" spans="2:34" ht="24.75" x14ac:dyDescent="0.25">
      <c r="B1271" s="26"/>
      <c r="C1271" s="48" t="s">
        <v>1181</v>
      </c>
      <c r="D1271" s="49">
        <v>0</v>
      </c>
      <c r="E1271" s="23"/>
      <c r="F1271" s="286" t="s">
        <v>2522</v>
      </c>
      <c r="G1271" s="287" t="s">
        <v>2524</v>
      </c>
      <c r="H1271" s="287" t="s">
        <v>2523</v>
      </c>
      <c r="I1271" s="50">
        <v>0</v>
      </c>
      <c r="J1271" s="169"/>
      <c r="K1271" s="169"/>
      <c r="L1271" s="169"/>
      <c r="M1271" s="169"/>
      <c r="N1271" s="169"/>
      <c r="O1271" s="169"/>
      <c r="P1271" s="169"/>
      <c r="Q1271" s="207">
        <v>0</v>
      </c>
      <c r="R1271" s="169"/>
      <c r="S1271" s="207"/>
      <c r="T1271" s="169"/>
      <c r="U1271" s="169"/>
      <c r="V1271" s="169"/>
      <c r="W1271" s="180"/>
      <c r="X1271" s="207">
        <v>0</v>
      </c>
      <c r="Y1271" s="263">
        <v>0</v>
      </c>
      <c r="Z1271" s="169"/>
      <c r="AA1271" s="169"/>
      <c r="AB1271" s="169"/>
      <c r="AC1271" s="169"/>
      <c r="AD1271" s="169"/>
      <c r="AE1271" s="169"/>
      <c r="AF1271" s="169"/>
      <c r="AG1271" s="180"/>
      <c r="AH1271" s="207">
        <v>0</v>
      </c>
    </row>
    <row r="1272" spans="2:34" ht="24.75" x14ac:dyDescent="0.25">
      <c r="B1272" s="26"/>
      <c r="C1272" s="48" t="s">
        <v>1182</v>
      </c>
      <c r="D1272" s="49">
        <v>1</v>
      </c>
      <c r="E1272" s="23">
        <v>809.65679999999998</v>
      </c>
      <c r="F1272" s="286" t="s">
        <v>2522</v>
      </c>
      <c r="G1272" s="287" t="s">
        <v>2524</v>
      </c>
      <c r="H1272" s="287" t="s">
        <v>2523</v>
      </c>
      <c r="I1272" s="50">
        <v>809.65679999999998</v>
      </c>
      <c r="J1272" s="169"/>
      <c r="K1272" s="169"/>
      <c r="L1272" s="169"/>
      <c r="M1272" s="169"/>
      <c r="N1272" s="169"/>
      <c r="O1272" s="169"/>
      <c r="P1272" s="169"/>
      <c r="Q1272" s="207">
        <v>0</v>
      </c>
      <c r="R1272" s="169"/>
      <c r="S1272" s="207"/>
      <c r="T1272" s="169"/>
      <c r="U1272" s="169"/>
      <c r="V1272" s="169"/>
      <c r="W1272" s="180"/>
      <c r="X1272" s="207">
        <v>1</v>
      </c>
      <c r="Y1272" s="263">
        <v>809.65679999999998</v>
      </c>
      <c r="Z1272" s="169"/>
      <c r="AA1272" s="169"/>
      <c r="AB1272" s="169"/>
      <c r="AC1272" s="169"/>
      <c r="AD1272" s="169"/>
      <c r="AE1272" s="169"/>
      <c r="AF1272" s="169"/>
      <c r="AG1272" s="180"/>
      <c r="AH1272" s="207">
        <v>809.65679999999998</v>
      </c>
    </row>
    <row r="1273" spans="2:34" ht="24.75" x14ac:dyDescent="0.25">
      <c r="B1273" s="26"/>
      <c r="C1273" s="48" t="s">
        <v>1183</v>
      </c>
      <c r="D1273" s="49">
        <v>20</v>
      </c>
      <c r="E1273" s="23">
        <v>35</v>
      </c>
      <c r="F1273" s="286" t="s">
        <v>2522</v>
      </c>
      <c r="G1273" s="287" t="s">
        <v>2524</v>
      </c>
      <c r="H1273" s="287" t="s">
        <v>2523</v>
      </c>
      <c r="I1273" s="50">
        <v>700</v>
      </c>
      <c r="J1273" s="169"/>
      <c r="K1273" s="169"/>
      <c r="L1273" s="169"/>
      <c r="M1273" s="169"/>
      <c r="N1273" s="169"/>
      <c r="O1273" s="169"/>
      <c r="P1273" s="169"/>
      <c r="Q1273" s="207">
        <v>0</v>
      </c>
      <c r="R1273" s="169"/>
      <c r="S1273" s="207"/>
      <c r="T1273" s="169"/>
      <c r="U1273" s="169"/>
      <c r="V1273" s="169"/>
      <c r="W1273" s="180"/>
      <c r="X1273" s="207">
        <v>20</v>
      </c>
      <c r="Y1273" s="263">
        <v>700</v>
      </c>
      <c r="Z1273" s="169"/>
      <c r="AA1273" s="169"/>
      <c r="AB1273" s="169"/>
      <c r="AC1273" s="169"/>
      <c r="AD1273" s="169"/>
      <c r="AE1273" s="169"/>
      <c r="AF1273" s="169"/>
      <c r="AG1273" s="180"/>
      <c r="AH1273" s="207">
        <v>700</v>
      </c>
    </row>
    <row r="1274" spans="2:34" ht="24.75" x14ac:dyDescent="0.25">
      <c r="B1274" s="26"/>
      <c r="C1274" s="48" t="s">
        <v>1184</v>
      </c>
      <c r="D1274" s="49">
        <v>1</v>
      </c>
      <c r="E1274" s="23">
        <v>3100.68</v>
      </c>
      <c r="F1274" s="286" t="s">
        <v>2522</v>
      </c>
      <c r="G1274" s="287" t="s">
        <v>2524</v>
      </c>
      <c r="H1274" s="287" t="s">
        <v>2523</v>
      </c>
      <c r="I1274" s="50">
        <v>3100.68</v>
      </c>
      <c r="J1274" s="169"/>
      <c r="K1274" s="169"/>
      <c r="L1274" s="169"/>
      <c r="M1274" s="169"/>
      <c r="N1274" s="169"/>
      <c r="O1274" s="169"/>
      <c r="P1274" s="169"/>
      <c r="Q1274" s="207">
        <v>0</v>
      </c>
      <c r="R1274" s="169"/>
      <c r="S1274" s="207"/>
      <c r="T1274" s="169"/>
      <c r="U1274" s="169"/>
      <c r="V1274" s="169"/>
      <c r="W1274" s="180"/>
      <c r="X1274" s="207">
        <v>1</v>
      </c>
      <c r="Y1274" s="263">
        <v>3100.68</v>
      </c>
      <c r="Z1274" s="169"/>
      <c r="AA1274" s="169"/>
      <c r="AB1274" s="169"/>
      <c r="AC1274" s="169"/>
      <c r="AD1274" s="169"/>
      <c r="AE1274" s="169"/>
      <c r="AF1274" s="169"/>
      <c r="AG1274" s="180"/>
      <c r="AH1274" s="207">
        <v>3100.68</v>
      </c>
    </row>
    <row r="1275" spans="2:34" ht="24.75" x14ac:dyDescent="0.25">
      <c r="B1275" s="26"/>
      <c r="C1275" s="48" t="s">
        <v>1185</v>
      </c>
      <c r="D1275" s="49">
        <v>3</v>
      </c>
      <c r="E1275" s="23">
        <v>1860.4080000000004</v>
      </c>
      <c r="F1275" s="286" t="s">
        <v>2522</v>
      </c>
      <c r="G1275" s="287" t="s">
        <v>2524</v>
      </c>
      <c r="H1275" s="287" t="s">
        <v>2523</v>
      </c>
      <c r="I1275" s="50">
        <v>5581.2240000000011</v>
      </c>
      <c r="J1275" s="169"/>
      <c r="K1275" s="169"/>
      <c r="L1275" s="169"/>
      <c r="M1275" s="169"/>
      <c r="N1275" s="169"/>
      <c r="O1275" s="169"/>
      <c r="P1275" s="169"/>
      <c r="Q1275" s="207">
        <v>0</v>
      </c>
      <c r="R1275" s="169"/>
      <c r="S1275" s="207"/>
      <c r="T1275" s="169"/>
      <c r="U1275" s="169"/>
      <c r="V1275" s="169"/>
      <c r="W1275" s="180"/>
      <c r="X1275" s="207">
        <v>3</v>
      </c>
      <c r="Y1275" s="263">
        <v>5581.2240000000011</v>
      </c>
      <c r="Z1275" s="169"/>
      <c r="AA1275" s="169"/>
      <c r="AB1275" s="169"/>
      <c r="AC1275" s="169"/>
      <c r="AD1275" s="169"/>
      <c r="AE1275" s="169"/>
      <c r="AF1275" s="169"/>
      <c r="AG1275" s="180"/>
      <c r="AH1275" s="207">
        <v>5581.2240000000011</v>
      </c>
    </row>
    <row r="1276" spans="2:34" ht="24.75" x14ac:dyDescent="0.25">
      <c r="B1276" s="26"/>
      <c r="C1276" s="48" t="s">
        <v>1186</v>
      </c>
      <c r="D1276" s="49">
        <v>6</v>
      </c>
      <c r="E1276" s="23">
        <v>5374.5119999999997</v>
      </c>
      <c r="F1276" s="286" t="s">
        <v>2522</v>
      </c>
      <c r="G1276" s="287" t="s">
        <v>2524</v>
      </c>
      <c r="H1276" s="287" t="s">
        <v>2523</v>
      </c>
      <c r="I1276" s="50">
        <v>32247.072</v>
      </c>
      <c r="J1276" s="169"/>
      <c r="K1276" s="169"/>
      <c r="L1276" s="169"/>
      <c r="M1276" s="169"/>
      <c r="N1276" s="169"/>
      <c r="O1276" s="169"/>
      <c r="P1276" s="169"/>
      <c r="Q1276" s="207">
        <v>0</v>
      </c>
      <c r="R1276" s="169"/>
      <c r="S1276" s="207"/>
      <c r="T1276" s="169"/>
      <c r="U1276" s="169"/>
      <c r="V1276" s="169"/>
      <c r="W1276" s="180"/>
      <c r="X1276" s="207">
        <v>6</v>
      </c>
      <c r="Y1276" s="263">
        <v>32247.072</v>
      </c>
      <c r="Z1276" s="169"/>
      <c r="AA1276" s="169"/>
      <c r="AB1276" s="169"/>
      <c r="AC1276" s="169"/>
      <c r="AD1276" s="169"/>
      <c r="AE1276" s="169"/>
      <c r="AF1276" s="169"/>
      <c r="AG1276" s="180"/>
      <c r="AH1276" s="207">
        <v>32247.072</v>
      </c>
    </row>
    <row r="1277" spans="2:34" ht="24.75" x14ac:dyDescent="0.25">
      <c r="B1277" s="26"/>
      <c r="C1277" s="48" t="s">
        <v>1187</v>
      </c>
      <c r="D1277" s="49">
        <v>6</v>
      </c>
      <c r="E1277" s="23">
        <v>3996.4320000000007</v>
      </c>
      <c r="F1277" s="286" t="s">
        <v>2522</v>
      </c>
      <c r="G1277" s="287" t="s">
        <v>2524</v>
      </c>
      <c r="H1277" s="287" t="s">
        <v>2523</v>
      </c>
      <c r="I1277" s="50">
        <v>23978.592000000004</v>
      </c>
      <c r="J1277" s="169"/>
      <c r="K1277" s="169"/>
      <c r="L1277" s="169"/>
      <c r="M1277" s="169"/>
      <c r="N1277" s="169"/>
      <c r="O1277" s="169"/>
      <c r="P1277" s="169">
        <v>1</v>
      </c>
      <c r="Q1277" s="207">
        <v>3996.4320000000007</v>
      </c>
      <c r="R1277" s="169">
        <v>1</v>
      </c>
      <c r="S1277" s="207">
        <v>369.99</v>
      </c>
      <c r="T1277" s="169">
        <v>1</v>
      </c>
      <c r="U1277" s="169">
        <v>3265.56</v>
      </c>
      <c r="V1277" s="169"/>
      <c r="W1277" s="180"/>
      <c r="X1277" s="207">
        <v>3</v>
      </c>
      <c r="Y1277" s="263">
        <v>16346.610000000004</v>
      </c>
      <c r="Z1277" s="169"/>
      <c r="AA1277" s="169"/>
      <c r="AB1277" s="169"/>
      <c r="AC1277" s="169"/>
      <c r="AD1277" s="169"/>
      <c r="AE1277" s="169"/>
      <c r="AF1277" s="169"/>
      <c r="AG1277" s="180"/>
      <c r="AH1277" s="207">
        <v>23978.592000000004</v>
      </c>
    </row>
    <row r="1278" spans="2:34" ht="24.75" x14ac:dyDescent="0.25">
      <c r="B1278" s="26"/>
      <c r="C1278" s="48" t="s">
        <v>1188</v>
      </c>
      <c r="D1278" s="49">
        <v>7</v>
      </c>
      <c r="E1278" s="23">
        <v>80.906057142857136</v>
      </c>
      <c r="F1278" s="286" t="s">
        <v>2522</v>
      </c>
      <c r="G1278" s="287" t="s">
        <v>2524</v>
      </c>
      <c r="H1278" s="287" t="s">
        <v>2523</v>
      </c>
      <c r="I1278" s="50">
        <v>566.3424</v>
      </c>
      <c r="J1278" s="169"/>
      <c r="K1278" s="169"/>
      <c r="L1278" s="169"/>
      <c r="M1278" s="169"/>
      <c r="N1278" s="169"/>
      <c r="O1278" s="169"/>
      <c r="P1278" s="169"/>
      <c r="Q1278" s="207">
        <v>0</v>
      </c>
      <c r="R1278" s="169"/>
      <c r="S1278" s="207"/>
      <c r="T1278" s="169"/>
      <c r="U1278" s="169"/>
      <c r="V1278" s="169"/>
      <c r="W1278" s="180"/>
      <c r="X1278" s="207">
        <v>7</v>
      </c>
      <c r="Y1278" s="263">
        <v>566.3424</v>
      </c>
      <c r="Z1278" s="169"/>
      <c r="AA1278" s="169"/>
      <c r="AB1278" s="169"/>
      <c r="AC1278" s="169"/>
      <c r="AD1278" s="169"/>
      <c r="AE1278" s="169"/>
      <c r="AF1278" s="169"/>
      <c r="AG1278" s="180"/>
      <c r="AH1278" s="207">
        <v>566.3424</v>
      </c>
    </row>
    <row r="1279" spans="2:34" ht="24.75" x14ac:dyDescent="0.25">
      <c r="B1279" s="26"/>
      <c r="C1279" s="48" t="s">
        <v>1189</v>
      </c>
      <c r="D1279" s="49">
        <v>14</v>
      </c>
      <c r="E1279" s="23">
        <v>80</v>
      </c>
      <c r="F1279" s="286" t="s">
        <v>2522</v>
      </c>
      <c r="G1279" s="287" t="s">
        <v>2524</v>
      </c>
      <c r="H1279" s="287" t="s">
        <v>2523</v>
      </c>
      <c r="I1279" s="50">
        <v>1120</v>
      </c>
      <c r="J1279" s="169"/>
      <c r="K1279" s="169"/>
      <c r="L1279" s="169"/>
      <c r="M1279" s="169"/>
      <c r="N1279" s="169"/>
      <c r="O1279" s="169"/>
      <c r="P1279" s="169"/>
      <c r="Q1279" s="207">
        <v>0</v>
      </c>
      <c r="R1279" s="169"/>
      <c r="S1279" s="207"/>
      <c r="T1279" s="169"/>
      <c r="U1279" s="169"/>
      <c r="V1279" s="169"/>
      <c r="W1279" s="180"/>
      <c r="X1279" s="207">
        <v>14</v>
      </c>
      <c r="Y1279" s="263">
        <v>1120</v>
      </c>
      <c r="Z1279" s="169"/>
      <c r="AA1279" s="169"/>
      <c r="AB1279" s="169"/>
      <c r="AC1279" s="169"/>
      <c r="AD1279" s="169"/>
      <c r="AE1279" s="169"/>
      <c r="AF1279" s="169"/>
      <c r="AG1279" s="180"/>
      <c r="AH1279" s="207">
        <v>1120</v>
      </c>
    </row>
    <row r="1280" spans="2:34" ht="24.75" x14ac:dyDescent="0.25">
      <c r="B1280" s="26"/>
      <c r="C1280" s="48" t="s">
        <v>1190</v>
      </c>
      <c r="D1280" s="49">
        <v>3</v>
      </c>
      <c r="E1280" s="23">
        <v>95.04</v>
      </c>
      <c r="F1280" s="286" t="s">
        <v>2522</v>
      </c>
      <c r="G1280" s="287" t="s">
        <v>2524</v>
      </c>
      <c r="H1280" s="287" t="s">
        <v>2523</v>
      </c>
      <c r="I1280" s="50">
        <v>285.12</v>
      </c>
      <c r="J1280" s="169"/>
      <c r="K1280" s="169"/>
      <c r="L1280" s="169"/>
      <c r="M1280" s="169"/>
      <c r="N1280" s="169"/>
      <c r="O1280" s="169"/>
      <c r="P1280" s="169"/>
      <c r="Q1280" s="207">
        <v>0</v>
      </c>
      <c r="R1280" s="169"/>
      <c r="S1280" s="207"/>
      <c r="T1280" s="169"/>
      <c r="U1280" s="169"/>
      <c r="V1280" s="169"/>
      <c r="W1280" s="180"/>
      <c r="X1280" s="207">
        <v>3</v>
      </c>
      <c r="Y1280" s="263">
        <v>285.12</v>
      </c>
      <c r="Z1280" s="169"/>
      <c r="AA1280" s="169"/>
      <c r="AB1280" s="169"/>
      <c r="AC1280" s="169"/>
      <c r="AD1280" s="169"/>
      <c r="AE1280" s="169"/>
      <c r="AF1280" s="169"/>
      <c r="AG1280" s="180"/>
      <c r="AH1280" s="207">
        <v>285.12</v>
      </c>
    </row>
    <row r="1281" spans="2:34" ht="24.75" x14ac:dyDescent="0.25">
      <c r="B1281" s="26"/>
      <c r="C1281" s="48" t="s">
        <v>1191</v>
      </c>
      <c r="D1281" s="49">
        <v>2</v>
      </c>
      <c r="E1281" s="23">
        <v>35.64</v>
      </c>
      <c r="F1281" s="286" t="s">
        <v>2522</v>
      </c>
      <c r="G1281" s="287" t="s">
        <v>2524</v>
      </c>
      <c r="H1281" s="287" t="s">
        <v>2523</v>
      </c>
      <c r="I1281" s="50">
        <v>71.28</v>
      </c>
      <c r="J1281" s="169"/>
      <c r="K1281" s="169"/>
      <c r="L1281" s="169"/>
      <c r="M1281" s="169"/>
      <c r="N1281" s="169"/>
      <c r="O1281" s="169"/>
      <c r="P1281" s="169"/>
      <c r="Q1281" s="207">
        <v>0</v>
      </c>
      <c r="R1281" s="169"/>
      <c r="S1281" s="207"/>
      <c r="T1281" s="169"/>
      <c r="U1281" s="169"/>
      <c r="V1281" s="169"/>
      <c r="W1281" s="180"/>
      <c r="X1281" s="207">
        <v>2</v>
      </c>
      <c r="Y1281" s="263">
        <v>71.28</v>
      </c>
      <c r="Z1281" s="169"/>
      <c r="AA1281" s="169"/>
      <c r="AB1281" s="169"/>
      <c r="AC1281" s="169"/>
      <c r="AD1281" s="169"/>
      <c r="AE1281" s="169"/>
      <c r="AF1281" s="169"/>
      <c r="AG1281" s="180"/>
      <c r="AH1281" s="207">
        <v>71.28</v>
      </c>
    </row>
    <row r="1282" spans="2:34" ht="24.75" x14ac:dyDescent="0.25">
      <c r="B1282" s="26"/>
      <c r="C1282" s="48" t="s">
        <v>1192</v>
      </c>
      <c r="D1282" s="49">
        <v>6</v>
      </c>
      <c r="E1282" s="23">
        <v>19.720000000000002</v>
      </c>
      <c r="F1282" s="286" t="s">
        <v>2522</v>
      </c>
      <c r="G1282" s="287" t="s">
        <v>2524</v>
      </c>
      <c r="H1282" s="287" t="s">
        <v>2523</v>
      </c>
      <c r="I1282" s="50">
        <v>118.32000000000001</v>
      </c>
      <c r="J1282" s="169"/>
      <c r="K1282" s="169"/>
      <c r="L1282" s="169"/>
      <c r="M1282" s="169"/>
      <c r="N1282" s="169"/>
      <c r="O1282" s="169"/>
      <c r="P1282" s="169"/>
      <c r="Q1282" s="207">
        <v>0</v>
      </c>
      <c r="R1282" s="169"/>
      <c r="S1282" s="207"/>
      <c r="T1282" s="169"/>
      <c r="U1282" s="169"/>
      <c r="V1282" s="169"/>
      <c r="W1282" s="180"/>
      <c r="X1282" s="207">
        <v>6</v>
      </c>
      <c r="Y1282" s="263">
        <v>118.32000000000001</v>
      </c>
      <c r="Z1282" s="169"/>
      <c r="AA1282" s="169"/>
      <c r="AB1282" s="169"/>
      <c r="AC1282" s="169"/>
      <c r="AD1282" s="169"/>
      <c r="AE1282" s="169"/>
      <c r="AF1282" s="169"/>
      <c r="AG1282" s="180"/>
      <c r="AH1282" s="207">
        <v>118.32000000000001</v>
      </c>
    </row>
    <row r="1283" spans="2:34" ht="24.75" x14ac:dyDescent="0.25">
      <c r="B1283" s="26"/>
      <c r="C1283" s="48" t="s">
        <v>1193</v>
      </c>
      <c r="D1283" s="49">
        <v>3</v>
      </c>
      <c r="E1283" s="23">
        <v>24.81</v>
      </c>
      <c r="F1283" s="286" t="s">
        <v>2522</v>
      </c>
      <c r="G1283" s="287" t="s">
        <v>2524</v>
      </c>
      <c r="H1283" s="287" t="s">
        <v>2523</v>
      </c>
      <c r="I1283" s="50">
        <v>74.429999999999993</v>
      </c>
      <c r="J1283" s="169"/>
      <c r="K1283" s="169"/>
      <c r="L1283" s="169"/>
      <c r="M1283" s="169"/>
      <c r="N1283" s="169"/>
      <c r="O1283" s="169"/>
      <c r="P1283" s="169"/>
      <c r="Q1283" s="207">
        <v>0</v>
      </c>
      <c r="R1283" s="169"/>
      <c r="S1283" s="207"/>
      <c r="T1283" s="169"/>
      <c r="U1283" s="169"/>
      <c r="V1283" s="169"/>
      <c r="W1283" s="180"/>
      <c r="X1283" s="207">
        <v>3</v>
      </c>
      <c r="Y1283" s="263">
        <v>74.429999999999993</v>
      </c>
      <c r="Z1283" s="169"/>
      <c r="AA1283" s="169"/>
      <c r="AB1283" s="169"/>
      <c r="AC1283" s="169"/>
      <c r="AD1283" s="169"/>
      <c r="AE1283" s="169"/>
      <c r="AF1283" s="169"/>
      <c r="AG1283" s="180"/>
      <c r="AH1283" s="207">
        <v>74.429999999999993</v>
      </c>
    </row>
    <row r="1284" spans="2:34" ht="24.75" x14ac:dyDescent="0.25">
      <c r="B1284" s="26"/>
      <c r="C1284" s="48" t="s">
        <v>1194</v>
      </c>
      <c r="D1284" s="49">
        <v>0</v>
      </c>
      <c r="E1284" s="23"/>
      <c r="F1284" s="286" t="s">
        <v>2522</v>
      </c>
      <c r="G1284" s="287" t="s">
        <v>2524</v>
      </c>
      <c r="H1284" s="287" t="s">
        <v>2523</v>
      </c>
      <c r="I1284" s="50">
        <v>0</v>
      </c>
      <c r="J1284" s="169"/>
      <c r="K1284" s="169"/>
      <c r="L1284" s="169"/>
      <c r="M1284" s="169"/>
      <c r="N1284" s="169"/>
      <c r="O1284" s="169"/>
      <c r="P1284" s="169"/>
      <c r="Q1284" s="207">
        <v>0</v>
      </c>
      <c r="R1284" s="169"/>
      <c r="S1284" s="207"/>
      <c r="T1284" s="169"/>
      <c r="U1284" s="169"/>
      <c r="V1284" s="169"/>
      <c r="W1284" s="180"/>
      <c r="X1284" s="207">
        <v>0</v>
      </c>
      <c r="Y1284" s="263">
        <v>0</v>
      </c>
      <c r="Z1284" s="169"/>
      <c r="AA1284" s="169"/>
      <c r="AB1284" s="169"/>
      <c r="AC1284" s="169"/>
      <c r="AD1284" s="169"/>
      <c r="AE1284" s="169"/>
      <c r="AF1284" s="169"/>
      <c r="AG1284" s="180"/>
      <c r="AH1284" s="207">
        <v>0</v>
      </c>
    </row>
    <row r="1285" spans="2:34" ht="24.75" x14ac:dyDescent="0.25">
      <c r="B1285" s="26"/>
      <c r="C1285" s="48" t="s">
        <v>1195</v>
      </c>
      <c r="D1285" s="49">
        <v>7</v>
      </c>
      <c r="E1285" s="23">
        <v>41.341371428571428</v>
      </c>
      <c r="F1285" s="286" t="s">
        <v>2522</v>
      </c>
      <c r="G1285" s="287" t="s">
        <v>2524</v>
      </c>
      <c r="H1285" s="287" t="s">
        <v>2523</v>
      </c>
      <c r="I1285" s="50">
        <v>289.38959999999997</v>
      </c>
      <c r="J1285" s="169"/>
      <c r="K1285" s="169"/>
      <c r="L1285" s="169"/>
      <c r="M1285" s="169"/>
      <c r="N1285" s="169"/>
      <c r="O1285" s="169"/>
      <c r="P1285" s="169"/>
      <c r="Q1285" s="207">
        <v>0</v>
      </c>
      <c r="R1285" s="169"/>
      <c r="S1285" s="207"/>
      <c r="T1285" s="169"/>
      <c r="U1285" s="169"/>
      <c r="V1285" s="169"/>
      <c r="W1285" s="180"/>
      <c r="X1285" s="207">
        <v>7</v>
      </c>
      <c r="Y1285" s="263">
        <v>289.38959999999997</v>
      </c>
      <c r="Z1285" s="169"/>
      <c r="AA1285" s="169"/>
      <c r="AB1285" s="169"/>
      <c r="AC1285" s="169"/>
      <c r="AD1285" s="169"/>
      <c r="AE1285" s="169"/>
      <c r="AF1285" s="169"/>
      <c r="AG1285" s="180"/>
      <c r="AH1285" s="207">
        <v>289.38959999999997</v>
      </c>
    </row>
    <row r="1286" spans="2:34" ht="24.75" x14ac:dyDescent="0.25">
      <c r="B1286" s="26"/>
      <c r="C1286" s="48" t="s">
        <v>1196</v>
      </c>
      <c r="D1286" s="49">
        <v>0</v>
      </c>
      <c r="E1286" s="23"/>
      <c r="F1286" s="286" t="s">
        <v>2522</v>
      </c>
      <c r="G1286" s="287" t="s">
        <v>2524</v>
      </c>
      <c r="H1286" s="287" t="s">
        <v>2523</v>
      </c>
      <c r="I1286" s="50">
        <v>0</v>
      </c>
      <c r="J1286" s="169"/>
      <c r="K1286" s="169"/>
      <c r="L1286" s="169"/>
      <c r="M1286" s="169"/>
      <c r="N1286" s="169"/>
      <c r="O1286" s="169"/>
      <c r="P1286" s="169"/>
      <c r="Q1286" s="207">
        <v>0</v>
      </c>
      <c r="R1286" s="169"/>
      <c r="S1286" s="207"/>
      <c r="T1286" s="169"/>
      <c r="U1286" s="169"/>
      <c r="V1286" s="169"/>
      <c r="W1286" s="180"/>
      <c r="X1286" s="207">
        <v>0</v>
      </c>
      <c r="Y1286" s="263">
        <v>0</v>
      </c>
      <c r="Z1286" s="169"/>
      <c r="AA1286" s="169"/>
      <c r="AB1286" s="169"/>
      <c r="AC1286" s="169"/>
      <c r="AD1286" s="169"/>
      <c r="AE1286" s="169"/>
      <c r="AF1286" s="169"/>
      <c r="AG1286" s="180"/>
      <c r="AH1286" s="207">
        <v>0</v>
      </c>
    </row>
    <row r="1287" spans="2:34" ht="24.75" x14ac:dyDescent="0.25">
      <c r="B1287" s="26"/>
      <c r="C1287" s="48" t="s">
        <v>1197</v>
      </c>
      <c r="D1287" s="49">
        <v>3</v>
      </c>
      <c r="E1287" s="23">
        <v>150</v>
      </c>
      <c r="F1287" s="286" t="s">
        <v>2522</v>
      </c>
      <c r="G1287" s="287" t="s">
        <v>2524</v>
      </c>
      <c r="H1287" s="287" t="s">
        <v>2523</v>
      </c>
      <c r="I1287" s="50">
        <v>450</v>
      </c>
      <c r="J1287" s="169"/>
      <c r="K1287" s="169"/>
      <c r="L1287" s="169"/>
      <c r="M1287" s="169"/>
      <c r="N1287" s="169"/>
      <c r="O1287" s="169"/>
      <c r="P1287" s="169">
        <v>3</v>
      </c>
      <c r="Q1287" s="207">
        <v>450</v>
      </c>
      <c r="R1287" s="169"/>
      <c r="S1287" s="207"/>
      <c r="T1287" s="169"/>
      <c r="U1287" s="169"/>
      <c r="V1287" s="169"/>
      <c r="W1287" s="180"/>
      <c r="X1287" s="207">
        <v>0</v>
      </c>
      <c r="Y1287" s="263">
        <v>0</v>
      </c>
      <c r="Z1287" s="169"/>
      <c r="AA1287" s="169"/>
      <c r="AB1287" s="169"/>
      <c r="AC1287" s="169"/>
      <c r="AD1287" s="169"/>
      <c r="AE1287" s="169"/>
      <c r="AF1287" s="169"/>
      <c r="AG1287" s="180"/>
      <c r="AH1287" s="207">
        <v>450</v>
      </c>
    </row>
    <row r="1288" spans="2:34" ht="24.75" x14ac:dyDescent="0.25">
      <c r="B1288" s="26"/>
      <c r="C1288" s="48" t="s">
        <v>1198</v>
      </c>
      <c r="D1288" s="49">
        <v>5</v>
      </c>
      <c r="E1288" s="23">
        <v>120</v>
      </c>
      <c r="F1288" s="286" t="s">
        <v>2522</v>
      </c>
      <c r="G1288" s="287" t="s">
        <v>2524</v>
      </c>
      <c r="H1288" s="287" t="s">
        <v>2523</v>
      </c>
      <c r="I1288" s="50">
        <v>600</v>
      </c>
      <c r="J1288" s="169"/>
      <c r="K1288" s="169"/>
      <c r="L1288" s="169"/>
      <c r="M1288" s="169"/>
      <c r="N1288" s="169"/>
      <c r="O1288" s="169"/>
      <c r="P1288" s="169"/>
      <c r="Q1288" s="207">
        <v>0</v>
      </c>
      <c r="R1288" s="169"/>
      <c r="S1288" s="207"/>
      <c r="T1288" s="169"/>
      <c r="U1288" s="169"/>
      <c r="V1288" s="169"/>
      <c r="W1288" s="180"/>
      <c r="X1288" s="207">
        <v>5</v>
      </c>
      <c r="Y1288" s="263">
        <v>600</v>
      </c>
      <c r="Z1288" s="169"/>
      <c r="AA1288" s="169"/>
      <c r="AB1288" s="169"/>
      <c r="AC1288" s="169"/>
      <c r="AD1288" s="169"/>
      <c r="AE1288" s="169"/>
      <c r="AF1288" s="169"/>
      <c r="AG1288" s="180"/>
      <c r="AH1288" s="207">
        <v>600</v>
      </c>
    </row>
    <row r="1289" spans="2:34" ht="24.75" x14ac:dyDescent="0.25">
      <c r="B1289" s="26"/>
      <c r="C1289" s="48" t="s">
        <v>1199</v>
      </c>
      <c r="D1289" s="49">
        <v>6</v>
      </c>
      <c r="E1289" s="23">
        <v>130.91760000000002</v>
      </c>
      <c r="F1289" s="286" t="s">
        <v>2522</v>
      </c>
      <c r="G1289" s="287" t="s">
        <v>2524</v>
      </c>
      <c r="H1289" s="287" t="s">
        <v>2523</v>
      </c>
      <c r="I1289" s="50">
        <v>785.50560000000019</v>
      </c>
      <c r="J1289" s="169"/>
      <c r="K1289" s="169"/>
      <c r="L1289" s="169"/>
      <c r="M1289" s="169"/>
      <c r="N1289" s="169"/>
      <c r="O1289" s="169"/>
      <c r="P1289" s="169"/>
      <c r="Q1289" s="207">
        <v>0</v>
      </c>
      <c r="R1289" s="169"/>
      <c r="S1289" s="207"/>
      <c r="T1289" s="169"/>
      <c r="U1289" s="169"/>
      <c r="V1289" s="169"/>
      <c r="W1289" s="180"/>
      <c r="X1289" s="207">
        <v>6</v>
      </c>
      <c r="Y1289" s="263">
        <v>785.50560000000019</v>
      </c>
      <c r="Z1289" s="169"/>
      <c r="AA1289" s="169"/>
      <c r="AB1289" s="169"/>
      <c r="AC1289" s="169"/>
      <c r="AD1289" s="169"/>
      <c r="AE1289" s="169"/>
      <c r="AF1289" s="169"/>
      <c r="AG1289" s="180"/>
      <c r="AH1289" s="207">
        <v>785.50560000000019</v>
      </c>
    </row>
    <row r="1290" spans="2:34" ht="24.75" x14ac:dyDescent="0.25">
      <c r="B1290" s="26"/>
      <c r="C1290" s="48" t="s">
        <v>1200</v>
      </c>
      <c r="D1290" s="49">
        <v>37</v>
      </c>
      <c r="E1290" s="23">
        <v>55.120691891891894</v>
      </c>
      <c r="F1290" s="286" t="s">
        <v>2522</v>
      </c>
      <c r="G1290" s="287" t="s">
        <v>2524</v>
      </c>
      <c r="H1290" s="287" t="s">
        <v>2523</v>
      </c>
      <c r="I1290" s="50">
        <v>2039.4656</v>
      </c>
      <c r="J1290" s="169"/>
      <c r="K1290" s="169"/>
      <c r="L1290" s="169"/>
      <c r="M1290" s="169"/>
      <c r="N1290" s="169"/>
      <c r="O1290" s="169"/>
      <c r="P1290" s="169"/>
      <c r="Q1290" s="207">
        <v>0</v>
      </c>
      <c r="R1290" s="169"/>
      <c r="S1290" s="207"/>
      <c r="T1290" s="169"/>
      <c r="U1290" s="169"/>
      <c r="V1290" s="169"/>
      <c r="W1290" s="180"/>
      <c r="X1290" s="207">
        <v>37</v>
      </c>
      <c r="Y1290" s="263">
        <v>2039.4656</v>
      </c>
      <c r="Z1290" s="169"/>
      <c r="AA1290" s="169"/>
      <c r="AB1290" s="169"/>
      <c r="AC1290" s="169"/>
      <c r="AD1290" s="169"/>
      <c r="AE1290" s="169"/>
      <c r="AF1290" s="169"/>
      <c r="AG1290" s="180"/>
      <c r="AH1290" s="207">
        <v>2039.4656</v>
      </c>
    </row>
    <row r="1291" spans="2:34" ht="24.75" x14ac:dyDescent="0.25">
      <c r="B1291" s="26"/>
      <c r="C1291" s="48" t="s">
        <v>1201</v>
      </c>
      <c r="D1291" s="49">
        <v>50</v>
      </c>
      <c r="E1291" s="23">
        <v>130.91999999999999</v>
      </c>
      <c r="F1291" s="286" t="s">
        <v>2522</v>
      </c>
      <c r="G1291" s="287" t="s">
        <v>2524</v>
      </c>
      <c r="H1291" s="287" t="s">
        <v>2523</v>
      </c>
      <c r="I1291" s="50">
        <v>6545.9999999999991</v>
      </c>
      <c r="J1291" s="169"/>
      <c r="K1291" s="169"/>
      <c r="L1291" s="169"/>
      <c r="M1291" s="169"/>
      <c r="N1291" s="169"/>
      <c r="O1291" s="169"/>
      <c r="P1291" s="169"/>
      <c r="Q1291" s="207">
        <v>0</v>
      </c>
      <c r="R1291" s="169"/>
      <c r="S1291" s="207"/>
      <c r="T1291" s="169"/>
      <c r="U1291" s="169"/>
      <c r="V1291" s="169"/>
      <c r="W1291" s="180"/>
      <c r="X1291" s="207">
        <v>50</v>
      </c>
      <c r="Y1291" s="263">
        <v>6545.9999999999991</v>
      </c>
      <c r="Z1291" s="169"/>
      <c r="AA1291" s="169"/>
      <c r="AB1291" s="169"/>
      <c r="AC1291" s="169"/>
      <c r="AD1291" s="169"/>
      <c r="AE1291" s="169"/>
      <c r="AF1291" s="169"/>
      <c r="AG1291" s="180"/>
      <c r="AH1291" s="207">
        <v>6545.9999999999991</v>
      </c>
    </row>
    <row r="1292" spans="2:34" ht="24.75" x14ac:dyDescent="0.25">
      <c r="B1292" s="26"/>
      <c r="C1292" s="48" t="s">
        <v>1202</v>
      </c>
      <c r="D1292" s="49">
        <v>8</v>
      </c>
      <c r="E1292" s="23">
        <v>661.47839999999997</v>
      </c>
      <c r="F1292" s="286" t="s">
        <v>2522</v>
      </c>
      <c r="G1292" s="287" t="s">
        <v>2524</v>
      </c>
      <c r="H1292" s="287" t="s">
        <v>2523</v>
      </c>
      <c r="I1292" s="50">
        <v>5291.8271999999997</v>
      </c>
      <c r="J1292" s="169"/>
      <c r="K1292" s="169"/>
      <c r="L1292" s="169"/>
      <c r="M1292" s="169"/>
      <c r="N1292" s="169"/>
      <c r="O1292" s="169"/>
      <c r="P1292" s="169">
        <v>8</v>
      </c>
      <c r="Q1292" s="207">
        <v>5291.8271999999997</v>
      </c>
      <c r="R1292" s="169"/>
      <c r="S1292" s="207"/>
      <c r="T1292" s="169"/>
      <c r="U1292" s="169"/>
      <c r="V1292" s="169"/>
      <c r="W1292" s="180"/>
      <c r="X1292" s="207">
        <v>0</v>
      </c>
      <c r="Y1292" s="263">
        <v>0</v>
      </c>
      <c r="Z1292" s="169"/>
      <c r="AA1292" s="169"/>
      <c r="AB1292" s="169"/>
      <c r="AC1292" s="169"/>
      <c r="AD1292" s="169"/>
      <c r="AE1292" s="169"/>
      <c r="AF1292" s="169"/>
      <c r="AG1292" s="180"/>
      <c r="AH1292" s="207">
        <v>5291.8271999999997</v>
      </c>
    </row>
    <row r="1293" spans="2:34" ht="24.75" x14ac:dyDescent="0.25">
      <c r="B1293" s="26"/>
      <c r="C1293" s="48" t="s">
        <v>1203</v>
      </c>
      <c r="D1293" s="49">
        <v>0</v>
      </c>
      <c r="E1293" s="23"/>
      <c r="F1293" s="286" t="s">
        <v>2522</v>
      </c>
      <c r="G1293" s="287" t="s">
        <v>2524</v>
      </c>
      <c r="H1293" s="287" t="s">
        <v>2523</v>
      </c>
      <c r="I1293" s="50">
        <v>0</v>
      </c>
      <c r="J1293" s="169"/>
      <c r="K1293" s="169"/>
      <c r="L1293" s="169"/>
      <c r="M1293" s="169"/>
      <c r="N1293" s="169"/>
      <c r="O1293" s="169"/>
      <c r="P1293" s="169"/>
      <c r="Q1293" s="207">
        <v>0</v>
      </c>
      <c r="R1293" s="169"/>
      <c r="S1293" s="207"/>
      <c r="T1293" s="169"/>
      <c r="U1293" s="169"/>
      <c r="V1293" s="169"/>
      <c r="W1293" s="180"/>
      <c r="X1293" s="207">
        <v>0</v>
      </c>
      <c r="Y1293" s="263">
        <v>0</v>
      </c>
      <c r="Z1293" s="169"/>
      <c r="AA1293" s="169"/>
      <c r="AB1293" s="169"/>
      <c r="AC1293" s="169"/>
      <c r="AD1293" s="169"/>
      <c r="AE1293" s="169"/>
      <c r="AF1293" s="169"/>
      <c r="AG1293" s="180"/>
      <c r="AH1293" s="207">
        <v>0</v>
      </c>
    </row>
    <row r="1294" spans="2:34" ht="24.75" x14ac:dyDescent="0.25">
      <c r="B1294" s="26"/>
      <c r="C1294" s="48" t="s">
        <v>1204</v>
      </c>
      <c r="D1294" s="49">
        <v>5</v>
      </c>
      <c r="E1294" s="23">
        <v>100</v>
      </c>
      <c r="F1294" s="286" t="s">
        <v>2522</v>
      </c>
      <c r="G1294" s="287" t="s">
        <v>2524</v>
      </c>
      <c r="H1294" s="287" t="s">
        <v>2523</v>
      </c>
      <c r="I1294" s="50">
        <v>500</v>
      </c>
      <c r="J1294" s="169"/>
      <c r="K1294" s="169"/>
      <c r="L1294" s="169"/>
      <c r="M1294" s="169"/>
      <c r="N1294" s="169"/>
      <c r="O1294" s="169"/>
      <c r="P1294" s="169"/>
      <c r="Q1294" s="207">
        <v>0</v>
      </c>
      <c r="R1294" s="169"/>
      <c r="S1294" s="207"/>
      <c r="T1294" s="169"/>
      <c r="U1294" s="169"/>
      <c r="V1294" s="169"/>
      <c r="W1294" s="180"/>
      <c r="X1294" s="207">
        <v>5</v>
      </c>
      <c r="Y1294" s="263">
        <v>500</v>
      </c>
      <c r="Z1294" s="169"/>
      <c r="AA1294" s="169"/>
      <c r="AB1294" s="169"/>
      <c r="AC1294" s="169"/>
      <c r="AD1294" s="169"/>
      <c r="AE1294" s="169"/>
      <c r="AF1294" s="169"/>
      <c r="AG1294" s="180"/>
      <c r="AH1294" s="207">
        <v>500</v>
      </c>
    </row>
    <row r="1295" spans="2:34" ht="24.75" x14ac:dyDescent="0.25">
      <c r="B1295" s="26"/>
      <c r="C1295" s="48" t="s">
        <v>1205</v>
      </c>
      <c r="D1295" s="49">
        <v>5</v>
      </c>
      <c r="E1295" s="23">
        <v>100</v>
      </c>
      <c r="F1295" s="286" t="s">
        <v>2522</v>
      </c>
      <c r="G1295" s="287" t="s">
        <v>2524</v>
      </c>
      <c r="H1295" s="287" t="s">
        <v>2523</v>
      </c>
      <c r="I1295" s="50">
        <v>500</v>
      </c>
      <c r="J1295" s="169"/>
      <c r="K1295" s="169"/>
      <c r="L1295" s="169"/>
      <c r="M1295" s="169"/>
      <c r="N1295" s="169"/>
      <c r="O1295" s="169"/>
      <c r="P1295" s="169"/>
      <c r="Q1295" s="207">
        <v>0</v>
      </c>
      <c r="R1295" s="169"/>
      <c r="S1295" s="207"/>
      <c r="T1295" s="169"/>
      <c r="U1295" s="169"/>
      <c r="V1295" s="169"/>
      <c r="W1295" s="180"/>
      <c r="X1295" s="207">
        <v>5</v>
      </c>
      <c r="Y1295" s="263">
        <v>500</v>
      </c>
      <c r="Z1295" s="169"/>
      <c r="AA1295" s="169"/>
      <c r="AB1295" s="169"/>
      <c r="AC1295" s="169"/>
      <c r="AD1295" s="169"/>
      <c r="AE1295" s="169"/>
      <c r="AF1295" s="169"/>
      <c r="AG1295" s="180"/>
      <c r="AH1295" s="207">
        <v>500</v>
      </c>
    </row>
    <row r="1296" spans="2:34" ht="24.75" x14ac:dyDescent="0.25">
      <c r="B1296" s="26"/>
      <c r="C1296" s="48" t="s">
        <v>1206</v>
      </c>
      <c r="D1296" s="49">
        <v>16</v>
      </c>
      <c r="E1296" s="23">
        <v>303.29679999999996</v>
      </c>
      <c r="F1296" s="286" t="s">
        <v>2522</v>
      </c>
      <c r="G1296" s="287" t="s">
        <v>2524</v>
      </c>
      <c r="H1296" s="287" t="s">
        <v>2523</v>
      </c>
      <c r="I1296" s="50">
        <v>4852.7487999999994</v>
      </c>
      <c r="J1296" s="169"/>
      <c r="K1296" s="169"/>
      <c r="L1296" s="169"/>
      <c r="M1296" s="169"/>
      <c r="N1296" s="169"/>
      <c r="O1296" s="169"/>
      <c r="P1296" s="169"/>
      <c r="Q1296" s="207">
        <v>0</v>
      </c>
      <c r="R1296" s="169"/>
      <c r="S1296" s="207"/>
      <c r="T1296" s="169"/>
      <c r="U1296" s="169"/>
      <c r="V1296" s="169"/>
      <c r="W1296" s="180"/>
      <c r="X1296" s="207">
        <v>16</v>
      </c>
      <c r="Y1296" s="263">
        <v>4852.7487999999994</v>
      </c>
      <c r="Z1296" s="169"/>
      <c r="AA1296" s="169"/>
      <c r="AB1296" s="169"/>
      <c r="AC1296" s="169"/>
      <c r="AD1296" s="169"/>
      <c r="AE1296" s="169"/>
      <c r="AF1296" s="169"/>
      <c r="AG1296" s="180"/>
      <c r="AH1296" s="207">
        <v>4852.7487999999994</v>
      </c>
    </row>
    <row r="1297" spans="2:34" ht="24.75" x14ac:dyDescent="0.25">
      <c r="B1297" s="26"/>
      <c r="C1297" s="48" t="s">
        <v>1207</v>
      </c>
      <c r="D1297" s="49">
        <v>0</v>
      </c>
      <c r="E1297" s="23"/>
      <c r="F1297" s="286" t="s">
        <v>2522</v>
      </c>
      <c r="G1297" s="287" t="s">
        <v>2524</v>
      </c>
      <c r="H1297" s="287" t="s">
        <v>2523</v>
      </c>
      <c r="I1297" s="50">
        <v>0</v>
      </c>
      <c r="J1297" s="169"/>
      <c r="K1297" s="169"/>
      <c r="L1297" s="169"/>
      <c r="M1297" s="169"/>
      <c r="N1297" s="169"/>
      <c r="O1297" s="169"/>
      <c r="P1297" s="169"/>
      <c r="Q1297" s="207">
        <v>0</v>
      </c>
      <c r="R1297" s="169"/>
      <c r="S1297" s="207"/>
      <c r="T1297" s="169"/>
      <c r="U1297" s="169"/>
      <c r="V1297" s="169"/>
      <c r="W1297" s="180"/>
      <c r="X1297" s="207">
        <v>0</v>
      </c>
      <c r="Y1297" s="263">
        <v>0</v>
      </c>
      <c r="Z1297" s="169"/>
      <c r="AA1297" s="169"/>
      <c r="AB1297" s="169"/>
      <c r="AC1297" s="169"/>
      <c r="AD1297" s="169"/>
      <c r="AE1297" s="169"/>
      <c r="AF1297" s="169"/>
      <c r="AG1297" s="180"/>
      <c r="AH1297" s="207">
        <v>0</v>
      </c>
    </row>
    <row r="1298" spans="2:34" ht="24.75" x14ac:dyDescent="0.25">
      <c r="B1298" s="26"/>
      <c r="C1298" s="48" t="s">
        <v>1208</v>
      </c>
      <c r="D1298" s="49">
        <v>0</v>
      </c>
      <c r="E1298" s="23"/>
      <c r="F1298" s="286" t="s">
        <v>2522</v>
      </c>
      <c r="G1298" s="287" t="s">
        <v>2524</v>
      </c>
      <c r="H1298" s="287" t="s">
        <v>2523</v>
      </c>
      <c r="I1298" s="50">
        <v>0</v>
      </c>
      <c r="J1298" s="169"/>
      <c r="K1298" s="169"/>
      <c r="L1298" s="169"/>
      <c r="M1298" s="169"/>
      <c r="N1298" s="169"/>
      <c r="O1298" s="169"/>
      <c r="P1298" s="169"/>
      <c r="Q1298" s="207">
        <v>0</v>
      </c>
      <c r="R1298" s="169"/>
      <c r="S1298" s="207"/>
      <c r="T1298" s="169"/>
      <c r="U1298" s="169"/>
      <c r="V1298" s="169"/>
      <c r="W1298" s="180"/>
      <c r="X1298" s="207">
        <v>0</v>
      </c>
      <c r="Y1298" s="263">
        <v>0</v>
      </c>
      <c r="Z1298" s="169"/>
      <c r="AA1298" s="169"/>
      <c r="AB1298" s="169"/>
      <c r="AC1298" s="169"/>
      <c r="AD1298" s="169"/>
      <c r="AE1298" s="169"/>
      <c r="AF1298" s="169"/>
      <c r="AG1298" s="180"/>
      <c r="AH1298" s="207">
        <v>0</v>
      </c>
    </row>
    <row r="1299" spans="2:34" ht="24.75" x14ac:dyDescent="0.25">
      <c r="B1299" s="26"/>
      <c r="C1299" s="48" t="s">
        <v>1209</v>
      </c>
      <c r="D1299" s="49">
        <v>0</v>
      </c>
      <c r="E1299" s="23"/>
      <c r="F1299" s="286" t="s">
        <v>2522</v>
      </c>
      <c r="G1299" s="287" t="s">
        <v>2524</v>
      </c>
      <c r="H1299" s="287" t="s">
        <v>2523</v>
      </c>
      <c r="I1299" s="50">
        <v>0</v>
      </c>
      <c r="J1299" s="169"/>
      <c r="K1299" s="169"/>
      <c r="L1299" s="169"/>
      <c r="M1299" s="169"/>
      <c r="N1299" s="169"/>
      <c r="O1299" s="169"/>
      <c r="P1299" s="169"/>
      <c r="Q1299" s="207">
        <v>0</v>
      </c>
      <c r="R1299" s="169"/>
      <c r="S1299" s="207"/>
      <c r="T1299" s="169"/>
      <c r="U1299" s="169"/>
      <c r="V1299" s="169"/>
      <c r="W1299" s="180"/>
      <c r="X1299" s="207">
        <v>0</v>
      </c>
      <c r="Y1299" s="263">
        <v>0</v>
      </c>
      <c r="Z1299" s="169"/>
      <c r="AA1299" s="169"/>
      <c r="AB1299" s="169"/>
      <c r="AC1299" s="169"/>
      <c r="AD1299" s="169"/>
      <c r="AE1299" s="169"/>
      <c r="AF1299" s="169"/>
      <c r="AG1299" s="180"/>
      <c r="AH1299" s="207">
        <v>0</v>
      </c>
    </row>
    <row r="1300" spans="2:34" ht="24.75" x14ac:dyDescent="0.25">
      <c r="B1300" s="102"/>
      <c r="C1300" s="48" t="s">
        <v>1210</v>
      </c>
      <c r="D1300" s="49">
        <v>230</v>
      </c>
      <c r="E1300" s="23">
        <v>41.341773913043482</v>
      </c>
      <c r="F1300" s="286" t="s">
        <v>2522</v>
      </c>
      <c r="G1300" s="287" t="s">
        <v>2524</v>
      </c>
      <c r="H1300" s="287" t="s">
        <v>2523</v>
      </c>
      <c r="I1300" s="50">
        <v>9508.6080000000002</v>
      </c>
      <c r="J1300" s="169"/>
      <c r="K1300" s="169"/>
      <c r="L1300" s="169"/>
      <c r="M1300" s="169"/>
      <c r="N1300" s="169"/>
      <c r="O1300" s="169"/>
      <c r="P1300" s="169">
        <v>70</v>
      </c>
      <c r="Q1300" s="207">
        <v>2893.9241739130439</v>
      </c>
      <c r="R1300" s="169"/>
      <c r="S1300" s="207"/>
      <c r="T1300" s="169"/>
      <c r="U1300" s="169"/>
      <c r="V1300" s="169"/>
      <c r="W1300" s="180"/>
      <c r="X1300" s="207">
        <v>160</v>
      </c>
      <c r="Y1300" s="263">
        <v>6614.6838260869563</v>
      </c>
      <c r="Z1300" s="169"/>
      <c r="AA1300" s="169"/>
      <c r="AB1300" s="169"/>
      <c r="AC1300" s="169"/>
      <c r="AD1300" s="169"/>
      <c r="AE1300" s="169"/>
      <c r="AF1300" s="169"/>
      <c r="AG1300" s="180"/>
      <c r="AH1300" s="207">
        <v>9508.6080000000002</v>
      </c>
    </row>
    <row r="1301" spans="2:34" ht="24.75" x14ac:dyDescent="0.25">
      <c r="B1301" s="102"/>
      <c r="C1301" s="48" t="s">
        <v>1211</v>
      </c>
      <c r="D1301" s="49">
        <v>3</v>
      </c>
      <c r="E1301" s="23">
        <v>250</v>
      </c>
      <c r="F1301" s="286" t="s">
        <v>2522</v>
      </c>
      <c r="G1301" s="287" t="s">
        <v>2524</v>
      </c>
      <c r="H1301" s="287" t="s">
        <v>2523</v>
      </c>
      <c r="I1301" s="50">
        <v>750</v>
      </c>
      <c r="J1301" s="169"/>
      <c r="K1301" s="169"/>
      <c r="L1301" s="169"/>
      <c r="M1301" s="169"/>
      <c r="N1301" s="169"/>
      <c r="O1301" s="169"/>
      <c r="P1301" s="169"/>
      <c r="Q1301" s="207">
        <v>0</v>
      </c>
      <c r="R1301" s="169"/>
      <c r="S1301" s="207"/>
      <c r="T1301" s="169"/>
      <c r="U1301" s="169"/>
      <c r="V1301" s="169"/>
      <c r="W1301" s="180"/>
      <c r="X1301" s="207">
        <v>3</v>
      </c>
      <c r="Y1301" s="263">
        <v>750</v>
      </c>
      <c r="Z1301" s="169"/>
      <c r="AA1301" s="169"/>
      <c r="AB1301" s="169"/>
      <c r="AC1301" s="169"/>
      <c r="AD1301" s="169"/>
      <c r="AE1301" s="169"/>
      <c r="AF1301" s="169"/>
      <c r="AG1301" s="180"/>
      <c r="AH1301" s="207">
        <v>750</v>
      </c>
    </row>
    <row r="1302" spans="2:34" ht="24.75" x14ac:dyDescent="0.25">
      <c r="B1302" s="102"/>
      <c r="C1302" s="48" t="s">
        <v>1212</v>
      </c>
      <c r="D1302" s="49">
        <v>15</v>
      </c>
      <c r="E1302" s="23">
        <v>248.05440000000004</v>
      </c>
      <c r="F1302" s="286" t="s">
        <v>2522</v>
      </c>
      <c r="G1302" s="287" t="s">
        <v>2524</v>
      </c>
      <c r="H1302" s="287" t="s">
        <v>2523</v>
      </c>
      <c r="I1302" s="50">
        <v>3720.8160000000007</v>
      </c>
      <c r="J1302" s="169"/>
      <c r="K1302" s="169"/>
      <c r="L1302" s="169"/>
      <c r="M1302" s="169"/>
      <c r="N1302" s="169"/>
      <c r="O1302" s="169"/>
      <c r="P1302" s="169">
        <v>15</v>
      </c>
      <c r="Q1302" s="207">
        <v>3720.8160000000007</v>
      </c>
      <c r="R1302" s="169"/>
      <c r="S1302" s="207"/>
      <c r="T1302" s="169"/>
      <c r="U1302" s="169"/>
      <c r="V1302" s="169"/>
      <c r="W1302" s="180"/>
      <c r="X1302" s="207">
        <v>0</v>
      </c>
      <c r="Y1302" s="263">
        <v>0</v>
      </c>
      <c r="Z1302" s="169"/>
      <c r="AA1302" s="169"/>
      <c r="AB1302" s="169"/>
      <c r="AC1302" s="169"/>
      <c r="AD1302" s="169"/>
      <c r="AE1302" s="169"/>
      <c r="AF1302" s="169"/>
      <c r="AG1302" s="180"/>
      <c r="AH1302" s="207">
        <v>3720.8160000000007</v>
      </c>
    </row>
    <row r="1303" spans="2:34" ht="24.75" x14ac:dyDescent="0.25">
      <c r="B1303" s="102"/>
      <c r="C1303" s="48" t="s">
        <v>1213</v>
      </c>
      <c r="D1303" s="49">
        <v>2</v>
      </c>
      <c r="E1303" s="23">
        <v>258.35500000000002</v>
      </c>
      <c r="F1303" s="286" t="s">
        <v>2522</v>
      </c>
      <c r="G1303" s="287" t="s">
        <v>2524</v>
      </c>
      <c r="H1303" s="287" t="s">
        <v>2523</v>
      </c>
      <c r="I1303" s="50">
        <v>516.71</v>
      </c>
      <c r="J1303" s="169"/>
      <c r="K1303" s="169"/>
      <c r="L1303" s="169"/>
      <c r="M1303" s="169"/>
      <c r="N1303" s="169"/>
      <c r="O1303" s="169"/>
      <c r="P1303" s="169"/>
      <c r="Q1303" s="207">
        <v>0</v>
      </c>
      <c r="R1303" s="169"/>
      <c r="S1303" s="207"/>
      <c r="T1303" s="169"/>
      <c r="U1303" s="169"/>
      <c r="V1303" s="169"/>
      <c r="W1303" s="180"/>
      <c r="X1303" s="207">
        <v>2</v>
      </c>
      <c r="Y1303" s="263">
        <v>516.71</v>
      </c>
      <c r="Z1303" s="169"/>
      <c r="AA1303" s="169"/>
      <c r="AB1303" s="169"/>
      <c r="AC1303" s="169"/>
      <c r="AD1303" s="169"/>
      <c r="AE1303" s="169"/>
      <c r="AF1303" s="169"/>
      <c r="AG1303" s="180"/>
      <c r="AH1303" s="207">
        <v>516.71</v>
      </c>
    </row>
    <row r="1304" spans="2:34" ht="24.75" x14ac:dyDescent="0.25">
      <c r="B1304" s="102"/>
      <c r="C1304" s="48" t="s">
        <v>1214</v>
      </c>
      <c r="D1304" s="49">
        <v>12</v>
      </c>
      <c r="E1304" s="23">
        <v>268.72560000000004</v>
      </c>
      <c r="F1304" s="286" t="s">
        <v>2522</v>
      </c>
      <c r="G1304" s="287" t="s">
        <v>2524</v>
      </c>
      <c r="H1304" s="287" t="s">
        <v>2523</v>
      </c>
      <c r="I1304" s="50">
        <v>3224.7072000000007</v>
      </c>
      <c r="J1304" s="169"/>
      <c r="K1304" s="169"/>
      <c r="L1304" s="169"/>
      <c r="M1304" s="169"/>
      <c r="N1304" s="169"/>
      <c r="O1304" s="169"/>
      <c r="P1304" s="169"/>
      <c r="Q1304" s="207">
        <v>0</v>
      </c>
      <c r="R1304" s="169"/>
      <c r="S1304" s="207"/>
      <c r="T1304" s="169"/>
      <c r="U1304" s="169"/>
      <c r="V1304" s="169"/>
      <c r="W1304" s="180"/>
      <c r="X1304" s="207">
        <v>12</v>
      </c>
      <c r="Y1304" s="263">
        <v>3224.7072000000007</v>
      </c>
      <c r="Z1304" s="169"/>
      <c r="AA1304" s="169"/>
      <c r="AB1304" s="169"/>
      <c r="AC1304" s="169"/>
      <c r="AD1304" s="169"/>
      <c r="AE1304" s="169"/>
      <c r="AF1304" s="169"/>
      <c r="AG1304" s="180"/>
      <c r="AH1304" s="207">
        <v>3224.7072000000007</v>
      </c>
    </row>
    <row r="1305" spans="2:34" ht="24.75" x14ac:dyDescent="0.25">
      <c r="B1305" s="102"/>
      <c r="C1305" s="48" t="s">
        <v>1215</v>
      </c>
      <c r="D1305" s="49">
        <v>0</v>
      </c>
      <c r="E1305" s="23"/>
      <c r="F1305" s="286" t="s">
        <v>2522</v>
      </c>
      <c r="G1305" s="287" t="s">
        <v>2524</v>
      </c>
      <c r="H1305" s="287" t="s">
        <v>2523</v>
      </c>
      <c r="I1305" s="50">
        <v>0</v>
      </c>
      <c r="J1305" s="169"/>
      <c r="K1305" s="169"/>
      <c r="L1305" s="169"/>
      <c r="M1305" s="169"/>
      <c r="N1305" s="169"/>
      <c r="O1305" s="169"/>
      <c r="P1305" s="169"/>
      <c r="Q1305" s="207">
        <v>0</v>
      </c>
      <c r="R1305" s="169"/>
      <c r="S1305" s="207"/>
      <c r="T1305" s="169"/>
      <c r="U1305" s="169"/>
      <c r="V1305" s="169"/>
      <c r="W1305" s="180"/>
      <c r="X1305" s="207">
        <v>0</v>
      </c>
      <c r="Y1305" s="263">
        <v>0</v>
      </c>
      <c r="Z1305" s="169"/>
      <c r="AA1305" s="169"/>
      <c r="AB1305" s="169"/>
      <c r="AC1305" s="169"/>
      <c r="AD1305" s="169"/>
      <c r="AE1305" s="169"/>
      <c r="AF1305" s="169"/>
      <c r="AG1305" s="180"/>
      <c r="AH1305" s="207">
        <v>0</v>
      </c>
    </row>
    <row r="1306" spans="2:34" ht="24.75" x14ac:dyDescent="0.25">
      <c r="B1306" s="102"/>
      <c r="C1306" s="48" t="s">
        <v>1216</v>
      </c>
      <c r="D1306" s="49">
        <v>2</v>
      </c>
      <c r="E1306" s="23">
        <v>330.73919999999998</v>
      </c>
      <c r="F1306" s="286" t="s">
        <v>2522</v>
      </c>
      <c r="G1306" s="287" t="s">
        <v>2524</v>
      </c>
      <c r="H1306" s="287" t="s">
        <v>2523</v>
      </c>
      <c r="I1306" s="50">
        <v>661.47839999999997</v>
      </c>
      <c r="J1306" s="169"/>
      <c r="K1306" s="169"/>
      <c r="L1306" s="169"/>
      <c r="M1306" s="169"/>
      <c r="N1306" s="169"/>
      <c r="O1306" s="169"/>
      <c r="P1306" s="169">
        <v>2</v>
      </c>
      <c r="Q1306" s="207">
        <v>661.47839999999997</v>
      </c>
      <c r="R1306" s="169"/>
      <c r="S1306" s="207"/>
      <c r="T1306" s="169"/>
      <c r="U1306" s="169"/>
      <c r="V1306" s="169"/>
      <c r="W1306" s="180"/>
      <c r="X1306" s="207">
        <v>0</v>
      </c>
      <c r="Y1306" s="263">
        <v>0</v>
      </c>
      <c r="Z1306" s="169"/>
      <c r="AA1306" s="169"/>
      <c r="AB1306" s="169"/>
      <c r="AC1306" s="169"/>
      <c r="AD1306" s="169"/>
      <c r="AE1306" s="169"/>
      <c r="AF1306" s="169"/>
      <c r="AG1306" s="180"/>
      <c r="AH1306" s="207">
        <v>661.47839999999997</v>
      </c>
    </row>
    <row r="1307" spans="2:34" ht="24.75" x14ac:dyDescent="0.25">
      <c r="B1307" s="30"/>
      <c r="C1307" s="48" t="s">
        <v>1217</v>
      </c>
      <c r="D1307" s="49">
        <v>4</v>
      </c>
      <c r="E1307" s="23">
        <v>902.64240000000018</v>
      </c>
      <c r="F1307" s="286" t="s">
        <v>2522</v>
      </c>
      <c r="G1307" s="287" t="s">
        <v>2524</v>
      </c>
      <c r="H1307" s="287" t="s">
        <v>2523</v>
      </c>
      <c r="I1307" s="50">
        <v>3610.5696000000007</v>
      </c>
      <c r="J1307" s="169"/>
      <c r="K1307" s="169"/>
      <c r="L1307" s="169"/>
      <c r="M1307" s="169"/>
      <c r="N1307" s="169"/>
      <c r="O1307" s="169"/>
      <c r="P1307" s="169">
        <v>3</v>
      </c>
      <c r="Q1307" s="207">
        <v>2707.9272000000005</v>
      </c>
      <c r="R1307" s="169"/>
      <c r="S1307" s="207"/>
      <c r="T1307" s="169"/>
      <c r="U1307" s="169"/>
      <c r="V1307" s="169"/>
      <c r="W1307" s="180"/>
      <c r="X1307" s="207">
        <v>1</v>
      </c>
      <c r="Y1307" s="263">
        <v>902.64240000000018</v>
      </c>
      <c r="Z1307" s="169"/>
      <c r="AA1307" s="169"/>
      <c r="AB1307" s="169"/>
      <c r="AC1307" s="169"/>
      <c r="AD1307" s="169"/>
      <c r="AE1307" s="169"/>
      <c r="AF1307" s="169"/>
      <c r="AG1307" s="180"/>
      <c r="AH1307" s="207">
        <v>3610.5696000000007</v>
      </c>
    </row>
    <row r="1308" spans="2:34" ht="24.75" x14ac:dyDescent="0.25">
      <c r="B1308" s="30"/>
      <c r="C1308" s="48" t="s">
        <v>1218</v>
      </c>
      <c r="D1308" s="49">
        <v>50</v>
      </c>
      <c r="E1308" s="23">
        <v>241.16400000000002</v>
      </c>
      <c r="F1308" s="286" t="s">
        <v>2522</v>
      </c>
      <c r="G1308" s="287" t="s">
        <v>2524</v>
      </c>
      <c r="H1308" s="287" t="s">
        <v>2523</v>
      </c>
      <c r="I1308" s="50">
        <v>12058.2</v>
      </c>
      <c r="J1308" s="169"/>
      <c r="K1308" s="169"/>
      <c r="L1308" s="169"/>
      <c r="M1308" s="169"/>
      <c r="N1308" s="169"/>
      <c r="O1308" s="169"/>
      <c r="P1308" s="169">
        <v>50</v>
      </c>
      <c r="Q1308" s="207">
        <v>12058.2</v>
      </c>
      <c r="R1308" s="169"/>
      <c r="S1308" s="207"/>
      <c r="T1308" s="169"/>
      <c r="U1308" s="169"/>
      <c r="V1308" s="169"/>
      <c r="W1308" s="180"/>
      <c r="X1308" s="207">
        <v>0</v>
      </c>
      <c r="Y1308" s="263">
        <v>0</v>
      </c>
      <c r="Z1308" s="169"/>
      <c r="AA1308" s="169"/>
      <c r="AB1308" s="169"/>
      <c r="AC1308" s="169"/>
      <c r="AD1308" s="169"/>
      <c r="AE1308" s="169"/>
      <c r="AF1308" s="169"/>
      <c r="AG1308" s="180"/>
      <c r="AH1308" s="207">
        <v>12058.2</v>
      </c>
    </row>
    <row r="1309" spans="2:34" ht="24.75" x14ac:dyDescent="0.25">
      <c r="B1309" s="30"/>
      <c r="C1309" s="48" t="s">
        <v>1219</v>
      </c>
      <c r="D1309" s="49">
        <v>15</v>
      </c>
      <c r="E1309" s="23">
        <v>165.36959999999999</v>
      </c>
      <c r="F1309" s="286" t="s">
        <v>2522</v>
      </c>
      <c r="G1309" s="287" t="s">
        <v>2524</v>
      </c>
      <c r="H1309" s="287" t="s">
        <v>2523</v>
      </c>
      <c r="I1309" s="50">
        <v>2480.5439999999999</v>
      </c>
      <c r="J1309" s="169"/>
      <c r="K1309" s="169"/>
      <c r="L1309" s="169"/>
      <c r="M1309" s="169"/>
      <c r="N1309" s="169"/>
      <c r="O1309" s="169"/>
      <c r="P1309" s="169">
        <v>6</v>
      </c>
      <c r="Q1309" s="207">
        <v>1021.05</v>
      </c>
      <c r="R1309" s="169"/>
      <c r="S1309" s="207"/>
      <c r="T1309" s="169"/>
      <c r="U1309" s="169"/>
      <c r="V1309" s="169"/>
      <c r="W1309" s="180"/>
      <c r="X1309" s="207">
        <v>9</v>
      </c>
      <c r="Y1309" s="263">
        <v>1459.4939999999999</v>
      </c>
      <c r="Z1309" s="169"/>
      <c r="AA1309" s="169"/>
      <c r="AB1309" s="169"/>
      <c r="AC1309" s="169"/>
      <c r="AD1309" s="169"/>
      <c r="AE1309" s="169"/>
      <c r="AF1309" s="169"/>
      <c r="AG1309" s="180"/>
      <c r="AH1309" s="207">
        <v>2480.5439999999999</v>
      </c>
    </row>
    <row r="1310" spans="2:34" ht="24.75" x14ac:dyDescent="0.25">
      <c r="B1310" s="30"/>
      <c r="C1310" s="48" t="s">
        <v>1220</v>
      </c>
      <c r="D1310" s="49">
        <v>4</v>
      </c>
      <c r="E1310" s="23">
        <v>400</v>
      </c>
      <c r="F1310" s="286" t="s">
        <v>2522</v>
      </c>
      <c r="G1310" s="287" t="s">
        <v>2524</v>
      </c>
      <c r="H1310" s="287" t="s">
        <v>2523</v>
      </c>
      <c r="I1310" s="50">
        <v>1600</v>
      </c>
      <c r="J1310" s="169"/>
      <c r="K1310" s="169"/>
      <c r="L1310" s="169"/>
      <c r="M1310" s="169"/>
      <c r="N1310" s="169"/>
      <c r="O1310" s="169"/>
      <c r="P1310" s="169"/>
      <c r="Q1310" s="207">
        <v>0</v>
      </c>
      <c r="R1310" s="169"/>
      <c r="S1310" s="207"/>
      <c r="T1310" s="169"/>
      <c r="U1310" s="169"/>
      <c r="V1310" s="169"/>
      <c r="W1310" s="180"/>
      <c r="X1310" s="207">
        <v>4</v>
      </c>
      <c r="Y1310" s="263">
        <v>1600</v>
      </c>
      <c r="Z1310" s="169"/>
      <c r="AA1310" s="169"/>
      <c r="AB1310" s="169"/>
      <c r="AC1310" s="169"/>
      <c r="AD1310" s="169"/>
      <c r="AE1310" s="169"/>
      <c r="AF1310" s="169"/>
      <c r="AG1310" s="180"/>
      <c r="AH1310" s="207">
        <v>1600</v>
      </c>
    </row>
    <row r="1311" spans="2:34" ht="24.75" x14ac:dyDescent="0.25">
      <c r="B1311" s="30"/>
      <c r="C1311" s="48" t="s">
        <v>1221</v>
      </c>
      <c r="D1311" s="49">
        <v>4</v>
      </c>
      <c r="E1311" s="23">
        <v>1000</v>
      </c>
      <c r="F1311" s="286" t="s">
        <v>2522</v>
      </c>
      <c r="G1311" s="287" t="s">
        <v>2524</v>
      </c>
      <c r="H1311" s="287" t="s">
        <v>2523</v>
      </c>
      <c r="I1311" s="50">
        <v>4000</v>
      </c>
      <c r="J1311" s="169"/>
      <c r="K1311" s="169"/>
      <c r="L1311" s="169"/>
      <c r="M1311" s="169"/>
      <c r="N1311" s="169"/>
      <c r="O1311" s="169"/>
      <c r="P1311" s="169"/>
      <c r="Q1311" s="207">
        <v>0</v>
      </c>
      <c r="R1311" s="169"/>
      <c r="S1311" s="207"/>
      <c r="T1311" s="169"/>
      <c r="U1311" s="169"/>
      <c r="V1311" s="169"/>
      <c r="W1311" s="180"/>
      <c r="X1311" s="207">
        <v>4</v>
      </c>
      <c r="Y1311" s="263">
        <v>4000</v>
      </c>
      <c r="Z1311" s="169"/>
      <c r="AA1311" s="169"/>
      <c r="AB1311" s="169"/>
      <c r="AC1311" s="169"/>
      <c r="AD1311" s="169"/>
      <c r="AE1311" s="169"/>
      <c r="AF1311" s="169"/>
      <c r="AG1311" s="180"/>
      <c r="AH1311" s="207">
        <v>4000</v>
      </c>
    </row>
    <row r="1312" spans="2:34" ht="24.75" x14ac:dyDescent="0.25">
      <c r="B1312" s="30"/>
      <c r="C1312" s="48" t="s">
        <v>1222</v>
      </c>
      <c r="D1312" s="49">
        <v>25</v>
      </c>
      <c r="E1312" s="23">
        <v>264.47999999999996</v>
      </c>
      <c r="F1312" s="286" t="s">
        <v>2522</v>
      </c>
      <c r="G1312" s="287" t="s">
        <v>2524</v>
      </c>
      <c r="H1312" s="287" t="s">
        <v>2523</v>
      </c>
      <c r="I1312" s="50">
        <v>6611.9999999999991</v>
      </c>
      <c r="J1312" s="169"/>
      <c r="K1312" s="169"/>
      <c r="L1312" s="169"/>
      <c r="M1312" s="169"/>
      <c r="N1312" s="169"/>
      <c r="O1312" s="169"/>
      <c r="P1312" s="169"/>
      <c r="Q1312" s="207">
        <v>0</v>
      </c>
      <c r="R1312" s="169"/>
      <c r="S1312" s="207"/>
      <c r="T1312" s="169"/>
      <c r="U1312" s="169"/>
      <c r="V1312" s="169"/>
      <c r="W1312" s="180"/>
      <c r="X1312" s="207">
        <v>25</v>
      </c>
      <c r="Y1312" s="263">
        <v>6611.9999999999991</v>
      </c>
      <c r="Z1312" s="169"/>
      <c r="AA1312" s="169"/>
      <c r="AB1312" s="169"/>
      <c r="AC1312" s="169"/>
      <c r="AD1312" s="169"/>
      <c r="AE1312" s="169"/>
      <c r="AF1312" s="169"/>
      <c r="AG1312" s="180"/>
      <c r="AH1312" s="207">
        <v>6611.9999999999991</v>
      </c>
    </row>
    <row r="1313" spans="2:34" ht="24.75" x14ac:dyDescent="0.25">
      <c r="B1313" s="30"/>
      <c r="C1313" s="48" t="s">
        <v>1223</v>
      </c>
      <c r="D1313" s="49">
        <v>15</v>
      </c>
      <c r="E1313" s="23">
        <v>942.96399999999994</v>
      </c>
      <c r="F1313" s="286" t="s">
        <v>2522</v>
      </c>
      <c r="G1313" s="287" t="s">
        <v>2524</v>
      </c>
      <c r="H1313" s="287" t="s">
        <v>2523</v>
      </c>
      <c r="I1313" s="50">
        <v>14144.46</v>
      </c>
      <c r="J1313" s="169"/>
      <c r="K1313" s="169"/>
      <c r="L1313" s="169"/>
      <c r="M1313" s="169"/>
      <c r="N1313" s="169"/>
      <c r="O1313" s="169"/>
      <c r="P1313" s="169"/>
      <c r="Q1313" s="207">
        <v>0</v>
      </c>
      <c r="R1313" s="169"/>
      <c r="S1313" s="207"/>
      <c r="T1313" s="169"/>
      <c r="U1313" s="169"/>
      <c r="V1313" s="169"/>
      <c r="W1313" s="180"/>
      <c r="X1313" s="207">
        <v>15</v>
      </c>
      <c r="Y1313" s="263">
        <v>14144.46</v>
      </c>
      <c r="Z1313" s="169"/>
      <c r="AA1313" s="169"/>
      <c r="AB1313" s="169"/>
      <c r="AC1313" s="169"/>
      <c r="AD1313" s="169"/>
      <c r="AE1313" s="169"/>
      <c r="AF1313" s="169"/>
      <c r="AG1313" s="180"/>
      <c r="AH1313" s="207">
        <v>14144.46</v>
      </c>
    </row>
    <row r="1314" spans="2:34" ht="24.75" x14ac:dyDescent="0.25">
      <c r="B1314" s="30"/>
      <c r="C1314" s="48" t="s">
        <v>1224</v>
      </c>
      <c r="D1314" s="49">
        <v>1</v>
      </c>
      <c r="E1314" s="23">
        <v>327.58999999999997</v>
      </c>
      <c r="F1314" s="286" t="s">
        <v>2522</v>
      </c>
      <c r="G1314" s="287" t="s">
        <v>2524</v>
      </c>
      <c r="H1314" s="287" t="s">
        <v>2523</v>
      </c>
      <c r="I1314" s="50">
        <v>327.58999999999997</v>
      </c>
      <c r="J1314" s="169"/>
      <c r="K1314" s="169"/>
      <c r="L1314" s="169"/>
      <c r="M1314" s="169"/>
      <c r="N1314" s="169"/>
      <c r="O1314" s="169"/>
      <c r="P1314" s="169"/>
      <c r="Q1314" s="207">
        <v>0</v>
      </c>
      <c r="R1314" s="169"/>
      <c r="S1314" s="207"/>
      <c r="T1314" s="169"/>
      <c r="U1314" s="169"/>
      <c r="V1314" s="169"/>
      <c r="W1314" s="180"/>
      <c r="X1314" s="207">
        <v>1</v>
      </c>
      <c r="Y1314" s="263">
        <v>327.58999999999997</v>
      </c>
      <c r="Z1314" s="169"/>
      <c r="AA1314" s="169"/>
      <c r="AB1314" s="169"/>
      <c r="AC1314" s="169"/>
      <c r="AD1314" s="169"/>
      <c r="AE1314" s="169"/>
      <c r="AF1314" s="169"/>
      <c r="AG1314" s="180"/>
      <c r="AH1314" s="207">
        <v>327.58999999999997</v>
      </c>
    </row>
    <row r="1315" spans="2:34" ht="24.75" x14ac:dyDescent="0.25">
      <c r="B1315" s="30"/>
      <c r="C1315" s="48" t="s">
        <v>1225</v>
      </c>
      <c r="D1315" s="49">
        <v>1</v>
      </c>
      <c r="E1315" s="23">
        <v>62.013600000000011</v>
      </c>
      <c r="F1315" s="286" t="s">
        <v>2522</v>
      </c>
      <c r="G1315" s="287" t="s">
        <v>2524</v>
      </c>
      <c r="H1315" s="287" t="s">
        <v>2523</v>
      </c>
      <c r="I1315" s="50">
        <v>62.013600000000011</v>
      </c>
      <c r="J1315" s="169"/>
      <c r="K1315" s="169"/>
      <c r="L1315" s="169"/>
      <c r="M1315" s="169"/>
      <c r="N1315" s="169"/>
      <c r="O1315" s="169"/>
      <c r="P1315" s="169"/>
      <c r="Q1315" s="207">
        <v>0</v>
      </c>
      <c r="R1315" s="169"/>
      <c r="S1315" s="207"/>
      <c r="T1315" s="169"/>
      <c r="U1315" s="169"/>
      <c r="V1315" s="169"/>
      <c r="W1315" s="180"/>
      <c r="X1315" s="207">
        <v>1</v>
      </c>
      <c r="Y1315" s="263">
        <v>62.013600000000011</v>
      </c>
      <c r="Z1315" s="169"/>
      <c r="AA1315" s="169"/>
      <c r="AB1315" s="169"/>
      <c r="AC1315" s="169"/>
      <c r="AD1315" s="169"/>
      <c r="AE1315" s="169"/>
      <c r="AF1315" s="169"/>
      <c r="AG1315" s="180"/>
      <c r="AH1315" s="207">
        <v>62.013600000000011</v>
      </c>
    </row>
    <row r="1316" spans="2:34" ht="24.75" x14ac:dyDescent="0.25">
      <c r="B1316" s="30"/>
      <c r="C1316" s="48" t="s">
        <v>1226</v>
      </c>
      <c r="D1316" s="49">
        <v>0</v>
      </c>
      <c r="E1316" s="23"/>
      <c r="F1316" s="286" t="s">
        <v>2522</v>
      </c>
      <c r="G1316" s="287" t="s">
        <v>2524</v>
      </c>
      <c r="H1316" s="287" t="s">
        <v>2523</v>
      </c>
      <c r="I1316" s="50">
        <v>0</v>
      </c>
      <c r="J1316" s="169"/>
      <c r="K1316" s="169"/>
      <c r="L1316" s="169"/>
      <c r="M1316" s="169"/>
      <c r="N1316" s="169"/>
      <c r="O1316" s="169"/>
      <c r="P1316" s="169"/>
      <c r="Q1316" s="207">
        <v>0</v>
      </c>
      <c r="R1316" s="169"/>
      <c r="S1316" s="207"/>
      <c r="T1316" s="169"/>
      <c r="U1316" s="169"/>
      <c r="V1316" s="169"/>
      <c r="W1316" s="180"/>
      <c r="X1316" s="207">
        <v>0</v>
      </c>
      <c r="Y1316" s="263">
        <v>0</v>
      </c>
      <c r="Z1316" s="169"/>
      <c r="AA1316" s="169"/>
      <c r="AB1316" s="169"/>
      <c r="AC1316" s="169"/>
      <c r="AD1316" s="169"/>
      <c r="AE1316" s="169"/>
      <c r="AF1316" s="169"/>
      <c r="AG1316" s="180"/>
      <c r="AH1316" s="207">
        <v>0</v>
      </c>
    </row>
    <row r="1317" spans="2:34" ht="24.75" x14ac:dyDescent="0.25">
      <c r="B1317" s="30"/>
      <c r="C1317" s="48" t="s">
        <v>1227</v>
      </c>
      <c r="D1317" s="49">
        <v>9</v>
      </c>
      <c r="E1317" s="23">
        <v>117.36666666666666</v>
      </c>
      <c r="F1317" s="286" t="s">
        <v>2522</v>
      </c>
      <c r="G1317" s="287" t="s">
        <v>2524</v>
      </c>
      <c r="H1317" s="287" t="s">
        <v>2523</v>
      </c>
      <c r="I1317" s="50">
        <v>1056.3</v>
      </c>
      <c r="J1317" s="169"/>
      <c r="K1317" s="169"/>
      <c r="L1317" s="169"/>
      <c r="M1317" s="169"/>
      <c r="N1317" s="169"/>
      <c r="O1317" s="169"/>
      <c r="P1317" s="169"/>
      <c r="Q1317" s="207">
        <v>0</v>
      </c>
      <c r="R1317" s="169"/>
      <c r="S1317" s="207"/>
      <c r="T1317" s="169"/>
      <c r="U1317" s="169"/>
      <c r="V1317" s="169"/>
      <c r="W1317" s="180"/>
      <c r="X1317" s="207">
        <v>9</v>
      </c>
      <c r="Y1317" s="263">
        <v>1056.3</v>
      </c>
      <c r="Z1317" s="169"/>
      <c r="AA1317" s="169"/>
      <c r="AB1317" s="169"/>
      <c r="AC1317" s="169"/>
      <c r="AD1317" s="169"/>
      <c r="AE1317" s="169"/>
      <c r="AF1317" s="169"/>
      <c r="AG1317" s="180"/>
      <c r="AH1317" s="207">
        <v>1056.3</v>
      </c>
    </row>
    <row r="1318" spans="2:34" ht="24.75" x14ac:dyDescent="0.25">
      <c r="B1318" s="30"/>
      <c r="C1318" s="48" t="s">
        <v>1228</v>
      </c>
      <c r="D1318" s="49">
        <v>9</v>
      </c>
      <c r="E1318" s="23">
        <v>134.55111111111111</v>
      </c>
      <c r="F1318" s="286" t="s">
        <v>2522</v>
      </c>
      <c r="G1318" s="287" t="s">
        <v>2524</v>
      </c>
      <c r="H1318" s="287" t="s">
        <v>2523</v>
      </c>
      <c r="I1318" s="50">
        <v>1210.96</v>
      </c>
      <c r="J1318" s="169"/>
      <c r="K1318" s="169"/>
      <c r="L1318" s="169"/>
      <c r="M1318" s="169"/>
      <c r="N1318" s="169"/>
      <c r="O1318" s="169"/>
      <c r="P1318" s="169"/>
      <c r="Q1318" s="207">
        <v>0</v>
      </c>
      <c r="R1318" s="169"/>
      <c r="S1318" s="207"/>
      <c r="T1318" s="169"/>
      <c r="U1318" s="169"/>
      <c r="V1318" s="169"/>
      <c r="W1318" s="180"/>
      <c r="X1318" s="207">
        <v>9</v>
      </c>
      <c r="Y1318" s="263">
        <v>1210.96</v>
      </c>
      <c r="Z1318" s="169"/>
      <c r="AA1318" s="169"/>
      <c r="AB1318" s="169"/>
      <c r="AC1318" s="169"/>
      <c r="AD1318" s="169"/>
      <c r="AE1318" s="169"/>
      <c r="AF1318" s="169"/>
      <c r="AG1318" s="180"/>
      <c r="AH1318" s="207">
        <v>1210.96</v>
      </c>
    </row>
    <row r="1319" spans="2:34" ht="24.75" x14ac:dyDescent="0.25">
      <c r="B1319" s="102"/>
      <c r="C1319" s="48" t="s">
        <v>1229</v>
      </c>
      <c r="D1319" s="49">
        <v>0</v>
      </c>
      <c r="E1319" s="23"/>
      <c r="F1319" s="286" t="s">
        <v>2522</v>
      </c>
      <c r="G1319" s="287" t="s">
        <v>2524</v>
      </c>
      <c r="H1319" s="287" t="s">
        <v>2523</v>
      </c>
      <c r="I1319" s="50">
        <v>0</v>
      </c>
      <c r="J1319" s="169"/>
      <c r="K1319" s="169"/>
      <c r="L1319" s="169"/>
      <c r="M1319" s="169"/>
      <c r="N1319" s="169"/>
      <c r="O1319" s="169"/>
      <c r="P1319" s="169"/>
      <c r="Q1319" s="207">
        <v>0</v>
      </c>
      <c r="R1319" s="169"/>
      <c r="S1319" s="207"/>
      <c r="T1319" s="169"/>
      <c r="U1319" s="169"/>
      <c r="V1319" s="169"/>
      <c r="W1319" s="180"/>
      <c r="X1319" s="207">
        <v>0</v>
      </c>
      <c r="Y1319" s="263">
        <v>0</v>
      </c>
      <c r="Z1319" s="169"/>
      <c r="AA1319" s="169"/>
      <c r="AB1319" s="169"/>
      <c r="AC1319" s="169"/>
      <c r="AD1319" s="169"/>
      <c r="AE1319" s="169"/>
      <c r="AF1319" s="169"/>
      <c r="AG1319" s="180"/>
      <c r="AH1319" s="207">
        <v>0</v>
      </c>
    </row>
    <row r="1320" spans="2:34" ht="24.75" x14ac:dyDescent="0.25">
      <c r="B1320" s="102"/>
      <c r="C1320" s="48" t="s">
        <v>1230</v>
      </c>
      <c r="D1320" s="49">
        <v>4</v>
      </c>
      <c r="E1320" s="23">
        <v>788.8</v>
      </c>
      <c r="F1320" s="286" t="s">
        <v>2522</v>
      </c>
      <c r="G1320" s="287" t="s">
        <v>2524</v>
      </c>
      <c r="H1320" s="287" t="s">
        <v>2523</v>
      </c>
      <c r="I1320" s="50">
        <v>3155.2</v>
      </c>
      <c r="J1320" s="169"/>
      <c r="K1320" s="169"/>
      <c r="L1320" s="169"/>
      <c r="M1320" s="169"/>
      <c r="N1320" s="169"/>
      <c r="O1320" s="169"/>
      <c r="P1320" s="169">
        <v>4</v>
      </c>
      <c r="Q1320" s="207">
        <v>3155.2</v>
      </c>
      <c r="R1320" s="169"/>
      <c r="S1320" s="207"/>
      <c r="T1320" s="169"/>
      <c r="U1320" s="169"/>
      <c r="V1320" s="169"/>
      <c r="W1320" s="180"/>
      <c r="X1320" s="207">
        <v>0</v>
      </c>
      <c r="Y1320" s="263">
        <v>0</v>
      </c>
      <c r="Z1320" s="169"/>
      <c r="AA1320" s="169"/>
      <c r="AB1320" s="169"/>
      <c r="AC1320" s="169"/>
      <c r="AD1320" s="169"/>
      <c r="AE1320" s="169"/>
      <c r="AF1320" s="169"/>
      <c r="AG1320" s="180"/>
      <c r="AH1320" s="207">
        <v>3155.2</v>
      </c>
    </row>
    <row r="1321" spans="2:34" ht="24.75" x14ac:dyDescent="0.25">
      <c r="B1321" s="102"/>
      <c r="C1321" s="48" t="s">
        <v>1231</v>
      </c>
      <c r="D1321" s="49">
        <v>2</v>
      </c>
      <c r="E1321" s="23">
        <v>661.19999999999993</v>
      </c>
      <c r="F1321" s="286" t="s">
        <v>2522</v>
      </c>
      <c r="G1321" s="287" t="s">
        <v>2524</v>
      </c>
      <c r="H1321" s="287" t="s">
        <v>2523</v>
      </c>
      <c r="I1321" s="50">
        <v>1322.3999999999999</v>
      </c>
      <c r="J1321" s="169"/>
      <c r="K1321" s="169"/>
      <c r="L1321" s="169"/>
      <c r="M1321" s="169"/>
      <c r="N1321" s="169"/>
      <c r="O1321" s="169"/>
      <c r="P1321" s="169">
        <v>2</v>
      </c>
      <c r="Q1321" s="207">
        <v>1322.3999999999999</v>
      </c>
      <c r="R1321" s="169"/>
      <c r="S1321" s="207"/>
      <c r="T1321" s="169"/>
      <c r="U1321" s="169"/>
      <c r="V1321" s="169"/>
      <c r="W1321" s="180"/>
      <c r="X1321" s="207">
        <v>0</v>
      </c>
      <c r="Y1321" s="263">
        <v>0</v>
      </c>
      <c r="Z1321" s="169"/>
      <c r="AA1321" s="169"/>
      <c r="AB1321" s="169"/>
      <c r="AC1321" s="169"/>
      <c r="AD1321" s="169"/>
      <c r="AE1321" s="169"/>
      <c r="AF1321" s="169"/>
      <c r="AG1321" s="180"/>
      <c r="AH1321" s="207">
        <v>1322.3999999999999</v>
      </c>
    </row>
    <row r="1322" spans="2:34" ht="24.75" x14ac:dyDescent="0.25">
      <c r="B1322" s="102"/>
      <c r="C1322" s="48" t="s">
        <v>1232</v>
      </c>
      <c r="D1322" s="49">
        <v>4</v>
      </c>
      <c r="E1322" s="23">
        <v>380</v>
      </c>
      <c r="F1322" s="286" t="s">
        <v>2522</v>
      </c>
      <c r="G1322" s="287" t="s">
        <v>2524</v>
      </c>
      <c r="H1322" s="287" t="s">
        <v>2523</v>
      </c>
      <c r="I1322" s="50">
        <v>1520</v>
      </c>
      <c r="J1322" s="169"/>
      <c r="K1322" s="169"/>
      <c r="L1322" s="169"/>
      <c r="M1322" s="169"/>
      <c r="N1322" s="169"/>
      <c r="O1322" s="169"/>
      <c r="P1322" s="169">
        <v>1</v>
      </c>
      <c r="Q1322" s="207">
        <v>352.43</v>
      </c>
      <c r="R1322" s="169"/>
      <c r="S1322" s="207"/>
      <c r="T1322" s="169"/>
      <c r="U1322" s="169"/>
      <c r="V1322" s="169"/>
      <c r="W1322" s="180"/>
      <c r="X1322" s="207">
        <v>3</v>
      </c>
      <c r="Y1322" s="263">
        <v>1167.57</v>
      </c>
      <c r="Z1322" s="169"/>
      <c r="AA1322" s="169"/>
      <c r="AB1322" s="169"/>
      <c r="AC1322" s="169"/>
      <c r="AD1322" s="169"/>
      <c r="AE1322" s="169"/>
      <c r="AF1322" s="169"/>
      <c r="AG1322" s="180"/>
      <c r="AH1322" s="207">
        <v>1520</v>
      </c>
    </row>
    <row r="1323" spans="2:34" ht="24.75" x14ac:dyDescent="0.25">
      <c r="B1323" s="102"/>
      <c r="C1323" s="48" t="s">
        <v>1233</v>
      </c>
      <c r="D1323" s="49">
        <v>4</v>
      </c>
      <c r="E1323" s="23">
        <v>450</v>
      </c>
      <c r="F1323" s="286" t="s">
        <v>2522</v>
      </c>
      <c r="G1323" s="287" t="s">
        <v>2524</v>
      </c>
      <c r="H1323" s="287" t="s">
        <v>2523</v>
      </c>
      <c r="I1323" s="50">
        <v>1800</v>
      </c>
      <c r="J1323" s="169"/>
      <c r="K1323" s="169"/>
      <c r="L1323" s="169"/>
      <c r="M1323" s="169"/>
      <c r="N1323" s="169"/>
      <c r="O1323" s="169"/>
      <c r="P1323" s="169"/>
      <c r="Q1323" s="207">
        <v>0</v>
      </c>
      <c r="R1323" s="169"/>
      <c r="S1323" s="207"/>
      <c r="T1323" s="169"/>
      <c r="U1323" s="169"/>
      <c r="V1323" s="169"/>
      <c r="W1323" s="180"/>
      <c r="X1323" s="207">
        <v>4</v>
      </c>
      <c r="Y1323" s="263">
        <v>1800</v>
      </c>
      <c r="Z1323" s="169"/>
      <c r="AA1323" s="169"/>
      <c r="AB1323" s="169"/>
      <c r="AC1323" s="169"/>
      <c r="AD1323" s="169"/>
      <c r="AE1323" s="169"/>
      <c r="AF1323" s="169"/>
      <c r="AG1323" s="180"/>
      <c r="AH1323" s="207">
        <v>1800</v>
      </c>
    </row>
    <row r="1324" spans="2:34" ht="24.75" x14ac:dyDescent="0.25">
      <c r="B1324" s="102"/>
      <c r="C1324" s="48" t="s">
        <v>1234</v>
      </c>
      <c r="D1324" s="49">
        <v>4</v>
      </c>
      <c r="E1324" s="23">
        <v>450</v>
      </c>
      <c r="F1324" s="286" t="s">
        <v>2522</v>
      </c>
      <c r="G1324" s="287" t="s">
        <v>2524</v>
      </c>
      <c r="H1324" s="287" t="s">
        <v>2523</v>
      </c>
      <c r="I1324" s="50">
        <v>1800</v>
      </c>
      <c r="J1324" s="169"/>
      <c r="K1324" s="169"/>
      <c r="L1324" s="169"/>
      <c r="M1324" s="169"/>
      <c r="N1324" s="169"/>
      <c r="O1324" s="169"/>
      <c r="P1324" s="169"/>
      <c r="Q1324" s="207">
        <v>0</v>
      </c>
      <c r="R1324" s="169"/>
      <c r="S1324" s="207"/>
      <c r="T1324" s="169"/>
      <c r="U1324" s="169"/>
      <c r="V1324" s="169"/>
      <c r="W1324" s="180"/>
      <c r="X1324" s="207">
        <v>4</v>
      </c>
      <c r="Y1324" s="263">
        <v>1800</v>
      </c>
      <c r="Z1324" s="169"/>
      <c r="AA1324" s="169"/>
      <c r="AB1324" s="169"/>
      <c r="AC1324" s="169"/>
      <c r="AD1324" s="169"/>
      <c r="AE1324" s="169"/>
      <c r="AF1324" s="169"/>
      <c r="AG1324" s="180"/>
      <c r="AH1324" s="207">
        <v>1800</v>
      </c>
    </row>
    <row r="1325" spans="2:34" ht="24.75" x14ac:dyDescent="0.25">
      <c r="B1325" s="102"/>
      <c r="C1325" s="48" t="s">
        <v>1235</v>
      </c>
      <c r="D1325" s="49">
        <v>1</v>
      </c>
      <c r="E1325" s="23">
        <v>220.49</v>
      </c>
      <c r="F1325" s="286" t="s">
        <v>2522</v>
      </c>
      <c r="G1325" s="287" t="s">
        <v>2524</v>
      </c>
      <c r="H1325" s="287" t="s">
        <v>2523</v>
      </c>
      <c r="I1325" s="50">
        <v>220.49</v>
      </c>
      <c r="J1325" s="169"/>
      <c r="K1325" s="169"/>
      <c r="L1325" s="169"/>
      <c r="M1325" s="169"/>
      <c r="N1325" s="169"/>
      <c r="O1325" s="169"/>
      <c r="P1325" s="169"/>
      <c r="Q1325" s="207">
        <v>0</v>
      </c>
      <c r="R1325" s="169"/>
      <c r="S1325" s="207"/>
      <c r="T1325" s="169"/>
      <c r="U1325" s="169"/>
      <c r="V1325" s="169"/>
      <c r="W1325" s="180"/>
      <c r="X1325" s="207">
        <v>1</v>
      </c>
      <c r="Y1325" s="263">
        <v>220.49</v>
      </c>
      <c r="Z1325" s="169"/>
      <c r="AA1325" s="169"/>
      <c r="AB1325" s="169"/>
      <c r="AC1325" s="169"/>
      <c r="AD1325" s="169"/>
      <c r="AE1325" s="169"/>
      <c r="AF1325" s="169"/>
      <c r="AG1325" s="180"/>
      <c r="AH1325" s="207">
        <v>220.49</v>
      </c>
    </row>
    <row r="1326" spans="2:34" ht="24.75" x14ac:dyDescent="0.25">
      <c r="B1326" s="102"/>
      <c r="C1326" s="48" t="s">
        <v>1236</v>
      </c>
      <c r="D1326" s="49">
        <v>2</v>
      </c>
      <c r="E1326" s="23">
        <v>992.21760000000017</v>
      </c>
      <c r="F1326" s="286" t="s">
        <v>2522</v>
      </c>
      <c r="G1326" s="287" t="s">
        <v>2524</v>
      </c>
      <c r="H1326" s="287" t="s">
        <v>2523</v>
      </c>
      <c r="I1326" s="50">
        <v>1984.4352000000003</v>
      </c>
      <c r="J1326" s="169"/>
      <c r="K1326" s="169"/>
      <c r="L1326" s="169"/>
      <c r="M1326" s="169"/>
      <c r="N1326" s="169"/>
      <c r="O1326" s="169"/>
      <c r="P1326" s="169">
        <v>2</v>
      </c>
      <c r="Q1326" s="207">
        <v>1984.4352000000003</v>
      </c>
      <c r="R1326" s="169"/>
      <c r="S1326" s="207"/>
      <c r="T1326" s="169">
        <v>2</v>
      </c>
      <c r="U1326" s="169">
        <v>1984.44</v>
      </c>
      <c r="V1326" s="169"/>
      <c r="W1326" s="180"/>
      <c r="X1326" s="207">
        <v>-2</v>
      </c>
      <c r="Y1326" s="263">
        <v>-1984.44</v>
      </c>
      <c r="Z1326" s="169"/>
      <c r="AA1326" s="169"/>
      <c r="AB1326" s="169"/>
      <c r="AC1326" s="169"/>
      <c r="AD1326" s="169"/>
      <c r="AE1326" s="169"/>
      <c r="AF1326" s="169"/>
      <c r="AG1326" s="180"/>
      <c r="AH1326" s="207">
        <v>1984.4352000000003</v>
      </c>
    </row>
    <row r="1327" spans="2:34" ht="24.75" x14ac:dyDescent="0.25">
      <c r="B1327" s="102"/>
      <c r="C1327" s="48" t="s">
        <v>1237</v>
      </c>
      <c r="D1327" s="49">
        <v>59</v>
      </c>
      <c r="E1327" s="23">
        <v>184.23050847457628</v>
      </c>
      <c r="F1327" s="286" t="s">
        <v>2522</v>
      </c>
      <c r="G1327" s="287" t="s">
        <v>2524</v>
      </c>
      <c r="H1327" s="287" t="s">
        <v>2523</v>
      </c>
      <c r="I1327" s="50">
        <v>10869.6</v>
      </c>
      <c r="J1327" s="169"/>
      <c r="K1327" s="169"/>
      <c r="L1327" s="169"/>
      <c r="M1327" s="169"/>
      <c r="N1327" s="169"/>
      <c r="O1327" s="169"/>
      <c r="P1327" s="169"/>
      <c r="Q1327" s="207">
        <v>0</v>
      </c>
      <c r="R1327" s="169"/>
      <c r="S1327" s="207"/>
      <c r="T1327" s="169"/>
      <c r="U1327" s="169"/>
      <c r="V1327" s="169"/>
      <c r="W1327" s="180"/>
      <c r="X1327" s="207">
        <v>59</v>
      </c>
      <c r="Y1327" s="263">
        <v>10869.6</v>
      </c>
      <c r="Z1327" s="169"/>
      <c r="AA1327" s="169"/>
      <c r="AB1327" s="169"/>
      <c r="AC1327" s="169"/>
      <c r="AD1327" s="169"/>
      <c r="AE1327" s="169"/>
      <c r="AF1327" s="169"/>
      <c r="AG1327" s="180"/>
      <c r="AH1327" s="207">
        <v>10869.6</v>
      </c>
    </row>
    <row r="1328" spans="2:34" ht="24.75" x14ac:dyDescent="0.25">
      <c r="B1328" s="102"/>
      <c r="C1328" s="48" t="s">
        <v>1238</v>
      </c>
      <c r="D1328" s="49">
        <v>0</v>
      </c>
      <c r="E1328" s="23"/>
      <c r="F1328" s="286" t="s">
        <v>2522</v>
      </c>
      <c r="G1328" s="287" t="s">
        <v>2524</v>
      </c>
      <c r="H1328" s="287" t="s">
        <v>2523</v>
      </c>
      <c r="I1328" s="50">
        <v>0</v>
      </c>
      <c r="J1328" s="169"/>
      <c r="K1328" s="169"/>
      <c r="L1328" s="169"/>
      <c r="M1328" s="169"/>
      <c r="N1328" s="169"/>
      <c r="O1328" s="169"/>
      <c r="P1328" s="169"/>
      <c r="Q1328" s="207">
        <v>0</v>
      </c>
      <c r="R1328" s="169"/>
      <c r="S1328" s="207"/>
      <c r="T1328" s="169"/>
      <c r="U1328" s="169"/>
      <c r="V1328" s="169"/>
      <c r="W1328" s="180"/>
      <c r="X1328" s="207">
        <v>0</v>
      </c>
      <c r="Y1328" s="263">
        <v>0</v>
      </c>
      <c r="Z1328" s="169"/>
      <c r="AA1328" s="169"/>
      <c r="AB1328" s="169"/>
      <c r="AC1328" s="169"/>
      <c r="AD1328" s="169"/>
      <c r="AE1328" s="169"/>
      <c r="AF1328" s="169"/>
      <c r="AG1328" s="180"/>
      <c r="AH1328" s="207">
        <v>0</v>
      </c>
    </row>
    <row r="1329" spans="2:34" ht="24.75" x14ac:dyDescent="0.25">
      <c r="B1329" s="102"/>
      <c r="C1329" s="48" t="s">
        <v>1239</v>
      </c>
      <c r="D1329" s="49">
        <v>2</v>
      </c>
      <c r="E1329" s="23">
        <v>525</v>
      </c>
      <c r="F1329" s="286" t="s">
        <v>2522</v>
      </c>
      <c r="G1329" s="287" t="s">
        <v>2524</v>
      </c>
      <c r="H1329" s="287" t="s">
        <v>2523</v>
      </c>
      <c r="I1329" s="50">
        <v>1050</v>
      </c>
      <c r="J1329" s="169"/>
      <c r="K1329" s="169"/>
      <c r="L1329" s="169"/>
      <c r="M1329" s="169"/>
      <c r="N1329" s="169"/>
      <c r="O1329" s="169"/>
      <c r="P1329" s="169"/>
      <c r="Q1329" s="207">
        <v>0</v>
      </c>
      <c r="R1329" s="169"/>
      <c r="S1329" s="207"/>
      <c r="T1329" s="169"/>
      <c r="U1329" s="169"/>
      <c r="V1329" s="169"/>
      <c r="W1329" s="180"/>
      <c r="X1329" s="207">
        <v>2</v>
      </c>
      <c r="Y1329" s="263">
        <v>1050</v>
      </c>
      <c r="Z1329" s="169"/>
      <c r="AA1329" s="169"/>
      <c r="AB1329" s="169"/>
      <c r="AC1329" s="169"/>
      <c r="AD1329" s="169"/>
      <c r="AE1329" s="169"/>
      <c r="AF1329" s="169"/>
      <c r="AG1329" s="180"/>
      <c r="AH1329" s="207">
        <v>1050</v>
      </c>
    </row>
    <row r="1330" spans="2:34" ht="24.75" x14ac:dyDescent="0.25">
      <c r="B1330" s="102"/>
      <c r="C1330" s="48" t="s">
        <v>1240</v>
      </c>
      <c r="D1330" s="49">
        <v>7</v>
      </c>
      <c r="E1330" s="23">
        <v>85</v>
      </c>
      <c r="F1330" s="286" t="s">
        <v>2522</v>
      </c>
      <c r="G1330" s="287" t="s">
        <v>2524</v>
      </c>
      <c r="H1330" s="287" t="s">
        <v>2523</v>
      </c>
      <c r="I1330" s="50">
        <v>595</v>
      </c>
      <c r="J1330" s="169"/>
      <c r="K1330" s="169"/>
      <c r="L1330" s="169"/>
      <c r="M1330" s="169"/>
      <c r="N1330" s="169"/>
      <c r="O1330" s="169"/>
      <c r="P1330" s="169"/>
      <c r="Q1330" s="207">
        <v>0</v>
      </c>
      <c r="R1330" s="169"/>
      <c r="S1330" s="207"/>
      <c r="T1330" s="169"/>
      <c r="U1330" s="169"/>
      <c r="V1330" s="169"/>
      <c r="W1330" s="180"/>
      <c r="X1330" s="207">
        <v>7</v>
      </c>
      <c r="Y1330" s="263">
        <v>595</v>
      </c>
      <c r="Z1330" s="169"/>
      <c r="AA1330" s="169"/>
      <c r="AB1330" s="169"/>
      <c r="AC1330" s="169"/>
      <c r="AD1330" s="169"/>
      <c r="AE1330" s="169"/>
      <c r="AF1330" s="169"/>
      <c r="AG1330" s="180"/>
      <c r="AH1330" s="207">
        <v>595</v>
      </c>
    </row>
    <row r="1331" spans="2:34" x14ac:dyDescent="0.25">
      <c r="B1331" s="15">
        <v>24603</v>
      </c>
      <c r="C1331" s="67" t="s">
        <v>1241</v>
      </c>
      <c r="D1331" s="15"/>
      <c r="E1331" s="15"/>
      <c r="F1331" s="15"/>
      <c r="G1331" s="15"/>
      <c r="H1331" s="15"/>
      <c r="I1331" s="18">
        <v>33294.03</v>
      </c>
      <c r="J1331" s="173">
        <v>0</v>
      </c>
      <c r="K1331" s="173">
        <v>0</v>
      </c>
      <c r="L1331" s="173">
        <v>21</v>
      </c>
      <c r="M1331" s="173">
        <v>1559.04</v>
      </c>
      <c r="N1331" s="173"/>
      <c r="O1331" s="173">
        <v>0</v>
      </c>
      <c r="P1331" s="173">
        <v>0</v>
      </c>
      <c r="Q1331" s="173">
        <v>0</v>
      </c>
      <c r="R1331" s="173">
        <v>22</v>
      </c>
      <c r="S1331" s="184">
        <v>999.91809523809536</v>
      </c>
      <c r="T1331" s="173">
        <v>0</v>
      </c>
      <c r="U1331" s="173">
        <v>0</v>
      </c>
      <c r="V1331" s="173">
        <v>0</v>
      </c>
      <c r="W1331" s="179">
        <v>0</v>
      </c>
      <c r="X1331" s="173">
        <v>170</v>
      </c>
      <c r="Y1331" s="267">
        <v>30735.071904761906</v>
      </c>
      <c r="Z1331" s="173">
        <v>0</v>
      </c>
      <c r="AA1331" s="173">
        <v>0</v>
      </c>
      <c r="AB1331" s="173">
        <v>0</v>
      </c>
      <c r="AC1331" s="173">
        <v>0</v>
      </c>
      <c r="AD1331" s="173">
        <v>0</v>
      </c>
      <c r="AE1331" s="173">
        <v>0</v>
      </c>
      <c r="AF1331" s="173">
        <v>0</v>
      </c>
      <c r="AG1331" s="179">
        <v>0</v>
      </c>
      <c r="AH1331" s="204">
        <v>33294.03</v>
      </c>
    </row>
    <row r="1332" spans="2:34" ht="24.75" x14ac:dyDescent="0.25">
      <c r="B1332" s="26"/>
      <c r="C1332" s="48" t="s">
        <v>1242</v>
      </c>
      <c r="D1332" s="26">
        <v>20</v>
      </c>
      <c r="E1332" s="26"/>
      <c r="F1332" s="286" t="s">
        <v>2522</v>
      </c>
      <c r="G1332" s="287" t="s">
        <v>2524</v>
      </c>
      <c r="H1332" s="287" t="s">
        <v>2523</v>
      </c>
      <c r="I1332" s="103">
        <v>1200</v>
      </c>
      <c r="J1332" s="199"/>
      <c r="K1332" s="199"/>
      <c r="L1332" s="199">
        <v>19</v>
      </c>
      <c r="M1332" s="199">
        <v>1143.8499999999999</v>
      </c>
      <c r="N1332" s="199"/>
      <c r="O1332" s="199"/>
      <c r="P1332" s="199"/>
      <c r="Q1332" s="199"/>
      <c r="R1332" s="199"/>
      <c r="S1332" s="215"/>
      <c r="T1332" s="199"/>
      <c r="U1332" s="199"/>
      <c r="V1332" s="199"/>
      <c r="W1332" s="203"/>
      <c r="X1332" s="207">
        <v>1</v>
      </c>
      <c r="Y1332" s="263">
        <v>56.150000000000091</v>
      </c>
      <c r="Z1332" s="199"/>
      <c r="AA1332" s="199"/>
      <c r="AB1332" s="199"/>
      <c r="AC1332" s="199"/>
      <c r="AD1332" s="199"/>
      <c r="AE1332" s="199"/>
      <c r="AF1332" s="199"/>
      <c r="AG1332" s="203"/>
      <c r="AH1332" s="207">
        <v>1200</v>
      </c>
    </row>
    <row r="1333" spans="2:34" ht="24.75" x14ac:dyDescent="0.25">
      <c r="B1333" s="102"/>
      <c r="C1333" s="48" t="s">
        <v>1243</v>
      </c>
      <c r="D1333" s="49">
        <v>0</v>
      </c>
      <c r="E1333" s="23"/>
      <c r="F1333" s="286" t="s">
        <v>2522</v>
      </c>
      <c r="G1333" s="287" t="s">
        <v>2524</v>
      </c>
      <c r="H1333" s="287" t="s">
        <v>2523</v>
      </c>
      <c r="I1333" s="50">
        <v>0</v>
      </c>
      <c r="J1333" s="169"/>
      <c r="K1333" s="169"/>
      <c r="L1333" s="169"/>
      <c r="M1333" s="169"/>
      <c r="N1333" s="169"/>
      <c r="O1333" s="169"/>
      <c r="P1333" s="169"/>
      <c r="Q1333" s="169"/>
      <c r="R1333" s="169"/>
      <c r="S1333" s="207"/>
      <c r="T1333" s="169"/>
      <c r="U1333" s="169"/>
      <c r="V1333" s="169"/>
      <c r="W1333" s="180"/>
      <c r="X1333" s="207">
        <v>0</v>
      </c>
      <c r="Y1333" s="263">
        <v>0</v>
      </c>
      <c r="Z1333" s="169"/>
      <c r="AA1333" s="169"/>
      <c r="AB1333" s="169"/>
      <c r="AC1333" s="169"/>
      <c r="AD1333" s="169"/>
      <c r="AE1333" s="169"/>
      <c r="AF1333" s="169"/>
      <c r="AG1333" s="180"/>
      <c r="AH1333" s="207">
        <v>0</v>
      </c>
    </row>
    <row r="1334" spans="2:34" ht="24.75" x14ac:dyDescent="0.25">
      <c r="B1334" s="102"/>
      <c r="C1334" s="48" t="s">
        <v>1244</v>
      </c>
      <c r="D1334" s="49">
        <v>1</v>
      </c>
      <c r="E1334" s="23"/>
      <c r="F1334" s="286" t="s">
        <v>2522</v>
      </c>
      <c r="G1334" s="287" t="s">
        <v>2524</v>
      </c>
      <c r="H1334" s="287" t="s">
        <v>2523</v>
      </c>
      <c r="I1334" s="50">
        <v>136</v>
      </c>
      <c r="J1334" s="169"/>
      <c r="K1334" s="169"/>
      <c r="L1334" s="169">
        <v>1</v>
      </c>
      <c r="M1334" s="169">
        <v>136</v>
      </c>
      <c r="N1334" s="169"/>
      <c r="O1334" s="169"/>
      <c r="P1334" s="169"/>
      <c r="Q1334" s="169"/>
      <c r="R1334" s="169"/>
      <c r="S1334" s="207"/>
      <c r="T1334" s="169"/>
      <c r="U1334" s="169"/>
      <c r="V1334" s="169"/>
      <c r="W1334" s="180"/>
      <c r="X1334" s="207">
        <v>0</v>
      </c>
      <c r="Y1334" s="263">
        <v>0</v>
      </c>
      <c r="Z1334" s="169"/>
      <c r="AA1334" s="169"/>
      <c r="AB1334" s="169"/>
      <c r="AC1334" s="169"/>
      <c r="AD1334" s="169"/>
      <c r="AE1334" s="169"/>
      <c r="AF1334" s="169"/>
      <c r="AG1334" s="180"/>
      <c r="AH1334" s="207">
        <v>136</v>
      </c>
    </row>
    <row r="1335" spans="2:34" ht="24.75" x14ac:dyDescent="0.25">
      <c r="B1335" s="102"/>
      <c r="C1335" s="48" t="s">
        <v>1190</v>
      </c>
      <c r="D1335" s="49">
        <v>20</v>
      </c>
      <c r="E1335" s="23"/>
      <c r="F1335" s="286" t="s">
        <v>2522</v>
      </c>
      <c r="G1335" s="287" t="s">
        <v>2524</v>
      </c>
      <c r="H1335" s="287" t="s">
        <v>2523</v>
      </c>
      <c r="I1335" s="50">
        <v>2204.9280000000003</v>
      </c>
      <c r="J1335" s="169"/>
      <c r="K1335" s="169"/>
      <c r="L1335" s="169"/>
      <c r="M1335" s="169"/>
      <c r="N1335" s="169"/>
      <c r="O1335" s="169"/>
      <c r="P1335" s="169"/>
      <c r="Q1335" s="169"/>
      <c r="R1335" s="169"/>
      <c r="S1335" s="207"/>
      <c r="T1335" s="169"/>
      <c r="U1335" s="169"/>
      <c r="V1335" s="169"/>
      <c r="W1335" s="180"/>
      <c r="X1335" s="207">
        <v>20</v>
      </c>
      <c r="Y1335" s="263">
        <v>2204.9280000000003</v>
      </c>
      <c r="Z1335" s="169"/>
      <c r="AA1335" s="169"/>
      <c r="AB1335" s="169"/>
      <c r="AC1335" s="169"/>
      <c r="AD1335" s="169"/>
      <c r="AE1335" s="169"/>
      <c r="AF1335" s="169"/>
      <c r="AG1335" s="180"/>
      <c r="AH1335" s="207">
        <v>2204.9280000000003</v>
      </c>
    </row>
    <row r="1336" spans="2:34" ht="24.75" x14ac:dyDescent="0.25">
      <c r="B1336" s="102"/>
      <c r="C1336" s="48" t="s">
        <v>1245</v>
      </c>
      <c r="D1336" s="49">
        <v>20</v>
      </c>
      <c r="E1336" s="23"/>
      <c r="F1336" s="286" t="s">
        <v>2522</v>
      </c>
      <c r="G1336" s="287" t="s">
        <v>2524</v>
      </c>
      <c r="H1336" s="287" t="s">
        <v>2523</v>
      </c>
      <c r="I1336" s="50">
        <v>4134.24</v>
      </c>
      <c r="J1336" s="169"/>
      <c r="K1336" s="169"/>
      <c r="L1336" s="169"/>
      <c r="M1336" s="169"/>
      <c r="N1336" s="169"/>
      <c r="O1336" s="169"/>
      <c r="P1336" s="169"/>
      <c r="Q1336" s="169"/>
      <c r="R1336" s="169"/>
      <c r="S1336" s="207"/>
      <c r="T1336" s="169"/>
      <c r="U1336" s="169"/>
      <c r="V1336" s="169"/>
      <c r="W1336" s="180"/>
      <c r="X1336" s="207">
        <v>20</v>
      </c>
      <c r="Y1336" s="263">
        <v>4134.24</v>
      </c>
      <c r="Z1336" s="169"/>
      <c r="AA1336" s="169"/>
      <c r="AB1336" s="169"/>
      <c r="AC1336" s="169"/>
      <c r="AD1336" s="169"/>
      <c r="AE1336" s="169"/>
      <c r="AF1336" s="169"/>
      <c r="AG1336" s="180"/>
      <c r="AH1336" s="207">
        <v>4134.24</v>
      </c>
    </row>
    <row r="1337" spans="2:34" ht="24.75" x14ac:dyDescent="0.25">
      <c r="B1337" s="102"/>
      <c r="C1337" s="48" t="s">
        <v>1246</v>
      </c>
      <c r="D1337" s="49">
        <v>0</v>
      </c>
      <c r="E1337" s="23"/>
      <c r="F1337" s="286" t="s">
        <v>2522</v>
      </c>
      <c r="G1337" s="287" t="s">
        <v>2524</v>
      </c>
      <c r="H1337" s="287" t="s">
        <v>2523</v>
      </c>
      <c r="I1337" s="50">
        <v>0</v>
      </c>
      <c r="J1337" s="169"/>
      <c r="K1337" s="169"/>
      <c r="L1337" s="169"/>
      <c r="M1337" s="169"/>
      <c r="N1337" s="169"/>
      <c r="O1337" s="169"/>
      <c r="P1337" s="169"/>
      <c r="Q1337" s="169"/>
      <c r="R1337" s="169"/>
      <c r="S1337" s="207"/>
      <c r="T1337" s="169"/>
      <c r="U1337" s="169"/>
      <c r="V1337" s="169"/>
      <c r="W1337" s="180"/>
      <c r="X1337" s="207">
        <v>0</v>
      </c>
      <c r="Y1337" s="263">
        <v>0</v>
      </c>
      <c r="Z1337" s="169"/>
      <c r="AA1337" s="169"/>
      <c r="AB1337" s="169"/>
      <c r="AC1337" s="169"/>
      <c r="AD1337" s="169"/>
      <c r="AE1337" s="169"/>
      <c r="AF1337" s="169"/>
      <c r="AG1337" s="180"/>
      <c r="AH1337" s="207">
        <v>0</v>
      </c>
    </row>
    <row r="1338" spans="2:34" ht="24.75" x14ac:dyDescent="0.25">
      <c r="B1338" s="102"/>
      <c r="C1338" s="48" t="s">
        <v>1247</v>
      </c>
      <c r="D1338" s="49">
        <v>63</v>
      </c>
      <c r="E1338" s="23">
        <v>41.341904761904765</v>
      </c>
      <c r="F1338" s="286" t="s">
        <v>2522</v>
      </c>
      <c r="G1338" s="287" t="s">
        <v>2524</v>
      </c>
      <c r="H1338" s="287" t="s">
        <v>2523</v>
      </c>
      <c r="I1338" s="50">
        <v>2604.54</v>
      </c>
      <c r="J1338" s="169"/>
      <c r="K1338" s="169"/>
      <c r="L1338" s="169"/>
      <c r="M1338" s="169"/>
      <c r="N1338" s="169"/>
      <c r="O1338" s="169"/>
      <c r="P1338" s="169"/>
      <c r="Q1338" s="169"/>
      <c r="R1338" s="169">
        <v>20</v>
      </c>
      <c r="S1338" s="207">
        <v>826.83809523809532</v>
      </c>
      <c r="T1338" s="169"/>
      <c r="U1338" s="169"/>
      <c r="V1338" s="169"/>
      <c r="W1338" s="180"/>
      <c r="X1338" s="207">
        <v>43</v>
      </c>
      <c r="Y1338" s="263">
        <v>1777.7019047619046</v>
      </c>
      <c r="Z1338" s="169"/>
      <c r="AA1338" s="169"/>
      <c r="AB1338" s="169"/>
      <c r="AC1338" s="169"/>
      <c r="AD1338" s="169"/>
      <c r="AE1338" s="169"/>
      <c r="AF1338" s="169"/>
      <c r="AG1338" s="180"/>
      <c r="AH1338" s="207">
        <v>2604.54</v>
      </c>
    </row>
    <row r="1339" spans="2:34" ht="24.75" x14ac:dyDescent="0.25">
      <c r="B1339" s="102"/>
      <c r="C1339" s="48" t="s">
        <v>1248</v>
      </c>
      <c r="D1339" s="49">
        <v>0</v>
      </c>
      <c r="E1339" s="23"/>
      <c r="F1339" s="286" t="s">
        <v>2522</v>
      </c>
      <c r="G1339" s="287" t="s">
        <v>2524</v>
      </c>
      <c r="H1339" s="287" t="s">
        <v>2523</v>
      </c>
      <c r="I1339" s="50">
        <v>0</v>
      </c>
      <c r="J1339" s="169"/>
      <c r="K1339" s="169"/>
      <c r="L1339" s="169"/>
      <c r="M1339" s="169"/>
      <c r="N1339" s="169"/>
      <c r="O1339" s="169"/>
      <c r="P1339" s="169"/>
      <c r="Q1339" s="169"/>
      <c r="R1339" s="169"/>
      <c r="S1339" s="207"/>
      <c r="T1339" s="169"/>
      <c r="U1339" s="169"/>
      <c r="V1339" s="169"/>
      <c r="W1339" s="180"/>
      <c r="X1339" s="207">
        <v>0</v>
      </c>
      <c r="Y1339" s="263">
        <v>0</v>
      </c>
      <c r="Z1339" s="169"/>
      <c r="AA1339" s="169"/>
      <c r="AB1339" s="169"/>
      <c r="AC1339" s="169"/>
      <c r="AD1339" s="169"/>
      <c r="AE1339" s="169"/>
      <c r="AF1339" s="169"/>
      <c r="AG1339" s="180"/>
      <c r="AH1339" s="207">
        <v>0</v>
      </c>
    </row>
    <row r="1340" spans="2:34" ht="24.75" x14ac:dyDescent="0.25">
      <c r="B1340" s="102"/>
      <c r="C1340" s="48" t="s">
        <v>1249</v>
      </c>
      <c r="D1340" s="49">
        <v>0</v>
      </c>
      <c r="E1340" s="23"/>
      <c r="F1340" s="286" t="s">
        <v>2522</v>
      </c>
      <c r="G1340" s="287" t="s">
        <v>2524</v>
      </c>
      <c r="H1340" s="287" t="s">
        <v>2523</v>
      </c>
      <c r="I1340" s="50">
        <v>0</v>
      </c>
      <c r="J1340" s="169"/>
      <c r="K1340" s="169"/>
      <c r="L1340" s="169"/>
      <c r="M1340" s="169"/>
      <c r="N1340" s="169"/>
      <c r="O1340" s="169"/>
      <c r="P1340" s="169"/>
      <c r="Q1340" s="169"/>
      <c r="R1340" s="169"/>
      <c r="S1340" s="207"/>
      <c r="T1340" s="169"/>
      <c r="U1340" s="169"/>
      <c r="V1340" s="169"/>
      <c r="W1340" s="180"/>
      <c r="X1340" s="207">
        <v>0</v>
      </c>
      <c r="Y1340" s="263">
        <v>0</v>
      </c>
      <c r="Z1340" s="169"/>
      <c r="AA1340" s="169"/>
      <c r="AB1340" s="169"/>
      <c r="AC1340" s="169"/>
      <c r="AD1340" s="169"/>
      <c r="AE1340" s="169"/>
      <c r="AF1340" s="169"/>
      <c r="AG1340" s="180"/>
      <c r="AH1340" s="207">
        <v>0</v>
      </c>
    </row>
    <row r="1341" spans="2:34" ht="24.75" x14ac:dyDescent="0.25">
      <c r="B1341" s="102"/>
      <c r="C1341" s="48" t="s">
        <v>73</v>
      </c>
      <c r="D1341" s="49">
        <v>20</v>
      </c>
      <c r="E1341" s="23">
        <v>62.013600000000011</v>
      </c>
      <c r="F1341" s="286" t="s">
        <v>2522</v>
      </c>
      <c r="G1341" s="287" t="s">
        <v>2524</v>
      </c>
      <c r="H1341" s="287" t="s">
        <v>2523</v>
      </c>
      <c r="I1341" s="50">
        <v>1240.2720000000002</v>
      </c>
      <c r="J1341" s="169"/>
      <c r="K1341" s="169"/>
      <c r="L1341" s="169"/>
      <c r="M1341" s="169"/>
      <c r="N1341" s="169"/>
      <c r="O1341" s="169"/>
      <c r="P1341" s="169"/>
      <c r="Q1341" s="169"/>
      <c r="R1341" s="169">
        <v>2</v>
      </c>
      <c r="S1341" s="207">
        <v>173.08</v>
      </c>
      <c r="T1341" s="169"/>
      <c r="U1341" s="169"/>
      <c r="V1341" s="169"/>
      <c r="W1341" s="180"/>
      <c r="X1341" s="207">
        <v>18</v>
      </c>
      <c r="Y1341" s="263">
        <v>1067.1920000000002</v>
      </c>
      <c r="Z1341" s="169"/>
      <c r="AA1341" s="169"/>
      <c r="AB1341" s="169"/>
      <c r="AC1341" s="169"/>
      <c r="AD1341" s="169"/>
      <c r="AE1341" s="169"/>
      <c r="AF1341" s="169"/>
      <c r="AG1341" s="180"/>
      <c r="AH1341" s="207">
        <v>1240.2720000000002</v>
      </c>
    </row>
    <row r="1342" spans="2:34" ht="24.75" x14ac:dyDescent="0.25">
      <c r="B1342" s="102"/>
      <c r="C1342" s="48" t="s">
        <v>1250</v>
      </c>
      <c r="D1342" s="49">
        <v>1</v>
      </c>
      <c r="E1342" s="23"/>
      <c r="F1342" s="286" t="s">
        <v>2522</v>
      </c>
      <c r="G1342" s="287" t="s">
        <v>2524</v>
      </c>
      <c r="H1342" s="287" t="s">
        <v>2523</v>
      </c>
      <c r="I1342" s="50">
        <v>-813.06</v>
      </c>
      <c r="J1342" s="169"/>
      <c r="K1342" s="169"/>
      <c r="L1342" s="169"/>
      <c r="M1342" s="169"/>
      <c r="N1342" s="169"/>
      <c r="O1342" s="169"/>
      <c r="P1342" s="169"/>
      <c r="Q1342" s="169"/>
      <c r="R1342" s="169"/>
      <c r="S1342" s="207"/>
      <c r="T1342" s="169"/>
      <c r="U1342" s="169"/>
      <c r="V1342" s="169"/>
      <c r="W1342" s="180"/>
      <c r="X1342" s="207">
        <v>1</v>
      </c>
      <c r="Y1342" s="263">
        <v>-813.06</v>
      </c>
      <c r="Z1342" s="169"/>
      <c r="AA1342" s="169"/>
      <c r="AB1342" s="169"/>
      <c r="AC1342" s="169"/>
      <c r="AD1342" s="169"/>
      <c r="AE1342" s="169"/>
      <c r="AF1342" s="169"/>
      <c r="AG1342" s="180"/>
      <c r="AH1342" s="207">
        <v>-813.06</v>
      </c>
    </row>
    <row r="1343" spans="2:34" ht="24.75" x14ac:dyDescent="0.25">
      <c r="B1343" s="102"/>
      <c r="C1343" s="48" t="s">
        <v>1251</v>
      </c>
      <c r="D1343" s="49">
        <v>3</v>
      </c>
      <c r="E1343" s="23"/>
      <c r="F1343" s="286" t="s">
        <v>2522</v>
      </c>
      <c r="G1343" s="287" t="s">
        <v>2524</v>
      </c>
      <c r="H1343" s="287" t="s">
        <v>2523</v>
      </c>
      <c r="I1343" s="50">
        <v>2707.92</v>
      </c>
      <c r="J1343" s="169"/>
      <c r="K1343" s="169"/>
      <c r="L1343" s="169"/>
      <c r="M1343" s="169"/>
      <c r="N1343" s="169"/>
      <c r="O1343" s="169"/>
      <c r="P1343" s="169"/>
      <c r="Q1343" s="169"/>
      <c r="R1343" s="169"/>
      <c r="S1343" s="207"/>
      <c r="T1343" s="169"/>
      <c r="U1343" s="169"/>
      <c r="V1343" s="169"/>
      <c r="W1343" s="180"/>
      <c r="X1343" s="207">
        <v>3</v>
      </c>
      <c r="Y1343" s="263">
        <v>2707.92</v>
      </c>
      <c r="Z1343" s="169"/>
      <c r="AA1343" s="169"/>
      <c r="AB1343" s="169"/>
      <c r="AC1343" s="169"/>
      <c r="AD1343" s="169"/>
      <c r="AE1343" s="169"/>
      <c r="AF1343" s="169"/>
      <c r="AG1343" s="180"/>
      <c r="AH1343" s="207">
        <v>2707.92</v>
      </c>
    </row>
    <row r="1344" spans="2:34" ht="24.75" x14ac:dyDescent="0.25">
      <c r="B1344" s="102"/>
      <c r="C1344" s="48" t="s">
        <v>1252</v>
      </c>
      <c r="D1344" s="49">
        <v>4</v>
      </c>
      <c r="E1344" s="23"/>
      <c r="F1344" s="286" t="s">
        <v>2522</v>
      </c>
      <c r="G1344" s="287" t="s">
        <v>2524</v>
      </c>
      <c r="H1344" s="287" t="s">
        <v>2523</v>
      </c>
      <c r="I1344" s="50">
        <v>1600</v>
      </c>
      <c r="J1344" s="169"/>
      <c r="K1344" s="169"/>
      <c r="L1344" s="169"/>
      <c r="M1344" s="169"/>
      <c r="N1344" s="169"/>
      <c r="O1344" s="169"/>
      <c r="P1344" s="169"/>
      <c r="Q1344" s="169"/>
      <c r="R1344" s="169"/>
      <c r="S1344" s="207"/>
      <c r="T1344" s="169"/>
      <c r="U1344" s="169"/>
      <c r="V1344" s="169"/>
      <c r="W1344" s="180"/>
      <c r="X1344" s="207">
        <v>4</v>
      </c>
      <c r="Y1344" s="263">
        <v>1600</v>
      </c>
      <c r="Z1344" s="169"/>
      <c r="AA1344" s="169"/>
      <c r="AB1344" s="169"/>
      <c r="AC1344" s="169"/>
      <c r="AD1344" s="169"/>
      <c r="AE1344" s="169"/>
      <c r="AF1344" s="169"/>
      <c r="AG1344" s="180"/>
      <c r="AH1344" s="207">
        <v>1600</v>
      </c>
    </row>
    <row r="1345" spans="2:34" ht="24.75" x14ac:dyDescent="0.25">
      <c r="B1345" s="102"/>
      <c r="C1345" s="48" t="s">
        <v>1253</v>
      </c>
      <c r="D1345" s="49">
        <v>1</v>
      </c>
      <c r="E1345" s="23"/>
      <c r="F1345" s="286" t="s">
        <v>2522</v>
      </c>
      <c r="G1345" s="287" t="s">
        <v>2524</v>
      </c>
      <c r="H1345" s="287" t="s">
        <v>2523</v>
      </c>
      <c r="I1345" s="50">
        <v>279.19</v>
      </c>
      <c r="J1345" s="169"/>
      <c r="K1345" s="169"/>
      <c r="L1345" s="169">
        <v>1</v>
      </c>
      <c r="M1345" s="169">
        <v>279.19</v>
      </c>
      <c r="N1345" s="169"/>
      <c r="O1345" s="169"/>
      <c r="P1345" s="169"/>
      <c r="Q1345" s="169"/>
      <c r="R1345" s="169"/>
      <c r="S1345" s="207"/>
      <c r="T1345" s="169"/>
      <c r="U1345" s="169"/>
      <c r="V1345" s="169"/>
      <c r="W1345" s="180"/>
      <c r="X1345" s="207">
        <v>0</v>
      </c>
      <c r="Y1345" s="263">
        <v>0</v>
      </c>
      <c r="Z1345" s="169"/>
      <c r="AA1345" s="169"/>
      <c r="AB1345" s="169"/>
      <c r="AC1345" s="169"/>
      <c r="AD1345" s="169"/>
      <c r="AE1345" s="169"/>
      <c r="AF1345" s="169"/>
      <c r="AG1345" s="180"/>
      <c r="AH1345" s="207">
        <v>279.19</v>
      </c>
    </row>
    <row r="1346" spans="2:34" ht="24.75" x14ac:dyDescent="0.25">
      <c r="B1346" s="102"/>
      <c r="C1346" s="48" t="s">
        <v>1254</v>
      </c>
      <c r="D1346" s="49">
        <v>60</v>
      </c>
      <c r="E1346" s="23"/>
      <c r="F1346" s="286" t="s">
        <v>2522</v>
      </c>
      <c r="G1346" s="287" t="s">
        <v>2524</v>
      </c>
      <c r="H1346" s="287" t="s">
        <v>2523</v>
      </c>
      <c r="I1346" s="50">
        <v>18000</v>
      </c>
      <c r="J1346" s="169"/>
      <c r="K1346" s="169"/>
      <c r="L1346" s="169"/>
      <c r="M1346" s="169"/>
      <c r="N1346" s="169"/>
      <c r="O1346" s="169"/>
      <c r="P1346" s="169"/>
      <c r="Q1346" s="169"/>
      <c r="R1346" s="169"/>
      <c r="S1346" s="207"/>
      <c r="T1346" s="169"/>
      <c r="U1346" s="169"/>
      <c r="V1346" s="169"/>
      <c r="W1346" s="180"/>
      <c r="X1346" s="207">
        <v>60</v>
      </c>
      <c r="Y1346" s="263">
        <v>18000</v>
      </c>
      <c r="Z1346" s="169"/>
      <c r="AA1346" s="169"/>
      <c r="AB1346" s="169"/>
      <c r="AC1346" s="169"/>
      <c r="AD1346" s="169"/>
      <c r="AE1346" s="169"/>
      <c r="AF1346" s="169"/>
      <c r="AG1346" s="180"/>
      <c r="AH1346" s="207">
        <v>18000</v>
      </c>
    </row>
    <row r="1347" spans="2:34" ht="24.75" x14ac:dyDescent="0.25">
      <c r="B1347" s="105">
        <v>247</v>
      </c>
      <c r="C1347" s="106" t="s">
        <v>1255</v>
      </c>
      <c r="D1347" s="11"/>
      <c r="E1347" s="107"/>
      <c r="F1347" s="107"/>
      <c r="G1347" s="107"/>
      <c r="H1347" s="107"/>
      <c r="I1347" s="13">
        <v>84400.396880000015</v>
      </c>
      <c r="J1347" s="171">
        <v>0</v>
      </c>
      <c r="K1347" s="171">
        <v>0</v>
      </c>
      <c r="L1347" s="171">
        <v>56</v>
      </c>
      <c r="M1347" s="171">
        <v>5246.91</v>
      </c>
      <c r="N1347" s="171">
        <v>0</v>
      </c>
      <c r="O1347" s="171">
        <v>0</v>
      </c>
      <c r="P1347" s="171">
        <v>0</v>
      </c>
      <c r="Q1347" s="171">
        <v>0</v>
      </c>
      <c r="R1347" s="171">
        <v>26</v>
      </c>
      <c r="S1347" s="185">
        <v>5920.6414933333335</v>
      </c>
      <c r="T1347" s="171">
        <v>0</v>
      </c>
      <c r="U1347" s="171">
        <v>0</v>
      </c>
      <c r="V1347" s="171">
        <v>0</v>
      </c>
      <c r="W1347" s="181">
        <v>0</v>
      </c>
      <c r="X1347" s="171">
        <v>334</v>
      </c>
      <c r="Y1347" s="266">
        <v>73232.845386666682</v>
      </c>
      <c r="Z1347" s="171">
        <v>0</v>
      </c>
      <c r="AA1347" s="171">
        <v>0</v>
      </c>
      <c r="AB1347" s="171">
        <v>0</v>
      </c>
      <c r="AC1347" s="171">
        <v>0</v>
      </c>
      <c r="AD1347" s="171">
        <v>0</v>
      </c>
      <c r="AE1347" s="171">
        <v>0</v>
      </c>
      <c r="AF1347" s="171">
        <v>0</v>
      </c>
      <c r="AG1347" s="181">
        <v>0</v>
      </c>
      <c r="AH1347" s="201">
        <v>84400.396880000015</v>
      </c>
    </row>
    <row r="1348" spans="2:34" ht="24.75" x14ac:dyDescent="0.25">
      <c r="B1348" s="15">
        <v>24702</v>
      </c>
      <c r="C1348" s="67" t="s">
        <v>1256</v>
      </c>
      <c r="D1348" s="15"/>
      <c r="E1348" s="15"/>
      <c r="F1348" s="15"/>
      <c r="G1348" s="15"/>
      <c r="H1348" s="15"/>
      <c r="I1348" s="18">
        <v>36910.906080000008</v>
      </c>
      <c r="J1348" s="173">
        <v>0</v>
      </c>
      <c r="K1348" s="173">
        <v>0</v>
      </c>
      <c r="L1348" s="173">
        <v>2</v>
      </c>
      <c r="M1348" s="173">
        <v>3900.38</v>
      </c>
      <c r="N1348" s="173">
        <v>0</v>
      </c>
      <c r="O1348" s="173">
        <v>0</v>
      </c>
      <c r="P1348" s="173">
        <v>0</v>
      </c>
      <c r="Q1348" s="173">
        <v>0</v>
      </c>
      <c r="R1348" s="173">
        <v>16</v>
      </c>
      <c r="S1348" s="184">
        <v>3329.2002933333333</v>
      </c>
      <c r="T1348" s="173">
        <v>0</v>
      </c>
      <c r="U1348" s="173">
        <v>0</v>
      </c>
      <c r="V1348" s="173">
        <v>0</v>
      </c>
      <c r="W1348" s="179">
        <v>0</v>
      </c>
      <c r="X1348" s="173">
        <v>259</v>
      </c>
      <c r="Y1348" s="267">
        <v>29681.325786666675</v>
      </c>
      <c r="Z1348" s="173">
        <v>0</v>
      </c>
      <c r="AA1348" s="173">
        <v>0</v>
      </c>
      <c r="AB1348" s="173">
        <v>0</v>
      </c>
      <c r="AC1348" s="173">
        <v>0</v>
      </c>
      <c r="AD1348" s="173">
        <v>0</v>
      </c>
      <c r="AE1348" s="173">
        <v>0</v>
      </c>
      <c r="AF1348" s="173">
        <v>0</v>
      </c>
      <c r="AG1348" s="179">
        <v>0</v>
      </c>
      <c r="AH1348" s="204">
        <v>36910.906080000008</v>
      </c>
    </row>
    <row r="1349" spans="2:34" ht="24.75" x14ac:dyDescent="0.25">
      <c r="B1349" s="26"/>
      <c r="C1349" s="48" t="s">
        <v>1257</v>
      </c>
      <c r="D1349" s="26">
        <v>2</v>
      </c>
      <c r="E1349" s="26"/>
      <c r="F1349" s="286" t="s">
        <v>2522</v>
      </c>
      <c r="G1349" s="287" t="s">
        <v>2524</v>
      </c>
      <c r="H1349" s="287" t="s">
        <v>2523</v>
      </c>
      <c r="I1349" s="103">
        <v>4981.76</v>
      </c>
      <c r="J1349" s="199"/>
      <c r="K1349" s="199"/>
      <c r="L1349" s="199">
        <v>2</v>
      </c>
      <c r="M1349" s="199">
        <v>3900.38</v>
      </c>
      <c r="N1349" s="199"/>
      <c r="O1349" s="199"/>
      <c r="P1349" s="199"/>
      <c r="Q1349" s="199"/>
      <c r="R1349" s="199"/>
      <c r="S1349" s="215"/>
      <c r="T1349" s="199"/>
      <c r="U1349" s="199"/>
      <c r="V1349" s="199"/>
      <c r="W1349" s="203"/>
      <c r="X1349" s="207">
        <v>0</v>
      </c>
      <c r="Y1349" s="263">
        <v>1081.3800000000001</v>
      </c>
      <c r="Z1349" s="199"/>
      <c r="AA1349" s="199"/>
      <c r="AB1349" s="199"/>
      <c r="AC1349" s="199"/>
      <c r="AD1349" s="199"/>
      <c r="AE1349" s="199"/>
      <c r="AF1349" s="199"/>
      <c r="AG1349" s="203"/>
      <c r="AH1349" s="207">
        <v>4981.76</v>
      </c>
    </row>
    <row r="1350" spans="2:34" ht="24.75" x14ac:dyDescent="0.25">
      <c r="B1350" s="26"/>
      <c r="C1350" s="48" t="s">
        <v>1258</v>
      </c>
      <c r="D1350" s="49">
        <v>6</v>
      </c>
      <c r="E1350" s="23"/>
      <c r="F1350" s="286" t="s">
        <v>2522</v>
      </c>
      <c r="G1350" s="287" t="s">
        <v>2524</v>
      </c>
      <c r="H1350" s="287" t="s">
        <v>2523</v>
      </c>
      <c r="I1350" s="50">
        <v>496.09440000000001</v>
      </c>
      <c r="J1350" s="169"/>
      <c r="K1350" s="169"/>
      <c r="L1350" s="169"/>
      <c r="M1350" s="169"/>
      <c r="N1350" s="169"/>
      <c r="O1350" s="169"/>
      <c r="P1350" s="169"/>
      <c r="Q1350" s="169"/>
      <c r="R1350" s="169"/>
      <c r="S1350" s="207"/>
      <c r="T1350" s="169"/>
      <c r="U1350" s="169"/>
      <c r="V1350" s="169"/>
      <c r="W1350" s="180"/>
      <c r="X1350" s="207">
        <v>6</v>
      </c>
      <c r="Y1350" s="263">
        <v>496.09440000000001</v>
      </c>
      <c r="Z1350" s="169"/>
      <c r="AA1350" s="169"/>
      <c r="AB1350" s="169"/>
      <c r="AC1350" s="169"/>
      <c r="AD1350" s="169"/>
      <c r="AE1350" s="169"/>
      <c r="AF1350" s="169"/>
      <c r="AG1350" s="180"/>
      <c r="AH1350" s="207">
        <v>496.09440000000001</v>
      </c>
    </row>
    <row r="1351" spans="2:34" ht="24.75" x14ac:dyDescent="0.25">
      <c r="B1351" s="26"/>
      <c r="C1351" s="48" t="s">
        <v>1259</v>
      </c>
      <c r="D1351" s="49">
        <v>0</v>
      </c>
      <c r="E1351" s="23"/>
      <c r="F1351" s="286" t="s">
        <v>2522</v>
      </c>
      <c r="G1351" s="287" t="s">
        <v>2524</v>
      </c>
      <c r="H1351" s="287" t="s">
        <v>2523</v>
      </c>
      <c r="I1351" s="50">
        <v>0</v>
      </c>
      <c r="J1351" s="169"/>
      <c r="K1351" s="169"/>
      <c r="L1351" s="169"/>
      <c r="M1351" s="169"/>
      <c r="N1351" s="169"/>
      <c r="O1351" s="169"/>
      <c r="P1351" s="169"/>
      <c r="Q1351" s="169"/>
      <c r="R1351" s="169"/>
      <c r="S1351" s="207"/>
      <c r="T1351" s="169"/>
      <c r="U1351" s="169"/>
      <c r="V1351" s="169"/>
      <c r="W1351" s="180"/>
      <c r="X1351" s="207">
        <v>0</v>
      </c>
      <c r="Y1351" s="263">
        <v>0</v>
      </c>
      <c r="Z1351" s="169"/>
      <c r="AA1351" s="169"/>
      <c r="AB1351" s="169"/>
      <c r="AC1351" s="169"/>
      <c r="AD1351" s="169"/>
      <c r="AE1351" s="169"/>
      <c r="AF1351" s="169"/>
      <c r="AG1351" s="180"/>
      <c r="AH1351" s="207">
        <v>0</v>
      </c>
    </row>
    <row r="1352" spans="2:34" ht="24.75" x14ac:dyDescent="0.25">
      <c r="B1352" s="26"/>
      <c r="C1352" s="48" t="s">
        <v>1260</v>
      </c>
      <c r="D1352" s="49">
        <v>2</v>
      </c>
      <c r="E1352" s="23"/>
      <c r="F1352" s="286" t="s">
        <v>2522</v>
      </c>
      <c r="G1352" s="287" t="s">
        <v>2524</v>
      </c>
      <c r="H1352" s="287" t="s">
        <v>2523</v>
      </c>
      <c r="I1352" s="50">
        <v>454.76640000000009</v>
      </c>
      <c r="J1352" s="169"/>
      <c r="K1352" s="169"/>
      <c r="L1352" s="169"/>
      <c r="M1352" s="169"/>
      <c r="N1352" s="169"/>
      <c r="O1352" s="169"/>
      <c r="P1352" s="169"/>
      <c r="Q1352" s="169"/>
      <c r="R1352" s="169"/>
      <c r="S1352" s="207"/>
      <c r="T1352" s="169"/>
      <c r="U1352" s="169"/>
      <c r="V1352" s="169"/>
      <c r="W1352" s="180"/>
      <c r="X1352" s="207">
        <v>2</v>
      </c>
      <c r="Y1352" s="263">
        <v>454.76640000000009</v>
      </c>
      <c r="Z1352" s="169"/>
      <c r="AA1352" s="169"/>
      <c r="AB1352" s="169"/>
      <c r="AC1352" s="169"/>
      <c r="AD1352" s="169"/>
      <c r="AE1352" s="169"/>
      <c r="AF1352" s="169"/>
      <c r="AG1352" s="180"/>
      <c r="AH1352" s="207">
        <v>454.76640000000009</v>
      </c>
    </row>
    <row r="1353" spans="2:34" ht="24.75" x14ac:dyDescent="0.25">
      <c r="B1353" s="26"/>
      <c r="C1353" s="48" t="s">
        <v>1261</v>
      </c>
      <c r="D1353" s="49">
        <v>6</v>
      </c>
      <c r="E1353" s="23">
        <v>23.665146666666669</v>
      </c>
      <c r="F1353" s="286" t="s">
        <v>2522</v>
      </c>
      <c r="G1353" s="287" t="s">
        <v>2524</v>
      </c>
      <c r="H1353" s="287" t="s">
        <v>2523</v>
      </c>
      <c r="I1353" s="50">
        <v>141.99088</v>
      </c>
      <c r="J1353" s="169"/>
      <c r="K1353" s="169"/>
      <c r="L1353" s="169"/>
      <c r="M1353" s="169"/>
      <c r="N1353" s="169"/>
      <c r="O1353" s="169"/>
      <c r="P1353" s="169"/>
      <c r="Q1353" s="169"/>
      <c r="R1353" s="169">
        <v>2</v>
      </c>
      <c r="S1353" s="207">
        <v>47.330293333333337</v>
      </c>
      <c r="T1353" s="169"/>
      <c r="U1353" s="169"/>
      <c r="V1353" s="169"/>
      <c r="W1353" s="180"/>
      <c r="X1353" s="207">
        <v>4</v>
      </c>
      <c r="Y1353" s="263">
        <v>94.66058666666666</v>
      </c>
      <c r="Z1353" s="169"/>
      <c r="AA1353" s="169"/>
      <c r="AB1353" s="169"/>
      <c r="AC1353" s="169"/>
      <c r="AD1353" s="169"/>
      <c r="AE1353" s="169"/>
      <c r="AF1353" s="169"/>
      <c r="AG1353" s="180"/>
      <c r="AH1353" s="207">
        <v>141.99088</v>
      </c>
    </row>
    <row r="1354" spans="2:34" ht="24.75" x14ac:dyDescent="0.25">
      <c r="B1354" s="26"/>
      <c r="C1354" s="48" t="s">
        <v>1262</v>
      </c>
      <c r="D1354" s="49">
        <v>0</v>
      </c>
      <c r="E1354" s="23"/>
      <c r="F1354" s="286" t="s">
        <v>2522</v>
      </c>
      <c r="G1354" s="287" t="s">
        <v>2524</v>
      </c>
      <c r="H1354" s="287" t="s">
        <v>2523</v>
      </c>
      <c r="I1354" s="50">
        <v>0</v>
      </c>
      <c r="J1354" s="169"/>
      <c r="K1354" s="169"/>
      <c r="L1354" s="169"/>
      <c r="M1354" s="169"/>
      <c r="N1354" s="169"/>
      <c r="O1354" s="169"/>
      <c r="P1354" s="169"/>
      <c r="Q1354" s="169"/>
      <c r="R1354" s="169"/>
      <c r="S1354" s="207"/>
      <c r="T1354" s="169"/>
      <c r="U1354" s="169"/>
      <c r="V1354" s="169"/>
      <c r="W1354" s="180"/>
      <c r="X1354" s="207">
        <v>0</v>
      </c>
      <c r="Y1354" s="263">
        <v>0</v>
      </c>
      <c r="Z1354" s="169"/>
      <c r="AA1354" s="169"/>
      <c r="AB1354" s="169"/>
      <c r="AC1354" s="169"/>
      <c r="AD1354" s="169"/>
      <c r="AE1354" s="169"/>
      <c r="AF1354" s="169"/>
      <c r="AG1354" s="180"/>
      <c r="AH1354" s="207">
        <v>0</v>
      </c>
    </row>
    <row r="1355" spans="2:34" ht="24.75" x14ac:dyDescent="0.25">
      <c r="B1355" s="26"/>
      <c r="C1355" s="48" t="s">
        <v>1263</v>
      </c>
      <c r="D1355" s="49">
        <v>12</v>
      </c>
      <c r="E1355" s="23"/>
      <c r="F1355" s="286" t="s">
        <v>2522</v>
      </c>
      <c r="G1355" s="287" t="s">
        <v>2524</v>
      </c>
      <c r="H1355" s="287" t="s">
        <v>2523</v>
      </c>
      <c r="I1355" s="50">
        <v>909.52400000000011</v>
      </c>
      <c r="J1355" s="169"/>
      <c r="K1355" s="169"/>
      <c r="L1355" s="169"/>
      <c r="M1355" s="169"/>
      <c r="N1355" s="169"/>
      <c r="O1355" s="169"/>
      <c r="P1355" s="169"/>
      <c r="Q1355" s="169"/>
      <c r="R1355" s="169"/>
      <c r="S1355" s="207"/>
      <c r="T1355" s="169"/>
      <c r="U1355" s="169"/>
      <c r="V1355" s="169"/>
      <c r="W1355" s="180"/>
      <c r="X1355" s="207">
        <v>12</v>
      </c>
      <c r="Y1355" s="263">
        <v>909.52400000000011</v>
      </c>
      <c r="Z1355" s="169"/>
      <c r="AA1355" s="169"/>
      <c r="AB1355" s="169"/>
      <c r="AC1355" s="169"/>
      <c r="AD1355" s="169"/>
      <c r="AE1355" s="169"/>
      <c r="AF1355" s="169"/>
      <c r="AG1355" s="180"/>
      <c r="AH1355" s="207">
        <v>909.52400000000011</v>
      </c>
    </row>
    <row r="1356" spans="2:34" ht="24.75" x14ac:dyDescent="0.25">
      <c r="B1356" s="26"/>
      <c r="C1356" s="48" t="s">
        <v>1264</v>
      </c>
      <c r="D1356" s="49">
        <v>7</v>
      </c>
      <c r="E1356" s="23"/>
      <c r="F1356" s="286" t="s">
        <v>2522</v>
      </c>
      <c r="G1356" s="287" t="s">
        <v>2524</v>
      </c>
      <c r="H1356" s="287" t="s">
        <v>2523</v>
      </c>
      <c r="I1356" s="50">
        <v>1254.0519999999999</v>
      </c>
      <c r="J1356" s="169"/>
      <c r="K1356" s="169"/>
      <c r="L1356" s="169"/>
      <c r="M1356" s="169"/>
      <c r="N1356" s="169"/>
      <c r="O1356" s="169"/>
      <c r="P1356" s="169"/>
      <c r="Q1356" s="169"/>
      <c r="R1356" s="169"/>
      <c r="S1356" s="207"/>
      <c r="T1356" s="169"/>
      <c r="U1356" s="169"/>
      <c r="V1356" s="169"/>
      <c r="W1356" s="180"/>
      <c r="X1356" s="207">
        <v>7</v>
      </c>
      <c r="Y1356" s="263">
        <v>1254.0519999999999</v>
      </c>
      <c r="Z1356" s="169"/>
      <c r="AA1356" s="169"/>
      <c r="AB1356" s="169"/>
      <c r="AC1356" s="169"/>
      <c r="AD1356" s="169"/>
      <c r="AE1356" s="169"/>
      <c r="AF1356" s="169"/>
      <c r="AG1356" s="180"/>
      <c r="AH1356" s="207">
        <v>1254.0519999999999</v>
      </c>
    </row>
    <row r="1357" spans="2:34" ht="24.75" x14ac:dyDescent="0.25">
      <c r="B1357" s="26"/>
      <c r="C1357" s="48" t="s">
        <v>1265</v>
      </c>
      <c r="D1357" s="49">
        <v>0</v>
      </c>
      <c r="E1357" s="23"/>
      <c r="F1357" s="286" t="s">
        <v>2522</v>
      </c>
      <c r="G1357" s="287" t="s">
        <v>2524</v>
      </c>
      <c r="H1357" s="287" t="s">
        <v>2523</v>
      </c>
      <c r="I1357" s="50">
        <v>0</v>
      </c>
      <c r="J1357" s="169"/>
      <c r="K1357" s="169"/>
      <c r="L1357" s="169"/>
      <c r="M1357" s="169"/>
      <c r="N1357" s="169"/>
      <c r="O1357" s="169"/>
      <c r="P1357" s="169"/>
      <c r="Q1357" s="169"/>
      <c r="R1357" s="169"/>
      <c r="S1357" s="207"/>
      <c r="T1357" s="169"/>
      <c r="U1357" s="169"/>
      <c r="V1357" s="169"/>
      <c r="W1357" s="180"/>
      <c r="X1357" s="207">
        <v>0</v>
      </c>
      <c r="Y1357" s="263">
        <v>0</v>
      </c>
      <c r="Z1357" s="169"/>
      <c r="AA1357" s="169"/>
      <c r="AB1357" s="169"/>
      <c r="AC1357" s="169"/>
      <c r="AD1357" s="169"/>
      <c r="AE1357" s="169"/>
      <c r="AF1357" s="169"/>
      <c r="AG1357" s="180"/>
      <c r="AH1357" s="207">
        <v>0</v>
      </c>
    </row>
    <row r="1358" spans="2:34" ht="24.75" x14ac:dyDescent="0.25">
      <c r="B1358" s="26"/>
      <c r="C1358" s="48" t="s">
        <v>1266</v>
      </c>
      <c r="D1358" s="49">
        <v>2</v>
      </c>
      <c r="E1358" s="23"/>
      <c r="F1358" s="286" t="s">
        <v>2522</v>
      </c>
      <c r="G1358" s="287" t="s">
        <v>2524</v>
      </c>
      <c r="H1358" s="287" t="s">
        <v>2523</v>
      </c>
      <c r="I1358" s="50">
        <v>50</v>
      </c>
      <c r="J1358" s="169"/>
      <c r="K1358" s="169"/>
      <c r="L1358" s="169"/>
      <c r="M1358" s="169"/>
      <c r="N1358" s="169"/>
      <c r="O1358" s="169"/>
      <c r="P1358" s="169"/>
      <c r="Q1358" s="169"/>
      <c r="R1358" s="169"/>
      <c r="S1358" s="207"/>
      <c r="T1358" s="169"/>
      <c r="U1358" s="169"/>
      <c r="V1358" s="169"/>
      <c r="W1358" s="180"/>
      <c r="X1358" s="207">
        <v>2</v>
      </c>
      <c r="Y1358" s="263">
        <v>50</v>
      </c>
      <c r="Z1358" s="169"/>
      <c r="AA1358" s="169"/>
      <c r="AB1358" s="169"/>
      <c r="AC1358" s="169"/>
      <c r="AD1358" s="169"/>
      <c r="AE1358" s="169"/>
      <c r="AF1358" s="169"/>
      <c r="AG1358" s="180"/>
      <c r="AH1358" s="207">
        <v>50</v>
      </c>
    </row>
    <row r="1359" spans="2:34" ht="24.75" x14ac:dyDescent="0.25">
      <c r="B1359" s="26"/>
      <c r="C1359" s="48" t="s">
        <v>1267</v>
      </c>
      <c r="D1359" s="49">
        <v>0</v>
      </c>
      <c r="E1359" s="23"/>
      <c r="F1359" s="286" t="s">
        <v>2522</v>
      </c>
      <c r="G1359" s="287" t="s">
        <v>2524</v>
      </c>
      <c r="H1359" s="287" t="s">
        <v>2523</v>
      </c>
      <c r="I1359" s="50">
        <v>0</v>
      </c>
      <c r="J1359" s="169"/>
      <c r="K1359" s="169"/>
      <c r="L1359" s="169"/>
      <c r="M1359" s="169"/>
      <c r="N1359" s="169"/>
      <c r="O1359" s="169"/>
      <c r="P1359" s="169"/>
      <c r="Q1359" s="169"/>
      <c r="R1359" s="169"/>
      <c r="S1359" s="207"/>
      <c r="T1359" s="169"/>
      <c r="U1359" s="169"/>
      <c r="V1359" s="169"/>
      <c r="W1359" s="180"/>
      <c r="X1359" s="207">
        <v>0</v>
      </c>
      <c r="Y1359" s="263">
        <v>0</v>
      </c>
      <c r="Z1359" s="169"/>
      <c r="AA1359" s="169"/>
      <c r="AB1359" s="169"/>
      <c r="AC1359" s="169"/>
      <c r="AD1359" s="169"/>
      <c r="AE1359" s="169"/>
      <c r="AF1359" s="169"/>
      <c r="AG1359" s="180"/>
      <c r="AH1359" s="207">
        <v>0</v>
      </c>
    </row>
    <row r="1360" spans="2:34" ht="24.75" x14ac:dyDescent="0.25">
      <c r="B1360" s="26"/>
      <c r="C1360" s="48" t="s">
        <v>1268</v>
      </c>
      <c r="D1360" s="49">
        <v>0</v>
      </c>
      <c r="E1360" s="23"/>
      <c r="F1360" s="286" t="s">
        <v>2522</v>
      </c>
      <c r="G1360" s="287" t="s">
        <v>2524</v>
      </c>
      <c r="H1360" s="287" t="s">
        <v>2523</v>
      </c>
      <c r="I1360" s="50">
        <v>0</v>
      </c>
      <c r="J1360" s="169"/>
      <c r="K1360" s="169"/>
      <c r="L1360" s="169"/>
      <c r="M1360" s="169"/>
      <c r="N1360" s="169"/>
      <c r="O1360" s="169"/>
      <c r="P1360" s="169"/>
      <c r="Q1360" s="169"/>
      <c r="R1360" s="169"/>
      <c r="S1360" s="207"/>
      <c r="T1360" s="169"/>
      <c r="U1360" s="169"/>
      <c r="V1360" s="169"/>
      <c r="W1360" s="180"/>
      <c r="X1360" s="207">
        <v>0</v>
      </c>
      <c r="Y1360" s="263">
        <v>0</v>
      </c>
      <c r="Z1360" s="169"/>
      <c r="AA1360" s="169"/>
      <c r="AB1360" s="169"/>
      <c r="AC1360" s="169"/>
      <c r="AD1360" s="169"/>
      <c r="AE1360" s="169"/>
      <c r="AF1360" s="169"/>
      <c r="AG1360" s="180"/>
      <c r="AH1360" s="207">
        <v>0</v>
      </c>
    </row>
    <row r="1361" spans="2:34" ht="24.75" x14ac:dyDescent="0.25">
      <c r="B1361" s="26"/>
      <c r="C1361" s="48" t="s">
        <v>1269</v>
      </c>
      <c r="D1361" s="49">
        <v>3</v>
      </c>
      <c r="E1361" s="23"/>
      <c r="F1361" s="286" t="s">
        <v>2522</v>
      </c>
      <c r="G1361" s="287" t="s">
        <v>2524</v>
      </c>
      <c r="H1361" s="287" t="s">
        <v>2523</v>
      </c>
      <c r="I1361" s="50">
        <v>1219.6007999999999</v>
      </c>
      <c r="J1361" s="169"/>
      <c r="K1361" s="169"/>
      <c r="L1361" s="169"/>
      <c r="M1361" s="169"/>
      <c r="N1361" s="169"/>
      <c r="O1361" s="169"/>
      <c r="P1361" s="169"/>
      <c r="Q1361" s="169"/>
      <c r="R1361" s="169"/>
      <c r="S1361" s="207"/>
      <c r="T1361" s="169"/>
      <c r="U1361" s="169"/>
      <c r="V1361" s="169"/>
      <c r="W1361" s="180"/>
      <c r="X1361" s="207">
        <v>3</v>
      </c>
      <c r="Y1361" s="263">
        <v>1219.6007999999999</v>
      </c>
      <c r="Z1361" s="169"/>
      <c r="AA1361" s="169"/>
      <c r="AB1361" s="169"/>
      <c r="AC1361" s="169"/>
      <c r="AD1361" s="169"/>
      <c r="AE1361" s="169"/>
      <c r="AF1361" s="169"/>
      <c r="AG1361" s="180"/>
      <c r="AH1361" s="207">
        <v>1219.6007999999999</v>
      </c>
    </row>
    <row r="1362" spans="2:34" ht="24.75" x14ac:dyDescent="0.25">
      <c r="B1362" s="26"/>
      <c r="C1362" s="48" t="s">
        <v>1270</v>
      </c>
      <c r="D1362" s="49">
        <v>21</v>
      </c>
      <c r="E1362" s="23">
        <v>227.38304761904766</v>
      </c>
      <c r="F1362" s="286" t="s">
        <v>2522</v>
      </c>
      <c r="G1362" s="287" t="s">
        <v>2524</v>
      </c>
      <c r="H1362" s="287" t="s">
        <v>2523</v>
      </c>
      <c r="I1362" s="50">
        <v>4775.0440000000008</v>
      </c>
      <c r="J1362" s="169"/>
      <c r="K1362" s="169"/>
      <c r="L1362" s="169"/>
      <c r="M1362" s="169"/>
      <c r="N1362" s="169"/>
      <c r="O1362" s="169"/>
      <c r="P1362" s="169"/>
      <c r="Q1362" s="169"/>
      <c r="R1362" s="169">
        <v>14</v>
      </c>
      <c r="S1362" s="207">
        <v>3281.87</v>
      </c>
      <c r="T1362" s="207"/>
      <c r="U1362" s="169"/>
      <c r="V1362" s="169"/>
      <c r="W1362" s="180"/>
      <c r="X1362" s="207">
        <v>7</v>
      </c>
      <c r="Y1362" s="263">
        <v>1493.1740000000009</v>
      </c>
      <c r="Z1362" s="169"/>
      <c r="AA1362" s="169"/>
      <c r="AB1362" s="169"/>
      <c r="AC1362" s="169"/>
      <c r="AD1362" s="169"/>
      <c r="AE1362" s="169"/>
      <c r="AF1362" s="169"/>
      <c r="AG1362" s="180"/>
      <c r="AH1362" s="207">
        <v>4775.0440000000008</v>
      </c>
    </row>
    <row r="1363" spans="2:34" ht="24.75" x14ac:dyDescent="0.25">
      <c r="B1363" s="26"/>
      <c r="C1363" s="48" t="s">
        <v>1271</v>
      </c>
      <c r="D1363" s="49">
        <v>0</v>
      </c>
      <c r="E1363" s="23"/>
      <c r="F1363" s="286" t="s">
        <v>2522</v>
      </c>
      <c r="G1363" s="287" t="s">
        <v>2524</v>
      </c>
      <c r="H1363" s="287" t="s">
        <v>2523</v>
      </c>
      <c r="I1363" s="50">
        <v>0</v>
      </c>
      <c r="J1363" s="169"/>
      <c r="K1363" s="169"/>
      <c r="L1363" s="169"/>
      <c r="M1363" s="169"/>
      <c r="N1363" s="169"/>
      <c r="O1363" s="169"/>
      <c r="P1363" s="169"/>
      <c r="Q1363" s="169"/>
      <c r="R1363" s="169"/>
      <c r="S1363" s="207"/>
      <c r="T1363" s="169"/>
      <c r="U1363" s="169"/>
      <c r="V1363" s="169"/>
      <c r="W1363" s="180"/>
      <c r="X1363" s="207">
        <v>0</v>
      </c>
      <c r="Y1363" s="263">
        <v>0</v>
      </c>
      <c r="Z1363" s="169"/>
      <c r="AA1363" s="169"/>
      <c r="AB1363" s="169"/>
      <c r="AC1363" s="169"/>
      <c r="AD1363" s="169"/>
      <c r="AE1363" s="169"/>
      <c r="AF1363" s="169"/>
      <c r="AG1363" s="180"/>
      <c r="AH1363" s="207">
        <v>0</v>
      </c>
    </row>
    <row r="1364" spans="2:34" ht="24.75" x14ac:dyDescent="0.25">
      <c r="B1364" s="26"/>
      <c r="C1364" s="48" t="s">
        <v>1272</v>
      </c>
      <c r="D1364" s="49">
        <v>0</v>
      </c>
      <c r="E1364" s="23"/>
      <c r="F1364" s="286" t="s">
        <v>2522</v>
      </c>
      <c r="G1364" s="287" t="s">
        <v>2524</v>
      </c>
      <c r="H1364" s="287" t="s">
        <v>2523</v>
      </c>
      <c r="I1364" s="50">
        <v>0</v>
      </c>
      <c r="J1364" s="169"/>
      <c r="K1364" s="169"/>
      <c r="L1364" s="169"/>
      <c r="M1364" s="169"/>
      <c r="N1364" s="169"/>
      <c r="O1364" s="169"/>
      <c r="P1364" s="169"/>
      <c r="Q1364" s="169"/>
      <c r="R1364" s="169"/>
      <c r="S1364" s="207"/>
      <c r="T1364" s="169"/>
      <c r="U1364" s="169"/>
      <c r="V1364" s="169"/>
      <c r="W1364" s="180"/>
      <c r="X1364" s="207">
        <v>0</v>
      </c>
      <c r="Y1364" s="263">
        <v>0</v>
      </c>
      <c r="Z1364" s="169"/>
      <c r="AA1364" s="169"/>
      <c r="AB1364" s="169"/>
      <c r="AC1364" s="169"/>
      <c r="AD1364" s="169"/>
      <c r="AE1364" s="169"/>
      <c r="AF1364" s="169"/>
      <c r="AG1364" s="180"/>
      <c r="AH1364" s="207">
        <v>0</v>
      </c>
    </row>
    <row r="1365" spans="2:34" ht="24.75" x14ac:dyDescent="0.25">
      <c r="B1365" s="26"/>
      <c r="C1365" s="48" t="s">
        <v>1273</v>
      </c>
      <c r="D1365" s="49">
        <v>2</v>
      </c>
      <c r="E1365" s="23"/>
      <c r="F1365" s="286" t="s">
        <v>2522</v>
      </c>
      <c r="G1365" s="287" t="s">
        <v>2524</v>
      </c>
      <c r="H1365" s="287" t="s">
        <v>2523</v>
      </c>
      <c r="I1365" s="50">
        <v>4547.6640000000007</v>
      </c>
      <c r="J1365" s="169"/>
      <c r="K1365" s="169"/>
      <c r="L1365" s="169"/>
      <c r="M1365" s="169"/>
      <c r="N1365" s="169"/>
      <c r="O1365" s="169"/>
      <c r="P1365" s="169"/>
      <c r="Q1365" s="169"/>
      <c r="R1365" s="169"/>
      <c r="S1365" s="207"/>
      <c r="T1365" s="169"/>
      <c r="U1365" s="169"/>
      <c r="V1365" s="169"/>
      <c r="W1365" s="180"/>
      <c r="X1365" s="207">
        <v>2</v>
      </c>
      <c r="Y1365" s="263">
        <v>4547.6640000000007</v>
      </c>
      <c r="Z1365" s="169"/>
      <c r="AA1365" s="169"/>
      <c r="AB1365" s="169"/>
      <c r="AC1365" s="169"/>
      <c r="AD1365" s="169"/>
      <c r="AE1365" s="169"/>
      <c r="AF1365" s="169"/>
      <c r="AG1365" s="180"/>
      <c r="AH1365" s="207">
        <v>4547.6640000000007</v>
      </c>
    </row>
    <row r="1366" spans="2:34" ht="24.75" x14ac:dyDescent="0.25">
      <c r="B1366" s="26"/>
      <c r="C1366" s="48" t="s">
        <v>1274</v>
      </c>
      <c r="D1366" s="49">
        <v>8</v>
      </c>
      <c r="E1366" s="23"/>
      <c r="F1366" s="286" t="s">
        <v>2522</v>
      </c>
      <c r="G1366" s="287" t="s">
        <v>2524</v>
      </c>
      <c r="H1366" s="287" t="s">
        <v>2523</v>
      </c>
      <c r="I1366" s="50">
        <v>9370.9440000000013</v>
      </c>
      <c r="J1366" s="169"/>
      <c r="K1366" s="169"/>
      <c r="L1366" s="169"/>
      <c r="M1366" s="169"/>
      <c r="N1366" s="169"/>
      <c r="O1366" s="169"/>
      <c r="P1366" s="169"/>
      <c r="Q1366" s="169"/>
      <c r="R1366" s="169"/>
      <c r="S1366" s="207"/>
      <c r="T1366" s="169"/>
      <c r="U1366" s="169"/>
      <c r="V1366" s="169"/>
      <c r="W1366" s="180"/>
      <c r="X1366" s="207">
        <v>8</v>
      </c>
      <c r="Y1366" s="263">
        <v>9370.9440000000013</v>
      </c>
      <c r="Z1366" s="169"/>
      <c r="AA1366" s="169"/>
      <c r="AB1366" s="169"/>
      <c r="AC1366" s="169"/>
      <c r="AD1366" s="169"/>
      <c r="AE1366" s="169"/>
      <c r="AF1366" s="169"/>
      <c r="AG1366" s="180"/>
      <c r="AH1366" s="207">
        <v>9370.9440000000013</v>
      </c>
    </row>
    <row r="1367" spans="2:34" ht="24.75" x14ac:dyDescent="0.25">
      <c r="B1367" s="26"/>
      <c r="C1367" s="48" t="s">
        <v>1275</v>
      </c>
      <c r="D1367" s="49">
        <v>0</v>
      </c>
      <c r="E1367" s="23"/>
      <c r="F1367" s="286" t="s">
        <v>2522</v>
      </c>
      <c r="G1367" s="287" t="s">
        <v>2524</v>
      </c>
      <c r="H1367" s="287" t="s">
        <v>2523</v>
      </c>
      <c r="I1367" s="50">
        <v>0</v>
      </c>
      <c r="J1367" s="169"/>
      <c r="K1367" s="169"/>
      <c r="L1367" s="169"/>
      <c r="M1367" s="169"/>
      <c r="N1367" s="169"/>
      <c r="O1367" s="169"/>
      <c r="P1367" s="169"/>
      <c r="Q1367" s="169"/>
      <c r="R1367" s="169"/>
      <c r="S1367" s="207"/>
      <c r="T1367" s="169"/>
      <c r="U1367" s="169"/>
      <c r="V1367" s="169"/>
      <c r="W1367" s="180"/>
      <c r="X1367" s="207">
        <v>0</v>
      </c>
      <c r="Y1367" s="263">
        <v>0</v>
      </c>
      <c r="Z1367" s="169"/>
      <c r="AA1367" s="169"/>
      <c r="AB1367" s="169"/>
      <c r="AC1367" s="169"/>
      <c r="AD1367" s="169"/>
      <c r="AE1367" s="169"/>
      <c r="AF1367" s="169"/>
      <c r="AG1367" s="180"/>
      <c r="AH1367" s="207">
        <v>0</v>
      </c>
    </row>
    <row r="1368" spans="2:34" ht="24.75" x14ac:dyDescent="0.25">
      <c r="B1368" s="26"/>
      <c r="C1368" s="48" t="s">
        <v>1276</v>
      </c>
      <c r="D1368" s="49">
        <v>0</v>
      </c>
      <c r="E1368" s="23"/>
      <c r="F1368" s="286" t="s">
        <v>2522</v>
      </c>
      <c r="G1368" s="287" t="s">
        <v>2524</v>
      </c>
      <c r="H1368" s="287" t="s">
        <v>2523</v>
      </c>
      <c r="I1368" s="50">
        <v>0</v>
      </c>
      <c r="J1368" s="169"/>
      <c r="K1368" s="169"/>
      <c r="L1368" s="169"/>
      <c r="M1368" s="169"/>
      <c r="N1368" s="169"/>
      <c r="O1368" s="169"/>
      <c r="P1368" s="169"/>
      <c r="Q1368" s="169"/>
      <c r="R1368" s="169"/>
      <c r="S1368" s="207"/>
      <c r="T1368" s="169"/>
      <c r="U1368" s="169"/>
      <c r="V1368" s="169"/>
      <c r="W1368" s="180"/>
      <c r="X1368" s="207">
        <v>0</v>
      </c>
      <c r="Y1368" s="263">
        <v>0</v>
      </c>
      <c r="Z1368" s="169"/>
      <c r="AA1368" s="169"/>
      <c r="AB1368" s="169"/>
      <c r="AC1368" s="169"/>
      <c r="AD1368" s="169"/>
      <c r="AE1368" s="169"/>
      <c r="AF1368" s="169"/>
      <c r="AG1368" s="180"/>
      <c r="AH1368" s="207">
        <v>0</v>
      </c>
    </row>
    <row r="1369" spans="2:34" ht="24.75" x14ac:dyDescent="0.25">
      <c r="B1369" s="26"/>
      <c r="C1369" s="48" t="s">
        <v>1277</v>
      </c>
      <c r="D1369" s="49">
        <v>2</v>
      </c>
      <c r="E1369" s="23"/>
      <c r="F1369" s="286" t="s">
        <v>2522</v>
      </c>
      <c r="G1369" s="287" t="s">
        <v>2524</v>
      </c>
      <c r="H1369" s="287" t="s">
        <v>2523</v>
      </c>
      <c r="I1369" s="50">
        <v>7303.8240000000014</v>
      </c>
      <c r="J1369" s="169"/>
      <c r="K1369" s="169"/>
      <c r="L1369" s="169"/>
      <c r="M1369" s="169"/>
      <c r="N1369" s="169"/>
      <c r="O1369" s="169"/>
      <c r="P1369" s="169"/>
      <c r="Q1369" s="169"/>
      <c r="R1369" s="169"/>
      <c r="S1369" s="207"/>
      <c r="T1369" s="169"/>
      <c r="U1369" s="169"/>
      <c r="V1369" s="169"/>
      <c r="W1369" s="180"/>
      <c r="X1369" s="207">
        <v>2</v>
      </c>
      <c r="Y1369" s="263">
        <v>7303.8240000000014</v>
      </c>
      <c r="Z1369" s="169"/>
      <c r="AA1369" s="169"/>
      <c r="AB1369" s="169"/>
      <c r="AC1369" s="169"/>
      <c r="AD1369" s="169"/>
      <c r="AE1369" s="169"/>
      <c r="AF1369" s="169"/>
      <c r="AG1369" s="180"/>
      <c r="AH1369" s="207">
        <v>7303.8240000000014</v>
      </c>
    </row>
    <row r="1370" spans="2:34" ht="24.75" x14ac:dyDescent="0.25">
      <c r="B1370" s="26"/>
      <c r="C1370" s="48" t="s">
        <v>1278</v>
      </c>
      <c r="D1370" s="49">
        <v>100</v>
      </c>
      <c r="E1370" s="23"/>
      <c r="F1370" s="286" t="s">
        <v>2522</v>
      </c>
      <c r="G1370" s="287" t="s">
        <v>2524</v>
      </c>
      <c r="H1370" s="287" t="s">
        <v>2523</v>
      </c>
      <c r="I1370" s="50">
        <v>551.23200000000008</v>
      </c>
      <c r="J1370" s="169"/>
      <c r="K1370" s="169"/>
      <c r="L1370" s="169"/>
      <c r="M1370" s="169"/>
      <c r="N1370" s="169"/>
      <c r="O1370" s="169"/>
      <c r="P1370" s="169"/>
      <c r="Q1370" s="169"/>
      <c r="R1370" s="169"/>
      <c r="S1370" s="207"/>
      <c r="T1370" s="169"/>
      <c r="U1370" s="169"/>
      <c r="V1370" s="169"/>
      <c r="W1370" s="180"/>
      <c r="X1370" s="207">
        <v>100</v>
      </c>
      <c r="Y1370" s="263">
        <v>551.23200000000008</v>
      </c>
      <c r="Z1370" s="169"/>
      <c r="AA1370" s="169"/>
      <c r="AB1370" s="169"/>
      <c r="AC1370" s="169"/>
      <c r="AD1370" s="169"/>
      <c r="AE1370" s="169"/>
      <c r="AF1370" s="169"/>
      <c r="AG1370" s="180"/>
      <c r="AH1370" s="207">
        <v>551.23200000000008</v>
      </c>
    </row>
    <row r="1371" spans="2:34" ht="24.75" x14ac:dyDescent="0.25">
      <c r="B1371" s="26"/>
      <c r="C1371" s="48" t="s">
        <v>1279</v>
      </c>
      <c r="D1371" s="49">
        <v>4</v>
      </c>
      <c r="E1371" s="23"/>
      <c r="F1371" s="286" t="s">
        <v>2522</v>
      </c>
      <c r="G1371" s="287" t="s">
        <v>2524</v>
      </c>
      <c r="H1371" s="287" t="s">
        <v>2523</v>
      </c>
      <c r="I1371" s="50">
        <v>689.04</v>
      </c>
      <c r="J1371" s="169"/>
      <c r="K1371" s="169"/>
      <c r="L1371" s="169"/>
      <c r="M1371" s="169"/>
      <c r="N1371" s="169"/>
      <c r="O1371" s="169"/>
      <c r="P1371" s="169"/>
      <c r="Q1371" s="169"/>
      <c r="R1371" s="169"/>
      <c r="S1371" s="207"/>
      <c r="T1371" s="169"/>
      <c r="U1371" s="169"/>
      <c r="V1371" s="169"/>
      <c r="W1371" s="180"/>
      <c r="X1371" s="207">
        <v>4</v>
      </c>
      <c r="Y1371" s="263">
        <v>689.04</v>
      </c>
      <c r="Z1371" s="169"/>
      <c r="AA1371" s="169"/>
      <c r="AB1371" s="169"/>
      <c r="AC1371" s="169"/>
      <c r="AD1371" s="169"/>
      <c r="AE1371" s="169"/>
      <c r="AF1371" s="169"/>
      <c r="AG1371" s="180"/>
      <c r="AH1371" s="207">
        <v>689.04</v>
      </c>
    </row>
    <row r="1372" spans="2:34" ht="24.75" x14ac:dyDescent="0.25">
      <c r="B1372" s="26"/>
      <c r="C1372" s="48" t="s">
        <v>1280</v>
      </c>
      <c r="D1372" s="49">
        <v>100</v>
      </c>
      <c r="E1372" s="23"/>
      <c r="F1372" s="286" t="s">
        <v>2522</v>
      </c>
      <c r="G1372" s="287" t="s">
        <v>2524</v>
      </c>
      <c r="H1372" s="287" t="s">
        <v>2523</v>
      </c>
      <c r="I1372" s="50">
        <v>165.36959999999999</v>
      </c>
      <c r="J1372" s="169"/>
      <c r="K1372" s="169"/>
      <c r="L1372" s="169"/>
      <c r="M1372" s="169"/>
      <c r="N1372" s="169"/>
      <c r="O1372" s="169"/>
      <c r="P1372" s="169"/>
      <c r="Q1372" s="169"/>
      <c r="R1372" s="169"/>
      <c r="S1372" s="207"/>
      <c r="T1372" s="169"/>
      <c r="U1372" s="169"/>
      <c r="V1372" s="169"/>
      <c r="W1372" s="180"/>
      <c r="X1372" s="207">
        <v>100</v>
      </c>
      <c r="Y1372" s="263">
        <v>165.36959999999999</v>
      </c>
      <c r="Z1372" s="169"/>
      <c r="AA1372" s="169"/>
      <c r="AB1372" s="169"/>
      <c r="AC1372" s="169"/>
      <c r="AD1372" s="169"/>
      <c r="AE1372" s="169"/>
      <c r="AF1372" s="169"/>
      <c r="AG1372" s="180"/>
      <c r="AH1372" s="207">
        <v>165.36959999999999</v>
      </c>
    </row>
    <row r="1373" spans="2:34" ht="24.75" x14ac:dyDescent="0.25">
      <c r="B1373" s="26"/>
      <c r="C1373" s="48" t="s">
        <v>1281</v>
      </c>
      <c r="D1373" s="49">
        <v>0</v>
      </c>
      <c r="E1373" s="23"/>
      <c r="F1373" s="286" t="s">
        <v>2522</v>
      </c>
      <c r="G1373" s="287" t="s">
        <v>2524</v>
      </c>
      <c r="H1373" s="287" t="s">
        <v>2523</v>
      </c>
      <c r="I1373" s="50">
        <v>0</v>
      </c>
      <c r="J1373" s="169"/>
      <c r="K1373" s="169"/>
      <c r="L1373" s="169"/>
      <c r="M1373" s="169"/>
      <c r="N1373" s="169"/>
      <c r="O1373" s="169"/>
      <c r="P1373" s="169"/>
      <c r="Q1373" s="169"/>
      <c r="R1373" s="169"/>
      <c r="S1373" s="207"/>
      <c r="T1373" s="169"/>
      <c r="U1373" s="169"/>
      <c r="V1373" s="169"/>
      <c r="W1373" s="180"/>
      <c r="X1373" s="207">
        <v>0</v>
      </c>
      <c r="Y1373" s="263">
        <v>0</v>
      </c>
      <c r="Z1373" s="169"/>
      <c r="AA1373" s="169"/>
      <c r="AB1373" s="169"/>
      <c r="AC1373" s="169"/>
      <c r="AD1373" s="169"/>
      <c r="AE1373" s="169"/>
      <c r="AF1373" s="169"/>
      <c r="AG1373" s="180"/>
      <c r="AH1373" s="207">
        <v>0</v>
      </c>
    </row>
    <row r="1374" spans="2:34" ht="24.75" x14ac:dyDescent="0.25">
      <c r="B1374" s="100"/>
      <c r="C1374" s="48"/>
      <c r="D1374" s="49">
        <v>0</v>
      </c>
      <c r="E1374" s="23"/>
      <c r="F1374" s="286" t="s">
        <v>2522</v>
      </c>
      <c r="G1374" s="287" t="s">
        <v>2524</v>
      </c>
      <c r="H1374" s="287" t="s">
        <v>2523</v>
      </c>
      <c r="I1374" s="50">
        <v>0</v>
      </c>
      <c r="J1374" s="169"/>
      <c r="K1374" s="169"/>
      <c r="L1374" s="169"/>
      <c r="M1374" s="169"/>
      <c r="N1374" s="169"/>
      <c r="O1374" s="169"/>
      <c r="P1374" s="169"/>
      <c r="Q1374" s="169"/>
      <c r="R1374" s="169"/>
      <c r="S1374" s="207"/>
      <c r="T1374" s="169"/>
      <c r="U1374" s="169"/>
      <c r="V1374" s="169"/>
      <c r="W1374" s="180"/>
      <c r="X1374" s="207">
        <v>0</v>
      </c>
      <c r="Y1374" s="263">
        <v>0</v>
      </c>
      <c r="Z1374" s="169"/>
      <c r="AA1374" s="169"/>
      <c r="AB1374" s="169"/>
      <c r="AC1374" s="169"/>
      <c r="AD1374" s="169"/>
      <c r="AE1374" s="169"/>
      <c r="AF1374" s="169"/>
      <c r="AG1374" s="180"/>
      <c r="AH1374" s="207">
        <v>0</v>
      </c>
    </row>
    <row r="1375" spans="2:34" ht="24.75" x14ac:dyDescent="0.25">
      <c r="B1375" s="15">
        <v>24703</v>
      </c>
      <c r="C1375" s="67" t="s">
        <v>1282</v>
      </c>
      <c r="D1375" s="15"/>
      <c r="E1375" s="15"/>
      <c r="F1375" s="15"/>
      <c r="G1375" s="15"/>
      <c r="H1375" s="15"/>
      <c r="I1375" s="18">
        <v>20585.850800000004</v>
      </c>
      <c r="J1375" s="173">
        <v>0</v>
      </c>
      <c r="K1375" s="173">
        <v>0</v>
      </c>
      <c r="L1375" s="173">
        <v>54</v>
      </c>
      <c r="M1375" s="173">
        <v>1346.5299999999997</v>
      </c>
      <c r="N1375" s="173">
        <v>0</v>
      </c>
      <c r="O1375" s="173">
        <v>0</v>
      </c>
      <c r="P1375" s="173">
        <v>0</v>
      </c>
      <c r="Q1375" s="173">
        <v>0</v>
      </c>
      <c r="R1375" s="173">
        <v>10</v>
      </c>
      <c r="S1375" s="184">
        <v>2591.4412000000002</v>
      </c>
      <c r="T1375" s="173">
        <v>0</v>
      </c>
      <c r="U1375" s="173">
        <v>0</v>
      </c>
      <c r="V1375" s="173">
        <v>0</v>
      </c>
      <c r="W1375" s="179">
        <v>0</v>
      </c>
      <c r="X1375" s="173">
        <v>69</v>
      </c>
      <c r="Y1375" s="267">
        <v>16647.879600000004</v>
      </c>
      <c r="Z1375" s="173">
        <v>0</v>
      </c>
      <c r="AA1375" s="173">
        <v>0</v>
      </c>
      <c r="AB1375" s="173">
        <v>0</v>
      </c>
      <c r="AC1375" s="173">
        <v>0</v>
      </c>
      <c r="AD1375" s="173">
        <v>0</v>
      </c>
      <c r="AE1375" s="173">
        <v>0</v>
      </c>
      <c r="AF1375" s="173">
        <v>0</v>
      </c>
      <c r="AG1375" s="179">
        <v>0</v>
      </c>
      <c r="AH1375" s="204">
        <v>20585.850800000004</v>
      </c>
    </row>
    <row r="1376" spans="2:34" ht="24.75" x14ac:dyDescent="0.25">
      <c r="B1376" s="26"/>
      <c r="C1376" s="48" t="s">
        <v>1283</v>
      </c>
      <c r="D1376" s="49">
        <v>20</v>
      </c>
      <c r="E1376" s="23"/>
      <c r="F1376" s="286" t="s">
        <v>2522</v>
      </c>
      <c r="G1376" s="287" t="s">
        <v>2524</v>
      </c>
      <c r="H1376" s="287" t="s">
        <v>2523</v>
      </c>
      <c r="I1376" s="50">
        <v>137.80600000000001</v>
      </c>
      <c r="J1376" s="169"/>
      <c r="K1376" s="169"/>
      <c r="L1376" s="169"/>
      <c r="M1376" s="169"/>
      <c r="N1376" s="169"/>
      <c r="O1376" s="169"/>
      <c r="P1376" s="169"/>
      <c r="Q1376" s="169"/>
      <c r="R1376" s="169"/>
      <c r="S1376" s="207"/>
      <c r="T1376" s="169"/>
      <c r="U1376" s="169"/>
      <c r="V1376" s="169"/>
      <c r="W1376" s="180"/>
      <c r="X1376" s="207">
        <v>20</v>
      </c>
      <c r="Y1376" s="263">
        <v>137.80600000000001</v>
      </c>
      <c r="Z1376" s="169"/>
      <c r="AA1376" s="169"/>
      <c r="AB1376" s="169"/>
      <c r="AC1376" s="169"/>
      <c r="AD1376" s="169"/>
      <c r="AE1376" s="169"/>
      <c r="AF1376" s="169"/>
      <c r="AG1376" s="180"/>
      <c r="AH1376" s="207">
        <v>137.80600000000001</v>
      </c>
    </row>
    <row r="1377" spans="2:34" ht="24.75" x14ac:dyDescent="0.25">
      <c r="B1377" s="26"/>
      <c r="C1377" s="48" t="s">
        <v>1284</v>
      </c>
      <c r="D1377" s="49">
        <v>0</v>
      </c>
      <c r="E1377" s="23"/>
      <c r="F1377" s="286" t="s">
        <v>2522</v>
      </c>
      <c r="G1377" s="287" t="s">
        <v>2524</v>
      </c>
      <c r="H1377" s="287" t="s">
        <v>2523</v>
      </c>
      <c r="I1377" s="50">
        <v>0</v>
      </c>
      <c r="J1377" s="169"/>
      <c r="K1377" s="169"/>
      <c r="L1377" s="169"/>
      <c r="M1377" s="169"/>
      <c r="N1377" s="169"/>
      <c r="O1377" s="169"/>
      <c r="P1377" s="169"/>
      <c r="Q1377" s="169"/>
      <c r="R1377" s="169"/>
      <c r="S1377" s="207"/>
      <c r="T1377" s="169"/>
      <c r="U1377" s="169"/>
      <c r="V1377" s="169"/>
      <c r="W1377" s="180"/>
      <c r="X1377" s="207">
        <v>0</v>
      </c>
      <c r="Y1377" s="263">
        <v>0</v>
      </c>
      <c r="Z1377" s="169"/>
      <c r="AA1377" s="169"/>
      <c r="AB1377" s="169"/>
      <c r="AC1377" s="169"/>
      <c r="AD1377" s="169"/>
      <c r="AE1377" s="169"/>
      <c r="AF1377" s="169"/>
      <c r="AG1377" s="180"/>
      <c r="AH1377" s="207">
        <v>0</v>
      </c>
    </row>
    <row r="1378" spans="2:34" ht="24.75" x14ac:dyDescent="0.25">
      <c r="B1378" s="26"/>
      <c r="C1378" s="48" t="s">
        <v>1285</v>
      </c>
      <c r="D1378" s="49">
        <v>20</v>
      </c>
      <c r="E1378" s="23"/>
      <c r="F1378" s="286" t="s">
        <v>2522</v>
      </c>
      <c r="G1378" s="287" t="s">
        <v>2524</v>
      </c>
      <c r="H1378" s="287" t="s">
        <v>2523</v>
      </c>
      <c r="I1378" s="50">
        <v>275.61200000000002</v>
      </c>
      <c r="J1378" s="169"/>
      <c r="K1378" s="169"/>
      <c r="L1378" s="169">
        <v>19</v>
      </c>
      <c r="M1378" s="169">
        <v>264.43</v>
      </c>
      <c r="N1378" s="169"/>
      <c r="O1378" s="169"/>
      <c r="P1378" s="169"/>
      <c r="Q1378" s="169"/>
      <c r="R1378" s="169"/>
      <c r="S1378" s="207"/>
      <c r="T1378" s="169"/>
      <c r="U1378" s="169"/>
      <c r="V1378" s="169"/>
      <c r="W1378" s="180"/>
      <c r="X1378" s="207">
        <v>1</v>
      </c>
      <c r="Y1378" s="263">
        <v>11.182000000000016</v>
      </c>
      <c r="Z1378" s="169"/>
      <c r="AA1378" s="169"/>
      <c r="AB1378" s="169"/>
      <c r="AC1378" s="169"/>
      <c r="AD1378" s="169"/>
      <c r="AE1378" s="169"/>
      <c r="AF1378" s="169"/>
      <c r="AG1378" s="180"/>
      <c r="AH1378" s="207">
        <v>275.61200000000002</v>
      </c>
    </row>
    <row r="1379" spans="2:34" ht="24.75" x14ac:dyDescent="0.25">
      <c r="B1379" s="26"/>
      <c r="C1379" s="48" t="s">
        <v>1286</v>
      </c>
      <c r="D1379" s="49">
        <v>0</v>
      </c>
      <c r="E1379" s="23"/>
      <c r="F1379" s="286" t="s">
        <v>2522</v>
      </c>
      <c r="G1379" s="287" t="s">
        <v>2524</v>
      </c>
      <c r="H1379" s="287" t="s">
        <v>2523</v>
      </c>
      <c r="I1379" s="50">
        <v>0</v>
      </c>
      <c r="J1379" s="169"/>
      <c r="K1379" s="169"/>
      <c r="L1379" s="169"/>
      <c r="M1379" s="169"/>
      <c r="N1379" s="169"/>
      <c r="O1379" s="169"/>
      <c r="P1379" s="169"/>
      <c r="Q1379" s="169"/>
      <c r="R1379" s="169"/>
      <c r="S1379" s="207"/>
      <c r="T1379" s="169"/>
      <c r="U1379" s="169"/>
      <c r="V1379" s="169"/>
      <c r="W1379" s="180"/>
      <c r="X1379" s="207">
        <v>0</v>
      </c>
      <c r="Y1379" s="263">
        <v>0</v>
      </c>
      <c r="Z1379" s="169"/>
      <c r="AA1379" s="169"/>
      <c r="AB1379" s="169"/>
      <c r="AC1379" s="169"/>
      <c r="AD1379" s="169"/>
      <c r="AE1379" s="169"/>
      <c r="AF1379" s="169"/>
      <c r="AG1379" s="180"/>
      <c r="AH1379" s="207">
        <v>0</v>
      </c>
    </row>
    <row r="1380" spans="2:34" ht="24.75" x14ac:dyDescent="0.25">
      <c r="B1380" s="26"/>
      <c r="C1380" s="48" t="s">
        <v>1287</v>
      </c>
      <c r="D1380" s="49">
        <v>10</v>
      </c>
      <c r="E1380" s="23"/>
      <c r="F1380" s="286" t="s">
        <v>2522</v>
      </c>
      <c r="G1380" s="287" t="s">
        <v>2524</v>
      </c>
      <c r="H1380" s="287" t="s">
        <v>2523</v>
      </c>
      <c r="I1380" s="50">
        <v>1515.8880000000001</v>
      </c>
      <c r="J1380" s="169"/>
      <c r="K1380" s="169"/>
      <c r="L1380" s="169"/>
      <c r="M1380" s="169"/>
      <c r="N1380" s="169"/>
      <c r="O1380" s="169"/>
      <c r="P1380" s="169"/>
      <c r="Q1380" s="169"/>
      <c r="R1380" s="169"/>
      <c r="S1380" s="207"/>
      <c r="T1380" s="169"/>
      <c r="U1380" s="169"/>
      <c r="V1380" s="169"/>
      <c r="W1380" s="180"/>
      <c r="X1380" s="207">
        <v>10</v>
      </c>
      <c r="Y1380" s="263">
        <v>1515.8880000000001</v>
      </c>
      <c r="Z1380" s="169"/>
      <c r="AA1380" s="169"/>
      <c r="AB1380" s="169"/>
      <c r="AC1380" s="169"/>
      <c r="AD1380" s="169"/>
      <c r="AE1380" s="169"/>
      <c r="AF1380" s="169"/>
      <c r="AG1380" s="180"/>
      <c r="AH1380" s="207">
        <v>1515.8880000000001</v>
      </c>
    </row>
    <row r="1381" spans="2:34" ht="24.75" x14ac:dyDescent="0.25">
      <c r="B1381" s="26"/>
      <c r="C1381" s="48" t="s">
        <v>1288</v>
      </c>
      <c r="D1381" s="49">
        <v>31</v>
      </c>
      <c r="E1381" s="23">
        <v>82.684645161290319</v>
      </c>
      <c r="F1381" s="286" t="s">
        <v>2522</v>
      </c>
      <c r="G1381" s="287" t="s">
        <v>2524</v>
      </c>
      <c r="H1381" s="287" t="s">
        <v>2523</v>
      </c>
      <c r="I1381" s="50">
        <v>2563.2239999999997</v>
      </c>
      <c r="J1381" s="169"/>
      <c r="K1381" s="169"/>
      <c r="L1381" s="169"/>
      <c r="M1381" s="169"/>
      <c r="N1381" s="169"/>
      <c r="O1381" s="169"/>
      <c r="P1381" s="169"/>
      <c r="Q1381" s="169"/>
      <c r="R1381" s="169">
        <v>8</v>
      </c>
      <c r="S1381" s="207">
        <v>675.91</v>
      </c>
      <c r="T1381" s="169"/>
      <c r="U1381" s="169"/>
      <c r="V1381" s="169"/>
      <c r="W1381" s="180"/>
      <c r="X1381" s="207">
        <v>23</v>
      </c>
      <c r="Y1381" s="263">
        <v>1887.3139999999999</v>
      </c>
      <c r="Z1381" s="169"/>
      <c r="AA1381" s="169"/>
      <c r="AB1381" s="169"/>
      <c r="AC1381" s="169"/>
      <c r="AD1381" s="169"/>
      <c r="AE1381" s="169"/>
      <c r="AF1381" s="169"/>
      <c r="AG1381" s="180"/>
      <c r="AH1381" s="207">
        <v>2563.2239999999997</v>
      </c>
    </row>
    <row r="1382" spans="2:34" ht="24.75" x14ac:dyDescent="0.25">
      <c r="B1382" s="26"/>
      <c r="C1382" s="48" t="s">
        <v>1289</v>
      </c>
      <c r="D1382" s="49">
        <v>6</v>
      </c>
      <c r="E1382" s="23"/>
      <c r="F1382" s="286" t="s">
        <v>2522</v>
      </c>
      <c r="G1382" s="287" t="s">
        <v>2524</v>
      </c>
      <c r="H1382" s="287" t="s">
        <v>2523</v>
      </c>
      <c r="I1382" s="50">
        <v>43.2</v>
      </c>
      <c r="J1382" s="169"/>
      <c r="K1382" s="169"/>
      <c r="L1382" s="169">
        <v>6</v>
      </c>
      <c r="M1382" s="169">
        <v>43.2</v>
      </c>
      <c r="N1382" s="169"/>
      <c r="O1382" s="169"/>
      <c r="P1382" s="169"/>
      <c r="Q1382" s="169"/>
      <c r="R1382" s="169"/>
      <c r="S1382" s="207"/>
      <c r="T1382" s="169"/>
      <c r="U1382" s="169"/>
      <c r="V1382" s="169"/>
      <c r="W1382" s="180"/>
      <c r="X1382" s="207">
        <v>0</v>
      </c>
      <c r="Y1382" s="263">
        <v>0</v>
      </c>
      <c r="Z1382" s="169"/>
      <c r="AA1382" s="169"/>
      <c r="AB1382" s="169"/>
      <c r="AC1382" s="169"/>
      <c r="AD1382" s="169"/>
      <c r="AE1382" s="169"/>
      <c r="AF1382" s="169"/>
      <c r="AG1382" s="180"/>
      <c r="AH1382" s="207">
        <v>43.2</v>
      </c>
    </row>
    <row r="1383" spans="2:34" ht="24.75" x14ac:dyDescent="0.25">
      <c r="B1383" s="26"/>
      <c r="C1383" s="48" t="s">
        <v>1290</v>
      </c>
      <c r="D1383" s="49">
        <v>9</v>
      </c>
      <c r="E1383" s="23">
        <v>14.619999999999997</v>
      </c>
      <c r="F1383" s="286" t="s">
        <v>2522</v>
      </c>
      <c r="G1383" s="287" t="s">
        <v>2524</v>
      </c>
      <c r="H1383" s="287" t="s">
        <v>2523</v>
      </c>
      <c r="I1383" s="50">
        <v>131.57999999999998</v>
      </c>
      <c r="J1383" s="169"/>
      <c r="K1383" s="169"/>
      <c r="L1383" s="169">
        <v>6</v>
      </c>
      <c r="M1383" s="207">
        <v>87.719999999999985</v>
      </c>
      <c r="N1383" s="169"/>
      <c r="O1383" s="169"/>
      <c r="P1383" s="169"/>
      <c r="Q1383" s="169"/>
      <c r="R1383" s="169"/>
      <c r="S1383" s="207"/>
      <c r="T1383" s="169"/>
      <c r="U1383" s="169"/>
      <c r="V1383" s="169"/>
      <c r="W1383" s="180"/>
      <c r="X1383" s="207">
        <v>3</v>
      </c>
      <c r="Y1383" s="263">
        <v>43.86</v>
      </c>
      <c r="Z1383" s="169"/>
      <c r="AA1383" s="169"/>
      <c r="AB1383" s="169"/>
      <c r="AC1383" s="169"/>
      <c r="AD1383" s="169"/>
      <c r="AE1383" s="169"/>
      <c r="AF1383" s="169"/>
      <c r="AG1383" s="180"/>
      <c r="AH1383" s="207">
        <v>131.57999999999998</v>
      </c>
    </row>
    <row r="1384" spans="2:34" ht="24.75" x14ac:dyDescent="0.25">
      <c r="B1384" s="26"/>
      <c r="C1384" s="48" t="s">
        <v>1291</v>
      </c>
      <c r="D1384" s="49">
        <v>3</v>
      </c>
      <c r="E1384" s="23">
        <v>18.100000000000001</v>
      </c>
      <c r="F1384" s="286" t="s">
        <v>2522</v>
      </c>
      <c r="G1384" s="287" t="s">
        <v>2524</v>
      </c>
      <c r="H1384" s="287" t="s">
        <v>2523</v>
      </c>
      <c r="I1384" s="50">
        <v>54.300000000000004</v>
      </c>
      <c r="J1384" s="169"/>
      <c r="K1384" s="169"/>
      <c r="L1384" s="169">
        <v>3</v>
      </c>
      <c r="M1384" s="207">
        <v>54.300000000000004</v>
      </c>
      <c r="N1384" s="169"/>
      <c r="O1384" s="169"/>
      <c r="P1384" s="169"/>
      <c r="Q1384" s="169"/>
      <c r="R1384" s="169"/>
      <c r="S1384" s="207"/>
      <c r="T1384" s="169"/>
      <c r="U1384" s="169"/>
      <c r="V1384" s="169"/>
      <c r="W1384" s="180"/>
      <c r="X1384" s="207">
        <v>0</v>
      </c>
      <c r="Y1384" s="263">
        <v>0</v>
      </c>
      <c r="Z1384" s="169"/>
      <c r="AA1384" s="169"/>
      <c r="AB1384" s="169"/>
      <c r="AC1384" s="169"/>
      <c r="AD1384" s="169"/>
      <c r="AE1384" s="169"/>
      <c r="AF1384" s="169"/>
      <c r="AG1384" s="180"/>
      <c r="AH1384" s="207">
        <v>54.300000000000004</v>
      </c>
    </row>
    <row r="1385" spans="2:34" ht="24.75" x14ac:dyDescent="0.25">
      <c r="B1385" s="26"/>
      <c r="C1385" s="48" t="s">
        <v>1292</v>
      </c>
      <c r="D1385" s="49">
        <v>2</v>
      </c>
      <c r="E1385" s="23">
        <v>192.84</v>
      </c>
      <c r="F1385" s="286" t="s">
        <v>2522</v>
      </c>
      <c r="G1385" s="287" t="s">
        <v>2524</v>
      </c>
      <c r="H1385" s="287" t="s">
        <v>2523</v>
      </c>
      <c r="I1385" s="50">
        <v>385.68</v>
      </c>
      <c r="J1385" s="169"/>
      <c r="K1385" s="169"/>
      <c r="L1385" s="169">
        <v>2</v>
      </c>
      <c r="M1385" s="169">
        <v>385.68</v>
      </c>
      <c r="N1385" s="169"/>
      <c r="O1385" s="169"/>
      <c r="P1385" s="169"/>
      <c r="Q1385" s="169"/>
      <c r="R1385" s="169"/>
      <c r="S1385" s="207"/>
      <c r="T1385" s="169"/>
      <c r="U1385" s="169"/>
      <c r="V1385" s="169"/>
      <c r="W1385" s="180"/>
      <c r="X1385" s="207">
        <v>0</v>
      </c>
      <c r="Y1385" s="263">
        <v>0</v>
      </c>
      <c r="Z1385" s="169"/>
      <c r="AA1385" s="169"/>
      <c r="AB1385" s="169"/>
      <c r="AC1385" s="169"/>
      <c r="AD1385" s="169"/>
      <c r="AE1385" s="169"/>
      <c r="AF1385" s="169"/>
      <c r="AG1385" s="180"/>
      <c r="AH1385" s="207">
        <v>385.68</v>
      </c>
    </row>
    <row r="1386" spans="2:34" ht="24.75" x14ac:dyDescent="0.25">
      <c r="B1386" s="26"/>
      <c r="C1386" s="48" t="s">
        <v>1293</v>
      </c>
      <c r="D1386" s="49">
        <v>2</v>
      </c>
      <c r="E1386" s="23"/>
      <c r="F1386" s="286" t="s">
        <v>2522</v>
      </c>
      <c r="G1386" s="287" t="s">
        <v>2524</v>
      </c>
      <c r="H1386" s="287" t="s">
        <v>2523</v>
      </c>
      <c r="I1386" s="50">
        <v>362.48</v>
      </c>
      <c r="J1386" s="169"/>
      <c r="K1386" s="169"/>
      <c r="L1386" s="169">
        <v>2</v>
      </c>
      <c r="M1386" s="169">
        <v>362.48</v>
      </c>
      <c r="N1386" s="169"/>
      <c r="O1386" s="169"/>
      <c r="P1386" s="169"/>
      <c r="Q1386" s="169"/>
      <c r="R1386" s="169"/>
      <c r="S1386" s="207"/>
      <c r="T1386" s="169"/>
      <c r="U1386" s="169"/>
      <c r="V1386" s="169"/>
      <c r="W1386" s="180"/>
      <c r="X1386" s="207">
        <v>0</v>
      </c>
      <c r="Y1386" s="263">
        <v>0</v>
      </c>
      <c r="Z1386" s="169"/>
      <c r="AA1386" s="169"/>
      <c r="AB1386" s="169"/>
      <c r="AC1386" s="169"/>
      <c r="AD1386" s="169"/>
      <c r="AE1386" s="169"/>
      <c r="AF1386" s="169"/>
      <c r="AG1386" s="180"/>
      <c r="AH1386" s="207">
        <v>362.48</v>
      </c>
    </row>
    <row r="1387" spans="2:34" ht="24.75" x14ac:dyDescent="0.25">
      <c r="B1387" s="26"/>
      <c r="C1387" s="48" t="s">
        <v>1294</v>
      </c>
      <c r="D1387" s="49">
        <v>1</v>
      </c>
      <c r="E1387" s="23"/>
      <c r="F1387" s="286" t="s">
        <v>2522</v>
      </c>
      <c r="G1387" s="287" t="s">
        <v>2524</v>
      </c>
      <c r="H1387" s="287" t="s">
        <v>2523</v>
      </c>
      <c r="I1387" s="50">
        <v>248.6</v>
      </c>
      <c r="J1387" s="169"/>
      <c r="K1387" s="169"/>
      <c r="L1387" s="169"/>
      <c r="M1387" s="169"/>
      <c r="N1387" s="169"/>
      <c r="O1387" s="169"/>
      <c r="P1387" s="169"/>
      <c r="Q1387" s="169"/>
      <c r="R1387" s="169"/>
      <c r="S1387" s="207"/>
      <c r="T1387" s="169"/>
      <c r="U1387" s="169"/>
      <c r="V1387" s="169"/>
      <c r="W1387" s="180"/>
      <c r="X1387" s="207">
        <v>1</v>
      </c>
      <c r="Y1387" s="263">
        <v>248.6</v>
      </c>
      <c r="Z1387" s="169"/>
      <c r="AA1387" s="169"/>
      <c r="AB1387" s="169"/>
      <c r="AC1387" s="169"/>
      <c r="AD1387" s="169"/>
      <c r="AE1387" s="169"/>
      <c r="AF1387" s="169"/>
      <c r="AG1387" s="180"/>
      <c r="AH1387" s="207">
        <v>248.6</v>
      </c>
    </row>
    <row r="1388" spans="2:34" ht="24.75" x14ac:dyDescent="0.25">
      <c r="B1388" s="26"/>
      <c r="C1388" s="48" t="s">
        <v>1295</v>
      </c>
      <c r="D1388" s="49">
        <v>3</v>
      </c>
      <c r="E1388" s="23">
        <v>957.76560000000006</v>
      </c>
      <c r="F1388" s="286" t="s">
        <v>2522</v>
      </c>
      <c r="G1388" s="287" t="s">
        <v>2524</v>
      </c>
      <c r="H1388" s="287" t="s">
        <v>2523</v>
      </c>
      <c r="I1388" s="50">
        <v>2873.2968000000001</v>
      </c>
      <c r="J1388" s="169"/>
      <c r="K1388" s="169"/>
      <c r="L1388" s="169"/>
      <c r="M1388" s="169"/>
      <c r="N1388" s="169"/>
      <c r="O1388" s="169"/>
      <c r="P1388" s="169"/>
      <c r="Q1388" s="169"/>
      <c r="R1388" s="169">
        <v>2</v>
      </c>
      <c r="S1388" s="207">
        <v>1915.5312000000001</v>
      </c>
      <c r="T1388" s="169"/>
      <c r="U1388" s="169"/>
      <c r="V1388" s="169"/>
      <c r="W1388" s="180"/>
      <c r="X1388" s="207">
        <v>1</v>
      </c>
      <c r="Y1388" s="263">
        <v>957.76559999999995</v>
      </c>
      <c r="Z1388" s="169"/>
      <c r="AA1388" s="169"/>
      <c r="AB1388" s="169"/>
      <c r="AC1388" s="169"/>
      <c r="AD1388" s="169"/>
      <c r="AE1388" s="169"/>
      <c r="AF1388" s="169"/>
      <c r="AG1388" s="180"/>
      <c r="AH1388" s="207">
        <v>2873.2968000000001</v>
      </c>
    </row>
    <row r="1389" spans="2:34" ht="24.75" x14ac:dyDescent="0.25">
      <c r="B1389" s="26"/>
      <c r="C1389" s="48" t="s">
        <v>1296</v>
      </c>
      <c r="D1389" s="49">
        <v>4</v>
      </c>
      <c r="E1389" s="23"/>
      <c r="F1389" s="286" t="s">
        <v>2522</v>
      </c>
      <c r="G1389" s="287" t="s">
        <v>2524</v>
      </c>
      <c r="H1389" s="287" t="s">
        <v>2523</v>
      </c>
      <c r="I1389" s="50">
        <v>4685.4720000000007</v>
      </c>
      <c r="J1389" s="169"/>
      <c r="K1389" s="169"/>
      <c r="L1389" s="169"/>
      <c r="M1389" s="169"/>
      <c r="N1389" s="169"/>
      <c r="O1389" s="169"/>
      <c r="P1389" s="169"/>
      <c r="Q1389" s="169"/>
      <c r="R1389" s="169"/>
      <c r="S1389" s="207"/>
      <c r="T1389" s="169"/>
      <c r="U1389" s="169"/>
      <c r="V1389" s="169"/>
      <c r="W1389" s="180"/>
      <c r="X1389" s="207">
        <v>4</v>
      </c>
      <c r="Y1389" s="263">
        <v>4685.4720000000007</v>
      </c>
      <c r="Z1389" s="169"/>
      <c r="AA1389" s="169"/>
      <c r="AB1389" s="169"/>
      <c r="AC1389" s="169"/>
      <c r="AD1389" s="169"/>
      <c r="AE1389" s="169"/>
      <c r="AF1389" s="169"/>
      <c r="AG1389" s="180"/>
      <c r="AH1389" s="207">
        <v>4685.4720000000007</v>
      </c>
    </row>
    <row r="1390" spans="2:34" ht="24.75" x14ac:dyDescent="0.25">
      <c r="B1390" s="26"/>
      <c r="C1390" s="48" t="s">
        <v>1297</v>
      </c>
      <c r="D1390" s="49">
        <v>2</v>
      </c>
      <c r="E1390" s="23"/>
      <c r="F1390" s="286" t="s">
        <v>2522</v>
      </c>
      <c r="G1390" s="287" t="s">
        <v>2524</v>
      </c>
      <c r="H1390" s="287" t="s">
        <v>2523</v>
      </c>
      <c r="I1390" s="50">
        <v>9.2799999999999994</v>
      </c>
      <c r="J1390" s="169"/>
      <c r="K1390" s="169"/>
      <c r="L1390" s="169">
        <v>4</v>
      </c>
      <c r="M1390" s="169">
        <v>9.2799999999999994</v>
      </c>
      <c r="N1390" s="169"/>
      <c r="O1390" s="169"/>
      <c r="P1390" s="169"/>
      <c r="Q1390" s="169"/>
      <c r="R1390" s="169"/>
      <c r="S1390" s="207"/>
      <c r="T1390" s="169"/>
      <c r="U1390" s="169"/>
      <c r="V1390" s="169"/>
      <c r="W1390" s="180"/>
      <c r="X1390" s="207">
        <v>-2</v>
      </c>
      <c r="Y1390" s="263">
        <v>0</v>
      </c>
      <c r="Z1390" s="169"/>
      <c r="AA1390" s="169"/>
      <c r="AB1390" s="169"/>
      <c r="AC1390" s="169"/>
      <c r="AD1390" s="169"/>
      <c r="AE1390" s="169"/>
      <c r="AF1390" s="169"/>
      <c r="AG1390" s="180"/>
      <c r="AH1390" s="207">
        <v>9.2799999999999994</v>
      </c>
    </row>
    <row r="1391" spans="2:34" ht="24.75" x14ac:dyDescent="0.25">
      <c r="B1391" s="26"/>
      <c r="C1391" s="48" t="s">
        <v>1298</v>
      </c>
      <c r="D1391" s="49">
        <v>1</v>
      </c>
      <c r="E1391" s="23"/>
      <c r="F1391" s="286" t="s">
        <v>2522</v>
      </c>
      <c r="G1391" s="287" t="s">
        <v>2524</v>
      </c>
      <c r="H1391" s="287" t="s">
        <v>2523</v>
      </c>
      <c r="I1391" s="50">
        <v>1050</v>
      </c>
      <c r="J1391" s="169"/>
      <c r="K1391" s="169"/>
      <c r="L1391" s="169"/>
      <c r="M1391" s="169"/>
      <c r="N1391" s="169"/>
      <c r="O1391" s="169"/>
      <c r="P1391" s="169"/>
      <c r="Q1391" s="169"/>
      <c r="R1391" s="169"/>
      <c r="S1391" s="207"/>
      <c r="T1391" s="169"/>
      <c r="U1391" s="169"/>
      <c r="V1391" s="169"/>
      <c r="W1391" s="180"/>
      <c r="X1391" s="207">
        <v>1</v>
      </c>
      <c r="Y1391" s="263">
        <v>1050</v>
      </c>
      <c r="Z1391" s="169"/>
      <c r="AA1391" s="169"/>
      <c r="AB1391" s="169"/>
      <c r="AC1391" s="169"/>
      <c r="AD1391" s="169"/>
      <c r="AE1391" s="169"/>
      <c r="AF1391" s="169"/>
      <c r="AG1391" s="180"/>
      <c r="AH1391" s="207">
        <v>1050</v>
      </c>
    </row>
    <row r="1392" spans="2:34" ht="24.75" x14ac:dyDescent="0.25">
      <c r="B1392" s="26"/>
      <c r="C1392" s="48" t="s">
        <v>1299</v>
      </c>
      <c r="D1392" s="49">
        <v>4</v>
      </c>
      <c r="E1392" s="23"/>
      <c r="F1392" s="286" t="s">
        <v>2522</v>
      </c>
      <c r="G1392" s="287" t="s">
        <v>2524</v>
      </c>
      <c r="H1392" s="287" t="s">
        <v>2523</v>
      </c>
      <c r="I1392" s="50">
        <v>51.04</v>
      </c>
      <c r="J1392" s="169"/>
      <c r="K1392" s="169"/>
      <c r="L1392" s="169">
        <v>4</v>
      </c>
      <c r="M1392" s="169">
        <v>51.04</v>
      </c>
      <c r="N1392" s="169"/>
      <c r="O1392" s="169"/>
      <c r="P1392" s="169"/>
      <c r="Q1392" s="169"/>
      <c r="R1392" s="169"/>
      <c r="S1392" s="207"/>
      <c r="T1392" s="169"/>
      <c r="U1392" s="169"/>
      <c r="V1392" s="169"/>
      <c r="W1392" s="180"/>
      <c r="X1392" s="207">
        <v>0</v>
      </c>
      <c r="Y1392" s="263">
        <v>0</v>
      </c>
      <c r="Z1392" s="169"/>
      <c r="AA1392" s="169"/>
      <c r="AB1392" s="169"/>
      <c r="AC1392" s="169"/>
      <c r="AD1392" s="169"/>
      <c r="AE1392" s="169"/>
      <c r="AF1392" s="169"/>
      <c r="AG1392" s="180"/>
      <c r="AH1392" s="207">
        <v>51.04</v>
      </c>
    </row>
    <row r="1393" spans="2:34" ht="24.75" x14ac:dyDescent="0.25">
      <c r="B1393" s="26"/>
      <c r="C1393" s="48" t="s">
        <v>1300</v>
      </c>
      <c r="D1393" s="49">
        <v>2</v>
      </c>
      <c r="E1393" s="23"/>
      <c r="F1393" s="286" t="s">
        <v>2522</v>
      </c>
      <c r="G1393" s="287" t="s">
        <v>2524</v>
      </c>
      <c r="H1393" s="287" t="s">
        <v>2523</v>
      </c>
      <c r="I1393" s="50">
        <v>22.28</v>
      </c>
      <c r="J1393" s="169"/>
      <c r="K1393" s="169"/>
      <c r="L1393" s="169">
        <v>2</v>
      </c>
      <c r="M1393" s="169">
        <v>22.28</v>
      </c>
      <c r="N1393" s="169"/>
      <c r="O1393" s="169"/>
      <c r="P1393" s="169"/>
      <c r="Q1393" s="169"/>
      <c r="R1393" s="169"/>
      <c r="S1393" s="207"/>
      <c r="T1393" s="169"/>
      <c r="U1393" s="169"/>
      <c r="V1393" s="169"/>
      <c r="W1393" s="180"/>
      <c r="X1393" s="207">
        <v>0</v>
      </c>
      <c r="Y1393" s="263">
        <v>0</v>
      </c>
      <c r="Z1393" s="169"/>
      <c r="AA1393" s="169"/>
      <c r="AB1393" s="169"/>
      <c r="AC1393" s="169"/>
      <c r="AD1393" s="169"/>
      <c r="AE1393" s="169"/>
      <c r="AF1393" s="169"/>
      <c r="AG1393" s="180"/>
      <c r="AH1393" s="207">
        <v>22.28</v>
      </c>
    </row>
    <row r="1394" spans="2:34" ht="24.75" x14ac:dyDescent="0.25">
      <c r="B1394" s="26"/>
      <c r="C1394" s="48" t="s">
        <v>1301</v>
      </c>
      <c r="D1394" s="49">
        <v>3</v>
      </c>
      <c r="E1394" s="23"/>
      <c r="F1394" s="286" t="s">
        <v>2522</v>
      </c>
      <c r="G1394" s="287" t="s">
        <v>2524</v>
      </c>
      <c r="H1394" s="287" t="s">
        <v>2523</v>
      </c>
      <c r="I1394" s="50">
        <v>66.12</v>
      </c>
      <c r="J1394" s="169"/>
      <c r="K1394" s="169"/>
      <c r="L1394" s="169">
        <v>3</v>
      </c>
      <c r="M1394" s="169">
        <v>66.12</v>
      </c>
      <c r="N1394" s="169"/>
      <c r="O1394" s="169"/>
      <c r="P1394" s="169"/>
      <c r="Q1394" s="169"/>
      <c r="R1394" s="169"/>
      <c r="S1394" s="207"/>
      <c r="T1394" s="169"/>
      <c r="U1394" s="169"/>
      <c r="V1394" s="169"/>
      <c r="W1394" s="180"/>
      <c r="X1394" s="207">
        <v>0</v>
      </c>
      <c r="Y1394" s="263">
        <v>0</v>
      </c>
      <c r="Z1394" s="169"/>
      <c r="AA1394" s="169"/>
      <c r="AB1394" s="169"/>
      <c r="AC1394" s="169"/>
      <c r="AD1394" s="169"/>
      <c r="AE1394" s="169"/>
      <c r="AF1394" s="169"/>
      <c r="AG1394" s="180"/>
      <c r="AH1394" s="207">
        <v>66.12</v>
      </c>
    </row>
    <row r="1395" spans="2:34" ht="24.75" x14ac:dyDescent="0.25">
      <c r="B1395" s="26"/>
      <c r="C1395" s="48" t="s">
        <v>1302</v>
      </c>
      <c r="D1395" s="49">
        <v>0</v>
      </c>
      <c r="E1395" s="23"/>
      <c r="F1395" s="286" t="s">
        <v>2522</v>
      </c>
      <c r="G1395" s="287" t="s">
        <v>2524</v>
      </c>
      <c r="H1395" s="287" t="s">
        <v>2523</v>
      </c>
      <c r="I1395" s="50">
        <v>0</v>
      </c>
      <c r="J1395" s="169"/>
      <c r="K1395" s="169"/>
      <c r="L1395" s="169">
        <v>3</v>
      </c>
      <c r="M1395" s="169"/>
      <c r="N1395" s="169"/>
      <c r="O1395" s="169"/>
      <c r="P1395" s="169"/>
      <c r="Q1395" s="169"/>
      <c r="R1395" s="169"/>
      <c r="S1395" s="207"/>
      <c r="T1395" s="169"/>
      <c r="U1395" s="169"/>
      <c r="V1395" s="169"/>
      <c r="W1395" s="180"/>
      <c r="X1395" s="207">
        <v>-3</v>
      </c>
      <c r="Y1395" s="263">
        <v>0</v>
      </c>
      <c r="Z1395" s="169"/>
      <c r="AA1395" s="169"/>
      <c r="AB1395" s="169"/>
      <c r="AC1395" s="169"/>
      <c r="AD1395" s="169"/>
      <c r="AE1395" s="169"/>
      <c r="AF1395" s="169"/>
      <c r="AG1395" s="180"/>
      <c r="AH1395" s="207">
        <v>0</v>
      </c>
    </row>
    <row r="1396" spans="2:34" ht="24.75" x14ac:dyDescent="0.25">
      <c r="B1396" s="26"/>
      <c r="C1396" s="48" t="s">
        <v>1303</v>
      </c>
      <c r="D1396" s="49">
        <v>0</v>
      </c>
      <c r="E1396" s="23"/>
      <c r="F1396" s="286" t="s">
        <v>2522</v>
      </c>
      <c r="G1396" s="287" t="s">
        <v>2524</v>
      </c>
      <c r="H1396" s="287" t="s">
        <v>2523</v>
      </c>
      <c r="I1396" s="50">
        <v>0</v>
      </c>
      <c r="J1396" s="169"/>
      <c r="K1396" s="169"/>
      <c r="L1396" s="169"/>
      <c r="M1396" s="169"/>
      <c r="N1396" s="169"/>
      <c r="O1396" s="169"/>
      <c r="P1396" s="169"/>
      <c r="Q1396" s="169"/>
      <c r="R1396" s="169"/>
      <c r="S1396" s="207"/>
      <c r="T1396" s="169"/>
      <c r="U1396" s="169"/>
      <c r="V1396" s="169"/>
      <c r="W1396" s="180"/>
      <c r="X1396" s="207">
        <v>0</v>
      </c>
      <c r="Y1396" s="263">
        <v>0</v>
      </c>
      <c r="Z1396" s="169"/>
      <c r="AA1396" s="169"/>
      <c r="AB1396" s="169"/>
      <c r="AC1396" s="169"/>
      <c r="AD1396" s="169"/>
      <c r="AE1396" s="169"/>
      <c r="AF1396" s="169"/>
      <c r="AG1396" s="180"/>
      <c r="AH1396" s="207">
        <v>0</v>
      </c>
    </row>
    <row r="1397" spans="2:34" ht="24.75" x14ac:dyDescent="0.25">
      <c r="B1397" s="26"/>
      <c r="C1397" s="48" t="s">
        <v>1304</v>
      </c>
      <c r="D1397" s="49">
        <v>3</v>
      </c>
      <c r="E1397" s="23"/>
      <c r="F1397" s="286" t="s">
        <v>2522</v>
      </c>
      <c r="G1397" s="287" t="s">
        <v>2524</v>
      </c>
      <c r="H1397" s="287" t="s">
        <v>2523</v>
      </c>
      <c r="I1397" s="50">
        <v>374.52</v>
      </c>
      <c r="J1397" s="169"/>
      <c r="K1397" s="169"/>
      <c r="L1397" s="169"/>
      <c r="M1397" s="169"/>
      <c r="N1397" s="169"/>
      <c r="O1397" s="169"/>
      <c r="P1397" s="169"/>
      <c r="Q1397" s="169"/>
      <c r="R1397" s="169"/>
      <c r="S1397" s="207"/>
      <c r="T1397" s="169"/>
      <c r="U1397" s="169"/>
      <c r="V1397" s="169"/>
      <c r="W1397" s="180"/>
      <c r="X1397" s="207">
        <v>3</v>
      </c>
      <c r="Y1397" s="263">
        <v>374.52</v>
      </c>
      <c r="Z1397" s="169"/>
      <c r="AA1397" s="169"/>
      <c r="AB1397" s="169"/>
      <c r="AC1397" s="169"/>
      <c r="AD1397" s="169"/>
      <c r="AE1397" s="169"/>
      <c r="AF1397" s="169"/>
      <c r="AG1397" s="180"/>
      <c r="AH1397" s="207">
        <v>374.52</v>
      </c>
    </row>
    <row r="1398" spans="2:34" ht="24.75" x14ac:dyDescent="0.25">
      <c r="B1398" s="26"/>
      <c r="C1398" s="48" t="s">
        <v>1305</v>
      </c>
      <c r="D1398" s="49">
        <v>4</v>
      </c>
      <c r="E1398" s="23"/>
      <c r="F1398" s="286" t="s">
        <v>2522</v>
      </c>
      <c r="G1398" s="287" t="s">
        <v>2524</v>
      </c>
      <c r="H1398" s="287" t="s">
        <v>2523</v>
      </c>
      <c r="I1398" s="50">
        <v>4685.4720000000007</v>
      </c>
      <c r="J1398" s="169"/>
      <c r="K1398" s="169"/>
      <c r="L1398" s="169"/>
      <c r="M1398" s="169"/>
      <c r="N1398" s="169"/>
      <c r="O1398" s="169"/>
      <c r="P1398" s="169"/>
      <c r="Q1398" s="169"/>
      <c r="R1398" s="169"/>
      <c r="S1398" s="207"/>
      <c r="T1398" s="169"/>
      <c r="U1398" s="169"/>
      <c r="V1398" s="169"/>
      <c r="W1398" s="180"/>
      <c r="X1398" s="207">
        <v>4</v>
      </c>
      <c r="Y1398" s="263">
        <v>4685.4720000000007</v>
      </c>
      <c r="Z1398" s="169"/>
      <c r="AA1398" s="169"/>
      <c r="AB1398" s="169"/>
      <c r="AC1398" s="169"/>
      <c r="AD1398" s="169"/>
      <c r="AE1398" s="169"/>
      <c r="AF1398" s="169"/>
      <c r="AG1398" s="180"/>
      <c r="AH1398" s="207">
        <v>4685.4720000000007</v>
      </c>
    </row>
    <row r="1399" spans="2:34" ht="24.75" x14ac:dyDescent="0.25">
      <c r="B1399" s="26"/>
      <c r="C1399" s="48" t="s">
        <v>1306</v>
      </c>
      <c r="D1399" s="49">
        <v>0</v>
      </c>
      <c r="E1399" s="23"/>
      <c r="F1399" s="286" t="s">
        <v>2522</v>
      </c>
      <c r="G1399" s="287" t="s">
        <v>2524</v>
      </c>
      <c r="H1399" s="287" t="s">
        <v>2523</v>
      </c>
      <c r="I1399" s="50">
        <v>0</v>
      </c>
      <c r="J1399" s="169"/>
      <c r="K1399" s="169"/>
      <c r="L1399" s="169"/>
      <c r="M1399" s="169"/>
      <c r="N1399" s="169"/>
      <c r="O1399" s="169"/>
      <c r="P1399" s="169"/>
      <c r="Q1399" s="169"/>
      <c r="R1399" s="169"/>
      <c r="S1399" s="207"/>
      <c r="T1399" s="169"/>
      <c r="U1399" s="169"/>
      <c r="V1399" s="169"/>
      <c r="W1399" s="180"/>
      <c r="X1399" s="207">
        <v>0</v>
      </c>
      <c r="Y1399" s="263">
        <v>0</v>
      </c>
      <c r="Z1399" s="169"/>
      <c r="AA1399" s="169"/>
      <c r="AB1399" s="169"/>
      <c r="AC1399" s="169"/>
      <c r="AD1399" s="169"/>
      <c r="AE1399" s="169"/>
      <c r="AF1399" s="169"/>
      <c r="AG1399" s="180"/>
      <c r="AH1399" s="207">
        <v>0</v>
      </c>
    </row>
    <row r="1400" spans="2:34" ht="24.75" x14ac:dyDescent="0.25">
      <c r="B1400" s="26"/>
      <c r="C1400" s="108" t="s">
        <v>1307</v>
      </c>
      <c r="D1400" s="49">
        <v>1</v>
      </c>
      <c r="E1400" s="23"/>
      <c r="F1400" s="286" t="s">
        <v>2522</v>
      </c>
      <c r="G1400" s="287" t="s">
        <v>2524</v>
      </c>
      <c r="H1400" s="287" t="s">
        <v>2523</v>
      </c>
      <c r="I1400" s="50">
        <v>350</v>
      </c>
      <c r="J1400" s="169"/>
      <c r="K1400" s="169"/>
      <c r="L1400" s="169"/>
      <c r="M1400" s="169"/>
      <c r="N1400" s="169"/>
      <c r="O1400" s="169"/>
      <c r="P1400" s="169"/>
      <c r="Q1400" s="169"/>
      <c r="R1400" s="169"/>
      <c r="S1400" s="207"/>
      <c r="T1400" s="169"/>
      <c r="U1400" s="169"/>
      <c r="V1400" s="169"/>
      <c r="W1400" s="180"/>
      <c r="X1400" s="207">
        <v>1</v>
      </c>
      <c r="Y1400" s="263">
        <v>350</v>
      </c>
      <c r="Z1400" s="169"/>
      <c r="AA1400" s="169"/>
      <c r="AB1400" s="169"/>
      <c r="AC1400" s="169"/>
      <c r="AD1400" s="169"/>
      <c r="AE1400" s="169"/>
      <c r="AF1400" s="169"/>
      <c r="AG1400" s="180"/>
      <c r="AH1400" s="207">
        <v>350</v>
      </c>
    </row>
    <row r="1401" spans="2:34" ht="24.75" x14ac:dyDescent="0.25">
      <c r="B1401" s="26"/>
      <c r="C1401" s="108" t="s">
        <v>1308</v>
      </c>
      <c r="D1401" s="49">
        <v>1</v>
      </c>
      <c r="E1401" s="23"/>
      <c r="F1401" s="286" t="s">
        <v>2522</v>
      </c>
      <c r="G1401" s="287" t="s">
        <v>2524</v>
      </c>
      <c r="H1401" s="287" t="s">
        <v>2523</v>
      </c>
      <c r="I1401" s="50">
        <v>350</v>
      </c>
      <c r="J1401" s="169"/>
      <c r="K1401" s="169"/>
      <c r="L1401" s="169"/>
      <c r="M1401" s="169"/>
      <c r="N1401" s="169"/>
      <c r="O1401" s="169"/>
      <c r="P1401" s="169"/>
      <c r="Q1401" s="169"/>
      <c r="R1401" s="169"/>
      <c r="S1401" s="207"/>
      <c r="T1401" s="169"/>
      <c r="U1401" s="169"/>
      <c r="V1401" s="169"/>
      <c r="W1401" s="180"/>
      <c r="X1401" s="207">
        <v>1</v>
      </c>
      <c r="Y1401" s="263">
        <v>350</v>
      </c>
      <c r="Z1401" s="169"/>
      <c r="AA1401" s="169"/>
      <c r="AB1401" s="169"/>
      <c r="AC1401" s="169"/>
      <c r="AD1401" s="169"/>
      <c r="AE1401" s="169"/>
      <c r="AF1401" s="169"/>
      <c r="AG1401" s="180"/>
      <c r="AH1401" s="207">
        <v>350</v>
      </c>
    </row>
    <row r="1402" spans="2:34" ht="24.75" x14ac:dyDescent="0.25">
      <c r="B1402" s="26"/>
      <c r="C1402" s="108" t="s">
        <v>1309</v>
      </c>
      <c r="D1402" s="49">
        <v>1</v>
      </c>
      <c r="E1402" s="23"/>
      <c r="F1402" s="286" t="s">
        <v>2522</v>
      </c>
      <c r="G1402" s="287" t="s">
        <v>2524</v>
      </c>
      <c r="H1402" s="287" t="s">
        <v>2523</v>
      </c>
      <c r="I1402" s="50">
        <v>350</v>
      </c>
      <c r="J1402" s="169"/>
      <c r="K1402" s="169"/>
      <c r="L1402" s="169"/>
      <c r="M1402" s="169"/>
      <c r="N1402" s="169"/>
      <c r="O1402" s="169"/>
      <c r="P1402" s="169"/>
      <c r="Q1402" s="169"/>
      <c r="R1402" s="169"/>
      <c r="S1402" s="207"/>
      <c r="T1402" s="169"/>
      <c r="U1402" s="169"/>
      <c r="V1402" s="169"/>
      <c r="W1402" s="180"/>
      <c r="X1402" s="207">
        <v>1</v>
      </c>
      <c r="Y1402" s="263">
        <v>350</v>
      </c>
      <c r="Z1402" s="169"/>
      <c r="AA1402" s="169"/>
      <c r="AB1402" s="169"/>
      <c r="AC1402" s="169"/>
      <c r="AD1402" s="169"/>
      <c r="AE1402" s="169"/>
      <c r="AF1402" s="169"/>
      <c r="AG1402" s="180"/>
      <c r="AH1402" s="207">
        <v>350</v>
      </c>
    </row>
    <row r="1403" spans="2:34" ht="24.75" x14ac:dyDescent="0.25">
      <c r="B1403" s="26"/>
      <c r="C1403" s="48"/>
      <c r="D1403" s="49">
        <v>0</v>
      </c>
      <c r="E1403" s="23"/>
      <c r="F1403" s="286" t="s">
        <v>2522</v>
      </c>
      <c r="G1403" s="287" t="s">
        <v>2524</v>
      </c>
      <c r="H1403" s="287" t="s">
        <v>2523</v>
      </c>
      <c r="I1403" s="50">
        <v>0</v>
      </c>
      <c r="J1403" s="169"/>
      <c r="K1403" s="169"/>
      <c r="L1403" s="169"/>
      <c r="M1403" s="169"/>
      <c r="N1403" s="169"/>
      <c r="O1403" s="169"/>
      <c r="P1403" s="169"/>
      <c r="Q1403" s="169"/>
      <c r="R1403" s="169"/>
      <c r="S1403" s="207"/>
      <c r="T1403" s="169"/>
      <c r="U1403" s="169"/>
      <c r="V1403" s="169"/>
      <c r="W1403" s="180"/>
      <c r="X1403" s="207">
        <v>0</v>
      </c>
      <c r="Y1403" s="263">
        <v>0</v>
      </c>
      <c r="Z1403" s="169"/>
      <c r="AA1403" s="169"/>
      <c r="AB1403" s="169"/>
      <c r="AC1403" s="169"/>
      <c r="AD1403" s="169"/>
      <c r="AE1403" s="169"/>
      <c r="AF1403" s="169"/>
      <c r="AG1403" s="180"/>
      <c r="AH1403" s="207">
        <v>0</v>
      </c>
    </row>
    <row r="1404" spans="2:34" ht="24.75" x14ac:dyDescent="0.25">
      <c r="B1404" s="15">
        <v>24704</v>
      </c>
      <c r="C1404" s="67" t="s">
        <v>1310</v>
      </c>
      <c r="D1404" s="15"/>
      <c r="E1404" s="15"/>
      <c r="F1404" s="286" t="s">
        <v>2522</v>
      </c>
      <c r="G1404" s="287" t="s">
        <v>2524</v>
      </c>
      <c r="H1404" s="287" t="s">
        <v>2523</v>
      </c>
      <c r="I1404" s="18">
        <v>26903.64</v>
      </c>
      <c r="J1404" s="173">
        <v>0</v>
      </c>
      <c r="K1404" s="173">
        <v>0</v>
      </c>
      <c r="L1404" s="173">
        <v>0</v>
      </c>
      <c r="M1404" s="173">
        <v>0</v>
      </c>
      <c r="N1404" s="173">
        <v>0</v>
      </c>
      <c r="O1404" s="173">
        <v>0</v>
      </c>
      <c r="P1404" s="173">
        <v>0</v>
      </c>
      <c r="Q1404" s="173">
        <v>0</v>
      </c>
      <c r="R1404" s="173">
        <v>0</v>
      </c>
      <c r="S1404" s="184">
        <v>0</v>
      </c>
      <c r="T1404" s="173">
        <v>0</v>
      </c>
      <c r="U1404" s="173">
        <v>0</v>
      </c>
      <c r="V1404" s="173">
        <v>0</v>
      </c>
      <c r="W1404" s="179">
        <v>0</v>
      </c>
      <c r="X1404" s="173">
        <v>6</v>
      </c>
      <c r="Y1404" s="267">
        <v>26903.64</v>
      </c>
      <c r="Z1404" s="173">
        <v>0</v>
      </c>
      <c r="AA1404" s="173">
        <v>0</v>
      </c>
      <c r="AB1404" s="173">
        <v>0</v>
      </c>
      <c r="AC1404" s="173">
        <v>0</v>
      </c>
      <c r="AD1404" s="173">
        <v>0</v>
      </c>
      <c r="AE1404" s="173">
        <v>0</v>
      </c>
      <c r="AF1404" s="173">
        <v>0</v>
      </c>
      <c r="AG1404" s="179">
        <v>0</v>
      </c>
      <c r="AH1404" s="204">
        <v>26903.64</v>
      </c>
    </row>
    <row r="1405" spans="2:34" ht="24.75" x14ac:dyDescent="0.25">
      <c r="B1405" s="26"/>
      <c r="C1405" s="48" t="s">
        <v>1311</v>
      </c>
      <c r="D1405" s="49">
        <v>2</v>
      </c>
      <c r="E1405" s="23"/>
      <c r="F1405" s="286" t="s">
        <v>2522</v>
      </c>
      <c r="G1405" s="287" t="s">
        <v>2524</v>
      </c>
      <c r="H1405" s="287" t="s">
        <v>2523</v>
      </c>
      <c r="I1405" s="50">
        <v>12296</v>
      </c>
      <c r="J1405" s="169"/>
      <c r="K1405" s="169"/>
      <c r="L1405" s="169"/>
      <c r="M1405" s="169"/>
      <c r="N1405" s="169"/>
      <c r="O1405" s="169"/>
      <c r="P1405" s="169"/>
      <c r="Q1405" s="169"/>
      <c r="R1405" s="169"/>
      <c r="S1405" s="207"/>
      <c r="T1405" s="169"/>
      <c r="U1405" s="169"/>
      <c r="V1405" s="169"/>
      <c r="W1405" s="180"/>
      <c r="X1405" s="207">
        <v>2</v>
      </c>
      <c r="Y1405" s="263">
        <v>12296</v>
      </c>
      <c r="Z1405" s="169"/>
      <c r="AA1405" s="169"/>
      <c r="AB1405" s="169"/>
      <c r="AC1405" s="169"/>
      <c r="AD1405" s="169"/>
      <c r="AE1405" s="169"/>
      <c r="AF1405" s="169"/>
      <c r="AG1405" s="180"/>
      <c r="AH1405" s="207">
        <v>12296</v>
      </c>
    </row>
    <row r="1406" spans="2:34" ht="24.75" x14ac:dyDescent="0.25">
      <c r="B1406" s="26"/>
      <c r="C1406" s="48" t="s">
        <v>1312</v>
      </c>
      <c r="D1406" s="49">
        <v>4</v>
      </c>
      <c r="E1406" s="23"/>
      <c r="F1406" s="286" t="s">
        <v>2522</v>
      </c>
      <c r="G1406" s="287" t="s">
        <v>2524</v>
      </c>
      <c r="H1406" s="287" t="s">
        <v>2523</v>
      </c>
      <c r="I1406" s="50">
        <v>14607.64</v>
      </c>
      <c r="J1406" s="169"/>
      <c r="K1406" s="169"/>
      <c r="L1406" s="169"/>
      <c r="M1406" s="169"/>
      <c r="N1406" s="169"/>
      <c r="O1406" s="169"/>
      <c r="P1406" s="169"/>
      <c r="Q1406" s="169"/>
      <c r="R1406" s="169"/>
      <c r="S1406" s="207"/>
      <c r="T1406" s="169"/>
      <c r="U1406" s="169"/>
      <c r="V1406" s="169"/>
      <c r="W1406" s="180"/>
      <c r="X1406" s="207">
        <v>4</v>
      </c>
      <c r="Y1406" s="263">
        <v>14607.64</v>
      </c>
      <c r="Z1406" s="169"/>
      <c r="AA1406" s="169"/>
      <c r="AB1406" s="169"/>
      <c r="AC1406" s="169"/>
      <c r="AD1406" s="169"/>
      <c r="AE1406" s="169"/>
      <c r="AF1406" s="169"/>
      <c r="AG1406" s="180"/>
      <c r="AH1406" s="207">
        <v>14607.64</v>
      </c>
    </row>
    <row r="1407" spans="2:34" x14ac:dyDescent="0.25">
      <c r="B1407" s="11">
        <v>248</v>
      </c>
      <c r="C1407" s="79" t="s">
        <v>1313</v>
      </c>
      <c r="D1407" s="11"/>
      <c r="E1407" s="11"/>
      <c r="F1407" s="11"/>
      <c r="G1407" s="11"/>
      <c r="H1407" s="11"/>
      <c r="I1407" s="13">
        <v>60869.411520000001</v>
      </c>
      <c r="J1407" s="171">
        <v>0</v>
      </c>
      <c r="K1407" s="171">
        <v>0</v>
      </c>
      <c r="L1407" s="171">
        <v>1</v>
      </c>
      <c r="M1407" s="171">
        <v>2782</v>
      </c>
      <c r="N1407" s="171">
        <v>0</v>
      </c>
      <c r="O1407" s="171">
        <v>0</v>
      </c>
      <c r="P1407" s="171">
        <v>0</v>
      </c>
      <c r="Q1407" s="171">
        <v>0</v>
      </c>
      <c r="R1407" s="171">
        <v>22</v>
      </c>
      <c r="S1407" s="185">
        <v>2882.88</v>
      </c>
      <c r="T1407" s="171">
        <v>0</v>
      </c>
      <c r="U1407" s="171">
        <v>0</v>
      </c>
      <c r="V1407" s="171">
        <v>0</v>
      </c>
      <c r="W1407" s="181">
        <v>0</v>
      </c>
      <c r="X1407" s="171">
        <v>356</v>
      </c>
      <c r="Y1407" s="266">
        <v>55204.531520000004</v>
      </c>
      <c r="Z1407" s="171">
        <v>0</v>
      </c>
      <c r="AA1407" s="171">
        <v>0</v>
      </c>
      <c r="AB1407" s="171">
        <v>0</v>
      </c>
      <c r="AC1407" s="171">
        <v>0</v>
      </c>
      <c r="AD1407" s="171">
        <v>0</v>
      </c>
      <c r="AE1407" s="171">
        <v>0</v>
      </c>
      <c r="AF1407" s="171">
        <v>0</v>
      </c>
      <c r="AG1407" s="181">
        <v>0</v>
      </c>
      <c r="AH1407" s="201">
        <v>60869.411520000001</v>
      </c>
    </row>
    <row r="1408" spans="2:34" ht="24.75" x14ac:dyDescent="0.25">
      <c r="B1408" s="15">
        <v>24801</v>
      </c>
      <c r="C1408" s="67" t="s">
        <v>1314</v>
      </c>
      <c r="D1408" s="15"/>
      <c r="E1408" s="15"/>
      <c r="F1408" s="15"/>
      <c r="G1408" s="15"/>
      <c r="H1408" s="15"/>
      <c r="I1408" s="18">
        <v>12431.487999999999</v>
      </c>
      <c r="J1408" s="173">
        <v>0</v>
      </c>
      <c r="K1408" s="173">
        <v>0</v>
      </c>
      <c r="L1408" s="173">
        <v>0</v>
      </c>
      <c r="M1408" s="173">
        <v>0</v>
      </c>
      <c r="N1408" s="173">
        <v>0</v>
      </c>
      <c r="O1408" s="173">
        <v>0</v>
      </c>
      <c r="P1408" s="173">
        <v>0</v>
      </c>
      <c r="Q1408" s="173">
        <v>0</v>
      </c>
      <c r="R1408" s="173">
        <v>0</v>
      </c>
      <c r="S1408" s="184">
        <v>0</v>
      </c>
      <c r="T1408" s="173">
        <v>0</v>
      </c>
      <c r="U1408" s="173">
        <v>0</v>
      </c>
      <c r="V1408" s="173">
        <v>0</v>
      </c>
      <c r="W1408" s="179">
        <v>0</v>
      </c>
      <c r="X1408" s="173">
        <v>7</v>
      </c>
      <c r="Y1408" s="267">
        <v>12431.487999999999</v>
      </c>
      <c r="Z1408" s="173">
        <v>0</v>
      </c>
      <c r="AA1408" s="173">
        <v>0</v>
      </c>
      <c r="AB1408" s="173">
        <v>0</v>
      </c>
      <c r="AC1408" s="173">
        <v>0</v>
      </c>
      <c r="AD1408" s="173">
        <v>0</v>
      </c>
      <c r="AE1408" s="173">
        <v>0</v>
      </c>
      <c r="AF1408" s="173">
        <v>0</v>
      </c>
      <c r="AG1408" s="179">
        <v>0</v>
      </c>
      <c r="AH1408" s="204">
        <v>12431.487999999999</v>
      </c>
    </row>
    <row r="1409" spans="2:34" ht="24.75" x14ac:dyDescent="0.25">
      <c r="B1409" s="26"/>
      <c r="C1409" s="48" t="s">
        <v>1315</v>
      </c>
      <c r="D1409" s="49">
        <v>1</v>
      </c>
      <c r="E1409" s="23"/>
      <c r="F1409" s="286" t="s">
        <v>2522</v>
      </c>
      <c r="G1409" s="287" t="s">
        <v>2524</v>
      </c>
      <c r="H1409" s="287" t="s">
        <v>2523</v>
      </c>
      <c r="I1409" s="50">
        <v>1192.48</v>
      </c>
      <c r="J1409" s="169"/>
      <c r="K1409" s="169"/>
      <c r="L1409" s="169"/>
      <c r="M1409" s="169"/>
      <c r="N1409" s="169"/>
      <c r="O1409" s="169"/>
      <c r="P1409" s="169"/>
      <c r="Q1409" s="169"/>
      <c r="R1409" s="169"/>
      <c r="S1409" s="207"/>
      <c r="T1409" s="169"/>
      <c r="U1409" s="169"/>
      <c r="V1409" s="169"/>
      <c r="W1409" s="180"/>
      <c r="X1409" s="207">
        <v>1</v>
      </c>
      <c r="Y1409" s="263">
        <v>1192.48</v>
      </c>
      <c r="Z1409" s="169"/>
      <c r="AA1409" s="169"/>
      <c r="AB1409" s="169"/>
      <c r="AC1409" s="169"/>
      <c r="AD1409" s="169"/>
      <c r="AE1409" s="169"/>
      <c r="AF1409" s="169"/>
      <c r="AG1409" s="180"/>
      <c r="AH1409" s="207">
        <v>1192.48</v>
      </c>
    </row>
    <row r="1410" spans="2:34" ht="24.75" x14ac:dyDescent="0.25">
      <c r="B1410" s="26"/>
      <c r="C1410" s="48" t="s">
        <v>1316</v>
      </c>
      <c r="D1410" s="49">
        <v>6</v>
      </c>
      <c r="E1410" s="23"/>
      <c r="F1410" s="286" t="s">
        <v>2522</v>
      </c>
      <c r="G1410" s="287" t="s">
        <v>2524</v>
      </c>
      <c r="H1410" s="287" t="s">
        <v>2523</v>
      </c>
      <c r="I1410" s="50">
        <v>11239.008</v>
      </c>
      <c r="J1410" s="169"/>
      <c r="K1410" s="169"/>
      <c r="L1410" s="169"/>
      <c r="M1410" s="169"/>
      <c r="N1410" s="169"/>
      <c r="O1410" s="169"/>
      <c r="P1410" s="169"/>
      <c r="Q1410" s="169"/>
      <c r="R1410" s="169"/>
      <c r="S1410" s="207"/>
      <c r="T1410" s="169"/>
      <c r="U1410" s="169"/>
      <c r="V1410" s="169"/>
      <c r="W1410" s="180"/>
      <c r="X1410" s="207">
        <v>6</v>
      </c>
      <c r="Y1410" s="263">
        <v>11239.008</v>
      </c>
      <c r="Z1410" s="169"/>
      <c r="AA1410" s="169"/>
      <c r="AB1410" s="169"/>
      <c r="AC1410" s="169"/>
      <c r="AD1410" s="169"/>
      <c r="AE1410" s="169"/>
      <c r="AF1410" s="169"/>
      <c r="AG1410" s="180"/>
      <c r="AH1410" s="207">
        <v>11239.008</v>
      </c>
    </row>
    <row r="1411" spans="2:34" ht="24.75" x14ac:dyDescent="0.25">
      <c r="B1411" s="26"/>
      <c r="C1411" s="48" t="s">
        <v>1317</v>
      </c>
      <c r="D1411" s="49">
        <v>0</v>
      </c>
      <c r="E1411" s="23"/>
      <c r="F1411" s="286" t="s">
        <v>2522</v>
      </c>
      <c r="G1411" s="287" t="s">
        <v>2524</v>
      </c>
      <c r="H1411" s="287" t="s">
        <v>2523</v>
      </c>
      <c r="I1411" s="50">
        <v>0</v>
      </c>
      <c r="J1411" s="169"/>
      <c r="K1411" s="169"/>
      <c r="L1411" s="169"/>
      <c r="M1411" s="169"/>
      <c r="N1411" s="169"/>
      <c r="O1411" s="169"/>
      <c r="P1411" s="169"/>
      <c r="Q1411" s="169"/>
      <c r="R1411" s="169"/>
      <c r="S1411" s="207"/>
      <c r="T1411" s="169"/>
      <c r="U1411" s="169"/>
      <c r="V1411" s="169"/>
      <c r="W1411" s="180"/>
      <c r="X1411" s="207">
        <v>0</v>
      </c>
      <c r="Y1411" s="263">
        <v>0</v>
      </c>
      <c r="Z1411" s="169"/>
      <c r="AA1411" s="169"/>
      <c r="AB1411" s="169"/>
      <c r="AC1411" s="169"/>
      <c r="AD1411" s="169"/>
      <c r="AE1411" s="169"/>
      <c r="AF1411" s="169"/>
      <c r="AG1411" s="180"/>
      <c r="AH1411" s="207">
        <v>0</v>
      </c>
    </row>
    <row r="1412" spans="2:34" ht="24.75" x14ac:dyDescent="0.25">
      <c r="B1412" s="15">
        <v>24803</v>
      </c>
      <c r="C1412" s="67" t="s">
        <v>1318</v>
      </c>
      <c r="D1412" s="15"/>
      <c r="E1412" s="15"/>
      <c r="F1412" s="15"/>
      <c r="G1412" s="15"/>
      <c r="H1412" s="15"/>
      <c r="I1412" s="18">
        <v>0</v>
      </c>
      <c r="J1412" s="173">
        <v>0</v>
      </c>
      <c r="K1412" s="173">
        <v>0</v>
      </c>
      <c r="L1412" s="173">
        <v>0</v>
      </c>
      <c r="M1412" s="173">
        <v>0</v>
      </c>
      <c r="N1412" s="173">
        <v>0</v>
      </c>
      <c r="O1412" s="173">
        <v>0</v>
      </c>
      <c r="P1412" s="173">
        <v>0</v>
      </c>
      <c r="Q1412" s="173">
        <v>0</v>
      </c>
      <c r="R1412" s="173">
        <v>0</v>
      </c>
      <c r="S1412" s="184">
        <v>0</v>
      </c>
      <c r="T1412" s="173">
        <v>0</v>
      </c>
      <c r="U1412" s="173">
        <v>0</v>
      </c>
      <c r="V1412" s="173">
        <v>0</v>
      </c>
      <c r="W1412" s="179">
        <v>0</v>
      </c>
      <c r="X1412" s="173">
        <v>0</v>
      </c>
      <c r="Y1412" s="267">
        <v>0</v>
      </c>
      <c r="Z1412" s="173">
        <v>0</v>
      </c>
      <c r="AA1412" s="173">
        <v>0</v>
      </c>
      <c r="AB1412" s="173">
        <v>0</v>
      </c>
      <c r="AC1412" s="173">
        <v>0</v>
      </c>
      <c r="AD1412" s="173">
        <v>0</v>
      </c>
      <c r="AE1412" s="173">
        <v>0</v>
      </c>
      <c r="AF1412" s="173">
        <v>0</v>
      </c>
      <c r="AG1412" s="179">
        <v>0</v>
      </c>
      <c r="AH1412" s="204">
        <v>0</v>
      </c>
    </row>
    <row r="1413" spans="2:34" ht="24.75" x14ac:dyDescent="0.25">
      <c r="B1413" s="109"/>
      <c r="C1413" s="48" t="s">
        <v>1319</v>
      </c>
      <c r="D1413" s="49">
        <v>0</v>
      </c>
      <c r="E1413" s="23"/>
      <c r="F1413" s="286" t="s">
        <v>2522</v>
      </c>
      <c r="G1413" s="287" t="s">
        <v>2524</v>
      </c>
      <c r="H1413" s="287" t="s">
        <v>2523</v>
      </c>
      <c r="I1413" s="50">
        <v>0</v>
      </c>
      <c r="J1413" s="169"/>
      <c r="K1413" s="169"/>
      <c r="L1413" s="169"/>
      <c r="M1413" s="169"/>
      <c r="N1413" s="169"/>
      <c r="O1413" s="169"/>
      <c r="P1413" s="169"/>
      <c r="Q1413" s="169"/>
      <c r="R1413" s="169"/>
      <c r="S1413" s="207"/>
      <c r="T1413" s="169"/>
      <c r="U1413" s="169"/>
      <c r="V1413" s="169"/>
      <c r="W1413" s="180"/>
      <c r="X1413" s="207">
        <v>0</v>
      </c>
      <c r="Y1413" s="263">
        <v>0</v>
      </c>
      <c r="Z1413" s="169"/>
      <c r="AA1413" s="169"/>
      <c r="AB1413" s="169"/>
      <c r="AC1413" s="169"/>
      <c r="AD1413" s="169"/>
      <c r="AE1413" s="169"/>
      <c r="AF1413" s="169"/>
      <c r="AG1413" s="180"/>
      <c r="AH1413" s="227"/>
    </row>
    <row r="1414" spans="2:34" ht="24.75" x14ac:dyDescent="0.25">
      <c r="B1414" s="15">
        <v>24804</v>
      </c>
      <c r="C1414" s="67" t="s">
        <v>1320</v>
      </c>
      <c r="D1414" s="15"/>
      <c r="E1414" s="15"/>
      <c r="F1414" s="15"/>
      <c r="G1414" s="15"/>
      <c r="H1414" s="15"/>
      <c r="I1414" s="18">
        <v>7579.4000000000005</v>
      </c>
      <c r="J1414" s="173">
        <v>0</v>
      </c>
      <c r="K1414" s="173">
        <v>0</v>
      </c>
      <c r="L1414" s="173">
        <v>0</v>
      </c>
      <c r="M1414" s="173">
        <v>0</v>
      </c>
      <c r="N1414" s="173">
        <v>0</v>
      </c>
      <c r="O1414" s="173">
        <v>0</v>
      </c>
      <c r="P1414" s="173">
        <v>0</v>
      </c>
      <c r="Q1414" s="173">
        <v>0</v>
      </c>
      <c r="R1414" s="173">
        <v>0</v>
      </c>
      <c r="S1414" s="184">
        <v>0</v>
      </c>
      <c r="T1414" s="173">
        <v>0</v>
      </c>
      <c r="U1414" s="173">
        <v>0</v>
      </c>
      <c r="V1414" s="173">
        <v>0</v>
      </c>
      <c r="W1414" s="179">
        <v>0</v>
      </c>
      <c r="X1414" s="173">
        <v>10</v>
      </c>
      <c r="Y1414" s="267">
        <v>7579.4000000000005</v>
      </c>
      <c r="Z1414" s="173">
        <v>0</v>
      </c>
      <c r="AA1414" s="173">
        <v>0</v>
      </c>
      <c r="AB1414" s="173">
        <v>0</v>
      </c>
      <c r="AC1414" s="173">
        <v>0</v>
      </c>
      <c r="AD1414" s="173">
        <v>0</v>
      </c>
      <c r="AE1414" s="173">
        <v>0</v>
      </c>
      <c r="AF1414" s="173">
        <v>0</v>
      </c>
      <c r="AG1414" s="179">
        <v>0</v>
      </c>
      <c r="AH1414" s="204">
        <v>7579.4000000000005</v>
      </c>
    </row>
    <row r="1415" spans="2:34" ht="24.75" x14ac:dyDescent="0.25">
      <c r="B1415" s="109"/>
      <c r="C1415" s="48" t="s">
        <v>1321</v>
      </c>
      <c r="D1415" s="49">
        <v>10</v>
      </c>
      <c r="E1415" s="23"/>
      <c r="F1415" s="286" t="s">
        <v>2522</v>
      </c>
      <c r="G1415" s="287" t="s">
        <v>2524</v>
      </c>
      <c r="H1415" s="287" t="s">
        <v>2523</v>
      </c>
      <c r="I1415" s="50">
        <v>7579.4000000000005</v>
      </c>
      <c r="J1415" s="169"/>
      <c r="K1415" s="169"/>
      <c r="L1415" s="169"/>
      <c r="M1415" s="169"/>
      <c r="N1415" s="169"/>
      <c r="O1415" s="169"/>
      <c r="P1415" s="169"/>
      <c r="Q1415" s="169"/>
      <c r="R1415" s="169"/>
      <c r="S1415" s="207"/>
      <c r="T1415" s="169"/>
      <c r="U1415" s="169"/>
      <c r="V1415" s="169"/>
      <c r="W1415" s="180"/>
      <c r="X1415" s="207">
        <v>10</v>
      </c>
      <c r="Y1415" s="263">
        <v>7579.4000000000005</v>
      </c>
      <c r="Z1415" s="169"/>
      <c r="AA1415" s="169"/>
      <c r="AB1415" s="169"/>
      <c r="AC1415" s="169"/>
      <c r="AD1415" s="169"/>
      <c r="AE1415" s="169"/>
      <c r="AF1415" s="169"/>
      <c r="AG1415" s="180"/>
      <c r="AH1415" s="207">
        <v>7579.4000000000005</v>
      </c>
    </row>
    <row r="1416" spans="2:34" ht="24.75" x14ac:dyDescent="0.25">
      <c r="B1416" s="74">
        <v>24807</v>
      </c>
      <c r="C1416" s="162" t="s">
        <v>1322</v>
      </c>
      <c r="D1416" s="74"/>
      <c r="E1416" s="74"/>
      <c r="F1416" s="74"/>
      <c r="G1416" s="74"/>
      <c r="H1416" s="74"/>
      <c r="I1416" s="163">
        <v>40858.523520000002</v>
      </c>
      <c r="J1416" s="173">
        <v>0</v>
      </c>
      <c r="K1416" s="173">
        <v>0</v>
      </c>
      <c r="L1416" s="173">
        <v>1</v>
      </c>
      <c r="M1416" s="173">
        <v>2782</v>
      </c>
      <c r="N1416" s="173">
        <v>0</v>
      </c>
      <c r="O1416" s="173">
        <v>0</v>
      </c>
      <c r="P1416" s="173">
        <v>0</v>
      </c>
      <c r="Q1416" s="173">
        <v>0</v>
      </c>
      <c r="R1416" s="173">
        <v>22</v>
      </c>
      <c r="S1416" s="184">
        <v>2882.88</v>
      </c>
      <c r="T1416" s="173">
        <v>0</v>
      </c>
      <c r="U1416" s="173">
        <v>0</v>
      </c>
      <c r="V1416" s="173">
        <v>0</v>
      </c>
      <c r="W1416" s="179">
        <v>0</v>
      </c>
      <c r="X1416" s="173">
        <v>339</v>
      </c>
      <c r="Y1416" s="267">
        <v>35193.643520000005</v>
      </c>
      <c r="Z1416" s="173">
        <v>0</v>
      </c>
      <c r="AA1416" s="173">
        <v>0</v>
      </c>
      <c r="AB1416" s="173">
        <v>0</v>
      </c>
      <c r="AC1416" s="173">
        <v>0</v>
      </c>
      <c r="AD1416" s="173">
        <v>0</v>
      </c>
      <c r="AE1416" s="173">
        <v>0</v>
      </c>
      <c r="AF1416" s="173">
        <v>0</v>
      </c>
      <c r="AG1416" s="179">
        <v>0</v>
      </c>
      <c r="AH1416" s="204">
        <v>40858.523520000002</v>
      </c>
    </row>
    <row r="1417" spans="2:34" ht="24.75" x14ac:dyDescent="0.25">
      <c r="B1417" s="26"/>
      <c r="C1417" s="48" t="s">
        <v>1323</v>
      </c>
      <c r="D1417" s="49">
        <v>10</v>
      </c>
      <c r="E1417" s="23"/>
      <c r="F1417" s="286" t="s">
        <v>2522</v>
      </c>
      <c r="G1417" s="287" t="s">
        <v>2524</v>
      </c>
      <c r="H1417" s="287" t="s">
        <v>2523</v>
      </c>
      <c r="I1417" s="23">
        <v>200</v>
      </c>
      <c r="J1417" s="169"/>
      <c r="K1417" s="169"/>
      <c r="L1417" s="169"/>
      <c r="M1417" s="169"/>
      <c r="N1417" s="169"/>
      <c r="O1417" s="169"/>
      <c r="P1417" s="169"/>
      <c r="Q1417" s="169"/>
      <c r="R1417" s="169"/>
      <c r="S1417" s="207"/>
      <c r="T1417" s="169"/>
      <c r="U1417" s="169"/>
      <c r="V1417" s="169"/>
      <c r="W1417" s="180"/>
      <c r="X1417" s="207">
        <v>10</v>
      </c>
      <c r="Y1417" s="263">
        <v>200</v>
      </c>
      <c r="Z1417" s="169"/>
      <c r="AA1417" s="169"/>
      <c r="AB1417" s="169"/>
      <c r="AC1417" s="169"/>
      <c r="AD1417" s="169"/>
      <c r="AE1417" s="169"/>
      <c r="AF1417" s="169"/>
      <c r="AG1417" s="180"/>
      <c r="AH1417" s="207">
        <v>200</v>
      </c>
    </row>
    <row r="1418" spans="2:34" ht="24.75" x14ac:dyDescent="0.25">
      <c r="B1418" s="26"/>
      <c r="C1418" s="48" t="s">
        <v>1324</v>
      </c>
      <c r="D1418" s="49">
        <v>0</v>
      </c>
      <c r="E1418" s="23"/>
      <c r="F1418" s="286" t="s">
        <v>2522</v>
      </c>
      <c r="G1418" s="287" t="s">
        <v>2524</v>
      </c>
      <c r="H1418" s="287" t="s">
        <v>2523</v>
      </c>
      <c r="I1418" s="23">
        <v>0</v>
      </c>
      <c r="J1418" s="169"/>
      <c r="K1418" s="169"/>
      <c r="L1418" s="169"/>
      <c r="M1418" s="169"/>
      <c r="N1418" s="169"/>
      <c r="O1418" s="169"/>
      <c r="P1418" s="169"/>
      <c r="Q1418" s="169"/>
      <c r="R1418" s="169"/>
      <c r="S1418" s="207"/>
      <c r="T1418" s="169"/>
      <c r="U1418" s="169"/>
      <c r="V1418" s="169"/>
      <c r="W1418" s="180"/>
      <c r="X1418" s="207">
        <v>0</v>
      </c>
      <c r="Y1418" s="263">
        <v>0</v>
      </c>
      <c r="Z1418" s="169"/>
      <c r="AA1418" s="169"/>
      <c r="AB1418" s="169"/>
      <c r="AC1418" s="169"/>
      <c r="AD1418" s="169"/>
      <c r="AE1418" s="169"/>
      <c r="AF1418" s="169"/>
      <c r="AG1418" s="180"/>
      <c r="AH1418" s="207">
        <v>0</v>
      </c>
    </row>
    <row r="1419" spans="2:34" ht="24.75" x14ac:dyDescent="0.25">
      <c r="B1419" s="26"/>
      <c r="C1419" s="48" t="s">
        <v>1325</v>
      </c>
      <c r="D1419" s="49">
        <v>10</v>
      </c>
      <c r="E1419" s="23"/>
      <c r="F1419" s="286" t="s">
        <v>2522</v>
      </c>
      <c r="G1419" s="287" t="s">
        <v>2524</v>
      </c>
      <c r="H1419" s="287" t="s">
        <v>2523</v>
      </c>
      <c r="I1419" s="23">
        <v>206.71199999999999</v>
      </c>
      <c r="J1419" s="169"/>
      <c r="K1419" s="169"/>
      <c r="L1419" s="169"/>
      <c r="M1419" s="169"/>
      <c r="N1419" s="169"/>
      <c r="O1419" s="169"/>
      <c r="P1419" s="169"/>
      <c r="Q1419" s="169"/>
      <c r="R1419" s="169"/>
      <c r="S1419" s="207"/>
      <c r="T1419" s="169"/>
      <c r="U1419" s="169"/>
      <c r="V1419" s="169"/>
      <c r="W1419" s="180"/>
      <c r="X1419" s="207">
        <v>10</v>
      </c>
      <c r="Y1419" s="263">
        <v>206.71199999999999</v>
      </c>
      <c r="Z1419" s="169"/>
      <c r="AA1419" s="169"/>
      <c r="AB1419" s="169"/>
      <c r="AC1419" s="169"/>
      <c r="AD1419" s="169"/>
      <c r="AE1419" s="169"/>
      <c r="AF1419" s="169"/>
      <c r="AG1419" s="180"/>
      <c r="AH1419" s="207">
        <v>206.71199999999999</v>
      </c>
    </row>
    <row r="1420" spans="2:34" ht="24.75" x14ac:dyDescent="0.25">
      <c r="B1420" s="26"/>
      <c r="C1420" s="48" t="s">
        <v>1326</v>
      </c>
      <c r="D1420" s="49">
        <v>8</v>
      </c>
      <c r="E1420" s="23"/>
      <c r="F1420" s="286" t="s">
        <v>2522</v>
      </c>
      <c r="G1420" s="287" t="s">
        <v>2524</v>
      </c>
      <c r="H1420" s="287" t="s">
        <v>2523</v>
      </c>
      <c r="I1420" s="23">
        <v>55.123200000000004</v>
      </c>
      <c r="J1420" s="169"/>
      <c r="K1420" s="169"/>
      <c r="L1420" s="169"/>
      <c r="M1420" s="169"/>
      <c r="N1420" s="169"/>
      <c r="O1420" s="169"/>
      <c r="P1420" s="169"/>
      <c r="Q1420" s="169"/>
      <c r="R1420" s="169"/>
      <c r="S1420" s="207"/>
      <c r="T1420" s="169"/>
      <c r="U1420" s="169"/>
      <c r="V1420" s="169"/>
      <c r="W1420" s="180"/>
      <c r="X1420" s="207">
        <v>8</v>
      </c>
      <c r="Y1420" s="263">
        <v>55.123200000000004</v>
      </c>
      <c r="Z1420" s="169"/>
      <c r="AA1420" s="169"/>
      <c r="AB1420" s="169"/>
      <c r="AC1420" s="169"/>
      <c r="AD1420" s="169"/>
      <c r="AE1420" s="169"/>
      <c r="AF1420" s="169"/>
      <c r="AG1420" s="180"/>
      <c r="AH1420" s="207">
        <v>55.123200000000004</v>
      </c>
    </row>
    <row r="1421" spans="2:34" ht="24.75" x14ac:dyDescent="0.25">
      <c r="B1421" s="26"/>
      <c r="C1421" s="48" t="s">
        <v>1327</v>
      </c>
      <c r="D1421" s="49">
        <v>10</v>
      </c>
      <c r="E1421" s="23"/>
      <c r="F1421" s="286" t="s">
        <v>2522</v>
      </c>
      <c r="G1421" s="287" t="s">
        <v>2524</v>
      </c>
      <c r="H1421" s="287" t="s">
        <v>2523</v>
      </c>
      <c r="I1421" s="23">
        <v>165.36959999999999</v>
      </c>
      <c r="J1421" s="169"/>
      <c r="K1421" s="169"/>
      <c r="L1421" s="169"/>
      <c r="M1421" s="169"/>
      <c r="N1421" s="169"/>
      <c r="O1421" s="169"/>
      <c r="P1421" s="169"/>
      <c r="Q1421" s="169"/>
      <c r="R1421" s="169"/>
      <c r="S1421" s="207"/>
      <c r="T1421" s="169"/>
      <c r="U1421" s="169"/>
      <c r="V1421" s="169"/>
      <c r="W1421" s="180"/>
      <c r="X1421" s="207">
        <v>10</v>
      </c>
      <c r="Y1421" s="263">
        <v>165.36959999999999</v>
      </c>
      <c r="Z1421" s="169"/>
      <c r="AA1421" s="169"/>
      <c r="AB1421" s="169"/>
      <c r="AC1421" s="169"/>
      <c r="AD1421" s="169"/>
      <c r="AE1421" s="169"/>
      <c r="AF1421" s="169"/>
      <c r="AG1421" s="180"/>
      <c r="AH1421" s="207">
        <v>165.36959999999999</v>
      </c>
    </row>
    <row r="1422" spans="2:34" ht="24.75" x14ac:dyDescent="0.25">
      <c r="B1422" s="26"/>
      <c r="C1422" s="48" t="s">
        <v>1328</v>
      </c>
      <c r="D1422" s="49">
        <v>20</v>
      </c>
      <c r="E1422" s="23"/>
      <c r="F1422" s="286" t="s">
        <v>2522</v>
      </c>
      <c r="G1422" s="287" t="s">
        <v>2524</v>
      </c>
      <c r="H1422" s="287" t="s">
        <v>2523</v>
      </c>
      <c r="I1422" s="23">
        <v>700</v>
      </c>
      <c r="J1422" s="169"/>
      <c r="K1422" s="169"/>
      <c r="L1422" s="169"/>
      <c r="M1422" s="169"/>
      <c r="N1422" s="169"/>
      <c r="O1422" s="169"/>
      <c r="P1422" s="169"/>
      <c r="Q1422" s="169"/>
      <c r="R1422" s="169"/>
      <c r="S1422" s="207"/>
      <c r="T1422" s="169"/>
      <c r="U1422" s="169"/>
      <c r="V1422" s="169"/>
      <c r="W1422" s="180"/>
      <c r="X1422" s="207">
        <v>20</v>
      </c>
      <c r="Y1422" s="263">
        <v>700</v>
      </c>
      <c r="Z1422" s="169"/>
      <c r="AA1422" s="169"/>
      <c r="AB1422" s="169"/>
      <c r="AC1422" s="169"/>
      <c r="AD1422" s="169"/>
      <c r="AE1422" s="169"/>
      <c r="AF1422" s="169"/>
      <c r="AG1422" s="180"/>
      <c r="AH1422" s="207">
        <v>700</v>
      </c>
    </row>
    <row r="1423" spans="2:34" ht="24.75" x14ac:dyDescent="0.25">
      <c r="B1423" s="26"/>
      <c r="C1423" s="48" t="s">
        <v>1329</v>
      </c>
      <c r="D1423" s="49">
        <v>0</v>
      </c>
      <c r="E1423" s="23"/>
      <c r="F1423" s="286" t="s">
        <v>2522</v>
      </c>
      <c r="G1423" s="287" t="s">
        <v>2524</v>
      </c>
      <c r="H1423" s="287" t="s">
        <v>2523</v>
      </c>
      <c r="I1423" s="23">
        <v>0</v>
      </c>
      <c r="J1423" s="169"/>
      <c r="K1423" s="169"/>
      <c r="L1423" s="169"/>
      <c r="M1423" s="169"/>
      <c r="N1423" s="169"/>
      <c r="O1423" s="169"/>
      <c r="P1423" s="169"/>
      <c r="Q1423" s="169"/>
      <c r="R1423" s="169"/>
      <c r="S1423" s="207"/>
      <c r="T1423" s="169"/>
      <c r="U1423" s="169"/>
      <c r="V1423" s="169"/>
      <c r="W1423" s="180"/>
      <c r="X1423" s="207">
        <v>0</v>
      </c>
      <c r="Y1423" s="263">
        <v>0</v>
      </c>
      <c r="Z1423" s="169"/>
      <c r="AA1423" s="169"/>
      <c r="AB1423" s="169"/>
      <c r="AC1423" s="169"/>
      <c r="AD1423" s="169"/>
      <c r="AE1423" s="169"/>
      <c r="AF1423" s="169"/>
      <c r="AG1423" s="180"/>
      <c r="AH1423" s="207">
        <v>0</v>
      </c>
    </row>
    <row r="1424" spans="2:34" ht="24.75" x14ac:dyDescent="0.25">
      <c r="B1424" s="26"/>
      <c r="C1424" s="48" t="s">
        <v>1330</v>
      </c>
      <c r="D1424" s="49">
        <v>10</v>
      </c>
      <c r="E1424" s="23"/>
      <c r="F1424" s="286" t="s">
        <v>2522</v>
      </c>
      <c r="G1424" s="287" t="s">
        <v>2524</v>
      </c>
      <c r="H1424" s="287" t="s">
        <v>2523</v>
      </c>
      <c r="I1424" s="23">
        <v>165.36959999999999</v>
      </c>
      <c r="J1424" s="169"/>
      <c r="K1424" s="169"/>
      <c r="L1424" s="169"/>
      <c r="M1424" s="169"/>
      <c r="N1424" s="169"/>
      <c r="O1424" s="169"/>
      <c r="P1424" s="169"/>
      <c r="Q1424" s="169"/>
      <c r="R1424" s="169"/>
      <c r="S1424" s="207"/>
      <c r="T1424" s="169"/>
      <c r="U1424" s="169"/>
      <c r="V1424" s="169"/>
      <c r="W1424" s="180"/>
      <c r="X1424" s="207">
        <v>10</v>
      </c>
      <c r="Y1424" s="263">
        <v>165.36959999999999</v>
      </c>
      <c r="Z1424" s="169"/>
      <c r="AA1424" s="169"/>
      <c r="AB1424" s="169"/>
      <c r="AC1424" s="169"/>
      <c r="AD1424" s="169"/>
      <c r="AE1424" s="169"/>
      <c r="AF1424" s="169"/>
      <c r="AG1424" s="180"/>
      <c r="AH1424" s="207">
        <v>165.36959999999999</v>
      </c>
    </row>
    <row r="1425" spans="2:34" ht="24.75" x14ac:dyDescent="0.25">
      <c r="B1425" s="26"/>
      <c r="C1425" s="48" t="s">
        <v>1331</v>
      </c>
      <c r="D1425" s="49">
        <v>10</v>
      </c>
      <c r="E1425" s="23"/>
      <c r="F1425" s="286" t="s">
        <v>2522</v>
      </c>
      <c r="G1425" s="287" t="s">
        <v>2524</v>
      </c>
      <c r="H1425" s="287" t="s">
        <v>2523</v>
      </c>
      <c r="I1425" s="23">
        <v>82.684799999999996</v>
      </c>
      <c r="J1425" s="169"/>
      <c r="K1425" s="169"/>
      <c r="L1425" s="169"/>
      <c r="M1425" s="169"/>
      <c r="N1425" s="169"/>
      <c r="O1425" s="169"/>
      <c r="P1425" s="169"/>
      <c r="Q1425" s="169"/>
      <c r="R1425" s="169"/>
      <c r="S1425" s="207"/>
      <c r="T1425" s="169"/>
      <c r="U1425" s="169"/>
      <c r="V1425" s="169"/>
      <c r="W1425" s="180"/>
      <c r="X1425" s="207">
        <v>10</v>
      </c>
      <c r="Y1425" s="263">
        <v>82.684799999999996</v>
      </c>
      <c r="Z1425" s="169"/>
      <c r="AA1425" s="169"/>
      <c r="AB1425" s="169"/>
      <c r="AC1425" s="169"/>
      <c r="AD1425" s="169"/>
      <c r="AE1425" s="169"/>
      <c r="AF1425" s="169"/>
      <c r="AG1425" s="180"/>
      <c r="AH1425" s="207">
        <v>82.684799999999996</v>
      </c>
    </row>
    <row r="1426" spans="2:34" ht="24.75" x14ac:dyDescent="0.25">
      <c r="B1426" s="26"/>
      <c r="C1426" s="48" t="s">
        <v>1332</v>
      </c>
      <c r="D1426" s="49">
        <v>10</v>
      </c>
      <c r="E1426" s="23"/>
      <c r="F1426" s="286" t="s">
        <v>2522</v>
      </c>
      <c r="G1426" s="287" t="s">
        <v>2524</v>
      </c>
      <c r="H1426" s="287" t="s">
        <v>2523</v>
      </c>
      <c r="I1426" s="23">
        <v>137.80800000000002</v>
      </c>
      <c r="J1426" s="169"/>
      <c r="K1426" s="169"/>
      <c r="L1426" s="169"/>
      <c r="M1426" s="169"/>
      <c r="N1426" s="169"/>
      <c r="O1426" s="169"/>
      <c r="P1426" s="169"/>
      <c r="Q1426" s="169"/>
      <c r="R1426" s="169"/>
      <c r="S1426" s="207"/>
      <c r="T1426" s="169"/>
      <c r="U1426" s="169"/>
      <c r="V1426" s="169"/>
      <c r="W1426" s="180"/>
      <c r="X1426" s="207">
        <v>10</v>
      </c>
      <c r="Y1426" s="263">
        <v>137.80800000000002</v>
      </c>
      <c r="Z1426" s="169"/>
      <c r="AA1426" s="169"/>
      <c r="AB1426" s="169"/>
      <c r="AC1426" s="169"/>
      <c r="AD1426" s="169"/>
      <c r="AE1426" s="169"/>
      <c r="AF1426" s="169"/>
      <c r="AG1426" s="180"/>
      <c r="AH1426" s="207">
        <v>137.80800000000002</v>
      </c>
    </row>
    <row r="1427" spans="2:34" ht="24.75" x14ac:dyDescent="0.25">
      <c r="B1427" s="26"/>
      <c r="C1427" s="48" t="s">
        <v>1333</v>
      </c>
      <c r="D1427" s="49">
        <v>10</v>
      </c>
      <c r="E1427" s="23"/>
      <c r="F1427" s="286" t="s">
        <v>2522</v>
      </c>
      <c r="G1427" s="287" t="s">
        <v>2524</v>
      </c>
      <c r="H1427" s="287" t="s">
        <v>2523</v>
      </c>
      <c r="I1427" s="23">
        <v>206.71199999999999</v>
      </c>
      <c r="J1427" s="169"/>
      <c r="K1427" s="169"/>
      <c r="L1427" s="169"/>
      <c r="M1427" s="169"/>
      <c r="N1427" s="169"/>
      <c r="O1427" s="169"/>
      <c r="P1427" s="169"/>
      <c r="Q1427" s="169"/>
      <c r="R1427" s="169"/>
      <c r="S1427" s="207"/>
      <c r="T1427" s="169"/>
      <c r="U1427" s="169"/>
      <c r="V1427" s="169"/>
      <c r="W1427" s="180"/>
      <c r="X1427" s="207">
        <v>10</v>
      </c>
      <c r="Y1427" s="263">
        <v>206.71199999999999</v>
      </c>
      <c r="Z1427" s="169"/>
      <c r="AA1427" s="169"/>
      <c r="AB1427" s="169"/>
      <c r="AC1427" s="169"/>
      <c r="AD1427" s="169"/>
      <c r="AE1427" s="169"/>
      <c r="AF1427" s="169"/>
      <c r="AG1427" s="180"/>
      <c r="AH1427" s="207">
        <v>206.71199999999999</v>
      </c>
    </row>
    <row r="1428" spans="2:34" ht="24.75" x14ac:dyDescent="0.25">
      <c r="B1428" s="26"/>
      <c r="C1428" s="48" t="s">
        <v>1334</v>
      </c>
      <c r="D1428" s="49">
        <v>10</v>
      </c>
      <c r="E1428" s="23"/>
      <c r="F1428" s="286" t="s">
        <v>2522</v>
      </c>
      <c r="G1428" s="287" t="s">
        <v>2524</v>
      </c>
      <c r="H1428" s="287" t="s">
        <v>2523</v>
      </c>
      <c r="I1428" s="23">
        <v>124.02720000000001</v>
      </c>
      <c r="J1428" s="169"/>
      <c r="K1428" s="169"/>
      <c r="L1428" s="169"/>
      <c r="M1428" s="169"/>
      <c r="N1428" s="169"/>
      <c r="O1428" s="169"/>
      <c r="P1428" s="169"/>
      <c r="Q1428" s="169"/>
      <c r="R1428" s="169"/>
      <c r="S1428" s="207"/>
      <c r="T1428" s="169"/>
      <c r="U1428" s="169"/>
      <c r="V1428" s="169"/>
      <c r="W1428" s="180"/>
      <c r="X1428" s="207">
        <v>10</v>
      </c>
      <c r="Y1428" s="263">
        <v>124.02720000000001</v>
      </c>
      <c r="Z1428" s="169"/>
      <c r="AA1428" s="169"/>
      <c r="AB1428" s="169"/>
      <c r="AC1428" s="169"/>
      <c r="AD1428" s="169"/>
      <c r="AE1428" s="169"/>
      <c r="AF1428" s="169"/>
      <c r="AG1428" s="180"/>
      <c r="AH1428" s="207">
        <v>124.02720000000001</v>
      </c>
    </row>
    <row r="1429" spans="2:34" ht="24.75" x14ac:dyDescent="0.25">
      <c r="B1429" s="26"/>
      <c r="C1429" s="48" t="s">
        <v>1335</v>
      </c>
      <c r="D1429" s="49">
        <v>10</v>
      </c>
      <c r="E1429" s="23"/>
      <c r="F1429" s="286" t="s">
        <v>2522</v>
      </c>
      <c r="G1429" s="287" t="s">
        <v>2524</v>
      </c>
      <c r="H1429" s="287" t="s">
        <v>2523</v>
      </c>
      <c r="I1429" s="23">
        <v>344.52000000000004</v>
      </c>
      <c r="J1429" s="169"/>
      <c r="K1429" s="169"/>
      <c r="L1429" s="169"/>
      <c r="M1429" s="169"/>
      <c r="N1429" s="169"/>
      <c r="O1429" s="169"/>
      <c r="P1429" s="169"/>
      <c r="Q1429" s="169"/>
      <c r="R1429" s="169"/>
      <c r="S1429" s="207"/>
      <c r="T1429" s="169"/>
      <c r="U1429" s="169"/>
      <c r="V1429" s="169"/>
      <c r="W1429" s="180"/>
      <c r="X1429" s="207">
        <v>10</v>
      </c>
      <c r="Y1429" s="263">
        <v>344.52000000000004</v>
      </c>
      <c r="Z1429" s="169"/>
      <c r="AA1429" s="169"/>
      <c r="AB1429" s="169"/>
      <c r="AC1429" s="169"/>
      <c r="AD1429" s="169"/>
      <c r="AE1429" s="169"/>
      <c r="AF1429" s="169"/>
      <c r="AG1429" s="180"/>
      <c r="AH1429" s="207">
        <v>344.52000000000004</v>
      </c>
    </row>
    <row r="1430" spans="2:34" ht="24.75" x14ac:dyDescent="0.25">
      <c r="B1430" s="26"/>
      <c r="C1430" s="48" t="s">
        <v>1336</v>
      </c>
      <c r="D1430" s="49">
        <v>2</v>
      </c>
      <c r="E1430" s="23"/>
      <c r="F1430" s="286" t="s">
        <v>2522</v>
      </c>
      <c r="G1430" s="287" t="s">
        <v>2524</v>
      </c>
      <c r="H1430" s="287" t="s">
        <v>2523</v>
      </c>
      <c r="I1430" s="23">
        <v>3400</v>
      </c>
      <c r="J1430" s="169"/>
      <c r="K1430" s="169"/>
      <c r="L1430" s="169">
        <v>1</v>
      </c>
      <c r="M1430" s="169">
        <v>2782</v>
      </c>
      <c r="N1430" s="169"/>
      <c r="O1430" s="169"/>
      <c r="P1430" s="169"/>
      <c r="Q1430" s="169"/>
      <c r="R1430" s="169"/>
      <c r="S1430" s="207"/>
      <c r="T1430" s="169"/>
      <c r="U1430" s="169"/>
      <c r="V1430" s="169"/>
      <c r="W1430" s="180"/>
      <c r="X1430" s="207">
        <v>1</v>
      </c>
      <c r="Y1430" s="263">
        <v>618</v>
      </c>
      <c r="Z1430" s="169"/>
      <c r="AA1430" s="169"/>
      <c r="AB1430" s="169"/>
      <c r="AC1430" s="169"/>
      <c r="AD1430" s="169"/>
      <c r="AE1430" s="169"/>
      <c r="AF1430" s="169"/>
      <c r="AG1430" s="180"/>
      <c r="AH1430" s="207">
        <v>3400</v>
      </c>
    </row>
    <row r="1431" spans="2:34" ht="24.75" x14ac:dyDescent="0.25">
      <c r="B1431" s="26"/>
      <c r="C1431" s="48" t="s">
        <v>1337</v>
      </c>
      <c r="D1431" s="49">
        <v>0</v>
      </c>
      <c r="E1431" s="23"/>
      <c r="F1431" s="286" t="s">
        <v>2522</v>
      </c>
      <c r="G1431" s="287" t="s">
        <v>2524</v>
      </c>
      <c r="H1431" s="287" t="s">
        <v>2523</v>
      </c>
      <c r="I1431" s="23">
        <v>0</v>
      </c>
      <c r="J1431" s="169"/>
      <c r="K1431" s="169"/>
      <c r="L1431" s="169"/>
      <c r="M1431" s="169"/>
      <c r="N1431" s="169"/>
      <c r="O1431" s="169"/>
      <c r="P1431" s="169"/>
      <c r="Q1431" s="169"/>
      <c r="R1431" s="169"/>
      <c r="S1431" s="207"/>
      <c r="T1431" s="169"/>
      <c r="U1431" s="169"/>
      <c r="V1431" s="169"/>
      <c r="W1431" s="180"/>
      <c r="X1431" s="207">
        <v>0</v>
      </c>
      <c r="Y1431" s="263">
        <v>0</v>
      </c>
      <c r="Z1431" s="169"/>
      <c r="AA1431" s="169"/>
      <c r="AB1431" s="169"/>
      <c r="AC1431" s="169"/>
      <c r="AD1431" s="169"/>
      <c r="AE1431" s="169"/>
      <c r="AF1431" s="169"/>
      <c r="AG1431" s="180"/>
      <c r="AH1431" s="207">
        <v>0</v>
      </c>
    </row>
    <row r="1432" spans="2:34" ht="24.75" x14ac:dyDescent="0.25">
      <c r="B1432" s="26"/>
      <c r="C1432" s="48" t="s">
        <v>1338</v>
      </c>
      <c r="D1432" s="49">
        <v>50</v>
      </c>
      <c r="E1432" s="23"/>
      <c r="F1432" s="286" t="s">
        <v>2522</v>
      </c>
      <c r="G1432" s="287" t="s">
        <v>2524</v>
      </c>
      <c r="H1432" s="287" t="s">
        <v>2523</v>
      </c>
      <c r="I1432" s="23">
        <v>4134</v>
      </c>
      <c r="J1432" s="169"/>
      <c r="K1432" s="169"/>
      <c r="L1432" s="169"/>
      <c r="M1432" s="169"/>
      <c r="N1432" s="169"/>
      <c r="O1432" s="169"/>
      <c r="P1432" s="169"/>
      <c r="Q1432" s="169"/>
      <c r="R1432" s="169"/>
      <c r="S1432" s="207"/>
      <c r="T1432" s="169"/>
      <c r="U1432" s="169"/>
      <c r="V1432" s="169"/>
      <c r="W1432" s="180"/>
      <c r="X1432" s="207">
        <v>50</v>
      </c>
      <c r="Y1432" s="263">
        <v>4134</v>
      </c>
      <c r="Z1432" s="169"/>
      <c r="AA1432" s="169"/>
      <c r="AB1432" s="169"/>
      <c r="AC1432" s="169"/>
      <c r="AD1432" s="169"/>
      <c r="AE1432" s="169"/>
      <c r="AF1432" s="169"/>
      <c r="AG1432" s="180"/>
      <c r="AH1432" s="207">
        <v>4134</v>
      </c>
    </row>
    <row r="1433" spans="2:34" ht="24.75" x14ac:dyDescent="0.25">
      <c r="B1433" s="26"/>
      <c r="C1433" s="48" t="s">
        <v>1339</v>
      </c>
      <c r="D1433" s="49">
        <v>24</v>
      </c>
      <c r="E1433" s="23">
        <v>82.683999999999997</v>
      </c>
      <c r="F1433" s="286" t="s">
        <v>2522</v>
      </c>
      <c r="G1433" s="287" t="s">
        <v>2524</v>
      </c>
      <c r="H1433" s="287" t="s">
        <v>2523</v>
      </c>
      <c r="I1433" s="23">
        <v>1984.4159999999999</v>
      </c>
      <c r="J1433" s="169"/>
      <c r="K1433" s="169"/>
      <c r="L1433" s="169"/>
      <c r="M1433" s="169"/>
      <c r="N1433" s="169"/>
      <c r="O1433" s="169"/>
      <c r="P1433" s="169"/>
      <c r="Q1433" s="169"/>
      <c r="R1433" s="169">
        <v>20</v>
      </c>
      <c r="S1433" s="207">
        <v>1653.6799999999998</v>
      </c>
      <c r="T1433" s="169"/>
      <c r="U1433" s="169"/>
      <c r="V1433" s="169"/>
      <c r="W1433" s="180"/>
      <c r="X1433" s="207">
        <v>4</v>
      </c>
      <c r="Y1433" s="263">
        <v>330.7360000000001</v>
      </c>
      <c r="Z1433" s="169"/>
      <c r="AA1433" s="169"/>
      <c r="AB1433" s="169"/>
      <c r="AC1433" s="169"/>
      <c r="AD1433" s="169"/>
      <c r="AE1433" s="169"/>
      <c r="AF1433" s="169"/>
      <c r="AG1433" s="180"/>
      <c r="AH1433" s="207">
        <v>1984.4159999999999</v>
      </c>
    </row>
    <row r="1434" spans="2:34" ht="24.75" x14ac:dyDescent="0.25">
      <c r="B1434" s="26"/>
      <c r="C1434" s="48" t="s">
        <v>1340</v>
      </c>
      <c r="D1434" s="49">
        <v>0</v>
      </c>
      <c r="E1434" s="23"/>
      <c r="F1434" s="286" t="s">
        <v>2522</v>
      </c>
      <c r="G1434" s="287" t="s">
        <v>2524</v>
      </c>
      <c r="H1434" s="287" t="s">
        <v>2523</v>
      </c>
      <c r="I1434" s="23">
        <v>0</v>
      </c>
      <c r="J1434" s="169"/>
      <c r="K1434" s="169"/>
      <c r="L1434" s="169"/>
      <c r="M1434" s="169"/>
      <c r="N1434" s="169"/>
      <c r="O1434" s="169"/>
      <c r="P1434" s="169"/>
      <c r="Q1434" s="169"/>
      <c r="R1434" s="169"/>
      <c r="S1434" s="207"/>
      <c r="T1434" s="169"/>
      <c r="U1434" s="169"/>
      <c r="V1434" s="169"/>
      <c r="W1434" s="180"/>
      <c r="X1434" s="207">
        <v>0</v>
      </c>
      <c r="Y1434" s="263">
        <v>0</v>
      </c>
      <c r="Z1434" s="169"/>
      <c r="AA1434" s="169"/>
      <c r="AB1434" s="169"/>
      <c r="AC1434" s="169"/>
      <c r="AD1434" s="169"/>
      <c r="AE1434" s="169"/>
      <c r="AF1434" s="169"/>
      <c r="AG1434" s="180"/>
      <c r="AH1434" s="207">
        <v>0</v>
      </c>
    </row>
    <row r="1435" spans="2:34" ht="24.75" x14ac:dyDescent="0.25">
      <c r="B1435" s="26"/>
      <c r="C1435" s="48" t="s">
        <v>1341</v>
      </c>
      <c r="D1435" s="49">
        <v>0</v>
      </c>
      <c r="E1435" s="23"/>
      <c r="F1435" s="286" t="s">
        <v>2522</v>
      </c>
      <c r="G1435" s="287" t="s">
        <v>2524</v>
      </c>
      <c r="H1435" s="287" t="s">
        <v>2523</v>
      </c>
      <c r="I1435" s="23">
        <v>0</v>
      </c>
      <c r="J1435" s="169"/>
      <c r="K1435" s="169"/>
      <c r="L1435" s="169"/>
      <c r="M1435" s="169"/>
      <c r="N1435" s="169"/>
      <c r="O1435" s="169"/>
      <c r="P1435" s="169"/>
      <c r="Q1435" s="169"/>
      <c r="R1435" s="169"/>
      <c r="S1435" s="207"/>
      <c r="T1435" s="169"/>
      <c r="U1435" s="169"/>
      <c r="V1435" s="169"/>
      <c r="W1435" s="180"/>
      <c r="X1435" s="207">
        <v>0</v>
      </c>
      <c r="Y1435" s="263">
        <v>0</v>
      </c>
      <c r="Z1435" s="169"/>
      <c r="AA1435" s="169"/>
      <c r="AB1435" s="169"/>
      <c r="AC1435" s="169"/>
      <c r="AD1435" s="169"/>
      <c r="AE1435" s="169"/>
      <c r="AF1435" s="169"/>
      <c r="AG1435" s="180"/>
      <c r="AH1435" s="207">
        <v>0</v>
      </c>
    </row>
    <row r="1436" spans="2:34" ht="24.75" x14ac:dyDescent="0.25">
      <c r="B1436" s="26"/>
      <c r="C1436" s="48" t="s">
        <v>1342</v>
      </c>
      <c r="D1436" s="49">
        <v>0</v>
      </c>
      <c r="E1436" s="23"/>
      <c r="F1436" s="286" t="s">
        <v>2522</v>
      </c>
      <c r="G1436" s="287" t="s">
        <v>2524</v>
      </c>
      <c r="H1436" s="287" t="s">
        <v>2523</v>
      </c>
      <c r="I1436" s="23">
        <v>0</v>
      </c>
      <c r="J1436" s="169"/>
      <c r="K1436" s="169"/>
      <c r="L1436" s="169"/>
      <c r="M1436" s="169"/>
      <c r="N1436" s="169"/>
      <c r="O1436" s="169"/>
      <c r="P1436" s="169"/>
      <c r="Q1436" s="169"/>
      <c r="R1436" s="169"/>
      <c r="S1436" s="207"/>
      <c r="T1436" s="169"/>
      <c r="U1436" s="169"/>
      <c r="V1436" s="169"/>
      <c r="W1436" s="180"/>
      <c r="X1436" s="207">
        <v>0</v>
      </c>
      <c r="Y1436" s="263">
        <v>0</v>
      </c>
      <c r="Z1436" s="169"/>
      <c r="AA1436" s="169"/>
      <c r="AB1436" s="169"/>
      <c r="AC1436" s="169"/>
      <c r="AD1436" s="169"/>
      <c r="AE1436" s="169"/>
      <c r="AF1436" s="169"/>
      <c r="AG1436" s="180"/>
      <c r="AH1436" s="207">
        <v>0</v>
      </c>
    </row>
    <row r="1437" spans="2:34" ht="24.75" x14ac:dyDescent="0.25">
      <c r="B1437" s="26"/>
      <c r="C1437" s="48" t="s">
        <v>1343</v>
      </c>
      <c r="D1437" s="49">
        <v>22</v>
      </c>
      <c r="E1437" s="23"/>
      <c r="F1437" s="286" t="s">
        <v>2522</v>
      </c>
      <c r="G1437" s="287" t="s">
        <v>2524</v>
      </c>
      <c r="H1437" s="287" t="s">
        <v>2523</v>
      </c>
      <c r="I1437" s="23">
        <v>1970.664</v>
      </c>
      <c r="J1437" s="169"/>
      <c r="K1437" s="169"/>
      <c r="L1437" s="169"/>
      <c r="M1437" s="169"/>
      <c r="N1437" s="169"/>
      <c r="O1437" s="169"/>
      <c r="P1437" s="169"/>
      <c r="Q1437" s="169"/>
      <c r="R1437" s="169">
        <v>1</v>
      </c>
      <c r="S1437" s="207">
        <v>49.2</v>
      </c>
      <c r="T1437" s="169"/>
      <c r="U1437" s="169"/>
      <c r="V1437" s="169"/>
      <c r="W1437" s="180"/>
      <c r="X1437" s="207">
        <v>21</v>
      </c>
      <c r="Y1437" s="263">
        <v>1921.4639999999999</v>
      </c>
      <c r="Z1437" s="169"/>
      <c r="AA1437" s="169"/>
      <c r="AB1437" s="169"/>
      <c r="AC1437" s="169"/>
      <c r="AD1437" s="169"/>
      <c r="AE1437" s="169"/>
      <c r="AF1437" s="169"/>
      <c r="AG1437" s="180"/>
      <c r="AH1437" s="207">
        <v>1970.664</v>
      </c>
    </row>
    <row r="1438" spans="2:34" ht="24.75" x14ac:dyDescent="0.25">
      <c r="B1438" s="26"/>
      <c r="C1438" s="48" t="s">
        <v>1344</v>
      </c>
      <c r="D1438" s="49">
        <v>1</v>
      </c>
      <c r="E1438" s="23"/>
      <c r="F1438" s="286" t="s">
        <v>2522</v>
      </c>
      <c r="G1438" s="287" t="s">
        <v>2524</v>
      </c>
      <c r="H1438" s="287" t="s">
        <v>2523</v>
      </c>
      <c r="I1438" s="23">
        <v>64.77</v>
      </c>
      <c r="J1438" s="169"/>
      <c r="K1438" s="169"/>
      <c r="L1438" s="169"/>
      <c r="M1438" s="169"/>
      <c r="N1438" s="169"/>
      <c r="O1438" s="169"/>
      <c r="P1438" s="169"/>
      <c r="Q1438" s="169"/>
      <c r="R1438" s="169"/>
      <c r="S1438" s="207"/>
      <c r="T1438" s="169"/>
      <c r="U1438" s="169"/>
      <c r="V1438" s="169"/>
      <c r="W1438" s="180"/>
      <c r="X1438" s="207">
        <v>1</v>
      </c>
      <c r="Y1438" s="263">
        <v>64.77</v>
      </c>
      <c r="Z1438" s="169"/>
      <c r="AA1438" s="169"/>
      <c r="AB1438" s="169"/>
      <c r="AC1438" s="169"/>
      <c r="AD1438" s="169"/>
      <c r="AE1438" s="169"/>
      <c r="AF1438" s="169"/>
      <c r="AG1438" s="180"/>
      <c r="AH1438" s="207">
        <v>64.77</v>
      </c>
    </row>
    <row r="1439" spans="2:34" ht="24.75" x14ac:dyDescent="0.25">
      <c r="B1439" s="26"/>
      <c r="C1439" s="48" t="s">
        <v>1345</v>
      </c>
      <c r="D1439" s="49">
        <v>53</v>
      </c>
      <c r="E1439" s="23"/>
      <c r="F1439" s="286" t="s">
        <v>2522</v>
      </c>
      <c r="G1439" s="287" t="s">
        <v>2524</v>
      </c>
      <c r="H1439" s="287" t="s">
        <v>2523</v>
      </c>
      <c r="I1439" s="23">
        <v>1737.75</v>
      </c>
      <c r="J1439" s="169"/>
      <c r="K1439" s="169"/>
      <c r="L1439" s="169"/>
      <c r="M1439" s="169"/>
      <c r="N1439" s="169"/>
      <c r="O1439" s="169"/>
      <c r="P1439" s="169"/>
      <c r="Q1439" s="169"/>
      <c r="R1439" s="169"/>
      <c r="S1439" s="207"/>
      <c r="T1439" s="169"/>
      <c r="U1439" s="169"/>
      <c r="V1439" s="169"/>
      <c r="W1439" s="180"/>
      <c r="X1439" s="207">
        <v>53</v>
      </c>
      <c r="Y1439" s="263">
        <v>1737.75</v>
      </c>
      <c r="Z1439" s="169"/>
      <c r="AA1439" s="169"/>
      <c r="AB1439" s="169"/>
      <c r="AC1439" s="169"/>
      <c r="AD1439" s="169"/>
      <c r="AE1439" s="169"/>
      <c r="AF1439" s="169"/>
      <c r="AG1439" s="180"/>
      <c r="AH1439" s="207">
        <v>1737.75</v>
      </c>
    </row>
    <row r="1440" spans="2:34" ht="24.75" x14ac:dyDescent="0.25">
      <c r="B1440" s="26"/>
      <c r="C1440" s="48" t="s">
        <v>1346</v>
      </c>
      <c r="D1440" s="49">
        <v>1</v>
      </c>
      <c r="E1440" s="23"/>
      <c r="F1440" s="286" t="s">
        <v>2522</v>
      </c>
      <c r="G1440" s="287" t="s">
        <v>2524</v>
      </c>
      <c r="H1440" s="287" t="s">
        <v>2523</v>
      </c>
      <c r="I1440" s="23">
        <v>1000</v>
      </c>
      <c r="J1440" s="169"/>
      <c r="K1440" s="169"/>
      <c r="L1440" s="169"/>
      <c r="M1440" s="169"/>
      <c r="N1440" s="169"/>
      <c r="O1440" s="169"/>
      <c r="P1440" s="169"/>
      <c r="Q1440" s="169"/>
      <c r="R1440" s="169"/>
      <c r="S1440" s="207"/>
      <c r="T1440" s="169"/>
      <c r="U1440" s="169"/>
      <c r="V1440" s="169"/>
      <c r="W1440" s="180"/>
      <c r="X1440" s="207">
        <v>1</v>
      </c>
      <c r="Y1440" s="263">
        <v>1000</v>
      </c>
      <c r="Z1440" s="169"/>
      <c r="AA1440" s="169"/>
      <c r="AB1440" s="169"/>
      <c r="AC1440" s="169"/>
      <c r="AD1440" s="169"/>
      <c r="AE1440" s="169"/>
      <c r="AF1440" s="169"/>
      <c r="AG1440" s="180"/>
      <c r="AH1440" s="207">
        <v>1000</v>
      </c>
    </row>
    <row r="1441" spans="2:34" ht="24.75" x14ac:dyDescent="0.25">
      <c r="B1441" s="26"/>
      <c r="C1441" s="48" t="s">
        <v>1347</v>
      </c>
      <c r="D1441" s="49">
        <v>0</v>
      </c>
      <c r="E1441" s="23"/>
      <c r="F1441" s="286" t="s">
        <v>2522</v>
      </c>
      <c r="G1441" s="287" t="s">
        <v>2524</v>
      </c>
      <c r="H1441" s="287" t="s">
        <v>2523</v>
      </c>
      <c r="I1441" s="23">
        <v>0</v>
      </c>
      <c r="J1441" s="169"/>
      <c r="K1441" s="169"/>
      <c r="L1441" s="169"/>
      <c r="M1441" s="169"/>
      <c r="N1441" s="169"/>
      <c r="O1441" s="169"/>
      <c r="P1441" s="169"/>
      <c r="Q1441" s="169"/>
      <c r="R1441" s="169"/>
      <c r="S1441" s="207"/>
      <c r="T1441" s="169"/>
      <c r="U1441" s="169"/>
      <c r="V1441" s="169"/>
      <c r="W1441" s="180"/>
      <c r="X1441" s="207">
        <v>0</v>
      </c>
      <c r="Y1441" s="263">
        <v>0</v>
      </c>
      <c r="Z1441" s="169"/>
      <c r="AA1441" s="169"/>
      <c r="AB1441" s="169"/>
      <c r="AC1441" s="169"/>
      <c r="AD1441" s="169"/>
      <c r="AE1441" s="169"/>
      <c r="AF1441" s="169"/>
      <c r="AG1441" s="180"/>
      <c r="AH1441" s="207">
        <v>0</v>
      </c>
    </row>
    <row r="1442" spans="2:34" ht="24.75" x14ac:dyDescent="0.25">
      <c r="B1442" s="26"/>
      <c r="C1442" s="48" t="s">
        <v>1348</v>
      </c>
      <c r="D1442" s="49">
        <v>0</v>
      </c>
      <c r="E1442" s="23"/>
      <c r="F1442" s="286" t="s">
        <v>2522</v>
      </c>
      <c r="G1442" s="287" t="s">
        <v>2524</v>
      </c>
      <c r="H1442" s="287" t="s">
        <v>2523</v>
      </c>
      <c r="I1442" s="23">
        <v>0</v>
      </c>
      <c r="J1442" s="169"/>
      <c r="K1442" s="169"/>
      <c r="L1442" s="169"/>
      <c r="M1442" s="169"/>
      <c r="N1442" s="169"/>
      <c r="O1442" s="169"/>
      <c r="P1442" s="169"/>
      <c r="Q1442" s="169"/>
      <c r="R1442" s="169"/>
      <c r="S1442" s="207"/>
      <c r="T1442" s="169"/>
      <c r="U1442" s="169"/>
      <c r="V1442" s="169"/>
      <c r="W1442" s="180"/>
      <c r="X1442" s="207">
        <v>0</v>
      </c>
      <c r="Y1442" s="263">
        <v>0</v>
      </c>
      <c r="Z1442" s="169"/>
      <c r="AA1442" s="169"/>
      <c r="AB1442" s="169"/>
      <c r="AC1442" s="169"/>
      <c r="AD1442" s="169"/>
      <c r="AE1442" s="169"/>
      <c r="AF1442" s="169"/>
      <c r="AG1442" s="180"/>
      <c r="AH1442" s="207">
        <v>0</v>
      </c>
    </row>
    <row r="1443" spans="2:34" ht="24.75" x14ac:dyDescent="0.25">
      <c r="B1443" s="26"/>
      <c r="C1443" s="48" t="s">
        <v>1349</v>
      </c>
      <c r="D1443" s="49">
        <v>20</v>
      </c>
      <c r="E1443" s="23"/>
      <c r="F1443" s="286" t="s">
        <v>2522</v>
      </c>
      <c r="G1443" s="287" t="s">
        <v>2524</v>
      </c>
      <c r="H1443" s="287" t="s">
        <v>2523</v>
      </c>
      <c r="I1443" s="23">
        <v>400</v>
      </c>
      <c r="J1443" s="169"/>
      <c r="K1443" s="169"/>
      <c r="L1443" s="169"/>
      <c r="M1443" s="169"/>
      <c r="N1443" s="169"/>
      <c r="O1443" s="169"/>
      <c r="P1443" s="169"/>
      <c r="Q1443" s="169"/>
      <c r="R1443" s="169"/>
      <c r="S1443" s="207"/>
      <c r="T1443" s="169"/>
      <c r="U1443" s="169"/>
      <c r="V1443" s="169"/>
      <c r="W1443" s="180"/>
      <c r="X1443" s="207">
        <v>20</v>
      </c>
      <c r="Y1443" s="263">
        <v>400</v>
      </c>
      <c r="Z1443" s="169"/>
      <c r="AA1443" s="169"/>
      <c r="AB1443" s="169"/>
      <c r="AC1443" s="169"/>
      <c r="AD1443" s="169"/>
      <c r="AE1443" s="169"/>
      <c r="AF1443" s="169"/>
      <c r="AG1443" s="180"/>
      <c r="AH1443" s="207">
        <v>400</v>
      </c>
    </row>
    <row r="1444" spans="2:34" ht="24.75" x14ac:dyDescent="0.25">
      <c r="B1444" s="26"/>
      <c r="C1444" s="48" t="s">
        <v>1350</v>
      </c>
      <c r="D1444" s="49">
        <v>8</v>
      </c>
      <c r="E1444" s="23"/>
      <c r="F1444" s="286" t="s">
        <v>2522</v>
      </c>
      <c r="G1444" s="287" t="s">
        <v>2524</v>
      </c>
      <c r="H1444" s="287" t="s">
        <v>2523</v>
      </c>
      <c r="I1444" s="23">
        <v>165.36959999999999</v>
      </c>
      <c r="J1444" s="169"/>
      <c r="K1444" s="169"/>
      <c r="L1444" s="169"/>
      <c r="M1444" s="169"/>
      <c r="N1444" s="169"/>
      <c r="O1444" s="169"/>
      <c r="P1444" s="169"/>
      <c r="Q1444" s="169"/>
      <c r="R1444" s="169"/>
      <c r="S1444" s="207"/>
      <c r="T1444" s="169"/>
      <c r="U1444" s="169"/>
      <c r="V1444" s="169"/>
      <c r="W1444" s="180"/>
      <c r="X1444" s="207">
        <v>8</v>
      </c>
      <c r="Y1444" s="263">
        <v>165.36959999999999</v>
      </c>
      <c r="Z1444" s="169"/>
      <c r="AA1444" s="169"/>
      <c r="AB1444" s="169"/>
      <c r="AC1444" s="169"/>
      <c r="AD1444" s="169"/>
      <c r="AE1444" s="169"/>
      <c r="AF1444" s="169"/>
      <c r="AG1444" s="180"/>
      <c r="AH1444" s="207">
        <v>165.36959999999999</v>
      </c>
    </row>
    <row r="1445" spans="2:34" ht="24.75" x14ac:dyDescent="0.25">
      <c r="B1445" s="26"/>
      <c r="C1445" s="48" t="s">
        <v>1351</v>
      </c>
      <c r="D1445" s="49">
        <v>8</v>
      </c>
      <c r="E1445" s="23"/>
      <c r="F1445" s="286" t="s">
        <v>2522</v>
      </c>
      <c r="G1445" s="287" t="s">
        <v>2524</v>
      </c>
      <c r="H1445" s="287" t="s">
        <v>2523</v>
      </c>
      <c r="I1445" s="23">
        <v>88.197120000000012</v>
      </c>
      <c r="J1445" s="169"/>
      <c r="K1445" s="169"/>
      <c r="L1445" s="169"/>
      <c r="M1445" s="169"/>
      <c r="N1445" s="169"/>
      <c r="O1445" s="169"/>
      <c r="P1445" s="169"/>
      <c r="Q1445" s="169"/>
      <c r="R1445" s="169"/>
      <c r="S1445" s="207"/>
      <c r="T1445" s="169"/>
      <c r="U1445" s="169"/>
      <c r="V1445" s="169"/>
      <c r="W1445" s="180"/>
      <c r="X1445" s="207">
        <v>8</v>
      </c>
      <c r="Y1445" s="263">
        <v>88.197120000000012</v>
      </c>
      <c r="Z1445" s="169"/>
      <c r="AA1445" s="169"/>
      <c r="AB1445" s="169"/>
      <c r="AC1445" s="169"/>
      <c r="AD1445" s="169"/>
      <c r="AE1445" s="169"/>
      <c r="AF1445" s="169"/>
      <c r="AG1445" s="180"/>
      <c r="AH1445" s="207">
        <v>88.197120000000012</v>
      </c>
    </row>
    <row r="1446" spans="2:34" ht="24.75" x14ac:dyDescent="0.25">
      <c r="B1446" s="26"/>
      <c r="C1446" s="48" t="s">
        <v>1352</v>
      </c>
      <c r="D1446" s="49">
        <v>0</v>
      </c>
      <c r="E1446" s="23"/>
      <c r="F1446" s="286" t="s">
        <v>2522</v>
      </c>
      <c r="G1446" s="287" t="s">
        <v>2524</v>
      </c>
      <c r="H1446" s="287" t="s">
        <v>2523</v>
      </c>
      <c r="I1446" s="23">
        <v>0</v>
      </c>
      <c r="J1446" s="169"/>
      <c r="K1446" s="169"/>
      <c r="L1446" s="169"/>
      <c r="M1446" s="169"/>
      <c r="N1446" s="169"/>
      <c r="O1446" s="169"/>
      <c r="P1446" s="169"/>
      <c r="Q1446" s="169"/>
      <c r="R1446" s="169"/>
      <c r="S1446" s="207"/>
      <c r="T1446" s="169"/>
      <c r="U1446" s="169"/>
      <c r="V1446" s="169"/>
      <c r="W1446" s="180"/>
      <c r="X1446" s="207">
        <v>0</v>
      </c>
      <c r="Y1446" s="263">
        <v>0</v>
      </c>
      <c r="Z1446" s="169"/>
      <c r="AA1446" s="169"/>
      <c r="AB1446" s="169"/>
      <c r="AC1446" s="169"/>
      <c r="AD1446" s="169"/>
      <c r="AE1446" s="169"/>
      <c r="AF1446" s="169"/>
      <c r="AG1446" s="180"/>
      <c r="AH1446" s="207">
        <v>0</v>
      </c>
    </row>
    <row r="1447" spans="2:34" ht="24.75" x14ac:dyDescent="0.25">
      <c r="B1447" s="26"/>
      <c r="C1447" s="48" t="s">
        <v>1353</v>
      </c>
      <c r="D1447" s="49">
        <v>0</v>
      </c>
      <c r="E1447" s="23"/>
      <c r="F1447" s="286" t="s">
        <v>2522</v>
      </c>
      <c r="G1447" s="287" t="s">
        <v>2524</v>
      </c>
      <c r="H1447" s="287" t="s">
        <v>2523</v>
      </c>
      <c r="I1447" s="23">
        <v>0</v>
      </c>
      <c r="J1447" s="169"/>
      <c r="K1447" s="169"/>
      <c r="L1447" s="169"/>
      <c r="M1447" s="169"/>
      <c r="N1447" s="169"/>
      <c r="O1447" s="169"/>
      <c r="P1447" s="169"/>
      <c r="Q1447" s="169"/>
      <c r="R1447" s="169"/>
      <c r="S1447" s="207"/>
      <c r="T1447" s="169"/>
      <c r="U1447" s="169"/>
      <c r="V1447" s="169"/>
      <c r="W1447" s="180"/>
      <c r="X1447" s="207">
        <v>0</v>
      </c>
      <c r="Y1447" s="263">
        <v>0</v>
      </c>
      <c r="Z1447" s="169"/>
      <c r="AA1447" s="169"/>
      <c r="AB1447" s="169"/>
      <c r="AC1447" s="169"/>
      <c r="AD1447" s="169"/>
      <c r="AE1447" s="169"/>
      <c r="AF1447" s="169"/>
      <c r="AG1447" s="180"/>
      <c r="AH1447" s="207">
        <v>0</v>
      </c>
    </row>
    <row r="1448" spans="2:34" ht="24.75" x14ac:dyDescent="0.25">
      <c r="B1448" s="26"/>
      <c r="C1448" s="48" t="s">
        <v>1354</v>
      </c>
      <c r="D1448" s="49">
        <v>0</v>
      </c>
      <c r="E1448" s="23"/>
      <c r="F1448" s="286" t="s">
        <v>2522</v>
      </c>
      <c r="G1448" s="287" t="s">
        <v>2524</v>
      </c>
      <c r="H1448" s="287" t="s">
        <v>2523</v>
      </c>
      <c r="I1448" s="23">
        <v>0</v>
      </c>
      <c r="J1448" s="169"/>
      <c r="K1448" s="169"/>
      <c r="L1448" s="169"/>
      <c r="M1448" s="169"/>
      <c r="N1448" s="169"/>
      <c r="O1448" s="169"/>
      <c r="P1448" s="169"/>
      <c r="Q1448" s="169"/>
      <c r="R1448" s="169"/>
      <c r="S1448" s="207"/>
      <c r="T1448" s="169"/>
      <c r="U1448" s="169"/>
      <c r="V1448" s="169"/>
      <c r="W1448" s="180"/>
      <c r="X1448" s="207">
        <v>0</v>
      </c>
      <c r="Y1448" s="263">
        <v>0</v>
      </c>
      <c r="Z1448" s="169"/>
      <c r="AA1448" s="169"/>
      <c r="AB1448" s="169"/>
      <c r="AC1448" s="169"/>
      <c r="AD1448" s="169"/>
      <c r="AE1448" s="169"/>
      <c r="AF1448" s="169"/>
      <c r="AG1448" s="180"/>
      <c r="AH1448" s="207">
        <v>0</v>
      </c>
    </row>
    <row r="1449" spans="2:34" ht="24.75" x14ac:dyDescent="0.25">
      <c r="B1449" s="26"/>
      <c r="C1449" s="48" t="s">
        <v>1355</v>
      </c>
      <c r="D1449" s="49">
        <v>4</v>
      </c>
      <c r="E1449" s="23"/>
      <c r="F1449" s="286" t="s">
        <v>2522</v>
      </c>
      <c r="G1449" s="287" t="s">
        <v>2524</v>
      </c>
      <c r="H1449" s="287" t="s">
        <v>2523</v>
      </c>
      <c r="I1449" s="23">
        <v>468.54720000000009</v>
      </c>
      <c r="J1449" s="169"/>
      <c r="K1449" s="169"/>
      <c r="L1449" s="169"/>
      <c r="M1449" s="169"/>
      <c r="N1449" s="169"/>
      <c r="O1449" s="169"/>
      <c r="P1449" s="169"/>
      <c r="Q1449" s="169"/>
      <c r="R1449" s="169"/>
      <c r="S1449" s="207"/>
      <c r="T1449" s="169"/>
      <c r="U1449" s="169"/>
      <c r="V1449" s="169"/>
      <c r="W1449" s="180"/>
      <c r="X1449" s="207">
        <v>4</v>
      </c>
      <c r="Y1449" s="263">
        <v>468.54720000000009</v>
      </c>
      <c r="Z1449" s="169"/>
      <c r="AA1449" s="169"/>
      <c r="AB1449" s="169"/>
      <c r="AC1449" s="169"/>
      <c r="AD1449" s="169"/>
      <c r="AE1449" s="169"/>
      <c r="AF1449" s="169"/>
      <c r="AG1449" s="180"/>
      <c r="AH1449" s="207">
        <v>468.54720000000009</v>
      </c>
    </row>
    <row r="1450" spans="2:34" ht="24.75" x14ac:dyDescent="0.25">
      <c r="B1450" s="26"/>
      <c r="C1450" s="48" t="s">
        <v>1356</v>
      </c>
      <c r="D1450" s="49">
        <v>8</v>
      </c>
      <c r="E1450" s="23"/>
      <c r="F1450" s="286" t="s">
        <v>2522</v>
      </c>
      <c r="G1450" s="287" t="s">
        <v>2524</v>
      </c>
      <c r="H1450" s="287" t="s">
        <v>2523</v>
      </c>
      <c r="I1450" s="23">
        <v>3858.6240000000007</v>
      </c>
      <c r="J1450" s="169"/>
      <c r="K1450" s="169"/>
      <c r="L1450" s="169"/>
      <c r="M1450" s="169"/>
      <c r="N1450" s="169"/>
      <c r="O1450" s="169"/>
      <c r="P1450" s="169"/>
      <c r="Q1450" s="169"/>
      <c r="R1450" s="169"/>
      <c r="S1450" s="207"/>
      <c r="T1450" s="169"/>
      <c r="U1450" s="169"/>
      <c r="V1450" s="169"/>
      <c r="W1450" s="180"/>
      <c r="X1450" s="207">
        <v>8</v>
      </c>
      <c r="Y1450" s="263">
        <v>3858.6240000000007</v>
      </c>
      <c r="Z1450" s="169"/>
      <c r="AA1450" s="169"/>
      <c r="AB1450" s="169"/>
      <c r="AC1450" s="169"/>
      <c r="AD1450" s="169"/>
      <c r="AE1450" s="169"/>
      <c r="AF1450" s="169"/>
      <c r="AG1450" s="180"/>
      <c r="AH1450" s="207">
        <v>3858.6240000000007</v>
      </c>
    </row>
    <row r="1451" spans="2:34" ht="24.75" x14ac:dyDescent="0.25">
      <c r="B1451" s="26"/>
      <c r="C1451" s="48" t="s">
        <v>1357</v>
      </c>
      <c r="D1451" s="49">
        <v>4</v>
      </c>
      <c r="E1451" s="23"/>
      <c r="F1451" s="286" t="s">
        <v>2522</v>
      </c>
      <c r="G1451" s="287" t="s">
        <v>2524</v>
      </c>
      <c r="H1451" s="287" t="s">
        <v>2523</v>
      </c>
      <c r="I1451" s="23">
        <v>799.28639999999996</v>
      </c>
      <c r="J1451" s="169"/>
      <c r="K1451" s="169"/>
      <c r="L1451" s="169"/>
      <c r="M1451" s="169"/>
      <c r="N1451" s="169"/>
      <c r="O1451" s="169"/>
      <c r="P1451" s="169"/>
      <c r="Q1451" s="169"/>
      <c r="R1451" s="169"/>
      <c r="S1451" s="207"/>
      <c r="T1451" s="169"/>
      <c r="U1451" s="169"/>
      <c r="V1451" s="169"/>
      <c r="W1451" s="180"/>
      <c r="X1451" s="207">
        <v>4</v>
      </c>
      <c r="Y1451" s="263">
        <v>799.28639999999996</v>
      </c>
      <c r="Z1451" s="169"/>
      <c r="AA1451" s="169"/>
      <c r="AB1451" s="169"/>
      <c r="AC1451" s="169"/>
      <c r="AD1451" s="169"/>
      <c r="AE1451" s="169"/>
      <c r="AF1451" s="169"/>
      <c r="AG1451" s="180"/>
      <c r="AH1451" s="207">
        <v>799.28639999999996</v>
      </c>
    </row>
    <row r="1452" spans="2:34" ht="24.75" x14ac:dyDescent="0.25">
      <c r="B1452" s="26"/>
      <c r="C1452" s="48" t="s">
        <v>1358</v>
      </c>
      <c r="D1452" s="49">
        <v>8</v>
      </c>
      <c r="E1452" s="23"/>
      <c r="F1452" s="286" t="s">
        <v>2522</v>
      </c>
      <c r="G1452" s="287" t="s">
        <v>2524</v>
      </c>
      <c r="H1452" s="287" t="s">
        <v>2523</v>
      </c>
      <c r="I1452" s="23">
        <v>1598.5727999999999</v>
      </c>
      <c r="J1452" s="169"/>
      <c r="K1452" s="169"/>
      <c r="L1452" s="169"/>
      <c r="M1452" s="169"/>
      <c r="N1452" s="169"/>
      <c r="O1452" s="169"/>
      <c r="P1452" s="169"/>
      <c r="Q1452" s="169"/>
      <c r="R1452" s="169"/>
      <c r="S1452" s="207"/>
      <c r="T1452" s="169"/>
      <c r="U1452" s="169"/>
      <c r="V1452" s="169"/>
      <c r="W1452" s="180"/>
      <c r="X1452" s="207">
        <v>8</v>
      </c>
      <c r="Y1452" s="263">
        <v>1598.5727999999999</v>
      </c>
      <c r="Z1452" s="169"/>
      <c r="AA1452" s="169"/>
      <c r="AB1452" s="169"/>
      <c r="AC1452" s="169"/>
      <c r="AD1452" s="169"/>
      <c r="AE1452" s="169"/>
      <c r="AF1452" s="169"/>
      <c r="AG1452" s="180"/>
      <c r="AH1452" s="207">
        <v>1598.5727999999999</v>
      </c>
    </row>
    <row r="1453" spans="2:34" ht="24.75" x14ac:dyDescent="0.25">
      <c r="B1453" s="26"/>
      <c r="C1453" s="48" t="s">
        <v>1359</v>
      </c>
      <c r="D1453" s="49">
        <v>7</v>
      </c>
      <c r="E1453" s="23"/>
      <c r="F1453" s="286" t="s">
        <v>2522</v>
      </c>
      <c r="G1453" s="287" t="s">
        <v>2524</v>
      </c>
      <c r="H1453" s="287" t="s">
        <v>2523</v>
      </c>
      <c r="I1453" s="23">
        <v>2800</v>
      </c>
      <c r="J1453" s="169"/>
      <c r="K1453" s="169"/>
      <c r="L1453" s="169"/>
      <c r="M1453" s="169"/>
      <c r="N1453" s="169"/>
      <c r="O1453" s="169"/>
      <c r="P1453" s="169"/>
      <c r="Q1453" s="169"/>
      <c r="R1453" s="169"/>
      <c r="S1453" s="207"/>
      <c r="T1453" s="169"/>
      <c r="U1453" s="169"/>
      <c r="V1453" s="169"/>
      <c r="W1453" s="180"/>
      <c r="X1453" s="207">
        <v>7</v>
      </c>
      <c r="Y1453" s="263">
        <v>2800</v>
      </c>
      <c r="Z1453" s="169"/>
      <c r="AA1453" s="169"/>
      <c r="AB1453" s="169"/>
      <c r="AC1453" s="169"/>
      <c r="AD1453" s="169"/>
      <c r="AE1453" s="169"/>
      <c r="AF1453" s="169"/>
      <c r="AG1453" s="180"/>
      <c r="AH1453" s="207">
        <v>2800</v>
      </c>
    </row>
    <row r="1454" spans="2:34" ht="24.75" x14ac:dyDescent="0.25">
      <c r="B1454" s="26"/>
      <c r="C1454" s="48" t="s">
        <v>1360</v>
      </c>
      <c r="D1454" s="49">
        <v>8</v>
      </c>
      <c r="E1454" s="23"/>
      <c r="F1454" s="286" t="s">
        <v>2522</v>
      </c>
      <c r="G1454" s="287" t="s">
        <v>2524</v>
      </c>
      <c r="H1454" s="287" t="s">
        <v>2523</v>
      </c>
      <c r="I1454" s="23">
        <v>2400</v>
      </c>
      <c r="J1454" s="169"/>
      <c r="K1454" s="169"/>
      <c r="L1454" s="169"/>
      <c r="M1454" s="169"/>
      <c r="N1454" s="169"/>
      <c r="O1454" s="169"/>
      <c r="P1454" s="169"/>
      <c r="Q1454" s="169"/>
      <c r="R1454" s="169">
        <v>1</v>
      </c>
      <c r="S1454" s="207">
        <v>1180</v>
      </c>
      <c r="T1454" s="169"/>
      <c r="U1454" s="169"/>
      <c r="V1454" s="169"/>
      <c r="W1454" s="180"/>
      <c r="X1454" s="207">
        <v>7</v>
      </c>
      <c r="Y1454" s="263">
        <v>1220</v>
      </c>
      <c r="Z1454" s="169"/>
      <c r="AA1454" s="169"/>
      <c r="AB1454" s="169"/>
      <c r="AC1454" s="169"/>
      <c r="AD1454" s="169"/>
      <c r="AE1454" s="169"/>
      <c r="AF1454" s="169"/>
      <c r="AG1454" s="180"/>
      <c r="AH1454" s="207">
        <v>2400</v>
      </c>
    </row>
    <row r="1455" spans="2:34" ht="24.75" x14ac:dyDescent="0.25">
      <c r="B1455" s="26"/>
      <c r="C1455" s="48" t="s">
        <v>1361</v>
      </c>
      <c r="D1455" s="49">
        <v>4</v>
      </c>
      <c r="E1455" s="23"/>
      <c r="F1455" s="286" t="s">
        <v>2522</v>
      </c>
      <c r="G1455" s="287" t="s">
        <v>2524</v>
      </c>
      <c r="H1455" s="287" t="s">
        <v>2523</v>
      </c>
      <c r="I1455" s="23">
        <v>2400</v>
      </c>
      <c r="J1455" s="169"/>
      <c r="K1455" s="169"/>
      <c r="L1455" s="169"/>
      <c r="M1455" s="169"/>
      <c r="N1455" s="169"/>
      <c r="O1455" s="169"/>
      <c r="P1455" s="169"/>
      <c r="Q1455" s="169"/>
      <c r="R1455" s="169"/>
      <c r="S1455" s="207"/>
      <c r="T1455" s="169"/>
      <c r="U1455" s="169"/>
      <c r="V1455" s="169"/>
      <c r="W1455" s="180"/>
      <c r="X1455" s="207">
        <v>4</v>
      </c>
      <c r="Y1455" s="263">
        <v>2400</v>
      </c>
      <c r="Z1455" s="169"/>
      <c r="AA1455" s="169"/>
      <c r="AB1455" s="169"/>
      <c r="AC1455" s="169"/>
      <c r="AD1455" s="169"/>
      <c r="AE1455" s="169"/>
      <c r="AF1455" s="169"/>
      <c r="AG1455" s="180"/>
      <c r="AH1455" s="207">
        <v>2400</v>
      </c>
    </row>
    <row r="1456" spans="2:34" ht="24.75" x14ac:dyDescent="0.25">
      <c r="B1456" s="26"/>
      <c r="C1456" s="48" t="s">
        <v>1362</v>
      </c>
      <c r="D1456" s="49">
        <v>8</v>
      </c>
      <c r="E1456" s="23"/>
      <c r="F1456" s="286" t="s">
        <v>2522</v>
      </c>
      <c r="G1456" s="287" t="s">
        <v>2524</v>
      </c>
      <c r="H1456" s="287" t="s">
        <v>2523</v>
      </c>
      <c r="I1456" s="23">
        <v>5600</v>
      </c>
      <c r="J1456" s="169"/>
      <c r="K1456" s="169"/>
      <c r="L1456" s="169"/>
      <c r="M1456" s="169"/>
      <c r="N1456" s="169"/>
      <c r="O1456" s="169"/>
      <c r="P1456" s="169"/>
      <c r="Q1456" s="169"/>
      <c r="R1456" s="169"/>
      <c r="S1456" s="207"/>
      <c r="T1456" s="169"/>
      <c r="U1456" s="169"/>
      <c r="V1456" s="169"/>
      <c r="W1456" s="180"/>
      <c r="X1456" s="207">
        <v>8</v>
      </c>
      <c r="Y1456" s="263">
        <v>5600</v>
      </c>
      <c r="Z1456" s="169"/>
      <c r="AA1456" s="169"/>
      <c r="AB1456" s="169"/>
      <c r="AC1456" s="169"/>
      <c r="AD1456" s="169"/>
      <c r="AE1456" s="169"/>
      <c r="AF1456" s="169"/>
      <c r="AG1456" s="180"/>
      <c r="AH1456" s="207">
        <v>5600</v>
      </c>
    </row>
    <row r="1457" spans="2:34" ht="24.75" x14ac:dyDescent="0.25">
      <c r="B1457" s="26"/>
      <c r="C1457" s="48" t="s">
        <v>1363</v>
      </c>
      <c r="D1457" s="49">
        <v>4</v>
      </c>
      <c r="E1457" s="23"/>
      <c r="F1457" s="286" t="s">
        <v>2522</v>
      </c>
      <c r="G1457" s="287" t="s">
        <v>2524</v>
      </c>
      <c r="H1457" s="287" t="s">
        <v>2523</v>
      </c>
      <c r="I1457" s="23">
        <v>3600</v>
      </c>
      <c r="J1457" s="169"/>
      <c r="K1457" s="169"/>
      <c r="L1457" s="169"/>
      <c r="M1457" s="169"/>
      <c r="N1457" s="169"/>
      <c r="O1457" s="169"/>
      <c r="P1457" s="169"/>
      <c r="Q1457" s="169"/>
      <c r="R1457" s="169"/>
      <c r="S1457" s="207"/>
      <c r="T1457" s="169"/>
      <c r="U1457" s="169"/>
      <c r="V1457" s="169"/>
      <c r="W1457" s="180"/>
      <c r="X1457" s="207">
        <v>4</v>
      </c>
      <c r="Y1457" s="263">
        <v>3600</v>
      </c>
      <c r="Z1457" s="169"/>
      <c r="AA1457" s="169"/>
      <c r="AB1457" s="169"/>
      <c r="AC1457" s="169"/>
      <c r="AD1457" s="169"/>
      <c r="AE1457" s="169"/>
      <c r="AF1457" s="169"/>
      <c r="AG1457" s="180"/>
      <c r="AH1457" s="207">
        <v>3600</v>
      </c>
    </row>
    <row r="1458" spans="2:34" ht="24.75" x14ac:dyDescent="0.25">
      <c r="B1458" s="26"/>
      <c r="C1458" s="48" t="s">
        <v>1364</v>
      </c>
      <c r="D1458" s="49">
        <v>0</v>
      </c>
      <c r="E1458" s="23"/>
      <c r="F1458" s="286" t="s">
        <v>2522</v>
      </c>
      <c r="G1458" s="287" t="s">
        <v>2524</v>
      </c>
      <c r="H1458" s="287" t="s">
        <v>2523</v>
      </c>
      <c r="I1458" s="23">
        <v>0</v>
      </c>
      <c r="J1458" s="169"/>
      <c r="K1458" s="169"/>
      <c r="L1458" s="169"/>
      <c r="M1458" s="169"/>
      <c r="N1458" s="169"/>
      <c r="O1458" s="169"/>
      <c r="P1458" s="169"/>
      <c r="Q1458" s="169"/>
      <c r="R1458" s="169"/>
      <c r="S1458" s="207"/>
      <c r="T1458" s="169"/>
      <c r="U1458" s="169"/>
      <c r="V1458" s="169"/>
      <c r="W1458" s="180"/>
      <c r="X1458" s="207">
        <v>0</v>
      </c>
      <c r="Y1458" s="263">
        <v>0</v>
      </c>
      <c r="Z1458" s="169"/>
      <c r="AA1458" s="169"/>
      <c r="AB1458" s="169"/>
      <c r="AC1458" s="169"/>
      <c r="AD1458" s="169"/>
      <c r="AE1458" s="169"/>
      <c r="AF1458" s="169"/>
      <c r="AG1458" s="180"/>
      <c r="AH1458" s="207">
        <v>0</v>
      </c>
    </row>
    <row r="1459" spans="2:34" ht="24.75" x14ac:dyDescent="0.25">
      <c r="B1459" s="11">
        <v>249</v>
      </c>
      <c r="C1459" s="79" t="s">
        <v>1365</v>
      </c>
      <c r="D1459" s="11"/>
      <c r="E1459" s="11"/>
      <c r="F1459" s="11"/>
      <c r="G1459" s="11"/>
      <c r="H1459" s="11"/>
      <c r="I1459" s="170">
        <v>359318.68400000012</v>
      </c>
      <c r="J1459" s="171"/>
      <c r="K1459" s="171"/>
      <c r="L1459" s="171"/>
      <c r="M1459" s="171"/>
      <c r="N1459" s="171"/>
      <c r="O1459" s="171"/>
      <c r="P1459" s="185">
        <v>0</v>
      </c>
      <c r="Q1459" s="185">
        <v>39718.888235294129</v>
      </c>
      <c r="R1459" s="185"/>
      <c r="S1459" s="185">
        <v>66251.850000000006</v>
      </c>
      <c r="T1459" s="185">
        <v>13</v>
      </c>
      <c r="U1459" s="185">
        <v>5588.39</v>
      </c>
      <c r="V1459" s="185">
        <v>0</v>
      </c>
      <c r="W1459" s="201">
        <v>0</v>
      </c>
      <c r="X1459" s="185">
        <v>458</v>
      </c>
      <c r="Y1459" s="266">
        <v>247759.55576470587</v>
      </c>
      <c r="Z1459" s="185">
        <v>0</v>
      </c>
      <c r="AA1459" s="185">
        <v>0</v>
      </c>
      <c r="AB1459" s="185">
        <v>0</v>
      </c>
      <c r="AC1459" s="185">
        <v>0</v>
      </c>
      <c r="AD1459" s="185">
        <v>0</v>
      </c>
      <c r="AE1459" s="185">
        <v>0</v>
      </c>
      <c r="AF1459" s="185">
        <v>0</v>
      </c>
      <c r="AG1459" s="185">
        <v>0</v>
      </c>
      <c r="AH1459" s="185">
        <v>359318.68400000012</v>
      </c>
    </row>
    <row r="1460" spans="2:34" ht="24.75" x14ac:dyDescent="0.25">
      <c r="B1460" s="15">
        <v>24901</v>
      </c>
      <c r="C1460" s="67" t="s">
        <v>1366</v>
      </c>
      <c r="D1460" s="15"/>
      <c r="E1460" s="15"/>
      <c r="F1460" s="15"/>
      <c r="G1460" s="15"/>
      <c r="H1460" s="15"/>
      <c r="I1460" s="172">
        <v>25104.585599999999</v>
      </c>
      <c r="J1460" s="173"/>
      <c r="K1460" s="173"/>
      <c r="L1460" s="173"/>
      <c r="M1460" s="173"/>
      <c r="N1460" s="173"/>
      <c r="O1460" s="173"/>
      <c r="P1460" s="184">
        <v>0</v>
      </c>
      <c r="Q1460" s="184">
        <v>0</v>
      </c>
      <c r="R1460" s="184"/>
      <c r="S1460" s="184">
        <v>175.72</v>
      </c>
      <c r="T1460" s="184">
        <v>0</v>
      </c>
      <c r="U1460" s="184">
        <v>0</v>
      </c>
      <c r="V1460" s="184">
        <v>0</v>
      </c>
      <c r="W1460" s="204">
        <v>0</v>
      </c>
      <c r="X1460" s="184">
        <v>80</v>
      </c>
      <c r="Y1460" s="267">
        <v>24928.865599999997</v>
      </c>
      <c r="Z1460" s="184">
        <v>0</v>
      </c>
      <c r="AA1460" s="184">
        <v>0</v>
      </c>
      <c r="AB1460" s="184">
        <v>0</v>
      </c>
      <c r="AC1460" s="184">
        <v>0</v>
      </c>
      <c r="AD1460" s="184">
        <v>0</v>
      </c>
      <c r="AE1460" s="184">
        <v>0</v>
      </c>
      <c r="AF1460" s="184">
        <v>0</v>
      </c>
      <c r="AG1460" s="184">
        <v>0</v>
      </c>
      <c r="AH1460" s="184">
        <v>25104.585599999999</v>
      </c>
    </row>
    <row r="1461" spans="2:34" ht="24.75" x14ac:dyDescent="0.25">
      <c r="B1461" s="26"/>
      <c r="C1461" s="48" t="s">
        <v>1367</v>
      </c>
      <c r="D1461" s="49">
        <v>10</v>
      </c>
      <c r="E1461" s="23"/>
      <c r="F1461" s="286" t="s">
        <v>2522</v>
      </c>
      <c r="G1461" s="287" t="s">
        <v>2524</v>
      </c>
      <c r="H1461" s="287" t="s">
        <v>2523</v>
      </c>
      <c r="I1461" s="23">
        <v>482.32799999999997</v>
      </c>
      <c r="J1461" s="169"/>
      <c r="K1461" s="169"/>
      <c r="L1461" s="169"/>
      <c r="M1461" s="169"/>
      <c r="N1461" s="169"/>
      <c r="O1461" s="169"/>
      <c r="P1461" s="169"/>
      <c r="Q1461" s="169"/>
      <c r="R1461" s="169"/>
      <c r="S1461" s="207"/>
      <c r="T1461" s="169"/>
      <c r="U1461" s="169"/>
      <c r="V1461" s="169"/>
      <c r="W1461" s="180"/>
      <c r="X1461" s="207">
        <v>10</v>
      </c>
      <c r="Y1461" s="263">
        <v>482.32799999999997</v>
      </c>
      <c r="Z1461" s="169"/>
      <c r="AA1461" s="169"/>
      <c r="AB1461" s="169"/>
      <c r="AC1461" s="169"/>
      <c r="AD1461" s="169"/>
      <c r="AE1461" s="169"/>
      <c r="AF1461" s="169"/>
      <c r="AG1461" s="180"/>
      <c r="AH1461" s="207">
        <v>482.32799999999997</v>
      </c>
    </row>
    <row r="1462" spans="2:34" ht="24.75" x14ac:dyDescent="0.25">
      <c r="B1462" s="26"/>
      <c r="C1462" s="48" t="s">
        <v>1368</v>
      </c>
      <c r="D1462" s="49">
        <v>0</v>
      </c>
      <c r="E1462" s="23"/>
      <c r="F1462" s="286" t="s">
        <v>2522</v>
      </c>
      <c r="G1462" s="287" t="s">
        <v>2524</v>
      </c>
      <c r="H1462" s="287" t="s">
        <v>2523</v>
      </c>
      <c r="I1462" s="23">
        <v>0</v>
      </c>
      <c r="J1462" s="169"/>
      <c r="K1462" s="169"/>
      <c r="L1462" s="169"/>
      <c r="M1462" s="169"/>
      <c r="N1462" s="169"/>
      <c r="O1462" s="169"/>
      <c r="P1462" s="169"/>
      <c r="Q1462" s="169"/>
      <c r="R1462" s="169"/>
      <c r="S1462" s="207"/>
      <c r="T1462" s="169"/>
      <c r="U1462" s="169"/>
      <c r="V1462" s="169"/>
      <c r="W1462" s="180"/>
      <c r="X1462" s="207">
        <v>0</v>
      </c>
      <c r="Y1462" s="263">
        <v>0</v>
      </c>
      <c r="Z1462" s="169"/>
      <c r="AA1462" s="169"/>
      <c r="AB1462" s="169"/>
      <c r="AC1462" s="169"/>
      <c r="AD1462" s="169"/>
      <c r="AE1462" s="169"/>
      <c r="AF1462" s="169"/>
      <c r="AG1462" s="180"/>
      <c r="AH1462" s="207">
        <v>0</v>
      </c>
    </row>
    <row r="1463" spans="2:34" ht="24.75" x14ac:dyDescent="0.25">
      <c r="B1463" s="26"/>
      <c r="C1463" s="48" t="s">
        <v>1369</v>
      </c>
      <c r="D1463" s="49">
        <v>19</v>
      </c>
      <c r="E1463" s="23"/>
      <c r="F1463" s="286" t="s">
        <v>2522</v>
      </c>
      <c r="G1463" s="287" t="s">
        <v>2524</v>
      </c>
      <c r="H1463" s="287" t="s">
        <v>2523</v>
      </c>
      <c r="I1463" s="23">
        <v>785.48400000000004</v>
      </c>
      <c r="J1463" s="169"/>
      <c r="K1463" s="169"/>
      <c r="L1463" s="169"/>
      <c r="M1463" s="169"/>
      <c r="N1463" s="169"/>
      <c r="O1463" s="169"/>
      <c r="P1463" s="169"/>
      <c r="Q1463" s="169"/>
      <c r="R1463" s="169">
        <v>1</v>
      </c>
      <c r="S1463" s="207">
        <v>40</v>
      </c>
      <c r="T1463" s="169"/>
      <c r="U1463" s="169"/>
      <c r="V1463" s="169"/>
      <c r="W1463" s="180"/>
      <c r="X1463" s="207">
        <v>18</v>
      </c>
      <c r="Y1463" s="263">
        <v>745.48400000000004</v>
      </c>
      <c r="Z1463" s="169"/>
      <c r="AA1463" s="169"/>
      <c r="AB1463" s="169"/>
      <c r="AC1463" s="169"/>
      <c r="AD1463" s="169"/>
      <c r="AE1463" s="169"/>
      <c r="AF1463" s="169"/>
      <c r="AG1463" s="180"/>
      <c r="AH1463" s="207">
        <v>785.48400000000004</v>
      </c>
    </row>
    <row r="1464" spans="2:34" ht="24.75" x14ac:dyDescent="0.25">
      <c r="B1464" s="26"/>
      <c r="C1464" s="48" t="s">
        <v>1192</v>
      </c>
      <c r="D1464" s="49">
        <v>8</v>
      </c>
      <c r="E1464" s="23"/>
      <c r="F1464" s="286" t="s">
        <v>2522</v>
      </c>
      <c r="G1464" s="287" t="s">
        <v>2524</v>
      </c>
      <c r="H1464" s="287" t="s">
        <v>2523</v>
      </c>
      <c r="I1464" s="23">
        <v>165.36959999999999</v>
      </c>
      <c r="J1464" s="169"/>
      <c r="K1464" s="169"/>
      <c r="L1464" s="169"/>
      <c r="M1464" s="169"/>
      <c r="N1464" s="169"/>
      <c r="O1464" s="169"/>
      <c r="P1464" s="169"/>
      <c r="Q1464" s="169"/>
      <c r="R1464" s="169">
        <v>8</v>
      </c>
      <c r="S1464" s="207">
        <v>135.72</v>
      </c>
      <c r="T1464" s="169"/>
      <c r="U1464" s="169"/>
      <c r="V1464" s="169"/>
      <c r="W1464" s="180"/>
      <c r="X1464" s="207">
        <v>0</v>
      </c>
      <c r="Y1464" s="263">
        <v>29.649599999999992</v>
      </c>
      <c r="Z1464" s="169"/>
      <c r="AA1464" s="169"/>
      <c r="AB1464" s="169"/>
      <c r="AC1464" s="169"/>
      <c r="AD1464" s="169"/>
      <c r="AE1464" s="169"/>
      <c r="AF1464" s="169"/>
      <c r="AG1464" s="180"/>
      <c r="AH1464" s="207">
        <v>165.36959999999999</v>
      </c>
    </row>
    <row r="1465" spans="2:34" ht="24.75" x14ac:dyDescent="0.25">
      <c r="B1465" s="26"/>
      <c r="C1465" s="48" t="s">
        <v>1370</v>
      </c>
      <c r="D1465" s="49">
        <v>0</v>
      </c>
      <c r="E1465" s="23"/>
      <c r="F1465" s="286" t="s">
        <v>2522</v>
      </c>
      <c r="G1465" s="287" t="s">
        <v>2524</v>
      </c>
      <c r="H1465" s="287" t="s">
        <v>2523</v>
      </c>
      <c r="I1465" s="23">
        <v>0</v>
      </c>
      <c r="J1465" s="169"/>
      <c r="K1465" s="169"/>
      <c r="L1465" s="169"/>
      <c r="M1465" s="169"/>
      <c r="N1465" s="169"/>
      <c r="O1465" s="169"/>
      <c r="P1465" s="169"/>
      <c r="Q1465" s="169"/>
      <c r="R1465" s="169"/>
      <c r="S1465" s="207"/>
      <c r="T1465" s="169"/>
      <c r="U1465" s="169"/>
      <c r="V1465" s="169"/>
      <c r="W1465" s="180"/>
      <c r="X1465" s="207">
        <v>0</v>
      </c>
      <c r="Y1465" s="263">
        <v>0</v>
      </c>
      <c r="Z1465" s="169"/>
      <c r="AA1465" s="169"/>
      <c r="AB1465" s="169"/>
      <c r="AC1465" s="169"/>
      <c r="AD1465" s="169"/>
      <c r="AE1465" s="169"/>
      <c r="AF1465" s="169"/>
      <c r="AG1465" s="180"/>
      <c r="AH1465" s="207">
        <v>0</v>
      </c>
    </row>
    <row r="1466" spans="2:34" ht="24.75" x14ac:dyDescent="0.25">
      <c r="B1466" s="26"/>
      <c r="C1466" s="48" t="s">
        <v>1371</v>
      </c>
      <c r="D1466" s="49">
        <v>0</v>
      </c>
      <c r="E1466" s="23"/>
      <c r="F1466" s="286" t="s">
        <v>2522</v>
      </c>
      <c r="G1466" s="287" t="s">
        <v>2524</v>
      </c>
      <c r="H1466" s="287" t="s">
        <v>2523</v>
      </c>
      <c r="I1466" s="23">
        <v>0</v>
      </c>
      <c r="J1466" s="169"/>
      <c r="K1466" s="169"/>
      <c r="L1466" s="169"/>
      <c r="M1466" s="169"/>
      <c r="N1466" s="169"/>
      <c r="O1466" s="169"/>
      <c r="P1466" s="169"/>
      <c r="Q1466" s="169"/>
      <c r="R1466" s="169"/>
      <c r="S1466" s="207"/>
      <c r="T1466" s="169"/>
      <c r="U1466" s="169"/>
      <c r="V1466" s="169"/>
      <c r="W1466" s="180"/>
      <c r="X1466" s="207">
        <v>0</v>
      </c>
      <c r="Y1466" s="263">
        <v>0</v>
      </c>
      <c r="Z1466" s="169"/>
      <c r="AA1466" s="169"/>
      <c r="AB1466" s="169"/>
      <c r="AC1466" s="169"/>
      <c r="AD1466" s="169"/>
      <c r="AE1466" s="169"/>
      <c r="AF1466" s="169"/>
      <c r="AG1466" s="180"/>
      <c r="AH1466" s="207">
        <v>0</v>
      </c>
    </row>
    <row r="1467" spans="2:34" ht="24.75" x14ac:dyDescent="0.25">
      <c r="B1467" s="26"/>
      <c r="C1467" s="110" t="s">
        <v>226</v>
      </c>
      <c r="D1467" s="49">
        <v>0</v>
      </c>
      <c r="E1467" s="23"/>
      <c r="F1467" s="286" t="s">
        <v>2522</v>
      </c>
      <c r="G1467" s="287" t="s">
        <v>2524</v>
      </c>
      <c r="H1467" s="287" t="s">
        <v>2523</v>
      </c>
      <c r="I1467" s="23">
        <v>3.9999999999906777E-3</v>
      </c>
      <c r="J1467" s="169"/>
      <c r="K1467" s="169"/>
      <c r="L1467" s="169"/>
      <c r="M1467" s="169"/>
      <c r="N1467" s="169"/>
      <c r="O1467" s="169"/>
      <c r="P1467" s="169"/>
      <c r="Q1467" s="169"/>
      <c r="R1467" s="169"/>
      <c r="S1467" s="207"/>
      <c r="T1467" s="169"/>
      <c r="U1467" s="169"/>
      <c r="V1467" s="169"/>
      <c r="W1467" s="180"/>
      <c r="X1467" s="207">
        <v>0</v>
      </c>
      <c r="Y1467" s="263">
        <v>3.9999999999906777E-3</v>
      </c>
      <c r="Z1467" s="169"/>
      <c r="AA1467" s="169"/>
      <c r="AB1467" s="169"/>
      <c r="AC1467" s="169"/>
      <c r="AD1467" s="169"/>
      <c r="AE1467" s="169"/>
      <c r="AF1467" s="169"/>
      <c r="AG1467" s="180"/>
      <c r="AH1467" s="207">
        <v>3.9999999999906777E-3</v>
      </c>
    </row>
    <row r="1468" spans="2:34" ht="24.75" x14ac:dyDescent="0.25">
      <c r="B1468" s="26"/>
      <c r="C1468" s="48" t="s">
        <v>1372</v>
      </c>
      <c r="D1468" s="89">
        <v>11</v>
      </c>
      <c r="E1468" s="23"/>
      <c r="F1468" s="286" t="s">
        <v>2522</v>
      </c>
      <c r="G1468" s="287" t="s">
        <v>2524</v>
      </c>
      <c r="H1468" s="287" t="s">
        <v>2523</v>
      </c>
      <c r="I1468" s="23">
        <v>160.69999999999999</v>
      </c>
      <c r="J1468" s="169"/>
      <c r="K1468" s="169"/>
      <c r="L1468" s="169"/>
      <c r="M1468" s="169"/>
      <c r="N1468" s="169"/>
      <c r="O1468" s="169"/>
      <c r="P1468" s="169"/>
      <c r="Q1468" s="169"/>
      <c r="R1468" s="169"/>
      <c r="S1468" s="207"/>
      <c r="T1468" s="169"/>
      <c r="U1468" s="169"/>
      <c r="V1468" s="169"/>
      <c r="W1468" s="180"/>
      <c r="X1468" s="207">
        <v>11</v>
      </c>
      <c r="Y1468" s="263">
        <v>160.69999999999999</v>
      </c>
      <c r="Z1468" s="169"/>
      <c r="AA1468" s="169"/>
      <c r="AB1468" s="169"/>
      <c r="AC1468" s="169"/>
      <c r="AD1468" s="169"/>
      <c r="AE1468" s="169"/>
      <c r="AF1468" s="169"/>
      <c r="AG1468" s="180"/>
      <c r="AH1468" s="207">
        <v>160.69999999999999</v>
      </c>
    </row>
    <row r="1469" spans="2:34" ht="24.75" x14ac:dyDescent="0.25">
      <c r="B1469" s="26"/>
      <c r="C1469" s="48" t="s">
        <v>1373</v>
      </c>
      <c r="D1469" s="89">
        <v>1</v>
      </c>
      <c r="E1469" s="23"/>
      <c r="F1469" s="286" t="s">
        <v>2522</v>
      </c>
      <c r="G1469" s="287" t="s">
        <v>2524</v>
      </c>
      <c r="H1469" s="287" t="s">
        <v>2523</v>
      </c>
      <c r="I1469" s="23">
        <v>15.6</v>
      </c>
      <c r="J1469" s="169"/>
      <c r="K1469" s="169"/>
      <c r="L1469" s="169"/>
      <c r="M1469" s="169"/>
      <c r="N1469" s="169"/>
      <c r="O1469" s="169"/>
      <c r="P1469" s="169"/>
      <c r="Q1469" s="169"/>
      <c r="R1469" s="169"/>
      <c r="S1469" s="207"/>
      <c r="T1469" s="169"/>
      <c r="U1469" s="169"/>
      <c r="V1469" s="169"/>
      <c r="W1469" s="180"/>
      <c r="X1469" s="207">
        <v>1</v>
      </c>
      <c r="Y1469" s="263">
        <v>15.6</v>
      </c>
      <c r="Z1469" s="169"/>
      <c r="AA1469" s="169"/>
      <c r="AB1469" s="169"/>
      <c r="AC1469" s="169"/>
      <c r="AD1469" s="169"/>
      <c r="AE1469" s="169"/>
      <c r="AF1469" s="169"/>
      <c r="AG1469" s="180"/>
      <c r="AH1469" s="207">
        <v>15.6</v>
      </c>
    </row>
    <row r="1470" spans="2:34" ht="24.75" x14ac:dyDescent="0.25">
      <c r="B1470" s="26"/>
      <c r="C1470" s="48" t="s">
        <v>1374</v>
      </c>
      <c r="D1470" s="111">
        <v>15</v>
      </c>
      <c r="E1470" s="23"/>
      <c r="F1470" s="286" t="s">
        <v>2522</v>
      </c>
      <c r="G1470" s="287" t="s">
        <v>2524</v>
      </c>
      <c r="H1470" s="287" t="s">
        <v>2523</v>
      </c>
      <c r="I1470" s="23">
        <v>450</v>
      </c>
      <c r="J1470" s="169"/>
      <c r="K1470" s="169"/>
      <c r="L1470" s="169"/>
      <c r="M1470" s="169"/>
      <c r="N1470" s="169"/>
      <c r="O1470" s="169"/>
      <c r="P1470" s="169"/>
      <c r="Q1470" s="169"/>
      <c r="R1470" s="169"/>
      <c r="S1470" s="207"/>
      <c r="T1470" s="169"/>
      <c r="U1470" s="169"/>
      <c r="V1470" s="169"/>
      <c r="W1470" s="180"/>
      <c r="X1470" s="207">
        <v>15</v>
      </c>
      <c r="Y1470" s="263">
        <v>450</v>
      </c>
      <c r="Z1470" s="169"/>
      <c r="AA1470" s="169"/>
      <c r="AB1470" s="169"/>
      <c r="AC1470" s="169"/>
      <c r="AD1470" s="169"/>
      <c r="AE1470" s="169"/>
      <c r="AF1470" s="169"/>
      <c r="AG1470" s="180"/>
      <c r="AH1470" s="207">
        <v>450</v>
      </c>
    </row>
    <row r="1471" spans="2:34" ht="24.75" x14ac:dyDescent="0.25">
      <c r="B1471" s="26"/>
      <c r="C1471" s="48" t="s">
        <v>1375</v>
      </c>
      <c r="D1471" s="89">
        <v>1</v>
      </c>
      <c r="E1471" s="23"/>
      <c r="F1471" s="286" t="s">
        <v>2522</v>
      </c>
      <c r="G1471" s="287" t="s">
        <v>2524</v>
      </c>
      <c r="H1471" s="287" t="s">
        <v>2523</v>
      </c>
      <c r="I1471" s="23">
        <v>15.6</v>
      </c>
      <c r="J1471" s="169"/>
      <c r="K1471" s="169"/>
      <c r="L1471" s="169"/>
      <c r="M1471" s="169"/>
      <c r="N1471" s="169"/>
      <c r="O1471" s="169"/>
      <c r="P1471" s="169"/>
      <c r="Q1471" s="169"/>
      <c r="R1471" s="169"/>
      <c r="S1471" s="207"/>
      <c r="T1471" s="169"/>
      <c r="U1471" s="169"/>
      <c r="V1471" s="169"/>
      <c r="W1471" s="180"/>
      <c r="X1471" s="207">
        <v>1</v>
      </c>
      <c r="Y1471" s="263">
        <v>15.6</v>
      </c>
      <c r="Z1471" s="169"/>
      <c r="AA1471" s="169"/>
      <c r="AB1471" s="169"/>
      <c r="AC1471" s="169"/>
      <c r="AD1471" s="169"/>
      <c r="AE1471" s="169"/>
      <c r="AF1471" s="169"/>
      <c r="AG1471" s="180"/>
      <c r="AH1471" s="207">
        <v>15.6</v>
      </c>
    </row>
    <row r="1472" spans="2:34" ht="24.75" x14ac:dyDescent="0.25">
      <c r="B1472" s="26"/>
      <c r="C1472" s="48" t="s">
        <v>1376</v>
      </c>
      <c r="D1472" s="89">
        <v>0</v>
      </c>
      <c r="E1472" s="23"/>
      <c r="F1472" s="286" t="s">
        <v>2522</v>
      </c>
      <c r="G1472" s="287" t="s">
        <v>2524</v>
      </c>
      <c r="H1472" s="287" t="s">
        <v>2523</v>
      </c>
      <c r="I1472" s="23">
        <v>0</v>
      </c>
      <c r="J1472" s="169"/>
      <c r="K1472" s="169"/>
      <c r="L1472" s="169"/>
      <c r="M1472" s="169"/>
      <c r="N1472" s="169"/>
      <c r="O1472" s="169"/>
      <c r="P1472" s="169"/>
      <c r="Q1472" s="169"/>
      <c r="R1472" s="169"/>
      <c r="S1472" s="207"/>
      <c r="T1472" s="169"/>
      <c r="U1472" s="169"/>
      <c r="V1472" s="169"/>
      <c r="W1472" s="180"/>
      <c r="X1472" s="207">
        <v>0</v>
      </c>
      <c r="Y1472" s="263">
        <v>0</v>
      </c>
      <c r="Z1472" s="169"/>
      <c r="AA1472" s="169"/>
      <c r="AB1472" s="169"/>
      <c r="AC1472" s="169"/>
      <c r="AD1472" s="169"/>
      <c r="AE1472" s="169"/>
      <c r="AF1472" s="169"/>
      <c r="AG1472" s="180"/>
      <c r="AH1472" s="207">
        <v>0</v>
      </c>
    </row>
    <row r="1473" spans="2:34" ht="24.75" x14ac:dyDescent="0.25">
      <c r="B1473" s="26"/>
      <c r="C1473" s="48" t="s">
        <v>1377</v>
      </c>
      <c r="D1473" s="89">
        <v>0</v>
      </c>
      <c r="E1473" s="23"/>
      <c r="F1473" s="286" t="s">
        <v>2522</v>
      </c>
      <c r="G1473" s="287" t="s">
        <v>2524</v>
      </c>
      <c r="H1473" s="287" t="s">
        <v>2523</v>
      </c>
      <c r="I1473" s="23">
        <v>0</v>
      </c>
      <c r="J1473" s="169"/>
      <c r="K1473" s="169"/>
      <c r="L1473" s="169"/>
      <c r="M1473" s="169"/>
      <c r="N1473" s="169"/>
      <c r="O1473" s="169"/>
      <c r="P1473" s="169"/>
      <c r="Q1473" s="169"/>
      <c r="R1473" s="169"/>
      <c r="S1473" s="207"/>
      <c r="T1473" s="169"/>
      <c r="U1473" s="169"/>
      <c r="V1473" s="169"/>
      <c r="W1473" s="180"/>
      <c r="X1473" s="207">
        <v>0</v>
      </c>
      <c r="Y1473" s="263">
        <v>0</v>
      </c>
      <c r="Z1473" s="169"/>
      <c r="AA1473" s="169"/>
      <c r="AB1473" s="169"/>
      <c r="AC1473" s="169"/>
      <c r="AD1473" s="169"/>
      <c r="AE1473" s="169"/>
      <c r="AF1473" s="169"/>
      <c r="AG1473" s="180"/>
      <c r="AH1473" s="207">
        <v>0</v>
      </c>
    </row>
    <row r="1474" spans="2:34" ht="24.75" x14ac:dyDescent="0.25">
      <c r="B1474" s="26"/>
      <c r="C1474" s="48" t="s">
        <v>1378</v>
      </c>
      <c r="D1474" s="89">
        <v>0</v>
      </c>
      <c r="E1474" s="23"/>
      <c r="F1474" s="286" t="s">
        <v>2522</v>
      </c>
      <c r="G1474" s="287" t="s">
        <v>2524</v>
      </c>
      <c r="H1474" s="287" t="s">
        <v>2523</v>
      </c>
      <c r="I1474" s="23">
        <v>0</v>
      </c>
      <c r="J1474" s="169"/>
      <c r="K1474" s="169"/>
      <c r="L1474" s="169"/>
      <c r="M1474" s="169"/>
      <c r="N1474" s="169"/>
      <c r="O1474" s="169"/>
      <c r="P1474" s="169"/>
      <c r="Q1474" s="169"/>
      <c r="R1474" s="169"/>
      <c r="S1474" s="207"/>
      <c r="T1474" s="169"/>
      <c r="U1474" s="169"/>
      <c r="V1474" s="169"/>
      <c r="W1474" s="180"/>
      <c r="X1474" s="207">
        <v>0</v>
      </c>
      <c r="Y1474" s="263">
        <v>0</v>
      </c>
      <c r="Z1474" s="169"/>
      <c r="AA1474" s="169"/>
      <c r="AB1474" s="169"/>
      <c r="AC1474" s="169"/>
      <c r="AD1474" s="169"/>
      <c r="AE1474" s="169"/>
      <c r="AF1474" s="169"/>
      <c r="AG1474" s="180"/>
      <c r="AH1474" s="207">
        <v>0</v>
      </c>
    </row>
    <row r="1475" spans="2:34" ht="24.75" x14ac:dyDescent="0.25">
      <c r="B1475" s="26"/>
      <c r="C1475" s="48" t="s">
        <v>1379</v>
      </c>
      <c r="D1475" s="89">
        <v>6</v>
      </c>
      <c r="E1475" s="23"/>
      <c r="F1475" s="286" t="s">
        <v>2522</v>
      </c>
      <c r="G1475" s="287" t="s">
        <v>2524</v>
      </c>
      <c r="H1475" s="287" t="s">
        <v>2523</v>
      </c>
      <c r="I1475" s="23">
        <v>3019.7400000000007</v>
      </c>
      <c r="J1475" s="169"/>
      <c r="K1475" s="169"/>
      <c r="L1475" s="169"/>
      <c r="M1475" s="169"/>
      <c r="N1475" s="169"/>
      <c r="O1475" s="169"/>
      <c r="P1475" s="169"/>
      <c r="Q1475" s="169"/>
      <c r="R1475" s="169"/>
      <c r="S1475" s="207"/>
      <c r="T1475" s="169"/>
      <c r="U1475" s="169"/>
      <c r="V1475" s="169"/>
      <c r="W1475" s="180"/>
      <c r="X1475" s="207">
        <v>6</v>
      </c>
      <c r="Y1475" s="263">
        <v>3019.7400000000007</v>
      </c>
      <c r="Z1475" s="169"/>
      <c r="AA1475" s="169"/>
      <c r="AB1475" s="169"/>
      <c r="AC1475" s="169"/>
      <c r="AD1475" s="169"/>
      <c r="AE1475" s="169"/>
      <c r="AF1475" s="169"/>
      <c r="AG1475" s="180"/>
      <c r="AH1475" s="207">
        <v>3019.7400000000007</v>
      </c>
    </row>
    <row r="1476" spans="2:34" ht="24.75" x14ac:dyDescent="0.25">
      <c r="B1476" s="26"/>
      <c r="C1476" s="48" t="s">
        <v>1380</v>
      </c>
      <c r="D1476" s="89">
        <v>7</v>
      </c>
      <c r="E1476" s="23"/>
      <c r="F1476" s="286" t="s">
        <v>2522</v>
      </c>
      <c r="G1476" s="287" t="s">
        <v>2524</v>
      </c>
      <c r="H1476" s="287" t="s">
        <v>2523</v>
      </c>
      <c r="I1476" s="23">
        <v>7234.920000000001</v>
      </c>
      <c r="J1476" s="169"/>
      <c r="K1476" s="169"/>
      <c r="L1476" s="169"/>
      <c r="M1476" s="169"/>
      <c r="N1476" s="169"/>
      <c r="O1476" s="169"/>
      <c r="P1476" s="169"/>
      <c r="Q1476" s="169"/>
      <c r="R1476" s="169"/>
      <c r="S1476" s="207"/>
      <c r="T1476" s="169"/>
      <c r="U1476" s="169"/>
      <c r="V1476" s="169"/>
      <c r="W1476" s="180"/>
      <c r="X1476" s="207">
        <v>7</v>
      </c>
      <c r="Y1476" s="263">
        <v>7234.920000000001</v>
      </c>
      <c r="Z1476" s="169"/>
      <c r="AA1476" s="169"/>
      <c r="AB1476" s="169"/>
      <c r="AC1476" s="169"/>
      <c r="AD1476" s="169"/>
      <c r="AE1476" s="169"/>
      <c r="AF1476" s="169"/>
      <c r="AG1476" s="180"/>
      <c r="AH1476" s="207">
        <v>7234.920000000001</v>
      </c>
    </row>
    <row r="1477" spans="2:34" ht="24.75" x14ac:dyDescent="0.25">
      <c r="B1477" s="26"/>
      <c r="C1477" s="48" t="s">
        <v>1381</v>
      </c>
      <c r="D1477" s="49">
        <v>0</v>
      </c>
      <c r="E1477" s="23"/>
      <c r="F1477" s="286" t="s">
        <v>2522</v>
      </c>
      <c r="G1477" s="287" t="s">
        <v>2524</v>
      </c>
      <c r="H1477" s="287" t="s">
        <v>2523</v>
      </c>
      <c r="I1477" s="23">
        <v>0</v>
      </c>
      <c r="J1477" s="169"/>
      <c r="K1477" s="169"/>
      <c r="L1477" s="169"/>
      <c r="M1477" s="169"/>
      <c r="N1477" s="169"/>
      <c r="O1477" s="169"/>
      <c r="P1477" s="169"/>
      <c r="Q1477" s="169"/>
      <c r="R1477" s="169"/>
      <c r="S1477" s="207"/>
      <c r="T1477" s="169"/>
      <c r="U1477" s="169"/>
      <c r="V1477" s="169"/>
      <c r="W1477" s="180"/>
      <c r="X1477" s="207">
        <v>0</v>
      </c>
      <c r="Y1477" s="263">
        <v>0</v>
      </c>
      <c r="Z1477" s="169"/>
      <c r="AA1477" s="169"/>
      <c r="AB1477" s="169"/>
      <c r="AC1477" s="169"/>
      <c r="AD1477" s="169"/>
      <c r="AE1477" s="169"/>
      <c r="AF1477" s="169"/>
      <c r="AG1477" s="180"/>
      <c r="AH1477" s="207">
        <v>0</v>
      </c>
    </row>
    <row r="1478" spans="2:34" ht="24.75" x14ac:dyDescent="0.25">
      <c r="B1478" s="26"/>
      <c r="C1478" s="48" t="s">
        <v>1382</v>
      </c>
      <c r="D1478" s="49">
        <v>0</v>
      </c>
      <c r="E1478" s="23"/>
      <c r="F1478" s="286" t="s">
        <v>2522</v>
      </c>
      <c r="G1478" s="287" t="s">
        <v>2524</v>
      </c>
      <c r="H1478" s="287" t="s">
        <v>2523</v>
      </c>
      <c r="I1478" s="23">
        <v>0</v>
      </c>
      <c r="J1478" s="169"/>
      <c r="K1478" s="169"/>
      <c r="L1478" s="169"/>
      <c r="M1478" s="169"/>
      <c r="N1478" s="169"/>
      <c r="O1478" s="169"/>
      <c r="P1478" s="169"/>
      <c r="Q1478" s="169"/>
      <c r="R1478" s="169"/>
      <c r="S1478" s="207"/>
      <c r="T1478" s="169"/>
      <c r="U1478" s="169"/>
      <c r="V1478" s="169"/>
      <c r="W1478" s="180"/>
      <c r="X1478" s="207">
        <v>0</v>
      </c>
      <c r="Y1478" s="263">
        <v>0</v>
      </c>
      <c r="Z1478" s="169"/>
      <c r="AA1478" s="169"/>
      <c r="AB1478" s="169"/>
      <c r="AC1478" s="169"/>
      <c r="AD1478" s="169"/>
      <c r="AE1478" s="169"/>
      <c r="AF1478" s="169"/>
      <c r="AG1478" s="180"/>
      <c r="AH1478" s="207">
        <v>0</v>
      </c>
    </row>
    <row r="1479" spans="2:34" ht="24.75" x14ac:dyDescent="0.25">
      <c r="B1479" s="26"/>
      <c r="C1479" s="87" t="s">
        <v>1383</v>
      </c>
      <c r="D1479" s="89">
        <v>4</v>
      </c>
      <c r="E1479" s="88"/>
      <c r="F1479" s="286" t="s">
        <v>2522</v>
      </c>
      <c r="G1479" s="287" t="s">
        <v>2524</v>
      </c>
      <c r="H1479" s="287" t="s">
        <v>2523</v>
      </c>
      <c r="I1479" s="88">
        <v>358.32</v>
      </c>
      <c r="J1479" s="169"/>
      <c r="K1479" s="169"/>
      <c r="L1479" s="169"/>
      <c r="M1479" s="169"/>
      <c r="N1479" s="169"/>
      <c r="O1479" s="169"/>
      <c r="P1479" s="169"/>
      <c r="Q1479" s="169"/>
      <c r="R1479" s="169"/>
      <c r="S1479" s="207"/>
      <c r="T1479" s="169"/>
      <c r="U1479" s="169"/>
      <c r="V1479" s="169"/>
      <c r="W1479" s="180"/>
      <c r="X1479" s="207">
        <v>4</v>
      </c>
      <c r="Y1479" s="263">
        <v>358.32</v>
      </c>
      <c r="Z1479" s="169"/>
      <c r="AA1479" s="169"/>
      <c r="AB1479" s="169"/>
      <c r="AC1479" s="169"/>
      <c r="AD1479" s="169"/>
      <c r="AE1479" s="169"/>
      <c r="AF1479" s="169"/>
      <c r="AG1479" s="180"/>
      <c r="AH1479" s="207">
        <v>358.32</v>
      </c>
    </row>
    <row r="1480" spans="2:34" ht="30" x14ac:dyDescent="0.25">
      <c r="B1480" s="26"/>
      <c r="C1480" s="161" t="s">
        <v>1384</v>
      </c>
      <c r="D1480" s="89">
        <v>7</v>
      </c>
      <c r="E1480" s="23"/>
      <c r="F1480" s="286" t="s">
        <v>2522</v>
      </c>
      <c r="G1480" s="287" t="s">
        <v>2524</v>
      </c>
      <c r="H1480" s="287" t="s">
        <v>2523</v>
      </c>
      <c r="I1480" s="23">
        <v>12058.199999999999</v>
      </c>
      <c r="J1480" s="169"/>
      <c r="K1480" s="169"/>
      <c r="L1480" s="169"/>
      <c r="M1480" s="169"/>
      <c r="N1480" s="169"/>
      <c r="O1480" s="169"/>
      <c r="P1480" s="169"/>
      <c r="Q1480" s="169"/>
      <c r="R1480" s="169"/>
      <c r="S1480" s="207"/>
      <c r="T1480" s="169"/>
      <c r="U1480" s="169"/>
      <c r="V1480" s="169"/>
      <c r="W1480" s="180"/>
      <c r="X1480" s="207">
        <v>7</v>
      </c>
      <c r="Y1480" s="263">
        <v>12058.199999999999</v>
      </c>
      <c r="Z1480" s="169"/>
      <c r="AA1480" s="169"/>
      <c r="AB1480" s="169"/>
      <c r="AC1480" s="169"/>
      <c r="AD1480" s="169"/>
      <c r="AE1480" s="169"/>
      <c r="AF1480" s="169"/>
      <c r="AG1480" s="180"/>
      <c r="AH1480" s="207">
        <v>12058.199999999999</v>
      </c>
    </row>
    <row r="1481" spans="2:34" ht="24.75" x14ac:dyDescent="0.25">
      <c r="B1481" s="26"/>
      <c r="C1481" s="87" t="s">
        <v>1385</v>
      </c>
      <c r="D1481" s="89">
        <v>0</v>
      </c>
      <c r="E1481" s="23"/>
      <c r="F1481" s="286" t="s">
        <v>2522</v>
      </c>
      <c r="G1481" s="287" t="s">
        <v>2524</v>
      </c>
      <c r="H1481" s="287" t="s">
        <v>2523</v>
      </c>
      <c r="I1481" s="23">
        <v>0</v>
      </c>
      <c r="J1481" s="169"/>
      <c r="K1481" s="169"/>
      <c r="L1481" s="169"/>
      <c r="M1481" s="169"/>
      <c r="N1481" s="169"/>
      <c r="O1481" s="169"/>
      <c r="P1481" s="169"/>
      <c r="Q1481" s="169"/>
      <c r="R1481" s="169"/>
      <c r="S1481" s="207"/>
      <c r="T1481" s="169"/>
      <c r="U1481" s="169"/>
      <c r="V1481" s="169"/>
      <c r="W1481" s="180"/>
      <c r="X1481" s="207">
        <v>0</v>
      </c>
      <c r="Y1481" s="263">
        <v>0</v>
      </c>
      <c r="Z1481" s="169"/>
      <c r="AA1481" s="169"/>
      <c r="AB1481" s="169"/>
      <c r="AC1481" s="169"/>
      <c r="AD1481" s="169"/>
      <c r="AE1481" s="169"/>
      <c r="AF1481" s="169"/>
      <c r="AG1481" s="180"/>
      <c r="AH1481" s="207">
        <v>0</v>
      </c>
    </row>
    <row r="1482" spans="2:34" ht="24.75" x14ac:dyDescent="0.25">
      <c r="B1482" s="26">
        <v>24903</v>
      </c>
      <c r="C1482" s="87" t="s">
        <v>1386</v>
      </c>
      <c r="D1482" s="89">
        <v>0</v>
      </c>
      <c r="E1482" s="88"/>
      <c r="F1482" s="286" t="s">
        <v>2522</v>
      </c>
      <c r="G1482" s="287" t="s">
        <v>2524</v>
      </c>
      <c r="H1482" s="287" t="s">
        <v>2523</v>
      </c>
      <c r="I1482" s="88">
        <v>358.32</v>
      </c>
      <c r="J1482" s="169"/>
      <c r="K1482" s="169"/>
      <c r="L1482" s="169"/>
      <c r="M1482" s="169"/>
      <c r="N1482" s="169"/>
      <c r="O1482" s="169"/>
      <c r="P1482" s="169"/>
      <c r="Q1482" s="169"/>
      <c r="R1482" s="169"/>
      <c r="S1482" s="207"/>
      <c r="T1482" s="169"/>
      <c r="U1482" s="169"/>
      <c r="V1482" s="169"/>
      <c r="W1482" s="180"/>
      <c r="X1482" s="207">
        <v>0</v>
      </c>
      <c r="Y1482" s="263">
        <v>358.32</v>
      </c>
      <c r="Z1482" s="169"/>
      <c r="AA1482" s="169"/>
      <c r="AB1482" s="169"/>
      <c r="AC1482" s="169"/>
      <c r="AD1482" s="169"/>
      <c r="AE1482" s="169"/>
      <c r="AF1482" s="169"/>
      <c r="AG1482" s="180"/>
      <c r="AH1482" s="207">
        <v>358.32</v>
      </c>
    </row>
    <row r="1483" spans="2:34" ht="24.75" x14ac:dyDescent="0.25">
      <c r="B1483" s="26"/>
      <c r="C1483" s="87"/>
      <c r="D1483" s="89">
        <v>0</v>
      </c>
      <c r="E1483" s="88"/>
      <c r="F1483" s="286" t="s">
        <v>2522</v>
      </c>
      <c r="G1483" s="287" t="s">
        <v>2524</v>
      </c>
      <c r="H1483" s="287" t="s">
        <v>2523</v>
      </c>
      <c r="I1483" s="88">
        <v>0</v>
      </c>
      <c r="J1483" s="169"/>
      <c r="K1483" s="169"/>
      <c r="L1483" s="169"/>
      <c r="M1483" s="169"/>
      <c r="N1483" s="169"/>
      <c r="O1483" s="169"/>
      <c r="P1483" s="169"/>
      <c r="Q1483" s="169"/>
      <c r="R1483" s="169"/>
      <c r="S1483" s="207"/>
      <c r="T1483" s="169"/>
      <c r="U1483" s="169"/>
      <c r="V1483" s="169"/>
      <c r="W1483" s="180"/>
      <c r="X1483" s="207">
        <v>0</v>
      </c>
      <c r="Y1483" s="263">
        <v>0</v>
      </c>
      <c r="Z1483" s="169"/>
      <c r="AA1483" s="169"/>
      <c r="AB1483" s="169"/>
      <c r="AC1483" s="169"/>
      <c r="AD1483" s="169"/>
      <c r="AE1483" s="169"/>
      <c r="AF1483" s="169"/>
      <c r="AG1483" s="180"/>
      <c r="AH1483" s="207">
        <v>0</v>
      </c>
    </row>
    <row r="1484" spans="2:34" ht="24.75" x14ac:dyDescent="0.25">
      <c r="B1484" s="15">
        <v>24904</v>
      </c>
      <c r="C1484" s="67" t="s">
        <v>1387</v>
      </c>
      <c r="D1484" s="15"/>
      <c r="E1484" s="15"/>
      <c r="F1484" s="15"/>
      <c r="G1484" s="15"/>
      <c r="H1484" s="15"/>
      <c r="I1484" s="172">
        <v>334214.09840000013</v>
      </c>
      <c r="J1484" s="173"/>
      <c r="K1484" s="173"/>
      <c r="L1484" s="173"/>
      <c r="M1484" s="173"/>
      <c r="N1484" s="173"/>
      <c r="O1484" s="173"/>
      <c r="P1484" s="173"/>
      <c r="Q1484" s="184">
        <v>39718.888235294129</v>
      </c>
      <c r="R1484" s="184">
        <v>37</v>
      </c>
      <c r="S1484" s="184">
        <v>66076.13</v>
      </c>
      <c r="T1484" s="184">
        <v>13</v>
      </c>
      <c r="U1484" s="184">
        <v>5588.39</v>
      </c>
      <c r="V1484" s="184">
        <v>0</v>
      </c>
      <c r="W1484" s="204">
        <v>0</v>
      </c>
      <c r="X1484" s="184">
        <v>378</v>
      </c>
      <c r="Y1484" s="267">
        <v>222830.69016470588</v>
      </c>
      <c r="Z1484" s="184">
        <v>0</v>
      </c>
      <c r="AA1484" s="184">
        <v>0</v>
      </c>
      <c r="AB1484" s="184">
        <v>0</v>
      </c>
      <c r="AC1484" s="184">
        <v>0</v>
      </c>
      <c r="AD1484" s="184">
        <v>0</v>
      </c>
      <c r="AE1484" s="184">
        <v>0</v>
      </c>
      <c r="AF1484" s="184">
        <v>0</v>
      </c>
      <c r="AG1484" s="184">
        <v>0</v>
      </c>
      <c r="AH1484" s="184">
        <v>334214.09840000013</v>
      </c>
    </row>
    <row r="1485" spans="2:34" ht="24.75" x14ac:dyDescent="0.25">
      <c r="B1485" s="26"/>
      <c r="C1485" s="48" t="s">
        <v>1388</v>
      </c>
      <c r="D1485" s="49">
        <v>15</v>
      </c>
      <c r="E1485" s="23">
        <v>117.14</v>
      </c>
      <c r="F1485" s="286" t="s">
        <v>2522</v>
      </c>
      <c r="G1485" s="287" t="s">
        <v>2524</v>
      </c>
      <c r="H1485" s="287" t="s">
        <v>2523</v>
      </c>
      <c r="I1485" s="23">
        <v>1757.1</v>
      </c>
      <c r="J1485" s="169"/>
      <c r="K1485" s="169"/>
      <c r="L1485" s="169"/>
      <c r="M1485" s="169"/>
      <c r="N1485" s="169"/>
      <c r="O1485" s="169"/>
      <c r="P1485" s="169"/>
      <c r="Q1485" s="207">
        <v>0</v>
      </c>
      <c r="R1485" s="169"/>
      <c r="S1485" s="207"/>
      <c r="T1485" s="169"/>
      <c r="U1485" s="169"/>
      <c r="V1485" s="169"/>
      <c r="W1485" s="180"/>
      <c r="X1485" s="207">
        <v>15</v>
      </c>
      <c r="Y1485" s="263">
        <v>1757.1</v>
      </c>
      <c r="Z1485" s="169"/>
      <c r="AA1485" s="169"/>
      <c r="AB1485" s="169"/>
      <c r="AC1485" s="169"/>
      <c r="AD1485" s="169"/>
      <c r="AE1485" s="169"/>
      <c r="AF1485" s="169"/>
      <c r="AG1485" s="180"/>
      <c r="AH1485" s="207">
        <v>1757.1</v>
      </c>
    </row>
    <row r="1486" spans="2:34" ht="24.75" x14ac:dyDescent="0.25">
      <c r="B1486" s="26"/>
      <c r="C1486" s="48" t="s">
        <v>1389</v>
      </c>
      <c r="D1486" s="49">
        <v>4</v>
      </c>
      <c r="E1486" s="23">
        <v>165.36959999999999</v>
      </c>
      <c r="F1486" s="286" t="s">
        <v>2522</v>
      </c>
      <c r="G1486" s="287" t="s">
        <v>2524</v>
      </c>
      <c r="H1486" s="287" t="s">
        <v>2523</v>
      </c>
      <c r="I1486" s="23">
        <v>661.47839999999997</v>
      </c>
      <c r="J1486" s="169"/>
      <c r="K1486" s="169"/>
      <c r="L1486" s="169"/>
      <c r="M1486" s="169"/>
      <c r="N1486" s="169"/>
      <c r="O1486" s="169"/>
      <c r="P1486" s="169"/>
      <c r="Q1486" s="207">
        <v>0</v>
      </c>
      <c r="R1486" s="169"/>
      <c r="S1486" s="207"/>
      <c r="T1486" s="169"/>
      <c r="U1486" s="169"/>
      <c r="V1486" s="169"/>
      <c r="W1486" s="180"/>
      <c r="X1486" s="207">
        <v>4</v>
      </c>
      <c r="Y1486" s="263">
        <v>661.47839999999997</v>
      </c>
      <c r="Z1486" s="169"/>
      <c r="AA1486" s="169"/>
      <c r="AB1486" s="169"/>
      <c r="AC1486" s="169"/>
      <c r="AD1486" s="169"/>
      <c r="AE1486" s="169"/>
      <c r="AF1486" s="169"/>
      <c r="AG1486" s="180"/>
      <c r="AH1486" s="207">
        <v>661.47839999999997</v>
      </c>
    </row>
    <row r="1487" spans="2:34" ht="24.75" x14ac:dyDescent="0.25">
      <c r="B1487" s="26"/>
      <c r="C1487" s="48" t="s">
        <v>1390</v>
      </c>
      <c r="D1487" s="49">
        <v>4</v>
      </c>
      <c r="E1487" s="23">
        <v>172.26</v>
      </c>
      <c r="F1487" s="286" t="s">
        <v>2522</v>
      </c>
      <c r="G1487" s="287" t="s">
        <v>2524</v>
      </c>
      <c r="H1487" s="287" t="s">
        <v>2523</v>
      </c>
      <c r="I1487" s="23">
        <v>689.04</v>
      </c>
      <c r="J1487" s="169"/>
      <c r="K1487" s="169"/>
      <c r="L1487" s="169"/>
      <c r="M1487" s="169"/>
      <c r="N1487" s="169"/>
      <c r="O1487" s="169"/>
      <c r="P1487" s="169"/>
      <c r="Q1487" s="207">
        <v>0</v>
      </c>
      <c r="R1487" s="169"/>
      <c r="S1487" s="207"/>
      <c r="T1487" s="169"/>
      <c r="U1487" s="169"/>
      <c r="V1487" s="169"/>
      <c r="W1487" s="180"/>
      <c r="X1487" s="207">
        <v>4</v>
      </c>
      <c r="Y1487" s="263">
        <v>689.04</v>
      </c>
      <c r="Z1487" s="169"/>
      <c r="AA1487" s="169"/>
      <c r="AB1487" s="169"/>
      <c r="AC1487" s="169"/>
      <c r="AD1487" s="169"/>
      <c r="AE1487" s="169"/>
      <c r="AF1487" s="169"/>
      <c r="AG1487" s="180"/>
      <c r="AH1487" s="207">
        <v>689.04</v>
      </c>
    </row>
    <row r="1488" spans="2:34" ht="24.75" x14ac:dyDescent="0.25">
      <c r="B1488" s="26"/>
      <c r="C1488" s="48" t="s">
        <v>1391</v>
      </c>
      <c r="D1488" s="49">
        <v>4</v>
      </c>
      <c r="E1488" s="23">
        <v>165.36959999999999</v>
      </c>
      <c r="F1488" s="286" t="s">
        <v>2522</v>
      </c>
      <c r="G1488" s="287" t="s">
        <v>2524</v>
      </c>
      <c r="H1488" s="287" t="s">
        <v>2523</v>
      </c>
      <c r="I1488" s="23">
        <v>661.47839999999997</v>
      </c>
      <c r="J1488" s="169"/>
      <c r="K1488" s="169"/>
      <c r="L1488" s="169"/>
      <c r="M1488" s="169"/>
      <c r="N1488" s="169"/>
      <c r="O1488" s="169"/>
      <c r="P1488" s="169"/>
      <c r="Q1488" s="207">
        <v>0</v>
      </c>
      <c r="R1488" s="169"/>
      <c r="S1488" s="207"/>
      <c r="T1488" s="169"/>
      <c r="U1488" s="169"/>
      <c r="V1488" s="169"/>
      <c r="W1488" s="180"/>
      <c r="X1488" s="207">
        <v>4</v>
      </c>
      <c r="Y1488" s="263">
        <v>661.47839999999997</v>
      </c>
      <c r="Z1488" s="169"/>
      <c r="AA1488" s="169"/>
      <c r="AB1488" s="169"/>
      <c r="AC1488" s="169"/>
      <c r="AD1488" s="169"/>
      <c r="AE1488" s="169"/>
      <c r="AF1488" s="169"/>
      <c r="AG1488" s="180"/>
      <c r="AH1488" s="207">
        <v>661.47839999999997</v>
      </c>
    </row>
    <row r="1489" spans="2:34" ht="24.75" x14ac:dyDescent="0.25">
      <c r="B1489" s="26"/>
      <c r="C1489" s="48" t="s">
        <v>1392</v>
      </c>
      <c r="D1489" s="49">
        <v>4</v>
      </c>
      <c r="E1489" s="23">
        <v>165.36959999999999</v>
      </c>
      <c r="F1489" s="286" t="s">
        <v>2522</v>
      </c>
      <c r="G1489" s="287" t="s">
        <v>2524</v>
      </c>
      <c r="H1489" s="287" t="s">
        <v>2523</v>
      </c>
      <c r="I1489" s="23">
        <v>661.47839999999997</v>
      </c>
      <c r="J1489" s="169"/>
      <c r="K1489" s="169"/>
      <c r="L1489" s="169"/>
      <c r="M1489" s="169"/>
      <c r="N1489" s="169"/>
      <c r="O1489" s="169"/>
      <c r="P1489" s="169"/>
      <c r="Q1489" s="207">
        <v>0</v>
      </c>
      <c r="R1489" s="169"/>
      <c r="S1489" s="207"/>
      <c r="T1489" s="169"/>
      <c r="U1489" s="169"/>
      <c r="V1489" s="169"/>
      <c r="W1489" s="180"/>
      <c r="X1489" s="207">
        <v>4</v>
      </c>
      <c r="Y1489" s="263">
        <v>661.47839999999997</v>
      </c>
      <c r="Z1489" s="169"/>
      <c r="AA1489" s="169"/>
      <c r="AB1489" s="169"/>
      <c r="AC1489" s="169"/>
      <c r="AD1489" s="169"/>
      <c r="AE1489" s="169"/>
      <c r="AF1489" s="169"/>
      <c r="AG1489" s="180"/>
      <c r="AH1489" s="207">
        <v>661.47839999999997</v>
      </c>
    </row>
    <row r="1490" spans="2:34" ht="24.75" x14ac:dyDescent="0.25">
      <c r="B1490" s="26"/>
      <c r="C1490" s="48" t="s">
        <v>1393</v>
      </c>
      <c r="D1490" s="49">
        <v>4</v>
      </c>
      <c r="E1490" s="23">
        <v>165.36959999999999</v>
      </c>
      <c r="F1490" s="286" t="s">
        <v>2522</v>
      </c>
      <c r="G1490" s="287" t="s">
        <v>2524</v>
      </c>
      <c r="H1490" s="287" t="s">
        <v>2523</v>
      </c>
      <c r="I1490" s="23">
        <v>661.47839999999997</v>
      </c>
      <c r="J1490" s="169"/>
      <c r="K1490" s="169"/>
      <c r="L1490" s="169"/>
      <c r="M1490" s="169"/>
      <c r="N1490" s="169"/>
      <c r="O1490" s="169"/>
      <c r="P1490" s="169"/>
      <c r="Q1490" s="207">
        <v>0</v>
      </c>
      <c r="R1490" s="169"/>
      <c r="S1490" s="207"/>
      <c r="T1490" s="169"/>
      <c r="U1490" s="169"/>
      <c r="V1490" s="169"/>
      <c r="W1490" s="180"/>
      <c r="X1490" s="207">
        <v>4</v>
      </c>
      <c r="Y1490" s="263">
        <v>661.47839999999997</v>
      </c>
      <c r="Z1490" s="169"/>
      <c r="AA1490" s="169"/>
      <c r="AB1490" s="169"/>
      <c r="AC1490" s="169"/>
      <c r="AD1490" s="169"/>
      <c r="AE1490" s="169"/>
      <c r="AF1490" s="169"/>
      <c r="AG1490" s="180"/>
      <c r="AH1490" s="207">
        <v>661.47839999999997</v>
      </c>
    </row>
    <row r="1491" spans="2:34" ht="24.75" x14ac:dyDescent="0.25">
      <c r="B1491" s="26"/>
      <c r="C1491" s="48" t="s">
        <v>1394</v>
      </c>
      <c r="D1491" s="49">
        <v>4</v>
      </c>
      <c r="E1491" s="23">
        <v>165.36959999999999</v>
      </c>
      <c r="F1491" s="286" t="s">
        <v>2522</v>
      </c>
      <c r="G1491" s="287" t="s">
        <v>2524</v>
      </c>
      <c r="H1491" s="287" t="s">
        <v>2523</v>
      </c>
      <c r="I1491" s="23">
        <v>661.47839999999997</v>
      </c>
      <c r="J1491" s="169"/>
      <c r="K1491" s="169"/>
      <c r="L1491" s="169"/>
      <c r="M1491" s="169"/>
      <c r="N1491" s="169"/>
      <c r="O1491" s="169"/>
      <c r="P1491" s="169"/>
      <c r="Q1491" s="207">
        <v>0</v>
      </c>
      <c r="R1491" s="169"/>
      <c r="S1491" s="207"/>
      <c r="T1491" s="169"/>
      <c r="U1491" s="169"/>
      <c r="V1491" s="169"/>
      <c r="W1491" s="180"/>
      <c r="X1491" s="207">
        <v>4</v>
      </c>
      <c r="Y1491" s="263">
        <v>661.47839999999997</v>
      </c>
      <c r="Z1491" s="169"/>
      <c r="AA1491" s="169"/>
      <c r="AB1491" s="169"/>
      <c r="AC1491" s="169"/>
      <c r="AD1491" s="169"/>
      <c r="AE1491" s="169"/>
      <c r="AF1491" s="169"/>
      <c r="AG1491" s="180"/>
      <c r="AH1491" s="207">
        <v>661.47839999999997</v>
      </c>
    </row>
    <row r="1492" spans="2:34" ht="24.75" x14ac:dyDescent="0.25">
      <c r="B1492" s="26"/>
      <c r="C1492" s="48" t="s">
        <v>1395</v>
      </c>
      <c r="D1492" s="49">
        <v>3</v>
      </c>
      <c r="E1492" s="23">
        <v>158.68</v>
      </c>
      <c r="F1492" s="286" t="s">
        <v>2522</v>
      </c>
      <c r="G1492" s="287" t="s">
        <v>2524</v>
      </c>
      <c r="H1492" s="287" t="s">
        <v>2523</v>
      </c>
      <c r="I1492" s="23">
        <v>476.04</v>
      </c>
      <c r="J1492" s="169"/>
      <c r="K1492" s="169"/>
      <c r="L1492" s="169"/>
      <c r="M1492" s="169"/>
      <c r="N1492" s="169"/>
      <c r="O1492" s="169"/>
      <c r="P1492" s="169"/>
      <c r="Q1492" s="207">
        <v>0</v>
      </c>
      <c r="R1492" s="169"/>
      <c r="S1492" s="207"/>
      <c r="T1492" s="169">
        <v>1</v>
      </c>
      <c r="U1492" s="169">
        <v>158.68</v>
      </c>
      <c r="V1492" s="169"/>
      <c r="W1492" s="180"/>
      <c r="X1492" s="207">
        <v>2</v>
      </c>
      <c r="Y1492" s="263">
        <v>317.36</v>
      </c>
      <c r="Z1492" s="169"/>
      <c r="AA1492" s="169"/>
      <c r="AB1492" s="169"/>
      <c r="AC1492" s="169"/>
      <c r="AD1492" s="169"/>
      <c r="AE1492" s="169"/>
      <c r="AF1492" s="169"/>
      <c r="AG1492" s="180"/>
      <c r="AH1492" s="207">
        <v>476.04</v>
      </c>
    </row>
    <row r="1493" spans="2:34" ht="24.75" x14ac:dyDescent="0.25">
      <c r="B1493" s="26"/>
      <c r="C1493" s="48" t="s">
        <v>1396</v>
      </c>
      <c r="D1493" s="49">
        <v>0</v>
      </c>
      <c r="E1493" s="23"/>
      <c r="F1493" s="286" t="s">
        <v>2522</v>
      </c>
      <c r="G1493" s="287" t="s">
        <v>2524</v>
      </c>
      <c r="H1493" s="287" t="s">
        <v>2523</v>
      </c>
      <c r="I1493" s="23">
        <v>0</v>
      </c>
      <c r="J1493" s="169"/>
      <c r="K1493" s="169"/>
      <c r="L1493" s="169"/>
      <c r="M1493" s="169"/>
      <c r="N1493" s="169"/>
      <c r="O1493" s="169"/>
      <c r="P1493" s="169"/>
      <c r="Q1493" s="207">
        <v>0</v>
      </c>
      <c r="R1493" s="169"/>
      <c r="S1493" s="207"/>
      <c r="T1493" s="169"/>
      <c r="U1493" s="169"/>
      <c r="V1493" s="169"/>
      <c r="W1493" s="180"/>
      <c r="X1493" s="207">
        <v>0</v>
      </c>
      <c r="Y1493" s="263">
        <v>0</v>
      </c>
      <c r="Z1493" s="169"/>
      <c r="AA1493" s="169"/>
      <c r="AB1493" s="169"/>
      <c r="AC1493" s="169"/>
      <c r="AD1493" s="169"/>
      <c r="AE1493" s="169"/>
      <c r="AF1493" s="169"/>
      <c r="AG1493" s="180"/>
      <c r="AH1493" s="207">
        <v>0</v>
      </c>
    </row>
    <row r="1494" spans="2:34" ht="24.75" x14ac:dyDescent="0.25">
      <c r="B1494" s="26"/>
      <c r="C1494" s="48" t="s">
        <v>1397</v>
      </c>
      <c r="D1494" s="49">
        <v>30</v>
      </c>
      <c r="E1494" s="23">
        <v>496.10880000000009</v>
      </c>
      <c r="F1494" s="286" t="s">
        <v>2522</v>
      </c>
      <c r="G1494" s="287" t="s">
        <v>2524</v>
      </c>
      <c r="H1494" s="287" t="s">
        <v>2523</v>
      </c>
      <c r="I1494" s="23">
        <v>14883.264000000003</v>
      </c>
      <c r="J1494" s="169"/>
      <c r="K1494" s="169"/>
      <c r="L1494" s="169"/>
      <c r="M1494" s="169"/>
      <c r="N1494" s="169"/>
      <c r="O1494" s="169"/>
      <c r="P1494" s="169"/>
      <c r="Q1494" s="207">
        <v>0</v>
      </c>
      <c r="R1494" s="169"/>
      <c r="S1494" s="207"/>
      <c r="T1494" s="169"/>
      <c r="U1494" s="169"/>
      <c r="V1494" s="169"/>
      <c r="W1494" s="180"/>
      <c r="X1494" s="207">
        <v>30</v>
      </c>
      <c r="Y1494" s="263">
        <v>14883.264000000003</v>
      </c>
      <c r="Z1494" s="169"/>
      <c r="AA1494" s="169"/>
      <c r="AB1494" s="169"/>
      <c r="AC1494" s="169"/>
      <c r="AD1494" s="169"/>
      <c r="AE1494" s="169"/>
      <c r="AF1494" s="169"/>
      <c r="AG1494" s="180"/>
      <c r="AH1494" s="207">
        <v>14883.264000000003</v>
      </c>
    </row>
    <row r="1495" spans="2:34" ht="24.75" x14ac:dyDescent="0.25">
      <c r="B1495" s="26"/>
      <c r="C1495" s="48" t="s">
        <v>1398</v>
      </c>
      <c r="D1495" s="49">
        <v>0</v>
      </c>
      <c r="E1495" s="23"/>
      <c r="F1495" s="286" t="s">
        <v>2522</v>
      </c>
      <c r="G1495" s="287" t="s">
        <v>2524</v>
      </c>
      <c r="H1495" s="287" t="s">
        <v>2523</v>
      </c>
      <c r="I1495" s="23">
        <v>0</v>
      </c>
      <c r="J1495" s="169"/>
      <c r="K1495" s="169"/>
      <c r="L1495" s="169"/>
      <c r="M1495" s="169"/>
      <c r="N1495" s="169"/>
      <c r="O1495" s="169"/>
      <c r="P1495" s="169"/>
      <c r="Q1495" s="207">
        <v>0</v>
      </c>
      <c r="R1495" s="169"/>
      <c r="S1495" s="207"/>
      <c r="T1495" s="169"/>
      <c r="U1495" s="169"/>
      <c r="V1495" s="169"/>
      <c r="W1495" s="180"/>
      <c r="X1495" s="207">
        <v>0</v>
      </c>
      <c r="Y1495" s="263">
        <v>0</v>
      </c>
      <c r="Z1495" s="169"/>
      <c r="AA1495" s="169"/>
      <c r="AB1495" s="169"/>
      <c r="AC1495" s="169"/>
      <c r="AD1495" s="169"/>
      <c r="AE1495" s="169"/>
      <c r="AF1495" s="169"/>
      <c r="AG1495" s="180"/>
      <c r="AH1495" s="207">
        <v>0</v>
      </c>
    </row>
    <row r="1496" spans="2:34" ht="24.75" x14ac:dyDescent="0.25">
      <c r="B1496" s="26"/>
      <c r="C1496" s="48" t="s">
        <v>1399</v>
      </c>
      <c r="D1496" s="49">
        <v>40</v>
      </c>
      <c r="E1496" s="23">
        <v>365.19119999999998</v>
      </c>
      <c r="F1496" s="286" t="s">
        <v>2522</v>
      </c>
      <c r="G1496" s="287" t="s">
        <v>2524</v>
      </c>
      <c r="H1496" s="287" t="s">
        <v>2523</v>
      </c>
      <c r="I1496" s="23">
        <v>14607.647999999999</v>
      </c>
      <c r="J1496" s="169"/>
      <c r="K1496" s="169"/>
      <c r="L1496" s="169"/>
      <c r="M1496" s="169"/>
      <c r="N1496" s="169"/>
      <c r="O1496" s="169"/>
      <c r="P1496" s="169"/>
      <c r="Q1496" s="207">
        <v>0</v>
      </c>
      <c r="R1496" s="169"/>
      <c r="S1496" s="207"/>
      <c r="T1496" s="169"/>
      <c r="U1496" s="169"/>
      <c r="V1496" s="169"/>
      <c r="W1496" s="180"/>
      <c r="X1496" s="207">
        <v>40</v>
      </c>
      <c r="Y1496" s="263">
        <v>14607.647999999999</v>
      </c>
      <c r="Z1496" s="169"/>
      <c r="AA1496" s="169"/>
      <c r="AB1496" s="169"/>
      <c r="AC1496" s="169"/>
      <c r="AD1496" s="169"/>
      <c r="AE1496" s="169"/>
      <c r="AF1496" s="169"/>
      <c r="AG1496" s="180"/>
      <c r="AH1496" s="207">
        <v>14607.647999999999</v>
      </c>
    </row>
    <row r="1497" spans="2:34" ht="24.75" x14ac:dyDescent="0.25">
      <c r="B1497" s="26"/>
      <c r="C1497" s="48" t="s">
        <v>1400</v>
      </c>
      <c r="D1497" s="49">
        <v>0</v>
      </c>
      <c r="E1497" s="23"/>
      <c r="F1497" s="286" t="s">
        <v>2522</v>
      </c>
      <c r="G1497" s="287" t="s">
        <v>2524</v>
      </c>
      <c r="H1497" s="287" t="s">
        <v>2523</v>
      </c>
      <c r="I1497" s="23">
        <v>0</v>
      </c>
      <c r="J1497" s="169"/>
      <c r="K1497" s="169"/>
      <c r="L1497" s="169"/>
      <c r="M1497" s="169"/>
      <c r="N1497" s="169"/>
      <c r="O1497" s="169"/>
      <c r="P1497" s="169"/>
      <c r="Q1497" s="207">
        <v>0</v>
      </c>
      <c r="R1497" s="169"/>
      <c r="S1497" s="207"/>
      <c r="T1497" s="169"/>
      <c r="U1497" s="169"/>
      <c r="V1497" s="169"/>
      <c r="W1497" s="180"/>
      <c r="X1497" s="207">
        <v>0</v>
      </c>
      <c r="Y1497" s="263">
        <v>0</v>
      </c>
      <c r="Z1497" s="169"/>
      <c r="AA1497" s="169"/>
      <c r="AB1497" s="169"/>
      <c r="AC1497" s="169"/>
      <c r="AD1497" s="169"/>
      <c r="AE1497" s="169"/>
      <c r="AF1497" s="169"/>
      <c r="AG1497" s="180"/>
      <c r="AH1497" s="207">
        <v>0</v>
      </c>
    </row>
    <row r="1498" spans="2:34" ht="24.75" x14ac:dyDescent="0.25">
      <c r="B1498" s="26"/>
      <c r="C1498" s="48" t="s">
        <v>1401</v>
      </c>
      <c r="D1498" s="49">
        <v>0</v>
      </c>
      <c r="E1498" s="23"/>
      <c r="F1498" s="286" t="s">
        <v>2522</v>
      </c>
      <c r="G1498" s="287" t="s">
        <v>2524</v>
      </c>
      <c r="H1498" s="287" t="s">
        <v>2523</v>
      </c>
      <c r="I1498" s="23">
        <v>0</v>
      </c>
      <c r="J1498" s="169"/>
      <c r="K1498" s="169"/>
      <c r="L1498" s="169"/>
      <c r="M1498" s="169"/>
      <c r="N1498" s="169"/>
      <c r="O1498" s="169"/>
      <c r="P1498" s="169"/>
      <c r="Q1498" s="207">
        <v>0</v>
      </c>
      <c r="R1498" s="169"/>
      <c r="S1498" s="207"/>
      <c r="T1498" s="169"/>
      <c r="U1498" s="169"/>
      <c r="V1498" s="169"/>
      <c r="W1498" s="180"/>
      <c r="X1498" s="207">
        <v>0</v>
      </c>
      <c r="Y1498" s="263">
        <v>0</v>
      </c>
      <c r="Z1498" s="169"/>
      <c r="AA1498" s="169"/>
      <c r="AB1498" s="169"/>
      <c r="AC1498" s="169"/>
      <c r="AD1498" s="169"/>
      <c r="AE1498" s="169"/>
      <c r="AF1498" s="169"/>
      <c r="AG1498" s="180"/>
      <c r="AH1498" s="207">
        <v>0</v>
      </c>
    </row>
    <row r="1499" spans="2:34" ht="24.75" x14ac:dyDescent="0.25">
      <c r="B1499" s="26"/>
      <c r="C1499" s="48" t="s">
        <v>1402</v>
      </c>
      <c r="D1499" s="49">
        <v>0</v>
      </c>
      <c r="E1499" s="23"/>
      <c r="F1499" s="286" t="s">
        <v>2522</v>
      </c>
      <c r="G1499" s="287" t="s">
        <v>2524</v>
      </c>
      <c r="H1499" s="287" t="s">
        <v>2523</v>
      </c>
      <c r="I1499" s="23">
        <v>0</v>
      </c>
      <c r="J1499" s="169"/>
      <c r="K1499" s="169"/>
      <c r="L1499" s="169"/>
      <c r="M1499" s="169"/>
      <c r="N1499" s="169"/>
      <c r="O1499" s="169"/>
      <c r="P1499" s="169"/>
      <c r="Q1499" s="207">
        <v>0</v>
      </c>
      <c r="R1499" s="169"/>
      <c r="S1499" s="207"/>
      <c r="T1499" s="169"/>
      <c r="U1499" s="169"/>
      <c r="V1499" s="169"/>
      <c r="W1499" s="180"/>
      <c r="X1499" s="207">
        <v>0</v>
      </c>
      <c r="Y1499" s="263">
        <v>0</v>
      </c>
      <c r="Z1499" s="169"/>
      <c r="AA1499" s="169"/>
      <c r="AB1499" s="169"/>
      <c r="AC1499" s="169"/>
      <c r="AD1499" s="169"/>
      <c r="AE1499" s="169"/>
      <c r="AF1499" s="169"/>
      <c r="AG1499" s="180"/>
      <c r="AH1499" s="207">
        <v>0</v>
      </c>
    </row>
    <row r="1500" spans="2:34" ht="24.75" x14ac:dyDescent="0.25">
      <c r="B1500" s="26"/>
      <c r="C1500" s="48" t="s">
        <v>1403</v>
      </c>
      <c r="D1500" s="49">
        <v>23</v>
      </c>
      <c r="E1500" s="23">
        <v>1720.1860869565216</v>
      </c>
      <c r="F1500" s="286" t="s">
        <v>2522</v>
      </c>
      <c r="G1500" s="287" t="s">
        <v>2524</v>
      </c>
      <c r="H1500" s="287" t="s">
        <v>2523</v>
      </c>
      <c r="I1500" s="23">
        <v>39564.28</v>
      </c>
      <c r="J1500" s="169"/>
      <c r="K1500" s="169"/>
      <c r="L1500" s="169"/>
      <c r="M1500" s="169"/>
      <c r="N1500" s="169"/>
      <c r="O1500" s="169"/>
      <c r="P1500" s="169"/>
      <c r="Q1500" s="207">
        <v>0</v>
      </c>
      <c r="R1500" s="169">
        <v>3</v>
      </c>
      <c r="S1500" s="207">
        <v>9396</v>
      </c>
      <c r="T1500" s="169"/>
      <c r="U1500" s="169"/>
      <c r="V1500" s="169"/>
      <c r="W1500" s="180"/>
      <c r="X1500" s="207">
        <v>20</v>
      </c>
      <c r="Y1500" s="263">
        <v>30168.28</v>
      </c>
      <c r="Z1500" s="169"/>
      <c r="AA1500" s="169"/>
      <c r="AB1500" s="169"/>
      <c r="AC1500" s="169"/>
      <c r="AD1500" s="169"/>
      <c r="AE1500" s="169"/>
      <c r="AF1500" s="169"/>
      <c r="AG1500" s="180"/>
      <c r="AH1500" s="207">
        <v>39564.28</v>
      </c>
    </row>
    <row r="1501" spans="2:34" ht="24.75" x14ac:dyDescent="0.25">
      <c r="B1501" s="26"/>
      <c r="C1501" s="48" t="s">
        <v>1404</v>
      </c>
      <c r="D1501" s="49">
        <v>3</v>
      </c>
      <c r="E1501" s="23">
        <v>1722.5999999999997</v>
      </c>
      <c r="F1501" s="286" t="s">
        <v>2522</v>
      </c>
      <c r="G1501" s="287" t="s">
        <v>2524</v>
      </c>
      <c r="H1501" s="287" t="s">
        <v>2523</v>
      </c>
      <c r="I1501" s="23">
        <v>5167.7999999999993</v>
      </c>
      <c r="J1501" s="169"/>
      <c r="K1501" s="169"/>
      <c r="L1501" s="169"/>
      <c r="M1501" s="169"/>
      <c r="N1501" s="169"/>
      <c r="O1501" s="169"/>
      <c r="P1501" s="169"/>
      <c r="Q1501" s="207">
        <v>0</v>
      </c>
      <c r="R1501" s="169">
        <v>1</v>
      </c>
      <c r="S1501" s="207">
        <v>924</v>
      </c>
      <c r="T1501" s="169"/>
      <c r="U1501" s="169"/>
      <c r="V1501" s="169"/>
      <c r="W1501" s="180"/>
      <c r="X1501" s="207">
        <v>2</v>
      </c>
      <c r="Y1501" s="263">
        <v>4243.7999999999993</v>
      </c>
      <c r="Z1501" s="169"/>
      <c r="AA1501" s="169"/>
      <c r="AB1501" s="169"/>
      <c r="AC1501" s="169"/>
      <c r="AD1501" s="169"/>
      <c r="AE1501" s="169"/>
      <c r="AF1501" s="169"/>
      <c r="AG1501" s="180"/>
      <c r="AH1501" s="207">
        <v>5167.7999999999993</v>
      </c>
    </row>
    <row r="1502" spans="2:34" ht="24.75" x14ac:dyDescent="0.25">
      <c r="B1502" s="26"/>
      <c r="C1502" s="48" t="s">
        <v>1405</v>
      </c>
      <c r="D1502" s="49">
        <v>0</v>
      </c>
      <c r="E1502" s="23"/>
      <c r="F1502" s="286" t="s">
        <v>2522</v>
      </c>
      <c r="G1502" s="287" t="s">
        <v>2524</v>
      </c>
      <c r="H1502" s="287" t="s">
        <v>2523</v>
      </c>
      <c r="I1502" s="23">
        <v>0</v>
      </c>
      <c r="J1502" s="169"/>
      <c r="K1502" s="169"/>
      <c r="L1502" s="169"/>
      <c r="M1502" s="169"/>
      <c r="N1502" s="169"/>
      <c r="O1502" s="169"/>
      <c r="P1502" s="169"/>
      <c r="Q1502" s="207">
        <v>0</v>
      </c>
      <c r="R1502" s="169"/>
      <c r="S1502" s="207"/>
      <c r="T1502" s="169"/>
      <c r="U1502" s="169"/>
      <c r="V1502" s="169"/>
      <c r="W1502" s="180"/>
      <c r="X1502" s="207">
        <v>0</v>
      </c>
      <c r="Y1502" s="263">
        <v>0</v>
      </c>
      <c r="Z1502" s="169"/>
      <c r="AA1502" s="169"/>
      <c r="AB1502" s="169"/>
      <c r="AC1502" s="169"/>
      <c r="AD1502" s="169"/>
      <c r="AE1502" s="169"/>
      <c r="AF1502" s="169"/>
      <c r="AG1502" s="180"/>
      <c r="AH1502" s="207">
        <v>0</v>
      </c>
    </row>
    <row r="1503" spans="2:34" ht="24.75" x14ac:dyDescent="0.25">
      <c r="B1503" s="26"/>
      <c r="C1503" s="48" t="s">
        <v>1406</v>
      </c>
      <c r="D1503" s="49">
        <v>0</v>
      </c>
      <c r="E1503" s="23"/>
      <c r="F1503" s="286" t="s">
        <v>2522</v>
      </c>
      <c r="G1503" s="287" t="s">
        <v>2524</v>
      </c>
      <c r="H1503" s="287" t="s">
        <v>2523</v>
      </c>
      <c r="I1503" s="23">
        <v>0</v>
      </c>
      <c r="J1503" s="169"/>
      <c r="K1503" s="169"/>
      <c r="L1503" s="169"/>
      <c r="M1503" s="169"/>
      <c r="N1503" s="169"/>
      <c r="O1503" s="169"/>
      <c r="P1503" s="169"/>
      <c r="Q1503" s="207">
        <v>0</v>
      </c>
      <c r="R1503" s="169"/>
      <c r="S1503" s="207"/>
      <c r="T1503" s="169"/>
      <c r="U1503" s="169"/>
      <c r="V1503" s="169"/>
      <c r="W1503" s="180"/>
      <c r="X1503" s="207">
        <v>0</v>
      </c>
      <c r="Y1503" s="263">
        <v>0</v>
      </c>
      <c r="Z1503" s="169"/>
      <c r="AA1503" s="169"/>
      <c r="AB1503" s="169"/>
      <c r="AC1503" s="169"/>
      <c r="AD1503" s="169"/>
      <c r="AE1503" s="169"/>
      <c r="AF1503" s="169"/>
      <c r="AG1503" s="180"/>
      <c r="AH1503" s="207">
        <v>0</v>
      </c>
    </row>
    <row r="1504" spans="2:34" ht="24.75" x14ac:dyDescent="0.25">
      <c r="B1504" s="26"/>
      <c r="C1504" s="48" t="s">
        <v>1407</v>
      </c>
      <c r="D1504" s="49">
        <v>10</v>
      </c>
      <c r="E1504" s="23">
        <v>358.30079999999998</v>
      </c>
      <c r="F1504" s="286" t="s">
        <v>2522</v>
      </c>
      <c r="G1504" s="287" t="s">
        <v>2524</v>
      </c>
      <c r="H1504" s="287" t="s">
        <v>2523</v>
      </c>
      <c r="I1504" s="23">
        <v>3583.0079999999998</v>
      </c>
      <c r="J1504" s="169"/>
      <c r="K1504" s="169"/>
      <c r="L1504" s="169"/>
      <c r="M1504" s="169"/>
      <c r="N1504" s="169"/>
      <c r="O1504" s="169"/>
      <c r="P1504" s="169"/>
      <c r="Q1504" s="207">
        <v>0</v>
      </c>
      <c r="R1504" s="169">
        <v>1</v>
      </c>
      <c r="S1504" s="207">
        <v>91.9</v>
      </c>
      <c r="T1504" s="169"/>
      <c r="U1504" s="169"/>
      <c r="V1504" s="169"/>
      <c r="W1504" s="180"/>
      <c r="X1504" s="207">
        <v>9</v>
      </c>
      <c r="Y1504" s="263">
        <v>3491.1079999999997</v>
      </c>
      <c r="Z1504" s="169"/>
      <c r="AA1504" s="169"/>
      <c r="AB1504" s="169"/>
      <c r="AC1504" s="169"/>
      <c r="AD1504" s="169"/>
      <c r="AE1504" s="169"/>
      <c r="AF1504" s="169"/>
      <c r="AG1504" s="180"/>
      <c r="AH1504" s="207">
        <v>3583.0079999999998</v>
      </c>
    </row>
    <row r="1505" spans="2:34" ht="24.75" x14ac:dyDescent="0.25">
      <c r="B1505" s="26"/>
      <c r="C1505" s="48" t="s">
        <v>1408</v>
      </c>
      <c r="D1505" s="49">
        <v>6</v>
      </c>
      <c r="E1505" s="23">
        <v>234.27360000000007</v>
      </c>
      <c r="F1505" s="286" t="s">
        <v>2522</v>
      </c>
      <c r="G1505" s="287" t="s">
        <v>2524</v>
      </c>
      <c r="H1505" s="287" t="s">
        <v>2523</v>
      </c>
      <c r="I1505" s="23">
        <v>1405.6416000000004</v>
      </c>
      <c r="J1505" s="169"/>
      <c r="K1505" s="169"/>
      <c r="L1505" s="169"/>
      <c r="M1505" s="169"/>
      <c r="N1505" s="169"/>
      <c r="O1505" s="169"/>
      <c r="P1505" s="169"/>
      <c r="Q1505" s="207">
        <v>0</v>
      </c>
      <c r="R1505" s="169"/>
      <c r="S1505" s="207"/>
      <c r="T1505" s="169"/>
      <c r="U1505" s="169"/>
      <c r="V1505" s="169"/>
      <c r="W1505" s="180"/>
      <c r="X1505" s="207">
        <v>6</v>
      </c>
      <c r="Y1505" s="263">
        <v>1405.6416000000004</v>
      </c>
      <c r="Z1505" s="169"/>
      <c r="AA1505" s="169"/>
      <c r="AB1505" s="169"/>
      <c r="AC1505" s="169"/>
      <c r="AD1505" s="169"/>
      <c r="AE1505" s="169"/>
      <c r="AF1505" s="169"/>
      <c r="AG1505" s="180"/>
      <c r="AH1505" s="207">
        <v>1405.6416000000004</v>
      </c>
    </row>
    <row r="1506" spans="2:34" ht="24.75" x14ac:dyDescent="0.25">
      <c r="B1506" s="26"/>
      <c r="C1506" s="48" t="s">
        <v>1409</v>
      </c>
      <c r="D1506" s="49">
        <v>6</v>
      </c>
      <c r="E1506" s="23">
        <v>303.17760000000004</v>
      </c>
      <c r="F1506" s="286" t="s">
        <v>2522</v>
      </c>
      <c r="G1506" s="287" t="s">
        <v>2524</v>
      </c>
      <c r="H1506" s="287" t="s">
        <v>2523</v>
      </c>
      <c r="I1506" s="23">
        <v>1819.0656000000004</v>
      </c>
      <c r="J1506" s="169"/>
      <c r="K1506" s="169"/>
      <c r="L1506" s="169"/>
      <c r="M1506" s="169"/>
      <c r="N1506" s="169"/>
      <c r="O1506" s="169"/>
      <c r="P1506" s="169"/>
      <c r="Q1506" s="207">
        <v>0</v>
      </c>
      <c r="R1506" s="169"/>
      <c r="S1506" s="207"/>
      <c r="T1506" s="169"/>
      <c r="U1506" s="169"/>
      <c r="V1506" s="169"/>
      <c r="W1506" s="180"/>
      <c r="X1506" s="207">
        <v>6</v>
      </c>
      <c r="Y1506" s="263">
        <v>1819.0656000000004</v>
      </c>
      <c r="Z1506" s="169"/>
      <c r="AA1506" s="169"/>
      <c r="AB1506" s="169"/>
      <c r="AC1506" s="169"/>
      <c r="AD1506" s="169"/>
      <c r="AE1506" s="169"/>
      <c r="AF1506" s="169"/>
      <c r="AG1506" s="180"/>
      <c r="AH1506" s="207">
        <v>1819.0656000000004</v>
      </c>
    </row>
    <row r="1507" spans="2:34" ht="24.75" x14ac:dyDescent="0.25">
      <c r="B1507" s="26"/>
      <c r="C1507" s="48" t="s">
        <v>1410</v>
      </c>
      <c r="D1507" s="49">
        <v>6</v>
      </c>
      <c r="E1507" s="23">
        <v>227.38320000000007</v>
      </c>
      <c r="F1507" s="286" t="s">
        <v>2522</v>
      </c>
      <c r="G1507" s="287" t="s">
        <v>2524</v>
      </c>
      <c r="H1507" s="287" t="s">
        <v>2523</v>
      </c>
      <c r="I1507" s="23">
        <v>1364.2992000000004</v>
      </c>
      <c r="J1507" s="169"/>
      <c r="K1507" s="169"/>
      <c r="L1507" s="169"/>
      <c r="M1507" s="169"/>
      <c r="N1507" s="169"/>
      <c r="O1507" s="169"/>
      <c r="P1507" s="169"/>
      <c r="Q1507" s="207">
        <v>0</v>
      </c>
      <c r="R1507" s="169"/>
      <c r="S1507" s="207"/>
      <c r="T1507" s="169"/>
      <c r="U1507" s="169"/>
      <c r="V1507" s="169"/>
      <c r="W1507" s="180"/>
      <c r="X1507" s="207">
        <v>6</v>
      </c>
      <c r="Y1507" s="263">
        <v>1364.2992000000004</v>
      </c>
      <c r="Z1507" s="169"/>
      <c r="AA1507" s="169"/>
      <c r="AB1507" s="169"/>
      <c r="AC1507" s="169"/>
      <c r="AD1507" s="169"/>
      <c r="AE1507" s="169"/>
      <c r="AF1507" s="169"/>
      <c r="AG1507" s="180"/>
      <c r="AH1507" s="207">
        <v>1364.2992000000004</v>
      </c>
    </row>
    <row r="1508" spans="2:34" ht="24.75" x14ac:dyDescent="0.25">
      <c r="B1508" s="26"/>
      <c r="C1508" s="48" t="s">
        <v>1411</v>
      </c>
      <c r="D1508" s="49">
        <v>1</v>
      </c>
      <c r="E1508" s="23">
        <v>350</v>
      </c>
      <c r="F1508" s="286" t="s">
        <v>2522</v>
      </c>
      <c r="G1508" s="287" t="s">
        <v>2524</v>
      </c>
      <c r="H1508" s="287" t="s">
        <v>2523</v>
      </c>
      <c r="I1508" s="23">
        <v>350</v>
      </c>
      <c r="J1508" s="169"/>
      <c r="K1508" s="169"/>
      <c r="L1508" s="169"/>
      <c r="M1508" s="169"/>
      <c r="N1508" s="169"/>
      <c r="O1508" s="169"/>
      <c r="P1508" s="169"/>
      <c r="Q1508" s="207">
        <v>0</v>
      </c>
      <c r="R1508" s="169"/>
      <c r="S1508" s="207"/>
      <c r="T1508" s="169">
        <v>1</v>
      </c>
      <c r="U1508" s="169">
        <v>350</v>
      </c>
      <c r="V1508" s="169"/>
      <c r="W1508" s="180"/>
      <c r="X1508" s="207">
        <v>0</v>
      </c>
      <c r="Y1508" s="263">
        <v>0</v>
      </c>
      <c r="Z1508" s="169"/>
      <c r="AA1508" s="169"/>
      <c r="AB1508" s="169"/>
      <c r="AC1508" s="169"/>
      <c r="AD1508" s="169"/>
      <c r="AE1508" s="169"/>
      <c r="AF1508" s="169"/>
      <c r="AG1508" s="180"/>
      <c r="AH1508" s="207">
        <v>350</v>
      </c>
    </row>
    <row r="1509" spans="2:34" ht="24.75" x14ac:dyDescent="0.25">
      <c r="B1509" s="26"/>
      <c r="C1509" s="48" t="s">
        <v>1412</v>
      </c>
      <c r="D1509" s="49">
        <v>2</v>
      </c>
      <c r="E1509" s="23">
        <v>350</v>
      </c>
      <c r="F1509" s="286" t="s">
        <v>2522</v>
      </c>
      <c r="G1509" s="287" t="s">
        <v>2524</v>
      </c>
      <c r="H1509" s="287" t="s">
        <v>2523</v>
      </c>
      <c r="I1509" s="23">
        <v>700</v>
      </c>
      <c r="J1509" s="169"/>
      <c r="K1509" s="169"/>
      <c r="L1509" s="169"/>
      <c r="M1509" s="169"/>
      <c r="N1509" s="169"/>
      <c r="O1509" s="169"/>
      <c r="P1509" s="169"/>
      <c r="Q1509" s="207">
        <v>0</v>
      </c>
      <c r="R1509" s="169"/>
      <c r="S1509" s="207"/>
      <c r="T1509" s="169">
        <v>1</v>
      </c>
      <c r="U1509" s="169">
        <v>350</v>
      </c>
      <c r="V1509" s="169"/>
      <c r="W1509" s="180"/>
      <c r="X1509" s="207">
        <v>1</v>
      </c>
      <c r="Y1509" s="263">
        <v>350</v>
      </c>
      <c r="Z1509" s="169"/>
      <c r="AA1509" s="169"/>
      <c r="AB1509" s="169"/>
      <c r="AC1509" s="169"/>
      <c r="AD1509" s="169"/>
      <c r="AE1509" s="169"/>
      <c r="AF1509" s="169"/>
      <c r="AG1509" s="180"/>
      <c r="AH1509" s="207">
        <v>700</v>
      </c>
    </row>
    <row r="1510" spans="2:34" ht="24.75" x14ac:dyDescent="0.25">
      <c r="B1510" s="26"/>
      <c r="C1510" s="48" t="s">
        <v>1413</v>
      </c>
      <c r="D1510" s="49">
        <v>1</v>
      </c>
      <c r="E1510" s="23">
        <v>2215</v>
      </c>
      <c r="F1510" s="286" t="s">
        <v>2522</v>
      </c>
      <c r="G1510" s="287" t="s">
        <v>2524</v>
      </c>
      <c r="H1510" s="287" t="s">
        <v>2523</v>
      </c>
      <c r="I1510" s="23">
        <v>2215</v>
      </c>
      <c r="J1510" s="169"/>
      <c r="K1510" s="169"/>
      <c r="L1510" s="169"/>
      <c r="M1510" s="169"/>
      <c r="N1510" s="169"/>
      <c r="O1510" s="169"/>
      <c r="P1510" s="169"/>
      <c r="Q1510" s="207">
        <v>0</v>
      </c>
      <c r="R1510" s="169"/>
      <c r="S1510" s="207"/>
      <c r="T1510" s="169"/>
      <c r="U1510" s="169"/>
      <c r="V1510" s="169"/>
      <c r="W1510" s="180"/>
      <c r="X1510" s="207">
        <v>1</v>
      </c>
      <c r="Y1510" s="263">
        <v>2215</v>
      </c>
      <c r="Z1510" s="169"/>
      <c r="AA1510" s="169"/>
      <c r="AB1510" s="169"/>
      <c r="AC1510" s="169"/>
      <c r="AD1510" s="169"/>
      <c r="AE1510" s="169"/>
      <c r="AF1510" s="169"/>
      <c r="AG1510" s="180"/>
      <c r="AH1510" s="207">
        <v>2215</v>
      </c>
    </row>
    <row r="1511" spans="2:34" ht="24.75" x14ac:dyDescent="0.25">
      <c r="B1511" s="26"/>
      <c r="C1511" s="48" t="s">
        <v>1414</v>
      </c>
      <c r="D1511" s="49">
        <v>0</v>
      </c>
      <c r="E1511" s="23"/>
      <c r="F1511" s="286" t="s">
        <v>2522</v>
      </c>
      <c r="G1511" s="287" t="s">
        <v>2524</v>
      </c>
      <c r="H1511" s="287" t="s">
        <v>2523</v>
      </c>
      <c r="I1511" s="23">
        <v>0</v>
      </c>
      <c r="J1511" s="169"/>
      <c r="K1511" s="169"/>
      <c r="L1511" s="169"/>
      <c r="M1511" s="169"/>
      <c r="N1511" s="169"/>
      <c r="O1511" s="169"/>
      <c r="P1511" s="169"/>
      <c r="Q1511" s="207">
        <v>0</v>
      </c>
      <c r="R1511" s="169"/>
      <c r="S1511" s="207"/>
      <c r="T1511" s="169"/>
      <c r="U1511" s="169"/>
      <c r="V1511" s="169"/>
      <c r="W1511" s="180"/>
      <c r="X1511" s="207">
        <v>0</v>
      </c>
      <c r="Y1511" s="263">
        <v>0</v>
      </c>
      <c r="Z1511" s="169"/>
      <c r="AA1511" s="169"/>
      <c r="AB1511" s="169"/>
      <c r="AC1511" s="169"/>
      <c r="AD1511" s="169"/>
      <c r="AE1511" s="169"/>
      <c r="AF1511" s="169"/>
      <c r="AG1511" s="180"/>
      <c r="AH1511" s="207">
        <v>0</v>
      </c>
    </row>
    <row r="1512" spans="2:34" ht="24.75" x14ac:dyDescent="0.25">
      <c r="B1512" s="26"/>
      <c r="C1512" s="48" t="s">
        <v>1415</v>
      </c>
      <c r="D1512" s="57">
        <v>48</v>
      </c>
      <c r="E1512" s="23">
        <v>1637.1708333333333</v>
      </c>
      <c r="F1512" s="286" t="s">
        <v>2522</v>
      </c>
      <c r="G1512" s="287" t="s">
        <v>2524</v>
      </c>
      <c r="H1512" s="287" t="s">
        <v>2523</v>
      </c>
      <c r="I1512" s="23">
        <v>78584.2</v>
      </c>
      <c r="J1512" s="169"/>
      <c r="K1512" s="169"/>
      <c r="L1512" s="169"/>
      <c r="M1512" s="169"/>
      <c r="N1512" s="169"/>
      <c r="O1512" s="169"/>
      <c r="P1512" s="169">
        <v>15</v>
      </c>
      <c r="Q1512" s="207">
        <v>8741.7000000000007</v>
      </c>
      <c r="R1512" s="169">
        <v>22</v>
      </c>
      <c r="S1512" s="207">
        <v>28732.66</v>
      </c>
      <c r="T1512" s="169">
        <v>2</v>
      </c>
      <c r="U1512" s="169">
        <v>3274.34</v>
      </c>
      <c r="V1512" s="169"/>
      <c r="W1512" s="180"/>
      <c r="X1512" s="207">
        <v>9</v>
      </c>
      <c r="Y1512" s="263">
        <v>37835.5</v>
      </c>
      <c r="Z1512" s="169"/>
      <c r="AA1512" s="169"/>
      <c r="AB1512" s="169"/>
      <c r="AC1512" s="169"/>
      <c r="AD1512" s="169"/>
      <c r="AE1512" s="169"/>
      <c r="AF1512" s="169"/>
      <c r="AG1512" s="180"/>
      <c r="AH1512" s="207">
        <v>78584.2</v>
      </c>
    </row>
    <row r="1513" spans="2:34" ht="24.75" x14ac:dyDescent="0.25">
      <c r="B1513" s="26"/>
      <c r="C1513" s="48" t="s">
        <v>1416</v>
      </c>
      <c r="D1513" s="49">
        <v>10</v>
      </c>
      <c r="E1513" s="23">
        <v>400</v>
      </c>
      <c r="F1513" s="286" t="s">
        <v>2522</v>
      </c>
      <c r="G1513" s="287" t="s">
        <v>2524</v>
      </c>
      <c r="H1513" s="287" t="s">
        <v>2523</v>
      </c>
      <c r="I1513" s="23">
        <v>4000</v>
      </c>
      <c r="J1513" s="169"/>
      <c r="K1513" s="169"/>
      <c r="L1513" s="169"/>
      <c r="M1513" s="169"/>
      <c r="N1513" s="169"/>
      <c r="O1513" s="169"/>
      <c r="P1513" s="169"/>
      <c r="Q1513" s="207">
        <v>0</v>
      </c>
      <c r="R1513" s="169">
        <v>3</v>
      </c>
      <c r="S1513" s="207">
        <v>724.08</v>
      </c>
      <c r="T1513" s="169">
        <v>1</v>
      </c>
      <c r="U1513" s="169">
        <v>36.47</v>
      </c>
      <c r="V1513" s="169"/>
      <c r="W1513" s="180"/>
      <c r="X1513" s="207">
        <v>6</v>
      </c>
      <c r="Y1513" s="263">
        <v>3239.45</v>
      </c>
      <c r="Z1513" s="169"/>
      <c r="AA1513" s="169"/>
      <c r="AB1513" s="169"/>
      <c r="AC1513" s="169"/>
      <c r="AD1513" s="169"/>
      <c r="AE1513" s="169"/>
      <c r="AF1513" s="169"/>
      <c r="AG1513" s="180"/>
      <c r="AH1513" s="207">
        <v>4000</v>
      </c>
    </row>
    <row r="1514" spans="2:34" ht="24.75" x14ac:dyDescent="0.25">
      <c r="B1514" s="26"/>
      <c r="C1514" s="48" t="s">
        <v>1417</v>
      </c>
      <c r="D1514" s="57">
        <v>17</v>
      </c>
      <c r="E1514" s="23">
        <v>2065.145882352942</v>
      </c>
      <c r="F1514" s="286" t="s">
        <v>2522</v>
      </c>
      <c r="G1514" s="287" t="s">
        <v>2524</v>
      </c>
      <c r="H1514" s="287" t="s">
        <v>2523</v>
      </c>
      <c r="I1514" s="23">
        <v>35107.48000000001</v>
      </c>
      <c r="J1514" s="169"/>
      <c r="K1514" s="169"/>
      <c r="L1514" s="169"/>
      <c r="M1514" s="169"/>
      <c r="N1514" s="169"/>
      <c r="O1514" s="169"/>
      <c r="P1514" s="169">
        <v>15</v>
      </c>
      <c r="Q1514" s="207">
        <v>30977.188235294128</v>
      </c>
      <c r="R1514" s="169">
        <v>1</v>
      </c>
      <c r="S1514" s="207">
        <v>9443.49</v>
      </c>
      <c r="T1514" s="169"/>
      <c r="U1514" s="169"/>
      <c r="V1514" s="169"/>
      <c r="W1514" s="180"/>
      <c r="X1514" s="207">
        <v>1</v>
      </c>
      <c r="Y1514" s="263">
        <v>-5313.1982352941195</v>
      </c>
      <c r="Z1514" s="169"/>
      <c r="AA1514" s="169"/>
      <c r="AB1514" s="169"/>
      <c r="AC1514" s="169"/>
      <c r="AD1514" s="169"/>
      <c r="AE1514" s="169"/>
      <c r="AF1514" s="169"/>
      <c r="AG1514" s="180"/>
      <c r="AH1514" s="207">
        <v>35107.48000000001</v>
      </c>
    </row>
    <row r="1515" spans="2:34" ht="24.75" x14ac:dyDescent="0.25">
      <c r="B1515" s="26"/>
      <c r="C1515" s="48" t="s">
        <v>1418</v>
      </c>
      <c r="D1515" s="49">
        <v>18</v>
      </c>
      <c r="E1515" s="23">
        <v>4145</v>
      </c>
      <c r="F1515" s="286" t="s">
        <v>2522</v>
      </c>
      <c r="G1515" s="287" t="s">
        <v>2524</v>
      </c>
      <c r="H1515" s="287" t="s">
        <v>2523</v>
      </c>
      <c r="I1515" s="23">
        <v>74610</v>
      </c>
      <c r="J1515" s="169"/>
      <c r="K1515" s="169"/>
      <c r="L1515" s="169"/>
      <c r="M1515" s="169"/>
      <c r="N1515" s="169"/>
      <c r="O1515" s="169"/>
      <c r="P1515" s="169"/>
      <c r="Q1515" s="207">
        <v>0</v>
      </c>
      <c r="R1515" s="169">
        <v>1</v>
      </c>
      <c r="S1515" s="207">
        <v>1598</v>
      </c>
      <c r="T1515" s="169"/>
      <c r="U1515" s="169"/>
      <c r="V1515" s="169"/>
      <c r="W1515" s="180"/>
      <c r="X1515" s="207">
        <v>17</v>
      </c>
      <c r="Y1515" s="263">
        <v>73012</v>
      </c>
      <c r="Z1515" s="169"/>
      <c r="AA1515" s="169"/>
      <c r="AB1515" s="169"/>
      <c r="AC1515" s="169"/>
      <c r="AD1515" s="169"/>
      <c r="AE1515" s="169"/>
      <c r="AF1515" s="169"/>
      <c r="AG1515" s="180"/>
      <c r="AH1515" s="207">
        <v>74610</v>
      </c>
    </row>
    <row r="1516" spans="2:34" ht="24.75" x14ac:dyDescent="0.25">
      <c r="B1516" s="26"/>
      <c r="C1516" s="48" t="s">
        <v>1419</v>
      </c>
      <c r="D1516" s="49">
        <v>5</v>
      </c>
      <c r="E1516" s="23">
        <v>3402</v>
      </c>
      <c r="F1516" s="286" t="s">
        <v>2522</v>
      </c>
      <c r="G1516" s="287" t="s">
        <v>2524</v>
      </c>
      <c r="H1516" s="287" t="s">
        <v>2523</v>
      </c>
      <c r="I1516" s="23">
        <v>17010</v>
      </c>
      <c r="J1516" s="169"/>
      <c r="K1516" s="169"/>
      <c r="L1516" s="169"/>
      <c r="M1516" s="169"/>
      <c r="N1516" s="169"/>
      <c r="O1516" s="169"/>
      <c r="P1516" s="169"/>
      <c r="Q1516" s="207">
        <v>0</v>
      </c>
      <c r="R1516" s="169">
        <v>1</v>
      </c>
      <c r="S1516" s="207">
        <v>2994</v>
      </c>
      <c r="T1516" s="169"/>
      <c r="U1516" s="169"/>
      <c r="V1516" s="169"/>
      <c r="W1516" s="180"/>
      <c r="X1516" s="207">
        <v>4</v>
      </c>
      <c r="Y1516" s="263">
        <v>14016</v>
      </c>
      <c r="Z1516" s="169"/>
      <c r="AA1516" s="169"/>
      <c r="AB1516" s="169"/>
      <c r="AC1516" s="169"/>
      <c r="AD1516" s="169"/>
      <c r="AE1516" s="169"/>
      <c r="AF1516" s="169"/>
      <c r="AG1516" s="180"/>
      <c r="AH1516" s="207">
        <v>17010</v>
      </c>
    </row>
    <row r="1517" spans="2:34" ht="24.75" x14ac:dyDescent="0.25">
      <c r="B1517" s="26"/>
      <c r="C1517" s="48" t="s">
        <v>1420</v>
      </c>
      <c r="D1517" s="49">
        <v>4</v>
      </c>
      <c r="E1517" s="23">
        <v>344.52</v>
      </c>
      <c r="F1517" s="286" t="s">
        <v>2522</v>
      </c>
      <c r="G1517" s="287" t="s">
        <v>2524</v>
      </c>
      <c r="H1517" s="287" t="s">
        <v>2523</v>
      </c>
      <c r="I1517" s="23">
        <v>1378.08</v>
      </c>
      <c r="J1517" s="169"/>
      <c r="K1517" s="169"/>
      <c r="L1517" s="169"/>
      <c r="M1517" s="169"/>
      <c r="N1517" s="169"/>
      <c r="O1517" s="169"/>
      <c r="P1517" s="169"/>
      <c r="Q1517" s="207">
        <v>0</v>
      </c>
      <c r="R1517" s="169"/>
      <c r="S1517" s="207"/>
      <c r="T1517" s="169"/>
      <c r="U1517" s="169"/>
      <c r="V1517" s="169"/>
      <c r="W1517" s="180"/>
      <c r="X1517" s="207">
        <v>4</v>
      </c>
      <c r="Y1517" s="263">
        <v>1378.08</v>
      </c>
      <c r="Z1517" s="169"/>
      <c r="AA1517" s="169"/>
      <c r="AB1517" s="169"/>
      <c r="AC1517" s="169"/>
      <c r="AD1517" s="169"/>
      <c r="AE1517" s="169"/>
      <c r="AF1517" s="169"/>
      <c r="AG1517" s="180"/>
      <c r="AH1517" s="207">
        <v>1378.08</v>
      </c>
    </row>
    <row r="1518" spans="2:34" ht="24.75" x14ac:dyDescent="0.25">
      <c r="B1518" s="26"/>
      <c r="C1518" s="48" t="s">
        <v>1421</v>
      </c>
      <c r="D1518" s="49">
        <v>1</v>
      </c>
      <c r="E1518" s="23">
        <v>285.12</v>
      </c>
      <c r="F1518" s="286" t="s">
        <v>2522</v>
      </c>
      <c r="G1518" s="287" t="s">
        <v>2524</v>
      </c>
      <c r="H1518" s="287" t="s">
        <v>2523</v>
      </c>
      <c r="I1518" s="23">
        <v>285.12</v>
      </c>
      <c r="J1518" s="169"/>
      <c r="K1518" s="169"/>
      <c r="L1518" s="169"/>
      <c r="M1518" s="169"/>
      <c r="N1518" s="169"/>
      <c r="O1518" s="169"/>
      <c r="P1518" s="169"/>
      <c r="Q1518" s="207">
        <v>0</v>
      </c>
      <c r="R1518" s="169"/>
      <c r="S1518" s="207"/>
      <c r="T1518" s="169">
        <v>1</v>
      </c>
      <c r="U1518" s="169">
        <v>285.12</v>
      </c>
      <c r="V1518" s="169"/>
      <c r="W1518" s="180"/>
      <c r="X1518" s="207">
        <v>0</v>
      </c>
      <c r="Y1518" s="263">
        <v>0</v>
      </c>
      <c r="Z1518" s="169"/>
      <c r="AA1518" s="169"/>
      <c r="AB1518" s="169"/>
      <c r="AC1518" s="169"/>
      <c r="AD1518" s="169"/>
      <c r="AE1518" s="169"/>
      <c r="AF1518" s="169"/>
      <c r="AG1518" s="180"/>
      <c r="AH1518" s="207">
        <v>285.12</v>
      </c>
    </row>
    <row r="1519" spans="2:34" ht="24.75" x14ac:dyDescent="0.25">
      <c r="B1519" s="26"/>
      <c r="C1519" s="48" t="s">
        <v>1422</v>
      </c>
      <c r="D1519" s="49">
        <v>10</v>
      </c>
      <c r="E1519" s="23">
        <v>1648.9</v>
      </c>
      <c r="F1519" s="286" t="s">
        <v>2522</v>
      </c>
      <c r="G1519" s="287" t="s">
        <v>2524</v>
      </c>
      <c r="H1519" s="287" t="s">
        <v>2523</v>
      </c>
      <c r="I1519" s="23">
        <v>16489</v>
      </c>
      <c r="J1519" s="169"/>
      <c r="K1519" s="169"/>
      <c r="L1519" s="169"/>
      <c r="M1519" s="169"/>
      <c r="N1519" s="169"/>
      <c r="O1519" s="169"/>
      <c r="P1519" s="169"/>
      <c r="Q1519" s="207">
        <v>0</v>
      </c>
      <c r="R1519" s="169">
        <v>4</v>
      </c>
      <c r="S1519" s="207">
        <v>12172</v>
      </c>
      <c r="T1519" s="169"/>
      <c r="U1519" s="169"/>
      <c r="V1519" s="169"/>
      <c r="W1519" s="180"/>
      <c r="X1519" s="207">
        <v>6</v>
      </c>
      <c r="Y1519" s="263">
        <v>4317</v>
      </c>
      <c r="Z1519" s="169"/>
      <c r="AA1519" s="169"/>
      <c r="AB1519" s="169"/>
      <c r="AC1519" s="169"/>
      <c r="AD1519" s="169"/>
      <c r="AE1519" s="169"/>
      <c r="AF1519" s="169"/>
      <c r="AG1519" s="180"/>
      <c r="AH1519" s="207">
        <v>16489</v>
      </c>
    </row>
    <row r="1520" spans="2:34" ht="24.75" x14ac:dyDescent="0.25">
      <c r="B1520" s="26"/>
      <c r="C1520" s="48" t="s">
        <v>1423</v>
      </c>
      <c r="D1520" s="49">
        <v>0</v>
      </c>
      <c r="E1520" s="23"/>
      <c r="F1520" s="286" t="s">
        <v>2522</v>
      </c>
      <c r="G1520" s="287" t="s">
        <v>2524</v>
      </c>
      <c r="H1520" s="287" t="s">
        <v>2523</v>
      </c>
      <c r="I1520" s="23">
        <v>0</v>
      </c>
      <c r="J1520" s="169"/>
      <c r="K1520" s="169"/>
      <c r="L1520" s="169"/>
      <c r="M1520" s="169"/>
      <c r="N1520" s="169"/>
      <c r="O1520" s="169"/>
      <c r="P1520" s="169"/>
      <c r="Q1520" s="207">
        <v>0</v>
      </c>
      <c r="R1520" s="169"/>
      <c r="S1520" s="207"/>
      <c r="T1520" s="169"/>
      <c r="U1520" s="169"/>
      <c r="V1520" s="169"/>
      <c r="W1520" s="180"/>
      <c r="X1520" s="207">
        <v>0</v>
      </c>
      <c r="Y1520" s="263">
        <v>0</v>
      </c>
      <c r="Z1520" s="169"/>
      <c r="AA1520" s="169"/>
      <c r="AB1520" s="169"/>
      <c r="AC1520" s="169"/>
      <c r="AD1520" s="169"/>
      <c r="AE1520" s="169"/>
      <c r="AF1520" s="169"/>
      <c r="AG1520" s="180"/>
      <c r="AH1520" s="207">
        <v>0</v>
      </c>
    </row>
    <row r="1521" spans="2:34" ht="24.75" x14ac:dyDescent="0.25">
      <c r="B1521" s="26"/>
      <c r="C1521" s="48" t="s">
        <v>1424</v>
      </c>
      <c r="D1521" s="49">
        <v>0</v>
      </c>
      <c r="E1521" s="23"/>
      <c r="F1521" s="286" t="s">
        <v>2522</v>
      </c>
      <c r="G1521" s="287" t="s">
        <v>2524</v>
      </c>
      <c r="H1521" s="287" t="s">
        <v>2523</v>
      </c>
      <c r="I1521" s="23">
        <v>0</v>
      </c>
      <c r="J1521" s="169"/>
      <c r="K1521" s="169"/>
      <c r="L1521" s="169"/>
      <c r="M1521" s="169"/>
      <c r="N1521" s="169"/>
      <c r="O1521" s="169"/>
      <c r="P1521" s="169"/>
      <c r="Q1521" s="207">
        <v>0</v>
      </c>
      <c r="R1521" s="169"/>
      <c r="S1521" s="207"/>
      <c r="T1521" s="169"/>
      <c r="U1521" s="169"/>
      <c r="V1521" s="169"/>
      <c r="W1521" s="180"/>
      <c r="X1521" s="207">
        <v>0</v>
      </c>
      <c r="Y1521" s="263">
        <v>0</v>
      </c>
      <c r="Z1521" s="169"/>
      <c r="AA1521" s="169"/>
      <c r="AB1521" s="169"/>
      <c r="AC1521" s="169"/>
      <c r="AD1521" s="169"/>
      <c r="AE1521" s="169"/>
      <c r="AF1521" s="169"/>
      <c r="AG1521" s="180"/>
      <c r="AH1521" s="207">
        <v>0</v>
      </c>
    </row>
    <row r="1522" spans="2:34" ht="24.75" x14ac:dyDescent="0.25">
      <c r="B1522" s="26"/>
      <c r="C1522" s="48" t="s">
        <v>1425</v>
      </c>
      <c r="D1522" s="49">
        <v>0</v>
      </c>
      <c r="E1522" s="23"/>
      <c r="F1522" s="286" t="s">
        <v>2522</v>
      </c>
      <c r="G1522" s="287" t="s">
        <v>2524</v>
      </c>
      <c r="H1522" s="287" t="s">
        <v>2523</v>
      </c>
      <c r="I1522" s="23">
        <v>0</v>
      </c>
      <c r="J1522" s="169"/>
      <c r="K1522" s="169"/>
      <c r="L1522" s="169"/>
      <c r="M1522" s="169"/>
      <c r="N1522" s="169"/>
      <c r="O1522" s="169"/>
      <c r="P1522" s="169"/>
      <c r="Q1522" s="169"/>
      <c r="R1522" s="169"/>
      <c r="S1522" s="207"/>
      <c r="T1522" s="169"/>
      <c r="U1522" s="169"/>
      <c r="V1522" s="169"/>
      <c r="W1522" s="180"/>
      <c r="X1522" s="207">
        <v>0</v>
      </c>
      <c r="Y1522" s="263">
        <v>0</v>
      </c>
      <c r="Z1522" s="169"/>
      <c r="AA1522" s="169"/>
      <c r="AB1522" s="169"/>
      <c r="AC1522" s="169"/>
      <c r="AD1522" s="169"/>
      <c r="AE1522" s="169"/>
      <c r="AF1522" s="169"/>
      <c r="AG1522" s="180"/>
      <c r="AH1522" s="207">
        <v>0</v>
      </c>
    </row>
    <row r="1523" spans="2:34" ht="24.75" x14ac:dyDescent="0.25">
      <c r="B1523" s="26"/>
      <c r="C1523" s="48" t="s">
        <v>1426</v>
      </c>
      <c r="D1523" s="49">
        <v>5</v>
      </c>
      <c r="E1523" s="23">
        <v>117.14000000000001</v>
      </c>
      <c r="F1523" s="286" t="s">
        <v>2522</v>
      </c>
      <c r="G1523" s="287" t="s">
        <v>2524</v>
      </c>
      <c r="H1523" s="287" t="s">
        <v>2523</v>
      </c>
      <c r="I1523" s="23">
        <v>585.70000000000005</v>
      </c>
      <c r="J1523" s="169"/>
      <c r="K1523" s="169"/>
      <c r="L1523" s="169"/>
      <c r="M1523" s="169"/>
      <c r="N1523" s="169"/>
      <c r="O1523" s="169"/>
      <c r="P1523" s="169"/>
      <c r="Q1523" s="169"/>
      <c r="R1523" s="169"/>
      <c r="S1523" s="207"/>
      <c r="T1523" s="169"/>
      <c r="U1523" s="169"/>
      <c r="V1523" s="169"/>
      <c r="W1523" s="180"/>
      <c r="X1523" s="207">
        <v>5</v>
      </c>
      <c r="Y1523" s="263">
        <v>585.70000000000005</v>
      </c>
      <c r="Z1523" s="169"/>
      <c r="AA1523" s="169"/>
      <c r="AB1523" s="169"/>
      <c r="AC1523" s="169"/>
      <c r="AD1523" s="169"/>
      <c r="AE1523" s="169"/>
      <c r="AF1523" s="169"/>
      <c r="AG1523" s="180"/>
      <c r="AH1523" s="207">
        <v>585.70000000000005</v>
      </c>
    </row>
    <row r="1524" spans="2:34" ht="24.75" x14ac:dyDescent="0.25">
      <c r="B1524" s="26"/>
      <c r="C1524" s="48" t="s">
        <v>1427</v>
      </c>
      <c r="D1524" s="49">
        <v>7</v>
      </c>
      <c r="E1524" s="23">
        <v>156.6</v>
      </c>
      <c r="F1524" s="286" t="s">
        <v>2522</v>
      </c>
      <c r="G1524" s="287" t="s">
        <v>2524</v>
      </c>
      <c r="H1524" s="287" t="s">
        <v>2523</v>
      </c>
      <c r="I1524" s="23">
        <v>1096.2</v>
      </c>
      <c r="J1524" s="169"/>
      <c r="K1524" s="169"/>
      <c r="L1524" s="169"/>
      <c r="M1524" s="169"/>
      <c r="N1524" s="169"/>
      <c r="O1524" s="169"/>
      <c r="P1524" s="169"/>
      <c r="Q1524" s="169"/>
      <c r="R1524" s="169"/>
      <c r="S1524" s="207"/>
      <c r="T1524" s="169">
        <v>5</v>
      </c>
      <c r="U1524" s="207">
        <v>783</v>
      </c>
      <c r="V1524" s="169"/>
      <c r="W1524" s="180"/>
      <c r="X1524" s="207">
        <v>2</v>
      </c>
      <c r="Y1524" s="263">
        <v>313.20000000000005</v>
      </c>
      <c r="Z1524" s="169"/>
      <c r="AA1524" s="169"/>
      <c r="AB1524" s="169"/>
      <c r="AC1524" s="169"/>
      <c r="AD1524" s="169"/>
      <c r="AE1524" s="169"/>
      <c r="AF1524" s="169"/>
      <c r="AG1524" s="180"/>
      <c r="AH1524" s="207">
        <v>1096.2</v>
      </c>
    </row>
    <row r="1525" spans="2:34" ht="24.75" x14ac:dyDescent="0.25">
      <c r="B1525" s="26"/>
      <c r="C1525" s="48" t="s">
        <v>1428</v>
      </c>
      <c r="D1525" s="49">
        <v>0</v>
      </c>
      <c r="E1525" s="23"/>
      <c r="F1525" s="286" t="s">
        <v>2522</v>
      </c>
      <c r="G1525" s="287" t="s">
        <v>2524</v>
      </c>
      <c r="H1525" s="287" t="s">
        <v>2523</v>
      </c>
      <c r="I1525" s="23">
        <v>0</v>
      </c>
      <c r="J1525" s="169"/>
      <c r="K1525" s="169"/>
      <c r="L1525" s="169"/>
      <c r="M1525" s="169"/>
      <c r="N1525" s="169"/>
      <c r="O1525" s="169"/>
      <c r="P1525" s="169"/>
      <c r="Q1525" s="169"/>
      <c r="R1525" s="169"/>
      <c r="S1525" s="207"/>
      <c r="T1525" s="169"/>
      <c r="U1525" s="169"/>
      <c r="V1525" s="169"/>
      <c r="W1525" s="180"/>
      <c r="X1525" s="207">
        <v>0</v>
      </c>
      <c r="Y1525" s="263">
        <v>0</v>
      </c>
      <c r="Z1525" s="169"/>
      <c r="AA1525" s="169"/>
      <c r="AB1525" s="169"/>
      <c r="AC1525" s="169"/>
      <c r="AD1525" s="169"/>
      <c r="AE1525" s="169"/>
      <c r="AF1525" s="169"/>
      <c r="AG1525" s="180"/>
      <c r="AH1525" s="207">
        <v>0</v>
      </c>
    </row>
    <row r="1526" spans="2:34" ht="24.75" x14ac:dyDescent="0.25">
      <c r="B1526" s="26"/>
      <c r="C1526" s="48" t="s">
        <v>1429</v>
      </c>
      <c r="D1526" s="49">
        <v>160</v>
      </c>
      <c r="E1526" s="23">
        <v>75.790000000000006</v>
      </c>
      <c r="F1526" s="286" t="s">
        <v>2522</v>
      </c>
      <c r="G1526" s="287" t="s">
        <v>2524</v>
      </c>
      <c r="H1526" s="287" t="s">
        <v>2523</v>
      </c>
      <c r="I1526" s="23">
        <v>12126.400000000001</v>
      </c>
      <c r="J1526" s="169"/>
      <c r="K1526" s="169"/>
      <c r="L1526" s="169"/>
      <c r="M1526" s="169"/>
      <c r="N1526" s="169"/>
      <c r="O1526" s="169"/>
      <c r="P1526" s="169"/>
      <c r="Q1526" s="169"/>
      <c r="R1526" s="169"/>
      <c r="S1526" s="207"/>
      <c r="T1526" s="169"/>
      <c r="U1526" s="169"/>
      <c r="V1526" s="169"/>
      <c r="W1526" s="180"/>
      <c r="X1526" s="207">
        <v>160</v>
      </c>
      <c r="Y1526" s="263">
        <v>12126.400000000001</v>
      </c>
      <c r="Z1526" s="169"/>
      <c r="AA1526" s="169"/>
      <c r="AB1526" s="169"/>
      <c r="AC1526" s="169"/>
      <c r="AD1526" s="169"/>
      <c r="AE1526" s="169"/>
      <c r="AF1526" s="169"/>
      <c r="AG1526" s="180"/>
      <c r="AH1526" s="207">
        <v>12126.400000000001</v>
      </c>
    </row>
    <row r="1527" spans="2:34" ht="24.75" x14ac:dyDescent="0.25">
      <c r="B1527" s="26"/>
      <c r="C1527" s="48" t="s">
        <v>1430</v>
      </c>
      <c r="D1527" s="49">
        <v>3</v>
      </c>
      <c r="E1527" s="23">
        <v>350.78</v>
      </c>
      <c r="F1527" s="286" t="s">
        <v>2522</v>
      </c>
      <c r="G1527" s="287" t="s">
        <v>2524</v>
      </c>
      <c r="H1527" s="287" t="s">
        <v>2523</v>
      </c>
      <c r="I1527" s="23">
        <v>1052.3399999999999</v>
      </c>
      <c r="J1527" s="169"/>
      <c r="K1527" s="169"/>
      <c r="L1527" s="169"/>
      <c r="M1527" s="169"/>
      <c r="N1527" s="169"/>
      <c r="O1527" s="169"/>
      <c r="P1527" s="169"/>
      <c r="Q1527" s="169"/>
      <c r="R1527" s="169"/>
      <c r="S1527" s="207"/>
      <c r="T1527" s="169">
        <v>1</v>
      </c>
      <c r="U1527" s="169">
        <v>350.78</v>
      </c>
      <c r="V1527" s="169"/>
      <c r="W1527" s="180"/>
      <c r="X1527" s="207">
        <v>2</v>
      </c>
      <c r="Y1527" s="263">
        <v>701.56</v>
      </c>
      <c r="Z1527" s="169"/>
      <c r="AA1527" s="169"/>
      <c r="AB1527" s="169"/>
      <c r="AC1527" s="169"/>
      <c r="AD1527" s="169"/>
      <c r="AE1527" s="169"/>
      <c r="AF1527" s="169"/>
      <c r="AG1527" s="180"/>
      <c r="AH1527" s="207">
        <v>1052.3399999999999</v>
      </c>
    </row>
    <row r="1528" spans="2:34" ht="24.75" x14ac:dyDescent="0.25">
      <c r="B1528" s="26"/>
      <c r="C1528" s="48" t="s">
        <v>1431</v>
      </c>
      <c r="D1528" s="49">
        <v>0</v>
      </c>
      <c r="E1528" s="23"/>
      <c r="F1528" s="286" t="s">
        <v>2522</v>
      </c>
      <c r="G1528" s="287" t="s">
        <v>2524</v>
      </c>
      <c r="H1528" s="287" t="s">
        <v>2523</v>
      </c>
      <c r="I1528" s="23">
        <v>0</v>
      </c>
      <c r="J1528" s="169"/>
      <c r="K1528" s="169"/>
      <c r="L1528" s="169"/>
      <c r="M1528" s="169"/>
      <c r="N1528" s="169"/>
      <c r="O1528" s="169"/>
      <c r="P1528" s="169"/>
      <c r="Q1528" s="169"/>
      <c r="R1528" s="169"/>
      <c r="S1528" s="207"/>
      <c r="T1528" s="169"/>
      <c r="U1528" s="169"/>
      <c r="V1528" s="169"/>
      <c r="W1528" s="180"/>
      <c r="X1528" s="207">
        <v>0</v>
      </c>
      <c r="Y1528" s="263">
        <v>0</v>
      </c>
      <c r="Z1528" s="169"/>
      <c r="AA1528" s="169"/>
      <c r="AB1528" s="169"/>
      <c r="AC1528" s="169"/>
      <c r="AD1528" s="169"/>
      <c r="AE1528" s="169"/>
      <c r="AF1528" s="169"/>
      <c r="AG1528" s="180"/>
      <c r="AH1528" s="207">
        <v>0</v>
      </c>
    </row>
    <row r="1529" spans="2:34" ht="24" x14ac:dyDescent="0.25">
      <c r="B1529" s="164">
        <v>2500</v>
      </c>
      <c r="C1529" s="165" t="s">
        <v>1432</v>
      </c>
      <c r="D1529" s="167"/>
      <c r="E1529" s="166"/>
      <c r="F1529" s="166"/>
      <c r="G1529" s="166"/>
      <c r="H1529" s="166"/>
      <c r="I1529" s="168">
        <v>284274.80885199999</v>
      </c>
      <c r="J1529" s="177">
        <v>0</v>
      </c>
      <c r="K1529" s="177">
        <v>0</v>
      </c>
      <c r="L1529" s="177">
        <v>0</v>
      </c>
      <c r="M1529" s="177">
        <v>0</v>
      </c>
      <c r="N1529" s="177">
        <v>0</v>
      </c>
      <c r="O1529" s="177">
        <v>0</v>
      </c>
      <c r="P1529" s="177">
        <v>0</v>
      </c>
      <c r="Q1529" s="177">
        <v>0</v>
      </c>
      <c r="R1529" s="177">
        <v>2088</v>
      </c>
      <c r="S1529" s="213">
        <v>62958.302954545456</v>
      </c>
      <c r="T1529" s="177">
        <v>0</v>
      </c>
      <c r="U1529" s="177">
        <v>44964.616000000009</v>
      </c>
      <c r="V1529" s="177">
        <v>0</v>
      </c>
      <c r="W1529" s="182">
        <v>0</v>
      </c>
      <c r="X1529" s="177">
        <v>1134</v>
      </c>
      <c r="Y1529" s="265">
        <v>176351.88870545456</v>
      </c>
      <c r="Z1529" s="177">
        <v>0</v>
      </c>
      <c r="AA1529" s="177">
        <v>0</v>
      </c>
      <c r="AB1529" s="177">
        <v>0</v>
      </c>
      <c r="AC1529" s="177">
        <v>0</v>
      </c>
      <c r="AD1529" s="177">
        <v>0</v>
      </c>
      <c r="AE1529" s="177">
        <v>0</v>
      </c>
      <c r="AF1529" s="177">
        <v>0</v>
      </c>
      <c r="AG1529" s="182">
        <v>0</v>
      </c>
      <c r="AH1529" s="226">
        <v>284274.80765999999</v>
      </c>
    </row>
    <row r="1530" spans="2:34" x14ac:dyDescent="0.25">
      <c r="B1530" s="11">
        <v>251</v>
      </c>
      <c r="C1530" s="79" t="s">
        <v>1433</v>
      </c>
      <c r="D1530" s="11"/>
      <c r="E1530" s="11"/>
      <c r="F1530" s="11"/>
      <c r="G1530" s="11"/>
      <c r="H1530" s="11"/>
      <c r="I1530" s="13">
        <v>19857.038560000001</v>
      </c>
      <c r="J1530" s="171">
        <v>0</v>
      </c>
      <c r="K1530" s="171">
        <v>0</v>
      </c>
      <c r="L1530" s="171">
        <v>0</v>
      </c>
      <c r="M1530" s="171">
        <v>0</v>
      </c>
      <c r="N1530" s="171">
        <v>0</v>
      </c>
      <c r="O1530" s="171">
        <v>0</v>
      </c>
      <c r="P1530" s="171">
        <v>0</v>
      </c>
      <c r="Q1530" s="171">
        <v>0</v>
      </c>
      <c r="R1530" s="171">
        <v>0</v>
      </c>
      <c r="S1530" s="185">
        <v>0</v>
      </c>
      <c r="T1530" s="171">
        <v>0</v>
      </c>
      <c r="U1530" s="171">
        <v>0</v>
      </c>
      <c r="V1530" s="171">
        <v>0</v>
      </c>
      <c r="W1530" s="181">
        <v>0</v>
      </c>
      <c r="X1530" s="171">
        <v>123</v>
      </c>
      <c r="Y1530" s="266">
        <v>19857.038560000001</v>
      </c>
      <c r="Z1530" s="171">
        <v>0</v>
      </c>
      <c r="AA1530" s="171">
        <v>0</v>
      </c>
      <c r="AB1530" s="171">
        <v>0</v>
      </c>
      <c r="AC1530" s="171">
        <v>0</v>
      </c>
      <c r="AD1530" s="171">
        <v>0</v>
      </c>
      <c r="AE1530" s="171">
        <v>0</v>
      </c>
      <c r="AF1530" s="171">
        <v>0</v>
      </c>
      <c r="AG1530" s="181">
        <v>0</v>
      </c>
      <c r="AH1530" s="201">
        <v>19857.038560000001</v>
      </c>
    </row>
    <row r="1531" spans="2:34" ht="24.75" x14ac:dyDescent="0.25">
      <c r="B1531" s="15">
        <v>25101</v>
      </c>
      <c r="C1531" s="67" t="s">
        <v>1434</v>
      </c>
      <c r="D1531" s="15"/>
      <c r="E1531" s="15"/>
      <c r="F1531" s="15"/>
      <c r="G1531" s="15"/>
      <c r="H1531" s="15"/>
      <c r="I1531" s="18">
        <v>0</v>
      </c>
      <c r="J1531" s="173">
        <v>0</v>
      </c>
      <c r="K1531" s="173">
        <v>0</v>
      </c>
      <c r="L1531" s="173">
        <v>0</v>
      </c>
      <c r="M1531" s="173">
        <v>0</v>
      </c>
      <c r="N1531" s="173">
        <v>0</v>
      </c>
      <c r="O1531" s="173">
        <v>0</v>
      </c>
      <c r="P1531" s="173">
        <v>0</v>
      </c>
      <c r="Q1531" s="173">
        <v>0</v>
      </c>
      <c r="R1531" s="173">
        <v>0</v>
      </c>
      <c r="S1531" s="184">
        <v>0</v>
      </c>
      <c r="T1531" s="173">
        <v>0</v>
      </c>
      <c r="U1531" s="173">
        <v>0</v>
      </c>
      <c r="V1531" s="173">
        <v>0</v>
      </c>
      <c r="W1531" s="179">
        <v>0</v>
      </c>
      <c r="X1531" s="173">
        <v>0</v>
      </c>
      <c r="Y1531" s="267">
        <v>0</v>
      </c>
      <c r="Z1531" s="173">
        <v>0</v>
      </c>
      <c r="AA1531" s="173">
        <v>0</v>
      </c>
      <c r="AB1531" s="173">
        <v>0</v>
      </c>
      <c r="AC1531" s="173">
        <v>0</v>
      </c>
      <c r="AD1531" s="173">
        <v>0</v>
      </c>
      <c r="AE1531" s="173">
        <v>0</v>
      </c>
      <c r="AF1531" s="173">
        <v>0</v>
      </c>
      <c r="AG1531" s="179">
        <v>0</v>
      </c>
      <c r="AH1531" s="204">
        <v>0</v>
      </c>
    </row>
    <row r="1532" spans="2:34" ht="24.75" x14ac:dyDescent="0.25">
      <c r="B1532" s="26"/>
      <c r="C1532" s="48" t="s">
        <v>1435</v>
      </c>
      <c r="D1532" s="49">
        <v>0</v>
      </c>
      <c r="E1532" s="23"/>
      <c r="F1532" s="286" t="s">
        <v>2522</v>
      </c>
      <c r="G1532" s="287" t="s">
        <v>2524</v>
      </c>
      <c r="H1532" s="287" t="s">
        <v>2523</v>
      </c>
      <c r="I1532" s="50">
        <v>0</v>
      </c>
      <c r="J1532" s="169"/>
      <c r="K1532" s="169"/>
      <c r="L1532" s="169"/>
      <c r="M1532" s="169"/>
      <c r="N1532" s="169"/>
      <c r="O1532" s="169"/>
      <c r="P1532" s="169"/>
      <c r="Q1532" s="169"/>
      <c r="R1532" s="169"/>
      <c r="S1532" s="207"/>
      <c r="T1532" s="169"/>
      <c r="U1532" s="169"/>
      <c r="V1532" s="169"/>
      <c r="W1532" s="180"/>
      <c r="X1532" s="169"/>
      <c r="Y1532" s="263"/>
      <c r="Z1532" s="169"/>
      <c r="AA1532" s="169"/>
      <c r="AB1532" s="169"/>
      <c r="AC1532" s="169"/>
      <c r="AD1532" s="169"/>
      <c r="AE1532" s="169"/>
      <c r="AF1532" s="169"/>
      <c r="AG1532" s="180"/>
      <c r="AH1532" s="227"/>
    </row>
    <row r="1533" spans="2:34" ht="24.75" x14ac:dyDescent="0.25">
      <c r="B1533" s="74">
        <v>25102</v>
      </c>
      <c r="C1533" s="162" t="s">
        <v>1436</v>
      </c>
      <c r="D1533" s="74"/>
      <c r="E1533" s="74"/>
      <c r="F1533" s="74"/>
      <c r="G1533" s="74"/>
      <c r="H1533" s="74"/>
      <c r="I1533" s="163">
        <v>19857.038560000001</v>
      </c>
      <c r="J1533" s="173">
        <v>0</v>
      </c>
      <c r="K1533" s="173">
        <v>0</v>
      </c>
      <c r="L1533" s="173">
        <v>0</v>
      </c>
      <c r="M1533" s="173">
        <v>0</v>
      </c>
      <c r="N1533" s="173">
        <v>0</v>
      </c>
      <c r="O1533" s="173">
        <v>0</v>
      </c>
      <c r="P1533" s="173">
        <v>0</v>
      </c>
      <c r="Q1533" s="173">
        <v>0</v>
      </c>
      <c r="R1533" s="173">
        <v>0</v>
      </c>
      <c r="S1533" s="184">
        <v>0</v>
      </c>
      <c r="T1533" s="173">
        <v>0</v>
      </c>
      <c r="U1533" s="173">
        <v>0</v>
      </c>
      <c r="V1533" s="173">
        <v>0</v>
      </c>
      <c r="W1533" s="179">
        <v>0</v>
      </c>
      <c r="X1533" s="173">
        <v>123</v>
      </c>
      <c r="Y1533" s="267">
        <v>19857.038560000001</v>
      </c>
      <c r="Z1533" s="173">
        <v>0</v>
      </c>
      <c r="AA1533" s="173">
        <v>0</v>
      </c>
      <c r="AB1533" s="173">
        <v>0</v>
      </c>
      <c r="AC1533" s="173">
        <v>0</v>
      </c>
      <c r="AD1533" s="173">
        <v>0</v>
      </c>
      <c r="AE1533" s="173">
        <v>0</v>
      </c>
      <c r="AF1533" s="173">
        <v>0</v>
      </c>
      <c r="AG1533" s="179">
        <v>0</v>
      </c>
      <c r="AH1533" s="204">
        <v>19857.038560000001</v>
      </c>
    </row>
    <row r="1534" spans="2:34" ht="24.75" x14ac:dyDescent="0.25">
      <c r="B1534" s="26"/>
      <c r="C1534" s="48" t="s">
        <v>1437</v>
      </c>
      <c r="D1534" s="49">
        <v>36</v>
      </c>
      <c r="E1534" s="23"/>
      <c r="F1534" s="286" t="s">
        <v>2522</v>
      </c>
      <c r="G1534" s="287" t="s">
        <v>2524</v>
      </c>
      <c r="H1534" s="287" t="s">
        <v>2523</v>
      </c>
      <c r="I1534" s="50">
        <v>3743.3159999999998</v>
      </c>
      <c r="J1534" s="169"/>
      <c r="K1534" s="169"/>
      <c r="L1534" s="169"/>
      <c r="M1534" s="169"/>
      <c r="N1534" s="169"/>
      <c r="O1534" s="169"/>
      <c r="P1534" s="169"/>
      <c r="Q1534" s="169"/>
      <c r="R1534" s="169"/>
      <c r="S1534" s="207"/>
      <c r="T1534" s="169"/>
      <c r="U1534" s="169"/>
      <c r="V1534" s="169"/>
      <c r="W1534" s="180"/>
      <c r="X1534" s="207">
        <v>36</v>
      </c>
      <c r="Y1534" s="263">
        <v>3743.3159999999998</v>
      </c>
      <c r="Z1534" s="169"/>
      <c r="AA1534" s="169"/>
      <c r="AB1534" s="169"/>
      <c r="AC1534" s="169"/>
      <c r="AD1534" s="169"/>
      <c r="AE1534" s="169"/>
      <c r="AF1534" s="169"/>
      <c r="AG1534" s="180"/>
      <c r="AH1534" s="207">
        <v>3743.3159999999998</v>
      </c>
    </row>
    <row r="1535" spans="2:34" ht="24.75" x14ac:dyDescent="0.25">
      <c r="B1535" s="109"/>
      <c r="C1535" s="48" t="s">
        <v>1438</v>
      </c>
      <c r="D1535" s="49">
        <v>24</v>
      </c>
      <c r="E1535" s="23"/>
      <c r="F1535" s="286" t="s">
        <v>2522</v>
      </c>
      <c r="G1535" s="287" t="s">
        <v>2524</v>
      </c>
      <c r="H1535" s="287" t="s">
        <v>2523</v>
      </c>
      <c r="I1535" s="50">
        <v>2104.8000000000002</v>
      </c>
      <c r="J1535" s="169"/>
      <c r="K1535" s="169"/>
      <c r="L1535" s="169"/>
      <c r="M1535" s="169"/>
      <c r="N1535" s="169"/>
      <c r="O1535" s="169"/>
      <c r="P1535" s="169"/>
      <c r="Q1535" s="169"/>
      <c r="R1535" s="169"/>
      <c r="S1535" s="207"/>
      <c r="T1535" s="169"/>
      <c r="U1535" s="169"/>
      <c r="V1535" s="169"/>
      <c r="W1535" s="180"/>
      <c r="X1535" s="207">
        <v>24</v>
      </c>
      <c r="Y1535" s="263">
        <v>2104.8000000000002</v>
      </c>
      <c r="Z1535" s="169"/>
      <c r="AA1535" s="169"/>
      <c r="AB1535" s="169"/>
      <c r="AC1535" s="169"/>
      <c r="AD1535" s="169"/>
      <c r="AE1535" s="169"/>
      <c r="AF1535" s="169"/>
      <c r="AG1535" s="180"/>
      <c r="AH1535" s="207">
        <v>2104.8000000000002</v>
      </c>
    </row>
    <row r="1536" spans="2:34" ht="24.75" x14ac:dyDescent="0.25">
      <c r="B1536" s="109"/>
      <c r="C1536" s="48" t="s">
        <v>1439</v>
      </c>
      <c r="D1536" s="49">
        <v>4</v>
      </c>
      <c r="E1536" s="23"/>
      <c r="F1536" s="286" t="s">
        <v>2522</v>
      </c>
      <c r="G1536" s="287" t="s">
        <v>2524</v>
      </c>
      <c r="H1536" s="287" t="s">
        <v>2523</v>
      </c>
      <c r="I1536" s="50">
        <v>4269.4080000000004</v>
      </c>
      <c r="J1536" s="169"/>
      <c r="K1536" s="169"/>
      <c r="L1536" s="169"/>
      <c r="M1536" s="169"/>
      <c r="N1536" s="169"/>
      <c r="O1536" s="169"/>
      <c r="P1536" s="169"/>
      <c r="Q1536" s="169"/>
      <c r="R1536" s="169"/>
      <c r="S1536" s="207"/>
      <c r="T1536" s="169"/>
      <c r="U1536" s="169"/>
      <c r="V1536" s="169"/>
      <c r="W1536" s="180"/>
      <c r="X1536" s="207">
        <v>4</v>
      </c>
      <c r="Y1536" s="263">
        <v>4269.4080000000004</v>
      </c>
      <c r="Z1536" s="169"/>
      <c r="AA1536" s="169"/>
      <c r="AB1536" s="169"/>
      <c r="AC1536" s="169"/>
      <c r="AD1536" s="169"/>
      <c r="AE1536" s="169"/>
      <c r="AF1536" s="169"/>
      <c r="AG1536" s="180"/>
      <c r="AH1536" s="207">
        <v>4269.4080000000004</v>
      </c>
    </row>
    <row r="1537" spans="2:34" ht="24.75" x14ac:dyDescent="0.25">
      <c r="B1537" s="109"/>
      <c r="C1537" s="48" t="s">
        <v>1429</v>
      </c>
      <c r="D1537" s="57">
        <v>8</v>
      </c>
      <c r="E1537" s="23"/>
      <c r="F1537" s="286" t="s">
        <v>2522</v>
      </c>
      <c r="G1537" s="287" t="s">
        <v>2524</v>
      </c>
      <c r="H1537" s="287" t="s">
        <v>2523</v>
      </c>
      <c r="I1537" s="50">
        <v>104</v>
      </c>
      <c r="J1537" s="169"/>
      <c r="K1537" s="169"/>
      <c r="L1537" s="169"/>
      <c r="M1537" s="169"/>
      <c r="N1537" s="169"/>
      <c r="O1537" s="169"/>
      <c r="P1537" s="169"/>
      <c r="Q1537" s="169"/>
      <c r="R1537" s="169"/>
      <c r="S1537" s="207"/>
      <c r="T1537" s="169"/>
      <c r="U1537" s="169"/>
      <c r="V1537" s="169"/>
      <c r="W1537" s="180"/>
      <c r="X1537" s="207">
        <v>8</v>
      </c>
      <c r="Y1537" s="263">
        <v>104</v>
      </c>
      <c r="Z1537" s="169"/>
      <c r="AA1537" s="169"/>
      <c r="AB1537" s="169"/>
      <c r="AC1537" s="169"/>
      <c r="AD1537" s="169"/>
      <c r="AE1537" s="169"/>
      <c r="AF1537" s="169"/>
      <c r="AG1537" s="180"/>
      <c r="AH1537" s="207">
        <v>104</v>
      </c>
    </row>
    <row r="1538" spans="2:34" ht="24.75" x14ac:dyDescent="0.25">
      <c r="B1538" s="109"/>
      <c r="C1538" s="48" t="s">
        <v>1440</v>
      </c>
      <c r="D1538" s="49">
        <v>0</v>
      </c>
      <c r="E1538" s="23"/>
      <c r="F1538" s="286" t="s">
        <v>2522</v>
      </c>
      <c r="G1538" s="287" t="s">
        <v>2524</v>
      </c>
      <c r="H1538" s="287" t="s">
        <v>2523</v>
      </c>
      <c r="I1538" s="50">
        <v>0</v>
      </c>
      <c r="J1538" s="169"/>
      <c r="K1538" s="169"/>
      <c r="L1538" s="169"/>
      <c r="M1538" s="169"/>
      <c r="N1538" s="169"/>
      <c r="O1538" s="169"/>
      <c r="P1538" s="169"/>
      <c r="Q1538" s="169"/>
      <c r="R1538" s="169"/>
      <c r="S1538" s="207"/>
      <c r="T1538" s="169"/>
      <c r="U1538" s="169"/>
      <c r="V1538" s="169"/>
      <c r="W1538" s="180"/>
      <c r="X1538" s="207">
        <v>0</v>
      </c>
      <c r="Y1538" s="263">
        <v>0</v>
      </c>
      <c r="Z1538" s="169"/>
      <c r="AA1538" s="169"/>
      <c r="AB1538" s="169"/>
      <c r="AC1538" s="169"/>
      <c r="AD1538" s="169"/>
      <c r="AE1538" s="169"/>
      <c r="AF1538" s="169"/>
      <c r="AG1538" s="180"/>
      <c r="AH1538" s="207">
        <v>0</v>
      </c>
    </row>
    <row r="1539" spans="2:34" ht="24.75" x14ac:dyDescent="0.25">
      <c r="B1539" s="109"/>
      <c r="C1539" s="48" t="s">
        <v>1441</v>
      </c>
      <c r="D1539" s="49">
        <v>10</v>
      </c>
      <c r="E1539" s="23"/>
      <c r="F1539" s="286" t="s">
        <v>2522</v>
      </c>
      <c r="G1539" s="287" t="s">
        <v>2524</v>
      </c>
      <c r="H1539" s="287" t="s">
        <v>2523</v>
      </c>
      <c r="I1539" s="50">
        <v>523.84</v>
      </c>
      <c r="J1539" s="169"/>
      <c r="K1539" s="169"/>
      <c r="L1539" s="169"/>
      <c r="M1539" s="169"/>
      <c r="N1539" s="169"/>
      <c r="O1539" s="169"/>
      <c r="P1539" s="169"/>
      <c r="Q1539" s="169"/>
      <c r="R1539" s="169"/>
      <c r="S1539" s="207"/>
      <c r="T1539" s="169"/>
      <c r="U1539" s="169"/>
      <c r="V1539" s="169"/>
      <c r="W1539" s="180"/>
      <c r="X1539" s="207">
        <v>10</v>
      </c>
      <c r="Y1539" s="263">
        <v>523.84</v>
      </c>
      <c r="Z1539" s="169"/>
      <c r="AA1539" s="169"/>
      <c r="AB1539" s="169"/>
      <c r="AC1539" s="169"/>
      <c r="AD1539" s="169"/>
      <c r="AE1539" s="169"/>
      <c r="AF1539" s="169"/>
      <c r="AG1539" s="180"/>
      <c r="AH1539" s="207">
        <v>523.84</v>
      </c>
    </row>
    <row r="1540" spans="2:34" ht="24.75" x14ac:dyDescent="0.25">
      <c r="B1540" s="109"/>
      <c r="C1540" s="48" t="s">
        <v>1442</v>
      </c>
      <c r="D1540" s="49">
        <v>4</v>
      </c>
      <c r="E1540" s="23"/>
      <c r="F1540" s="286" t="s">
        <v>2522</v>
      </c>
      <c r="G1540" s="287" t="s">
        <v>2524</v>
      </c>
      <c r="H1540" s="287" t="s">
        <v>2523</v>
      </c>
      <c r="I1540" s="50">
        <v>3210.04</v>
      </c>
      <c r="J1540" s="169"/>
      <c r="K1540" s="169"/>
      <c r="L1540" s="169"/>
      <c r="M1540" s="169"/>
      <c r="N1540" s="169"/>
      <c r="O1540" s="169"/>
      <c r="P1540" s="169"/>
      <c r="Q1540" s="169"/>
      <c r="R1540" s="169"/>
      <c r="S1540" s="207"/>
      <c r="T1540" s="169"/>
      <c r="U1540" s="169"/>
      <c r="V1540" s="169"/>
      <c r="W1540" s="180"/>
      <c r="X1540" s="207">
        <v>4</v>
      </c>
      <c r="Y1540" s="263">
        <v>3210.04</v>
      </c>
      <c r="Z1540" s="169"/>
      <c r="AA1540" s="169"/>
      <c r="AB1540" s="169"/>
      <c r="AC1540" s="169"/>
      <c r="AD1540" s="169"/>
      <c r="AE1540" s="169"/>
      <c r="AF1540" s="169"/>
      <c r="AG1540" s="180"/>
      <c r="AH1540" s="207">
        <v>3210.04</v>
      </c>
    </row>
    <row r="1541" spans="2:34" ht="24.75" x14ac:dyDescent="0.25">
      <c r="B1541" s="109"/>
      <c r="C1541" s="48" t="s">
        <v>1443</v>
      </c>
      <c r="D1541" s="49">
        <v>1</v>
      </c>
      <c r="E1541" s="23"/>
      <c r="F1541" s="286" t="s">
        <v>2522</v>
      </c>
      <c r="G1541" s="287" t="s">
        <v>2524</v>
      </c>
      <c r="H1541" s="287" t="s">
        <v>2523</v>
      </c>
      <c r="I1541" s="50">
        <v>2320</v>
      </c>
      <c r="J1541" s="169"/>
      <c r="K1541" s="169"/>
      <c r="L1541" s="169"/>
      <c r="M1541" s="169"/>
      <c r="N1541" s="169"/>
      <c r="O1541" s="169"/>
      <c r="P1541" s="169"/>
      <c r="Q1541" s="169"/>
      <c r="R1541" s="169"/>
      <c r="S1541" s="207"/>
      <c r="T1541" s="169"/>
      <c r="U1541" s="169"/>
      <c r="V1541" s="169"/>
      <c r="W1541" s="180"/>
      <c r="X1541" s="207">
        <v>1</v>
      </c>
      <c r="Y1541" s="263">
        <v>2320</v>
      </c>
      <c r="Z1541" s="169"/>
      <c r="AA1541" s="169"/>
      <c r="AB1541" s="169"/>
      <c r="AC1541" s="169"/>
      <c r="AD1541" s="169"/>
      <c r="AE1541" s="169"/>
      <c r="AF1541" s="169"/>
      <c r="AG1541" s="180"/>
      <c r="AH1541" s="207">
        <v>2320</v>
      </c>
    </row>
    <row r="1542" spans="2:34" ht="24.75" x14ac:dyDescent="0.25">
      <c r="B1542" s="109"/>
      <c r="C1542" s="48" t="s">
        <v>1444</v>
      </c>
      <c r="D1542" s="49">
        <v>4</v>
      </c>
      <c r="E1542" s="23"/>
      <c r="F1542" s="286" t="s">
        <v>2522</v>
      </c>
      <c r="G1542" s="287" t="s">
        <v>2524</v>
      </c>
      <c r="H1542" s="287" t="s">
        <v>2523</v>
      </c>
      <c r="I1542" s="50">
        <v>1146.5625600000001</v>
      </c>
      <c r="J1542" s="169"/>
      <c r="K1542" s="169"/>
      <c r="L1542" s="169"/>
      <c r="M1542" s="169"/>
      <c r="N1542" s="169"/>
      <c r="O1542" s="169"/>
      <c r="P1542" s="169"/>
      <c r="Q1542" s="169"/>
      <c r="R1542" s="169"/>
      <c r="S1542" s="207"/>
      <c r="T1542" s="169"/>
      <c r="U1542" s="169"/>
      <c r="V1542" s="169"/>
      <c r="W1542" s="180"/>
      <c r="X1542" s="207">
        <v>4</v>
      </c>
      <c r="Y1542" s="263">
        <v>1146.5625600000001</v>
      </c>
      <c r="Z1542" s="169"/>
      <c r="AA1542" s="169"/>
      <c r="AB1542" s="169"/>
      <c r="AC1542" s="169"/>
      <c r="AD1542" s="169"/>
      <c r="AE1542" s="169"/>
      <c r="AF1542" s="169"/>
      <c r="AG1542" s="180"/>
      <c r="AH1542" s="207">
        <v>1146.5625600000001</v>
      </c>
    </row>
    <row r="1543" spans="2:34" ht="24.75" x14ac:dyDescent="0.25">
      <c r="B1543" s="109"/>
      <c r="C1543" s="48" t="s">
        <v>1445</v>
      </c>
      <c r="D1543" s="49">
        <v>32</v>
      </c>
      <c r="E1543" s="23"/>
      <c r="F1543" s="286" t="s">
        <v>2522</v>
      </c>
      <c r="G1543" s="287" t="s">
        <v>2524</v>
      </c>
      <c r="H1543" s="287" t="s">
        <v>2523</v>
      </c>
      <c r="I1543" s="50">
        <v>2435.0719999999997</v>
      </c>
      <c r="J1543" s="169"/>
      <c r="K1543" s="169"/>
      <c r="L1543" s="169"/>
      <c r="M1543" s="169"/>
      <c r="N1543" s="169"/>
      <c r="O1543" s="169"/>
      <c r="P1543" s="169"/>
      <c r="Q1543" s="169"/>
      <c r="R1543" s="169"/>
      <c r="S1543" s="207"/>
      <c r="T1543" s="169"/>
      <c r="U1543" s="169"/>
      <c r="V1543" s="169"/>
      <c r="W1543" s="180"/>
      <c r="X1543" s="207">
        <v>32</v>
      </c>
      <c r="Y1543" s="263">
        <v>2435.0719999999997</v>
      </c>
      <c r="Z1543" s="169"/>
      <c r="AA1543" s="169"/>
      <c r="AB1543" s="169"/>
      <c r="AC1543" s="169"/>
      <c r="AD1543" s="169"/>
      <c r="AE1543" s="169"/>
      <c r="AF1543" s="169"/>
      <c r="AG1543" s="180"/>
      <c r="AH1543" s="207">
        <v>2435.0719999999997</v>
      </c>
    </row>
    <row r="1544" spans="2:34" ht="24.75" x14ac:dyDescent="0.25">
      <c r="B1544" s="174">
        <v>252</v>
      </c>
      <c r="C1544" s="175" t="s">
        <v>1446</v>
      </c>
      <c r="D1544" s="174"/>
      <c r="E1544" s="174"/>
      <c r="F1544" s="174"/>
      <c r="G1544" s="174"/>
      <c r="H1544" s="174"/>
      <c r="I1544" s="176">
        <v>23240.3</v>
      </c>
      <c r="J1544" s="171">
        <v>0</v>
      </c>
      <c r="K1544" s="171">
        <v>0</v>
      </c>
      <c r="L1544" s="171">
        <v>0</v>
      </c>
      <c r="M1544" s="171">
        <v>0</v>
      </c>
      <c r="N1544" s="171">
        <v>0</v>
      </c>
      <c r="O1544" s="171">
        <v>0</v>
      </c>
      <c r="P1544" s="171">
        <v>0</v>
      </c>
      <c r="Q1544" s="171">
        <v>0</v>
      </c>
      <c r="R1544" s="171">
        <v>0</v>
      </c>
      <c r="S1544" s="185">
        <v>0</v>
      </c>
      <c r="T1544" s="171">
        <v>0</v>
      </c>
      <c r="U1544" s="171">
        <v>0</v>
      </c>
      <c r="V1544" s="171">
        <v>0</v>
      </c>
      <c r="W1544" s="181">
        <v>0</v>
      </c>
      <c r="X1544" s="171">
        <v>54</v>
      </c>
      <c r="Y1544" s="266">
        <v>23240.3</v>
      </c>
      <c r="Z1544" s="171">
        <v>0</v>
      </c>
      <c r="AA1544" s="171">
        <v>0</v>
      </c>
      <c r="AB1544" s="171">
        <v>0</v>
      </c>
      <c r="AC1544" s="171">
        <v>0</v>
      </c>
      <c r="AD1544" s="171">
        <v>0</v>
      </c>
      <c r="AE1544" s="171">
        <v>0</v>
      </c>
      <c r="AF1544" s="171">
        <v>0</v>
      </c>
      <c r="AG1544" s="181">
        <v>0</v>
      </c>
      <c r="AH1544" s="201">
        <v>23240.3</v>
      </c>
    </row>
    <row r="1545" spans="2:34" ht="24.75" x14ac:dyDescent="0.25">
      <c r="B1545" s="15">
        <v>25201</v>
      </c>
      <c r="C1545" s="67" t="s">
        <v>1446</v>
      </c>
      <c r="D1545" s="15"/>
      <c r="E1545" s="15"/>
      <c r="F1545" s="15"/>
      <c r="G1545" s="15"/>
      <c r="H1545" s="15"/>
      <c r="I1545" s="18">
        <v>23240.3</v>
      </c>
      <c r="J1545" s="173">
        <v>0</v>
      </c>
      <c r="K1545" s="173">
        <v>0</v>
      </c>
      <c r="L1545" s="173">
        <v>0</v>
      </c>
      <c r="M1545" s="173">
        <v>0</v>
      </c>
      <c r="N1545" s="173">
        <v>0</v>
      </c>
      <c r="O1545" s="173">
        <v>0</v>
      </c>
      <c r="P1545" s="173">
        <v>0</v>
      </c>
      <c r="Q1545" s="173">
        <v>0</v>
      </c>
      <c r="R1545" s="173">
        <v>0</v>
      </c>
      <c r="S1545" s="184">
        <v>0</v>
      </c>
      <c r="T1545" s="173">
        <v>0</v>
      </c>
      <c r="U1545" s="173">
        <v>0</v>
      </c>
      <c r="V1545" s="173">
        <v>0</v>
      </c>
      <c r="W1545" s="179">
        <v>0</v>
      </c>
      <c r="X1545" s="173">
        <v>54</v>
      </c>
      <c r="Y1545" s="267">
        <v>23240.3</v>
      </c>
      <c r="Z1545" s="173">
        <v>0</v>
      </c>
      <c r="AA1545" s="173">
        <v>0</v>
      </c>
      <c r="AB1545" s="173">
        <v>0</v>
      </c>
      <c r="AC1545" s="173">
        <v>0</v>
      </c>
      <c r="AD1545" s="173">
        <v>0</v>
      </c>
      <c r="AE1545" s="173">
        <v>0</v>
      </c>
      <c r="AF1545" s="173">
        <v>0</v>
      </c>
      <c r="AG1545" s="179">
        <v>0</v>
      </c>
      <c r="AH1545" s="204">
        <v>23240.3</v>
      </c>
    </row>
    <row r="1546" spans="2:34" ht="24.75" x14ac:dyDescent="0.25">
      <c r="B1546" s="26"/>
      <c r="C1546" s="48" t="s">
        <v>1447</v>
      </c>
      <c r="D1546" s="49">
        <v>10</v>
      </c>
      <c r="E1546" s="23"/>
      <c r="F1546" s="286" t="s">
        <v>2522</v>
      </c>
      <c r="G1546" s="287" t="s">
        <v>2524</v>
      </c>
      <c r="H1546" s="287" t="s">
        <v>2523</v>
      </c>
      <c r="I1546" s="50">
        <v>4065.2999999999997</v>
      </c>
      <c r="J1546" s="169"/>
      <c r="K1546" s="169"/>
      <c r="L1546" s="169"/>
      <c r="M1546" s="169"/>
      <c r="N1546" s="169"/>
      <c r="O1546" s="169"/>
      <c r="P1546" s="169"/>
      <c r="Q1546" s="169"/>
      <c r="R1546" s="169"/>
      <c r="S1546" s="207"/>
      <c r="T1546" s="169"/>
      <c r="U1546" s="169"/>
      <c r="V1546" s="169"/>
      <c r="W1546" s="180"/>
      <c r="X1546" s="207">
        <v>10</v>
      </c>
      <c r="Y1546" s="263">
        <v>4065.2999999999997</v>
      </c>
      <c r="Z1546" s="169"/>
      <c r="AA1546" s="169"/>
      <c r="AB1546" s="169"/>
      <c r="AC1546" s="169"/>
      <c r="AD1546" s="169"/>
      <c r="AE1546" s="169"/>
      <c r="AF1546" s="169"/>
      <c r="AG1546" s="180"/>
      <c r="AH1546" s="207">
        <v>4065.2999999999997</v>
      </c>
    </row>
    <row r="1547" spans="2:34" ht="24.75" x14ac:dyDescent="0.25">
      <c r="B1547" s="26"/>
      <c r="C1547" s="48" t="s">
        <v>1448</v>
      </c>
      <c r="D1547" s="49">
        <v>9</v>
      </c>
      <c r="E1547" s="23"/>
      <c r="F1547" s="286" t="s">
        <v>2522</v>
      </c>
      <c r="G1547" s="287" t="s">
        <v>2524</v>
      </c>
      <c r="H1547" s="287" t="s">
        <v>2523</v>
      </c>
      <c r="I1547" s="50">
        <v>5400</v>
      </c>
      <c r="J1547" s="169"/>
      <c r="K1547" s="169"/>
      <c r="L1547" s="169"/>
      <c r="M1547" s="169"/>
      <c r="N1547" s="169"/>
      <c r="O1547" s="169"/>
      <c r="P1547" s="169"/>
      <c r="Q1547" s="169"/>
      <c r="R1547" s="169"/>
      <c r="S1547" s="207"/>
      <c r="T1547" s="169"/>
      <c r="U1547" s="169"/>
      <c r="V1547" s="169"/>
      <c r="W1547" s="180"/>
      <c r="X1547" s="207">
        <v>9</v>
      </c>
      <c r="Y1547" s="263">
        <v>5400</v>
      </c>
      <c r="Z1547" s="169"/>
      <c r="AA1547" s="169"/>
      <c r="AB1547" s="169"/>
      <c r="AC1547" s="169"/>
      <c r="AD1547" s="169"/>
      <c r="AE1547" s="169"/>
      <c r="AF1547" s="169"/>
      <c r="AG1547" s="180"/>
      <c r="AH1547" s="207">
        <v>5400</v>
      </c>
    </row>
    <row r="1548" spans="2:34" ht="24.75" x14ac:dyDescent="0.25">
      <c r="B1548" s="26"/>
      <c r="C1548" s="48" t="s">
        <v>1449</v>
      </c>
      <c r="D1548" s="49">
        <v>6</v>
      </c>
      <c r="E1548" s="23"/>
      <c r="F1548" s="286" t="s">
        <v>2522</v>
      </c>
      <c r="G1548" s="287" t="s">
        <v>2524</v>
      </c>
      <c r="H1548" s="287" t="s">
        <v>2523</v>
      </c>
      <c r="I1548" s="50">
        <v>1200</v>
      </c>
      <c r="J1548" s="169"/>
      <c r="K1548" s="169"/>
      <c r="L1548" s="169"/>
      <c r="M1548" s="169"/>
      <c r="N1548" s="169"/>
      <c r="O1548" s="169"/>
      <c r="P1548" s="169"/>
      <c r="Q1548" s="169"/>
      <c r="R1548" s="169"/>
      <c r="S1548" s="207"/>
      <c r="T1548" s="169"/>
      <c r="U1548" s="169"/>
      <c r="V1548" s="169"/>
      <c r="W1548" s="180"/>
      <c r="X1548" s="207">
        <v>6</v>
      </c>
      <c r="Y1548" s="263">
        <v>1200</v>
      </c>
      <c r="Z1548" s="169"/>
      <c r="AA1548" s="169"/>
      <c r="AB1548" s="169"/>
      <c r="AC1548" s="169"/>
      <c r="AD1548" s="169"/>
      <c r="AE1548" s="169"/>
      <c r="AF1548" s="169"/>
      <c r="AG1548" s="180"/>
      <c r="AH1548" s="207">
        <v>1200</v>
      </c>
    </row>
    <row r="1549" spans="2:34" ht="24.75" x14ac:dyDescent="0.25">
      <c r="B1549" s="26"/>
      <c r="C1549" s="48" t="s">
        <v>1450</v>
      </c>
      <c r="D1549" s="49">
        <v>22</v>
      </c>
      <c r="E1549" s="23"/>
      <c r="F1549" s="286" t="s">
        <v>2522</v>
      </c>
      <c r="G1549" s="287" t="s">
        <v>2524</v>
      </c>
      <c r="H1549" s="287" t="s">
        <v>2523</v>
      </c>
      <c r="I1549" s="50">
        <v>11000</v>
      </c>
      <c r="J1549" s="169"/>
      <c r="K1549" s="169"/>
      <c r="L1549" s="169"/>
      <c r="M1549" s="169"/>
      <c r="N1549" s="169"/>
      <c r="O1549" s="169"/>
      <c r="P1549" s="169"/>
      <c r="Q1549" s="169"/>
      <c r="R1549" s="169"/>
      <c r="S1549" s="207"/>
      <c r="T1549" s="169"/>
      <c r="U1549" s="169"/>
      <c r="V1549" s="169"/>
      <c r="W1549" s="180"/>
      <c r="X1549" s="207">
        <v>22</v>
      </c>
      <c r="Y1549" s="263">
        <v>11000</v>
      </c>
      <c r="Z1549" s="169"/>
      <c r="AA1549" s="169"/>
      <c r="AB1549" s="169"/>
      <c r="AC1549" s="169"/>
      <c r="AD1549" s="169"/>
      <c r="AE1549" s="169"/>
      <c r="AF1549" s="169"/>
      <c r="AG1549" s="180"/>
      <c r="AH1549" s="207">
        <v>11000</v>
      </c>
    </row>
    <row r="1550" spans="2:34" ht="24.75" x14ac:dyDescent="0.25">
      <c r="B1550" s="26"/>
      <c r="C1550" s="48" t="s">
        <v>1451</v>
      </c>
      <c r="D1550" s="49">
        <v>7</v>
      </c>
      <c r="E1550" s="23"/>
      <c r="F1550" s="286" t="s">
        <v>2522</v>
      </c>
      <c r="G1550" s="287" t="s">
        <v>2524</v>
      </c>
      <c r="H1550" s="287" t="s">
        <v>2523</v>
      </c>
      <c r="I1550" s="50">
        <v>1575</v>
      </c>
      <c r="J1550" s="169"/>
      <c r="K1550" s="169"/>
      <c r="L1550" s="169"/>
      <c r="M1550" s="169"/>
      <c r="N1550" s="169"/>
      <c r="O1550" s="169"/>
      <c r="P1550" s="169"/>
      <c r="Q1550" s="169"/>
      <c r="R1550" s="169"/>
      <c r="S1550" s="207"/>
      <c r="T1550" s="169"/>
      <c r="U1550" s="169"/>
      <c r="V1550" s="169"/>
      <c r="W1550" s="180"/>
      <c r="X1550" s="207">
        <v>7</v>
      </c>
      <c r="Y1550" s="263">
        <v>1575</v>
      </c>
      <c r="Z1550" s="169"/>
      <c r="AA1550" s="169"/>
      <c r="AB1550" s="169"/>
      <c r="AC1550" s="169"/>
      <c r="AD1550" s="169"/>
      <c r="AE1550" s="169"/>
      <c r="AF1550" s="169"/>
      <c r="AG1550" s="180"/>
      <c r="AH1550" s="207">
        <v>1575</v>
      </c>
    </row>
    <row r="1551" spans="2:34" ht="24.75" x14ac:dyDescent="0.25">
      <c r="B1551" s="15">
        <v>25201</v>
      </c>
      <c r="C1551" s="67" t="s">
        <v>1446</v>
      </c>
      <c r="D1551" s="15"/>
      <c r="E1551" s="15"/>
      <c r="F1551" s="15"/>
      <c r="G1551" s="15"/>
      <c r="H1551" s="15"/>
      <c r="I1551" s="18">
        <v>0</v>
      </c>
      <c r="J1551" s="173">
        <v>0</v>
      </c>
      <c r="K1551" s="173">
        <v>0</v>
      </c>
      <c r="L1551" s="173">
        <v>0</v>
      </c>
      <c r="M1551" s="173">
        <v>0</v>
      </c>
      <c r="N1551" s="173">
        <v>0</v>
      </c>
      <c r="O1551" s="173">
        <v>0</v>
      </c>
      <c r="P1551" s="173">
        <v>0</v>
      </c>
      <c r="Q1551" s="173">
        <v>0</v>
      </c>
      <c r="R1551" s="173">
        <v>0</v>
      </c>
      <c r="S1551" s="184">
        <v>0</v>
      </c>
      <c r="T1551" s="173">
        <v>0</v>
      </c>
      <c r="U1551" s="173">
        <v>0</v>
      </c>
      <c r="V1551" s="173">
        <v>0</v>
      </c>
      <c r="W1551" s="179">
        <v>0</v>
      </c>
      <c r="X1551" s="173">
        <v>0</v>
      </c>
      <c r="Y1551" s="267">
        <v>0</v>
      </c>
      <c r="Z1551" s="173">
        <v>0</v>
      </c>
      <c r="AA1551" s="173">
        <v>0</v>
      </c>
      <c r="AB1551" s="173">
        <v>0</v>
      </c>
      <c r="AC1551" s="173">
        <v>0</v>
      </c>
      <c r="AD1551" s="173">
        <v>0</v>
      </c>
      <c r="AE1551" s="173">
        <v>0</v>
      </c>
      <c r="AF1551" s="173">
        <v>0</v>
      </c>
      <c r="AG1551" s="179">
        <v>0</v>
      </c>
      <c r="AH1551" s="184">
        <v>0</v>
      </c>
    </row>
    <row r="1552" spans="2:34" ht="24.75" x14ac:dyDescent="0.25">
      <c r="B1552" s="82"/>
      <c r="C1552" s="48" t="s">
        <v>1452</v>
      </c>
      <c r="D1552" s="49">
        <v>0</v>
      </c>
      <c r="E1552" s="23"/>
      <c r="F1552" s="286" t="s">
        <v>2522</v>
      </c>
      <c r="G1552" s="287" t="s">
        <v>2524</v>
      </c>
      <c r="H1552" s="287" t="s">
        <v>2523</v>
      </c>
      <c r="I1552" s="50">
        <v>0</v>
      </c>
      <c r="J1552" s="169"/>
      <c r="K1552" s="169"/>
      <c r="L1552" s="169"/>
      <c r="M1552" s="169"/>
      <c r="N1552" s="169"/>
      <c r="O1552" s="169"/>
      <c r="P1552" s="169"/>
      <c r="Q1552" s="169"/>
      <c r="R1552" s="169"/>
      <c r="S1552" s="207"/>
      <c r="T1552" s="169"/>
      <c r="U1552" s="169"/>
      <c r="V1552" s="169"/>
      <c r="W1552" s="180"/>
      <c r="X1552" s="207">
        <v>0</v>
      </c>
      <c r="Y1552" s="263">
        <v>0</v>
      </c>
      <c r="Z1552" s="169"/>
      <c r="AA1552" s="169"/>
      <c r="AB1552" s="169"/>
      <c r="AC1552" s="169"/>
      <c r="AD1552" s="169"/>
      <c r="AE1552" s="169"/>
      <c r="AF1552" s="169"/>
      <c r="AG1552" s="180"/>
      <c r="AH1552" s="207">
        <v>0</v>
      </c>
    </row>
    <row r="1553" spans="2:34" ht="24.75" x14ac:dyDescent="0.25">
      <c r="B1553" s="82"/>
      <c r="C1553" s="48" t="s">
        <v>1453</v>
      </c>
      <c r="D1553" s="49">
        <v>0</v>
      </c>
      <c r="E1553" s="23"/>
      <c r="F1553" s="286" t="s">
        <v>2522</v>
      </c>
      <c r="G1553" s="287" t="s">
        <v>2524</v>
      </c>
      <c r="H1553" s="287" t="s">
        <v>2523</v>
      </c>
      <c r="I1553" s="50">
        <v>0</v>
      </c>
      <c r="J1553" s="169"/>
      <c r="K1553" s="169"/>
      <c r="L1553" s="169"/>
      <c r="M1553" s="169"/>
      <c r="N1553" s="169"/>
      <c r="O1553" s="169"/>
      <c r="P1553" s="169"/>
      <c r="Q1553" s="169"/>
      <c r="R1553" s="169"/>
      <c r="S1553" s="207"/>
      <c r="T1553" s="169"/>
      <c r="U1553" s="169"/>
      <c r="V1553" s="169"/>
      <c r="W1553" s="180"/>
      <c r="X1553" s="207">
        <v>0</v>
      </c>
      <c r="Y1553" s="263">
        <v>0</v>
      </c>
      <c r="Z1553" s="169"/>
      <c r="AA1553" s="169"/>
      <c r="AB1553" s="169"/>
      <c r="AC1553" s="169"/>
      <c r="AD1553" s="169"/>
      <c r="AE1553" s="169"/>
      <c r="AF1553" s="169"/>
      <c r="AG1553" s="180"/>
      <c r="AH1553" s="207">
        <v>0</v>
      </c>
    </row>
    <row r="1554" spans="2:34" ht="24.75" x14ac:dyDescent="0.25">
      <c r="B1554" s="82"/>
      <c r="C1554" s="48" t="s">
        <v>1454</v>
      </c>
      <c r="D1554" s="49">
        <v>0</v>
      </c>
      <c r="E1554" s="23"/>
      <c r="F1554" s="286" t="s">
        <v>2522</v>
      </c>
      <c r="G1554" s="287" t="s">
        <v>2524</v>
      </c>
      <c r="H1554" s="287" t="s">
        <v>2523</v>
      </c>
      <c r="I1554" s="50">
        <v>0</v>
      </c>
      <c r="J1554" s="169"/>
      <c r="K1554" s="169"/>
      <c r="L1554" s="169"/>
      <c r="M1554" s="169"/>
      <c r="N1554" s="169"/>
      <c r="O1554" s="169"/>
      <c r="P1554" s="169"/>
      <c r="Q1554" s="169"/>
      <c r="R1554" s="169"/>
      <c r="S1554" s="207"/>
      <c r="T1554" s="169"/>
      <c r="U1554" s="169"/>
      <c r="V1554" s="169"/>
      <c r="W1554" s="180"/>
      <c r="X1554" s="207">
        <v>0</v>
      </c>
      <c r="Y1554" s="263">
        <v>0</v>
      </c>
      <c r="Z1554" s="169"/>
      <c r="AA1554" s="169"/>
      <c r="AB1554" s="169"/>
      <c r="AC1554" s="169"/>
      <c r="AD1554" s="169"/>
      <c r="AE1554" s="169"/>
      <c r="AF1554" s="169"/>
      <c r="AG1554" s="180"/>
      <c r="AH1554" s="207">
        <v>0</v>
      </c>
    </row>
    <row r="1555" spans="2:34" ht="24.75" x14ac:dyDescent="0.25">
      <c r="B1555" s="82"/>
      <c r="C1555" s="48" t="s">
        <v>1449</v>
      </c>
      <c r="D1555" s="49">
        <v>0</v>
      </c>
      <c r="E1555" s="23"/>
      <c r="F1555" s="286" t="s">
        <v>2522</v>
      </c>
      <c r="G1555" s="287" t="s">
        <v>2524</v>
      </c>
      <c r="H1555" s="287" t="s">
        <v>2523</v>
      </c>
      <c r="I1555" s="50">
        <v>0</v>
      </c>
      <c r="J1555" s="169"/>
      <c r="K1555" s="169"/>
      <c r="L1555" s="169"/>
      <c r="M1555" s="169"/>
      <c r="N1555" s="169"/>
      <c r="O1555" s="169"/>
      <c r="P1555" s="169"/>
      <c r="Q1555" s="169"/>
      <c r="R1555" s="169"/>
      <c r="S1555" s="207"/>
      <c r="T1555" s="169"/>
      <c r="U1555" s="169"/>
      <c r="V1555" s="169"/>
      <c r="W1555" s="180"/>
      <c r="X1555" s="207">
        <v>0</v>
      </c>
      <c r="Y1555" s="263">
        <v>0</v>
      </c>
      <c r="Z1555" s="169"/>
      <c r="AA1555" s="169"/>
      <c r="AB1555" s="169"/>
      <c r="AC1555" s="169"/>
      <c r="AD1555" s="169"/>
      <c r="AE1555" s="169"/>
      <c r="AF1555" s="169"/>
      <c r="AG1555" s="180"/>
      <c r="AH1555" s="207">
        <v>0</v>
      </c>
    </row>
    <row r="1556" spans="2:34" x14ac:dyDescent="0.25">
      <c r="B1556" s="11">
        <v>253</v>
      </c>
      <c r="C1556" s="79" t="s">
        <v>1455</v>
      </c>
      <c r="D1556" s="11"/>
      <c r="E1556" s="11"/>
      <c r="F1556" s="11"/>
      <c r="G1556" s="11"/>
      <c r="H1556" s="11"/>
      <c r="I1556" s="13">
        <v>34187.565899999994</v>
      </c>
      <c r="J1556" s="171">
        <v>0</v>
      </c>
      <c r="K1556" s="171">
        <v>0</v>
      </c>
      <c r="L1556" s="171">
        <v>0</v>
      </c>
      <c r="M1556" s="171">
        <v>0</v>
      </c>
      <c r="N1556" s="171">
        <v>0</v>
      </c>
      <c r="O1556" s="171">
        <v>0</v>
      </c>
      <c r="P1556" s="171">
        <v>0</v>
      </c>
      <c r="Q1556" s="171">
        <v>0</v>
      </c>
      <c r="R1556" s="171">
        <v>0</v>
      </c>
      <c r="S1556" s="185">
        <v>0</v>
      </c>
      <c r="T1556" s="171">
        <v>0</v>
      </c>
      <c r="U1556" s="171">
        <v>0</v>
      </c>
      <c r="V1556" s="171">
        <v>0</v>
      </c>
      <c r="W1556" s="181">
        <v>0</v>
      </c>
      <c r="X1556" s="171">
        <v>480</v>
      </c>
      <c r="Y1556" s="266">
        <v>34187.565899999994</v>
      </c>
      <c r="Z1556" s="171">
        <v>0</v>
      </c>
      <c r="AA1556" s="171">
        <v>0</v>
      </c>
      <c r="AB1556" s="171">
        <v>0</v>
      </c>
      <c r="AC1556" s="171">
        <v>0</v>
      </c>
      <c r="AD1556" s="171">
        <v>0</v>
      </c>
      <c r="AE1556" s="171">
        <v>0</v>
      </c>
      <c r="AF1556" s="171">
        <v>0</v>
      </c>
      <c r="AG1556" s="181">
        <v>0</v>
      </c>
      <c r="AH1556" s="185">
        <v>34187.565899999994</v>
      </c>
    </row>
    <row r="1557" spans="2:34" ht="24.75" x14ac:dyDescent="0.25">
      <c r="B1557" s="15">
        <v>25301</v>
      </c>
      <c r="C1557" s="67" t="s">
        <v>1456</v>
      </c>
      <c r="D1557" s="15"/>
      <c r="E1557" s="15"/>
      <c r="F1557" s="15"/>
      <c r="G1557" s="15"/>
      <c r="H1557" s="15"/>
      <c r="I1557" s="18">
        <v>34187.565899999994</v>
      </c>
      <c r="J1557" s="173">
        <v>0</v>
      </c>
      <c r="K1557" s="173">
        <v>0</v>
      </c>
      <c r="L1557" s="173">
        <v>0</v>
      </c>
      <c r="M1557" s="173">
        <v>0</v>
      </c>
      <c r="N1557" s="173">
        <v>0</v>
      </c>
      <c r="O1557" s="173">
        <v>0</v>
      </c>
      <c r="P1557" s="173">
        <v>0</v>
      </c>
      <c r="Q1557" s="173">
        <v>0</v>
      </c>
      <c r="R1557" s="173">
        <v>0</v>
      </c>
      <c r="S1557" s="184">
        <v>0</v>
      </c>
      <c r="T1557" s="173">
        <v>0</v>
      </c>
      <c r="U1557" s="173">
        <v>0</v>
      </c>
      <c r="V1557" s="173">
        <v>0</v>
      </c>
      <c r="W1557" s="179">
        <v>0</v>
      </c>
      <c r="X1557" s="173">
        <v>480</v>
      </c>
      <c r="Y1557" s="267">
        <v>34187.565899999994</v>
      </c>
      <c r="Z1557" s="173">
        <v>0</v>
      </c>
      <c r="AA1557" s="173">
        <v>0</v>
      </c>
      <c r="AB1557" s="173">
        <v>0</v>
      </c>
      <c r="AC1557" s="173">
        <v>0</v>
      </c>
      <c r="AD1557" s="173">
        <v>0</v>
      </c>
      <c r="AE1557" s="173">
        <v>0</v>
      </c>
      <c r="AF1557" s="173">
        <v>0</v>
      </c>
      <c r="AG1557" s="179">
        <v>0</v>
      </c>
      <c r="AH1557" s="184">
        <v>34187.565899999994</v>
      </c>
    </row>
    <row r="1558" spans="2:34" ht="24.75" x14ac:dyDescent="0.25">
      <c r="B1558" s="26"/>
      <c r="C1558" s="48" t="s">
        <v>1457</v>
      </c>
      <c r="D1558" s="49">
        <v>4</v>
      </c>
      <c r="E1558" s="23"/>
      <c r="F1558" s="286" t="s">
        <v>2522</v>
      </c>
      <c r="G1558" s="287" t="s">
        <v>2524</v>
      </c>
      <c r="H1558" s="287" t="s">
        <v>2523</v>
      </c>
      <c r="I1558" s="50">
        <v>259.2</v>
      </c>
      <c r="J1558" s="200"/>
      <c r="K1558" s="200"/>
      <c r="L1558" s="200"/>
      <c r="M1558" s="200"/>
      <c r="N1558" s="200"/>
      <c r="O1558" s="200"/>
      <c r="P1558" s="200"/>
      <c r="Q1558" s="200"/>
      <c r="R1558" s="200"/>
      <c r="S1558" s="216"/>
      <c r="T1558" s="200"/>
      <c r="U1558" s="200"/>
      <c r="V1558" s="200"/>
      <c r="W1558" s="261"/>
      <c r="X1558" s="207">
        <v>4</v>
      </c>
      <c r="Y1558" s="263">
        <v>259.2</v>
      </c>
      <c r="Z1558" s="200"/>
      <c r="AA1558" s="200"/>
      <c r="AB1558" s="200"/>
      <c r="AC1558" s="200"/>
      <c r="AD1558" s="200"/>
      <c r="AE1558" s="200"/>
      <c r="AF1558" s="200"/>
      <c r="AG1558" s="169"/>
      <c r="AH1558" s="207">
        <v>259.2</v>
      </c>
    </row>
    <row r="1559" spans="2:34" ht="24.75" x14ac:dyDescent="0.25">
      <c r="B1559" s="26"/>
      <c r="C1559" s="48" t="s">
        <v>1458</v>
      </c>
      <c r="D1559" s="49">
        <v>9</v>
      </c>
      <c r="E1559" s="23"/>
      <c r="F1559" s="286" t="s">
        <v>2522</v>
      </c>
      <c r="G1559" s="287" t="s">
        <v>2524</v>
      </c>
      <c r="H1559" s="287" t="s">
        <v>2523</v>
      </c>
      <c r="I1559" s="50">
        <v>412.78</v>
      </c>
      <c r="J1559" s="169"/>
      <c r="K1559" s="169"/>
      <c r="L1559" s="169"/>
      <c r="M1559" s="169"/>
      <c r="N1559" s="169"/>
      <c r="O1559" s="169"/>
      <c r="P1559" s="169"/>
      <c r="Q1559" s="169"/>
      <c r="R1559" s="169"/>
      <c r="S1559" s="207"/>
      <c r="T1559" s="169"/>
      <c r="U1559" s="169"/>
      <c r="V1559" s="169"/>
      <c r="W1559" s="180"/>
      <c r="X1559" s="207">
        <v>9</v>
      </c>
      <c r="Y1559" s="263">
        <v>412.78</v>
      </c>
      <c r="Z1559" s="169"/>
      <c r="AA1559" s="169"/>
      <c r="AB1559" s="169"/>
      <c r="AC1559" s="169"/>
      <c r="AD1559" s="169"/>
      <c r="AE1559" s="169"/>
      <c r="AF1559" s="169"/>
      <c r="AG1559" s="169"/>
      <c r="AH1559" s="207">
        <v>412.78</v>
      </c>
    </row>
    <row r="1560" spans="2:34" ht="24.75" x14ac:dyDescent="0.25">
      <c r="B1560" s="26"/>
      <c r="C1560" s="48" t="s">
        <v>1459</v>
      </c>
      <c r="D1560" s="49">
        <v>4</v>
      </c>
      <c r="E1560" s="23"/>
      <c r="F1560" s="286" t="s">
        <v>2522</v>
      </c>
      <c r="G1560" s="287" t="s">
        <v>2524</v>
      </c>
      <c r="H1560" s="287" t="s">
        <v>2523</v>
      </c>
      <c r="I1560" s="50">
        <v>448</v>
      </c>
      <c r="J1560" s="169"/>
      <c r="K1560" s="169"/>
      <c r="L1560" s="169"/>
      <c r="M1560" s="169"/>
      <c r="N1560" s="169"/>
      <c r="O1560" s="169"/>
      <c r="P1560" s="169"/>
      <c r="Q1560" s="169"/>
      <c r="R1560" s="169"/>
      <c r="S1560" s="207"/>
      <c r="T1560" s="169"/>
      <c r="U1560" s="169"/>
      <c r="V1560" s="169"/>
      <c r="W1560" s="180"/>
      <c r="X1560" s="207">
        <v>4</v>
      </c>
      <c r="Y1560" s="263">
        <v>448</v>
      </c>
      <c r="Z1560" s="169"/>
      <c r="AA1560" s="169"/>
      <c r="AB1560" s="169"/>
      <c r="AC1560" s="169"/>
      <c r="AD1560" s="169"/>
      <c r="AE1560" s="169"/>
      <c r="AF1560" s="169"/>
      <c r="AG1560" s="169"/>
      <c r="AH1560" s="207">
        <v>448</v>
      </c>
    </row>
    <row r="1561" spans="2:34" ht="24.75" x14ac:dyDescent="0.25">
      <c r="B1561" s="26"/>
      <c r="C1561" s="48" t="s">
        <v>1460</v>
      </c>
      <c r="D1561" s="49">
        <v>5</v>
      </c>
      <c r="E1561" s="23"/>
      <c r="F1561" s="286" t="s">
        <v>2522</v>
      </c>
      <c r="G1561" s="287" t="s">
        <v>2524</v>
      </c>
      <c r="H1561" s="287" t="s">
        <v>2523</v>
      </c>
      <c r="I1561" s="50">
        <v>93.949999999999989</v>
      </c>
      <c r="J1561" s="169"/>
      <c r="K1561" s="169"/>
      <c r="L1561" s="169"/>
      <c r="M1561" s="169"/>
      <c r="N1561" s="169"/>
      <c r="O1561" s="169"/>
      <c r="P1561" s="169"/>
      <c r="Q1561" s="169"/>
      <c r="R1561" s="169"/>
      <c r="S1561" s="207"/>
      <c r="T1561" s="169"/>
      <c r="U1561" s="169"/>
      <c r="V1561" s="169"/>
      <c r="W1561" s="180"/>
      <c r="X1561" s="207">
        <v>5</v>
      </c>
      <c r="Y1561" s="263">
        <v>93.949999999999989</v>
      </c>
      <c r="Z1561" s="169"/>
      <c r="AA1561" s="169"/>
      <c r="AB1561" s="169"/>
      <c r="AC1561" s="169"/>
      <c r="AD1561" s="169"/>
      <c r="AE1561" s="169"/>
      <c r="AF1561" s="169"/>
      <c r="AG1561" s="169"/>
      <c r="AH1561" s="207">
        <v>93.949999999999989</v>
      </c>
    </row>
    <row r="1562" spans="2:34" ht="24.75" x14ac:dyDescent="0.25">
      <c r="B1562" s="26"/>
      <c r="C1562" s="48" t="s">
        <v>1461</v>
      </c>
      <c r="D1562" s="49">
        <v>3</v>
      </c>
      <c r="E1562" s="23"/>
      <c r="F1562" s="286" t="s">
        <v>2522</v>
      </c>
      <c r="G1562" s="287" t="s">
        <v>2524</v>
      </c>
      <c r="H1562" s="287" t="s">
        <v>2523</v>
      </c>
      <c r="I1562" s="50">
        <v>293.15999999999997</v>
      </c>
      <c r="J1562" s="169"/>
      <c r="K1562" s="169"/>
      <c r="L1562" s="169"/>
      <c r="M1562" s="169"/>
      <c r="N1562" s="169"/>
      <c r="O1562" s="169"/>
      <c r="P1562" s="169"/>
      <c r="Q1562" s="169"/>
      <c r="R1562" s="169"/>
      <c r="S1562" s="207"/>
      <c r="T1562" s="169"/>
      <c r="U1562" s="169"/>
      <c r="V1562" s="169"/>
      <c r="W1562" s="180"/>
      <c r="X1562" s="207">
        <v>3</v>
      </c>
      <c r="Y1562" s="263">
        <v>293.15999999999997</v>
      </c>
      <c r="Z1562" s="169"/>
      <c r="AA1562" s="169"/>
      <c r="AB1562" s="169"/>
      <c r="AC1562" s="169"/>
      <c r="AD1562" s="169"/>
      <c r="AE1562" s="169"/>
      <c r="AF1562" s="169"/>
      <c r="AG1562" s="169"/>
      <c r="AH1562" s="207">
        <v>293.15999999999997</v>
      </c>
    </row>
    <row r="1563" spans="2:34" ht="24.75" x14ac:dyDescent="0.25">
      <c r="B1563" s="26"/>
      <c r="C1563" s="48" t="s">
        <v>1462</v>
      </c>
      <c r="D1563" s="49">
        <v>4</v>
      </c>
      <c r="E1563" s="23"/>
      <c r="F1563" s="286" t="s">
        <v>2522</v>
      </c>
      <c r="G1563" s="287" t="s">
        <v>2524</v>
      </c>
      <c r="H1563" s="287" t="s">
        <v>2523</v>
      </c>
      <c r="I1563" s="50">
        <v>175.4</v>
      </c>
      <c r="J1563" s="169"/>
      <c r="K1563" s="169"/>
      <c r="L1563" s="169"/>
      <c r="M1563" s="169"/>
      <c r="N1563" s="169"/>
      <c r="O1563" s="169"/>
      <c r="P1563" s="169"/>
      <c r="Q1563" s="169"/>
      <c r="R1563" s="169"/>
      <c r="S1563" s="207"/>
      <c r="T1563" s="169"/>
      <c r="U1563" s="169"/>
      <c r="V1563" s="169"/>
      <c r="W1563" s="180"/>
      <c r="X1563" s="207">
        <v>4</v>
      </c>
      <c r="Y1563" s="263">
        <v>175.4</v>
      </c>
      <c r="Z1563" s="169"/>
      <c r="AA1563" s="169"/>
      <c r="AB1563" s="169"/>
      <c r="AC1563" s="169"/>
      <c r="AD1563" s="169"/>
      <c r="AE1563" s="169"/>
      <c r="AF1563" s="169"/>
      <c r="AG1563" s="169"/>
      <c r="AH1563" s="207">
        <v>175.4</v>
      </c>
    </row>
    <row r="1564" spans="2:34" ht="24.75" x14ac:dyDescent="0.25">
      <c r="B1564" s="26"/>
      <c r="C1564" s="48" t="s">
        <v>1463</v>
      </c>
      <c r="D1564" s="49">
        <v>3</v>
      </c>
      <c r="E1564" s="23"/>
      <c r="F1564" s="286" t="s">
        <v>2522</v>
      </c>
      <c r="G1564" s="287" t="s">
        <v>2524</v>
      </c>
      <c r="H1564" s="287" t="s">
        <v>2523</v>
      </c>
      <c r="I1564" s="50">
        <v>150.32999999999998</v>
      </c>
      <c r="J1564" s="169"/>
      <c r="K1564" s="169"/>
      <c r="L1564" s="169"/>
      <c r="M1564" s="169"/>
      <c r="N1564" s="169"/>
      <c r="O1564" s="169"/>
      <c r="P1564" s="169"/>
      <c r="Q1564" s="169"/>
      <c r="R1564" s="169"/>
      <c r="S1564" s="207"/>
      <c r="T1564" s="169"/>
      <c r="U1564" s="169"/>
      <c r="V1564" s="169"/>
      <c r="W1564" s="180"/>
      <c r="X1564" s="207">
        <v>3</v>
      </c>
      <c r="Y1564" s="263">
        <v>150.32999999999998</v>
      </c>
      <c r="Z1564" s="169"/>
      <c r="AA1564" s="169"/>
      <c r="AB1564" s="169"/>
      <c r="AC1564" s="169"/>
      <c r="AD1564" s="169"/>
      <c r="AE1564" s="169"/>
      <c r="AF1564" s="169"/>
      <c r="AG1564" s="169"/>
      <c r="AH1564" s="207">
        <v>150.32999999999998</v>
      </c>
    </row>
    <row r="1565" spans="2:34" ht="24.75" x14ac:dyDescent="0.25">
      <c r="B1565" s="26"/>
      <c r="C1565" s="48" t="s">
        <v>1464</v>
      </c>
      <c r="D1565" s="49">
        <v>3</v>
      </c>
      <c r="E1565" s="23"/>
      <c r="F1565" s="286" t="s">
        <v>2522</v>
      </c>
      <c r="G1565" s="287" t="s">
        <v>2524</v>
      </c>
      <c r="H1565" s="287" t="s">
        <v>2523</v>
      </c>
      <c r="I1565" s="50">
        <v>206.70000000000002</v>
      </c>
      <c r="J1565" s="169"/>
      <c r="K1565" s="169"/>
      <c r="L1565" s="169"/>
      <c r="M1565" s="169"/>
      <c r="N1565" s="169"/>
      <c r="O1565" s="169"/>
      <c r="P1565" s="169"/>
      <c r="Q1565" s="169"/>
      <c r="R1565" s="169"/>
      <c r="S1565" s="207"/>
      <c r="T1565" s="169"/>
      <c r="U1565" s="169"/>
      <c r="V1565" s="169"/>
      <c r="W1565" s="180"/>
      <c r="X1565" s="207">
        <v>3</v>
      </c>
      <c r="Y1565" s="263">
        <v>206.70000000000002</v>
      </c>
      <c r="Z1565" s="169"/>
      <c r="AA1565" s="169"/>
      <c r="AB1565" s="169"/>
      <c r="AC1565" s="169"/>
      <c r="AD1565" s="169"/>
      <c r="AE1565" s="169"/>
      <c r="AF1565" s="169"/>
      <c r="AG1565" s="169"/>
      <c r="AH1565" s="207">
        <v>206.70000000000002</v>
      </c>
    </row>
    <row r="1566" spans="2:34" ht="24.75" x14ac:dyDescent="0.25">
      <c r="B1566" s="26"/>
      <c r="C1566" s="48" t="s">
        <v>1465</v>
      </c>
      <c r="D1566" s="49">
        <v>12</v>
      </c>
      <c r="E1566" s="23"/>
      <c r="F1566" s="286" t="s">
        <v>2522</v>
      </c>
      <c r="G1566" s="287" t="s">
        <v>2524</v>
      </c>
      <c r="H1566" s="287" t="s">
        <v>2523</v>
      </c>
      <c r="I1566" s="50">
        <v>236.53</v>
      </c>
      <c r="J1566" s="169"/>
      <c r="K1566" s="169"/>
      <c r="L1566" s="169"/>
      <c r="M1566" s="169"/>
      <c r="N1566" s="169"/>
      <c r="O1566" s="169"/>
      <c r="P1566" s="169"/>
      <c r="Q1566" s="169"/>
      <c r="R1566" s="169"/>
      <c r="S1566" s="207"/>
      <c r="T1566" s="169"/>
      <c r="U1566" s="169"/>
      <c r="V1566" s="169"/>
      <c r="W1566" s="180"/>
      <c r="X1566" s="207">
        <v>12</v>
      </c>
      <c r="Y1566" s="263">
        <v>236.53</v>
      </c>
      <c r="Z1566" s="169"/>
      <c r="AA1566" s="169"/>
      <c r="AB1566" s="169"/>
      <c r="AC1566" s="169"/>
      <c r="AD1566" s="169"/>
      <c r="AE1566" s="169"/>
      <c r="AF1566" s="169"/>
      <c r="AG1566" s="169"/>
      <c r="AH1566" s="207">
        <v>236.53</v>
      </c>
    </row>
    <row r="1567" spans="2:34" ht="24.75" x14ac:dyDescent="0.25">
      <c r="B1567" s="26"/>
      <c r="C1567" s="48" t="s">
        <v>1466</v>
      </c>
      <c r="D1567" s="49">
        <v>3</v>
      </c>
      <c r="E1567" s="23"/>
      <c r="F1567" s="286" t="s">
        <v>2522</v>
      </c>
      <c r="G1567" s="287" t="s">
        <v>2524</v>
      </c>
      <c r="H1567" s="287" t="s">
        <v>2523</v>
      </c>
      <c r="I1567" s="50">
        <v>150.32999999999998</v>
      </c>
      <c r="J1567" s="169"/>
      <c r="K1567" s="169"/>
      <c r="L1567" s="169"/>
      <c r="M1567" s="169"/>
      <c r="N1567" s="169"/>
      <c r="O1567" s="169"/>
      <c r="P1567" s="169"/>
      <c r="Q1567" s="169"/>
      <c r="R1567" s="169"/>
      <c r="S1567" s="207"/>
      <c r="T1567" s="169"/>
      <c r="U1567" s="169"/>
      <c r="V1567" s="169"/>
      <c r="W1567" s="180"/>
      <c r="X1567" s="207">
        <v>3</v>
      </c>
      <c r="Y1567" s="263">
        <v>150.32999999999998</v>
      </c>
      <c r="Z1567" s="169"/>
      <c r="AA1567" s="169"/>
      <c r="AB1567" s="169"/>
      <c r="AC1567" s="169"/>
      <c r="AD1567" s="169"/>
      <c r="AE1567" s="169"/>
      <c r="AF1567" s="169"/>
      <c r="AG1567" s="169"/>
      <c r="AH1567" s="207">
        <v>150.32999999999998</v>
      </c>
    </row>
    <row r="1568" spans="2:34" ht="24.75" x14ac:dyDescent="0.25">
      <c r="B1568" s="26"/>
      <c r="C1568" s="48" t="s">
        <v>1467</v>
      </c>
      <c r="D1568" s="49">
        <v>2</v>
      </c>
      <c r="E1568" s="23"/>
      <c r="F1568" s="286" t="s">
        <v>2522</v>
      </c>
      <c r="G1568" s="287" t="s">
        <v>2524</v>
      </c>
      <c r="H1568" s="287" t="s">
        <v>2523</v>
      </c>
      <c r="I1568" s="50">
        <v>104.64</v>
      </c>
      <c r="J1568" s="169"/>
      <c r="K1568" s="169"/>
      <c r="L1568" s="169"/>
      <c r="M1568" s="169"/>
      <c r="N1568" s="169"/>
      <c r="O1568" s="169"/>
      <c r="P1568" s="169"/>
      <c r="Q1568" s="169"/>
      <c r="R1568" s="169"/>
      <c r="S1568" s="207"/>
      <c r="T1568" s="169"/>
      <c r="U1568" s="169"/>
      <c r="V1568" s="169"/>
      <c r="W1568" s="180"/>
      <c r="X1568" s="207">
        <v>2</v>
      </c>
      <c r="Y1568" s="263">
        <v>104.64</v>
      </c>
      <c r="Z1568" s="169"/>
      <c r="AA1568" s="169"/>
      <c r="AB1568" s="169"/>
      <c r="AC1568" s="169"/>
      <c r="AD1568" s="169"/>
      <c r="AE1568" s="169"/>
      <c r="AF1568" s="169"/>
      <c r="AG1568" s="169"/>
      <c r="AH1568" s="207">
        <v>104.64</v>
      </c>
    </row>
    <row r="1569" spans="2:34" ht="24.75" x14ac:dyDescent="0.25">
      <c r="B1569" s="26"/>
      <c r="C1569" s="48" t="s">
        <v>1468</v>
      </c>
      <c r="D1569" s="49">
        <v>3</v>
      </c>
      <c r="E1569" s="23"/>
      <c r="F1569" s="286" t="s">
        <v>2522</v>
      </c>
      <c r="G1569" s="287" t="s">
        <v>2524</v>
      </c>
      <c r="H1569" s="287" t="s">
        <v>2523</v>
      </c>
      <c r="I1569" s="50">
        <v>180.39000000000001</v>
      </c>
      <c r="J1569" s="169"/>
      <c r="K1569" s="169"/>
      <c r="L1569" s="169"/>
      <c r="M1569" s="169"/>
      <c r="N1569" s="169"/>
      <c r="O1569" s="169"/>
      <c r="P1569" s="169"/>
      <c r="Q1569" s="169"/>
      <c r="R1569" s="169"/>
      <c r="S1569" s="207"/>
      <c r="T1569" s="169"/>
      <c r="U1569" s="169"/>
      <c r="V1569" s="169"/>
      <c r="W1569" s="180"/>
      <c r="X1569" s="207">
        <v>3</v>
      </c>
      <c r="Y1569" s="263">
        <v>180.39000000000001</v>
      </c>
      <c r="Z1569" s="169"/>
      <c r="AA1569" s="169"/>
      <c r="AB1569" s="169"/>
      <c r="AC1569" s="169"/>
      <c r="AD1569" s="169"/>
      <c r="AE1569" s="169"/>
      <c r="AF1569" s="169"/>
      <c r="AG1569" s="169"/>
      <c r="AH1569" s="207">
        <v>180.39000000000001</v>
      </c>
    </row>
    <row r="1570" spans="2:34" ht="24.75" x14ac:dyDescent="0.25">
      <c r="B1570" s="26"/>
      <c r="C1570" s="48" t="s">
        <v>1469</v>
      </c>
      <c r="D1570" s="49">
        <v>4</v>
      </c>
      <c r="E1570" s="23"/>
      <c r="F1570" s="286" t="s">
        <v>2522</v>
      </c>
      <c r="G1570" s="287" t="s">
        <v>2524</v>
      </c>
      <c r="H1570" s="287" t="s">
        <v>2523</v>
      </c>
      <c r="I1570" s="50">
        <v>172.8</v>
      </c>
      <c r="J1570" s="169"/>
      <c r="K1570" s="169"/>
      <c r="L1570" s="169"/>
      <c r="M1570" s="169"/>
      <c r="N1570" s="169"/>
      <c r="O1570" s="169"/>
      <c r="P1570" s="169"/>
      <c r="Q1570" s="169"/>
      <c r="R1570" s="169"/>
      <c r="S1570" s="207"/>
      <c r="T1570" s="169"/>
      <c r="U1570" s="169"/>
      <c r="V1570" s="169"/>
      <c r="W1570" s="180"/>
      <c r="X1570" s="207">
        <v>4</v>
      </c>
      <c r="Y1570" s="263">
        <v>172.8</v>
      </c>
      <c r="Z1570" s="169"/>
      <c r="AA1570" s="169"/>
      <c r="AB1570" s="169"/>
      <c r="AC1570" s="169"/>
      <c r="AD1570" s="169"/>
      <c r="AE1570" s="169"/>
      <c r="AF1570" s="169"/>
      <c r="AG1570" s="169"/>
      <c r="AH1570" s="207">
        <v>172.8</v>
      </c>
    </row>
    <row r="1571" spans="2:34" ht="24.75" x14ac:dyDescent="0.25">
      <c r="B1571" s="26"/>
      <c r="C1571" s="48" t="s">
        <v>1470</v>
      </c>
      <c r="D1571" s="49">
        <v>4</v>
      </c>
      <c r="E1571" s="23"/>
      <c r="F1571" s="286" t="s">
        <v>2522</v>
      </c>
      <c r="G1571" s="287" t="s">
        <v>2524</v>
      </c>
      <c r="H1571" s="287" t="s">
        <v>2523</v>
      </c>
      <c r="I1571" s="50">
        <v>79.319999999999993</v>
      </c>
      <c r="J1571" s="169"/>
      <c r="K1571" s="169"/>
      <c r="L1571" s="169"/>
      <c r="M1571" s="169"/>
      <c r="N1571" s="169"/>
      <c r="O1571" s="169"/>
      <c r="P1571" s="169"/>
      <c r="Q1571" s="169"/>
      <c r="R1571" s="169"/>
      <c r="S1571" s="207"/>
      <c r="T1571" s="169"/>
      <c r="U1571" s="169"/>
      <c r="V1571" s="169"/>
      <c r="W1571" s="180"/>
      <c r="X1571" s="207">
        <v>4</v>
      </c>
      <c r="Y1571" s="263">
        <v>79.319999999999993</v>
      </c>
      <c r="Z1571" s="169"/>
      <c r="AA1571" s="169"/>
      <c r="AB1571" s="169"/>
      <c r="AC1571" s="169"/>
      <c r="AD1571" s="169"/>
      <c r="AE1571" s="169"/>
      <c r="AF1571" s="169"/>
      <c r="AG1571" s="169"/>
      <c r="AH1571" s="207">
        <v>79.319999999999993</v>
      </c>
    </row>
    <row r="1572" spans="2:34" ht="24.75" x14ac:dyDescent="0.25">
      <c r="B1572" s="26"/>
      <c r="C1572" s="48" t="s">
        <v>1471</v>
      </c>
      <c r="D1572" s="49">
        <v>3</v>
      </c>
      <c r="E1572" s="23"/>
      <c r="F1572" s="286" t="s">
        <v>2522</v>
      </c>
      <c r="G1572" s="287" t="s">
        <v>2524</v>
      </c>
      <c r="H1572" s="287" t="s">
        <v>2523</v>
      </c>
      <c r="I1572" s="50">
        <v>180.39000000000001</v>
      </c>
      <c r="J1572" s="169"/>
      <c r="K1572" s="169"/>
      <c r="L1572" s="169"/>
      <c r="M1572" s="169"/>
      <c r="N1572" s="169"/>
      <c r="O1572" s="169"/>
      <c r="P1572" s="169"/>
      <c r="Q1572" s="169"/>
      <c r="R1572" s="169"/>
      <c r="S1572" s="207"/>
      <c r="T1572" s="169"/>
      <c r="U1572" s="169"/>
      <c r="V1572" s="169"/>
      <c r="W1572" s="180"/>
      <c r="X1572" s="207">
        <v>3</v>
      </c>
      <c r="Y1572" s="263">
        <v>180.39000000000001</v>
      </c>
      <c r="Z1572" s="169"/>
      <c r="AA1572" s="169"/>
      <c r="AB1572" s="169"/>
      <c r="AC1572" s="169"/>
      <c r="AD1572" s="169"/>
      <c r="AE1572" s="169"/>
      <c r="AF1572" s="169"/>
      <c r="AG1572" s="169"/>
      <c r="AH1572" s="207">
        <v>180.39000000000001</v>
      </c>
    </row>
    <row r="1573" spans="2:34" ht="24.75" x14ac:dyDescent="0.25">
      <c r="B1573" s="26"/>
      <c r="C1573" s="48" t="s">
        <v>1472</v>
      </c>
      <c r="D1573" s="49">
        <v>3</v>
      </c>
      <c r="E1573" s="23"/>
      <c r="F1573" s="286" t="s">
        <v>2522</v>
      </c>
      <c r="G1573" s="287" t="s">
        <v>2524</v>
      </c>
      <c r="H1573" s="287" t="s">
        <v>2523</v>
      </c>
      <c r="I1573" s="50">
        <v>195.45000000000002</v>
      </c>
      <c r="J1573" s="169"/>
      <c r="K1573" s="169"/>
      <c r="L1573" s="169"/>
      <c r="M1573" s="169"/>
      <c r="N1573" s="169"/>
      <c r="O1573" s="169"/>
      <c r="P1573" s="169"/>
      <c r="Q1573" s="169"/>
      <c r="R1573" s="169"/>
      <c r="S1573" s="207"/>
      <c r="T1573" s="169"/>
      <c r="U1573" s="169"/>
      <c r="V1573" s="169"/>
      <c r="W1573" s="180"/>
      <c r="X1573" s="207">
        <v>3</v>
      </c>
      <c r="Y1573" s="263">
        <v>195.45000000000002</v>
      </c>
      <c r="Z1573" s="169"/>
      <c r="AA1573" s="169"/>
      <c r="AB1573" s="169"/>
      <c r="AC1573" s="169"/>
      <c r="AD1573" s="169"/>
      <c r="AE1573" s="169"/>
      <c r="AF1573" s="169"/>
      <c r="AG1573" s="169"/>
      <c r="AH1573" s="207">
        <v>195.45000000000002</v>
      </c>
    </row>
    <row r="1574" spans="2:34" ht="24.75" x14ac:dyDescent="0.25">
      <c r="B1574" s="26"/>
      <c r="C1574" s="48" t="s">
        <v>1473</v>
      </c>
      <c r="D1574" s="49">
        <v>10</v>
      </c>
      <c r="E1574" s="23"/>
      <c r="F1574" s="286" t="s">
        <v>2522</v>
      </c>
      <c r="G1574" s="287" t="s">
        <v>2524</v>
      </c>
      <c r="H1574" s="287" t="s">
        <v>2523</v>
      </c>
      <c r="I1574" s="50">
        <v>939.59999999999991</v>
      </c>
      <c r="J1574" s="169"/>
      <c r="K1574" s="169"/>
      <c r="L1574" s="169"/>
      <c r="M1574" s="169"/>
      <c r="N1574" s="169"/>
      <c r="O1574" s="169"/>
      <c r="P1574" s="169"/>
      <c r="Q1574" s="169"/>
      <c r="R1574" s="169"/>
      <c r="S1574" s="207"/>
      <c r="T1574" s="169"/>
      <c r="U1574" s="169"/>
      <c r="V1574" s="169"/>
      <c r="W1574" s="180"/>
      <c r="X1574" s="207">
        <v>10</v>
      </c>
      <c r="Y1574" s="263">
        <v>939.59999999999991</v>
      </c>
      <c r="Z1574" s="169"/>
      <c r="AA1574" s="169"/>
      <c r="AB1574" s="169"/>
      <c r="AC1574" s="169"/>
      <c r="AD1574" s="169"/>
      <c r="AE1574" s="169"/>
      <c r="AF1574" s="169"/>
      <c r="AG1574" s="169"/>
      <c r="AH1574" s="207">
        <v>939.59999999999991</v>
      </c>
    </row>
    <row r="1575" spans="2:34" ht="24.75" x14ac:dyDescent="0.25">
      <c r="B1575" s="26"/>
      <c r="C1575" s="48" t="s">
        <v>1474</v>
      </c>
      <c r="D1575" s="49">
        <v>3</v>
      </c>
      <c r="E1575" s="23"/>
      <c r="F1575" s="286" t="s">
        <v>2522</v>
      </c>
      <c r="G1575" s="287" t="s">
        <v>2524</v>
      </c>
      <c r="H1575" s="287" t="s">
        <v>2523</v>
      </c>
      <c r="I1575" s="50">
        <v>161.60999999999999</v>
      </c>
      <c r="J1575" s="169"/>
      <c r="K1575" s="169"/>
      <c r="L1575" s="169"/>
      <c r="M1575" s="169"/>
      <c r="N1575" s="169"/>
      <c r="O1575" s="169"/>
      <c r="P1575" s="169"/>
      <c r="Q1575" s="169"/>
      <c r="R1575" s="169"/>
      <c r="S1575" s="207"/>
      <c r="T1575" s="169"/>
      <c r="U1575" s="169"/>
      <c r="V1575" s="169"/>
      <c r="W1575" s="180"/>
      <c r="X1575" s="207">
        <v>3</v>
      </c>
      <c r="Y1575" s="263">
        <v>161.60999999999999</v>
      </c>
      <c r="Z1575" s="169"/>
      <c r="AA1575" s="169"/>
      <c r="AB1575" s="169"/>
      <c r="AC1575" s="169"/>
      <c r="AD1575" s="169"/>
      <c r="AE1575" s="169"/>
      <c r="AF1575" s="169"/>
      <c r="AG1575" s="169"/>
      <c r="AH1575" s="207">
        <v>161.60999999999999</v>
      </c>
    </row>
    <row r="1576" spans="2:34" ht="24.75" x14ac:dyDescent="0.25">
      <c r="B1576" s="26"/>
      <c r="C1576" s="48" t="s">
        <v>1475</v>
      </c>
      <c r="D1576" s="49">
        <v>3</v>
      </c>
      <c r="E1576" s="23"/>
      <c r="F1576" s="286" t="s">
        <v>2522</v>
      </c>
      <c r="G1576" s="287" t="s">
        <v>2524</v>
      </c>
      <c r="H1576" s="287" t="s">
        <v>2523</v>
      </c>
      <c r="I1576" s="50">
        <v>244.29000000000002</v>
      </c>
      <c r="J1576" s="169"/>
      <c r="K1576" s="169"/>
      <c r="L1576" s="169"/>
      <c r="M1576" s="169"/>
      <c r="N1576" s="169"/>
      <c r="O1576" s="169"/>
      <c r="P1576" s="169"/>
      <c r="Q1576" s="169"/>
      <c r="R1576" s="169"/>
      <c r="S1576" s="207"/>
      <c r="T1576" s="169"/>
      <c r="U1576" s="169"/>
      <c r="V1576" s="169"/>
      <c r="W1576" s="180"/>
      <c r="X1576" s="207">
        <v>3</v>
      </c>
      <c r="Y1576" s="263">
        <v>244.29000000000002</v>
      </c>
      <c r="Z1576" s="169"/>
      <c r="AA1576" s="169"/>
      <c r="AB1576" s="169"/>
      <c r="AC1576" s="169"/>
      <c r="AD1576" s="169"/>
      <c r="AE1576" s="169"/>
      <c r="AF1576" s="169"/>
      <c r="AG1576" s="169"/>
      <c r="AH1576" s="207">
        <v>244.29000000000002</v>
      </c>
    </row>
    <row r="1577" spans="2:34" ht="24.75" x14ac:dyDescent="0.25">
      <c r="B1577" s="26"/>
      <c r="C1577" s="48" t="s">
        <v>1476</v>
      </c>
      <c r="D1577" s="49">
        <v>3</v>
      </c>
      <c r="E1577" s="23"/>
      <c r="F1577" s="286" t="s">
        <v>2522</v>
      </c>
      <c r="G1577" s="287" t="s">
        <v>2524</v>
      </c>
      <c r="H1577" s="287" t="s">
        <v>2523</v>
      </c>
      <c r="I1577" s="50">
        <v>217.98</v>
      </c>
      <c r="J1577" s="169"/>
      <c r="K1577" s="169"/>
      <c r="L1577" s="169"/>
      <c r="M1577" s="169"/>
      <c r="N1577" s="169"/>
      <c r="O1577" s="169"/>
      <c r="P1577" s="169"/>
      <c r="Q1577" s="169"/>
      <c r="R1577" s="169"/>
      <c r="S1577" s="207"/>
      <c r="T1577" s="169"/>
      <c r="U1577" s="169"/>
      <c r="V1577" s="169"/>
      <c r="W1577" s="180"/>
      <c r="X1577" s="207">
        <v>3</v>
      </c>
      <c r="Y1577" s="263">
        <v>217.98</v>
      </c>
      <c r="Z1577" s="169"/>
      <c r="AA1577" s="169"/>
      <c r="AB1577" s="169"/>
      <c r="AC1577" s="169"/>
      <c r="AD1577" s="169"/>
      <c r="AE1577" s="169"/>
      <c r="AF1577" s="169"/>
      <c r="AG1577" s="169"/>
      <c r="AH1577" s="207">
        <v>217.98</v>
      </c>
    </row>
    <row r="1578" spans="2:34" ht="24.75" x14ac:dyDescent="0.25">
      <c r="B1578" s="26"/>
      <c r="C1578" s="48" t="s">
        <v>1477</v>
      </c>
      <c r="D1578" s="49">
        <v>4</v>
      </c>
      <c r="E1578" s="23"/>
      <c r="F1578" s="286" t="s">
        <v>2522</v>
      </c>
      <c r="G1578" s="287" t="s">
        <v>2524</v>
      </c>
      <c r="H1578" s="287" t="s">
        <v>2523</v>
      </c>
      <c r="I1578" s="50">
        <v>354.24</v>
      </c>
      <c r="J1578" s="169"/>
      <c r="K1578" s="169"/>
      <c r="L1578" s="169"/>
      <c r="M1578" s="169"/>
      <c r="N1578" s="169"/>
      <c r="O1578" s="169"/>
      <c r="P1578" s="169"/>
      <c r="Q1578" s="169"/>
      <c r="R1578" s="169"/>
      <c r="S1578" s="207"/>
      <c r="T1578" s="169"/>
      <c r="U1578" s="169"/>
      <c r="V1578" s="169"/>
      <c r="W1578" s="180"/>
      <c r="X1578" s="207">
        <v>4</v>
      </c>
      <c r="Y1578" s="263">
        <v>354.24</v>
      </c>
      <c r="Z1578" s="169"/>
      <c r="AA1578" s="169"/>
      <c r="AB1578" s="169"/>
      <c r="AC1578" s="169"/>
      <c r="AD1578" s="169"/>
      <c r="AE1578" s="169"/>
      <c r="AF1578" s="169"/>
      <c r="AG1578" s="169"/>
      <c r="AH1578" s="207">
        <v>354.24</v>
      </c>
    </row>
    <row r="1579" spans="2:34" ht="24.75" x14ac:dyDescent="0.25">
      <c r="B1579" s="26"/>
      <c r="C1579" s="48" t="s">
        <v>1478</v>
      </c>
      <c r="D1579" s="49">
        <v>25</v>
      </c>
      <c r="E1579" s="23"/>
      <c r="F1579" s="286" t="s">
        <v>2522</v>
      </c>
      <c r="G1579" s="287" t="s">
        <v>2524</v>
      </c>
      <c r="H1579" s="287" t="s">
        <v>2523</v>
      </c>
      <c r="I1579" s="50">
        <v>1566</v>
      </c>
      <c r="J1579" s="169"/>
      <c r="K1579" s="169"/>
      <c r="L1579" s="169"/>
      <c r="M1579" s="169"/>
      <c r="N1579" s="169"/>
      <c r="O1579" s="169"/>
      <c r="P1579" s="169"/>
      <c r="Q1579" s="169"/>
      <c r="R1579" s="169"/>
      <c r="S1579" s="207"/>
      <c r="T1579" s="169"/>
      <c r="U1579" s="169"/>
      <c r="V1579" s="169"/>
      <c r="W1579" s="180"/>
      <c r="X1579" s="207">
        <v>25</v>
      </c>
      <c r="Y1579" s="263">
        <v>1566</v>
      </c>
      <c r="Z1579" s="169"/>
      <c r="AA1579" s="169"/>
      <c r="AB1579" s="169"/>
      <c r="AC1579" s="169"/>
      <c r="AD1579" s="169"/>
      <c r="AE1579" s="169"/>
      <c r="AF1579" s="169"/>
      <c r="AG1579" s="169"/>
      <c r="AH1579" s="207">
        <v>1566</v>
      </c>
    </row>
    <row r="1580" spans="2:34" ht="24.75" x14ac:dyDescent="0.25">
      <c r="B1580" s="26"/>
      <c r="C1580" s="48" t="s">
        <v>1479</v>
      </c>
      <c r="D1580" s="49">
        <v>4</v>
      </c>
      <c r="E1580" s="23"/>
      <c r="F1580" s="286" t="s">
        <v>2522</v>
      </c>
      <c r="G1580" s="287" t="s">
        <v>2524</v>
      </c>
      <c r="H1580" s="287" t="s">
        <v>2523</v>
      </c>
      <c r="I1580" s="50">
        <v>276.24</v>
      </c>
      <c r="J1580" s="169"/>
      <c r="K1580" s="169"/>
      <c r="L1580" s="169"/>
      <c r="M1580" s="169"/>
      <c r="N1580" s="169"/>
      <c r="O1580" s="169"/>
      <c r="P1580" s="169"/>
      <c r="Q1580" s="169"/>
      <c r="R1580" s="169"/>
      <c r="S1580" s="207"/>
      <c r="T1580" s="169"/>
      <c r="U1580" s="169"/>
      <c r="V1580" s="169"/>
      <c r="W1580" s="180"/>
      <c r="X1580" s="207">
        <v>4</v>
      </c>
      <c r="Y1580" s="263">
        <v>276.24</v>
      </c>
      <c r="Z1580" s="169"/>
      <c r="AA1580" s="169"/>
      <c r="AB1580" s="169"/>
      <c r="AC1580" s="169"/>
      <c r="AD1580" s="169"/>
      <c r="AE1580" s="169"/>
      <c r="AF1580" s="169"/>
      <c r="AG1580" s="169"/>
      <c r="AH1580" s="207">
        <v>276.24</v>
      </c>
    </row>
    <row r="1581" spans="2:34" ht="24.75" x14ac:dyDescent="0.25">
      <c r="B1581" s="26"/>
      <c r="C1581" s="48" t="s">
        <v>1480</v>
      </c>
      <c r="D1581" s="49">
        <v>4</v>
      </c>
      <c r="E1581" s="23"/>
      <c r="F1581" s="286" t="s">
        <v>2522</v>
      </c>
      <c r="G1581" s="287" t="s">
        <v>2524</v>
      </c>
      <c r="H1581" s="287" t="s">
        <v>2523</v>
      </c>
      <c r="I1581" s="50">
        <v>175.2</v>
      </c>
      <c r="J1581" s="169"/>
      <c r="K1581" s="169"/>
      <c r="L1581" s="169"/>
      <c r="M1581" s="169"/>
      <c r="N1581" s="169"/>
      <c r="O1581" s="169"/>
      <c r="P1581" s="169"/>
      <c r="Q1581" s="169"/>
      <c r="R1581" s="169"/>
      <c r="S1581" s="207"/>
      <c r="T1581" s="169"/>
      <c r="U1581" s="169"/>
      <c r="V1581" s="169"/>
      <c r="W1581" s="180"/>
      <c r="X1581" s="207">
        <v>4</v>
      </c>
      <c r="Y1581" s="263">
        <v>175.2</v>
      </c>
      <c r="Z1581" s="169"/>
      <c r="AA1581" s="169"/>
      <c r="AB1581" s="169"/>
      <c r="AC1581" s="169"/>
      <c r="AD1581" s="169"/>
      <c r="AE1581" s="169"/>
      <c r="AF1581" s="169"/>
      <c r="AG1581" s="169"/>
      <c r="AH1581" s="207">
        <v>175.2</v>
      </c>
    </row>
    <row r="1582" spans="2:34" ht="24.75" x14ac:dyDescent="0.25">
      <c r="B1582" s="26"/>
      <c r="C1582" s="48" t="s">
        <v>1481</v>
      </c>
      <c r="D1582" s="49">
        <v>25</v>
      </c>
      <c r="E1582" s="23"/>
      <c r="F1582" s="286" t="s">
        <v>2522</v>
      </c>
      <c r="G1582" s="287" t="s">
        <v>2524</v>
      </c>
      <c r="H1582" s="287" t="s">
        <v>2523</v>
      </c>
      <c r="I1582" s="50">
        <v>595.07039999999995</v>
      </c>
      <c r="J1582" s="169"/>
      <c r="K1582" s="169"/>
      <c r="L1582" s="169"/>
      <c r="M1582" s="169"/>
      <c r="N1582" s="169"/>
      <c r="O1582" s="169"/>
      <c r="P1582" s="169"/>
      <c r="Q1582" s="169"/>
      <c r="R1582" s="169"/>
      <c r="S1582" s="207"/>
      <c r="T1582" s="169"/>
      <c r="U1582" s="169"/>
      <c r="V1582" s="169"/>
      <c r="W1582" s="180"/>
      <c r="X1582" s="207">
        <v>25</v>
      </c>
      <c r="Y1582" s="263">
        <v>595.07039999999995</v>
      </c>
      <c r="Z1582" s="169"/>
      <c r="AA1582" s="169"/>
      <c r="AB1582" s="169"/>
      <c r="AC1582" s="169"/>
      <c r="AD1582" s="169"/>
      <c r="AE1582" s="169"/>
      <c r="AF1582" s="169"/>
      <c r="AG1582" s="169"/>
      <c r="AH1582" s="207">
        <v>595.07039999999995</v>
      </c>
    </row>
    <row r="1583" spans="2:34" ht="24.75" x14ac:dyDescent="0.25">
      <c r="B1583" s="26"/>
      <c r="C1583" s="48" t="s">
        <v>1482</v>
      </c>
      <c r="D1583" s="49">
        <v>3</v>
      </c>
      <c r="E1583" s="23"/>
      <c r="F1583" s="286" t="s">
        <v>2522</v>
      </c>
      <c r="G1583" s="287" t="s">
        <v>2524</v>
      </c>
      <c r="H1583" s="287" t="s">
        <v>2523</v>
      </c>
      <c r="I1583" s="50">
        <v>169.14000000000001</v>
      </c>
      <c r="J1583" s="169"/>
      <c r="K1583" s="169"/>
      <c r="L1583" s="169"/>
      <c r="M1583" s="169"/>
      <c r="N1583" s="169"/>
      <c r="O1583" s="169"/>
      <c r="P1583" s="169"/>
      <c r="Q1583" s="169"/>
      <c r="R1583" s="169"/>
      <c r="S1583" s="207"/>
      <c r="T1583" s="169"/>
      <c r="U1583" s="169"/>
      <c r="V1583" s="169"/>
      <c r="W1583" s="180"/>
      <c r="X1583" s="207">
        <v>3</v>
      </c>
      <c r="Y1583" s="263">
        <v>169.14000000000001</v>
      </c>
      <c r="Z1583" s="169"/>
      <c r="AA1583" s="169"/>
      <c r="AB1583" s="169"/>
      <c r="AC1583" s="169"/>
      <c r="AD1583" s="169"/>
      <c r="AE1583" s="169"/>
      <c r="AF1583" s="169"/>
      <c r="AG1583" s="169"/>
      <c r="AH1583" s="207">
        <v>169.14000000000001</v>
      </c>
    </row>
    <row r="1584" spans="2:34" ht="24.75" x14ac:dyDescent="0.25">
      <c r="B1584" s="26"/>
      <c r="C1584" s="48" t="s">
        <v>1483</v>
      </c>
      <c r="D1584" s="49">
        <v>3</v>
      </c>
      <c r="E1584" s="23"/>
      <c r="F1584" s="286" t="s">
        <v>2522</v>
      </c>
      <c r="G1584" s="287" t="s">
        <v>2524</v>
      </c>
      <c r="H1584" s="287" t="s">
        <v>2523</v>
      </c>
      <c r="I1584" s="50">
        <v>244.29000000000002</v>
      </c>
      <c r="J1584" s="169"/>
      <c r="K1584" s="169"/>
      <c r="L1584" s="169"/>
      <c r="M1584" s="169"/>
      <c r="N1584" s="169"/>
      <c r="O1584" s="169"/>
      <c r="P1584" s="169"/>
      <c r="Q1584" s="169"/>
      <c r="R1584" s="169"/>
      <c r="S1584" s="207"/>
      <c r="T1584" s="169"/>
      <c r="U1584" s="169"/>
      <c r="V1584" s="169"/>
      <c r="W1584" s="180"/>
      <c r="X1584" s="207">
        <v>3</v>
      </c>
      <c r="Y1584" s="263">
        <v>244.29000000000002</v>
      </c>
      <c r="Z1584" s="169"/>
      <c r="AA1584" s="169"/>
      <c r="AB1584" s="169"/>
      <c r="AC1584" s="169"/>
      <c r="AD1584" s="169"/>
      <c r="AE1584" s="169"/>
      <c r="AF1584" s="169"/>
      <c r="AG1584" s="169"/>
      <c r="AH1584" s="207">
        <v>244.29000000000002</v>
      </c>
    </row>
    <row r="1585" spans="2:34" ht="24.75" x14ac:dyDescent="0.25">
      <c r="B1585" s="26"/>
      <c r="C1585" s="48" t="s">
        <v>1484</v>
      </c>
      <c r="D1585" s="49">
        <v>3</v>
      </c>
      <c r="E1585" s="23"/>
      <c r="F1585" s="286" t="s">
        <v>2522</v>
      </c>
      <c r="G1585" s="287" t="s">
        <v>2524</v>
      </c>
      <c r="H1585" s="287" t="s">
        <v>2523</v>
      </c>
      <c r="I1585" s="50">
        <v>150.32999999999998</v>
      </c>
      <c r="J1585" s="169"/>
      <c r="K1585" s="169"/>
      <c r="L1585" s="169"/>
      <c r="M1585" s="169"/>
      <c r="N1585" s="169"/>
      <c r="O1585" s="169"/>
      <c r="P1585" s="169"/>
      <c r="Q1585" s="169"/>
      <c r="R1585" s="169"/>
      <c r="S1585" s="207"/>
      <c r="T1585" s="169"/>
      <c r="U1585" s="169"/>
      <c r="V1585" s="169"/>
      <c r="W1585" s="180"/>
      <c r="X1585" s="207">
        <v>3</v>
      </c>
      <c r="Y1585" s="263">
        <v>150.32999999999998</v>
      </c>
      <c r="Z1585" s="169"/>
      <c r="AA1585" s="169"/>
      <c r="AB1585" s="169"/>
      <c r="AC1585" s="169"/>
      <c r="AD1585" s="169"/>
      <c r="AE1585" s="169"/>
      <c r="AF1585" s="169"/>
      <c r="AG1585" s="169"/>
      <c r="AH1585" s="207">
        <v>150.32999999999998</v>
      </c>
    </row>
    <row r="1586" spans="2:34" ht="24.75" x14ac:dyDescent="0.25">
      <c r="B1586" s="26"/>
      <c r="C1586" s="48" t="s">
        <v>1485</v>
      </c>
      <c r="D1586" s="49">
        <v>15</v>
      </c>
      <c r="E1586" s="23"/>
      <c r="F1586" s="286" t="s">
        <v>2522</v>
      </c>
      <c r="G1586" s="287" t="s">
        <v>2524</v>
      </c>
      <c r="H1586" s="287" t="s">
        <v>2523</v>
      </c>
      <c r="I1586" s="50">
        <v>696</v>
      </c>
      <c r="J1586" s="169"/>
      <c r="K1586" s="169"/>
      <c r="L1586" s="169"/>
      <c r="M1586" s="169"/>
      <c r="N1586" s="169"/>
      <c r="O1586" s="169"/>
      <c r="P1586" s="169"/>
      <c r="Q1586" s="169"/>
      <c r="R1586" s="169"/>
      <c r="S1586" s="207"/>
      <c r="T1586" s="169"/>
      <c r="U1586" s="169"/>
      <c r="V1586" s="169"/>
      <c r="W1586" s="180"/>
      <c r="X1586" s="207">
        <v>15</v>
      </c>
      <c r="Y1586" s="263">
        <v>696</v>
      </c>
      <c r="Z1586" s="169"/>
      <c r="AA1586" s="169"/>
      <c r="AB1586" s="169"/>
      <c r="AC1586" s="169"/>
      <c r="AD1586" s="169"/>
      <c r="AE1586" s="169"/>
      <c r="AF1586" s="169"/>
      <c r="AG1586" s="169"/>
      <c r="AH1586" s="207">
        <v>696</v>
      </c>
    </row>
    <row r="1587" spans="2:34" ht="24.75" x14ac:dyDescent="0.25">
      <c r="B1587" s="26"/>
      <c r="C1587" s="48" t="s">
        <v>1486</v>
      </c>
      <c r="D1587" s="49">
        <v>0</v>
      </c>
      <c r="E1587" s="23"/>
      <c r="F1587" s="286" t="s">
        <v>2522</v>
      </c>
      <c r="G1587" s="287" t="s">
        <v>2524</v>
      </c>
      <c r="H1587" s="287" t="s">
        <v>2523</v>
      </c>
      <c r="I1587" s="50">
        <v>0</v>
      </c>
      <c r="J1587" s="169"/>
      <c r="K1587" s="169"/>
      <c r="L1587" s="169"/>
      <c r="M1587" s="169"/>
      <c r="N1587" s="169"/>
      <c r="O1587" s="169"/>
      <c r="P1587" s="169"/>
      <c r="Q1587" s="169"/>
      <c r="R1587" s="169"/>
      <c r="S1587" s="207"/>
      <c r="T1587" s="169"/>
      <c r="U1587" s="169"/>
      <c r="V1587" s="169"/>
      <c r="W1587" s="180"/>
      <c r="X1587" s="207">
        <v>0</v>
      </c>
      <c r="Y1587" s="263">
        <v>0</v>
      </c>
      <c r="Z1587" s="169"/>
      <c r="AA1587" s="169"/>
      <c r="AB1587" s="169"/>
      <c r="AC1587" s="169"/>
      <c r="AD1587" s="169"/>
      <c r="AE1587" s="169"/>
      <c r="AF1587" s="169"/>
      <c r="AG1587" s="169"/>
      <c r="AH1587" s="207">
        <v>0</v>
      </c>
    </row>
    <row r="1588" spans="2:34" ht="24.75" x14ac:dyDescent="0.25">
      <c r="B1588" s="26"/>
      <c r="C1588" s="48" t="s">
        <v>1487</v>
      </c>
      <c r="D1588" s="49">
        <v>10</v>
      </c>
      <c r="E1588" s="23"/>
      <c r="F1588" s="286" t="s">
        <v>2522</v>
      </c>
      <c r="G1588" s="287" t="s">
        <v>2524</v>
      </c>
      <c r="H1588" s="287" t="s">
        <v>2523</v>
      </c>
      <c r="I1588" s="50">
        <v>1127.5</v>
      </c>
      <c r="J1588" s="169"/>
      <c r="K1588" s="169"/>
      <c r="L1588" s="169"/>
      <c r="M1588" s="169"/>
      <c r="N1588" s="169"/>
      <c r="O1588" s="169"/>
      <c r="P1588" s="169"/>
      <c r="Q1588" s="169"/>
      <c r="R1588" s="169"/>
      <c r="S1588" s="207"/>
      <c r="T1588" s="169"/>
      <c r="U1588" s="169"/>
      <c r="V1588" s="169"/>
      <c r="W1588" s="180"/>
      <c r="X1588" s="207">
        <v>10</v>
      </c>
      <c r="Y1588" s="263">
        <v>1127.5</v>
      </c>
      <c r="Z1588" s="169"/>
      <c r="AA1588" s="169"/>
      <c r="AB1588" s="169"/>
      <c r="AC1588" s="169"/>
      <c r="AD1588" s="169"/>
      <c r="AE1588" s="169"/>
      <c r="AF1588" s="169"/>
      <c r="AG1588" s="169"/>
      <c r="AH1588" s="207">
        <v>1127.5</v>
      </c>
    </row>
    <row r="1589" spans="2:34" ht="24.75" x14ac:dyDescent="0.25">
      <c r="B1589" s="26"/>
      <c r="C1589" s="48" t="s">
        <v>1488</v>
      </c>
      <c r="D1589" s="49">
        <v>0</v>
      </c>
      <c r="E1589" s="23"/>
      <c r="F1589" s="286" t="s">
        <v>2522</v>
      </c>
      <c r="G1589" s="287" t="s">
        <v>2524</v>
      </c>
      <c r="H1589" s="287" t="s">
        <v>2523</v>
      </c>
      <c r="I1589" s="50">
        <v>0</v>
      </c>
      <c r="J1589" s="169"/>
      <c r="K1589" s="169"/>
      <c r="L1589" s="169"/>
      <c r="M1589" s="169"/>
      <c r="N1589" s="169"/>
      <c r="O1589" s="169"/>
      <c r="P1589" s="169"/>
      <c r="Q1589" s="169"/>
      <c r="R1589" s="169"/>
      <c r="S1589" s="207"/>
      <c r="T1589" s="169"/>
      <c r="U1589" s="169"/>
      <c r="V1589" s="169"/>
      <c r="W1589" s="180"/>
      <c r="X1589" s="207">
        <v>0</v>
      </c>
      <c r="Y1589" s="263">
        <v>0</v>
      </c>
      <c r="Z1589" s="169"/>
      <c r="AA1589" s="169"/>
      <c r="AB1589" s="169"/>
      <c r="AC1589" s="169"/>
      <c r="AD1589" s="169"/>
      <c r="AE1589" s="169"/>
      <c r="AF1589" s="169"/>
      <c r="AG1589" s="169"/>
      <c r="AH1589" s="207">
        <v>0</v>
      </c>
    </row>
    <row r="1590" spans="2:34" ht="24.75" x14ac:dyDescent="0.25">
      <c r="B1590" s="26"/>
      <c r="C1590" s="48" t="s">
        <v>1489</v>
      </c>
      <c r="D1590" s="49">
        <v>2</v>
      </c>
      <c r="E1590" s="23"/>
      <c r="F1590" s="286" t="s">
        <v>2522</v>
      </c>
      <c r="G1590" s="287" t="s">
        <v>2524</v>
      </c>
      <c r="H1590" s="287" t="s">
        <v>2523</v>
      </c>
      <c r="I1590" s="50">
        <v>57.62</v>
      </c>
      <c r="J1590" s="169"/>
      <c r="K1590" s="169"/>
      <c r="L1590" s="169"/>
      <c r="M1590" s="169"/>
      <c r="N1590" s="169"/>
      <c r="O1590" s="169"/>
      <c r="P1590" s="169"/>
      <c r="Q1590" s="169"/>
      <c r="R1590" s="169"/>
      <c r="S1590" s="207"/>
      <c r="T1590" s="169"/>
      <c r="U1590" s="169"/>
      <c r="V1590" s="169"/>
      <c r="W1590" s="180"/>
      <c r="X1590" s="207">
        <v>2</v>
      </c>
      <c r="Y1590" s="263">
        <v>57.62</v>
      </c>
      <c r="Z1590" s="169"/>
      <c r="AA1590" s="169"/>
      <c r="AB1590" s="169"/>
      <c r="AC1590" s="169"/>
      <c r="AD1590" s="169"/>
      <c r="AE1590" s="169"/>
      <c r="AF1590" s="169"/>
      <c r="AG1590" s="169"/>
      <c r="AH1590" s="207">
        <v>57.62</v>
      </c>
    </row>
    <row r="1591" spans="2:34" ht="24.75" x14ac:dyDescent="0.25">
      <c r="B1591" s="26"/>
      <c r="C1591" s="48" t="s">
        <v>1490</v>
      </c>
      <c r="D1591" s="49">
        <v>4</v>
      </c>
      <c r="E1591" s="23"/>
      <c r="F1591" s="286" t="s">
        <v>2522</v>
      </c>
      <c r="G1591" s="287" t="s">
        <v>2524</v>
      </c>
      <c r="H1591" s="287" t="s">
        <v>2523</v>
      </c>
      <c r="I1591" s="50">
        <v>342.8</v>
      </c>
      <c r="J1591" s="169"/>
      <c r="K1591" s="169"/>
      <c r="L1591" s="169"/>
      <c r="M1591" s="169"/>
      <c r="N1591" s="169"/>
      <c r="O1591" s="169"/>
      <c r="P1591" s="169"/>
      <c r="Q1591" s="169"/>
      <c r="R1591" s="169"/>
      <c r="S1591" s="207"/>
      <c r="T1591" s="169"/>
      <c r="U1591" s="169"/>
      <c r="V1591" s="169"/>
      <c r="W1591" s="180"/>
      <c r="X1591" s="207">
        <v>4</v>
      </c>
      <c r="Y1591" s="263">
        <v>342.8</v>
      </c>
      <c r="Z1591" s="169"/>
      <c r="AA1591" s="169"/>
      <c r="AB1591" s="169"/>
      <c r="AC1591" s="169"/>
      <c r="AD1591" s="169"/>
      <c r="AE1591" s="169"/>
      <c r="AF1591" s="169"/>
      <c r="AG1591" s="169"/>
      <c r="AH1591" s="207">
        <v>342.8</v>
      </c>
    </row>
    <row r="1592" spans="2:34" ht="24.75" x14ac:dyDescent="0.25">
      <c r="B1592" s="26"/>
      <c r="C1592" s="48" t="s">
        <v>1491</v>
      </c>
      <c r="D1592" s="49">
        <v>3</v>
      </c>
      <c r="E1592" s="23"/>
      <c r="F1592" s="286" t="s">
        <v>2522</v>
      </c>
      <c r="G1592" s="287" t="s">
        <v>2524</v>
      </c>
      <c r="H1592" s="287" t="s">
        <v>2523</v>
      </c>
      <c r="I1592" s="50">
        <v>790.59950000000026</v>
      </c>
      <c r="J1592" s="169"/>
      <c r="K1592" s="169"/>
      <c r="L1592" s="169"/>
      <c r="M1592" s="169"/>
      <c r="N1592" s="169"/>
      <c r="O1592" s="169"/>
      <c r="P1592" s="169"/>
      <c r="Q1592" s="169"/>
      <c r="R1592" s="169"/>
      <c r="S1592" s="207"/>
      <c r="T1592" s="169"/>
      <c r="U1592" s="169"/>
      <c r="V1592" s="169"/>
      <c r="W1592" s="180"/>
      <c r="X1592" s="207">
        <v>3</v>
      </c>
      <c r="Y1592" s="263">
        <v>790.59950000000026</v>
      </c>
      <c r="Z1592" s="169"/>
      <c r="AA1592" s="169"/>
      <c r="AB1592" s="169"/>
      <c r="AC1592" s="169"/>
      <c r="AD1592" s="169"/>
      <c r="AE1592" s="169"/>
      <c r="AF1592" s="169"/>
      <c r="AG1592" s="169"/>
      <c r="AH1592" s="207">
        <v>790.59950000000026</v>
      </c>
    </row>
    <row r="1593" spans="2:34" ht="24.75" x14ac:dyDescent="0.25">
      <c r="B1593" s="26"/>
      <c r="C1593" s="48" t="s">
        <v>1492</v>
      </c>
      <c r="D1593" s="49">
        <v>15</v>
      </c>
      <c r="E1593" s="23"/>
      <c r="F1593" s="286" t="s">
        <v>2522</v>
      </c>
      <c r="G1593" s="287" t="s">
        <v>2524</v>
      </c>
      <c r="H1593" s="287" t="s">
        <v>2523</v>
      </c>
      <c r="I1593" s="50">
        <v>1089.9359999999999</v>
      </c>
      <c r="J1593" s="169"/>
      <c r="K1593" s="169"/>
      <c r="L1593" s="169"/>
      <c r="M1593" s="169"/>
      <c r="N1593" s="169"/>
      <c r="O1593" s="169"/>
      <c r="P1593" s="169"/>
      <c r="Q1593" s="169"/>
      <c r="R1593" s="169"/>
      <c r="S1593" s="207"/>
      <c r="T1593" s="169"/>
      <c r="U1593" s="169"/>
      <c r="V1593" s="169"/>
      <c r="W1593" s="180"/>
      <c r="X1593" s="207">
        <v>15</v>
      </c>
      <c r="Y1593" s="263">
        <v>1089.9359999999999</v>
      </c>
      <c r="Z1593" s="169"/>
      <c r="AA1593" s="169"/>
      <c r="AB1593" s="169"/>
      <c r="AC1593" s="169"/>
      <c r="AD1593" s="169"/>
      <c r="AE1593" s="169"/>
      <c r="AF1593" s="169"/>
      <c r="AG1593" s="169"/>
      <c r="AH1593" s="207">
        <v>1089.9359999999999</v>
      </c>
    </row>
    <row r="1594" spans="2:34" ht="24.75" x14ac:dyDescent="0.25">
      <c r="B1594" s="26"/>
      <c r="C1594" s="48" t="s">
        <v>1493</v>
      </c>
      <c r="D1594" s="49">
        <v>5</v>
      </c>
      <c r="E1594" s="23"/>
      <c r="F1594" s="286" t="s">
        <v>2522</v>
      </c>
      <c r="G1594" s="287" t="s">
        <v>2524</v>
      </c>
      <c r="H1594" s="287" t="s">
        <v>2523</v>
      </c>
      <c r="I1594" s="50">
        <v>187.89999999999998</v>
      </c>
      <c r="J1594" s="169"/>
      <c r="K1594" s="169"/>
      <c r="L1594" s="169"/>
      <c r="M1594" s="169"/>
      <c r="N1594" s="169"/>
      <c r="O1594" s="169"/>
      <c r="P1594" s="169"/>
      <c r="Q1594" s="169"/>
      <c r="R1594" s="169"/>
      <c r="S1594" s="207"/>
      <c r="T1594" s="169"/>
      <c r="U1594" s="169"/>
      <c r="V1594" s="169"/>
      <c r="W1594" s="180"/>
      <c r="X1594" s="207">
        <v>5</v>
      </c>
      <c r="Y1594" s="263">
        <v>187.89999999999998</v>
      </c>
      <c r="Z1594" s="169"/>
      <c r="AA1594" s="169"/>
      <c r="AB1594" s="169"/>
      <c r="AC1594" s="169"/>
      <c r="AD1594" s="169"/>
      <c r="AE1594" s="169"/>
      <c r="AF1594" s="169"/>
      <c r="AG1594" s="169"/>
      <c r="AH1594" s="207">
        <v>187.89999999999998</v>
      </c>
    </row>
    <row r="1595" spans="2:34" ht="24.75" x14ac:dyDescent="0.25">
      <c r="B1595" s="26"/>
      <c r="C1595" s="48" t="s">
        <v>1494</v>
      </c>
      <c r="D1595" s="49">
        <v>5</v>
      </c>
      <c r="E1595" s="23"/>
      <c r="F1595" s="286" t="s">
        <v>2522</v>
      </c>
      <c r="G1595" s="287" t="s">
        <v>2524</v>
      </c>
      <c r="H1595" s="287" t="s">
        <v>2523</v>
      </c>
      <c r="I1595" s="50">
        <v>244.3</v>
      </c>
      <c r="J1595" s="169"/>
      <c r="K1595" s="169"/>
      <c r="L1595" s="169"/>
      <c r="M1595" s="169"/>
      <c r="N1595" s="169"/>
      <c r="O1595" s="169"/>
      <c r="P1595" s="169"/>
      <c r="Q1595" s="169"/>
      <c r="R1595" s="169"/>
      <c r="S1595" s="207"/>
      <c r="T1595" s="169"/>
      <c r="U1595" s="169"/>
      <c r="V1595" s="169"/>
      <c r="W1595" s="180"/>
      <c r="X1595" s="207">
        <v>5</v>
      </c>
      <c r="Y1595" s="263">
        <v>244.3</v>
      </c>
      <c r="Z1595" s="169"/>
      <c r="AA1595" s="169"/>
      <c r="AB1595" s="169"/>
      <c r="AC1595" s="169"/>
      <c r="AD1595" s="169"/>
      <c r="AE1595" s="169"/>
      <c r="AF1595" s="169"/>
      <c r="AG1595" s="169"/>
      <c r="AH1595" s="207">
        <v>244.3</v>
      </c>
    </row>
    <row r="1596" spans="2:34" ht="24.75" x14ac:dyDescent="0.25">
      <c r="B1596" s="26"/>
      <c r="C1596" s="48" t="s">
        <v>1495</v>
      </c>
      <c r="D1596" s="49">
        <v>4</v>
      </c>
      <c r="E1596" s="23"/>
      <c r="F1596" s="286" t="s">
        <v>2522</v>
      </c>
      <c r="G1596" s="287" t="s">
        <v>2524</v>
      </c>
      <c r="H1596" s="287" t="s">
        <v>2523</v>
      </c>
      <c r="I1596" s="50">
        <v>168.48</v>
      </c>
      <c r="J1596" s="169"/>
      <c r="K1596" s="169"/>
      <c r="L1596" s="169"/>
      <c r="M1596" s="169"/>
      <c r="N1596" s="169"/>
      <c r="O1596" s="169"/>
      <c r="P1596" s="169"/>
      <c r="Q1596" s="169"/>
      <c r="R1596" s="169"/>
      <c r="S1596" s="207"/>
      <c r="T1596" s="169"/>
      <c r="U1596" s="169"/>
      <c r="V1596" s="169"/>
      <c r="W1596" s="180"/>
      <c r="X1596" s="207">
        <v>4</v>
      </c>
      <c r="Y1596" s="263">
        <v>168.48</v>
      </c>
      <c r="Z1596" s="169"/>
      <c r="AA1596" s="169"/>
      <c r="AB1596" s="169"/>
      <c r="AC1596" s="169"/>
      <c r="AD1596" s="169"/>
      <c r="AE1596" s="169"/>
      <c r="AF1596" s="169"/>
      <c r="AG1596" s="169"/>
      <c r="AH1596" s="207">
        <v>168.48</v>
      </c>
    </row>
    <row r="1597" spans="2:34" ht="24.75" x14ac:dyDescent="0.25">
      <c r="B1597" s="26"/>
      <c r="C1597" s="48" t="s">
        <v>1496</v>
      </c>
      <c r="D1597" s="49">
        <v>27</v>
      </c>
      <c r="E1597" s="23"/>
      <c r="F1597" s="286" t="s">
        <v>2522</v>
      </c>
      <c r="G1597" s="287" t="s">
        <v>2524</v>
      </c>
      <c r="H1597" s="287" t="s">
        <v>2523</v>
      </c>
      <c r="I1597" s="50">
        <v>1183.9059999999999</v>
      </c>
      <c r="J1597" s="169"/>
      <c r="K1597" s="169"/>
      <c r="L1597" s="169"/>
      <c r="M1597" s="169"/>
      <c r="N1597" s="169"/>
      <c r="O1597" s="169"/>
      <c r="P1597" s="169"/>
      <c r="Q1597" s="169"/>
      <c r="R1597" s="169"/>
      <c r="S1597" s="207"/>
      <c r="T1597" s="169"/>
      <c r="U1597" s="169"/>
      <c r="V1597" s="169"/>
      <c r="W1597" s="180"/>
      <c r="X1597" s="207">
        <v>27</v>
      </c>
      <c r="Y1597" s="263">
        <v>1183.9059999999999</v>
      </c>
      <c r="Z1597" s="169"/>
      <c r="AA1597" s="169"/>
      <c r="AB1597" s="169"/>
      <c r="AC1597" s="169"/>
      <c r="AD1597" s="169"/>
      <c r="AE1597" s="169"/>
      <c r="AF1597" s="169"/>
      <c r="AG1597" s="169"/>
      <c r="AH1597" s="207">
        <v>1183.9059999999999</v>
      </c>
    </row>
    <row r="1598" spans="2:34" ht="24.75" x14ac:dyDescent="0.25">
      <c r="B1598" s="26"/>
      <c r="C1598" s="48" t="s">
        <v>1497</v>
      </c>
      <c r="D1598" s="49">
        <v>10</v>
      </c>
      <c r="E1598" s="23"/>
      <c r="F1598" s="286" t="s">
        <v>2522</v>
      </c>
      <c r="G1598" s="287" t="s">
        <v>2524</v>
      </c>
      <c r="H1598" s="287" t="s">
        <v>2523</v>
      </c>
      <c r="I1598" s="50">
        <v>221.6</v>
      </c>
      <c r="J1598" s="169"/>
      <c r="K1598" s="169"/>
      <c r="L1598" s="169"/>
      <c r="M1598" s="169"/>
      <c r="N1598" s="169"/>
      <c r="O1598" s="169"/>
      <c r="P1598" s="169"/>
      <c r="Q1598" s="169"/>
      <c r="R1598" s="169"/>
      <c r="S1598" s="207"/>
      <c r="T1598" s="169"/>
      <c r="U1598" s="169"/>
      <c r="V1598" s="169"/>
      <c r="W1598" s="180"/>
      <c r="X1598" s="207">
        <v>10</v>
      </c>
      <c r="Y1598" s="263">
        <v>221.6</v>
      </c>
      <c r="Z1598" s="169"/>
      <c r="AA1598" s="169"/>
      <c r="AB1598" s="169"/>
      <c r="AC1598" s="169"/>
      <c r="AD1598" s="169"/>
      <c r="AE1598" s="169"/>
      <c r="AF1598" s="169"/>
      <c r="AG1598" s="169"/>
      <c r="AH1598" s="207">
        <v>221.6</v>
      </c>
    </row>
    <row r="1599" spans="2:34" ht="24.75" x14ac:dyDescent="0.25">
      <c r="B1599" s="26"/>
      <c r="C1599" s="48" t="s">
        <v>1498</v>
      </c>
      <c r="D1599" s="49">
        <v>10</v>
      </c>
      <c r="E1599" s="23"/>
      <c r="F1599" s="286" t="s">
        <v>2522</v>
      </c>
      <c r="G1599" s="287" t="s">
        <v>2524</v>
      </c>
      <c r="H1599" s="287" t="s">
        <v>2523</v>
      </c>
      <c r="I1599" s="50">
        <v>2900</v>
      </c>
      <c r="J1599" s="169"/>
      <c r="K1599" s="169"/>
      <c r="L1599" s="169"/>
      <c r="M1599" s="169"/>
      <c r="N1599" s="169"/>
      <c r="O1599" s="169"/>
      <c r="P1599" s="169"/>
      <c r="Q1599" s="169"/>
      <c r="R1599" s="169"/>
      <c r="S1599" s="207"/>
      <c r="T1599" s="169"/>
      <c r="U1599" s="169"/>
      <c r="V1599" s="169"/>
      <c r="W1599" s="180"/>
      <c r="X1599" s="207">
        <v>10</v>
      </c>
      <c r="Y1599" s="263">
        <v>2900</v>
      </c>
      <c r="Z1599" s="169"/>
      <c r="AA1599" s="169"/>
      <c r="AB1599" s="169"/>
      <c r="AC1599" s="169"/>
      <c r="AD1599" s="169"/>
      <c r="AE1599" s="169"/>
      <c r="AF1599" s="169"/>
      <c r="AG1599" s="169"/>
      <c r="AH1599" s="207">
        <v>2900</v>
      </c>
    </row>
    <row r="1600" spans="2:34" ht="24.75" x14ac:dyDescent="0.25">
      <c r="B1600" s="26"/>
      <c r="C1600" s="48" t="s">
        <v>1499</v>
      </c>
      <c r="D1600" s="49">
        <v>15</v>
      </c>
      <c r="E1600" s="23"/>
      <c r="F1600" s="286" t="s">
        <v>2522</v>
      </c>
      <c r="G1600" s="287" t="s">
        <v>2524</v>
      </c>
      <c r="H1600" s="287" t="s">
        <v>2523</v>
      </c>
      <c r="I1600" s="50">
        <v>305.19599999999997</v>
      </c>
      <c r="J1600" s="169"/>
      <c r="K1600" s="169"/>
      <c r="L1600" s="169"/>
      <c r="M1600" s="169"/>
      <c r="N1600" s="169"/>
      <c r="O1600" s="169"/>
      <c r="P1600" s="169"/>
      <c r="Q1600" s="169"/>
      <c r="R1600" s="169"/>
      <c r="S1600" s="207"/>
      <c r="T1600" s="169"/>
      <c r="U1600" s="169"/>
      <c r="V1600" s="169"/>
      <c r="W1600" s="180"/>
      <c r="X1600" s="207">
        <v>15</v>
      </c>
      <c r="Y1600" s="263">
        <v>305.19599999999997</v>
      </c>
      <c r="Z1600" s="169"/>
      <c r="AA1600" s="169"/>
      <c r="AB1600" s="169"/>
      <c r="AC1600" s="169"/>
      <c r="AD1600" s="169"/>
      <c r="AE1600" s="169"/>
      <c r="AF1600" s="169"/>
      <c r="AG1600" s="169"/>
      <c r="AH1600" s="207">
        <v>305.19599999999997</v>
      </c>
    </row>
    <row r="1601" spans="2:34" ht="24.75" x14ac:dyDescent="0.25">
      <c r="B1601" s="26"/>
      <c r="C1601" s="48" t="s">
        <v>1500</v>
      </c>
      <c r="D1601" s="49">
        <v>5</v>
      </c>
      <c r="E1601" s="23"/>
      <c r="F1601" s="286" t="s">
        <v>2522</v>
      </c>
      <c r="G1601" s="287" t="s">
        <v>2524</v>
      </c>
      <c r="H1601" s="287" t="s">
        <v>2523</v>
      </c>
      <c r="I1601" s="50">
        <v>87.699999999999989</v>
      </c>
      <c r="J1601" s="169"/>
      <c r="K1601" s="169"/>
      <c r="L1601" s="169"/>
      <c r="M1601" s="169"/>
      <c r="N1601" s="169"/>
      <c r="O1601" s="169"/>
      <c r="P1601" s="169"/>
      <c r="Q1601" s="169"/>
      <c r="R1601" s="169"/>
      <c r="S1601" s="207"/>
      <c r="T1601" s="169"/>
      <c r="U1601" s="169"/>
      <c r="V1601" s="169"/>
      <c r="W1601" s="180"/>
      <c r="X1601" s="207">
        <v>5</v>
      </c>
      <c r="Y1601" s="263">
        <v>87.699999999999989</v>
      </c>
      <c r="Z1601" s="169"/>
      <c r="AA1601" s="169"/>
      <c r="AB1601" s="169"/>
      <c r="AC1601" s="169"/>
      <c r="AD1601" s="169"/>
      <c r="AE1601" s="169"/>
      <c r="AF1601" s="169"/>
      <c r="AG1601" s="169"/>
      <c r="AH1601" s="207">
        <v>87.699999999999989</v>
      </c>
    </row>
    <row r="1602" spans="2:34" ht="24.75" x14ac:dyDescent="0.25">
      <c r="B1602" s="26"/>
      <c r="C1602" s="48" t="s">
        <v>1501</v>
      </c>
      <c r="D1602" s="49">
        <v>5</v>
      </c>
      <c r="E1602" s="23"/>
      <c r="F1602" s="286" t="s">
        <v>2522</v>
      </c>
      <c r="G1602" s="287" t="s">
        <v>2524</v>
      </c>
      <c r="H1602" s="287" t="s">
        <v>2523</v>
      </c>
      <c r="I1602" s="50">
        <v>101.73</v>
      </c>
      <c r="J1602" s="169"/>
      <c r="K1602" s="169"/>
      <c r="L1602" s="169"/>
      <c r="M1602" s="169"/>
      <c r="N1602" s="169"/>
      <c r="O1602" s="169"/>
      <c r="P1602" s="169"/>
      <c r="Q1602" s="169"/>
      <c r="R1602" s="169"/>
      <c r="S1602" s="207"/>
      <c r="T1602" s="169"/>
      <c r="U1602" s="169"/>
      <c r="V1602" s="169"/>
      <c r="W1602" s="180"/>
      <c r="X1602" s="207">
        <v>5</v>
      </c>
      <c r="Y1602" s="263">
        <v>101.73</v>
      </c>
      <c r="Z1602" s="169"/>
      <c r="AA1602" s="169"/>
      <c r="AB1602" s="169"/>
      <c r="AC1602" s="169"/>
      <c r="AD1602" s="169"/>
      <c r="AE1602" s="169"/>
      <c r="AF1602" s="169"/>
      <c r="AG1602" s="169"/>
      <c r="AH1602" s="207">
        <v>101.73</v>
      </c>
    </row>
    <row r="1603" spans="2:34" ht="24.75" x14ac:dyDescent="0.25">
      <c r="B1603" s="26"/>
      <c r="C1603" s="48" t="s">
        <v>1502</v>
      </c>
      <c r="D1603" s="49">
        <v>2</v>
      </c>
      <c r="E1603" s="23"/>
      <c r="F1603" s="286" t="s">
        <v>2522</v>
      </c>
      <c r="G1603" s="287" t="s">
        <v>2524</v>
      </c>
      <c r="H1603" s="287" t="s">
        <v>2523</v>
      </c>
      <c r="I1603" s="50">
        <v>75.599999999999994</v>
      </c>
      <c r="J1603" s="169"/>
      <c r="K1603" s="169"/>
      <c r="L1603" s="169"/>
      <c r="M1603" s="169"/>
      <c r="N1603" s="169"/>
      <c r="O1603" s="169"/>
      <c r="P1603" s="169"/>
      <c r="Q1603" s="169"/>
      <c r="R1603" s="169"/>
      <c r="S1603" s="207"/>
      <c r="T1603" s="169"/>
      <c r="U1603" s="169"/>
      <c r="V1603" s="169"/>
      <c r="W1603" s="180"/>
      <c r="X1603" s="207">
        <v>2</v>
      </c>
      <c r="Y1603" s="263">
        <v>75.599999999999994</v>
      </c>
      <c r="Z1603" s="169"/>
      <c r="AA1603" s="169"/>
      <c r="AB1603" s="169"/>
      <c r="AC1603" s="169"/>
      <c r="AD1603" s="169"/>
      <c r="AE1603" s="169"/>
      <c r="AF1603" s="169"/>
      <c r="AG1603" s="169"/>
      <c r="AH1603" s="207">
        <v>75.599999999999994</v>
      </c>
    </row>
    <row r="1604" spans="2:34" ht="24.75" x14ac:dyDescent="0.25">
      <c r="B1604" s="26"/>
      <c r="C1604" s="48" t="s">
        <v>1503</v>
      </c>
      <c r="D1604" s="49">
        <v>5</v>
      </c>
      <c r="E1604" s="23"/>
      <c r="F1604" s="286" t="s">
        <v>2522</v>
      </c>
      <c r="G1604" s="287" t="s">
        <v>2524</v>
      </c>
      <c r="H1604" s="287" t="s">
        <v>2523</v>
      </c>
      <c r="I1604" s="50">
        <v>238.05</v>
      </c>
      <c r="J1604" s="169"/>
      <c r="K1604" s="169"/>
      <c r="L1604" s="169"/>
      <c r="M1604" s="169"/>
      <c r="N1604" s="169"/>
      <c r="O1604" s="169"/>
      <c r="P1604" s="169"/>
      <c r="Q1604" s="169"/>
      <c r="R1604" s="169"/>
      <c r="S1604" s="207"/>
      <c r="T1604" s="169"/>
      <c r="U1604" s="169"/>
      <c r="V1604" s="169"/>
      <c r="W1604" s="180"/>
      <c r="X1604" s="207">
        <v>5</v>
      </c>
      <c r="Y1604" s="263">
        <v>238.05</v>
      </c>
      <c r="Z1604" s="169"/>
      <c r="AA1604" s="169"/>
      <c r="AB1604" s="169"/>
      <c r="AC1604" s="169"/>
      <c r="AD1604" s="169"/>
      <c r="AE1604" s="169"/>
      <c r="AF1604" s="169"/>
      <c r="AG1604" s="169"/>
      <c r="AH1604" s="207">
        <v>238.05</v>
      </c>
    </row>
    <row r="1605" spans="2:34" ht="24.75" x14ac:dyDescent="0.25">
      <c r="B1605" s="26"/>
      <c r="C1605" s="48" t="s">
        <v>1504</v>
      </c>
      <c r="D1605" s="49">
        <v>4</v>
      </c>
      <c r="E1605" s="23"/>
      <c r="F1605" s="286" t="s">
        <v>2522</v>
      </c>
      <c r="G1605" s="287" t="s">
        <v>2524</v>
      </c>
      <c r="H1605" s="287" t="s">
        <v>2523</v>
      </c>
      <c r="I1605" s="50">
        <v>192.24</v>
      </c>
      <c r="J1605" s="169"/>
      <c r="K1605" s="169"/>
      <c r="L1605" s="169"/>
      <c r="M1605" s="169"/>
      <c r="N1605" s="169"/>
      <c r="O1605" s="169"/>
      <c r="P1605" s="169"/>
      <c r="Q1605" s="169"/>
      <c r="R1605" s="169"/>
      <c r="S1605" s="207"/>
      <c r="T1605" s="169"/>
      <c r="U1605" s="169"/>
      <c r="V1605" s="169"/>
      <c r="W1605" s="180"/>
      <c r="X1605" s="207">
        <v>4</v>
      </c>
      <c r="Y1605" s="263">
        <v>192.24</v>
      </c>
      <c r="Z1605" s="169"/>
      <c r="AA1605" s="169"/>
      <c r="AB1605" s="169"/>
      <c r="AC1605" s="169"/>
      <c r="AD1605" s="169"/>
      <c r="AE1605" s="169"/>
      <c r="AF1605" s="169"/>
      <c r="AG1605" s="169"/>
      <c r="AH1605" s="207">
        <v>192.24</v>
      </c>
    </row>
    <row r="1606" spans="2:34" ht="24.75" x14ac:dyDescent="0.25">
      <c r="B1606" s="26"/>
      <c r="C1606" s="48" t="s">
        <v>1505</v>
      </c>
      <c r="D1606" s="49">
        <v>2</v>
      </c>
      <c r="E1606" s="23"/>
      <c r="F1606" s="286" t="s">
        <v>2522</v>
      </c>
      <c r="G1606" s="287" t="s">
        <v>2524</v>
      </c>
      <c r="H1606" s="287" t="s">
        <v>2523</v>
      </c>
      <c r="I1606" s="50">
        <v>87.7</v>
      </c>
      <c r="J1606" s="169"/>
      <c r="K1606" s="169"/>
      <c r="L1606" s="169"/>
      <c r="M1606" s="169"/>
      <c r="N1606" s="169"/>
      <c r="O1606" s="169"/>
      <c r="P1606" s="169"/>
      <c r="Q1606" s="169"/>
      <c r="R1606" s="169"/>
      <c r="S1606" s="207"/>
      <c r="T1606" s="169"/>
      <c r="U1606" s="169"/>
      <c r="V1606" s="169"/>
      <c r="W1606" s="180"/>
      <c r="X1606" s="207">
        <v>2</v>
      </c>
      <c r="Y1606" s="263">
        <v>87.7</v>
      </c>
      <c r="Z1606" s="169"/>
      <c r="AA1606" s="169"/>
      <c r="AB1606" s="169"/>
      <c r="AC1606" s="169"/>
      <c r="AD1606" s="169"/>
      <c r="AE1606" s="169"/>
      <c r="AF1606" s="169"/>
      <c r="AG1606" s="169"/>
      <c r="AH1606" s="207">
        <v>87.7</v>
      </c>
    </row>
    <row r="1607" spans="2:34" ht="24.75" x14ac:dyDescent="0.25">
      <c r="B1607" s="26"/>
      <c r="C1607" s="48" t="s">
        <v>1506</v>
      </c>
      <c r="D1607" s="49">
        <v>1</v>
      </c>
      <c r="E1607" s="23"/>
      <c r="F1607" s="286" t="s">
        <v>2522</v>
      </c>
      <c r="G1607" s="287" t="s">
        <v>2524</v>
      </c>
      <c r="H1607" s="287" t="s">
        <v>2523</v>
      </c>
      <c r="I1607" s="50">
        <v>25.06</v>
      </c>
      <c r="J1607" s="169"/>
      <c r="K1607" s="169"/>
      <c r="L1607" s="169"/>
      <c r="M1607" s="169"/>
      <c r="N1607" s="169"/>
      <c r="O1607" s="169"/>
      <c r="P1607" s="169"/>
      <c r="Q1607" s="169"/>
      <c r="R1607" s="169"/>
      <c r="S1607" s="207"/>
      <c r="T1607" s="169"/>
      <c r="U1607" s="169"/>
      <c r="V1607" s="169"/>
      <c r="W1607" s="180"/>
      <c r="X1607" s="207">
        <v>1</v>
      </c>
      <c r="Y1607" s="263">
        <v>25.06</v>
      </c>
      <c r="Z1607" s="169"/>
      <c r="AA1607" s="169"/>
      <c r="AB1607" s="169"/>
      <c r="AC1607" s="169"/>
      <c r="AD1607" s="169"/>
      <c r="AE1607" s="169"/>
      <c r="AF1607" s="169"/>
      <c r="AG1607" s="169"/>
      <c r="AH1607" s="207">
        <v>25.06</v>
      </c>
    </row>
    <row r="1608" spans="2:34" ht="24.75" x14ac:dyDescent="0.25">
      <c r="B1608" s="26"/>
      <c r="C1608" s="48" t="s">
        <v>1507</v>
      </c>
      <c r="D1608" s="49">
        <v>15</v>
      </c>
      <c r="E1608" s="23"/>
      <c r="F1608" s="286" t="s">
        <v>2522</v>
      </c>
      <c r="G1608" s="287" t="s">
        <v>2524</v>
      </c>
      <c r="H1608" s="287" t="s">
        <v>2523</v>
      </c>
      <c r="I1608" s="50">
        <v>305.19599999999997</v>
      </c>
      <c r="J1608" s="169"/>
      <c r="K1608" s="169"/>
      <c r="L1608" s="169"/>
      <c r="M1608" s="169"/>
      <c r="N1608" s="169"/>
      <c r="O1608" s="169"/>
      <c r="P1608" s="169"/>
      <c r="Q1608" s="169"/>
      <c r="R1608" s="169"/>
      <c r="S1608" s="207"/>
      <c r="T1608" s="169"/>
      <c r="U1608" s="169"/>
      <c r="V1608" s="169"/>
      <c r="W1608" s="180"/>
      <c r="X1608" s="207">
        <v>15</v>
      </c>
      <c r="Y1608" s="263">
        <v>305.19599999999997</v>
      </c>
      <c r="Z1608" s="169"/>
      <c r="AA1608" s="169"/>
      <c r="AB1608" s="169"/>
      <c r="AC1608" s="169"/>
      <c r="AD1608" s="169"/>
      <c r="AE1608" s="169"/>
      <c r="AF1608" s="169"/>
      <c r="AG1608" s="169"/>
      <c r="AH1608" s="207">
        <v>305.19599999999997</v>
      </c>
    </row>
    <row r="1609" spans="2:34" ht="24.75" x14ac:dyDescent="0.25">
      <c r="B1609" s="26"/>
      <c r="C1609" s="48" t="s">
        <v>1508</v>
      </c>
      <c r="D1609" s="49">
        <v>3</v>
      </c>
      <c r="E1609" s="23"/>
      <c r="F1609" s="286" t="s">
        <v>2522</v>
      </c>
      <c r="G1609" s="287" t="s">
        <v>2524</v>
      </c>
      <c r="H1609" s="287" t="s">
        <v>2523</v>
      </c>
      <c r="I1609" s="50">
        <v>131.55000000000001</v>
      </c>
      <c r="J1609" s="169"/>
      <c r="K1609" s="169"/>
      <c r="L1609" s="169"/>
      <c r="M1609" s="169"/>
      <c r="N1609" s="169"/>
      <c r="O1609" s="169"/>
      <c r="P1609" s="169"/>
      <c r="Q1609" s="169"/>
      <c r="R1609" s="169"/>
      <c r="S1609" s="207"/>
      <c r="T1609" s="169"/>
      <c r="U1609" s="169"/>
      <c r="V1609" s="169"/>
      <c r="W1609" s="180"/>
      <c r="X1609" s="207">
        <v>3</v>
      </c>
      <c r="Y1609" s="263">
        <v>131.55000000000001</v>
      </c>
      <c r="Z1609" s="169"/>
      <c r="AA1609" s="169"/>
      <c r="AB1609" s="169"/>
      <c r="AC1609" s="169"/>
      <c r="AD1609" s="169"/>
      <c r="AE1609" s="169"/>
      <c r="AF1609" s="169"/>
      <c r="AG1609" s="169"/>
      <c r="AH1609" s="207">
        <v>131.55000000000001</v>
      </c>
    </row>
    <row r="1610" spans="2:34" ht="24.75" x14ac:dyDescent="0.25">
      <c r="B1610" s="26"/>
      <c r="C1610" s="48" t="s">
        <v>1509</v>
      </c>
      <c r="D1610" s="49">
        <v>27</v>
      </c>
      <c r="E1610" s="23"/>
      <c r="F1610" s="286" t="s">
        <v>2522</v>
      </c>
      <c r="G1610" s="287" t="s">
        <v>2524</v>
      </c>
      <c r="H1610" s="287" t="s">
        <v>2523</v>
      </c>
      <c r="I1610" s="50">
        <v>1183.9059999999999</v>
      </c>
      <c r="J1610" s="169"/>
      <c r="K1610" s="169"/>
      <c r="L1610" s="169"/>
      <c r="M1610" s="169"/>
      <c r="N1610" s="169"/>
      <c r="O1610" s="169"/>
      <c r="P1610" s="169"/>
      <c r="Q1610" s="169"/>
      <c r="R1610" s="169"/>
      <c r="S1610" s="207"/>
      <c r="T1610" s="169"/>
      <c r="U1610" s="169"/>
      <c r="V1610" s="169"/>
      <c r="W1610" s="180"/>
      <c r="X1610" s="207">
        <v>27</v>
      </c>
      <c r="Y1610" s="263">
        <v>1183.9059999999999</v>
      </c>
      <c r="Z1610" s="169"/>
      <c r="AA1610" s="169"/>
      <c r="AB1610" s="169"/>
      <c r="AC1610" s="169"/>
      <c r="AD1610" s="169"/>
      <c r="AE1610" s="169"/>
      <c r="AF1610" s="169"/>
      <c r="AG1610" s="169"/>
      <c r="AH1610" s="207">
        <v>1183.9059999999999</v>
      </c>
    </row>
    <row r="1611" spans="2:34" ht="24.75" x14ac:dyDescent="0.25">
      <c r="B1611" s="26"/>
      <c r="C1611" s="48" t="s">
        <v>1510</v>
      </c>
      <c r="D1611" s="49">
        <v>5</v>
      </c>
      <c r="E1611" s="23"/>
      <c r="F1611" s="286" t="s">
        <v>2522</v>
      </c>
      <c r="G1611" s="287" t="s">
        <v>2524</v>
      </c>
      <c r="H1611" s="287" t="s">
        <v>2523</v>
      </c>
      <c r="I1611" s="50">
        <v>125.3</v>
      </c>
      <c r="J1611" s="169"/>
      <c r="K1611" s="169"/>
      <c r="L1611" s="169"/>
      <c r="M1611" s="169"/>
      <c r="N1611" s="169"/>
      <c r="O1611" s="169"/>
      <c r="P1611" s="169"/>
      <c r="Q1611" s="169"/>
      <c r="R1611" s="169"/>
      <c r="S1611" s="207"/>
      <c r="T1611" s="169"/>
      <c r="U1611" s="169"/>
      <c r="V1611" s="169"/>
      <c r="W1611" s="180"/>
      <c r="X1611" s="207">
        <v>5</v>
      </c>
      <c r="Y1611" s="263">
        <v>125.3</v>
      </c>
      <c r="Z1611" s="169"/>
      <c r="AA1611" s="169"/>
      <c r="AB1611" s="169"/>
      <c r="AC1611" s="169"/>
      <c r="AD1611" s="169"/>
      <c r="AE1611" s="169"/>
      <c r="AF1611" s="169"/>
      <c r="AG1611" s="169"/>
      <c r="AH1611" s="207">
        <v>125.3</v>
      </c>
    </row>
    <row r="1612" spans="2:34" ht="24.75" x14ac:dyDescent="0.25">
      <c r="B1612" s="26"/>
      <c r="C1612" s="48" t="s">
        <v>1511</v>
      </c>
      <c r="D1612" s="49">
        <v>0</v>
      </c>
      <c r="E1612" s="23"/>
      <c r="F1612" s="286" t="s">
        <v>2522</v>
      </c>
      <c r="G1612" s="287" t="s">
        <v>2524</v>
      </c>
      <c r="H1612" s="287" t="s">
        <v>2523</v>
      </c>
      <c r="I1612" s="50">
        <v>0</v>
      </c>
      <c r="J1612" s="169"/>
      <c r="K1612" s="169"/>
      <c r="L1612" s="169"/>
      <c r="M1612" s="169"/>
      <c r="N1612" s="169"/>
      <c r="O1612" s="169"/>
      <c r="P1612" s="169"/>
      <c r="Q1612" s="169"/>
      <c r="R1612" s="169"/>
      <c r="S1612" s="207"/>
      <c r="T1612" s="169"/>
      <c r="U1612" s="169"/>
      <c r="V1612" s="169"/>
      <c r="W1612" s="180"/>
      <c r="X1612" s="207">
        <v>0</v>
      </c>
      <c r="Y1612" s="263">
        <v>0</v>
      </c>
      <c r="Z1612" s="169"/>
      <c r="AA1612" s="169"/>
      <c r="AB1612" s="169"/>
      <c r="AC1612" s="169"/>
      <c r="AD1612" s="169"/>
      <c r="AE1612" s="169"/>
      <c r="AF1612" s="169"/>
      <c r="AG1612" s="169"/>
      <c r="AH1612" s="207">
        <v>0</v>
      </c>
    </row>
    <row r="1613" spans="2:34" ht="24.75" x14ac:dyDescent="0.25">
      <c r="B1613" s="26"/>
      <c r="C1613" s="48" t="s">
        <v>1512</v>
      </c>
      <c r="D1613" s="49">
        <v>35</v>
      </c>
      <c r="E1613" s="23"/>
      <c r="F1613" s="286" t="s">
        <v>2522</v>
      </c>
      <c r="G1613" s="287" t="s">
        <v>2524</v>
      </c>
      <c r="H1613" s="287" t="s">
        <v>2523</v>
      </c>
      <c r="I1613" s="50">
        <v>870.68000000000006</v>
      </c>
      <c r="J1613" s="169"/>
      <c r="K1613" s="169"/>
      <c r="L1613" s="169"/>
      <c r="M1613" s="169"/>
      <c r="N1613" s="169"/>
      <c r="O1613" s="169"/>
      <c r="P1613" s="169"/>
      <c r="Q1613" s="169"/>
      <c r="R1613" s="169"/>
      <c r="S1613" s="207"/>
      <c r="T1613" s="169"/>
      <c r="U1613" s="169"/>
      <c r="V1613" s="169"/>
      <c r="W1613" s="180"/>
      <c r="X1613" s="207">
        <v>35</v>
      </c>
      <c r="Y1613" s="263">
        <v>870.68000000000006</v>
      </c>
      <c r="Z1613" s="169"/>
      <c r="AA1613" s="169"/>
      <c r="AB1613" s="169"/>
      <c r="AC1613" s="169"/>
      <c r="AD1613" s="169"/>
      <c r="AE1613" s="169"/>
      <c r="AF1613" s="169"/>
      <c r="AG1613" s="169"/>
      <c r="AH1613" s="207">
        <v>870.68000000000006</v>
      </c>
    </row>
    <row r="1614" spans="2:34" ht="24.75" x14ac:dyDescent="0.25">
      <c r="B1614" s="26"/>
      <c r="C1614" s="48" t="s">
        <v>1513</v>
      </c>
      <c r="D1614" s="49">
        <v>35</v>
      </c>
      <c r="E1614" s="23"/>
      <c r="F1614" s="286" t="s">
        <v>2522</v>
      </c>
      <c r="G1614" s="287" t="s">
        <v>2524</v>
      </c>
      <c r="H1614" s="287" t="s">
        <v>2523</v>
      </c>
      <c r="I1614" s="50">
        <v>808.44599999999991</v>
      </c>
      <c r="J1614" s="169"/>
      <c r="K1614" s="169"/>
      <c r="L1614" s="169"/>
      <c r="M1614" s="169"/>
      <c r="N1614" s="169"/>
      <c r="O1614" s="169"/>
      <c r="P1614" s="169"/>
      <c r="Q1614" s="169"/>
      <c r="R1614" s="169"/>
      <c r="S1614" s="207"/>
      <c r="T1614" s="169"/>
      <c r="U1614" s="169"/>
      <c r="V1614" s="169"/>
      <c r="W1614" s="180"/>
      <c r="X1614" s="207">
        <v>35</v>
      </c>
      <c r="Y1614" s="263">
        <v>808.44599999999991</v>
      </c>
      <c r="Z1614" s="169"/>
      <c r="AA1614" s="169"/>
      <c r="AB1614" s="169"/>
      <c r="AC1614" s="169"/>
      <c r="AD1614" s="169"/>
      <c r="AE1614" s="169"/>
      <c r="AF1614" s="169"/>
      <c r="AG1614" s="169"/>
      <c r="AH1614" s="207">
        <v>808.44599999999991</v>
      </c>
    </row>
    <row r="1615" spans="2:34" ht="24.75" x14ac:dyDescent="0.25">
      <c r="B1615" s="26"/>
      <c r="C1615" s="48" t="s">
        <v>1514</v>
      </c>
      <c r="D1615" s="49">
        <v>2</v>
      </c>
      <c r="E1615" s="23"/>
      <c r="F1615" s="286" t="s">
        <v>2522</v>
      </c>
      <c r="G1615" s="287" t="s">
        <v>2524</v>
      </c>
      <c r="H1615" s="287" t="s">
        <v>2523</v>
      </c>
      <c r="I1615" s="50">
        <v>95.22</v>
      </c>
      <c r="J1615" s="169"/>
      <c r="K1615" s="169"/>
      <c r="L1615" s="169"/>
      <c r="M1615" s="169"/>
      <c r="N1615" s="169"/>
      <c r="O1615" s="169"/>
      <c r="P1615" s="169"/>
      <c r="Q1615" s="169"/>
      <c r="R1615" s="169"/>
      <c r="S1615" s="207"/>
      <c r="T1615" s="169"/>
      <c r="U1615" s="169"/>
      <c r="V1615" s="169"/>
      <c r="W1615" s="180"/>
      <c r="X1615" s="207">
        <v>2</v>
      </c>
      <c r="Y1615" s="263">
        <v>95.22</v>
      </c>
      <c r="Z1615" s="169"/>
      <c r="AA1615" s="169"/>
      <c r="AB1615" s="169"/>
      <c r="AC1615" s="169"/>
      <c r="AD1615" s="169"/>
      <c r="AE1615" s="169"/>
      <c r="AF1615" s="169"/>
      <c r="AG1615" s="169"/>
      <c r="AH1615" s="207">
        <v>95.22</v>
      </c>
    </row>
    <row r="1616" spans="2:34" ht="24.75" x14ac:dyDescent="0.25">
      <c r="B1616" s="26"/>
      <c r="C1616" s="48" t="s">
        <v>1515</v>
      </c>
      <c r="D1616" s="49">
        <v>2</v>
      </c>
      <c r="E1616" s="23"/>
      <c r="F1616" s="286" t="s">
        <v>2522</v>
      </c>
      <c r="G1616" s="287" t="s">
        <v>2524</v>
      </c>
      <c r="H1616" s="287" t="s">
        <v>2523</v>
      </c>
      <c r="I1616" s="50">
        <v>95.22</v>
      </c>
      <c r="J1616" s="169"/>
      <c r="K1616" s="169"/>
      <c r="L1616" s="169"/>
      <c r="M1616" s="169"/>
      <c r="N1616" s="169"/>
      <c r="O1616" s="169"/>
      <c r="P1616" s="169"/>
      <c r="Q1616" s="169"/>
      <c r="R1616" s="169"/>
      <c r="S1616" s="207"/>
      <c r="T1616" s="169"/>
      <c r="U1616" s="169"/>
      <c r="V1616" s="169"/>
      <c r="W1616" s="180"/>
      <c r="X1616" s="207">
        <v>2</v>
      </c>
      <c r="Y1616" s="263">
        <v>95.22</v>
      </c>
      <c r="Z1616" s="169"/>
      <c r="AA1616" s="169"/>
      <c r="AB1616" s="169"/>
      <c r="AC1616" s="169"/>
      <c r="AD1616" s="169"/>
      <c r="AE1616" s="169"/>
      <c r="AF1616" s="169"/>
      <c r="AG1616" s="169"/>
      <c r="AH1616" s="207">
        <v>95.22</v>
      </c>
    </row>
    <row r="1617" spans="2:34" ht="24.75" x14ac:dyDescent="0.25">
      <c r="B1617" s="26"/>
      <c r="C1617" s="48" t="s">
        <v>1516</v>
      </c>
      <c r="D1617" s="49">
        <v>4</v>
      </c>
      <c r="E1617" s="23"/>
      <c r="F1617" s="286" t="s">
        <v>2522</v>
      </c>
      <c r="G1617" s="287" t="s">
        <v>2524</v>
      </c>
      <c r="H1617" s="287" t="s">
        <v>2523</v>
      </c>
      <c r="I1617" s="50">
        <v>164.16</v>
      </c>
      <c r="J1617" s="169"/>
      <c r="K1617" s="169"/>
      <c r="L1617" s="169"/>
      <c r="M1617" s="169"/>
      <c r="N1617" s="169"/>
      <c r="O1617" s="169"/>
      <c r="P1617" s="169"/>
      <c r="Q1617" s="169"/>
      <c r="R1617" s="169"/>
      <c r="S1617" s="207"/>
      <c r="T1617" s="169"/>
      <c r="U1617" s="169"/>
      <c r="V1617" s="169"/>
      <c r="W1617" s="180"/>
      <c r="X1617" s="207">
        <v>4</v>
      </c>
      <c r="Y1617" s="263">
        <v>164.16</v>
      </c>
      <c r="Z1617" s="169"/>
      <c r="AA1617" s="169"/>
      <c r="AB1617" s="169"/>
      <c r="AC1617" s="169"/>
      <c r="AD1617" s="169"/>
      <c r="AE1617" s="169"/>
      <c r="AF1617" s="169"/>
      <c r="AG1617" s="169"/>
      <c r="AH1617" s="207">
        <v>164.16</v>
      </c>
    </row>
    <row r="1618" spans="2:34" ht="24.75" x14ac:dyDescent="0.25">
      <c r="B1618" s="26"/>
      <c r="C1618" s="48" t="s">
        <v>1517</v>
      </c>
      <c r="D1618" s="49">
        <v>0</v>
      </c>
      <c r="E1618" s="23"/>
      <c r="F1618" s="286" t="s">
        <v>2522</v>
      </c>
      <c r="G1618" s="287" t="s">
        <v>2524</v>
      </c>
      <c r="H1618" s="287" t="s">
        <v>2523</v>
      </c>
      <c r="I1618" s="50">
        <v>0</v>
      </c>
      <c r="J1618" s="169"/>
      <c r="K1618" s="169"/>
      <c r="L1618" s="169"/>
      <c r="M1618" s="169"/>
      <c r="N1618" s="169"/>
      <c r="O1618" s="169"/>
      <c r="P1618" s="169"/>
      <c r="Q1618" s="169"/>
      <c r="R1618" s="169"/>
      <c r="S1618" s="207"/>
      <c r="T1618" s="169"/>
      <c r="U1618" s="169"/>
      <c r="V1618" s="169"/>
      <c r="W1618" s="180"/>
      <c r="X1618" s="207">
        <v>0</v>
      </c>
      <c r="Y1618" s="263">
        <v>0</v>
      </c>
      <c r="Z1618" s="169"/>
      <c r="AA1618" s="169"/>
      <c r="AB1618" s="169"/>
      <c r="AC1618" s="169"/>
      <c r="AD1618" s="169"/>
      <c r="AE1618" s="169"/>
      <c r="AF1618" s="169"/>
      <c r="AG1618" s="169"/>
      <c r="AH1618" s="207">
        <v>0</v>
      </c>
    </row>
    <row r="1619" spans="2:34" ht="24.75" x14ac:dyDescent="0.25">
      <c r="B1619" s="26"/>
      <c r="C1619" s="48" t="s">
        <v>1518</v>
      </c>
      <c r="D1619" s="49">
        <v>0</v>
      </c>
      <c r="E1619" s="23"/>
      <c r="F1619" s="286" t="s">
        <v>2522</v>
      </c>
      <c r="G1619" s="287" t="s">
        <v>2524</v>
      </c>
      <c r="H1619" s="287" t="s">
        <v>2523</v>
      </c>
      <c r="I1619" s="50">
        <v>0</v>
      </c>
      <c r="J1619" s="169"/>
      <c r="K1619" s="169"/>
      <c r="L1619" s="169"/>
      <c r="M1619" s="169"/>
      <c r="N1619" s="169"/>
      <c r="O1619" s="169"/>
      <c r="P1619" s="169"/>
      <c r="Q1619" s="169"/>
      <c r="R1619" s="169"/>
      <c r="S1619" s="207"/>
      <c r="T1619" s="169"/>
      <c r="U1619" s="169"/>
      <c r="V1619" s="169"/>
      <c r="W1619" s="180"/>
      <c r="X1619" s="207">
        <v>0</v>
      </c>
      <c r="Y1619" s="263">
        <v>0</v>
      </c>
      <c r="Z1619" s="169"/>
      <c r="AA1619" s="169"/>
      <c r="AB1619" s="169"/>
      <c r="AC1619" s="169"/>
      <c r="AD1619" s="169"/>
      <c r="AE1619" s="169"/>
      <c r="AF1619" s="169"/>
      <c r="AG1619" s="169"/>
      <c r="AH1619" s="207">
        <v>0</v>
      </c>
    </row>
    <row r="1620" spans="2:34" ht="24.75" x14ac:dyDescent="0.25">
      <c r="B1620" s="26"/>
      <c r="C1620" s="48" t="s">
        <v>1519</v>
      </c>
      <c r="D1620" s="49">
        <v>2</v>
      </c>
      <c r="E1620" s="23"/>
      <c r="F1620" s="286" t="s">
        <v>2522</v>
      </c>
      <c r="G1620" s="287" t="s">
        <v>2524</v>
      </c>
      <c r="H1620" s="287" t="s">
        <v>2523</v>
      </c>
      <c r="I1620" s="50">
        <v>95.22</v>
      </c>
      <c r="J1620" s="169"/>
      <c r="K1620" s="169"/>
      <c r="L1620" s="169"/>
      <c r="M1620" s="169"/>
      <c r="N1620" s="169"/>
      <c r="O1620" s="169"/>
      <c r="P1620" s="169"/>
      <c r="Q1620" s="169"/>
      <c r="R1620" s="169"/>
      <c r="S1620" s="207"/>
      <c r="T1620" s="169"/>
      <c r="U1620" s="169"/>
      <c r="V1620" s="169"/>
      <c r="W1620" s="180"/>
      <c r="X1620" s="207">
        <v>2</v>
      </c>
      <c r="Y1620" s="263">
        <v>95.22</v>
      </c>
      <c r="Z1620" s="169"/>
      <c r="AA1620" s="169"/>
      <c r="AB1620" s="169"/>
      <c r="AC1620" s="169"/>
      <c r="AD1620" s="169"/>
      <c r="AE1620" s="169"/>
      <c r="AF1620" s="169"/>
      <c r="AG1620" s="169"/>
      <c r="AH1620" s="207">
        <v>95.22</v>
      </c>
    </row>
    <row r="1621" spans="2:34" ht="24.75" x14ac:dyDescent="0.25">
      <c r="B1621" s="26"/>
      <c r="C1621" s="48" t="s">
        <v>1520</v>
      </c>
      <c r="D1621" s="49">
        <v>5</v>
      </c>
      <c r="E1621" s="23"/>
      <c r="F1621" s="286" t="s">
        <v>2522</v>
      </c>
      <c r="G1621" s="287" t="s">
        <v>2524</v>
      </c>
      <c r="H1621" s="287" t="s">
        <v>2523</v>
      </c>
      <c r="I1621" s="50">
        <v>156.6</v>
      </c>
      <c r="J1621" s="169"/>
      <c r="K1621" s="169"/>
      <c r="L1621" s="169"/>
      <c r="M1621" s="169"/>
      <c r="N1621" s="169"/>
      <c r="O1621" s="169"/>
      <c r="P1621" s="169"/>
      <c r="Q1621" s="169"/>
      <c r="R1621" s="169"/>
      <c r="S1621" s="207"/>
      <c r="T1621" s="169"/>
      <c r="U1621" s="169"/>
      <c r="V1621" s="169"/>
      <c r="W1621" s="180"/>
      <c r="X1621" s="207">
        <v>5</v>
      </c>
      <c r="Y1621" s="263">
        <v>156.6</v>
      </c>
      <c r="Z1621" s="169"/>
      <c r="AA1621" s="169"/>
      <c r="AB1621" s="169"/>
      <c r="AC1621" s="169"/>
      <c r="AD1621" s="169"/>
      <c r="AE1621" s="169"/>
      <c r="AF1621" s="169"/>
      <c r="AG1621" s="169"/>
      <c r="AH1621" s="207">
        <v>156.6</v>
      </c>
    </row>
    <row r="1622" spans="2:34" ht="24.75" x14ac:dyDescent="0.25">
      <c r="B1622" s="26"/>
      <c r="C1622" s="48" t="s">
        <v>1521</v>
      </c>
      <c r="D1622" s="49">
        <v>5</v>
      </c>
      <c r="E1622" s="23"/>
      <c r="F1622" s="286" t="s">
        <v>2522</v>
      </c>
      <c r="G1622" s="287" t="s">
        <v>2524</v>
      </c>
      <c r="H1622" s="287" t="s">
        <v>2523</v>
      </c>
      <c r="I1622" s="50">
        <v>206.70000000000002</v>
      </c>
      <c r="J1622" s="169"/>
      <c r="K1622" s="169"/>
      <c r="L1622" s="169"/>
      <c r="M1622" s="169"/>
      <c r="N1622" s="169"/>
      <c r="O1622" s="169"/>
      <c r="P1622" s="169"/>
      <c r="Q1622" s="169"/>
      <c r="R1622" s="169"/>
      <c r="S1622" s="207"/>
      <c r="T1622" s="169"/>
      <c r="U1622" s="169"/>
      <c r="V1622" s="169"/>
      <c r="W1622" s="180"/>
      <c r="X1622" s="207">
        <v>5</v>
      </c>
      <c r="Y1622" s="263">
        <v>206.70000000000002</v>
      </c>
      <c r="Z1622" s="169"/>
      <c r="AA1622" s="169"/>
      <c r="AB1622" s="169"/>
      <c r="AC1622" s="169"/>
      <c r="AD1622" s="169"/>
      <c r="AE1622" s="169"/>
      <c r="AF1622" s="169"/>
      <c r="AG1622" s="169"/>
      <c r="AH1622" s="207">
        <v>206.70000000000002</v>
      </c>
    </row>
    <row r="1623" spans="2:34" ht="24.75" x14ac:dyDescent="0.25">
      <c r="B1623" s="26"/>
      <c r="C1623" s="48" t="s">
        <v>1522</v>
      </c>
      <c r="D1623" s="49">
        <v>10</v>
      </c>
      <c r="E1623" s="23"/>
      <c r="F1623" s="286" t="s">
        <v>2522</v>
      </c>
      <c r="G1623" s="287" t="s">
        <v>2524</v>
      </c>
      <c r="H1623" s="287" t="s">
        <v>2523</v>
      </c>
      <c r="I1623" s="50">
        <v>6827.7599999999993</v>
      </c>
      <c r="J1623" s="169"/>
      <c r="K1623" s="169"/>
      <c r="L1623" s="169"/>
      <c r="M1623" s="169"/>
      <c r="N1623" s="169"/>
      <c r="O1623" s="169"/>
      <c r="P1623" s="169"/>
      <c r="Q1623" s="169"/>
      <c r="R1623" s="169"/>
      <c r="S1623" s="207"/>
      <c r="T1623" s="169"/>
      <c r="U1623" s="169"/>
      <c r="V1623" s="169"/>
      <c r="W1623" s="180"/>
      <c r="X1623" s="207">
        <v>10</v>
      </c>
      <c r="Y1623" s="263">
        <v>6827.7599999999993</v>
      </c>
      <c r="Z1623" s="169"/>
      <c r="AA1623" s="169"/>
      <c r="AB1623" s="169"/>
      <c r="AC1623" s="169"/>
      <c r="AD1623" s="169"/>
      <c r="AE1623" s="169"/>
      <c r="AF1623" s="169"/>
      <c r="AG1623" s="169"/>
      <c r="AH1623" s="207">
        <v>6827.7599999999993</v>
      </c>
    </row>
    <row r="1624" spans="2:34" ht="24.75" x14ac:dyDescent="0.25">
      <c r="B1624" s="26"/>
      <c r="C1624" s="48" t="s">
        <v>1523</v>
      </c>
      <c r="D1624" s="49">
        <v>1</v>
      </c>
      <c r="E1624" s="23"/>
      <c r="F1624" s="286" t="s">
        <v>2522</v>
      </c>
      <c r="G1624" s="287" t="s">
        <v>2524</v>
      </c>
      <c r="H1624" s="287" t="s">
        <v>2523</v>
      </c>
      <c r="I1624" s="50">
        <v>219.24</v>
      </c>
      <c r="J1624" s="169"/>
      <c r="K1624" s="169"/>
      <c r="L1624" s="169"/>
      <c r="M1624" s="169"/>
      <c r="N1624" s="169"/>
      <c r="O1624" s="169"/>
      <c r="P1624" s="169"/>
      <c r="Q1624" s="169"/>
      <c r="R1624" s="169"/>
      <c r="S1624" s="207"/>
      <c r="T1624" s="169"/>
      <c r="U1624" s="169"/>
      <c r="V1624" s="169"/>
      <c r="W1624" s="180"/>
      <c r="X1624" s="207">
        <v>1</v>
      </c>
      <c r="Y1624" s="263">
        <v>219.24</v>
      </c>
      <c r="Z1624" s="169"/>
      <c r="AA1624" s="169"/>
      <c r="AB1624" s="169"/>
      <c r="AC1624" s="169"/>
      <c r="AD1624" s="169"/>
      <c r="AE1624" s="169"/>
      <c r="AF1624" s="169"/>
      <c r="AG1624" s="169"/>
      <c r="AH1624" s="207">
        <v>219.24</v>
      </c>
    </row>
    <row r="1625" spans="2:34" ht="24.75" x14ac:dyDescent="0.25">
      <c r="B1625" s="26"/>
      <c r="C1625" s="48" t="s">
        <v>1524</v>
      </c>
      <c r="D1625" s="49">
        <v>4</v>
      </c>
      <c r="E1625" s="23"/>
      <c r="F1625" s="286" t="s">
        <v>2522</v>
      </c>
      <c r="G1625" s="287" t="s">
        <v>2524</v>
      </c>
      <c r="H1625" s="287" t="s">
        <v>2523</v>
      </c>
      <c r="I1625" s="50">
        <v>345.6</v>
      </c>
      <c r="J1625" s="169"/>
      <c r="K1625" s="169"/>
      <c r="L1625" s="169"/>
      <c r="M1625" s="169"/>
      <c r="N1625" s="169"/>
      <c r="O1625" s="169"/>
      <c r="P1625" s="169"/>
      <c r="Q1625" s="169"/>
      <c r="R1625" s="169"/>
      <c r="S1625" s="207"/>
      <c r="T1625" s="169"/>
      <c r="U1625" s="169"/>
      <c r="V1625" s="169"/>
      <c r="W1625" s="180"/>
      <c r="X1625" s="207">
        <v>4</v>
      </c>
      <c r="Y1625" s="263">
        <v>345.6</v>
      </c>
      <c r="Z1625" s="169"/>
      <c r="AA1625" s="169"/>
      <c r="AB1625" s="169"/>
      <c r="AC1625" s="169"/>
      <c r="AD1625" s="169"/>
      <c r="AE1625" s="169"/>
      <c r="AF1625" s="169"/>
      <c r="AG1625" s="169"/>
      <c r="AH1625" s="207">
        <v>345.6</v>
      </c>
    </row>
    <row r="1626" spans="2:34" ht="24.75" x14ac:dyDescent="0.25">
      <c r="B1626" s="26"/>
      <c r="C1626" s="48" t="s">
        <v>1525</v>
      </c>
      <c r="D1626" s="49">
        <v>4</v>
      </c>
      <c r="E1626" s="23"/>
      <c r="F1626" s="286" t="s">
        <v>2522</v>
      </c>
      <c r="G1626" s="287" t="s">
        <v>2524</v>
      </c>
      <c r="H1626" s="287" t="s">
        <v>2523</v>
      </c>
      <c r="I1626" s="50">
        <v>172.8</v>
      </c>
      <c r="J1626" s="169"/>
      <c r="K1626" s="169"/>
      <c r="L1626" s="169"/>
      <c r="M1626" s="169"/>
      <c r="N1626" s="169"/>
      <c r="O1626" s="169"/>
      <c r="P1626" s="169"/>
      <c r="Q1626" s="169"/>
      <c r="R1626" s="169"/>
      <c r="S1626" s="207"/>
      <c r="T1626" s="169"/>
      <c r="U1626" s="169"/>
      <c r="V1626" s="169"/>
      <c r="W1626" s="180"/>
      <c r="X1626" s="207">
        <v>4</v>
      </c>
      <c r="Y1626" s="263">
        <v>172.8</v>
      </c>
      <c r="Z1626" s="169"/>
      <c r="AA1626" s="169"/>
      <c r="AB1626" s="169"/>
      <c r="AC1626" s="169"/>
      <c r="AD1626" s="169"/>
      <c r="AE1626" s="169"/>
      <c r="AF1626" s="169"/>
      <c r="AG1626" s="169"/>
      <c r="AH1626" s="207">
        <v>172.8</v>
      </c>
    </row>
    <row r="1627" spans="2:34" ht="24.75" x14ac:dyDescent="0.25">
      <c r="B1627" s="26"/>
      <c r="C1627" s="48" t="s">
        <v>1526</v>
      </c>
      <c r="D1627" s="49">
        <v>5</v>
      </c>
      <c r="E1627" s="23"/>
      <c r="F1627" s="286" t="s">
        <v>2522</v>
      </c>
      <c r="G1627" s="287" t="s">
        <v>2524</v>
      </c>
      <c r="H1627" s="287" t="s">
        <v>2523</v>
      </c>
      <c r="I1627" s="50">
        <v>3413.8999999999996</v>
      </c>
      <c r="J1627" s="169"/>
      <c r="K1627" s="169"/>
      <c r="L1627" s="169"/>
      <c r="M1627" s="169"/>
      <c r="N1627" s="169"/>
      <c r="O1627" s="169"/>
      <c r="P1627" s="169"/>
      <c r="Q1627" s="169"/>
      <c r="R1627" s="169"/>
      <c r="S1627" s="207"/>
      <c r="T1627" s="169"/>
      <c r="U1627" s="169"/>
      <c r="V1627" s="169"/>
      <c r="W1627" s="180"/>
      <c r="X1627" s="207">
        <v>5</v>
      </c>
      <c r="Y1627" s="263">
        <v>3413.8999999999996</v>
      </c>
      <c r="Z1627" s="169"/>
      <c r="AA1627" s="169"/>
      <c r="AB1627" s="169"/>
      <c r="AC1627" s="169"/>
      <c r="AD1627" s="169"/>
      <c r="AE1627" s="169"/>
      <c r="AF1627" s="169"/>
      <c r="AG1627" s="169"/>
      <c r="AH1627" s="207">
        <v>3413.8999999999996</v>
      </c>
    </row>
    <row r="1628" spans="2:34" ht="24.75" x14ac:dyDescent="0.25">
      <c r="B1628" s="26"/>
      <c r="C1628" s="48" t="s">
        <v>1527</v>
      </c>
      <c r="D1628" s="49">
        <v>5</v>
      </c>
      <c r="E1628" s="23"/>
      <c r="F1628" s="286" t="s">
        <v>2522</v>
      </c>
      <c r="G1628" s="287" t="s">
        <v>2524</v>
      </c>
      <c r="H1628" s="287" t="s">
        <v>2523</v>
      </c>
      <c r="I1628" s="50">
        <v>250.55</v>
      </c>
      <c r="J1628" s="169"/>
      <c r="K1628" s="169"/>
      <c r="L1628" s="169"/>
      <c r="M1628" s="169"/>
      <c r="N1628" s="169"/>
      <c r="O1628" s="169"/>
      <c r="P1628" s="169"/>
      <c r="Q1628" s="169"/>
      <c r="R1628" s="169"/>
      <c r="S1628" s="207"/>
      <c r="T1628" s="169"/>
      <c r="U1628" s="169"/>
      <c r="V1628" s="169"/>
      <c r="W1628" s="180"/>
      <c r="X1628" s="207">
        <v>5</v>
      </c>
      <c r="Y1628" s="263">
        <v>250.55</v>
      </c>
      <c r="Z1628" s="169"/>
      <c r="AA1628" s="169"/>
      <c r="AB1628" s="169"/>
      <c r="AC1628" s="169"/>
      <c r="AD1628" s="169"/>
      <c r="AE1628" s="169"/>
      <c r="AF1628" s="169"/>
      <c r="AG1628" s="169"/>
      <c r="AH1628" s="207">
        <v>250.55</v>
      </c>
    </row>
    <row r="1629" spans="2:34" ht="24.75" x14ac:dyDescent="0.25">
      <c r="B1629" s="26"/>
      <c r="C1629" s="48" t="s">
        <v>1528</v>
      </c>
      <c r="D1629" s="49">
        <v>3</v>
      </c>
      <c r="E1629" s="23"/>
      <c r="F1629" s="286" t="s">
        <v>2522</v>
      </c>
      <c r="G1629" s="287" t="s">
        <v>2524</v>
      </c>
      <c r="H1629" s="287" t="s">
        <v>2523</v>
      </c>
      <c r="I1629" s="50">
        <v>162.24</v>
      </c>
      <c r="J1629" s="169"/>
      <c r="K1629" s="169"/>
      <c r="L1629" s="169"/>
      <c r="M1629" s="169"/>
      <c r="N1629" s="169"/>
      <c r="O1629" s="169"/>
      <c r="P1629" s="169"/>
      <c r="Q1629" s="169"/>
      <c r="R1629" s="169"/>
      <c r="S1629" s="207"/>
      <c r="T1629" s="169"/>
      <c r="U1629" s="169"/>
      <c r="V1629" s="169"/>
      <c r="W1629" s="180"/>
      <c r="X1629" s="207">
        <v>3</v>
      </c>
      <c r="Y1629" s="263">
        <v>162.24</v>
      </c>
      <c r="Z1629" s="169"/>
      <c r="AA1629" s="169"/>
      <c r="AB1629" s="169"/>
      <c r="AC1629" s="169"/>
      <c r="AD1629" s="169"/>
      <c r="AE1629" s="169"/>
      <c r="AF1629" s="169"/>
      <c r="AG1629" s="169"/>
      <c r="AH1629" s="207">
        <v>162.24</v>
      </c>
    </row>
    <row r="1630" spans="2:34" ht="24.75" x14ac:dyDescent="0.25">
      <c r="B1630" s="15">
        <v>25302</v>
      </c>
      <c r="C1630" s="67" t="s">
        <v>1529</v>
      </c>
      <c r="D1630" s="15"/>
      <c r="E1630" s="15"/>
      <c r="F1630" s="15"/>
      <c r="G1630" s="15"/>
      <c r="H1630" s="15"/>
      <c r="I1630" s="18">
        <v>0</v>
      </c>
      <c r="J1630" s="173">
        <v>0</v>
      </c>
      <c r="K1630" s="173">
        <v>0</v>
      </c>
      <c r="L1630" s="173">
        <v>0</v>
      </c>
      <c r="M1630" s="173">
        <v>0</v>
      </c>
      <c r="N1630" s="173">
        <v>0</v>
      </c>
      <c r="O1630" s="173">
        <v>0</v>
      </c>
      <c r="P1630" s="173">
        <v>0</v>
      </c>
      <c r="Q1630" s="173">
        <v>0</v>
      </c>
      <c r="R1630" s="173">
        <v>0</v>
      </c>
      <c r="S1630" s="184">
        <v>0</v>
      </c>
      <c r="T1630" s="173">
        <v>0</v>
      </c>
      <c r="U1630" s="173">
        <v>0</v>
      </c>
      <c r="V1630" s="173">
        <v>0</v>
      </c>
      <c r="W1630" s="179">
        <v>0</v>
      </c>
      <c r="X1630" s="173">
        <v>0</v>
      </c>
      <c r="Y1630" s="267">
        <v>0</v>
      </c>
      <c r="Z1630" s="173">
        <v>0</v>
      </c>
      <c r="AA1630" s="173">
        <v>0</v>
      </c>
      <c r="AB1630" s="173">
        <v>0</v>
      </c>
      <c r="AC1630" s="173">
        <v>0</v>
      </c>
      <c r="AD1630" s="173">
        <v>0</v>
      </c>
      <c r="AE1630" s="173">
        <v>0</v>
      </c>
      <c r="AF1630" s="179">
        <v>0</v>
      </c>
      <c r="AG1630" s="179"/>
      <c r="AH1630" s="184"/>
    </row>
    <row r="1631" spans="2:34" ht="24.75" x14ac:dyDescent="0.25">
      <c r="B1631" s="26"/>
      <c r="C1631" s="48" t="s">
        <v>1530</v>
      </c>
      <c r="D1631" s="49">
        <v>0</v>
      </c>
      <c r="E1631" s="23"/>
      <c r="F1631" s="286" t="s">
        <v>2522</v>
      </c>
      <c r="G1631" s="287" t="s">
        <v>2524</v>
      </c>
      <c r="H1631" s="287" t="s">
        <v>2523</v>
      </c>
      <c r="I1631" s="50">
        <v>0</v>
      </c>
      <c r="J1631" s="169"/>
      <c r="K1631" s="169"/>
      <c r="L1631" s="169"/>
      <c r="M1631" s="169"/>
      <c r="N1631" s="169"/>
      <c r="O1631" s="169"/>
      <c r="P1631" s="169"/>
      <c r="Q1631" s="169"/>
      <c r="R1631" s="169"/>
      <c r="S1631" s="207"/>
      <c r="T1631" s="169"/>
      <c r="U1631" s="169"/>
      <c r="V1631" s="169"/>
      <c r="W1631" s="180"/>
      <c r="X1631" s="207">
        <v>0</v>
      </c>
      <c r="Y1631" s="263">
        <v>0</v>
      </c>
      <c r="Z1631" s="169"/>
      <c r="AA1631" s="169"/>
      <c r="AB1631" s="169"/>
      <c r="AC1631" s="169"/>
      <c r="AD1631" s="169"/>
      <c r="AE1631" s="169"/>
      <c r="AF1631" s="180"/>
      <c r="AG1631" s="180"/>
      <c r="AH1631" s="207">
        <v>0</v>
      </c>
    </row>
    <row r="1632" spans="2:34" ht="24.75" x14ac:dyDescent="0.25">
      <c r="B1632" s="26"/>
      <c r="C1632" s="48" t="s">
        <v>1531</v>
      </c>
      <c r="D1632" s="49">
        <v>0</v>
      </c>
      <c r="E1632" s="23"/>
      <c r="F1632" s="286" t="s">
        <v>2522</v>
      </c>
      <c r="G1632" s="287" t="s">
        <v>2524</v>
      </c>
      <c r="H1632" s="287" t="s">
        <v>2523</v>
      </c>
      <c r="I1632" s="50">
        <v>0</v>
      </c>
      <c r="J1632" s="169"/>
      <c r="K1632" s="169"/>
      <c r="L1632" s="169"/>
      <c r="M1632" s="169"/>
      <c r="N1632" s="169"/>
      <c r="O1632" s="169"/>
      <c r="P1632" s="169"/>
      <c r="Q1632" s="169"/>
      <c r="R1632" s="169"/>
      <c r="S1632" s="207"/>
      <c r="T1632" s="169"/>
      <c r="U1632" s="169"/>
      <c r="V1632" s="169"/>
      <c r="W1632" s="180"/>
      <c r="X1632" s="207">
        <v>0</v>
      </c>
      <c r="Y1632" s="263">
        <v>0</v>
      </c>
      <c r="Z1632" s="169"/>
      <c r="AA1632" s="169"/>
      <c r="AB1632" s="169"/>
      <c r="AC1632" s="169"/>
      <c r="AD1632" s="169"/>
      <c r="AE1632" s="169"/>
      <c r="AF1632" s="180"/>
      <c r="AG1632" s="180"/>
      <c r="AH1632" s="207">
        <v>0</v>
      </c>
    </row>
    <row r="1633" spans="2:34" ht="24.75" x14ac:dyDescent="0.25">
      <c r="B1633" s="26"/>
      <c r="C1633" s="48" t="s">
        <v>1532</v>
      </c>
      <c r="D1633" s="49">
        <v>0</v>
      </c>
      <c r="E1633" s="23"/>
      <c r="F1633" s="286" t="s">
        <v>2522</v>
      </c>
      <c r="G1633" s="287" t="s">
        <v>2524</v>
      </c>
      <c r="H1633" s="287" t="s">
        <v>2523</v>
      </c>
      <c r="I1633" s="50">
        <v>0</v>
      </c>
      <c r="J1633" s="169"/>
      <c r="K1633" s="169"/>
      <c r="L1633" s="169"/>
      <c r="M1633" s="169"/>
      <c r="N1633" s="169"/>
      <c r="O1633" s="169"/>
      <c r="P1633" s="169"/>
      <c r="Q1633" s="169"/>
      <c r="R1633" s="169"/>
      <c r="S1633" s="207"/>
      <c r="T1633" s="169"/>
      <c r="U1633" s="169"/>
      <c r="V1633" s="169"/>
      <c r="W1633" s="180"/>
      <c r="X1633" s="207">
        <v>0</v>
      </c>
      <c r="Y1633" s="263">
        <v>0</v>
      </c>
      <c r="Z1633" s="169"/>
      <c r="AA1633" s="169"/>
      <c r="AB1633" s="169"/>
      <c r="AC1633" s="169"/>
      <c r="AD1633" s="169"/>
      <c r="AE1633" s="169"/>
      <c r="AF1633" s="180"/>
      <c r="AG1633" s="180"/>
      <c r="AH1633" s="207">
        <v>0</v>
      </c>
    </row>
    <row r="1634" spans="2:34" ht="24.75" x14ac:dyDescent="0.25">
      <c r="B1634" s="26"/>
      <c r="C1634" s="48" t="s">
        <v>1532</v>
      </c>
      <c r="D1634" s="49">
        <v>0</v>
      </c>
      <c r="E1634" s="23"/>
      <c r="F1634" s="286" t="s">
        <v>2522</v>
      </c>
      <c r="G1634" s="287" t="s">
        <v>2524</v>
      </c>
      <c r="H1634" s="287" t="s">
        <v>2523</v>
      </c>
      <c r="I1634" s="50">
        <v>0</v>
      </c>
      <c r="J1634" s="169"/>
      <c r="K1634" s="169"/>
      <c r="L1634" s="169"/>
      <c r="M1634" s="169"/>
      <c r="N1634" s="169"/>
      <c r="O1634" s="169"/>
      <c r="P1634" s="169"/>
      <c r="Q1634" s="169"/>
      <c r="R1634" s="169"/>
      <c r="S1634" s="207"/>
      <c r="T1634" s="169"/>
      <c r="U1634" s="169"/>
      <c r="V1634" s="169"/>
      <c r="W1634" s="180"/>
      <c r="X1634" s="207">
        <v>0</v>
      </c>
      <c r="Y1634" s="263">
        <v>0</v>
      </c>
      <c r="Z1634" s="169"/>
      <c r="AA1634" s="169"/>
      <c r="AB1634" s="169"/>
      <c r="AC1634" s="169"/>
      <c r="AD1634" s="169"/>
      <c r="AE1634" s="169"/>
      <c r="AF1634" s="180"/>
      <c r="AG1634" s="180"/>
      <c r="AH1634" s="207">
        <v>0</v>
      </c>
    </row>
    <row r="1635" spans="2:34" ht="24.75" x14ac:dyDescent="0.25">
      <c r="B1635" s="26"/>
      <c r="C1635" s="48" t="s">
        <v>1533</v>
      </c>
      <c r="D1635" s="49">
        <v>0</v>
      </c>
      <c r="E1635" s="23"/>
      <c r="F1635" s="286" t="s">
        <v>2522</v>
      </c>
      <c r="G1635" s="287" t="s">
        <v>2524</v>
      </c>
      <c r="H1635" s="287" t="s">
        <v>2523</v>
      </c>
      <c r="I1635" s="50">
        <v>0</v>
      </c>
      <c r="J1635" s="169"/>
      <c r="K1635" s="169"/>
      <c r="L1635" s="169"/>
      <c r="M1635" s="169"/>
      <c r="N1635" s="169"/>
      <c r="O1635" s="169"/>
      <c r="P1635" s="169"/>
      <c r="Q1635" s="169"/>
      <c r="R1635" s="169"/>
      <c r="S1635" s="207"/>
      <c r="T1635" s="169"/>
      <c r="U1635" s="169"/>
      <c r="V1635" s="169"/>
      <c r="W1635" s="180"/>
      <c r="X1635" s="207">
        <v>0</v>
      </c>
      <c r="Y1635" s="263">
        <v>0</v>
      </c>
      <c r="Z1635" s="169"/>
      <c r="AA1635" s="169"/>
      <c r="AB1635" s="169"/>
      <c r="AC1635" s="169"/>
      <c r="AD1635" s="169"/>
      <c r="AE1635" s="169"/>
      <c r="AF1635" s="180"/>
      <c r="AG1635" s="180"/>
      <c r="AH1635" s="207">
        <v>0</v>
      </c>
    </row>
    <row r="1636" spans="2:34" ht="24.75" x14ac:dyDescent="0.25">
      <c r="B1636" s="26"/>
      <c r="C1636" s="48" t="s">
        <v>1534</v>
      </c>
      <c r="D1636" s="49">
        <v>0</v>
      </c>
      <c r="E1636" s="23"/>
      <c r="F1636" s="286" t="s">
        <v>2522</v>
      </c>
      <c r="G1636" s="287" t="s">
        <v>2524</v>
      </c>
      <c r="H1636" s="287" t="s">
        <v>2523</v>
      </c>
      <c r="I1636" s="50">
        <v>0</v>
      </c>
      <c r="J1636" s="169"/>
      <c r="K1636" s="169"/>
      <c r="L1636" s="169"/>
      <c r="M1636" s="169"/>
      <c r="N1636" s="169"/>
      <c r="O1636" s="169"/>
      <c r="P1636" s="169"/>
      <c r="Q1636" s="169"/>
      <c r="R1636" s="169"/>
      <c r="S1636" s="207"/>
      <c r="T1636" s="169"/>
      <c r="U1636" s="169"/>
      <c r="V1636" s="169"/>
      <c r="W1636" s="180"/>
      <c r="X1636" s="207">
        <v>0</v>
      </c>
      <c r="Y1636" s="263">
        <v>0</v>
      </c>
      <c r="Z1636" s="169"/>
      <c r="AA1636" s="169"/>
      <c r="AB1636" s="169"/>
      <c r="AC1636" s="169"/>
      <c r="AD1636" s="169"/>
      <c r="AE1636" s="169"/>
      <c r="AF1636" s="180"/>
      <c r="AG1636" s="180"/>
      <c r="AH1636" s="207">
        <v>0</v>
      </c>
    </row>
    <row r="1637" spans="2:34" ht="24.75" x14ac:dyDescent="0.25">
      <c r="B1637" s="26"/>
      <c r="C1637" s="48" t="s">
        <v>1535</v>
      </c>
      <c r="D1637" s="49">
        <v>0</v>
      </c>
      <c r="E1637" s="23"/>
      <c r="F1637" s="286" t="s">
        <v>2522</v>
      </c>
      <c r="G1637" s="287" t="s">
        <v>2524</v>
      </c>
      <c r="H1637" s="287" t="s">
        <v>2523</v>
      </c>
      <c r="I1637" s="50">
        <v>0</v>
      </c>
      <c r="J1637" s="169"/>
      <c r="K1637" s="169"/>
      <c r="L1637" s="169"/>
      <c r="M1637" s="169"/>
      <c r="N1637" s="169"/>
      <c r="O1637" s="169"/>
      <c r="P1637" s="169"/>
      <c r="Q1637" s="169"/>
      <c r="R1637" s="169"/>
      <c r="S1637" s="207"/>
      <c r="T1637" s="169"/>
      <c r="U1637" s="169"/>
      <c r="V1637" s="169"/>
      <c r="W1637" s="180"/>
      <c r="X1637" s="207">
        <v>0</v>
      </c>
      <c r="Y1637" s="263">
        <v>0</v>
      </c>
      <c r="Z1637" s="169"/>
      <c r="AA1637" s="169"/>
      <c r="AB1637" s="169"/>
      <c r="AC1637" s="169"/>
      <c r="AD1637" s="169"/>
      <c r="AE1637" s="169"/>
      <c r="AF1637" s="180"/>
      <c r="AG1637" s="180"/>
      <c r="AH1637" s="207">
        <v>0</v>
      </c>
    </row>
    <row r="1638" spans="2:34" ht="24.75" x14ac:dyDescent="0.25">
      <c r="B1638" s="26"/>
      <c r="C1638" s="48" t="s">
        <v>1536</v>
      </c>
      <c r="D1638" s="49">
        <v>0</v>
      </c>
      <c r="E1638" s="23"/>
      <c r="F1638" s="286" t="s">
        <v>2522</v>
      </c>
      <c r="G1638" s="287" t="s">
        <v>2524</v>
      </c>
      <c r="H1638" s="287" t="s">
        <v>2523</v>
      </c>
      <c r="I1638" s="50">
        <v>0</v>
      </c>
      <c r="J1638" s="169"/>
      <c r="K1638" s="169"/>
      <c r="L1638" s="169"/>
      <c r="M1638" s="169"/>
      <c r="N1638" s="169"/>
      <c r="O1638" s="169"/>
      <c r="P1638" s="169"/>
      <c r="Q1638" s="169"/>
      <c r="R1638" s="169"/>
      <c r="S1638" s="207"/>
      <c r="T1638" s="169"/>
      <c r="U1638" s="169"/>
      <c r="V1638" s="169"/>
      <c r="W1638" s="180"/>
      <c r="X1638" s="207">
        <v>0</v>
      </c>
      <c r="Y1638" s="263">
        <v>0</v>
      </c>
      <c r="Z1638" s="169"/>
      <c r="AA1638" s="169"/>
      <c r="AB1638" s="169"/>
      <c r="AC1638" s="169"/>
      <c r="AD1638" s="169"/>
      <c r="AE1638" s="169"/>
      <c r="AF1638" s="180"/>
      <c r="AG1638" s="180"/>
      <c r="AH1638" s="207">
        <v>0</v>
      </c>
    </row>
    <row r="1639" spans="2:34" ht="24.75" x14ac:dyDescent="0.25">
      <c r="B1639" s="26"/>
      <c r="C1639" s="48" t="s">
        <v>1537</v>
      </c>
      <c r="D1639" s="49">
        <v>0</v>
      </c>
      <c r="E1639" s="23"/>
      <c r="F1639" s="286" t="s">
        <v>2522</v>
      </c>
      <c r="G1639" s="287" t="s">
        <v>2524</v>
      </c>
      <c r="H1639" s="287" t="s">
        <v>2523</v>
      </c>
      <c r="I1639" s="50">
        <v>0</v>
      </c>
      <c r="J1639" s="169"/>
      <c r="K1639" s="169"/>
      <c r="L1639" s="169"/>
      <c r="M1639" s="169"/>
      <c r="N1639" s="169"/>
      <c r="O1639" s="169"/>
      <c r="P1639" s="169"/>
      <c r="Q1639" s="169"/>
      <c r="R1639" s="169"/>
      <c r="S1639" s="207"/>
      <c r="T1639" s="169"/>
      <c r="U1639" s="169"/>
      <c r="V1639" s="169"/>
      <c r="W1639" s="180"/>
      <c r="X1639" s="207">
        <v>0</v>
      </c>
      <c r="Y1639" s="263">
        <v>0</v>
      </c>
      <c r="Z1639" s="169"/>
      <c r="AA1639" s="169"/>
      <c r="AB1639" s="169"/>
      <c r="AC1639" s="169"/>
      <c r="AD1639" s="169"/>
      <c r="AE1639" s="169"/>
      <c r="AF1639" s="180"/>
      <c r="AG1639" s="180"/>
      <c r="AH1639" s="207">
        <v>0</v>
      </c>
    </row>
    <row r="1640" spans="2:34" ht="24.75" x14ac:dyDescent="0.25">
      <c r="B1640" s="26"/>
      <c r="C1640" s="48" t="s">
        <v>1538</v>
      </c>
      <c r="D1640" s="49">
        <v>0</v>
      </c>
      <c r="E1640" s="23"/>
      <c r="F1640" s="286" t="s">
        <v>2522</v>
      </c>
      <c r="G1640" s="287" t="s">
        <v>2524</v>
      </c>
      <c r="H1640" s="287" t="s">
        <v>2523</v>
      </c>
      <c r="I1640" s="50">
        <v>0</v>
      </c>
      <c r="J1640" s="169"/>
      <c r="K1640" s="169"/>
      <c r="L1640" s="169"/>
      <c r="M1640" s="169"/>
      <c r="N1640" s="169"/>
      <c r="O1640" s="169"/>
      <c r="P1640" s="169"/>
      <c r="Q1640" s="169"/>
      <c r="R1640" s="169"/>
      <c r="S1640" s="207"/>
      <c r="T1640" s="169"/>
      <c r="U1640" s="169"/>
      <c r="V1640" s="169"/>
      <c r="W1640" s="180"/>
      <c r="X1640" s="207">
        <v>0</v>
      </c>
      <c r="Y1640" s="263">
        <v>0</v>
      </c>
      <c r="Z1640" s="169"/>
      <c r="AA1640" s="169"/>
      <c r="AB1640" s="169"/>
      <c r="AC1640" s="169"/>
      <c r="AD1640" s="169"/>
      <c r="AE1640" s="169"/>
      <c r="AF1640" s="180"/>
      <c r="AG1640" s="180"/>
      <c r="AH1640" s="207">
        <v>0</v>
      </c>
    </row>
    <row r="1641" spans="2:34" ht="24.75" x14ac:dyDescent="0.25">
      <c r="B1641" s="26"/>
      <c r="C1641" s="48" t="s">
        <v>1539</v>
      </c>
      <c r="D1641" s="49">
        <v>0</v>
      </c>
      <c r="E1641" s="23"/>
      <c r="F1641" s="286" t="s">
        <v>2522</v>
      </c>
      <c r="G1641" s="287" t="s">
        <v>2524</v>
      </c>
      <c r="H1641" s="287" t="s">
        <v>2523</v>
      </c>
      <c r="I1641" s="50">
        <v>0</v>
      </c>
      <c r="J1641" s="169"/>
      <c r="K1641" s="169"/>
      <c r="L1641" s="169"/>
      <c r="M1641" s="169"/>
      <c r="N1641" s="169"/>
      <c r="O1641" s="169"/>
      <c r="P1641" s="169"/>
      <c r="Q1641" s="169"/>
      <c r="R1641" s="169"/>
      <c r="S1641" s="207"/>
      <c r="T1641" s="169"/>
      <c r="U1641" s="169"/>
      <c r="V1641" s="169"/>
      <c r="W1641" s="180"/>
      <c r="X1641" s="207">
        <v>0</v>
      </c>
      <c r="Y1641" s="263">
        <v>0</v>
      </c>
      <c r="Z1641" s="169"/>
      <c r="AA1641" s="169"/>
      <c r="AB1641" s="169"/>
      <c r="AC1641" s="169"/>
      <c r="AD1641" s="169"/>
      <c r="AE1641" s="169"/>
      <c r="AF1641" s="180"/>
      <c r="AG1641" s="180"/>
      <c r="AH1641" s="207">
        <v>0</v>
      </c>
    </row>
    <row r="1642" spans="2:34" ht="24.75" x14ac:dyDescent="0.25">
      <c r="B1642" s="26"/>
      <c r="C1642" s="48" t="s">
        <v>1540</v>
      </c>
      <c r="D1642" s="49">
        <v>0</v>
      </c>
      <c r="E1642" s="23"/>
      <c r="F1642" s="286" t="s">
        <v>2522</v>
      </c>
      <c r="G1642" s="287" t="s">
        <v>2524</v>
      </c>
      <c r="H1642" s="287" t="s">
        <v>2523</v>
      </c>
      <c r="I1642" s="50">
        <v>0</v>
      </c>
      <c r="J1642" s="169"/>
      <c r="K1642" s="169"/>
      <c r="L1642" s="169"/>
      <c r="M1642" s="169"/>
      <c r="N1642" s="169"/>
      <c r="O1642" s="169"/>
      <c r="P1642" s="169"/>
      <c r="Q1642" s="169"/>
      <c r="R1642" s="169"/>
      <c r="S1642" s="207"/>
      <c r="T1642" s="169"/>
      <c r="U1642" s="169"/>
      <c r="V1642" s="169"/>
      <c r="W1642" s="180"/>
      <c r="X1642" s="207">
        <v>0</v>
      </c>
      <c r="Y1642" s="263">
        <v>0</v>
      </c>
      <c r="Z1642" s="169"/>
      <c r="AA1642" s="169"/>
      <c r="AB1642" s="169"/>
      <c r="AC1642" s="169"/>
      <c r="AD1642" s="169"/>
      <c r="AE1642" s="169"/>
      <c r="AF1642" s="180"/>
      <c r="AG1642" s="180"/>
      <c r="AH1642" s="207">
        <v>0</v>
      </c>
    </row>
    <row r="1643" spans="2:34" ht="24.75" x14ac:dyDescent="0.25">
      <c r="B1643" s="26"/>
      <c r="C1643" s="48" t="s">
        <v>1541</v>
      </c>
      <c r="D1643" s="49">
        <v>0</v>
      </c>
      <c r="E1643" s="23"/>
      <c r="F1643" s="286" t="s">
        <v>2522</v>
      </c>
      <c r="G1643" s="287" t="s">
        <v>2524</v>
      </c>
      <c r="H1643" s="287" t="s">
        <v>2523</v>
      </c>
      <c r="I1643" s="50">
        <v>0</v>
      </c>
      <c r="J1643" s="169"/>
      <c r="K1643" s="169"/>
      <c r="L1643" s="169"/>
      <c r="M1643" s="169"/>
      <c r="N1643" s="169"/>
      <c r="O1643" s="169"/>
      <c r="P1643" s="169"/>
      <c r="Q1643" s="169"/>
      <c r="R1643" s="169"/>
      <c r="S1643" s="207"/>
      <c r="T1643" s="169"/>
      <c r="U1643" s="169"/>
      <c r="V1643" s="169"/>
      <c r="W1643" s="180"/>
      <c r="X1643" s="207">
        <v>0</v>
      </c>
      <c r="Y1643" s="263">
        <v>0</v>
      </c>
      <c r="Z1643" s="169"/>
      <c r="AA1643" s="169"/>
      <c r="AB1643" s="169"/>
      <c r="AC1643" s="169"/>
      <c r="AD1643" s="169"/>
      <c r="AE1643" s="169"/>
      <c r="AF1643" s="180"/>
      <c r="AG1643" s="180"/>
      <c r="AH1643" s="207">
        <v>0</v>
      </c>
    </row>
    <row r="1644" spans="2:34" ht="24.75" x14ac:dyDescent="0.25">
      <c r="B1644" s="26"/>
      <c r="C1644" s="48" t="s">
        <v>1542</v>
      </c>
      <c r="D1644" s="49">
        <v>0</v>
      </c>
      <c r="E1644" s="23"/>
      <c r="F1644" s="286" t="s">
        <v>2522</v>
      </c>
      <c r="G1644" s="287" t="s">
        <v>2524</v>
      </c>
      <c r="H1644" s="287" t="s">
        <v>2523</v>
      </c>
      <c r="I1644" s="50">
        <v>0</v>
      </c>
      <c r="J1644" s="169"/>
      <c r="K1644" s="169"/>
      <c r="L1644" s="169"/>
      <c r="M1644" s="169"/>
      <c r="N1644" s="169"/>
      <c r="O1644" s="169"/>
      <c r="P1644" s="169"/>
      <c r="Q1644" s="169"/>
      <c r="R1644" s="169"/>
      <c r="S1644" s="207"/>
      <c r="T1644" s="169"/>
      <c r="U1644" s="169"/>
      <c r="V1644" s="169"/>
      <c r="W1644" s="180"/>
      <c r="X1644" s="207">
        <v>0</v>
      </c>
      <c r="Y1644" s="263">
        <v>0</v>
      </c>
      <c r="Z1644" s="169"/>
      <c r="AA1644" s="169"/>
      <c r="AB1644" s="169"/>
      <c r="AC1644" s="169"/>
      <c r="AD1644" s="169"/>
      <c r="AE1644" s="169"/>
      <c r="AF1644" s="180"/>
      <c r="AG1644" s="180"/>
      <c r="AH1644" s="207">
        <v>0</v>
      </c>
    </row>
    <row r="1645" spans="2:34" ht="24.75" x14ac:dyDescent="0.25">
      <c r="B1645" s="26"/>
      <c r="C1645" s="48" t="s">
        <v>1543</v>
      </c>
      <c r="D1645" s="49">
        <v>0</v>
      </c>
      <c r="E1645" s="23"/>
      <c r="F1645" s="286" t="s">
        <v>2522</v>
      </c>
      <c r="G1645" s="287" t="s">
        <v>2524</v>
      </c>
      <c r="H1645" s="287" t="s">
        <v>2523</v>
      </c>
      <c r="I1645" s="50">
        <v>0</v>
      </c>
      <c r="J1645" s="169"/>
      <c r="K1645" s="169"/>
      <c r="L1645" s="169"/>
      <c r="M1645" s="169"/>
      <c r="N1645" s="169"/>
      <c r="O1645" s="169"/>
      <c r="P1645" s="169"/>
      <c r="Q1645" s="169"/>
      <c r="R1645" s="169"/>
      <c r="S1645" s="207"/>
      <c r="T1645" s="169"/>
      <c r="U1645" s="169"/>
      <c r="V1645" s="169"/>
      <c r="W1645" s="180"/>
      <c r="X1645" s="207">
        <v>0</v>
      </c>
      <c r="Y1645" s="263">
        <v>0</v>
      </c>
      <c r="Z1645" s="169"/>
      <c r="AA1645" s="169"/>
      <c r="AB1645" s="169"/>
      <c r="AC1645" s="169"/>
      <c r="AD1645" s="169"/>
      <c r="AE1645" s="169"/>
      <c r="AF1645" s="180"/>
      <c r="AG1645" s="180"/>
      <c r="AH1645" s="207">
        <v>0</v>
      </c>
    </row>
    <row r="1646" spans="2:34" ht="24.75" x14ac:dyDescent="0.25">
      <c r="B1646" s="26"/>
      <c r="C1646" s="48" t="s">
        <v>1544</v>
      </c>
      <c r="D1646" s="49">
        <v>0</v>
      </c>
      <c r="E1646" s="23"/>
      <c r="F1646" s="286" t="s">
        <v>2522</v>
      </c>
      <c r="G1646" s="287" t="s">
        <v>2524</v>
      </c>
      <c r="H1646" s="287" t="s">
        <v>2523</v>
      </c>
      <c r="I1646" s="50">
        <v>0</v>
      </c>
      <c r="J1646" s="169"/>
      <c r="K1646" s="169"/>
      <c r="L1646" s="169"/>
      <c r="M1646" s="169"/>
      <c r="N1646" s="169"/>
      <c r="O1646" s="169"/>
      <c r="P1646" s="169"/>
      <c r="Q1646" s="169"/>
      <c r="R1646" s="169"/>
      <c r="S1646" s="207"/>
      <c r="T1646" s="169"/>
      <c r="U1646" s="169"/>
      <c r="V1646" s="169"/>
      <c r="W1646" s="180"/>
      <c r="X1646" s="207">
        <v>0</v>
      </c>
      <c r="Y1646" s="263">
        <v>0</v>
      </c>
      <c r="Z1646" s="169"/>
      <c r="AA1646" s="169"/>
      <c r="AB1646" s="169"/>
      <c r="AC1646" s="169"/>
      <c r="AD1646" s="169"/>
      <c r="AE1646" s="169"/>
      <c r="AF1646" s="180"/>
      <c r="AG1646" s="180"/>
      <c r="AH1646" s="207">
        <v>0</v>
      </c>
    </row>
    <row r="1647" spans="2:34" ht="24.75" x14ac:dyDescent="0.25">
      <c r="B1647" s="26"/>
      <c r="C1647" s="48" t="s">
        <v>1545</v>
      </c>
      <c r="D1647" s="49">
        <v>0</v>
      </c>
      <c r="E1647" s="23"/>
      <c r="F1647" s="286" t="s">
        <v>2522</v>
      </c>
      <c r="G1647" s="287" t="s">
        <v>2524</v>
      </c>
      <c r="H1647" s="287" t="s">
        <v>2523</v>
      </c>
      <c r="I1647" s="50">
        <v>0</v>
      </c>
      <c r="J1647" s="169"/>
      <c r="K1647" s="169"/>
      <c r="L1647" s="169"/>
      <c r="M1647" s="169"/>
      <c r="N1647" s="169"/>
      <c r="O1647" s="169"/>
      <c r="P1647" s="169"/>
      <c r="Q1647" s="169"/>
      <c r="R1647" s="169"/>
      <c r="S1647" s="207"/>
      <c r="T1647" s="169"/>
      <c r="U1647" s="169"/>
      <c r="V1647" s="169"/>
      <c r="W1647" s="180"/>
      <c r="X1647" s="207">
        <v>0</v>
      </c>
      <c r="Y1647" s="263">
        <v>0</v>
      </c>
      <c r="Z1647" s="169"/>
      <c r="AA1647" s="169"/>
      <c r="AB1647" s="169"/>
      <c r="AC1647" s="169"/>
      <c r="AD1647" s="169"/>
      <c r="AE1647" s="169"/>
      <c r="AF1647" s="180"/>
      <c r="AG1647" s="180"/>
      <c r="AH1647" s="207">
        <v>0</v>
      </c>
    </row>
    <row r="1648" spans="2:34" ht="24.75" x14ac:dyDescent="0.25">
      <c r="B1648" s="26"/>
      <c r="C1648" s="48" t="s">
        <v>1546</v>
      </c>
      <c r="D1648" s="49">
        <v>0</v>
      </c>
      <c r="E1648" s="23"/>
      <c r="F1648" s="286" t="s">
        <v>2522</v>
      </c>
      <c r="G1648" s="287" t="s">
        <v>2524</v>
      </c>
      <c r="H1648" s="287" t="s">
        <v>2523</v>
      </c>
      <c r="I1648" s="50">
        <v>0</v>
      </c>
      <c r="J1648" s="169"/>
      <c r="K1648" s="169"/>
      <c r="L1648" s="169"/>
      <c r="M1648" s="169"/>
      <c r="N1648" s="169"/>
      <c r="O1648" s="169"/>
      <c r="P1648" s="169"/>
      <c r="Q1648" s="169"/>
      <c r="R1648" s="169"/>
      <c r="S1648" s="207"/>
      <c r="T1648" s="169"/>
      <c r="U1648" s="169"/>
      <c r="V1648" s="169"/>
      <c r="W1648" s="180"/>
      <c r="X1648" s="207">
        <v>0</v>
      </c>
      <c r="Y1648" s="263">
        <v>0</v>
      </c>
      <c r="Z1648" s="169"/>
      <c r="AA1648" s="169"/>
      <c r="AB1648" s="169"/>
      <c r="AC1648" s="169"/>
      <c r="AD1648" s="169"/>
      <c r="AE1648" s="169"/>
      <c r="AF1648" s="180"/>
      <c r="AG1648" s="180"/>
      <c r="AH1648" s="207">
        <v>0</v>
      </c>
    </row>
    <row r="1649" spans="2:34" ht="24.75" x14ac:dyDescent="0.25">
      <c r="B1649" s="26"/>
      <c r="C1649" s="48" t="s">
        <v>1547</v>
      </c>
      <c r="D1649" s="49">
        <v>0</v>
      </c>
      <c r="E1649" s="23"/>
      <c r="F1649" s="286" t="s">
        <v>2522</v>
      </c>
      <c r="G1649" s="287" t="s">
        <v>2524</v>
      </c>
      <c r="H1649" s="287" t="s">
        <v>2523</v>
      </c>
      <c r="I1649" s="50">
        <v>0</v>
      </c>
      <c r="J1649" s="169"/>
      <c r="K1649" s="169"/>
      <c r="L1649" s="169"/>
      <c r="M1649" s="169"/>
      <c r="N1649" s="169"/>
      <c r="O1649" s="169"/>
      <c r="P1649" s="169"/>
      <c r="Q1649" s="169"/>
      <c r="R1649" s="169"/>
      <c r="S1649" s="207"/>
      <c r="T1649" s="169"/>
      <c r="U1649" s="169"/>
      <c r="V1649" s="169"/>
      <c r="W1649" s="180"/>
      <c r="X1649" s="207">
        <v>0</v>
      </c>
      <c r="Y1649" s="263">
        <v>0</v>
      </c>
      <c r="Z1649" s="169"/>
      <c r="AA1649" s="169"/>
      <c r="AB1649" s="169"/>
      <c r="AC1649" s="169"/>
      <c r="AD1649" s="169"/>
      <c r="AE1649" s="169"/>
      <c r="AF1649" s="180"/>
      <c r="AG1649" s="180"/>
      <c r="AH1649" s="207">
        <v>0</v>
      </c>
    </row>
    <row r="1650" spans="2:34" ht="24.75" x14ac:dyDescent="0.25">
      <c r="B1650" s="26"/>
      <c r="C1650" s="48" t="s">
        <v>1548</v>
      </c>
      <c r="D1650" s="49">
        <v>0</v>
      </c>
      <c r="E1650" s="23"/>
      <c r="F1650" s="286" t="s">
        <v>2522</v>
      </c>
      <c r="G1650" s="287" t="s">
        <v>2524</v>
      </c>
      <c r="H1650" s="287" t="s">
        <v>2523</v>
      </c>
      <c r="I1650" s="50">
        <v>0</v>
      </c>
      <c r="J1650" s="169"/>
      <c r="K1650" s="169"/>
      <c r="L1650" s="169"/>
      <c r="M1650" s="169"/>
      <c r="N1650" s="169"/>
      <c r="O1650" s="169"/>
      <c r="P1650" s="169"/>
      <c r="Q1650" s="169"/>
      <c r="R1650" s="169"/>
      <c r="S1650" s="207"/>
      <c r="T1650" s="169"/>
      <c r="U1650" s="169"/>
      <c r="V1650" s="169"/>
      <c r="W1650" s="180"/>
      <c r="X1650" s="207">
        <v>0</v>
      </c>
      <c r="Y1650" s="263">
        <v>0</v>
      </c>
      <c r="Z1650" s="169"/>
      <c r="AA1650" s="169"/>
      <c r="AB1650" s="169"/>
      <c r="AC1650" s="169"/>
      <c r="AD1650" s="169"/>
      <c r="AE1650" s="169"/>
      <c r="AF1650" s="180"/>
      <c r="AG1650" s="180"/>
      <c r="AH1650" s="207">
        <v>0</v>
      </c>
    </row>
    <row r="1651" spans="2:34" ht="24.75" x14ac:dyDescent="0.25">
      <c r="B1651" s="26"/>
      <c r="C1651" s="48" t="s">
        <v>1549</v>
      </c>
      <c r="D1651" s="49">
        <v>0</v>
      </c>
      <c r="E1651" s="23"/>
      <c r="F1651" s="286" t="s">
        <v>2522</v>
      </c>
      <c r="G1651" s="287" t="s">
        <v>2524</v>
      </c>
      <c r="H1651" s="287" t="s">
        <v>2523</v>
      </c>
      <c r="I1651" s="50">
        <v>0</v>
      </c>
      <c r="J1651" s="169"/>
      <c r="K1651" s="169"/>
      <c r="L1651" s="169"/>
      <c r="M1651" s="169"/>
      <c r="N1651" s="169"/>
      <c r="O1651" s="169"/>
      <c r="P1651" s="169"/>
      <c r="Q1651" s="169"/>
      <c r="R1651" s="169"/>
      <c r="S1651" s="207"/>
      <c r="T1651" s="169"/>
      <c r="U1651" s="169"/>
      <c r="V1651" s="169"/>
      <c r="W1651" s="180"/>
      <c r="X1651" s="207">
        <v>0</v>
      </c>
      <c r="Y1651" s="263">
        <v>0</v>
      </c>
      <c r="Z1651" s="169"/>
      <c r="AA1651" s="169"/>
      <c r="AB1651" s="169"/>
      <c r="AC1651" s="169"/>
      <c r="AD1651" s="169"/>
      <c r="AE1651" s="169"/>
      <c r="AF1651" s="180"/>
      <c r="AG1651" s="180"/>
      <c r="AH1651" s="207">
        <v>0</v>
      </c>
    </row>
    <row r="1652" spans="2:34" ht="24.75" x14ac:dyDescent="0.25">
      <c r="B1652" s="11">
        <v>254</v>
      </c>
      <c r="C1652" s="79" t="s">
        <v>1550</v>
      </c>
      <c r="D1652" s="11"/>
      <c r="E1652" s="11"/>
      <c r="F1652" s="11"/>
      <c r="G1652" s="11"/>
      <c r="H1652" s="11"/>
      <c r="I1652" s="13">
        <v>98919.14320000002</v>
      </c>
      <c r="J1652" s="171">
        <v>0</v>
      </c>
      <c r="K1652" s="171">
        <v>0</v>
      </c>
      <c r="L1652" s="171">
        <v>0</v>
      </c>
      <c r="M1652" s="171">
        <v>0</v>
      </c>
      <c r="N1652" s="171">
        <v>0</v>
      </c>
      <c r="O1652" s="171">
        <v>0</v>
      </c>
      <c r="P1652" s="171">
        <v>0</v>
      </c>
      <c r="Q1652" s="171">
        <v>0</v>
      </c>
      <c r="R1652" s="171">
        <v>65</v>
      </c>
      <c r="S1652" s="185">
        <v>6900.1429545454539</v>
      </c>
      <c r="T1652" s="171">
        <v>0</v>
      </c>
      <c r="U1652" s="171">
        <v>0</v>
      </c>
      <c r="V1652" s="171">
        <v>0</v>
      </c>
      <c r="W1652" s="181">
        <v>0</v>
      </c>
      <c r="X1652" s="171">
        <v>477</v>
      </c>
      <c r="Y1652" s="266">
        <v>92019.004245454562</v>
      </c>
      <c r="Z1652" s="171">
        <v>0</v>
      </c>
      <c r="AA1652" s="171">
        <v>0</v>
      </c>
      <c r="AB1652" s="171">
        <v>0</v>
      </c>
      <c r="AC1652" s="171">
        <v>0</v>
      </c>
      <c r="AD1652" s="171">
        <v>0</v>
      </c>
      <c r="AE1652" s="171">
        <v>0</v>
      </c>
      <c r="AF1652" s="171">
        <v>0</v>
      </c>
      <c r="AG1652" s="181">
        <v>0</v>
      </c>
      <c r="AH1652" s="185">
        <v>98919.147200000021</v>
      </c>
    </row>
    <row r="1653" spans="2:34" ht="24.75" x14ac:dyDescent="0.25">
      <c r="B1653" s="15">
        <v>25401</v>
      </c>
      <c r="C1653" s="67" t="s">
        <v>1551</v>
      </c>
      <c r="D1653" s="15"/>
      <c r="E1653" s="15"/>
      <c r="F1653" s="15"/>
      <c r="G1653" s="15"/>
      <c r="H1653" s="15"/>
      <c r="I1653" s="18">
        <v>6269.48</v>
      </c>
      <c r="J1653" s="173">
        <v>0</v>
      </c>
      <c r="K1653" s="173">
        <v>0</v>
      </c>
      <c r="L1653" s="173">
        <v>0</v>
      </c>
      <c r="M1653" s="173">
        <v>0</v>
      </c>
      <c r="N1653" s="173">
        <v>0</v>
      </c>
      <c r="O1653" s="173">
        <v>0</v>
      </c>
      <c r="P1653" s="173">
        <v>0</v>
      </c>
      <c r="Q1653" s="173">
        <v>0</v>
      </c>
      <c r="R1653" s="173">
        <v>0</v>
      </c>
      <c r="S1653" s="184">
        <v>0</v>
      </c>
      <c r="T1653" s="173">
        <v>0</v>
      </c>
      <c r="U1653" s="173">
        <v>0</v>
      </c>
      <c r="V1653" s="173">
        <v>0</v>
      </c>
      <c r="W1653" s="179">
        <v>0</v>
      </c>
      <c r="X1653" s="173">
        <v>13</v>
      </c>
      <c r="Y1653" s="267">
        <v>6269.48</v>
      </c>
      <c r="Z1653" s="173">
        <v>0</v>
      </c>
      <c r="AA1653" s="173">
        <v>0</v>
      </c>
      <c r="AB1653" s="173">
        <v>0</v>
      </c>
      <c r="AC1653" s="173">
        <v>0</v>
      </c>
      <c r="AD1653" s="173">
        <v>0</v>
      </c>
      <c r="AE1653" s="173">
        <v>0</v>
      </c>
      <c r="AF1653" s="179">
        <v>0</v>
      </c>
      <c r="AG1653" s="179">
        <v>0</v>
      </c>
      <c r="AH1653" s="184">
        <v>6269.48</v>
      </c>
    </row>
    <row r="1654" spans="2:34" ht="24.75" x14ac:dyDescent="0.25">
      <c r="B1654" s="26"/>
      <c r="C1654" s="48" t="s">
        <v>1552</v>
      </c>
      <c r="D1654" s="49">
        <v>0</v>
      </c>
      <c r="E1654" s="23"/>
      <c r="F1654" s="286" t="s">
        <v>2522</v>
      </c>
      <c r="G1654" s="287" t="s">
        <v>2524</v>
      </c>
      <c r="H1654" s="287" t="s">
        <v>2523</v>
      </c>
      <c r="I1654" s="50">
        <v>0</v>
      </c>
      <c r="J1654" s="169"/>
      <c r="K1654" s="169"/>
      <c r="L1654" s="169"/>
      <c r="M1654" s="169"/>
      <c r="N1654" s="169"/>
      <c r="O1654" s="169"/>
      <c r="P1654" s="169"/>
      <c r="Q1654" s="169"/>
      <c r="R1654" s="169"/>
      <c r="S1654" s="207"/>
      <c r="T1654" s="169"/>
      <c r="U1654" s="169"/>
      <c r="V1654" s="169"/>
      <c r="W1654" s="180"/>
      <c r="X1654" s="207">
        <v>0</v>
      </c>
      <c r="Y1654" s="263">
        <v>0</v>
      </c>
      <c r="Z1654" s="169"/>
      <c r="AA1654" s="169"/>
      <c r="AB1654" s="169"/>
      <c r="AC1654" s="169"/>
      <c r="AD1654" s="169"/>
      <c r="AE1654" s="169"/>
      <c r="AF1654" s="180"/>
      <c r="AG1654" s="180"/>
      <c r="AH1654" s="207">
        <v>0</v>
      </c>
    </row>
    <row r="1655" spans="2:34" ht="24.75" x14ac:dyDescent="0.25">
      <c r="B1655" s="26"/>
      <c r="C1655" s="48" t="s">
        <v>1553</v>
      </c>
      <c r="D1655" s="49">
        <v>3</v>
      </c>
      <c r="E1655" s="23"/>
      <c r="F1655" s="286" t="s">
        <v>2522</v>
      </c>
      <c r="G1655" s="287" t="s">
        <v>2524</v>
      </c>
      <c r="H1655" s="287" t="s">
        <v>2523</v>
      </c>
      <c r="I1655" s="50">
        <v>1380</v>
      </c>
      <c r="J1655" s="169"/>
      <c r="K1655" s="169"/>
      <c r="L1655" s="169"/>
      <c r="M1655" s="169"/>
      <c r="N1655" s="169"/>
      <c r="O1655" s="169"/>
      <c r="P1655" s="169"/>
      <c r="Q1655" s="169"/>
      <c r="R1655" s="169"/>
      <c r="S1655" s="207"/>
      <c r="T1655" s="169"/>
      <c r="U1655" s="169"/>
      <c r="V1655" s="169"/>
      <c r="W1655" s="180"/>
      <c r="X1655" s="207">
        <v>3</v>
      </c>
      <c r="Y1655" s="263">
        <v>1380</v>
      </c>
      <c r="Z1655" s="169"/>
      <c r="AA1655" s="169"/>
      <c r="AB1655" s="169"/>
      <c r="AC1655" s="169"/>
      <c r="AD1655" s="169"/>
      <c r="AE1655" s="169"/>
      <c r="AF1655" s="180"/>
      <c r="AG1655" s="180"/>
      <c r="AH1655" s="207">
        <v>1380</v>
      </c>
    </row>
    <row r="1656" spans="2:34" ht="24.75" x14ac:dyDescent="0.25">
      <c r="B1656" s="26"/>
      <c r="C1656" s="48" t="s">
        <v>1554</v>
      </c>
      <c r="D1656" s="49">
        <v>1</v>
      </c>
      <c r="E1656" s="23">
        <v>583.20000000000005</v>
      </c>
      <c r="F1656" s="286" t="s">
        <v>2522</v>
      </c>
      <c r="G1656" s="287" t="s">
        <v>2524</v>
      </c>
      <c r="H1656" s="287" t="s">
        <v>2523</v>
      </c>
      <c r="I1656" s="118">
        <v>583.20000000000005</v>
      </c>
      <c r="J1656" s="169"/>
      <c r="K1656" s="169"/>
      <c r="L1656" s="169"/>
      <c r="M1656" s="169"/>
      <c r="N1656" s="169"/>
      <c r="O1656" s="169"/>
      <c r="P1656" s="169"/>
      <c r="Q1656" s="169"/>
      <c r="R1656" s="169"/>
      <c r="S1656" s="207"/>
      <c r="T1656" s="169"/>
      <c r="U1656" s="169"/>
      <c r="V1656" s="169"/>
      <c r="W1656" s="180"/>
      <c r="X1656" s="207">
        <v>1</v>
      </c>
      <c r="Y1656" s="263">
        <v>583.20000000000005</v>
      </c>
      <c r="Z1656" s="169"/>
      <c r="AA1656" s="169"/>
      <c r="AB1656" s="169"/>
      <c r="AC1656" s="169"/>
      <c r="AD1656" s="169"/>
      <c r="AE1656" s="169"/>
      <c r="AF1656" s="180"/>
      <c r="AG1656" s="180"/>
      <c r="AH1656" s="207">
        <v>583.20000000000005</v>
      </c>
    </row>
    <row r="1657" spans="2:34" ht="24.75" x14ac:dyDescent="0.25">
      <c r="B1657" s="26"/>
      <c r="C1657" s="48" t="s">
        <v>1555</v>
      </c>
      <c r="D1657" s="49">
        <v>2</v>
      </c>
      <c r="E1657" s="23">
        <v>228.5</v>
      </c>
      <c r="F1657" s="286" t="s">
        <v>2522</v>
      </c>
      <c r="G1657" s="287" t="s">
        <v>2524</v>
      </c>
      <c r="H1657" s="287" t="s">
        <v>2523</v>
      </c>
      <c r="I1657" s="118">
        <v>457</v>
      </c>
      <c r="J1657" s="169"/>
      <c r="K1657" s="169"/>
      <c r="L1657" s="169"/>
      <c r="M1657" s="169"/>
      <c r="N1657" s="169"/>
      <c r="O1657" s="169"/>
      <c r="P1657" s="169"/>
      <c r="Q1657" s="169"/>
      <c r="R1657" s="169"/>
      <c r="S1657" s="207"/>
      <c r="T1657" s="169"/>
      <c r="U1657" s="169"/>
      <c r="V1657" s="169"/>
      <c r="W1657" s="180"/>
      <c r="X1657" s="207">
        <v>2</v>
      </c>
      <c r="Y1657" s="263">
        <v>457</v>
      </c>
      <c r="Z1657" s="169"/>
      <c r="AA1657" s="169"/>
      <c r="AB1657" s="169"/>
      <c r="AC1657" s="169"/>
      <c r="AD1657" s="169"/>
      <c r="AE1657" s="169"/>
      <c r="AF1657" s="180"/>
      <c r="AG1657" s="180"/>
      <c r="AH1657" s="207">
        <v>457</v>
      </c>
    </row>
    <row r="1658" spans="2:34" ht="24.75" x14ac:dyDescent="0.25">
      <c r="B1658" s="26"/>
      <c r="C1658" s="48" t="s">
        <v>1556</v>
      </c>
      <c r="D1658" s="49">
        <v>1</v>
      </c>
      <c r="E1658" s="23">
        <v>810.83999999999992</v>
      </c>
      <c r="F1658" s="286" t="s">
        <v>2522</v>
      </c>
      <c r="G1658" s="287" t="s">
        <v>2524</v>
      </c>
      <c r="H1658" s="287" t="s">
        <v>2523</v>
      </c>
      <c r="I1658" s="50">
        <v>810.83999999999992</v>
      </c>
      <c r="J1658" s="169"/>
      <c r="K1658" s="169"/>
      <c r="L1658" s="169"/>
      <c r="M1658" s="169"/>
      <c r="N1658" s="169"/>
      <c r="O1658" s="169"/>
      <c r="P1658" s="169"/>
      <c r="Q1658" s="169"/>
      <c r="R1658" s="169"/>
      <c r="S1658" s="207"/>
      <c r="T1658" s="169"/>
      <c r="U1658" s="169"/>
      <c r="V1658" s="169"/>
      <c r="W1658" s="180"/>
      <c r="X1658" s="207">
        <v>1</v>
      </c>
      <c r="Y1658" s="263">
        <v>810.83999999999992</v>
      </c>
      <c r="Z1658" s="169"/>
      <c r="AA1658" s="169"/>
      <c r="AB1658" s="169"/>
      <c r="AC1658" s="169"/>
      <c r="AD1658" s="169"/>
      <c r="AE1658" s="169"/>
      <c r="AF1658" s="180"/>
      <c r="AG1658" s="180"/>
      <c r="AH1658" s="207">
        <v>810.83999999999992</v>
      </c>
    </row>
    <row r="1659" spans="2:34" ht="24.75" x14ac:dyDescent="0.25">
      <c r="B1659" s="26"/>
      <c r="C1659" s="48" t="s">
        <v>1557</v>
      </c>
      <c r="D1659" s="49">
        <v>4</v>
      </c>
      <c r="E1659" s="23">
        <v>600</v>
      </c>
      <c r="F1659" s="286" t="s">
        <v>2522</v>
      </c>
      <c r="G1659" s="287" t="s">
        <v>2524</v>
      </c>
      <c r="H1659" s="287" t="s">
        <v>2523</v>
      </c>
      <c r="I1659" s="50">
        <v>2400</v>
      </c>
      <c r="J1659" s="169"/>
      <c r="K1659" s="169"/>
      <c r="L1659" s="169"/>
      <c r="M1659" s="169"/>
      <c r="N1659" s="169"/>
      <c r="O1659" s="169"/>
      <c r="P1659" s="169"/>
      <c r="Q1659" s="169"/>
      <c r="R1659" s="169"/>
      <c r="S1659" s="207"/>
      <c r="T1659" s="169"/>
      <c r="U1659" s="169"/>
      <c r="V1659" s="169"/>
      <c r="W1659" s="180"/>
      <c r="X1659" s="207">
        <v>4</v>
      </c>
      <c r="Y1659" s="263">
        <v>2400</v>
      </c>
      <c r="Z1659" s="169"/>
      <c r="AA1659" s="169"/>
      <c r="AB1659" s="169"/>
      <c r="AC1659" s="169"/>
      <c r="AD1659" s="169"/>
      <c r="AE1659" s="169"/>
      <c r="AF1659" s="180"/>
      <c r="AG1659" s="180"/>
      <c r="AH1659" s="207">
        <v>2400</v>
      </c>
    </row>
    <row r="1660" spans="2:34" ht="24.75" x14ac:dyDescent="0.25">
      <c r="B1660" s="26"/>
      <c r="C1660" s="48" t="s">
        <v>1558</v>
      </c>
      <c r="D1660" s="49">
        <v>2</v>
      </c>
      <c r="E1660" s="23">
        <v>319.22000000000003</v>
      </c>
      <c r="F1660" s="286" t="s">
        <v>2522</v>
      </c>
      <c r="G1660" s="287" t="s">
        <v>2524</v>
      </c>
      <c r="H1660" s="287" t="s">
        <v>2523</v>
      </c>
      <c r="I1660" s="50">
        <v>638.44000000000005</v>
      </c>
      <c r="J1660" s="169"/>
      <c r="K1660" s="169"/>
      <c r="L1660" s="169"/>
      <c r="M1660" s="169"/>
      <c r="N1660" s="169"/>
      <c r="O1660" s="169"/>
      <c r="P1660" s="169"/>
      <c r="Q1660" s="169"/>
      <c r="R1660" s="169"/>
      <c r="S1660" s="207"/>
      <c r="T1660" s="169"/>
      <c r="U1660" s="169"/>
      <c r="V1660" s="169"/>
      <c r="W1660" s="180"/>
      <c r="X1660" s="207">
        <v>2</v>
      </c>
      <c r="Y1660" s="263">
        <v>638.44000000000005</v>
      </c>
      <c r="Z1660" s="169"/>
      <c r="AA1660" s="169"/>
      <c r="AB1660" s="169"/>
      <c r="AC1660" s="169"/>
      <c r="AD1660" s="169"/>
      <c r="AE1660" s="169"/>
      <c r="AF1660" s="180"/>
      <c r="AG1660" s="180"/>
      <c r="AH1660" s="207">
        <v>638.44000000000005</v>
      </c>
    </row>
    <row r="1661" spans="2:34" ht="24.75" x14ac:dyDescent="0.25">
      <c r="B1661" s="15">
        <v>25402</v>
      </c>
      <c r="C1661" s="67" t="s">
        <v>1559</v>
      </c>
      <c r="D1661" s="15"/>
      <c r="E1661" s="15"/>
      <c r="F1661" s="15"/>
      <c r="G1661" s="15"/>
      <c r="H1661" s="15"/>
      <c r="I1661" s="18">
        <v>92649.663200000025</v>
      </c>
      <c r="J1661" s="173">
        <v>0</v>
      </c>
      <c r="K1661" s="173">
        <v>0</v>
      </c>
      <c r="L1661" s="173">
        <v>0</v>
      </c>
      <c r="M1661" s="173">
        <v>0</v>
      </c>
      <c r="N1661" s="173">
        <v>0</v>
      </c>
      <c r="O1661" s="173">
        <v>0</v>
      </c>
      <c r="P1661" s="173">
        <v>0</v>
      </c>
      <c r="Q1661" s="173">
        <v>0</v>
      </c>
      <c r="R1661" s="173">
        <v>65</v>
      </c>
      <c r="S1661" s="184">
        <v>6900.1429545454539</v>
      </c>
      <c r="T1661" s="184"/>
      <c r="U1661" s="173">
        <v>0</v>
      </c>
      <c r="V1661" s="173">
        <v>0</v>
      </c>
      <c r="W1661" s="179">
        <v>0</v>
      </c>
      <c r="X1661" s="173">
        <v>464</v>
      </c>
      <c r="Y1661" s="267">
        <v>85749.524245454566</v>
      </c>
      <c r="Z1661" s="173">
        <v>0</v>
      </c>
      <c r="AA1661" s="173">
        <v>0</v>
      </c>
      <c r="AB1661" s="173">
        <v>0</v>
      </c>
      <c r="AC1661" s="173">
        <v>0</v>
      </c>
      <c r="AD1661" s="173">
        <v>0</v>
      </c>
      <c r="AE1661" s="173">
        <v>0</v>
      </c>
      <c r="AF1661" s="173">
        <v>0</v>
      </c>
      <c r="AG1661" s="179">
        <v>0</v>
      </c>
      <c r="AH1661" s="204">
        <v>92649.667200000025</v>
      </c>
    </row>
    <row r="1662" spans="2:34" ht="24.75" x14ac:dyDescent="0.25">
      <c r="B1662" s="26"/>
      <c r="C1662" s="48" t="s">
        <v>1560</v>
      </c>
      <c r="D1662" s="49">
        <v>13</v>
      </c>
      <c r="E1662" s="23">
        <v>40.431538461538466</v>
      </c>
      <c r="F1662" s="286" t="s">
        <v>2522</v>
      </c>
      <c r="G1662" s="287" t="s">
        <v>2524</v>
      </c>
      <c r="H1662" s="287" t="s">
        <v>2523</v>
      </c>
      <c r="I1662" s="50">
        <v>525.61</v>
      </c>
      <c r="J1662" s="169"/>
      <c r="K1662" s="169"/>
      <c r="L1662" s="169"/>
      <c r="M1662" s="169"/>
      <c r="N1662" s="169"/>
      <c r="O1662" s="169"/>
      <c r="P1662" s="169"/>
      <c r="Q1662" s="169"/>
      <c r="R1662" s="169">
        <v>13</v>
      </c>
      <c r="S1662" s="207">
        <v>525.61</v>
      </c>
      <c r="T1662" s="207"/>
      <c r="U1662" s="169"/>
      <c r="V1662" s="169"/>
      <c r="W1662" s="180"/>
      <c r="X1662" s="207">
        <v>0</v>
      </c>
      <c r="Y1662" s="263">
        <v>0</v>
      </c>
      <c r="Z1662" s="169"/>
      <c r="AA1662" s="169"/>
      <c r="AB1662" s="169"/>
      <c r="AC1662" s="169"/>
      <c r="AD1662" s="169"/>
      <c r="AE1662" s="169"/>
      <c r="AF1662" s="180"/>
      <c r="AG1662" s="180"/>
      <c r="AH1662" s="207">
        <v>525.61</v>
      </c>
    </row>
    <row r="1663" spans="2:34" ht="24.75" x14ac:dyDescent="0.25">
      <c r="B1663" s="26"/>
      <c r="C1663" s="48" t="s">
        <v>1561</v>
      </c>
      <c r="D1663" s="49">
        <v>8</v>
      </c>
      <c r="E1663" s="23">
        <v>46.495999999999995</v>
      </c>
      <c r="F1663" s="286" t="s">
        <v>2522</v>
      </c>
      <c r="G1663" s="287" t="s">
        <v>2524</v>
      </c>
      <c r="H1663" s="287" t="s">
        <v>2523</v>
      </c>
      <c r="I1663" s="50">
        <v>371.96799999999996</v>
      </c>
      <c r="J1663" s="169"/>
      <c r="K1663" s="169"/>
      <c r="L1663" s="169"/>
      <c r="M1663" s="169"/>
      <c r="N1663" s="169"/>
      <c r="O1663" s="169"/>
      <c r="P1663" s="169"/>
      <c r="Q1663" s="169"/>
      <c r="R1663" s="169"/>
      <c r="S1663" s="207"/>
      <c r="T1663" s="169"/>
      <c r="U1663" s="169"/>
      <c r="V1663" s="169"/>
      <c r="W1663" s="180"/>
      <c r="X1663" s="207">
        <v>8</v>
      </c>
      <c r="Y1663" s="263">
        <v>371.96799999999996</v>
      </c>
      <c r="Z1663" s="169"/>
      <c r="AA1663" s="169"/>
      <c r="AB1663" s="169"/>
      <c r="AC1663" s="169"/>
      <c r="AD1663" s="169"/>
      <c r="AE1663" s="169"/>
      <c r="AF1663" s="180"/>
      <c r="AG1663" s="180"/>
      <c r="AH1663" s="207">
        <v>371.96799999999996</v>
      </c>
    </row>
    <row r="1664" spans="2:34" ht="24.75" x14ac:dyDescent="0.25">
      <c r="B1664" s="26"/>
      <c r="C1664" s="48" t="s">
        <v>1562</v>
      </c>
      <c r="D1664" s="49">
        <v>1</v>
      </c>
      <c r="E1664" s="23">
        <v>161.33000000000001</v>
      </c>
      <c r="F1664" s="286" t="s">
        <v>2522</v>
      </c>
      <c r="G1664" s="287" t="s">
        <v>2524</v>
      </c>
      <c r="H1664" s="287" t="s">
        <v>2523</v>
      </c>
      <c r="I1664" s="50">
        <v>161.33000000000001</v>
      </c>
      <c r="J1664" s="169"/>
      <c r="K1664" s="169"/>
      <c r="L1664" s="169"/>
      <c r="M1664" s="169"/>
      <c r="N1664" s="169"/>
      <c r="O1664" s="169"/>
      <c r="P1664" s="169"/>
      <c r="Q1664" s="169"/>
      <c r="R1664" s="169"/>
      <c r="S1664" s="207"/>
      <c r="T1664" s="169"/>
      <c r="U1664" s="169"/>
      <c r="V1664" s="169"/>
      <c r="W1664" s="180"/>
      <c r="X1664" s="207">
        <v>1</v>
      </c>
      <c r="Y1664" s="263">
        <v>161.33000000000001</v>
      </c>
      <c r="Z1664" s="169"/>
      <c r="AA1664" s="169"/>
      <c r="AB1664" s="169"/>
      <c r="AC1664" s="169"/>
      <c r="AD1664" s="169"/>
      <c r="AE1664" s="169"/>
      <c r="AF1664" s="180"/>
      <c r="AG1664" s="180"/>
      <c r="AH1664" s="207">
        <v>161.33000000000001</v>
      </c>
    </row>
    <row r="1665" spans="2:34" ht="24.75" x14ac:dyDescent="0.25">
      <c r="B1665" s="26"/>
      <c r="C1665" s="48" t="s">
        <v>1563</v>
      </c>
      <c r="D1665" s="49">
        <v>0</v>
      </c>
      <c r="E1665" s="23"/>
      <c r="F1665" s="286" t="s">
        <v>2522</v>
      </c>
      <c r="G1665" s="287" t="s">
        <v>2524</v>
      </c>
      <c r="H1665" s="287" t="s">
        <v>2523</v>
      </c>
      <c r="I1665" s="50">
        <v>0</v>
      </c>
      <c r="J1665" s="169"/>
      <c r="K1665" s="169"/>
      <c r="L1665" s="169"/>
      <c r="M1665" s="169"/>
      <c r="N1665" s="169"/>
      <c r="O1665" s="169"/>
      <c r="P1665" s="169"/>
      <c r="Q1665" s="169"/>
      <c r="R1665" s="169"/>
      <c r="S1665" s="207"/>
      <c r="T1665" s="169"/>
      <c r="U1665" s="169"/>
      <c r="V1665" s="169"/>
      <c r="W1665" s="180"/>
      <c r="X1665" s="207">
        <v>0</v>
      </c>
      <c r="Y1665" s="263">
        <v>0</v>
      </c>
      <c r="Z1665" s="169"/>
      <c r="AA1665" s="169"/>
      <c r="AB1665" s="169"/>
      <c r="AC1665" s="169"/>
      <c r="AD1665" s="169"/>
      <c r="AE1665" s="169"/>
      <c r="AF1665" s="180"/>
      <c r="AG1665" s="180"/>
      <c r="AH1665" s="207">
        <v>0</v>
      </c>
    </row>
    <row r="1666" spans="2:34" ht="24.75" x14ac:dyDescent="0.25">
      <c r="B1666" s="26"/>
      <c r="C1666" s="48" t="s">
        <v>1564</v>
      </c>
      <c r="D1666" s="49">
        <v>0</v>
      </c>
      <c r="E1666" s="23"/>
      <c r="F1666" s="286" t="s">
        <v>2522</v>
      </c>
      <c r="G1666" s="287" t="s">
        <v>2524</v>
      </c>
      <c r="H1666" s="287" t="s">
        <v>2523</v>
      </c>
      <c r="I1666" s="50">
        <v>0</v>
      </c>
      <c r="J1666" s="169"/>
      <c r="K1666" s="169"/>
      <c r="L1666" s="169"/>
      <c r="M1666" s="169"/>
      <c r="N1666" s="169"/>
      <c r="O1666" s="169"/>
      <c r="P1666" s="169"/>
      <c r="Q1666" s="169"/>
      <c r="R1666" s="169"/>
      <c r="S1666" s="207"/>
      <c r="T1666" s="169"/>
      <c r="U1666" s="169"/>
      <c r="V1666" s="169"/>
      <c r="W1666" s="180"/>
      <c r="X1666" s="207">
        <v>0</v>
      </c>
      <c r="Y1666" s="263">
        <v>0</v>
      </c>
      <c r="Z1666" s="169"/>
      <c r="AA1666" s="169"/>
      <c r="AB1666" s="169"/>
      <c r="AC1666" s="169"/>
      <c r="AD1666" s="169"/>
      <c r="AE1666" s="169"/>
      <c r="AF1666" s="180"/>
      <c r="AG1666" s="180"/>
      <c r="AH1666" s="207">
        <v>0</v>
      </c>
    </row>
    <row r="1667" spans="2:34" ht="24.75" x14ac:dyDescent="0.25">
      <c r="B1667" s="26"/>
      <c r="C1667" s="48" t="s">
        <v>1565</v>
      </c>
      <c r="D1667" s="49">
        <v>0</v>
      </c>
      <c r="E1667" s="23"/>
      <c r="F1667" s="286" t="s">
        <v>2522</v>
      </c>
      <c r="G1667" s="287" t="s">
        <v>2524</v>
      </c>
      <c r="H1667" s="287" t="s">
        <v>2523</v>
      </c>
      <c r="I1667" s="50">
        <v>0</v>
      </c>
      <c r="J1667" s="169"/>
      <c r="K1667" s="169"/>
      <c r="L1667" s="169"/>
      <c r="M1667" s="169"/>
      <c r="N1667" s="169"/>
      <c r="O1667" s="169"/>
      <c r="P1667" s="169"/>
      <c r="Q1667" s="169"/>
      <c r="R1667" s="169"/>
      <c r="S1667" s="207"/>
      <c r="T1667" s="169"/>
      <c r="U1667" s="169"/>
      <c r="V1667" s="169"/>
      <c r="W1667" s="180"/>
      <c r="X1667" s="207">
        <v>0</v>
      </c>
      <c r="Y1667" s="263">
        <v>0</v>
      </c>
      <c r="Z1667" s="169"/>
      <c r="AA1667" s="169"/>
      <c r="AB1667" s="169"/>
      <c r="AC1667" s="169"/>
      <c r="AD1667" s="169"/>
      <c r="AE1667" s="169"/>
      <c r="AF1667" s="180"/>
      <c r="AG1667" s="180"/>
      <c r="AH1667" s="207">
        <v>0</v>
      </c>
    </row>
    <row r="1668" spans="2:34" ht="24.75" x14ac:dyDescent="0.25">
      <c r="B1668" s="26"/>
      <c r="C1668" s="48" t="s">
        <v>1566</v>
      </c>
      <c r="D1668" s="49">
        <v>0</v>
      </c>
      <c r="E1668" s="23"/>
      <c r="F1668" s="286" t="s">
        <v>2522</v>
      </c>
      <c r="G1668" s="287" t="s">
        <v>2524</v>
      </c>
      <c r="H1668" s="287" t="s">
        <v>2523</v>
      </c>
      <c r="I1668" s="50">
        <v>0</v>
      </c>
      <c r="J1668" s="169"/>
      <c r="K1668" s="169"/>
      <c r="L1668" s="169"/>
      <c r="M1668" s="169"/>
      <c r="N1668" s="169"/>
      <c r="O1668" s="169"/>
      <c r="P1668" s="169"/>
      <c r="Q1668" s="169"/>
      <c r="R1668" s="169"/>
      <c r="S1668" s="207"/>
      <c r="T1668" s="169"/>
      <c r="U1668" s="169"/>
      <c r="V1668" s="169"/>
      <c r="W1668" s="180"/>
      <c r="X1668" s="207">
        <v>0</v>
      </c>
      <c r="Y1668" s="263">
        <v>0</v>
      </c>
      <c r="Z1668" s="169"/>
      <c r="AA1668" s="169"/>
      <c r="AB1668" s="169"/>
      <c r="AC1668" s="169"/>
      <c r="AD1668" s="169"/>
      <c r="AE1668" s="169"/>
      <c r="AF1668" s="180"/>
      <c r="AG1668" s="180"/>
      <c r="AH1668" s="207">
        <v>0</v>
      </c>
    </row>
    <row r="1669" spans="2:34" ht="24.75" x14ac:dyDescent="0.25">
      <c r="B1669" s="26"/>
      <c r="C1669" s="48" t="s">
        <v>1567</v>
      </c>
      <c r="D1669" s="49">
        <v>0</v>
      </c>
      <c r="E1669" s="23"/>
      <c r="F1669" s="286" t="s">
        <v>2522</v>
      </c>
      <c r="G1669" s="287" t="s">
        <v>2524</v>
      </c>
      <c r="H1669" s="287" t="s">
        <v>2523</v>
      </c>
      <c r="I1669" s="50">
        <v>0</v>
      </c>
      <c r="J1669" s="169"/>
      <c r="K1669" s="169"/>
      <c r="L1669" s="169"/>
      <c r="M1669" s="169"/>
      <c r="N1669" s="169"/>
      <c r="O1669" s="169"/>
      <c r="P1669" s="169"/>
      <c r="Q1669" s="169"/>
      <c r="R1669" s="169"/>
      <c r="S1669" s="207"/>
      <c r="T1669" s="169"/>
      <c r="U1669" s="169"/>
      <c r="V1669" s="169"/>
      <c r="W1669" s="180"/>
      <c r="X1669" s="207">
        <v>0</v>
      </c>
      <c r="Y1669" s="263">
        <v>0</v>
      </c>
      <c r="Z1669" s="169"/>
      <c r="AA1669" s="169"/>
      <c r="AB1669" s="169"/>
      <c r="AC1669" s="169"/>
      <c r="AD1669" s="169"/>
      <c r="AE1669" s="169"/>
      <c r="AF1669" s="180"/>
      <c r="AG1669" s="180"/>
      <c r="AH1669" s="207">
        <v>0</v>
      </c>
    </row>
    <row r="1670" spans="2:34" ht="24.75" x14ac:dyDescent="0.25">
      <c r="B1670" s="26"/>
      <c r="C1670" s="48" t="s">
        <v>1568</v>
      </c>
      <c r="D1670" s="49">
        <v>10</v>
      </c>
      <c r="E1670" s="23">
        <v>40.86</v>
      </c>
      <c r="F1670" s="286" t="s">
        <v>2522</v>
      </c>
      <c r="G1670" s="287" t="s">
        <v>2524</v>
      </c>
      <c r="H1670" s="287" t="s">
        <v>2523</v>
      </c>
      <c r="I1670" s="50">
        <v>408.6</v>
      </c>
      <c r="J1670" s="169"/>
      <c r="K1670" s="207">
        <v>0</v>
      </c>
      <c r="L1670" s="169"/>
      <c r="M1670" s="169"/>
      <c r="N1670" s="169"/>
      <c r="O1670" s="169"/>
      <c r="P1670" s="169"/>
      <c r="Q1670" s="169"/>
      <c r="R1670" s="169"/>
      <c r="S1670" s="207">
        <v>0</v>
      </c>
      <c r="T1670" s="169"/>
      <c r="U1670" s="169"/>
      <c r="V1670" s="169"/>
      <c r="W1670" s="180"/>
      <c r="X1670" s="207">
        <v>10</v>
      </c>
      <c r="Y1670" s="263">
        <v>408.6</v>
      </c>
      <c r="Z1670" s="169"/>
      <c r="AA1670" s="169"/>
      <c r="AB1670" s="169"/>
      <c r="AC1670" s="169"/>
      <c r="AD1670" s="169"/>
      <c r="AE1670" s="169"/>
      <c r="AF1670" s="180"/>
      <c r="AG1670" s="180"/>
      <c r="AH1670" s="207">
        <v>408.6</v>
      </c>
    </row>
    <row r="1671" spans="2:34" ht="24.75" x14ac:dyDescent="0.25">
      <c r="B1671" s="26"/>
      <c r="C1671" s="48" t="s">
        <v>1569</v>
      </c>
      <c r="D1671" s="49">
        <v>0</v>
      </c>
      <c r="E1671" s="23"/>
      <c r="F1671" s="286" t="s">
        <v>2522</v>
      </c>
      <c r="G1671" s="287" t="s">
        <v>2524</v>
      </c>
      <c r="H1671" s="287" t="s">
        <v>2523</v>
      </c>
      <c r="I1671" s="50">
        <v>0</v>
      </c>
      <c r="J1671" s="169"/>
      <c r="K1671" s="169"/>
      <c r="L1671" s="169"/>
      <c r="M1671" s="169"/>
      <c r="N1671" s="169"/>
      <c r="O1671" s="169"/>
      <c r="P1671" s="169"/>
      <c r="Q1671" s="169"/>
      <c r="R1671" s="169"/>
      <c r="S1671" s="207"/>
      <c r="T1671" s="169"/>
      <c r="U1671" s="169"/>
      <c r="V1671" s="169"/>
      <c r="W1671" s="180"/>
      <c r="X1671" s="207">
        <v>0</v>
      </c>
      <c r="Y1671" s="263">
        <v>0</v>
      </c>
      <c r="Z1671" s="169"/>
      <c r="AA1671" s="169"/>
      <c r="AB1671" s="169"/>
      <c r="AC1671" s="169"/>
      <c r="AD1671" s="169"/>
      <c r="AE1671" s="169"/>
      <c r="AF1671" s="180"/>
      <c r="AG1671" s="180"/>
      <c r="AH1671" s="207">
        <v>0</v>
      </c>
    </row>
    <row r="1672" spans="2:34" ht="24.75" x14ac:dyDescent="0.25">
      <c r="B1672" s="26"/>
      <c r="C1672" s="48" t="s">
        <v>1570</v>
      </c>
      <c r="D1672" s="49">
        <v>0</v>
      </c>
      <c r="E1672" s="23"/>
      <c r="F1672" s="286" t="s">
        <v>2522</v>
      </c>
      <c r="G1672" s="287" t="s">
        <v>2524</v>
      </c>
      <c r="H1672" s="287" t="s">
        <v>2523</v>
      </c>
      <c r="I1672" s="50">
        <v>0</v>
      </c>
      <c r="J1672" s="169"/>
      <c r="K1672" s="169"/>
      <c r="L1672" s="169"/>
      <c r="M1672" s="169"/>
      <c r="N1672" s="169"/>
      <c r="O1672" s="169"/>
      <c r="P1672" s="169"/>
      <c r="Q1672" s="169"/>
      <c r="R1672" s="169"/>
      <c r="S1672" s="207"/>
      <c r="T1672" s="169"/>
      <c r="U1672" s="169"/>
      <c r="V1672" s="169"/>
      <c r="W1672" s="180"/>
      <c r="X1672" s="207">
        <v>0</v>
      </c>
      <c r="Y1672" s="263">
        <v>0</v>
      </c>
      <c r="Z1672" s="169"/>
      <c r="AA1672" s="169"/>
      <c r="AB1672" s="169"/>
      <c r="AC1672" s="169"/>
      <c r="AD1672" s="169"/>
      <c r="AE1672" s="169"/>
      <c r="AF1672" s="180"/>
      <c r="AG1672" s="180"/>
      <c r="AH1672" s="207">
        <v>0</v>
      </c>
    </row>
    <row r="1673" spans="2:34" ht="24.75" x14ac:dyDescent="0.25">
      <c r="B1673" s="26"/>
      <c r="C1673" s="48" t="s">
        <v>1571</v>
      </c>
      <c r="D1673" s="49">
        <v>0</v>
      </c>
      <c r="E1673" s="23"/>
      <c r="F1673" s="286" t="s">
        <v>2522</v>
      </c>
      <c r="G1673" s="287" t="s">
        <v>2524</v>
      </c>
      <c r="H1673" s="287" t="s">
        <v>2523</v>
      </c>
      <c r="I1673" s="50">
        <v>0</v>
      </c>
      <c r="J1673" s="169"/>
      <c r="K1673" s="169"/>
      <c r="L1673" s="169"/>
      <c r="M1673" s="169"/>
      <c r="N1673" s="169"/>
      <c r="O1673" s="169"/>
      <c r="P1673" s="169"/>
      <c r="Q1673" s="169"/>
      <c r="R1673" s="169"/>
      <c r="S1673" s="207"/>
      <c r="T1673" s="169"/>
      <c r="U1673" s="169"/>
      <c r="V1673" s="169"/>
      <c r="W1673" s="180"/>
      <c r="X1673" s="207">
        <v>0</v>
      </c>
      <c r="Y1673" s="263">
        <v>0</v>
      </c>
      <c r="Z1673" s="169"/>
      <c r="AA1673" s="169"/>
      <c r="AB1673" s="169"/>
      <c r="AC1673" s="169"/>
      <c r="AD1673" s="169"/>
      <c r="AE1673" s="169"/>
      <c r="AF1673" s="180"/>
      <c r="AG1673" s="180"/>
      <c r="AH1673" s="207">
        <v>0</v>
      </c>
    </row>
    <row r="1674" spans="2:34" ht="24.75" x14ac:dyDescent="0.25">
      <c r="B1674" s="26"/>
      <c r="C1674" s="48" t="s">
        <v>1572</v>
      </c>
      <c r="D1674" s="49">
        <v>0</v>
      </c>
      <c r="E1674" s="23"/>
      <c r="F1674" s="286" t="s">
        <v>2522</v>
      </c>
      <c r="G1674" s="287" t="s">
        <v>2524</v>
      </c>
      <c r="H1674" s="287" t="s">
        <v>2523</v>
      </c>
      <c r="I1674" s="50">
        <v>0</v>
      </c>
      <c r="J1674" s="169"/>
      <c r="K1674" s="169"/>
      <c r="L1674" s="169"/>
      <c r="M1674" s="169"/>
      <c r="N1674" s="169"/>
      <c r="O1674" s="169"/>
      <c r="P1674" s="169"/>
      <c r="Q1674" s="169"/>
      <c r="R1674" s="169"/>
      <c r="S1674" s="207"/>
      <c r="T1674" s="169"/>
      <c r="U1674" s="169"/>
      <c r="V1674" s="169"/>
      <c r="W1674" s="180"/>
      <c r="X1674" s="207">
        <v>0</v>
      </c>
      <c r="Y1674" s="263">
        <v>0</v>
      </c>
      <c r="Z1674" s="169"/>
      <c r="AA1674" s="169"/>
      <c r="AB1674" s="169"/>
      <c r="AC1674" s="169"/>
      <c r="AD1674" s="169"/>
      <c r="AE1674" s="169"/>
      <c r="AF1674" s="180"/>
      <c r="AG1674" s="180"/>
      <c r="AH1674" s="207">
        <v>0</v>
      </c>
    </row>
    <row r="1675" spans="2:34" ht="24.75" x14ac:dyDescent="0.25">
      <c r="B1675" s="26"/>
      <c r="C1675" s="48" t="s">
        <v>1573</v>
      </c>
      <c r="D1675" s="49">
        <v>0</v>
      </c>
      <c r="E1675" s="23"/>
      <c r="F1675" s="286" t="s">
        <v>2522</v>
      </c>
      <c r="G1675" s="287" t="s">
        <v>2524</v>
      </c>
      <c r="H1675" s="287" t="s">
        <v>2523</v>
      </c>
      <c r="I1675" s="50">
        <v>0</v>
      </c>
      <c r="J1675" s="169"/>
      <c r="K1675" s="169"/>
      <c r="L1675" s="169"/>
      <c r="M1675" s="169"/>
      <c r="N1675" s="169"/>
      <c r="O1675" s="169"/>
      <c r="P1675" s="169"/>
      <c r="Q1675" s="169"/>
      <c r="R1675" s="169"/>
      <c r="S1675" s="207"/>
      <c r="T1675" s="169"/>
      <c r="U1675" s="169"/>
      <c r="V1675" s="169"/>
      <c r="W1675" s="180"/>
      <c r="X1675" s="207">
        <v>0</v>
      </c>
      <c r="Y1675" s="263">
        <v>0</v>
      </c>
      <c r="Z1675" s="169"/>
      <c r="AA1675" s="169"/>
      <c r="AB1675" s="169"/>
      <c r="AC1675" s="169"/>
      <c r="AD1675" s="169"/>
      <c r="AE1675" s="169"/>
      <c r="AF1675" s="180"/>
      <c r="AG1675" s="180"/>
      <c r="AH1675" s="207">
        <v>0</v>
      </c>
    </row>
    <row r="1676" spans="2:34" ht="24.75" x14ac:dyDescent="0.25">
      <c r="B1676" s="26"/>
      <c r="C1676" s="48" t="s">
        <v>1574</v>
      </c>
      <c r="D1676" s="49">
        <v>15</v>
      </c>
      <c r="E1676" s="23">
        <v>62.790666666666667</v>
      </c>
      <c r="F1676" s="286" t="s">
        <v>2522</v>
      </c>
      <c r="G1676" s="287" t="s">
        <v>2524</v>
      </c>
      <c r="H1676" s="287" t="s">
        <v>2523</v>
      </c>
      <c r="I1676" s="50">
        <v>941.86</v>
      </c>
      <c r="J1676" s="169"/>
      <c r="K1676" s="169"/>
      <c r="L1676" s="169"/>
      <c r="M1676" s="169"/>
      <c r="N1676" s="169"/>
      <c r="O1676" s="169"/>
      <c r="P1676" s="169"/>
      <c r="Q1676" s="169"/>
      <c r="R1676" s="169">
        <v>5</v>
      </c>
      <c r="S1676" s="207">
        <v>315.18</v>
      </c>
      <c r="T1676" s="169"/>
      <c r="U1676" s="169"/>
      <c r="V1676" s="169"/>
      <c r="W1676" s="180"/>
      <c r="X1676" s="207">
        <v>10</v>
      </c>
      <c r="Y1676" s="263">
        <v>626.68000000000006</v>
      </c>
      <c r="Z1676" s="169"/>
      <c r="AA1676" s="169"/>
      <c r="AB1676" s="169"/>
      <c r="AC1676" s="169"/>
      <c r="AD1676" s="169"/>
      <c r="AE1676" s="169"/>
      <c r="AF1676" s="180"/>
      <c r="AG1676" s="180"/>
      <c r="AH1676" s="207">
        <v>941.86000000000013</v>
      </c>
    </row>
    <row r="1677" spans="2:34" ht="24.75" x14ac:dyDescent="0.25">
      <c r="B1677" s="26"/>
      <c r="C1677" s="48" t="s">
        <v>443</v>
      </c>
      <c r="D1677" s="49">
        <v>18</v>
      </c>
      <c r="E1677" s="23">
        <v>104.613</v>
      </c>
      <c r="F1677" s="286" t="s">
        <v>2522</v>
      </c>
      <c r="G1677" s="287" t="s">
        <v>2524</v>
      </c>
      <c r="H1677" s="287" t="s">
        <v>2523</v>
      </c>
      <c r="I1677" s="50">
        <v>1883.0340000000001</v>
      </c>
      <c r="J1677" s="169"/>
      <c r="K1677" s="169"/>
      <c r="L1677" s="169"/>
      <c r="M1677" s="169"/>
      <c r="N1677" s="169"/>
      <c r="O1677" s="169"/>
      <c r="P1677" s="169"/>
      <c r="Q1677" s="169"/>
      <c r="R1677" s="169"/>
      <c r="S1677" s="207"/>
      <c r="T1677" s="169"/>
      <c r="U1677" s="169"/>
      <c r="V1677" s="169"/>
      <c r="W1677" s="180"/>
      <c r="X1677" s="207">
        <v>18</v>
      </c>
      <c r="Y1677" s="263">
        <v>1883.0340000000001</v>
      </c>
      <c r="Z1677" s="169"/>
      <c r="AA1677" s="169"/>
      <c r="AB1677" s="169"/>
      <c r="AC1677" s="169"/>
      <c r="AD1677" s="169"/>
      <c r="AE1677" s="169"/>
      <c r="AF1677" s="180"/>
      <c r="AG1677" s="180"/>
      <c r="AH1677" s="207">
        <v>1883.0340000000001</v>
      </c>
    </row>
    <row r="1678" spans="2:34" ht="24.75" x14ac:dyDescent="0.25">
      <c r="B1678" s="26"/>
      <c r="C1678" s="48" t="s">
        <v>1575</v>
      </c>
      <c r="D1678" s="49">
        <v>0</v>
      </c>
      <c r="E1678" s="23"/>
      <c r="F1678" s="286" t="s">
        <v>2522</v>
      </c>
      <c r="G1678" s="287" t="s">
        <v>2524</v>
      </c>
      <c r="H1678" s="287" t="s">
        <v>2523</v>
      </c>
      <c r="I1678" s="50">
        <v>0</v>
      </c>
      <c r="J1678" s="169"/>
      <c r="K1678" s="169"/>
      <c r="L1678" s="169"/>
      <c r="M1678" s="169"/>
      <c r="N1678" s="169"/>
      <c r="O1678" s="169"/>
      <c r="P1678" s="169"/>
      <c r="Q1678" s="169"/>
      <c r="R1678" s="169"/>
      <c r="S1678" s="207"/>
      <c r="T1678" s="169"/>
      <c r="U1678" s="169"/>
      <c r="V1678" s="169"/>
      <c r="W1678" s="180"/>
      <c r="X1678" s="207">
        <v>0</v>
      </c>
      <c r="Y1678" s="263">
        <v>0</v>
      </c>
      <c r="Z1678" s="169"/>
      <c r="AA1678" s="169"/>
      <c r="AB1678" s="169"/>
      <c r="AC1678" s="169"/>
      <c r="AD1678" s="169"/>
      <c r="AE1678" s="169"/>
      <c r="AF1678" s="180"/>
      <c r="AG1678" s="180"/>
      <c r="AH1678" s="207">
        <v>0</v>
      </c>
    </row>
    <row r="1679" spans="2:34" ht="24.75" x14ac:dyDescent="0.25">
      <c r="B1679" s="26"/>
      <c r="C1679" s="48" t="s">
        <v>1576</v>
      </c>
      <c r="D1679" s="49">
        <v>0</v>
      </c>
      <c r="E1679" s="23"/>
      <c r="F1679" s="286" t="s">
        <v>2522</v>
      </c>
      <c r="G1679" s="287" t="s">
        <v>2524</v>
      </c>
      <c r="H1679" s="287" t="s">
        <v>2523</v>
      </c>
      <c r="I1679" s="50">
        <v>0</v>
      </c>
      <c r="J1679" s="169"/>
      <c r="K1679" s="169"/>
      <c r="L1679" s="169"/>
      <c r="M1679" s="169"/>
      <c r="N1679" s="169"/>
      <c r="O1679" s="169"/>
      <c r="P1679" s="169"/>
      <c r="Q1679" s="169"/>
      <c r="R1679" s="169"/>
      <c r="S1679" s="207"/>
      <c r="T1679" s="169"/>
      <c r="U1679" s="169"/>
      <c r="V1679" s="169"/>
      <c r="W1679" s="180"/>
      <c r="X1679" s="207">
        <v>0</v>
      </c>
      <c r="Y1679" s="263">
        <v>0</v>
      </c>
      <c r="Z1679" s="169"/>
      <c r="AA1679" s="169"/>
      <c r="AB1679" s="169"/>
      <c r="AC1679" s="169"/>
      <c r="AD1679" s="169"/>
      <c r="AE1679" s="169"/>
      <c r="AF1679" s="180"/>
      <c r="AG1679" s="180"/>
      <c r="AH1679" s="207">
        <v>0</v>
      </c>
    </row>
    <row r="1680" spans="2:34" ht="24.75" x14ac:dyDescent="0.25">
      <c r="B1680" s="26"/>
      <c r="C1680" s="48" t="s">
        <v>1577</v>
      </c>
      <c r="D1680" s="49">
        <v>0</v>
      </c>
      <c r="E1680" s="23"/>
      <c r="F1680" s="286" t="s">
        <v>2522</v>
      </c>
      <c r="G1680" s="287" t="s">
        <v>2524</v>
      </c>
      <c r="H1680" s="287" t="s">
        <v>2523</v>
      </c>
      <c r="I1680" s="50">
        <v>0</v>
      </c>
      <c r="J1680" s="169"/>
      <c r="K1680" s="169"/>
      <c r="L1680" s="169"/>
      <c r="M1680" s="169"/>
      <c r="N1680" s="169"/>
      <c r="O1680" s="169"/>
      <c r="P1680" s="169"/>
      <c r="Q1680" s="169"/>
      <c r="R1680" s="169"/>
      <c r="S1680" s="207"/>
      <c r="T1680" s="169"/>
      <c r="U1680" s="169"/>
      <c r="V1680" s="169"/>
      <c r="W1680" s="180"/>
      <c r="X1680" s="207">
        <v>0</v>
      </c>
      <c r="Y1680" s="263">
        <v>0</v>
      </c>
      <c r="Z1680" s="169"/>
      <c r="AA1680" s="169"/>
      <c r="AB1680" s="169"/>
      <c r="AC1680" s="169"/>
      <c r="AD1680" s="169"/>
      <c r="AE1680" s="169"/>
      <c r="AF1680" s="180"/>
      <c r="AG1680" s="180"/>
      <c r="AH1680" s="207">
        <v>0</v>
      </c>
    </row>
    <row r="1681" spans="2:34" ht="24.75" x14ac:dyDescent="0.25">
      <c r="B1681" s="26"/>
      <c r="C1681" s="48" t="s">
        <v>1578</v>
      </c>
      <c r="D1681" s="49">
        <v>0</v>
      </c>
      <c r="E1681" s="23"/>
      <c r="F1681" s="286" t="s">
        <v>2522</v>
      </c>
      <c r="G1681" s="287" t="s">
        <v>2524</v>
      </c>
      <c r="H1681" s="287" t="s">
        <v>2523</v>
      </c>
      <c r="I1681" s="50">
        <v>0</v>
      </c>
      <c r="J1681" s="169"/>
      <c r="K1681" s="169"/>
      <c r="L1681" s="169"/>
      <c r="M1681" s="169"/>
      <c r="N1681" s="169"/>
      <c r="O1681" s="169"/>
      <c r="P1681" s="169"/>
      <c r="Q1681" s="169"/>
      <c r="R1681" s="169"/>
      <c r="S1681" s="207"/>
      <c r="T1681" s="169"/>
      <c r="U1681" s="169"/>
      <c r="V1681" s="169"/>
      <c r="W1681" s="180"/>
      <c r="X1681" s="207">
        <v>0</v>
      </c>
      <c r="Y1681" s="263">
        <v>0</v>
      </c>
      <c r="Z1681" s="169"/>
      <c r="AA1681" s="169"/>
      <c r="AB1681" s="169"/>
      <c r="AC1681" s="169"/>
      <c r="AD1681" s="169"/>
      <c r="AE1681" s="169"/>
      <c r="AF1681" s="180"/>
      <c r="AG1681" s="180"/>
      <c r="AH1681" s="207">
        <v>0</v>
      </c>
    </row>
    <row r="1682" spans="2:34" ht="24.75" x14ac:dyDescent="0.25">
      <c r="B1682" s="26"/>
      <c r="C1682" s="48" t="s">
        <v>1579</v>
      </c>
      <c r="D1682" s="49">
        <v>2</v>
      </c>
      <c r="E1682" s="23">
        <v>124.85</v>
      </c>
      <c r="F1682" s="286" t="s">
        <v>2522</v>
      </c>
      <c r="G1682" s="287" t="s">
        <v>2524</v>
      </c>
      <c r="H1682" s="287" t="s">
        <v>2523</v>
      </c>
      <c r="I1682" s="50">
        <v>249.7</v>
      </c>
      <c r="J1682" s="169"/>
      <c r="K1682" s="169"/>
      <c r="L1682" s="169"/>
      <c r="M1682" s="169"/>
      <c r="N1682" s="169"/>
      <c r="O1682" s="169"/>
      <c r="P1682" s="169"/>
      <c r="Q1682" s="169"/>
      <c r="R1682" s="169"/>
      <c r="S1682" s="207"/>
      <c r="T1682" s="169"/>
      <c r="U1682" s="169"/>
      <c r="V1682" s="169"/>
      <c r="W1682" s="180"/>
      <c r="X1682" s="207">
        <v>2</v>
      </c>
      <c r="Y1682" s="263">
        <v>249.7</v>
      </c>
      <c r="Z1682" s="169"/>
      <c r="AA1682" s="169"/>
      <c r="AB1682" s="169"/>
      <c r="AC1682" s="169"/>
      <c r="AD1682" s="169"/>
      <c r="AE1682" s="169"/>
      <c r="AF1682" s="180"/>
      <c r="AG1682" s="180"/>
      <c r="AH1682" s="207">
        <v>249.7</v>
      </c>
    </row>
    <row r="1683" spans="2:34" ht="24.75" x14ac:dyDescent="0.25">
      <c r="B1683" s="26"/>
      <c r="C1683" s="48" t="s">
        <v>1580</v>
      </c>
      <c r="D1683" s="49">
        <v>0</v>
      </c>
      <c r="E1683" s="23"/>
      <c r="F1683" s="286" t="s">
        <v>2522</v>
      </c>
      <c r="G1683" s="287" t="s">
        <v>2524</v>
      </c>
      <c r="H1683" s="287" t="s">
        <v>2523</v>
      </c>
      <c r="I1683" s="50">
        <v>0</v>
      </c>
      <c r="J1683" s="169"/>
      <c r="K1683" s="169"/>
      <c r="L1683" s="169"/>
      <c r="M1683" s="169"/>
      <c r="N1683" s="169"/>
      <c r="O1683" s="169"/>
      <c r="P1683" s="169"/>
      <c r="Q1683" s="169"/>
      <c r="R1683" s="169"/>
      <c r="S1683" s="207"/>
      <c r="T1683" s="169"/>
      <c r="U1683" s="169"/>
      <c r="V1683" s="169"/>
      <c r="W1683" s="180"/>
      <c r="X1683" s="207">
        <v>0</v>
      </c>
      <c r="Y1683" s="263">
        <v>0</v>
      </c>
      <c r="Z1683" s="169"/>
      <c r="AA1683" s="169"/>
      <c r="AB1683" s="169"/>
      <c r="AC1683" s="169"/>
      <c r="AD1683" s="169"/>
      <c r="AE1683" s="169"/>
      <c r="AF1683" s="180"/>
      <c r="AG1683" s="180"/>
      <c r="AH1683" s="207">
        <v>0</v>
      </c>
    </row>
    <row r="1684" spans="2:34" ht="24.75" x14ac:dyDescent="0.25">
      <c r="B1684" s="26"/>
      <c r="C1684" s="48" t="s">
        <v>1581</v>
      </c>
      <c r="D1684" s="49">
        <v>0</v>
      </c>
      <c r="E1684" s="23"/>
      <c r="F1684" s="286" t="s">
        <v>2522</v>
      </c>
      <c r="G1684" s="287" t="s">
        <v>2524</v>
      </c>
      <c r="H1684" s="287" t="s">
        <v>2523</v>
      </c>
      <c r="I1684" s="50">
        <v>0</v>
      </c>
      <c r="J1684" s="169"/>
      <c r="K1684" s="169"/>
      <c r="L1684" s="169"/>
      <c r="M1684" s="169"/>
      <c r="N1684" s="169"/>
      <c r="O1684" s="169"/>
      <c r="P1684" s="169"/>
      <c r="Q1684" s="169"/>
      <c r="R1684" s="169"/>
      <c r="S1684" s="207"/>
      <c r="T1684" s="169"/>
      <c r="U1684" s="169"/>
      <c r="V1684" s="169"/>
      <c r="W1684" s="180"/>
      <c r="X1684" s="207">
        <v>0</v>
      </c>
      <c r="Y1684" s="263">
        <v>0</v>
      </c>
      <c r="Z1684" s="169"/>
      <c r="AA1684" s="169"/>
      <c r="AB1684" s="169"/>
      <c r="AC1684" s="169"/>
      <c r="AD1684" s="169"/>
      <c r="AE1684" s="169"/>
      <c r="AF1684" s="180"/>
      <c r="AG1684" s="180"/>
      <c r="AH1684" s="207">
        <v>0</v>
      </c>
    </row>
    <row r="1685" spans="2:34" ht="24.75" x14ac:dyDescent="0.25">
      <c r="B1685" s="26"/>
      <c r="C1685" s="48" t="s">
        <v>1582</v>
      </c>
      <c r="D1685" s="49">
        <v>2</v>
      </c>
      <c r="E1685" s="23">
        <v>3.56</v>
      </c>
      <c r="F1685" s="286" t="s">
        <v>2522</v>
      </c>
      <c r="G1685" s="287" t="s">
        <v>2524</v>
      </c>
      <c r="H1685" s="287" t="s">
        <v>2523</v>
      </c>
      <c r="I1685" s="50">
        <v>7.12</v>
      </c>
      <c r="J1685" s="169"/>
      <c r="K1685" s="169"/>
      <c r="L1685" s="169"/>
      <c r="M1685" s="169"/>
      <c r="N1685" s="169"/>
      <c r="O1685" s="169"/>
      <c r="P1685" s="169"/>
      <c r="Q1685" s="169"/>
      <c r="R1685" s="169"/>
      <c r="S1685" s="207"/>
      <c r="T1685" s="169"/>
      <c r="U1685" s="169"/>
      <c r="V1685" s="169"/>
      <c r="W1685" s="180"/>
      <c r="X1685" s="207">
        <v>2</v>
      </c>
      <c r="Y1685" s="263">
        <v>7.12</v>
      </c>
      <c r="Z1685" s="169"/>
      <c r="AA1685" s="169"/>
      <c r="AB1685" s="169"/>
      <c r="AC1685" s="169"/>
      <c r="AD1685" s="169"/>
      <c r="AE1685" s="169"/>
      <c r="AF1685" s="180"/>
      <c r="AG1685" s="180"/>
      <c r="AH1685" s="207">
        <v>7.12</v>
      </c>
    </row>
    <row r="1686" spans="2:34" ht="24.75" x14ac:dyDescent="0.25">
      <c r="B1686" s="26"/>
      <c r="C1686" s="48" t="s">
        <v>1583</v>
      </c>
      <c r="D1686" s="49">
        <v>0</v>
      </c>
      <c r="E1686" s="23"/>
      <c r="F1686" s="286" t="s">
        <v>2522</v>
      </c>
      <c r="G1686" s="287" t="s">
        <v>2524</v>
      </c>
      <c r="H1686" s="287" t="s">
        <v>2523</v>
      </c>
      <c r="I1686" s="50">
        <v>0</v>
      </c>
      <c r="J1686" s="169"/>
      <c r="K1686" s="169"/>
      <c r="L1686" s="169"/>
      <c r="M1686" s="169"/>
      <c r="N1686" s="169"/>
      <c r="O1686" s="169"/>
      <c r="P1686" s="169"/>
      <c r="Q1686" s="169"/>
      <c r="R1686" s="169"/>
      <c r="S1686" s="207"/>
      <c r="T1686" s="169"/>
      <c r="U1686" s="169"/>
      <c r="V1686" s="169"/>
      <c r="W1686" s="180"/>
      <c r="X1686" s="207">
        <v>0</v>
      </c>
      <c r="Y1686" s="263">
        <v>0</v>
      </c>
      <c r="Z1686" s="169"/>
      <c r="AA1686" s="169"/>
      <c r="AB1686" s="169"/>
      <c r="AC1686" s="169"/>
      <c r="AD1686" s="169"/>
      <c r="AE1686" s="169"/>
      <c r="AF1686" s="180"/>
      <c r="AG1686" s="180"/>
      <c r="AH1686" s="207">
        <v>0</v>
      </c>
    </row>
    <row r="1687" spans="2:34" ht="24.75" x14ac:dyDescent="0.25">
      <c r="B1687" s="26"/>
      <c r="C1687" s="48" t="s">
        <v>1584</v>
      </c>
      <c r="D1687" s="49">
        <v>1</v>
      </c>
      <c r="E1687" s="23">
        <v>85.37</v>
      </c>
      <c r="F1687" s="286" t="s">
        <v>2522</v>
      </c>
      <c r="G1687" s="287" t="s">
        <v>2524</v>
      </c>
      <c r="H1687" s="287" t="s">
        <v>2523</v>
      </c>
      <c r="I1687" s="50">
        <v>85.37</v>
      </c>
      <c r="J1687" s="169"/>
      <c r="K1687" s="169"/>
      <c r="L1687" s="169"/>
      <c r="M1687" s="169"/>
      <c r="N1687" s="169"/>
      <c r="O1687" s="169"/>
      <c r="P1687" s="169"/>
      <c r="Q1687" s="169"/>
      <c r="R1687" s="169">
        <v>1</v>
      </c>
      <c r="S1687" s="207">
        <v>85.37</v>
      </c>
      <c r="T1687" s="169"/>
      <c r="U1687" s="169"/>
      <c r="V1687" s="169"/>
      <c r="W1687" s="180"/>
      <c r="X1687" s="207">
        <v>0</v>
      </c>
      <c r="Y1687" s="263">
        <v>0</v>
      </c>
      <c r="Z1687" s="169"/>
      <c r="AA1687" s="169"/>
      <c r="AB1687" s="169"/>
      <c r="AC1687" s="169"/>
      <c r="AD1687" s="169"/>
      <c r="AE1687" s="169"/>
      <c r="AF1687" s="180"/>
      <c r="AG1687" s="180"/>
      <c r="AH1687" s="207">
        <v>85.37</v>
      </c>
    </row>
    <row r="1688" spans="2:34" ht="24.75" x14ac:dyDescent="0.25">
      <c r="B1688" s="26"/>
      <c r="C1688" s="48" t="s">
        <v>1552</v>
      </c>
      <c r="D1688" s="49">
        <v>1</v>
      </c>
      <c r="E1688" s="23">
        <v>1002.24</v>
      </c>
      <c r="F1688" s="286" t="s">
        <v>2522</v>
      </c>
      <c r="G1688" s="287" t="s">
        <v>2524</v>
      </c>
      <c r="H1688" s="287" t="s">
        <v>2523</v>
      </c>
      <c r="I1688" s="50">
        <v>1002.24</v>
      </c>
      <c r="J1688" s="169"/>
      <c r="K1688" s="169"/>
      <c r="L1688" s="169"/>
      <c r="M1688" s="169"/>
      <c r="N1688" s="169"/>
      <c r="O1688" s="169"/>
      <c r="P1688" s="169"/>
      <c r="Q1688" s="169"/>
      <c r="R1688" s="169"/>
      <c r="S1688" s="207"/>
      <c r="T1688" s="169"/>
      <c r="U1688" s="169"/>
      <c r="V1688" s="169"/>
      <c r="W1688" s="180"/>
      <c r="X1688" s="207">
        <v>1</v>
      </c>
      <c r="Y1688" s="263">
        <v>1002.24</v>
      </c>
      <c r="Z1688" s="169"/>
      <c r="AA1688" s="169"/>
      <c r="AB1688" s="169"/>
      <c r="AC1688" s="169"/>
      <c r="AD1688" s="169"/>
      <c r="AE1688" s="169"/>
      <c r="AF1688" s="180"/>
      <c r="AG1688" s="180"/>
      <c r="AH1688" s="207">
        <v>1002.24</v>
      </c>
    </row>
    <row r="1689" spans="2:34" ht="24.75" x14ac:dyDescent="0.25">
      <c r="B1689" s="26"/>
      <c r="C1689" s="48" t="s">
        <v>1585</v>
      </c>
      <c r="D1689" s="49">
        <v>0</v>
      </c>
      <c r="E1689" s="23"/>
      <c r="F1689" s="286" t="s">
        <v>2522</v>
      </c>
      <c r="G1689" s="287" t="s">
        <v>2524</v>
      </c>
      <c r="H1689" s="287" t="s">
        <v>2523</v>
      </c>
      <c r="I1689" s="50">
        <v>0</v>
      </c>
      <c r="J1689" s="169"/>
      <c r="K1689" s="169"/>
      <c r="L1689" s="169"/>
      <c r="M1689" s="169"/>
      <c r="N1689" s="169"/>
      <c r="O1689" s="169"/>
      <c r="P1689" s="169"/>
      <c r="Q1689" s="169"/>
      <c r="R1689" s="169"/>
      <c r="S1689" s="207"/>
      <c r="T1689" s="169"/>
      <c r="U1689" s="169"/>
      <c r="V1689" s="169"/>
      <c r="W1689" s="180"/>
      <c r="X1689" s="207">
        <v>0</v>
      </c>
      <c r="Y1689" s="263">
        <v>0</v>
      </c>
      <c r="Z1689" s="169"/>
      <c r="AA1689" s="169"/>
      <c r="AB1689" s="169"/>
      <c r="AC1689" s="169"/>
      <c r="AD1689" s="169"/>
      <c r="AE1689" s="169"/>
      <c r="AF1689" s="180"/>
      <c r="AG1689" s="180"/>
      <c r="AH1689" s="207">
        <v>0</v>
      </c>
    </row>
    <row r="1690" spans="2:34" ht="24.75" x14ac:dyDescent="0.25">
      <c r="B1690" s="26"/>
      <c r="C1690" s="48" t="s">
        <v>1586</v>
      </c>
      <c r="D1690" s="49">
        <v>0</v>
      </c>
      <c r="E1690" s="23"/>
      <c r="F1690" s="286" t="s">
        <v>2522</v>
      </c>
      <c r="G1690" s="287" t="s">
        <v>2524</v>
      </c>
      <c r="H1690" s="287" t="s">
        <v>2523</v>
      </c>
      <c r="I1690" s="50">
        <v>0</v>
      </c>
      <c r="J1690" s="169"/>
      <c r="K1690" s="169"/>
      <c r="L1690" s="169"/>
      <c r="M1690" s="169"/>
      <c r="N1690" s="169"/>
      <c r="O1690" s="169"/>
      <c r="P1690" s="169"/>
      <c r="Q1690" s="169"/>
      <c r="R1690" s="169"/>
      <c r="S1690" s="207"/>
      <c r="T1690" s="169"/>
      <c r="U1690" s="169"/>
      <c r="V1690" s="169"/>
      <c r="W1690" s="180"/>
      <c r="X1690" s="207">
        <v>0</v>
      </c>
      <c r="Y1690" s="263">
        <v>0</v>
      </c>
      <c r="Z1690" s="169"/>
      <c r="AA1690" s="169"/>
      <c r="AB1690" s="169"/>
      <c r="AC1690" s="169"/>
      <c r="AD1690" s="169"/>
      <c r="AE1690" s="169"/>
      <c r="AF1690" s="180"/>
      <c r="AG1690" s="180"/>
      <c r="AH1690" s="207">
        <v>0</v>
      </c>
    </row>
    <row r="1691" spans="2:34" ht="24.75" x14ac:dyDescent="0.25">
      <c r="B1691" s="26"/>
      <c r="C1691" s="48" t="s">
        <v>1587</v>
      </c>
      <c r="D1691" s="49">
        <v>3</v>
      </c>
      <c r="E1691" s="23">
        <v>246</v>
      </c>
      <c r="F1691" s="286" t="s">
        <v>2522</v>
      </c>
      <c r="G1691" s="287" t="s">
        <v>2524</v>
      </c>
      <c r="H1691" s="287" t="s">
        <v>2523</v>
      </c>
      <c r="I1691" s="50">
        <v>738</v>
      </c>
      <c r="J1691" s="169"/>
      <c r="K1691" s="169"/>
      <c r="L1691" s="169"/>
      <c r="M1691" s="169"/>
      <c r="N1691" s="169"/>
      <c r="O1691" s="169"/>
      <c r="P1691" s="169"/>
      <c r="Q1691" s="169"/>
      <c r="R1691" s="169"/>
      <c r="S1691" s="207"/>
      <c r="T1691" s="169"/>
      <c r="U1691" s="169"/>
      <c r="V1691" s="169"/>
      <c r="W1691" s="180"/>
      <c r="X1691" s="207">
        <v>3</v>
      </c>
      <c r="Y1691" s="263">
        <v>738</v>
      </c>
      <c r="Z1691" s="169"/>
      <c r="AA1691" s="169"/>
      <c r="AB1691" s="169"/>
      <c r="AC1691" s="169"/>
      <c r="AD1691" s="169"/>
      <c r="AE1691" s="169"/>
      <c r="AF1691" s="180"/>
      <c r="AG1691" s="180"/>
      <c r="AH1691" s="207">
        <v>738</v>
      </c>
    </row>
    <row r="1692" spans="2:34" ht="24.75" x14ac:dyDescent="0.25">
      <c r="B1692" s="26"/>
      <c r="C1692" s="48" t="s">
        <v>1588</v>
      </c>
      <c r="D1692" s="49">
        <v>3</v>
      </c>
      <c r="E1692" s="23">
        <v>230</v>
      </c>
      <c r="F1692" s="286" t="s">
        <v>2522</v>
      </c>
      <c r="G1692" s="287" t="s">
        <v>2524</v>
      </c>
      <c r="H1692" s="287" t="s">
        <v>2523</v>
      </c>
      <c r="I1692" s="50">
        <v>690</v>
      </c>
      <c r="J1692" s="169"/>
      <c r="K1692" s="169"/>
      <c r="L1692" s="169"/>
      <c r="M1692" s="169"/>
      <c r="N1692" s="169"/>
      <c r="O1692" s="169"/>
      <c r="P1692" s="169"/>
      <c r="Q1692" s="169"/>
      <c r="R1692" s="169"/>
      <c r="S1692" s="207"/>
      <c r="T1692" s="169"/>
      <c r="U1692" s="169"/>
      <c r="V1692" s="169"/>
      <c r="W1692" s="180"/>
      <c r="X1692" s="207">
        <v>3</v>
      </c>
      <c r="Y1692" s="263">
        <v>690</v>
      </c>
      <c r="Z1692" s="169"/>
      <c r="AA1692" s="169"/>
      <c r="AB1692" s="169"/>
      <c r="AC1692" s="169"/>
      <c r="AD1692" s="169"/>
      <c r="AE1692" s="169"/>
      <c r="AF1692" s="180"/>
      <c r="AG1692" s="180"/>
      <c r="AH1692" s="207">
        <v>690</v>
      </c>
    </row>
    <row r="1693" spans="2:34" ht="24.75" x14ac:dyDescent="0.25">
      <c r="B1693" s="26"/>
      <c r="C1693" s="48" t="s">
        <v>1589</v>
      </c>
      <c r="D1693" s="49">
        <v>1</v>
      </c>
      <c r="E1693" s="23">
        <v>54.27</v>
      </c>
      <c r="F1693" s="286" t="s">
        <v>2522</v>
      </c>
      <c r="G1693" s="287" t="s">
        <v>2524</v>
      </c>
      <c r="H1693" s="287" t="s">
        <v>2523</v>
      </c>
      <c r="I1693" s="50">
        <v>54.27</v>
      </c>
      <c r="J1693" s="169"/>
      <c r="K1693" s="169"/>
      <c r="L1693" s="169"/>
      <c r="M1693" s="169"/>
      <c r="N1693" s="169"/>
      <c r="O1693" s="169"/>
      <c r="P1693" s="169"/>
      <c r="Q1693" s="169"/>
      <c r="R1693" s="169"/>
      <c r="S1693" s="207"/>
      <c r="T1693" s="169"/>
      <c r="U1693" s="169"/>
      <c r="V1693" s="169"/>
      <c r="W1693" s="180"/>
      <c r="X1693" s="207">
        <v>1</v>
      </c>
      <c r="Y1693" s="263">
        <v>54.27</v>
      </c>
      <c r="Z1693" s="169"/>
      <c r="AA1693" s="169"/>
      <c r="AB1693" s="169"/>
      <c r="AC1693" s="169"/>
      <c r="AD1693" s="169"/>
      <c r="AE1693" s="169"/>
      <c r="AF1693" s="180"/>
      <c r="AG1693" s="180"/>
      <c r="AH1693" s="207">
        <v>54.27</v>
      </c>
    </row>
    <row r="1694" spans="2:34" ht="24.75" x14ac:dyDescent="0.25">
      <c r="B1694" s="26"/>
      <c r="C1694" s="48" t="s">
        <v>1590</v>
      </c>
      <c r="D1694" s="49">
        <v>0</v>
      </c>
      <c r="E1694" s="23"/>
      <c r="F1694" s="286" t="s">
        <v>2522</v>
      </c>
      <c r="G1694" s="287" t="s">
        <v>2524</v>
      </c>
      <c r="H1694" s="287" t="s">
        <v>2523</v>
      </c>
      <c r="I1694" s="50">
        <v>0</v>
      </c>
      <c r="J1694" s="169"/>
      <c r="K1694" s="169"/>
      <c r="L1694" s="169"/>
      <c r="M1694" s="169"/>
      <c r="N1694" s="169"/>
      <c r="O1694" s="169"/>
      <c r="P1694" s="169"/>
      <c r="Q1694" s="169"/>
      <c r="R1694" s="169"/>
      <c r="S1694" s="207"/>
      <c r="T1694" s="169"/>
      <c r="U1694" s="169"/>
      <c r="V1694" s="169"/>
      <c r="W1694" s="180"/>
      <c r="X1694" s="207">
        <v>0</v>
      </c>
      <c r="Y1694" s="263">
        <v>0</v>
      </c>
      <c r="Z1694" s="169"/>
      <c r="AA1694" s="169"/>
      <c r="AB1694" s="169"/>
      <c r="AC1694" s="169"/>
      <c r="AD1694" s="169"/>
      <c r="AE1694" s="169"/>
      <c r="AF1694" s="180"/>
      <c r="AG1694" s="180"/>
      <c r="AH1694" s="207">
        <v>0</v>
      </c>
    </row>
    <row r="1695" spans="2:34" ht="24.75" x14ac:dyDescent="0.25">
      <c r="B1695" s="26"/>
      <c r="C1695" s="48" t="s">
        <v>1591</v>
      </c>
      <c r="D1695" s="49">
        <v>1</v>
      </c>
      <c r="E1695" s="23">
        <v>684.85</v>
      </c>
      <c r="F1695" s="286" t="s">
        <v>2522</v>
      </c>
      <c r="G1695" s="287" t="s">
        <v>2524</v>
      </c>
      <c r="H1695" s="287" t="s">
        <v>2523</v>
      </c>
      <c r="I1695" s="50">
        <v>684.85</v>
      </c>
      <c r="J1695" s="169"/>
      <c r="K1695" s="169"/>
      <c r="L1695" s="169"/>
      <c r="M1695" s="169"/>
      <c r="N1695" s="169"/>
      <c r="O1695" s="169"/>
      <c r="P1695" s="169"/>
      <c r="Q1695" s="169"/>
      <c r="R1695" s="169"/>
      <c r="S1695" s="207"/>
      <c r="T1695" s="169"/>
      <c r="U1695" s="169"/>
      <c r="V1695" s="169"/>
      <c r="W1695" s="180"/>
      <c r="X1695" s="207">
        <v>1</v>
      </c>
      <c r="Y1695" s="263">
        <v>684.85</v>
      </c>
      <c r="Z1695" s="169"/>
      <c r="AA1695" s="169"/>
      <c r="AB1695" s="169"/>
      <c r="AC1695" s="169"/>
      <c r="AD1695" s="169"/>
      <c r="AE1695" s="169"/>
      <c r="AF1695" s="180"/>
      <c r="AG1695" s="180"/>
      <c r="AH1695" s="207">
        <v>684.85</v>
      </c>
    </row>
    <row r="1696" spans="2:34" ht="24.75" x14ac:dyDescent="0.25">
      <c r="B1696" s="26"/>
      <c r="C1696" s="48" t="s">
        <v>1592</v>
      </c>
      <c r="D1696" s="49">
        <v>2</v>
      </c>
      <c r="E1696" s="23">
        <v>120</v>
      </c>
      <c r="F1696" s="286" t="s">
        <v>2522</v>
      </c>
      <c r="G1696" s="287" t="s">
        <v>2524</v>
      </c>
      <c r="H1696" s="287" t="s">
        <v>2523</v>
      </c>
      <c r="I1696" s="50">
        <v>240</v>
      </c>
      <c r="J1696" s="169"/>
      <c r="K1696" s="169"/>
      <c r="L1696" s="169"/>
      <c r="M1696" s="169"/>
      <c r="N1696" s="169"/>
      <c r="O1696" s="169"/>
      <c r="P1696" s="169"/>
      <c r="Q1696" s="169"/>
      <c r="R1696" s="169">
        <v>1</v>
      </c>
      <c r="S1696" s="207">
        <v>120</v>
      </c>
      <c r="T1696" s="169"/>
      <c r="U1696" s="169"/>
      <c r="V1696" s="169"/>
      <c r="W1696" s="180"/>
      <c r="X1696" s="207">
        <v>1</v>
      </c>
      <c r="Y1696" s="263">
        <v>120</v>
      </c>
      <c r="Z1696" s="169"/>
      <c r="AA1696" s="169"/>
      <c r="AB1696" s="169"/>
      <c r="AC1696" s="169"/>
      <c r="AD1696" s="169"/>
      <c r="AE1696" s="169"/>
      <c r="AF1696" s="180"/>
      <c r="AG1696" s="180"/>
      <c r="AH1696" s="207">
        <v>240</v>
      </c>
    </row>
    <row r="1697" spans="2:34" ht="24.75" x14ac:dyDescent="0.25">
      <c r="B1697" s="26"/>
      <c r="C1697" s="48" t="s">
        <v>1593</v>
      </c>
      <c r="D1697" s="49">
        <v>0</v>
      </c>
      <c r="E1697" s="23"/>
      <c r="F1697" s="286" t="s">
        <v>2522</v>
      </c>
      <c r="G1697" s="287" t="s">
        <v>2524</v>
      </c>
      <c r="H1697" s="287" t="s">
        <v>2523</v>
      </c>
      <c r="I1697" s="50">
        <v>0</v>
      </c>
      <c r="J1697" s="169"/>
      <c r="K1697" s="169"/>
      <c r="L1697" s="169"/>
      <c r="M1697" s="169"/>
      <c r="N1697" s="169"/>
      <c r="O1697" s="169"/>
      <c r="P1697" s="169"/>
      <c r="Q1697" s="169"/>
      <c r="R1697" s="169"/>
      <c r="S1697" s="207"/>
      <c r="T1697" s="169"/>
      <c r="U1697" s="169"/>
      <c r="V1697" s="169"/>
      <c r="W1697" s="180"/>
      <c r="X1697" s="207">
        <v>0</v>
      </c>
      <c r="Y1697" s="263">
        <v>0</v>
      </c>
      <c r="Z1697" s="169"/>
      <c r="AA1697" s="169"/>
      <c r="AB1697" s="169"/>
      <c r="AC1697" s="169"/>
      <c r="AD1697" s="169"/>
      <c r="AE1697" s="169"/>
      <c r="AF1697" s="180"/>
      <c r="AG1697" s="180"/>
      <c r="AH1697" s="207">
        <v>0</v>
      </c>
    </row>
    <row r="1698" spans="2:34" ht="24.75" x14ac:dyDescent="0.25">
      <c r="B1698" s="26"/>
      <c r="C1698" s="48" t="s">
        <v>1594</v>
      </c>
      <c r="D1698" s="49">
        <v>7</v>
      </c>
      <c r="E1698" s="23">
        <v>57.71</v>
      </c>
      <c r="F1698" s="286" t="s">
        <v>2522</v>
      </c>
      <c r="G1698" s="287" t="s">
        <v>2524</v>
      </c>
      <c r="H1698" s="287" t="s">
        <v>2523</v>
      </c>
      <c r="I1698" s="50">
        <v>403.97</v>
      </c>
      <c r="J1698" s="169"/>
      <c r="K1698" s="169"/>
      <c r="L1698" s="169"/>
      <c r="M1698" s="169"/>
      <c r="N1698" s="169"/>
      <c r="O1698" s="169"/>
      <c r="P1698" s="169"/>
      <c r="Q1698" s="169"/>
      <c r="R1698" s="169"/>
      <c r="S1698" s="207"/>
      <c r="T1698" s="169"/>
      <c r="U1698" s="169"/>
      <c r="V1698" s="169"/>
      <c r="W1698" s="180"/>
      <c r="X1698" s="207">
        <v>7</v>
      </c>
      <c r="Y1698" s="263">
        <v>403.97</v>
      </c>
      <c r="Z1698" s="169"/>
      <c r="AA1698" s="169"/>
      <c r="AB1698" s="169"/>
      <c r="AC1698" s="169"/>
      <c r="AD1698" s="169"/>
      <c r="AE1698" s="169"/>
      <c r="AF1698" s="180"/>
      <c r="AG1698" s="180"/>
      <c r="AH1698" s="207">
        <v>403.97</v>
      </c>
    </row>
    <row r="1699" spans="2:34" ht="24.75" x14ac:dyDescent="0.25">
      <c r="B1699" s="26"/>
      <c r="C1699" s="48" t="s">
        <v>1595</v>
      </c>
      <c r="D1699" s="49">
        <v>0</v>
      </c>
      <c r="E1699" s="23"/>
      <c r="F1699" s="286" t="s">
        <v>2522</v>
      </c>
      <c r="G1699" s="287" t="s">
        <v>2524</v>
      </c>
      <c r="H1699" s="287" t="s">
        <v>2523</v>
      </c>
      <c r="I1699" s="50">
        <v>0</v>
      </c>
      <c r="J1699" s="169"/>
      <c r="K1699" s="169"/>
      <c r="L1699" s="169"/>
      <c r="M1699" s="169"/>
      <c r="N1699" s="169"/>
      <c r="O1699" s="169"/>
      <c r="P1699" s="169"/>
      <c r="Q1699" s="169"/>
      <c r="R1699" s="169"/>
      <c r="S1699" s="207"/>
      <c r="T1699" s="169"/>
      <c r="U1699" s="169"/>
      <c r="V1699" s="169"/>
      <c r="W1699" s="180"/>
      <c r="X1699" s="207">
        <v>0</v>
      </c>
      <c r="Y1699" s="263">
        <v>0</v>
      </c>
      <c r="Z1699" s="169"/>
      <c r="AA1699" s="169"/>
      <c r="AB1699" s="169"/>
      <c r="AC1699" s="169"/>
      <c r="AD1699" s="169"/>
      <c r="AE1699" s="169"/>
      <c r="AF1699" s="180"/>
      <c r="AG1699" s="180"/>
      <c r="AH1699" s="207">
        <v>0</v>
      </c>
    </row>
    <row r="1700" spans="2:34" ht="24.75" x14ac:dyDescent="0.25">
      <c r="B1700" s="26"/>
      <c r="C1700" s="48">
        <v>0</v>
      </c>
      <c r="D1700" s="49">
        <v>6</v>
      </c>
      <c r="E1700" s="23">
        <v>319.5793333333333</v>
      </c>
      <c r="F1700" s="286" t="s">
        <v>2522</v>
      </c>
      <c r="G1700" s="287" t="s">
        <v>2524</v>
      </c>
      <c r="H1700" s="287" t="s">
        <v>2523</v>
      </c>
      <c r="I1700" s="50">
        <v>1917.4759999999999</v>
      </c>
      <c r="J1700" s="169"/>
      <c r="K1700" s="169"/>
      <c r="L1700" s="169"/>
      <c r="M1700" s="169"/>
      <c r="N1700" s="169"/>
      <c r="O1700" s="169"/>
      <c r="P1700" s="169"/>
      <c r="Q1700" s="169"/>
      <c r="R1700" s="169"/>
      <c r="S1700" s="207"/>
      <c r="T1700" s="169"/>
      <c r="U1700" s="169"/>
      <c r="V1700" s="169"/>
      <c r="W1700" s="180"/>
      <c r="X1700" s="207">
        <v>6</v>
      </c>
      <c r="Y1700" s="263">
        <v>1917.4759999999999</v>
      </c>
      <c r="Z1700" s="169"/>
      <c r="AA1700" s="169"/>
      <c r="AB1700" s="169"/>
      <c r="AC1700" s="169"/>
      <c r="AD1700" s="169"/>
      <c r="AE1700" s="169"/>
      <c r="AF1700" s="180"/>
      <c r="AG1700" s="180"/>
      <c r="AH1700" s="207">
        <v>1917.4759999999999</v>
      </c>
    </row>
    <row r="1701" spans="2:34" ht="24.75" x14ac:dyDescent="0.25">
      <c r="B1701" s="26"/>
      <c r="C1701" s="48" t="s">
        <v>1596</v>
      </c>
      <c r="D1701" s="49">
        <v>0</v>
      </c>
      <c r="E1701" s="23"/>
      <c r="F1701" s="286" t="s">
        <v>2522</v>
      </c>
      <c r="G1701" s="287" t="s">
        <v>2524</v>
      </c>
      <c r="H1701" s="287" t="s">
        <v>2523</v>
      </c>
      <c r="I1701" s="50">
        <v>0</v>
      </c>
      <c r="J1701" s="169"/>
      <c r="K1701" s="169"/>
      <c r="L1701" s="169"/>
      <c r="M1701" s="169"/>
      <c r="N1701" s="169"/>
      <c r="O1701" s="169"/>
      <c r="P1701" s="169"/>
      <c r="Q1701" s="169"/>
      <c r="R1701" s="169"/>
      <c r="S1701" s="207"/>
      <c r="T1701" s="169"/>
      <c r="U1701" s="169"/>
      <c r="V1701" s="169"/>
      <c r="W1701" s="180"/>
      <c r="X1701" s="207">
        <v>0</v>
      </c>
      <c r="Y1701" s="263">
        <v>0</v>
      </c>
      <c r="Z1701" s="169"/>
      <c r="AA1701" s="169"/>
      <c r="AB1701" s="169"/>
      <c r="AC1701" s="169"/>
      <c r="AD1701" s="169"/>
      <c r="AE1701" s="169"/>
      <c r="AF1701" s="180"/>
      <c r="AG1701" s="180"/>
      <c r="AH1701" s="207">
        <v>0</v>
      </c>
    </row>
    <row r="1702" spans="2:34" ht="24.75" x14ac:dyDescent="0.25">
      <c r="B1702" s="26"/>
      <c r="C1702" s="48" t="s">
        <v>1597</v>
      </c>
      <c r="D1702" s="49">
        <v>1</v>
      </c>
      <c r="E1702" s="23">
        <v>632.61</v>
      </c>
      <c r="F1702" s="286" t="s">
        <v>2522</v>
      </c>
      <c r="G1702" s="287" t="s">
        <v>2524</v>
      </c>
      <c r="H1702" s="287" t="s">
        <v>2523</v>
      </c>
      <c r="I1702" s="50">
        <v>632.61</v>
      </c>
      <c r="J1702" s="169"/>
      <c r="K1702" s="169"/>
      <c r="L1702" s="169"/>
      <c r="M1702" s="169"/>
      <c r="N1702" s="169"/>
      <c r="O1702" s="169"/>
      <c r="P1702" s="169"/>
      <c r="Q1702" s="169"/>
      <c r="R1702" s="169"/>
      <c r="S1702" s="207"/>
      <c r="T1702" s="169"/>
      <c r="U1702" s="169"/>
      <c r="V1702" s="169"/>
      <c r="W1702" s="180"/>
      <c r="X1702" s="207">
        <v>1</v>
      </c>
      <c r="Y1702" s="263">
        <v>632.61</v>
      </c>
      <c r="Z1702" s="169"/>
      <c r="AA1702" s="169"/>
      <c r="AB1702" s="169"/>
      <c r="AC1702" s="169"/>
      <c r="AD1702" s="169"/>
      <c r="AE1702" s="169"/>
      <c r="AF1702" s="180"/>
      <c r="AG1702" s="180"/>
      <c r="AH1702" s="207">
        <v>632.61</v>
      </c>
    </row>
    <row r="1703" spans="2:34" ht="24.75" x14ac:dyDescent="0.25">
      <c r="B1703" s="26"/>
      <c r="C1703" s="48" t="s">
        <v>1598</v>
      </c>
      <c r="D1703" s="49">
        <v>5</v>
      </c>
      <c r="E1703" s="23">
        <v>32</v>
      </c>
      <c r="F1703" s="286" t="s">
        <v>2522</v>
      </c>
      <c r="G1703" s="287" t="s">
        <v>2524</v>
      </c>
      <c r="H1703" s="287" t="s">
        <v>2523</v>
      </c>
      <c r="I1703" s="50">
        <v>160</v>
      </c>
      <c r="J1703" s="169"/>
      <c r="K1703" s="169"/>
      <c r="L1703" s="169"/>
      <c r="M1703" s="169"/>
      <c r="N1703" s="169"/>
      <c r="O1703" s="169"/>
      <c r="P1703" s="169"/>
      <c r="Q1703" s="169"/>
      <c r="R1703" s="169">
        <v>5</v>
      </c>
      <c r="S1703" s="207">
        <v>160</v>
      </c>
      <c r="T1703" s="169"/>
      <c r="U1703" s="169"/>
      <c r="V1703" s="169"/>
      <c r="W1703" s="180"/>
      <c r="X1703" s="207">
        <v>0</v>
      </c>
      <c r="Y1703" s="263">
        <v>0</v>
      </c>
      <c r="Z1703" s="169"/>
      <c r="AA1703" s="169"/>
      <c r="AB1703" s="169"/>
      <c r="AC1703" s="169"/>
      <c r="AD1703" s="169"/>
      <c r="AE1703" s="169"/>
      <c r="AF1703" s="180"/>
      <c r="AG1703" s="180"/>
      <c r="AH1703" s="207">
        <v>160</v>
      </c>
    </row>
    <row r="1704" spans="2:34" ht="24.75" x14ac:dyDescent="0.25">
      <c r="B1704" s="26"/>
      <c r="C1704" s="48" t="s">
        <v>1599</v>
      </c>
      <c r="D1704" s="49">
        <v>0</v>
      </c>
      <c r="E1704" s="23"/>
      <c r="F1704" s="286" t="s">
        <v>2522</v>
      </c>
      <c r="G1704" s="287" t="s">
        <v>2524</v>
      </c>
      <c r="H1704" s="287" t="s">
        <v>2523</v>
      </c>
      <c r="I1704" s="50">
        <v>0</v>
      </c>
      <c r="J1704" s="169"/>
      <c r="K1704" s="169"/>
      <c r="L1704" s="169"/>
      <c r="M1704" s="169"/>
      <c r="N1704" s="169"/>
      <c r="O1704" s="169"/>
      <c r="P1704" s="169"/>
      <c r="Q1704" s="169"/>
      <c r="R1704" s="169"/>
      <c r="S1704" s="207"/>
      <c r="T1704" s="169"/>
      <c r="U1704" s="169"/>
      <c r="V1704" s="169"/>
      <c r="W1704" s="180"/>
      <c r="X1704" s="207">
        <v>0</v>
      </c>
      <c r="Y1704" s="263">
        <v>0</v>
      </c>
      <c r="Z1704" s="169"/>
      <c r="AA1704" s="169"/>
      <c r="AB1704" s="169"/>
      <c r="AC1704" s="169"/>
      <c r="AD1704" s="169"/>
      <c r="AE1704" s="169"/>
      <c r="AF1704" s="180"/>
      <c r="AG1704" s="180"/>
      <c r="AH1704" s="207">
        <v>0</v>
      </c>
    </row>
    <row r="1705" spans="2:34" ht="24.75" x14ac:dyDescent="0.25">
      <c r="B1705" s="26"/>
      <c r="C1705" s="48" t="s">
        <v>1600</v>
      </c>
      <c r="D1705" s="49">
        <v>0</v>
      </c>
      <c r="E1705" s="23"/>
      <c r="F1705" s="286" t="s">
        <v>2522</v>
      </c>
      <c r="G1705" s="287" t="s">
        <v>2524</v>
      </c>
      <c r="H1705" s="287" t="s">
        <v>2523</v>
      </c>
      <c r="I1705" s="50">
        <v>0</v>
      </c>
      <c r="J1705" s="169"/>
      <c r="K1705" s="169"/>
      <c r="L1705" s="169"/>
      <c r="M1705" s="169"/>
      <c r="N1705" s="169"/>
      <c r="O1705" s="169"/>
      <c r="P1705" s="169"/>
      <c r="Q1705" s="169"/>
      <c r="R1705" s="169"/>
      <c r="S1705" s="207"/>
      <c r="T1705" s="169"/>
      <c r="U1705" s="169"/>
      <c r="V1705" s="169"/>
      <c r="W1705" s="180"/>
      <c r="X1705" s="207">
        <v>0</v>
      </c>
      <c r="Y1705" s="263">
        <v>0</v>
      </c>
      <c r="Z1705" s="169"/>
      <c r="AA1705" s="169"/>
      <c r="AB1705" s="169"/>
      <c r="AC1705" s="169"/>
      <c r="AD1705" s="169"/>
      <c r="AE1705" s="169"/>
      <c r="AF1705" s="180"/>
      <c r="AG1705" s="180"/>
      <c r="AH1705" s="207">
        <v>0</v>
      </c>
    </row>
    <row r="1706" spans="2:34" ht="24.75" x14ac:dyDescent="0.25">
      <c r="B1706" s="26"/>
      <c r="C1706" s="48" t="s">
        <v>1601</v>
      </c>
      <c r="D1706" s="49">
        <v>0</v>
      </c>
      <c r="E1706" s="23"/>
      <c r="F1706" s="286" t="s">
        <v>2522</v>
      </c>
      <c r="G1706" s="287" t="s">
        <v>2524</v>
      </c>
      <c r="H1706" s="287" t="s">
        <v>2523</v>
      </c>
      <c r="I1706" s="50">
        <v>0</v>
      </c>
      <c r="J1706" s="169"/>
      <c r="K1706" s="169"/>
      <c r="L1706" s="169"/>
      <c r="M1706" s="169"/>
      <c r="N1706" s="169"/>
      <c r="O1706" s="169"/>
      <c r="P1706" s="169"/>
      <c r="Q1706" s="169"/>
      <c r="R1706" s="169"/>
      <c r="S1706" s="207"/>
      <c r="T1706" s="169"/>
      <c r="U1706" s="169"/>
      <c r="V1706" s="169"/>
      <c r="W1706" s="180"/>
      <c r="X1706" s="207">
        <v>0</v>
      </c>
      <c r="Y1706" s="263">
        <v>0</v>
      </c>
      <c r="Z1706" s="169"/>
      <c r="AA1706" s="169"/>
      <c r="AB1706" s="169"/>
      <c r="AC1706" s="169"/>
      <c r="AD1706" s="169"/>
      <c r="AE1706" s="169"/>
      <c r="AF1706" s="180"/>
      <c r="AG1706" s="180"/>
      <c r="AH1706" s="207">
        <v>0</v>
      </c>
    </row>
    <row r="1707" spans="2:34" ht="24.75" x14ac:dyDescent="0.25">
      <c r="B1707" s="26"/>
      <c r="C1707" s="48" t="s">
        <v>1602</v>
      </c>
      <c r="D1707" s="49">
        <v>0</v>
      </c>
      <c r="E1707" s="23"/>
      <c r="F1707" s="286" t="s">
        <v>2522</v>
      </c>
      <c r="G1707" s="287" t="s">
        <v>2524</v>
      </c>
      <c r="H1707" s="287" t="s">
        <v>2523</v>
      </c>
      <c r="I1707" s="50">
        <v>0</v>
      </c>
      <c r="J1707" s="169"/>
      <c r="K1707" s="169"/>
      <c r="L1707" s="169"/>
      <c r="M1707" s="169"/>
      <c r="N1707" s="169"/>
      <c r="O1707" s="169"/>
      <c r="P1707" s="169"/>
      <c r="Q1707" s="169"/>
      <c r="R1707" s="169"/>
      <c r="S1707" s="207"/>
      <c r="T1707" s="169"/>
      <c r="U1707" s="169"/>
      <c r="V1707" s="169"/>
      <c r="W1707" s="180"/>
      <c r="X1707" s="207">
        <v>0</v>
      </c>
      <c r="Y1707" s="263">
        <v>0</v>
      </c>
      <c r="Z1707" s="169"/>
      <c r="AA1707" s="169"/>
      <c r="AB1707" s="169"/>
      <c r="AC1707" s="169"/>
      <c r="AD1707" s="169"/>
      <c r="AE1707" s="169"/>
      <c r="AF1707" s="180"/>
      <c r="AG1707" s="180"/>
      <c r="AH1707" s="207">
        <v>0</v>
      </c>
    </row>
    <row r="1708" spans="2:34" ht="24.75" x14ac:dyDescent="0.25">
      <c r="B1708" s="26"/>
      <c r="C1708" s="48" t="s">
        <v>1603</v>
      </c>
      <c r="D1708" s="49">
        <v>0</v>
      </c>
      <c r="E1708" s="23"/>
      <c r="F1708" s="286" t="s">
        <v>2522</v>
      </c>
      <c r="G1708" s="287" t="s">
        <v>2524</v>
      </c>
      <c r="H1708" s="287" t="s">
        <v>2523</v>
      </c>
      <c r="I1708" s="50">
        <v>0</v>
      </c>
      <c r="J1708" s="169"/>
      <c r="K1708" s="169"/>
      <c r="L1708" s="169"/>
      <c r="M1708" s="169"/>
      <c r="N1708" s="169"/>
      <c r="O1708" s="169"/>
      <c r="P1708" s="169"/>
      <c r="Q1708" s="169"/>
      <c r="R1708" s="169"/>
      <c r="S1708" s="207"/>
      <c r="T1708" s="169"/>
      <c r="U1708" s="169"/>
      <c r="V1708" s="169"/>
      <c r="W1708" s="180"/>
      <c r="X1708" s="207">
        <v>0</v>
      </c>
      <c r="Y1708" s="263">
        <v>0</v>
      </c>
      <c r="Z1708" s="169"/>
      <c r="AA1708" s="169"/>
      <c r="AB1708" s="169"/>
      <c r="AC1708" s="169"/>
      <c r="AD1708" s="169"/>
      <c r="AE1708" s="169"/>
      <c r="AF1708" s="180"/>
      <c r="AG1708" s="180"/>
      <c r="AH1708" s="207">
        <v>0</v>
      </c>
    </row>
    <row r="1709" spans="2:34" ht="24.75" x14ac:dyDescent="0.25">
      <c r="B1709" s="26"/>
      <c r="C1709" s="48" t="s">
        <v>1604</v>
      </c>
      <c r="D1709" s="49">
        <v>10</v>
      </c>
      <c r="E1709" s="23">
        <v>587.56319999999994</v>
      </c>
      <c r="F1709" s="286" t="s">
        <v>2522</v>
      </c>
      <c r="G1709" s="287" t="s">
        <v>2524</v>
      </c>
      <c r="H1709" s="287" t="s">
        <v>2523</v>
      </c>
      <c r="I1709" s="50">
        <v>5875.6319999999996</v>
      </c>
      <c r="J1709" s="169"/>
      <c r="K1709" s="169"/>
      <c r="L1709" s="169"/>
      <c r="M1709" s="169"/>
      <c r="N1709" s="169"/>
      <c r="O1709" s="169"/>
      <c r="P1709" s="169"/>
      <c r="Q1709" s="169"/>
      <c r="R1709" s="169"/>
      <c r="S1709" s="207"/>
      <c r="T1709" s="169"/>
      <c r="U1709" s="169"/>
      <c r="V1709" s="169"/>
      <c r="W1709" s="180"/>
      <c r="X1709" s="207">
        <v>10</v>
      </c>
      <c r="Y1709" s="263">
        <v>5875.6319999999996</v>
      </c>
      <c r="Z1709" s="169"/>
      <c r="AA1709" s="169"/>
      <c r="AB1709" s="169"/>
      <c r="AC1709" s="169"/>
      <c r="AD1709" s="169"/>
      <c r="AE1709" s="169"/>
      <c r="AF1709" s="180"/>
      <c r="AG1709" s="180"/>
      <c r="AH1709" s="207">
        <v>5875.6319999999996</v>
      </c>
    </row>
    <row r="1710" spans="2:34" ht="24.75" x14ac:dyDescent="0.25">
      <c r="B1710" s="26"/>
      <c r="C1710" s="48" t="s">
        <v>1605</v>
      </c>
      <c r="D1710" s="49">
        <v>3</v>
      </c>
      <c r="E1710" s="23">
        <v>168.61</v>
      </c>
      <c r="F1710" s="286" t="s">
        <v>2522</v>
      </c>
      <c r="G1710" s="287" t="s">
        <v>2524</v>
      </c>
      <c r="H1710" s="287" t="s">
        <v>2523</v>
      </c>
      <c r="I1710" s="50">
        <v>505.83000000000004</v>
      </c>
      <c r="J1710" s="169"/>
      <c r="K1710" s="169"/>
      <c r="L1710" s="169"/>
      <c r="M1710" s="169"/>
      <c r="N1710" s="169"/>
      <c r="O1710" s="169"/>
      <c r="P1710" s="169"/>
      <c r="Q1710" s="169"/>
      <c r="R1710" s="169">
        <v>3</v>
      </c>
      <c r="S1710" s="207">
        <v>505.83000000000004</v>
      </c>
      <c r="T1710" s="169"/>
      <c r="U1710" s="169"/>
      <c r="V1710" s="169"/>
      <c r="W1710" s="180"/>
      <c r="X1710" s="207">
        <v>0</v>
      </c>
      <c r="Y1710" s="263">
        <v>0</v>
      </c>
      <c r="Z1710" s="169"/>
      <c r="AA1710" s="169"/>
      <c r="AB1710" s="169"/>
      <c r="AC1710" s="169"/>
      <c r="AD1710" s="169"/>
      <c r="AE1710" s="169"/>
      <c r="AF1710" s="180"/>
      <c r="AG1710" s="180"/>
      <c r="AH1710" s="207">
        <v>505.83000000000004</v>
      </c>
    </row>
    <row r="1711" spans="2:34" ht="24.75" x14ac:dyDescent="0.25">
      <c r="B1711" s="26"/>
      <c r="C1711" s="48" t="s">
        <v>1606</v>
      </c>
      <c r="D1711" s="49">
        <v>10</v>
      </c>
      <c r="E1711" s="23">
        <v>236.15279999999998</v>
      </c>
      <c r="F1711" s="286" t="s">
        <v>2522</v>
      </c>
      <c r="G1711" s="287" t="s">
        <v>2524</v>
      </c>
      <c r="H1711" s="287" t="s">
        <v>2523</v>
      </c>
      <c r="I1711" s="50">
        <v>2361.5279999999998</v>
      </c>
      <c r="J1711" s="169"/>
      <c r="K1711" s="169"/>
      <c r="L1711" s="169"/>
      <c r="M1711" s="169"/>
      <c r="N1711" s="169"/>
      <c r="O1711" s="169"/>
      <c r="P1711" s="169"/>
      <c r="Q1711" s="169"/>
      <c r="R1711" s="169"/>
      <c r="S1711" s="207"/>
      <c r="T1711" s="169"/>
      <c r="U1711" s="169"/>
      <c r="V1711" s="169"/>
      <c r="W1711" s="180"/>
      <c r="X1711" s="207">
        <v>10</v>
      </c>
      <c r="Y1711" s="263">
        <v>2361.5279999999998</v>
      </c>
      <c r="Z1711" s="169"/>
      <c r="AA1711" s="169"/>
      <c r="AB1711" s="169"/>
      <c r="AC1711" s="169"/>
      <c r="AD1711" s="169"/>
      <c r="AE1711" s="169"/>
      <c r="AF1711" s="180"/>
      <c r="AG1711" s="180"/>
      <c r="AH1711" s="207">
        <v>2361.5279999999998</v>
      </c>
    </row>
    <row r="1712" spans="2:34" ht="24.75" x14ac:dyDescent="0.25">
      <c r="B1712" s="26"/>
      <c r="C1712" s="48" t="s">
        <v>1607</v>
      </c>
      <c r="D1712" s="49">
        <v>1</v>
      </c>
      <c r="E1712" s="23">
        <v>89.11</v>
      </c>
      <c r="F1712" s="286" t="s">
        <v>2522</v>
      </c>
      <c r="G1712" s="287" t="s">
        <v>2524</v>
      </c>
      <c r="H1712" s="287" t="s">
        <v>2523</v>
      </c>
      <c r="I1712" s="50">
        <v>89.11</v>
      </c>
      <c r="J1712" s="169"/>
      <c r="K1712" s="169"/>
      <c r="L1712" s="169"/>
      <c r="M1712" s="169"/>
      <c r="N1712" s="169"/>
      <c r="O1712" s="169"/>
      <c r="P1712" s="169"/>
      <c r="Q1712" s="169"/>
      <c r="R1712" s="169"/>
      <c r="S1712" s="207"/>
      <c r="T1712" s="169"/>
      <c r="U1712" s="169"/>
      <c r="V1712" s="169"/>
      <c r="W1712" s="180"/>
      <c r="X1712" s="207">
        <v>1</v>
      </c>
      <c r="Y1712" s="263">
        <v>89.11</v>
      </c>
      <c r="Z1712" s="169"/>
      <c r="AA1712" s="169"/>
      <c r="AB1712" s="169"/>
      <c r="AC1712" s="169"/>
      <c r="AD1712" s="169"/>
      <c r="AE1712" s="169"/>
      <c r="AF1712" s="180"/>
      <c r="AG1712" s="180"/>
      <c r="AH1712" s="207">
        <v>89.11</v>
      </c>
    </row>
    <row r="1713" spans="2:34" ht="24.75" x14ac:dyDescent="0.25">
      <c r="B1713" s="26"/>
      <c r="C1713" s="48" t="s">
        <v>1608</v>
      </c>
      <c r="D1713" s="49">
        <v>0</v>
      </c>
      <c r="E1713" s="23"/>
      <c r="F1713" s="286" t="s">
        <v>2522</v>
      </c>
      <c r="G1713" s="287" t="s">
        <v>2524</v>
      </c>
      <c r="H1713" s="287" t="s">
        <v>2523</v>
      </c>
      <c r="I1713" s="50">
        <v>0</v>
      </c>
      <c r="J1713" s="169"/>
      <c r="K1713" s="169"/>
      <c r="L1713" s="169"/>
      <c r="M1713" s="169"/>
      <c r="N1713" s="169"/>
      <c r="O1713" s="169"/>
      <c r="P1713" s="169"/>
      <c r="Q1713" s="169"/>
      <c r="R1713" s="169"/>
      <c r="S1713" s="207"/>
      <c r="T1713" s="169"/>
      <c r="U1713" s="169"/>
      <c r="V1713" s="169"/>
      <c r="W1713" s="180"/>
      <c r="X1713" s="207">
        <v>0</v>
      </c>
      <c r="Y1713" s="263">
        <v>0</v>
      </c>
      <c r="Z1713" s="169"/>
      <c r="AA1713" s="169"/>
      <c r="AB1713" s="169"/>
      <c r="AC1713" s="169"/>
      <c r="AD1713" s="169"/>
      <c r="AE1713" s="169"/>
      <c r="AF1713" s="180"/>
      <c r="AG1713" s="180"/>
      <c r="AH1713" s="207">
        <v>0</v>
      </c>
    </row>
    <row r="1714" spans="2:34" ht="24.75" x14ac:dyDescent="0.25">
      <c r="B1714" s="26"/>
      <c r="C1714" s="48" t="s">
        <v>1609</v>
      </c>
      <c r="D1714" s="49">
        <v>0</v>
      </c>
      <c r="E1714" s="23"/>
      <c r="F1714" s="286" t="s">
        <v>2522</v>
      </c>
      <c r="G1714" s="287" t="s">
        <v>2524</v>
      </c>
      <c r="H1714" s="287" t="s">
        <v>2523</v>
      </c>
      <c r="I1714" s="50">
        <v>0</v>
      </c>
      <c r="J1714" s="169"/>
      <c r="K1714" s="169"/>
      <c r="L1714" s="169"/>
      <c r="M1714" s="169"/>
      <c r="N1714" s="169"/>
      <c r="O1714" s="169"/>
      <c r="P1714" s="169"/>
      <c r="Q1714" s="169"/>
      <c r="R1714" s="169"/>
      <c r="S1714" s="207"/>
      <c r="T1714" s="169"/>
      <c r="U1714" s="169"/>
      <c r="V1714" s="169"/>
      <c r="W1714" s="180"/>
      <c r="X1714" s="207">
        <v>0</v>
      </c>
      <c r="Y1714" s="263">
        <v>0</v>
      </c>
      <c r="Z1714" s="169"/>
      <c r="AA1714" s="169"/>
      <c r="AB1714" s="169"/>
      <c r="AC1714" s="169"/>
      <c r="AD1714" s="169"/>
      <c r="AE1714" s="169"/>
      <c r="AF1714" s="180"/>
      <c r="AG1714" s="180"/>
      <c r="AH1714" s="207">
        <v>0</v>
      </c>
    </row>
    <row r="1715" spans="2:34" ht="24.75" x14ac:dyDescent="0.25">
      <c r="B1715" s="26"/>
      <c r="C1715" s="48" t="s">
        <v>1610</v>
      </c>
      <c r="D1715" s="49">
        <v>3</v>
      </c>
      <c r="E1715" s="23">
        <v>75</v>
      </c>
      <c r="F1715" s="286" t="s">
        <v>2522</v>
      </c>
      <c r="G1715" s="287" t="s">
        <v>2524</v>
      </c>
      <c r="H1715" s="287" t="s">
        <v>2523</v>
      </c>
      <c r="I1715" s="50">
        <v>225</v>
      </c>
      <c r="J1715" s="169"/>
      <c r="K1715" s="169"/>
      <c r="L1715" s="169"/>
      <c r="M1715" s="169"/>
      <c r="N1715" s="169"/>
      <c r="O1715" s="169"/>
      <c r="P1715" s="169"/>
      <c r="Q1715" s="169"/>
      <c r="R1715" s="169">
        <v>3</v>
      </c>
      <c r="S1715" s="207">
        <v>225</v>
      </c>
      <c r="T1715" s="169"/>
      <c r="U1715" s="169"/>
      <c r="V1715" s="169"/>
      <c r="W1715" s="180"/>
      <c r="X1715" s="207">
        <v>0</v>
      </c>
      <c r="Y1715" s="263">
        <v>0</v>
      </c>
      <c r="Z1715" s="169"/>
      <c r="AA1715" s="169"/>
      <c r="AB1715" s="169"/>
      <c r="AC1715" s="169"/>
      <c r="AD1715" s="169"/>
      <c r="AE1715" s="169"/>
      <c r="AF1715" s="180"/>
      <c r="AG1715" s="180"/>
      <c r="AH1715" s="207">
        <v>225</v>
      </c>
    </row>
    <row r="1716" spans="2:34" ht="24.75" x14ac:dyDescent="0.25">
      <c r="B1716" s="26"/>
      <c r="C1716" s="48" t="s">
        <v>1611</v>
      </c>
      <c r="D1716" s="49">
        <v>0</v>
      </c>
      <c r="E1716" s="23"/>
      <c r="F1716" s="286" t="s">
        <v>2522</v>
      </c>
      <c r="G1716" s="287" t="s">
        <v>2524</v>
      </c>
      <c r="H1716" s="287" t="s">
        <v>2523</v>
      </c>
      <c r="I1716" s="50">
        <v>0</v>
      </c>
      <c r="J1716" s="169"/>
      <c r="K1716" s="169"/>
      <c r="L1716" s="169"/>
      <c r="M1716" s="169"/>
      <c r="N1716" s="169"/>
      <c r="O1716" s="169"/>
      <c r="P1716" s="169"/>
      <c r="Q1716" s="169"/>
      <c r="R1716" s="169"/>
      <c r="S1716" s="207"/>
      <c r="T1716" s="169"/>
      <c r="U1716" s="169"/>
      <c r="V1716" s="169"/>
      <c r="W1716" s="180"/>
      <c r="X1716" s="207">
        <v>0</v>
      </c>
      <c r="Y1716" s="263">
        <v>0</v>
      </c>
      <c r="Z1716" s="169"/>
      <c r="AA1716" s="169"/>
      <c r="AB1716" s="169"/>
      <c r="AC1716" s="169"/>
      <c r="AD1716" s="169"/>
      <c r="AE1716" s="169"/>
      <c r="AF1716" s="180"/>
      <c r="AG1716" s="180"/>
      <c r="AH1716" s="207">
        <v>0</v>
      </c>
    </row>
    <row r="1717" spans="2:34" ht="24.75" x14ac:dyDescent="0.25">
      <c r="B1717" s="26"/>
      <c r="C1717" s="48" t="s">
        <v>1612</v>
      </c>
      <c r="D1717" s="49">
        <v>0</v>
      </c>
      <c r="E1717" s="23"/>
      <c r="F1717" s="286" t="s">
        <v>2522</v>
      </c>
      <c r="G1717" s="287" t="s">
        <v>2524</v>
      </c>
      <c r="H1717" s="287" t="s">
        <v>2523</v>
      </c>
      <c r="I1717" s="50">
        <v>0</v>
      </c>
      <c r="J1717" s="169"/>
      <c r="K1717" s="169"/>
      <c r="L1717" s="169"/>
      <c r="M1717" s="169"/>
      <c r="N1717" s="169"/>
      <c r="O1717" s="169"/>
      <c r="P1717" s="169"/>
      <c r="Q1717" s="169"/>
      <c r="R1717" s="169"/>
      <c r="S1717" s="207"/>
      <c r="T1717" s="169"/>
      <c r="U1717" s="169"/>
      <c r="V1717" s="169"/>
      <c r="W1717" s="180"/>
      <c r="X1717" s="207">
        <v>0</v>
      </c>
      <c r="Y1717" s="263">
        <v>0</v>
      </c>
      <c r="Z1717" s="169"/>
      <c r="AA1717" s="169"/>
      <c r="AB1717" s="169"/>
      <c r="AC1717" s="169"/>
      <c r="AD1717" s="169"/>
      <c r="AE1717" s="169"/>
      <c r="AF1717" s="180"/>
      <c r="AG1717" s="180"/>
      <c r="AH1717" s="207">
        <v>0</v>
      </c>
    </row>
    <row r="1718" spans="2:34" ht="24.75" x14ac:dyDescent="0.25">
      <c r="B1718" s="26"/>
      <c r="C1718" s="48" t="s">
        <v>1613</v>
      </c>
      <c r="D1718" s="49">
        <v>0</v>
      </c>
      <c r="E1718" s="23"/>
      <c r="F1718" s="286" t="s">
        <v>2522</v>
      </c>
      <c r="G1718" s="287" t="s">
        <v>2524</v>
      </c>
      <c r="H1718" s="287" t="s">
        <v>2523</v>
      </c>
      <c r="I1718" s="50">
        <v>0</v>
      </c>
      <c r="J1718" s="169"/>
      <c r="K1718" s="169"/>
      <c r="L1718" s="169"/>
      <c r="M1718" s="169"/>
      <c r="N1718" s="169"/>
      <c r="O1718" s="169"/>
      <c r="P1718" s="169"/>
      <c r="Q1718" s="169"/>
      <c r="R1718" s="169"/>
      <c r="S1718" s="207"/>
      <c r="T1718" s="169"/>
      <c r="U1718" s="169"/>
      <c r="V1718" s="169"/>
      <c r="W1718" s="180"/>
      <c r="X1718" s="207">
        <v>0</v>
      </c>
      <c r="Y1718" s="263">
        <v>0</v>
      </c>
      <c r="Z1718" s="169"/>
      <c r="AA1718" s="169"/>
      <c r="AB1718" s="169"/>
      <c r="AC1718" s="169"/>
      <c r="AD1718" s="169"/>
      <c r="AE1718" s="169"/>
      <c r="AF1718" s="180"/>
      <c r="AG1718" s="180"/>
      <c r="AH1718" s="207">
        <v>0</v>
      </c>
    </row>
    <row r="1719" spans="2:34" ht="24.75" x14ac:dyDescent="0.25">
      <c r="B1719" s="26"/>
      <c r="C1719" s="48" t="s">
        <v>1614</v>
      </c>
      <c r="D1719" s="49">
        <v>12</v>
      </c>
      <c r="E1719" s="23">
        <v>41.58</v>
      </c>
      <c r="F1719" s="286" t="s">
        <v>2522</v>
      </c>
      <c r="G1719" s="287" t="s">
        <v>2524</v>
      </c>
      <c r="H1719" s="287" t="s">
        <v>2523</v>
      </c>
      <c r="I1719" s="50">
        <v>498.96</v>
      </c>
      <c r="J1719" s="169"/>
      <c r="K1719" s="169"/>
      <c r="L1719" s="169"/>
      <c r="M1719" s="169"/>
      <c r="N1719" s="169"/>
      <c r="O1719" s="169"/>
      <c r="P1719" s="169"/>
      <c r="Q1719" s="169"/>
      <c r="R1719" s="169"/>
      <c r="S1719" s="207"/>
      <c r="T1719" s="169"/>
      <c r="U1719" s="169"/>
      <c r="V1719" s="169"/>
      <c r="W1719" s="180"/>
      <c r="X1719" s="207">
        <v>12</v>
      </c>
      <c r="Y1719" s="263">
        <v>498.96</v>
      </c>
      <c r="Z1719" s="169"/>
      <c r="AA1719" s="169"/>
      <c r="AB1719" s="169"/>
      <c r="AC1719" s="169"/>
      <c r="AD1719" s="169"/>
      <c r="AE1719" s="169"/>
      <c r="AF1719" s="180"/>
      <c r="AG1719" s="180"/>
      <c r="AH1719" s="207">
        <v>498.96</v>
      </c>
    </row>
    <row r="1720" spans="2:34" ht="24.75" x14ac:dyDescent="0.25">
      <c r="B1720" s="26"/>
      <c r="C1720" s="48" t="s">
        <v>1615</v>
      </c>
      <c r="D1720" s="49">
        <v>0</v>
      </c>
      <c r="E1720" s="23"/>
      <c r="F1720" s="286" t="s">
        <v>2522</v>
      </c>
      <c r="G1720" s="287" t="s">
        <v>2524</v>
      </c>
      <c r="H1720" s="287" t="s">
        <v>2523</v>
      </c>
      <c r="I1720" s="50">
        <v>0</v>
      </c>
      <c r="J1720" s="169"/>
      <c r="K1720" s="169"/>
      <c r="L1720" s="169"/>
      <c r="M1720" s="169"/>
      <c r="N1720" s="169"/>
      <c r="O1720" s="169"/>
      <c r="P1720" s="169"/>
      <c r="Q1720" s="169"/>
      <c r="R1720" s="169"/>
      <c r="S1720" s="207"/>
      <c r="T1720" s="169"/>
      <c r="U1720" s="169"/>
      <c r="V1720" s="169"/>
      <c r="W1720" s="180"/>
      <c r="X1720" s="207">
        <v>0</v>
      </c>
      <c r="Y1720" s="263">
        <v>0</v>
      </c>
      <c r="Z1720" s="169"/>
      <c r="AA1720" s="169"/>
      <c r="AB1720" s="169"/>
      <c r="AC1720" s="169"/>
      <c r="AD1720" s="169"/>
      <c r="AE1720" s="169"/>
      <c r="AF1720" s="180"/>
      <c r="AG1720" s="180"/>
      <c r="AH1720" s="207">
        <v>0</v>
      </c>
    </row>
    <row r="1721" spans="2:34" ht="24.75" x14ac:dyDescent="0.25">
      <c r="B1721" s="26"/>
      <c r="C1721" s="48" t="s">
        <v>1616</v>
      </c>
      <c r="D1721" s="49">
        <v>16</v>
      </c>
      <c r="E1721" s="23">
        <v>150.33625000000001</v>
      </c>
      <c r="F1721" s="286" t="s">
        <v>2522</v>
      </c>
      <c r="G1721" s="287" t="s">
        <v>2524</v>
      </c>
      <c r="H1721" s="287" t="s">
        <v>2523</v>
      </c>
      <c r="I1721" s="50">
        <v>2405.38</v>
      </c>
      <c r="J1721" s="169"/>
      <c r="K1721" s="169"/>
      <c r="L1721" s="169"/>
      <c r="M1721" s="169"/>
      <c r="N1721" s="169"/>
      <c r="O1721" s="169"/>
      <c r="P1721" s="169"/>
      <c r="Q1721" s="169"/>
      <c r="R1721" s="169"/>
      <c r="S1721" s="207"/>
      <c r="T1721" s="169"/>
      <c r="U1721" s="169"/>
      <c r="V1721" s="169"/>
      <c r="W1721" s="180"/>
      <c r="X1721" s="207">
        <v>16</v>
      </c>
      <c r="Y1721" s="263">
        <v>2405.38</v>
      </c>
      <c r="Z1721" s="169"/>
      <c r="AA1721" s="169"/>
      <c r="AB1721" s="169"/>
      <c r="AC1721" s="169"/>
      <c r="AD1721" s="169"/>
      <c r="AE1721" s="169"/>
      <c r="AF1721" s="180"/>
      <c r="AG1721" s="180"/>
      <c r="AH1721" s="207">
        <v>2405.38</v>
      </c>
    </row>
    <row r="1722" spans="2:34" ht="24.75" x14ac:dyDescent="0.25">
      <c r="B1722" s="26"/>
      <c r="C1722" s="48" t="s">
        <v>1617</v>
      </c>
      <c r="D1722" s="49">
        <v>0</v>
      </c>
      <c r="E1722" s="23"/>
      <c r="F1722" s="286" t="s">
        <v>2522</v>
      </c>
      <c r="G1722" s="287" t="s">
        <v>2524</v>
      </c>
      <c r="H1722" s="287" t="s">
        <v>2523</v>
      </c>
      <c r="I1722" s="50">
        <v>0</v>
      </c>
      <c r="J1722" s="169"/>
      <c r="K1722" s="169"/>
      <c r="L1722" s="169"/>
      <c r="M1722" s="169"/>
      <c r="N1722" s="169"/>
      <c r="O1722" s="169"/>
      <c r="P1722" s="169"/>
      <c r="Q1722" s="169"/>
      <c r="R1722" s="169"/>
      <c r="S1722" s="207"/>
      <c r="T1722" s="169"/>
      <c r="U1722" s="169"/>
      <c r="V1722" s="169"/>
      <c r="W1722" s="180"/>
      <c r="X1722" s="207">
        <v>0</v>
      </c>
      <c r="Y1722" s="263">
        <v>0</v>
      </c>
      <c r="Z1722" s="169"/>
      <c r="AA1722" s="169"/>
      <c r="AB1722" s="169"/>
      <c r="AC1722" s="169"/>
      <c r="AD1722" s="169"/>
      <c r="AE1722" s="169"/>
      <c r="AF1722" s="180"/>
      <c r="AG1722" s="180"/>
      <c r="AH1722" s="207">
        <v>0</v>
      </c>
    </row>
    <row r="1723" spans="2:34" ht="24.75" x14ac:dyDescent="0.25">
      <c r="B1723" s="26"/>
      <c r="C1723" s="48" t="s">
        <v>1618</v>
      </c>
      <c r="D1723" s="49">
        <v>2</v>
      </c>
      <c r="E1723" s="23">
        <v>131.87</v>
      </c>
      <c r="F1723" s="286" t="s">
        <v>2522</v>
      </c>
      <c r="G1723" s="287" t="s">
        <v>2524</v>
      </c>
      <c r="H1723" s="287" t="s">
        <v>2523</v>
      </c>
      <c r="I1723" s="50">
        <v>263.74</v>
      </c>
      <c r="J1723" s="169"/>
      <c r="K1723" s="169"/>
      <c r="L1723" s="169"/>
      <c r="M1723" s="169"/>
      <c r="N1723" s="169"/>
      <c r="O1723" s="169"/>
      <c r="P1723" s="169"/>
      <c r="Q1723" s="169"/>
      <c r="R1723" s="169"/>
      <c r="S1723" s="207"/>
      <c r="T1723" s="169"/>
      <c r="U1723" s="169"/>
      <c r="V1723" s="169"/>
      <c r="W1723" s="180"/>
      <c r="X1723" s="207">
        <v>2</v>
      </c>
      <c r="Y1723" s="263">
        <v>263.74</v>
      </c>
      <c r="Z1723" s="169"/>
      <c r="AA1723" s="169"/>
      <c r="AB1723" s="169"/>
      <c r="AC1723" s="169"/>
      <c r="AD1723" s="169"/>
      <c r="AE1723" s="169"/>
      <c r="AF1723" s="180"/>
      <c r="AG1723" s="180"/>
      <c r="AH1723" s="207">
        <v>263.74</v>
      </c>
    </row>
    <row r="1724" spans="2:34" ht="24.75" x14ac:dyDescent="0.25">
      <c r="B1724" s="26"/>
      <c r="C1724" s="48" t="s">
        <v>1619</v>
      </c>
      <c r="D1724" s="49">
        <v>0</v>
      </c>
      <c r="E1724" s="23"/>
      <c r="F1724" s="286" t="s">
        <v>2522</v>
      </c>
      <c r="G1724" s="287" t="s">
        <v>2524</v>
      </c>
      <c r="H1724" s="287" t="s">
        <v>2523</v>
      </c>
      <c r="I1724" s="50">
        <v>0</v>
      </c>
      <c r="J1724" s="169"/>
      <c r="K1724" s="169"/>
      <c r="L1724" s="169"/>
      <c r="M1724" s="169"/>
      <c r="N1724" s="169"/>
      <c r="O1724" s="169"/>
      <c r="P1724" s="169"/>
      <c r="Q1724" s="169"/>
      <c r="R1724" s="169"/>
      <c r="S1724" s="207"/>
      <c r="T1724" s="169"/>
      <c r="U1724" s="169"/>
      <c r="V1724" s="169"/>
      <c r="W1724" s="180"/>
      <c r="X1724" s="207">
        <v>0</v>
      </c>
      <c r="Y1724" s="263">
        <v>0</v>
      </c>
      <c r="Z1724" s="169"/>
      <c r="AA1724" s="169"/>
      <c r="AB1724" s="169"/>
      <c r="AC1724" s="169"/>
      <c r="AD1724" s="169"/>
      <c r="AE1724" s="169"/>
      <c r="AF1724" s="180"/>
      <c r="AG1724" s="180"/>
      <c r="AH1724" s="207">
        <v>0</v>
      </c>
    </row>
    <row r="1725" spans="2:34" ht="24.75" x14ac:dyDescent="0.25">
      <c r="B1725" s="26"/>
      <c r="C1725" s="48" t="s">
        <v>1620</v>
      </c>
      <c r="D1725" s="49">
        <v>0</v>
      </c>
      <c r="E1725" s="23"/>
      <c r="F1725" s="286" t="s">
        <v>2522</v>
      </c>
      <c r="G1725" s="287" t="s">
        <v>2524</v>
      </c>
      <c r="H1725" s="287" t="s">
        <v>2523</v>
      </c>
      <c r="I1725" s="50">
        <v>0</v>
      </c>
      <c r="J1725" s="169"/>
      <c r="K1725" s="169"/>
      <c r="L1725" s="169"/>
      <c r="M1725" s="169"/>
      <c r="N1725" s="169"/>
      <c r="O1725" s="169"/>
      <c r="P1725" s="169"/>
      <c r="Q1725" s="169"/>
      <c r="R1725" s="169"/>
      <c r="S1725" s="207"/>
      <c r="T1725" s="169"/>
      <c r="U1725" s="169"/>
      <c r="V1725" s="169"/>
      <c r="W1725" s="180"/>
      <c r="X1725" s="207">
        <v>0</v>
      </c>
      <c r="Y1725" s="263">
        <v>0</v>
      </c>
      <c r="Z1725" s="169"/>
      <c r="AA1725" s="169"/>
      <c r="AB1725" s="169"/>
      <c r="AC1725" s="169"/>
      <c r="AD1725" s="169"/>
      <c r="AE1725" s="169"/>
      <c r="AF1725" s="180"/>
      <c r="AG1725" s="180"/>
      <c r="AH1725" s="207">
        <v>0</v>
      </c>
    </row>
    <row r="1726" spans="2:34" ht="24.75" x14ac:dyDescent="0.25">
      <c r="B1726" s="26"/>
      <c r="C1726" s="48" t="s">
        <v>1621</v>
      </c>
      <c r="D1726" s="49">
        <v>2</v>
      </c>
      <c r="E1726" s="23">
        <v>63.5</v>
      </c>
      <c r="F1726" s="286" t="s">
        <v>2522</v>
      </c>
      <c r="G1726" s="287" t="s">
        <v>2524</v>
      </c>
      <c r="H1726" s="287" t="s">
        <v>2523</v>
      </c>
      <c r="I1726" s="50">
        <v>127</v>
      </c>
      <c r="J1726" s="169"/>
      <c r="K1726" s="169"/>
      <c r="L1726" s="169"/>
      <c r="M1726" s="169"/>
      <c r="N1726" s="169"/>
      <c r="O1726" s="169"/>
      <c r="P1726" s="169"/>
      <c r="Q1726" s="169"/>
      <c r="R1726" s="169">
        <v>2</v>
      </c>
      <c r="S1726" s="207">
        <v>127</v>
      </c>
      <c r="T1726" s="169"/>
      <c r="U1726" s="169"/>
      <c r="V1726" s="169"/>
      <c r="W1726" s="180"/>
      <c r="X1726" s="207">
        <v>0</v>
      </c>
      <c r="Y1726" s="263">
        <v>0</v>
      </c>
      <c r="Z1726" s="169"/>
      <c r="AA1726" s="169"/>
      <c r="AB1726" s="169"/>
      <c r="AC1726" s="169"/>
      <c r="AD1726" s="169"/>
      <c r="AE1726" s="169"/>
      <c r="AF1726" s="180"/>
      <c r="AG1726" s="180"/>
      <c r="AH1726" s="207">
        <v>127</v>
      </c>
    </row>
    <row r="1727" spans="2:34" ht="24.75" x14ac:dyDescent="0.25">
      <c r="B1727" s="26"/>
      <c r="C1727" s="48" t="s">
        <v>1622</v>
      </c>
      <c r="D1727" s="49">
        <v>0</v>
      </c>
      <c r="E1727" s="23"/>
      <c r="F1727" s="286" t="s">
        <v>2522</v>
      </c>
      <c r="G1727" s="287" t="s">
        <v>2524</v>
      </c>
      <c r="H1727" s="287" t="s">
        <v>2523</v>
      </c>
      <c r="I1727" s="50">
        <v>0</v>
      </c>
      <c r="J1727" s="169"/>
      <c r="K1727" s="169"/>
      <c r="L1727" s="169"/>
      <c r="M1727" s="169"/>
      <c r="N1727" s="169"/>
      <c r="O1727" s="169"/>
      <c r="P1727" s="169"/>
      <c r="Q1727" s="169"/>
      <c r="R1727" s="169"/>
      <c r="S1727" s="207"/>
      <c r="T1727" s="169"/>
      <c r="U1727" s="169"/>
      <c r="V1727" s="169"/>
      <c r="W1727" s="180"/>
      <c r="X1727" s="207">
        <v>0</v>
      </c>
      <c r="Y1727" s="263">
        <v>0</v>
      </c>
      <c r="Z1727" s="169"/>
      <c r="AA1727" s="169"/>
      <c r="AB1727" s="169"/>
      <c r="AC1727" s="169"/>
      <c r="AD1727" s="169"/>
      <c r="AE1727" s="169"/>
      <c r="AF1727" s="180"/>
      <c r="AG1727" s="180"/>
      <c r="AH1727" s="207">
        <v>0</v>
      </c>
    </row>
    <row r="1728" spans="2:34" ht="24.75" x14ac:dyDescent="0.25">
      <c r="B1728" s="26"/>
      <c r="C1728" s="48" t="s">
        <v>1623</v>
      </c>
      <c r="D1728" s="49">
        <v>0</v>
      </c>
      <c r="E1728" s="23"/>
      <c r="F1728" s="286" t="s">
        <v>2522</v>
      </c>
      <c r="G1728" s="287" t="s">
        <v>2524</v>
      </c>
      <c r="H1728" s="287" t="s">
        <v>2523</v>
      </c>
      <c r="I1728" s="50">
        <v>0</v>
      </c>
      <c r="J1728" s="169"/>
      <c r="K1728" s="169"/>
      <c r="L1728" s="169"/>
      <c r="M1728" s="169"/>
      <c r="N1728" s="169"/>
      <c r="O1728" s="169"/>
      <c r="P1728" s="169"/>
      <c r="Q1728" s="169"/>
      <c r="R1728" s="169"/>
      <c r="S1728" s="207"/>
      <c r="T1728" s="169"/>
      <c r="U1728" s="169"/>
      <c r="V1728" s="169"/>
      <c r="W1728" s="180"/>
      <c r="X1728" s="207">
        <v>0</v>
      </c>
      <c r="Y1728" s="263">
        <v>0</v>
      </c>
      <c r="Z1728" s="169"/>
      <c r="AA1728" s="169"/>
      <c r="AB1728" s="169"/>
      <c r="AC1728" s="169"/>
      <c r="AD1728" s="169"/>
      <c r="AE1728" s="169"/>
      <c r="AF1728" s="180"/>
      <c r="AG1728" s="180"/>
      <c r="AH1728" s="207">
        <v>0</v>
      </c>
    </row>
    <row r="1729" spans="2:34" ht="24.75" x14ac:dyDescent="0.25">
      <c r="B1729" s="26"/>
      <c r="C1729" s="48" t="s">
        <v>1624</v>
      </c>
      <c r="D1729" s="49">
        <v>0</v>
      </c>
      <c r="E1729" s="23"/>
      <c r="F1729" s="286" t="s">
        <v>2522</v>
      </c>
      <c r="G1729" s="287" t="s">
        <v>2524</v>
      </c>
      <c r="H1729" s="287" t="s">
        <v>2523</v>
      </c>
      <c r="I1729" s="50">
        <v>0</v>
      </c>
      <c r="J1729" s="169"/>
      <c r="K1729" s="169"/>
      <c r="L1729" s="169"/>
      <c r="M1729" s="169"/>
      <c r="N1729" s="169"/>
      <c r="O1729" s="169"/>
      <c r="P1729" s="169"/>
      <c r="Q1729" s="169"/>
      <c r="R1729" s="169"/>
      <c r="S1729" s="207"/>
      <c r="T1729" s="169"/>
      <c r="U1729" s="169"/>
      <c r="V1729" s="169"/>
      <c r="W1729" s="180"/>
      <c r="X1729" s="207">
        <v>0</v>
      </c>
      <c r="Y1729" s="263">
        <v>0</v>
      </c>
      <c r="Z1729" s="169"/>
      <c r="AA1729" s="169"/>
      <c r="AB1729" s="169"/>
      <c r="AC1729" s="169"/>
      <c r="AD1729" s="169"/>
      <c r="AE1729" s="169"/>
      <c r="AF1729" s="180"/>
      <c r="AG1729" s="180"/>
      <c r="AH1729" s="207">
        <v>0</v>
      </c>
    </row>
    <row r="1730" spans="2:34" ht="24.75" x14ac:dyDescent="0.25">
      <c r="B1730" s="26"/>
      <c r="C1730" s="48" t="s">
        <v>1625</v>
      </c>
      <c r="D1730" s="49">
        <v>0</v>
      </c>
      <c r="E1730" s="23"/>
      <c r="F1730" s="286" t="s">
        <v>2522</v>
      </c>
      <c r="G1730" s="287" t="s">
        <v>2524</v>
      </c>
      <c r="H1730" s="287" t="s">
        <v>2523</v>
      </c>
      <c r="I1730" s="50">
        <v>0</v>
      </c>
      <c r="J1730" s="169"/>
      <c r="K1730" s="169"/>
      <c r="L1730" s="169"/>
      <c r="M1730" s="169"/>
      <c r="N1730" s="169"/>
      <c r="O1730" s="169"/>
      <c r="P1730" s="169"/>
      <c r="Q1730" s="169"/>
      <c r="R1730" s="169"/>
      <c r="S1730" s="207"/>
      <c r="T1730" s="169"/>
      <c r="U1730" s="169"/>
      <c r="V1730" s="169"/>
      <c r="W1730" s="180"/>
      <c r="X1730" s="207">
        <v>0</v>
      </c>
      <c r="Y1730" s="263">
        <v>0</v>
      </c>
      <c r="Z1730" s="169"/>
      <c r="AA1730" s="169"/>
      <c r="AB1730" s="169"/>
      <c r="AC1730" s="169"/>
      <c r="AD1730" s="169"/>
      <c r="AE1730" s="169"/>
      <c r="AF1730" s="180"/>
      <c r="AG1730" s="180"/>
      <c r="AH1730" s="207">
        <v>0</v>
      </c>
    </row>
    <row r="1731" spans="2:34" ht="24.75" x14ac:dyDescent="0.25">
      <c r="B1731" s="26"/>
      <c r="C1731" s="48" t="s">
        <v>1626</v>
      </c>
      <c r="D1731" s="49">
        <v>0</v>
      </c>
      <c r="E1731" s="23"/>
      <c r="F1731" s="286" t="s">
        <v>2522</v>
      </c>
      <c r="G1731" s="287" t="s">
        <v>2524</v>
      </c>
      <c r="H1731" s="287" t="s">
        <v>2523</v>
      </c>
      <c r="I1731" s="50">
        <v>0</v>
      </c>
      <c r="J1731" s="169"/>
      <c r="K1731" s="169"/>
      <c r="L1731" s="169"/>
      <c r="M1731" s="169"/>
      <c r="N1731" s="169"/>
      <c r="O1731" s="169"/>
      <c r="P1731" s="169"/>
      <c r="Q1731" s="169"/>
      <c r="R1731" s="169"/>
      <c r="S1731" s="207"/>
      <c r="T1731" s="169"/>
      <c r="U1731" s="169"/>
      <c r="V1731" s="169"/>
      <c r="W1731" s="180"/>
      <c r="X1731" s="207">
        <v>0</v>
      </c>
      <c r="Y1731" s="263">
        <v>0</v>
      </c>
      <c r="Z1731" s="169"/>
      <c r="AA1731" s="169"/>
      <c r="AB1731" s="169"/>
      <c r="AC1731" s="169"/>
      <c r="AD1731" s="169"/>
      <c r="AE1731" s="169"/>
      <c r="AF1731" s="180"/>
      <c r="AG1731" s="180"/>
      <c r="AH1731" s="207">
        <v>0</v>
      </c>
    </row>
    <row r="1732" spans="2:34" ht="24.75" x14ac:dyDescent="0.25">
      <c r="B1732" s="26"/>
      <c r="C1732" s="48" t="s">
        <v>1627</v>
      </c>
      <c r="D1732" s="49">
        <v>0</v>
      </c>
      <c r="E1732" s="23"/>
      <c r="F1732" s="286" t="s">
        <v>2522</v>
      </c>
      <c r="G1732" s="287" t="s">
        <v>2524</v>
      </c>
      <c r="H1732" s="287" t="s">
        <v>2523</v>
      </c>
      <c r="I1732" s="50">
        <v>0</v>
      </c>
      <c r="J1732" s="169"/>
      <c r="K1732" s="169"/>
      <c r="L1732" s="169"/>
      <c r="M1732" s="169"/>
      <c r="N1732" s="169"/>
      <c r="O1732" s="169"/>
      <c r="P1732" s="169"/>
      <c r="Q1732" s="169"/>
      <c r="R1732" s="169"/>
      <c r="S1732" s="207"/>
      <c r="T1732" s="169"/>
      <c r="U1732" s="169"/>
      <c r="V1732" s="169"/>
      <c r="W1732" s="180"/>
      <c r="X1732" s="207">
        <v>0</v>
      </c>
      <c r="Y1732" s="263">
        <v>0</v>
      </c>
      <c r="Z1732" s="169"/>
      <c r="AA1732" s="169"/>
      <c r="AB1732" s="169"/>
      <c r="AC1732" s="169"/>
      <c r="AD1732" s="169"/>
      <c r="AE1732" s="169"/>
      <c r="AF1732" s="180"/>
      <c r="AG1732" s="180"/>
      <c r="AH1732" s="207">
        <v>0</v>
      </c>
    </row>
    <row r="1733" spans="2:34" ht="24.75" x14ac:dyDescent="0.25">
      <c r="B1733" s="26"/>
      <c r="C1733" s="48" t="s">
        <v>1628</v>
      </c>
      <c r="D1733" s="49">
        <v>0</v>
      </c>
      <c r="E1733" s="23"/>
      <c r="F1733" s="286" t="s">
        <v>2522</v>
      </c>
      <c r="G1733" s="287" t="s">
        <v>2524</v>
      </c>
      <c r="H1733" s="287" t="s">
        <v>2523</v>
      </c>
      <c r="I1733" s="50">
        <v>0</v>
      </c>
      <c r="J1733" s="169"/>
      <c r="K1733" s="169"/>
      <c r="L1733" s="169"/>
      <c r="M1733" s="169"/>
      <c r="N1733" s="169"/>
      <c r="O1733" s="169"/>
      <c r="P1733" s="169"/>
      <c r="Q1733" s="169"/>
      <c r="R1733" s="169"/>
      <c r="S1733" s="207"/>
      <c r="T1733" s="169"/>
      <c r="U1733" s="169"/>
      <c r="V1733" s="169"/>
      <c r="W1733" s="180"/>
      <c r="X1733" s="207">
        <v>0</v>
      </c>
      <c r="Y1733" s="263">
        <v>0</v>
      </c>
      <c r="Z1733" s="169"/>
      <c r="AA1733" s="169"/>
      <c r="AB1733" s="169"/>
      <c r="AC1733" s="169"/>
      <c r="AD1733" s="169"/>
      <c r="AE1733" s="169"/>
      <c r="AF1733" s="180"/>
      <c r="AG1733" s="180"/>
      <c r="AH1733" s="207">
        <v>0</v>
      </c>
    </row>
    <row r="1734" spans="2:34" ht="24.75" x14ac:dyDescent="0.25">
      <c r="B1734" s="26"/>
      <c r="C1734" s="48" t="s">
        <v>1629</v>
      </c>
      <c r="D1734" s="49">
        <v>0</v>
      </c>
      <c r="E1734" s="23"/>
      <c r="F1734" s="286" t="s">
        <v>2522</v>
      </c>
      <c r="G1734" s="287" t="s">
        <v>2524</v>
      </c>
      <c r="H1734" s="287" t="s">
        <v>2523</v>
      </c>
      <c r="I1734" s="50">
        <v>0</v>
      </c>
      <c r="J1734" s="169"/>
      <c r="K1734" s="169"/>
      <c r="L1734" s="169"/>
      <c r="M1734" s="169"/>
      <c r="N1734" s="169"/>
      <c r="O1734" s="169"/>
      <c r="P1734" s="169"/>
      <c r="Q1734" s="169"/>
      <c r="R1734" s="169"/>
      <c r="S1734" s="207"/>
      <c r="T1734" s="169"/>
      <c r="U1734" s="169"/>
      <c r="V1734" s="169"/>
      <c r="W1734" s="180"/>
      <c r="X1734" s="207">
        <v>0</v>
      </c>
      <c r="Y1734" s="263">
        <v>0</v>
      </c>
      <c r="Z1734" s="169"/>
      <c r="AA1734" s="169"/>
      <c r="AB1734" s="169"/>
      <c r="AC1734" s="169"/>
      <c r="AD1734" s="169"/>
      <c r="AE1734" s="169"/>
      <c r="AF1734" s="180"/>
      <c r="AG1734" s="180"/>
      <c r="AH1734" s="207">
        <v>0</v>
      </c>
    </row>
    <row r="1735" spans="2:34" ht="24.75" x14ac:dyDescent="0.25">
      <c r="B1735" s="26"/>
      <c r="C1735" s="48" t="s">
        <v>1630</v>
      </c>
      <c r="D1735" s="49">
        <v>0</v>
      </c>
      <c r="E1735" s="23"/>
      <c r="F1735" s="286" t="s">
        <v>2522</v>
      </c>
      <c r="G1735" s="287" t="s">
        <v>2524</v>
      </c>
      <c r="H1735" s="287" t="s">
        <v>2523</v>
      </c>
      <c r="I1735" s="50">
        <v>0</v>
      </c>
      <c r="J1735" s="169"/>
      <c r="K1735" s="169"/>
      <c r="L1735" s="169"/>
      <c r="M1735" s="169"/>
      <c r="N1735" s="169"/>
      <c r="O1735" s="169"/>
      <c r="P1735" s="169"/>
      <c r="Q1735" s="169"/>
      <c r="R1735" s="169"/>
      <c r="S1735" s="207"/>
      <c r="T1735" s="169"/>
      <c r="U1735" s="169"/>
      <c r="V1735" s="169"/>
      <c r="W1735" s="180"/>
      <c r="X1735" s="207">
        <v>0</v>
      </c>
      <c r="Y1735" s="263">
        <v>0</v>
      </c>
      <c r="Z1735" s="169"/>
      <c r="AA1735" s="169"/>
      <c r="AB1735" s="169"/>
      <c r="AC1735" s="169"/>
      <c r="AD1735" s="169"/>
      <c r="AE1735" s="169"/>
      <c r="AF1735" s="180"/>
      <c r="AG1735" s="180"/>
      <c r="AH1735" s="207">
        <v>0</v>
      </c>
    </row>
    <row r="1736" spans="2:34" ht="24.75" x14ac:dyDescent="0.25">
      <c r="B1736" s="26"/>
      <c r="C1736" s="48" t="s">
        <v>1631</v>
      </c>
      <c r="D1736" s="49">
        <v>0</v>
      </c>
      <c r="E1736" s="23"/>
      <c r="F1736" s="286" t="s">
        <v>2522</v>
      </c>
      <c r="G1736" s="287" t="s">
        <v>2524</v>
      </c>
      <c r="H1736" s="287" t="s">
        <v>2523</v>
      </c>
      <c r="I1736" s="50">
        <v>0</v>
      </c>
      <c r="J1736" s="169"/>
      <c r="K1736" s="169"/>
      <c r="L1736" s="169"/>
      <c r="M1736" s="169"/>
      <c r="N1736" s="169"/>
      <c r="O1736" s="169"/>
      <c r="P1736" s="169"/>
      <c r="Q1736" s="169"/>
      <c r="R1736" s="169"/>
      <c r="S1736" s="207"/>
      <c r="T1736" s="169"/>
      <c r="U1736" s="169"/>
      <c r="V1736" s="169"/>
      <c r="W1736" s="180"/>
      <c r="X1736" s="207">
        <v>0</v>
      </c>
      <c r="Y1736" s="263">
        <v>0</v>
      </c>
      <c r="Z1736" s="169"/>
      <c r="AA1736" s="169"/>
      <c r="AB1736" s="169"/>
      <c r="AC1736" s="169"/>
      <c r="AD1736" s="169"/>
      <c r="AE1736" s="169"/>
      <c r="AF1736" s="180"/>
      <c r="AG1736" s="180"/>
      <c r="AH1736" s="207">
        <v>0</v>
      </c>
    </row>
    <row r="1737" spans="2:34" ht="24.75" x14ac:dyDescent="0.25">
      <c r="B1737" s="26"/>
      <c r="C1737" s="48" t="s">
        <v>1632</v>
      </c>
      <c r="D1737" s="49">
        <v>0</v>
      </c>
      <c r="E1737" s="23"/>
      <c r="F1737" s="286" t="s">
        <v>2522</v>
      </c>
      <c r="G1737" s="287" t="s">
        <v>2524</v>
      </c>
      <c r="H1737" s="287" t="s">
        <v>2523</v>
      </c>
      <c r="I1737" s="50">
        <v>0</v>
      </c>
      <c r="J1737" s="169"/>
      <c r="K1737" s="169"/>
      <c r="L1737" s="169"/>
      <c r="M1737" s="169"/>
      <c r="N1737" s="169"/>
      <c r="O1737" s="169"/>
      <c r="P1737" s="169"/>
      <c r="Q1737" s="169"/>
      <c r="R1737" s="169"/>
      <c r="S1737" s="207"/>
      <c r="T1737" s="169"/>
      <c r="U1737" s="169"/>
      <c r="V1737" s="169"/>
      <c r="W1737" s="180"/>
      <c r="X1737" s="207">
        <v>0</v>
      </c>
      <c r="Y1737" s="263">
        <v>0</v>
      </c>
      <c r="Z1737" s="169"/>
      <c r="AA1737" s="169"/>
      <c r="AB1737" s="169"/>
      <c r="AC1737" s="169"/>
      <c r="AD1737" s="169"/>
      <c r="AE1737" s="169"/>
      <c r="AF1737" s="180"/>
      <c r="AG1737" s="180"/>
      <c r="AH1737" s="207">
        <v>0</v>
      </c>
    </row>
    <row r="1738" spans="2:34" ht="24.75" x14ac:dyDescent="0.25">
      <c r="B1738" s="26"/>
      <c r="C1738" s="48" t="s">
        <v>1633</v>
      </c>
      <c r="D1738" s="49">
        <v>0</v>
      </c>
      <c r="E1738" s="23"/>
      <c r="F1738" s="286" t="s">
        <v>2522</v>
      </c>
      <c r="G1738" s="287" t="s">
        <v>2524</v>
      </c>
      <c r="H1738" s="287" t="s">
        <v>2523</v>
      </c>
      <c r="I1738" s="50">
        <v>0</v>
      </c>
      <c r="J1738" s="169"/>
      <c r="K1738" s="169"/>
      <c r="L1738" s="169"/>
      <c r="M1738" s="169"/>
      <c r="N1738" s="169"/>
      <c r="O1738" s="169"/>
      <c r="P1738" s="169"/>
      <c r="Q1738" s="169"/>
      <c r="R1738" s="169"/>
      <c r="S1738" s="207"/>
      <c r="T1738" s="169"/>
      <c r="U1738" s="169"/>
      <c r="V1738" s="169"/>
      <c r="W1738" s="180"/>
      <c r="X1738" s="207">
        <v>0</v>
      </c>
      <c r="Y1738" s="263">
        <v>0</v>
      </c>
      <c r="Z1738" s="169"/>
      <c r="AA1738" s="169"/>
      <c r="AB1738" s="169"/>
      <c r="AC1738" s="169"/>
      <c r="AD1738" s="169"/>
      <c r="AE1738" s="169"/>
      <c r="AF1738" s="180"/>
      <c r="AG1738" s="180"/>
      <c r="AH1738" s="207">
        <v>0</v>
      </c>
    </row>
    <row r="1739" spans="2:34" ht="24.75" x14ac:dyDescent="0.25">
      <c r="B1739" s="26"/>
      <c r="C1739" s="48" t="s">
        <v>1634</v>
      </c>
      <c r="D1739" s="49">
        <v>0</v>
      </c>
      <c r="E1739" s="23"/>
      <c r="F1739" s="286" t="s">
        <v>2522</v>
      </c>
      <c r="G1739" s="287" t="s">
        <v>2524</v>
      </c>
      <c r="H1739" s="287" t="s">
        <v>2523</v>
      </c>
      <c r="I1739" s="50">
        <v>0</v>
      </c>
      <c r="J1739" s="169"/>
      <c r="K1739" s="169"/>
      <c r="L1739" s="169"/>
      <c r="M1739" s="169"/>
      <c r="N1739" s="169"/>
      <c r="O1739" s="169"/>
      <c r="P1739" s="169"/>
      <c r="Q1739" s="169"/>
      <c r="R1739" s="169"/>
      <c r="S1739" s="207"/>
      <c r="T1739" s="169"/>
      <c r="U1739" s="169"/>
      <c r="V1739" s="169"/>
      <c r="W1739" s="180"/>
      <c r="X1739" s="207">
        <v>0</v>
      </c>
      <c r="Y1739" s="263">
        <v>0</v>
      </c>
      <c r="Z1739" s="169"/>
      <c r="AA1739" s="169"/>
      <c r="AB1739" s="169"/>
      <c r="AC1739" s="169"/>
      <c r="AD1739" s="169"/>
      <c r="AE1739" s="169"/>
      <c r="AF1739" s="180"/>
      <c r="AG1739" s="180"/>
      <c r="AH1739" s="207">
        <v>0</v>
      </c>
    </row>
    <row r="1740" spans="2:34" ht="24.75" x14ac:dyDescent="0.25">
      <c r="B1740" s="26"/>
      <c r="C1740" s="48" t="s">
        <v>1635</v>
      </c>
      <c r="D1740" s="49">
        <v>0</v>
      </c>
      <c r="E1740" s="23"/>
      <c r="F1740" s="286" t="s">
        <v>2522</v>
      </c>
      <c r="G1740" s="287" t="s">
        <v>2524</v>
      </c>
      <c r="H1740" s="287" t="s">
        <v>2523</v>
      </c>
      <c r="I1740" s="50">
        <v>0</v>
      </c>
      <c r="J1740" s="169"/>
      <c r="K1740" s="169"/>
      <c r="L1740" s="169"/>
      <c r="M1740" s="169"/>
      <c r="N1740" s="169"/>
      <c r="O1740" s="169"/>
      <c r="P1740" s="169"/>
      <c r="Q1740" s="169"/>
      <c r="R1740" s="169"/>
      <c r="S1740" s="207"/>
      <c r="T1740" s="169"/>
      <c r="U1740" s="169"/>
      <c r="V1740" s="169"/>
      <c r="W1740" s="180"/>
      <c r="X1740" s="207">
        <v>0</v>
      </c>
      <c r="Y1740" s="263">
        <v>0</v>
      </c>
      <c r="Z1740" s="169"/>
      <c r="AA1740" s="169"/>
      <c r="AB1740" s="169"/>
      <c r="AC1740" s="169"/>
      <c r="AD1740" s="169"/>
      <c r="AE1740" s="169"/>
      <c r="AF1740" s="180"/>
      <c r="AG1740" s="180"/>
      <c r="AH1740" s="207">
        <v>0</v>
      </c>
    </row>
    <row r="1741" spans="2:34" ht="24.75" x14ac:dyDescent="0.25">
      <c r="B1741" s="26"/>
      <c r="C1741" s="48" t="s">
        <v>1636</v>
      </c>
      <c r="D1741" s="49">
        <v>0</v>
      </c>
      <c r="E1741" s="23"/>
      <c r="F1741" s="286" t="s">
        <v>2522</v>
      </c>
      <c r="G1741" s="287" t="s">
        <v>2524</v>
      </c>
      <c r="H1741" s="287" t="s">
        <v>2523</v>
      </c>
      <c r="I1741" s="50">
        <v>0</v>
      </c>
      <c r="J1741" s="169"/>
      <c r="K1741" s="169"/>
      <c r="L1741" s="169"/>
      <c r="M1741" s="169"/>
      <c r="N1741" s="169"/>
      <c r="O1741" s="169"/>
      <c r="P1741" s="169"/>
      <c r="Q1741" s="169"/>
      <c r="R1741" s="169"/>
      <c r="S1741" s="207"/>
      <c r="T1741" s="169"/>
      <c r="U1741" s="169"/>
      <c r="V1741" s="169"/>
      <c r="W1741" s="180"/>
      <c r="X1741" s="207">
        <v>0</v>
      </c>
      <c r="Y1741" s="263">
        <v>0</v>
      </c>
      <c r="Z1741" s="169"/>
      <c r="AA1741" s="169"/>
      <c r="AB1741" s="169"/>
      <c r="AC1741" s="169"/>
      <c r="AD1741" s="169"/>
      <c r="AE1741" s="169"/>
      <c r="AF1741" s="180"/>
      <c r="AG1741" s="180"/>
      <c r="AH1741" s="207">
        <v>0</v>
      </c>
    </row>
    <row r="1742" spans="2:34" ht="24.75" x14ac:dyDescent="0.25">
      <c r="B1742" s="26"/>
      <c r="C1742" s="48" t="s">
        <v>1637</v>
      </c>
      <c r="D1742" s="49">
        <v>0</v>
      </c>
      <c r="E1742" s="23"/>
      <c r="F1742" s="286" t="s">
        <v>2522</v>
      </c>
      <c r="G1742" s="287" t="s">
        <v>2524</v>
      </c>
      <c r="H1742" s="287" t="s">
        <v>2523</v>
      </c>
      <c r="I1742" s="50">
        <v>0</v>
      </c>
      <c r="J1742" s="169"/>
      <c r="K1742" s="169"/>
      <c r="L1742" s="169"/>
      <c r="M1742" s="169"/>
      <c r="N1742" s="169"/>
      <c r="O1742" s="169"/>
      <c r="P1742" s="169"/>
      <c r="Q1742" s="169"/>
      <c r="R1742" s="169"/>
      <c r="S1742" s="207"/>
      <c r="T1742" s="169"/>
      <c r="U1742" s="169"/>
      <c r="V1742" s="169"/>
      <c r="W1742" s="180"/>
      <c r="X1742" s="207">
        <v>0</v>
      </c>
      <c r="Y1742" s="263">
        <v>0</v>
      </c>
      <c r="Z1742" s="169"/>
      <c r="AA1742" s="169"/>
      <c r="AB1742" s="169"/>
      <c r="AC1742" s="169"/>
      <c r="AD1742" s="169"/>
      <c r="AE1742" s="169"/>
      <c r="AF1742" s="180"/>
      <c r="AG1742" s="180"/>
      <c r="AH1742" s="207">
        <v>0</v>
      </c>
    </row>
    <row r="1743" spans="2:34" ht="24.75" x14ac:dyDescent="0.25">
      <c r="B1743" s="26"/>
      <c r="C1743" s="48" t="s">
        <v>1638</v>
      </c>
      <c r="D1743" s="49">
        <v>0</v>
      </c>
      <c r="E1743" s="23"/>
      <c r="F1743" s="286" t="s">
        <v>2522</v>
      </c>
      <c r="G1743" s="287" t="s">
        <v>2524</v>
      </c>
      <c r="H1743" s="287" t="s">
        <v>2523</v>
      </c>
      <c r="I1743" s="50">
        <v>0</v>
      </c>
      <c r="J1743" s="169"/>
      <c r="K1743" s="169"/>
      <c r="L1743" s="169"/>
      <c r="M1743" s="169"/>
      <c r="N1743" s="169"/>
      <c r="O1743" s="169"/>
      <c r="P1743" s="169"/>
      <c r="Q1743" s="169"/>
      <c r="R1743" s="169"/>
      <c r="S1743" s="207"/>
      <c r="T1743" s="169"/>
      <c r="U1743" s="169"/>
      <c r="V1743" s="169"/>
      <c r="W1743" s="180"/>
      <c r="X1743" s="207">
        <v>0</v>
      </c>
      <c r="Y1743" s="263">
        <v>0</v>
      </c>
      <c r="Z1743" s="169"/>
      <c r="AA1743" s="169"/>
      <c r="AB1743" s="169"/>
      <c r="AC1743" s="169"/>
      <c r="AD1743" s="169"/>
      <c r="AE1743" s="169"/>
      <c r="AF1743" s="180"/>
      <c r="AG1743" s="180"/>
      <c r="AH1743" s="207">
        <v>0</v>
      </c>
    </row>
    <row r="1744" spans="2:34" ht="24.75" x14ac:dyDescent="0.25">
      <c r="B1744" s="26"/>
      <c r="C1744" s="48" t="s">
        <v>1639</v>
      </c>
      <c r="D1744" s="49">
        <v>0</v>
      </c>
      <c r="E1744" s="23"/>
      <c r="F1744" s="286" t="s">
        <v>2522</v>
      </c>
      <c r="G1744" s="287" t="s">
        <v>2524</v>
      </c>
      <c r="H1744" s="287" t="s">
        <v>2523</v>
      </c>
      <c r="I1744" s="50">
        <v>0</v>
      </c>
      <c r="J1744" s="169"/>
      <c r="K1744" s="169"/>
      <c r="L1744" s="169"/>
      <c r="M1744" s="169"/>
      <c r="N1744" s="169"/>
      <c r="O1744" s="169"/>
      <c r="P1744" s="169"/>
      <c r="Q1744" s="169"/>
      <c r="R1744" s="169"/>
      <c r="S1744" s="207"/>
      <c r="T1744" s="169"/>
      <c r="U1744" s="169"/>
      <c r="V1744" s="169"/>
      <c r="W1744" s="180"/>
      <c r="X1744" s="207">
        <v>0</v>
      </c>
      <c r="Y1744" s="263">
        <v>0</v>
      </c>
      <c r="Z1744" s="169"/>
      <c r="AA1744" s="169"/>
      <c r="AB1744" s="169"/>
      <c r="AC1744" s="169"/>
      <c r="AD1744" s="169"/>
      <c r="AE1744" s="169"/>
      <c r="AF1744" s="180"/>
      <c r="AG1744" s="180"/>
      <c r="AH1744" s="207">
        <v>0</v>
      </c>
    </row>
    <row r="1745" spans="2:34" ht="24.75" x14ac:dyDescent="0.25">
      <c r="B1745" s="26"/>
      <c r="C1745" s="48" t="s">
        <v>1640</v>
      </c>
      <c r="D1745" s="49">
        <v>0</v>
      </c>
      <c r="E1745" s="23"/>
      <c r="F1745" s="286" t="s">
        <v>2522</v>
      </c>
      <c r="G1745" s="287" t="s">
        <v>2524</v>
      </c>
      <c r="H1745" s="287" t="s">
        <v>2523</v>
      </c>
      <c r="I1745" s="50">
        <v>0</v>
      </c>
      <c r="J1745" s="169"/>
      <c r="K1745" s="169"/>
      <c r="L1745" s="169"/>
      <c r="M1745" s="169"/>
      <c r="N1745" s="169"/>
      <c r="O1745" s="169"/>
      <c r="P1745" s="169"/>
      <c r="Q1745" s="169"/>
      <c r="R1745" s="169"/>
      <c r="S1745" s="207"/>
      <c r="T1745" s="169"/>
      <c r="U1745" s="169"/>
      <c r="V1745" s="169"/>
      <c r="W1745" s="180"/>
      <c r="X1745" s="207">
        <v>0</v>
      </c>
      <c r="Y1745" s="263">
        <v>0</v>
      </c>
      <c r="Z1745" s="169"/>
      <c r="AA1745" s="169"/>
      <c r="AB1745" s="169"/>
      <c r="AC1745" s="169"/>
      <c r="AD1745" s="169"/>
      <c r="AE1745" s="169"/>
      <c r="AF1745" s="180"/>
      <c r="AG1745" s="180"/>
      <c r="AH1745" s="207">
        <v>0</v>
      </c>
    </row>
    <row r="1746" spans="2:34" ht="24.75" x14ac:dyDescent="0.25">
      <c r="B1746" s="26"/>
      <c r="C1746" s="48" t="s">
        <v>1641</v>
      </c>
      <c r="D1746" s="49">
        <v>0</v>
      </c>
      <c r="E1746" s="23"/>
      <c r="F1746" s="286" t="s">
        <v>2522</v>
      </c>
      <c r="G1746" s="287" t="s">
        <v>2524</v>
      </c>
      <c r="H1746" s="287" t="s">
        <v>2523</v>
      </c>
      <c r="I1746" s="50">
        <v>0</v>
      </c>
      <c r="J1746" s="169"/>
      <c r="K1746" s="169"/>
      <c r="L1746" s="169"/>
      <c r="M1746" s="169"/>
      <c r="N1746" s="169"/>
      <c r="O1746" s="169"/>
      <c r="P1746" s="169"/>
      <c r="Q1746" s="169"/>
      <c r="R1746" s="169"/>
      <c r="S1746" s="207"/>
      <c r="T1746" s="169"/>
      <c r="U1746" s="169"/>
      <c r="V1746" s="169"/>
      <c r="W1746" s="180"/>
      <c r="X1746" s="207">
        <v>0</v>
      </c>
      <c r="Y1746" s="263">
        <v>0</v>
      </c>
      <c r="Z1746" s="169"/>
      <c r="AA1746" s="169"/>
      <c r="AB1746" s="169"/>
      <c r="AC1746" s="169"/>
      <c r="AD1746" s="169"/>
      <c r="AE1746" s="169"/>
      <c r="AF1746" s="180"/>
      <c r="AG1746" s="180"/>
      <c r="AH1746" s="207">
        <v>0</v>
      </c>
    </row>
    <row r="1747" spans="2:34" ht="24.75" x14ac:dyDescent="0.25">
      <c r="B1747" s="26"/>
      <c r="C1747" s="48" t="s">
        <v>1642</v>
      </c>
      <c r="D1747" s="49">
        <v>2</v>
      </c>
      <c r="E1747" s="23">
        <v>348.8</v>
      </c>
      <c r="F1747" s="286" t="s">
        <v>2522</v>
      </c>
      <c r="G1747" s="287" t="s">
        <v>2524</v>
      </c>
      <c r="H1747" s="287" t="s">
        <v>2523</v>
      </c>
      <c r="I1747" s="50">
        <v>697.6</v>
      </c>
      <c r="J1747" s="169"/>
      <c r="K1747" s="169"/>
      <c r="L1747" s="169"/>
      <c r="M1747" s="169"/>
      <c r="N1747" s="169"/>
      <c r="O1747" s="169"/>
      <c r="P1747" s="169"/>
      <c r="Q1747" s="169"/>
      <c r="R1747" s="169">
        <v>2</v>
      </c>
      <c r="S1747" s="207">
        <v>697.6</v>
      </c>
      <c r="T1747" s="169"/>
      <c r="U1747" s="169"/>
      <c r="V1747" s="169"/>
      <c r="W1747" s="180"/>
      <c r="X1747" s="207">
        <v>0</v>
      </c>
      <c r="Y1747" s="263">
        <v>0</v>
      </c>
      <c r="Z1747" s="169"/>
      <c r="AA1747" s="169"/>
      <c r="AB1747" s="169"/>
      <c r="AC1747" s="169"/>
      <c r="AD1747" s="169"/>
      <c r="AE1747" s="169"/>
      <c r="AF1747" s="180"/>
      <c r="AG1747" s="180"/>
      <c r="AH1747" s="207">
        <v>697.6</v>
      </c>
    </row>
    <row r="1748" spans="2:34" ht="24.75" x14ac:dyDescent="0.25">
      <c r="B1748" s="26"/>
      <c r="C1748" s="48" t="s">
        <v>1643</v>
      </c>
      <c r="D1748" s="49">
        <v>1</v>
      </c>
      <c r="E1748" s="23">
        <v>464.16</v>
      </c>
      <c r="F1748" s="286" t="s">
        <v>2522</v>
      </c>
      <c r="G1748" s="287" t="s">
        <v>2524</v>
      </c>
      <c r="H1748" s="287" t="s">
        <v>2523</v>
      </c>
      <c r="I1748" s="50">
        <v>464.16</v>
      </c>
      <c r="J1748" s="169"/>
      <c r="K1748" s="169"/>
      <c r="L1748" s="169"/>
      <c r="M1748" s="169"/>
      <c r="N1748" s="169"/>
      <c r="O1748" s="169"/>
      <c r="P1748" s="169"/>
      <c r="Q1748" s="169"/>
      <c r="R1748" s="169"/>
      <c r="S1748" s="207"/>
      <c r="T1748" s="169"/>
      <c r="U1748" s="169"/>
      <c r="V1748" s="169"/>
      <c r="W1748" s="180"/>
      <c r="X1748" s="207">
        <v>1</v>
      </c>
      <c r="Y1748" s="263">
        <v>464.16</v>
      </c>
      <c r="Z1748" s="169"/>
      <c r="AA1748" s="169"/>
      <c r="AB1748" s="169"/>
      <c r="AC1748" s="169"/>
      <c r="AD1748" s="169"/>
      <c r="AE1748" s="169"/>
      <c r="AF1748" s="180"/>
      <c r="AG1748" s="180"/>
      <c r="AH1748" s="207">
        <v>464.16</v>
      </c>
    </row>
    <row r="1749" spans="2:34" ht="24.75" x14ac:dyDescent="0.25">
      <c r="B1749" s="26"/>
      <c r="C1749" s="48" t="s">
        <v>1644</v>
      </c>
      <c r="D1749" s="49">
        <v>0</v>
      </c>
      <c r="E1749" s="23"/>
      <c r="F1749" s="286" t="s">
        <v>2522</v>
      </c>
      <c r="G1749" s="287" t="s">
        <v>2524</v>
      </c>
      <c r="H1749" s="287" t="s">
        <v>2523</v>
      </c>
      <c r="I1749" s="50">
        <v>0</v>
      </c>
      <c r="J1749" s="169"/>
      <c r="K1749" s="169"/>
      <c r="L1749" s="169"/>
      <c r="M1749" s="169"/>
      <c r="N1749" s="169"/>
      <c r="O1749" s="169"/>
      <c r="P1749" s="169"/>
      <c r="Q1749" s="169"/>
      <c r="R1749" s="169"/>
      <c r="S1749" s="207"/>
      <c r="T1749" s="169"/>
      <c r="U1749" s="169"/>
      <c r="V1749" s="169"/>
      <c r="W1749" s="180"/>
      <c r="X1749" s="207">
        <v>0</v>
      </c>
      <c r="Y1749" s="263">
        <v>0</v>
      </c>
      <c r="Z1749" s="169"/>
      <c r="AA1749" s="169"/>
      <c r="AB1749" s="169"/>
      <c r="AC1749" s="169"/>
      <c r="AD1749" s="169"/>
      <c r="AE1749" s="169"/>
      <c r="AF1749" s="180"/>
      <c r="AG1749" s="180"/>
      <c r="AH1749" s="207">
        <v>0</v>
      </c>
    </row>
    <row r="1750" spans="2:34" ht="24.75" x14ac:dyDescent="0.25">
      <c r="B1750" s="26"/>
      <c r="C1750" s="48" t="s">
        <v>1645</v>
      </c>
      <c r="D1750" s="49">
        <v>1</v>
      </c>
      <c r="E1750" s="23">
        <v>223.94</v>
      </c>
      <c r="F1750" s="286" t="s">
        <v>2522</v>
      </c>
      <c r="G1750" s="287" t="s">
        <v>2524</v>
      </c>
      <c r="H1750" s="287" t="s">
        <v>2523</v>
      </c>
      <c r="I1750" s="50">
        <v>223.94</v>
      </c>
      <c r="J1750" s="169"/>
      <c r="K1750" s="169"/>
      <c r="L1750" s="169"/>
      <c r="M1750" s="169"/>
      <c r="N1750" s="169"/>
      <c r="O1750" s="169"/>
      <c r="P1750" s="169"/>
      <c r="Q1750" s="169"/>
      <c r="R1750" s="169"/>
      <c r="S1750" s="207"/>
      <c r="T1750" s="169"/>
      <c r="U1750" s="169"/>
      <c r="V1750" s="169"/>
      <c r="W1750" s="180"/>
      <c r="X1750" s="207">
        <v>1</v>
      </c>
      <c r="Y1750" s="263">
        <v>223.94</v>
      </c>
      <c r="Z1750" s="169"/>
      <c r="AA1750" s="169"/>
      <c r="AB1750" s="169"/>
      <c r="AC1750" s="169"/>
      <c r="AD1750" s="169"/>
      <c r="AE1750" s="169"/>
      <c r="AF1750" s="180"/>
      <c r="AG1750" s="180"/>
      <c r="AH1750" s="207">
        <v>223.94</v>
      </c>
    </row>
    <row r="1751" spans="2:34" ht="24.75" x14ac:dyDescent="0.25">
      <c r="B1751" s="26"/>
      <c r="C1751" s="48" t="s">
        <v>1646</v>
      </c>
      <c r="D1751" s="49">
        <v>0</v>
      </c>
      <c r="E1751" s="23"/>
      <c r="F1751" s="286" t="s">
        <v>2522</v>
      </c>
      <c r="G1751" s="287" t="s">
        <v>2524</v>
      </c>
      <c r="H1751" s="287" t="s">
        <v>2523</v>
      </c>
      <c r="I1751" s="50">
        <v>0</v>
      </c>
      <c r="J1751" s="169"/>
      <c r="K1751" s="169"/>
      <c r="L1751" s="169"/>
      <c r="M1751" s="169"/>
      <c r="N1751" s="169"/>
      <c r="O1751" s="169"/>
      <c r="P1751" s="169"/>
      <c r="Q1751" s="169"/>
      <c r="R1751" s="169"/>
      <c r="S1751" s="207"/>
      <c r="T1751" s="169"/>
      <c r="U1751" s="169"/>
      <c r="V1751" s="169"/>
      <c r="W1751" s="180"/>
      <c r="X1751" s="207">
        <v>0</v>
      </c>
      <c r="Y1751" s="263">
        <v>0</v>
      </c>
      <c r="Z1751" s="169"/>
      <c r="AA1751" s="169"/>
      <c r="AB1751" s="169"/>
      <c r="AC1751" s="169"/>
      <c r="AD1751" s="169"/>
      <c r="AE1751" s="169"/>
      <c r="AF1751" s="180"/>
      <c r="AG1751" s="180"/>
      <c r="AH1751" s="207">
        <v>0</v>
      </c>
    </row>
    <row r="1752" spans="2:34" ht="24.75" x14ac:dyDescent="0.25">
      <c r="B1752" s="26"/>
      <c r="C1752" s="48" t="s">
        <v>1647</v>
      </c>
      <c r="D1752" s="49">
        <v>0</v>
      </c>
      <c r="E1752" s="23"/>
      <c r="F1752" s="286" t="s">
        <v>2522</v>
      </c>
      <c r="G1752" s="287" t="s">
        <v>2524</v>
      </c>
      <c r="H1752" s="287" t="s">
        <v>2523</v>
      </c>
      <c r="I1752" s="50">
        <v>0</v>
      </c>
      <c r="J1752" s="169"/>
      <c r="K1752" s="169"/>
      <c r="L1752" s="169"/>
      <c r="M1752" s="169"/>
      <c r="N1752" s="169"/>
      <c r="O1752" s="169"/>
      <c r="P1752" s="169"/>
      <c r="Q1752" s="169"/>
      <c r="R1752" s="169"/>
      <c r="S1752" s="207"/>
      <c r="T1752" s="169"/>
      <c r="U1752" s="169"/>
      <c r="V1752" s="169"/>
      <c r="W1752" s="180"/>
      <c r="X1752" s="207">
        <v>0</v>
      </c>
      <c r="Y1752" s="263">
        <v>0</v>
      </c>
      <c r="Z1752" s="169"/>
      <c r="AA1752" s="169"/>
      <c r="AB1752" s="169"/>
      <c r="AC1752" s="169"/>
      <c r="AD1752" s="169"/>
      <c r="AE1752" s="169"/>
      <c r="AF1752" s="180"/>
      <c r="AG1752" s="180"/>
      <c r="AH1752" s="207">
        <v>0</v>
      </c>
    </row>
    <row r="1753" spans="2:34" ht="24.75" x14ac:dyDescent="0.25">
      <c r="B1753" s="26"/>
      <c r="C1753" s="48" t="s">
        <v>1648</v>
      </c>
      <c r="D1753" s="49">
        <v>0</v>
      </c>
      <c r="E1753" s="23"/>
      <c r="F1753" s="286" t="s">
        <v>2522</v>
      </c>
      <c r="G1753" s="287" t="s">
        <v>2524</v>
      </c>
      <c r="H1753" s="287" t="s">
        <v>2523</v>
      </c>
      <c r="I1753" s="50">
        <v>0</v>
      </c>
      <c r="J1753" s="169"/>
      <c r="K1753" s="169"/>
      <c r="L1753" s="169"/>
      <c r="M1753" s="169"/>
      <c r="N1753" s="169"/>
      <c r="O1753" s="169"/>
      <c r="P1753" s="169"/>
      <c r="Q1753" s="169"/>
      <c r="R1753" s="169"/>
      <c r="S1753" s="207"/>
      <c r="T1753" s="169"/>
      <c r="U1753" s="169"/>
      <c r="V1753" s="169"/>
      <c r="W1753" s="180"/>
      <c r="X1753" s="207">
        <v>0</v>
      </c>
      <c r="Y1753" s="263">
        <v>0</v>
      </c>
      <c r="Z1753" s="169"/>
      <c r="AA1753" s="169"/>
      <c r="AB1753" s="169"/>
      <c r="AC1753" s="169"/>
      <c r="AD1753" s="169"/>
      <c r="AE1753" s="169"/>
      <c r="AF1753" s="180"/>
      <c r="AG1753" s="180"/>
      <c r="AH1753" s="207">
        <v>0</v>
      </c>
    </row>
    <row r="1754" spans="2:34" ht="24.75" x14ac:dyDescent="0.25">
      <c r="B1754" s="26"/>
      <c r="C1754" s="48" t="s">
        <v>1649</v>
      </c>
      <c r="D1754" s="49">
        <v>0</v>
      </c>
      <c r="E1754" s="23"/>
      <c r="F1754" s="286" t="s">
        <v>2522</v>
      </c>
      <c r="G1754" s="287" t="s">
        <v>2524</v>
      </c>
      <c r="H1754" s="287" t="s">
        <v>2523</v>
      </c>
      <c r="I1754" s="50">
        <v>0</v>
      </c>
      <c r="J1754" s="169"/>
      <c r="K1754" s="169"/>
      <c r="L1754" s="169"/>
      <c r="M1754" s="169"/>
      <c r="N1754" s="169"/>
      <c r="O1754" s="169"/>
      <c r="P1754" s="169"/>
      <c r="Q1754" s="169"/>
      <c r="R1754" s="169"/>
      <c r="S1754" s="207"/>
      <c r="T1754" s="169"/>
      <c r="U1754" s="169"/>
      <c r="V1754" s="169"/>
      <c r="W1754" s="180"/>
      <c r="X1754" s="207">
        <v>0</v>
      </c>
      <c r="Y1754" s="263">
        <v>0</v>
      </c>
      <c r="Z1754" s="169"/>
      <c r="AA1754" s="169"/>
      <c r="AB1754" s="169"/>
      <c r="AC1754" s="169"/>
      <c r="AD1754" s="169"/>
      <c r="AE1754" s="169"/>
      <c r="AF1754" s="180"/>
      <c r="AG1754" s="180"/>
      <c r="AH1754" s="207">
        <v>0</v>
      </c>
    </row>
    <row r="1755" spans="2:34" ht="24.75" x14ac:dyDescent="0.25">
      <c r="B1755" s="26"/>
      <c r="C1755" s="48" t="s">
        <v>1650</v>
      </c>
      <c r="D1755" s="49">
        <v>0</v>
      </c>
      <c r="E1755" s="23"/>
      <c r="F1755" s="286" t="s">
        <v>2522</v>
      </c>
      <c r="G1755" s="287" t="s">
        <v>2524</v>
      </c>
      <c r="H1755" s="287" t="s">
        <v>2523</v>
      </c>
      <c r="I1755" s="50">
        <v>0</v>
      </c>
      <c r="J1755" s="169"/>
      <c r="K1755" s="169"/>
      <c r="L1755" s="169"/>
      <c r="M1755" s="169"/>
      <c r="N1755" s="169"/>
      <c r="O1755" s="169"/>
      <c r="P1755" s="169"/>
      <c r="Q1755" s="169"/>
      <c r="R1755" s="169"/>
      <c r="S1755" s="207"/>
      <c r="T1755" s="169"/>
      <c r="U1755" s="169"/>
      <c r="V1755" s="169"/>
      <c r="W1755" s="180"/>
      <c r="X1755" s="207">
        <v>0</v>
      </c>
      <c r="Y1755" s="263">
        <v>0</v>
      </c>
      <c r="Z1755" s="169"/>
      <c r="AA1755" s="169"/>
      <c r="AB1755" s="169"/>
      <c r="AC1755" s="169"/>
      <c r="AD1755" s="169"/>
      <c r="AE1755" s="169"/>
      <c r="AF1755" s="180"/>
      <c r="AG1755" s="180"/>
      <c r="AH1755" s="207">
        <v>0</v>
      </c>
    </row>
    <row r="1756" spans="2:34" ht="24.75" x14ac:dyDescent="0.25">
      <c r="B1756" s="26"/>
      <c r="C1756" s="48" t="s">
        <v>1651</v>
      </c>
      <c r="D1756" s="49">
        <v>0</v>
      </c>
      <c r="E1756" s="23"/>
      <c r="F1756" s="286" t="s">
        <v>2522</v>
      </c>
      <c r="G1756" s="287" t="s">
        <v>2524</v>
      </c>
      <c r="H1756" s="287" t="s">
        <v>2523</v>
      </c>
      <c r="I1756" s="50">
        <v>0</v>
      </c>
      <c r="J1756" s="169"/>
      <c r="K1756" s="169"/>
      <c r="L1756" s="169"/>
      <c r="M1756" s="169"/>
      <c r="N1756" s="169"/>
      <c r="O1756" s="169"/>
      <c r="P1756" s="169"/>
      <c r="Q1756" s="169"/>
      <c r="R1756" s="169"/>
      <c r="S1756" s="207"/>
      <c r="T1756" s="169"/>
      <c r="U1756" s="169"/>
      <c r="V1756" s="169"/>
      <c r="W1756" s="180"/>
      <c r="X1756" s="207">
        <v>0</v>
      </c>
      <c r="Y1756" s="263">
        <v>0</v>
      </c>
      <c r="Z1756" s="169"/>
      <c r="AA1756" s="169"/>
      <c r="AB1756" s="169"/>
      <c r="AC1756" s="169"/>
      <c r="AD1756" s="169"/>
      <c r="AE1756" s="169"/>
      <c r="AF1756" s="180"/>
      <c r="AG1756" s="180"/>
      <c r="AH1756" s="207">
        <v>0</v>
      </c>
    </row>
    <row r="1757" spans="2:34" ht="24.75" x14ac:dyDescent="0.25">
      <c r="B1757" s="26"/>
      <c r="C1757" s="48" t="s">
        <v>1652</v>
      </c>
      <c r="D1757" s="49">
        <v>0</v>
      </c>
      <c r="E1757" s="23"/>
      <c r="F1757" s="286" t="s">
        <v>2522</v>
      </c>
      <c r="G1757" s="287" t="s">
        <v>2524</v>
      </c>
      <c r="H1757" s="287" t="s">
        <v>2523</v>
      </c>
      <c r="I1757" s="50">
        <v>0</v>
      </c>
      <c r="J1757" s="169"/>
      <c r="K1757" s="169"/>
      <c r="L1757" s="169"/>
      <c r="M1757" s="169"/>
      <c r="N1757" s="169"/>
      <c r="O1757" s="169"/>
      <c r="P1757" s="169"/>
      <c r="Q1757" s="169"/>
      <c r="R1757" s="169"/>
      <c r="S1757" s="207"/>
      <c r="T1757" s="169"/>
      <c r="U1757" s="169"/>
      <c r="V1757" s="169"/>
      <c r="W1757" s="180"/>
      <c r="X1757" s="207">
        <v>0</v>
      </c>
      <c r="Y1757" s="263">
        <v>0</v>
      </c>
      <c r="Z1757" s="169"/>
      <c r="AA1757" s="169"/>
      <c r="AB1757" s="169"/>
      <c r="AC1757" s="169"/>
      <c r="AD1757" s="169"/>
      <c r="AE1757" s="169"/>
      <c r="AF1757" s="180"/>
      <c r="AG1757" s="180"/>
      <c r="AH1757" s="207">
        <v>0</v>
      </c>
    </row>
    <row r="1758" spans="2:34" ht="24.75" x14ac:dyDescent="0.25">
      <c r="B1758" s="26"/>
      <c r="C1758" s="48" t="s">
        <v>1653</v>
      </c>
      <c r="D1758" s="49">
        <v>0</v>
      </c>
      <c r="E1758" s="23"/>
      <c r="F1758" s="286" t="s">
        <v>2522</v>
      </c>
      <c r="G1758" s="287" t="s">
        <v>2524</v>
      </c>
      <c r="H1758" s="287" t="s">
        <v>2523</v>
      </c>
      <c r="I1758" s="50">
        <v>0</v>
      </c>
      <c r="J1758" s="169"/>
      <c r="K1758" s="169"/>
      <c r="L1758" s="169"/>
      <c r="M1758" s="169"/>
      <c r="N1758" s="169"/>
      <c r="O1758" s="169"/>
      <c r="P1758" s="169"/>
      <c r="Q1758" s="169"/>
      <c r="R1758" s="169"/>
      <c r="S1758" s="207"/>
      <c r="T1758" s="169"/>
      <c r="U1758" s="169"/>
      <c r="V1758" s="169"/>
      <c r="W1758" s="180"/>
      <c r="X1758" s="207">
        <v>0</v>
      </c>
      <c r="Y1758" s="263">
        <v>0</v>
      </c>
      <c r="Z1758" s="169"/>
      <c r="AA1758" s="169"/>
      <c r="AB1758" s="169"/>
      <c r="AC1758" s="169"/>
      <c r="AD1758" s="169"/>
      <c r="AE1758" s="169"/>
      <c r="AF1758" s="180"/>
      <c r="AG1758" s="180"/>
      <c r="AH1758" s="207">
        <v>0</v>
      </c>
    </row>
    <row r="1759" spans="2:34" ht="24.75" x14ac:dyDescent="0.25">
      <c r="B1759" s="26"/>
      <c r="C1759" s="48" t="s">
        <v>1654</v>
      </c>
      <c r="D1759" s="49">
        <v>0</v>
      </c>
      <c r="E1759" s="23"/>
      <c r="F1759" s="286" t="s">
        <v>2522</v>
      </c>
      <c r="G1759" s="287" t="s">
        <v>2524</v>
      </c>
      <c r="H1759" s="287" t="s">
        <v>2523</v>
      </c>
      <c r="I1759" s="50">
        <v>0</v>
      </c>
      <c r="J1759" s="169"/>
      <c r="K1759" s="169"/>
      <c r="L1759" s="169"/>
      <c r="M1759" s="169"/>
      <c r="N1759" s="169"/>
      <c r="O1759" s="169"/>
      <c r="P1759" s="169"/>
      <c r="Q1759" s="169"/>
      <c r="R1759" s="169"/>
      <c r="S1759" s="207"/>
      <c r="T1759" s="169"/>
      <c r="U1759" s="169"/>
      <c r="V1759" s="169"/>
      <c r="W1759" s="180"/>
      <c r="X1759" s="207">
        <v>0</v>
      </c>
      <c r="Y1759" s="263">
        <v>0</v>
      </c>
      <c r="Z1759" s="169"/>
      <c r="AA1759" s="169"/>
      <c r="AB1759" s="169"/>
      <c r="AC1759" s="169"/>
      <c r="AD1759" s="169"/>
      <c r="AE1759" s="169"/>
      <c r="AF1759" s="180"/>
      <c r="AG1759" s="180"/>
      <c r="AH1759" s="207">
        <v>0</v>
      </c>
    </row>
    <row r="1760" spans="2:34" ht="24.75" x14ac:dyDescent="0.25">
      <c r="B1760" s="26"/>
      <c r="C1760" s="48" t="s">
        <v>1655</v>
      </c>
      <c r="D1760" s="49">
        <v>0</v>
      </c>
      <c r="E1760" s="23"/>
      <c r="F1760" s="286" t="s">
        <v>2522</v>
      </c>
      <c r="G1760" s="287" t="s">
        <v>2524</v>
      </c>
      <c r="H1760" s="287" t="s">
        <v>2523</v>
      </c>
      <c r="I1760" s="50">
        <v>0</v>
      </c>
      <c r="J1760" s="169"/>
      <c r="K1760" s="169"/>
      <c r="L1760" s="169"/>
      <c r="M1760" s="169"/>
      <c r="N1760" s="169"/>
      <c r="O1760" s="169"/>
      <c r="P1760" s="169"/>
      <c r="Q1760" s="169"/>
      <c r="R1760" s="169"/>
      <c r="S1760" s="207"/>
      <c r="T1760" s="169"/>
      <c r="U1760" s="169"/>
      <c r="V1760" s="169"/>
      <c r="W1760" s="180"/>
      <c r="X1760" s="207">
        <v>0</v>
      </c>
      <c r="Y1760" s="263">
        <v>0</v>
      </c>
      <c r="Z1760" s="169"/>
      <c r="AA1760" s="169"/>
      <c r="AB1760" s="169"/>
      <c r="AC1760" s="169"/>
      <c r="AD1760" s="169"/>
      <c r="AE1760" s="169"/>
      <c r="AF1760" s="180"/>
      <c r="AG1760" s="180"/>
      <c r="AH1760" s="207">
        <v>0</v>
      </c>
    </row>
    <row r="1761" spans="2:34" ht="24.75" x14ac:dyDescent="0.25">
      <c r="B1761" s="26"/>
      <c r="C1761" s="48" t="s">
        <v>1656</v>
      </c>
      <c r="D1761" s="49">
        <v>0</v>
      </c>
      <c r="E1761" s="23"/>
      <c r="F1761" s="286" t="s">
        <v>2522</v>
      </c>
      <c r="G1761" s="287" t="s">
        <v>2524</v>
      </c>
      <c r="H1761" s="287" t="s">
        <v>2523</v>
      </c>
      <c r="I1761" s="50">
        <v>0</v>
      </c>
      <c r="J1761" s="169"/>
      <c r="K1761" s="169"/>
      <c r="L1761" s="169"/>
      <c r="M1761" s="169"/>
      <c r="N1761" s="169"/>
      <c r="O1761" s="169"/>
      <c r="P1761" s="169"/>
      <c r="Q1761" s="169"/>
      <c r="R1761" s="169"/>
      <c r="S1761" s="207"/>
      <c r="T1761" s="169"/>
      <c r="U1761" s="169"/>
      <c r="V1761" s="169"/>
      <c r="W1761" s="180"/>
      <c r="X1761" s="207">
        <v>0</v>
      </c>
      <c r="Y1761" s="263">
        <v>0</v>
      </c>
      <c r="Z1761" s="169"/>
      <c r="AA1761" s="169"/>
      <c r="AB1761" s="169"/>
      <c r="AC1761" s="169"/>
      <c r="AD1761" s="169"/>
      <c r="AE1761" s="169"/>
      <c r="AF1761" s="180"/>
      <c r="AG1761" s="180"/>
      <c r="AH1761" s="207">
        <v>0</v>
      </c>
    </row>
    <row r="1762" spans="2:34" ht="24.75" x14ac:dyDescent="0.25">
      <c r="B1762" s="26"/>
      <c r="C1762" s="48" t="s">
        <v>1657</v>
      </c>
      <c r="D1762" s="49">
        <v>0</v>
      </c>
      <c r="E1762" s="23"/>
      <c r="F1762" s="286" t="s">
        <v>2522</v>
      </c>
      <c r="G1762" s="287" t="s">
        <v>2524</v>
      </c>
      <c r="H1762" s="287" t="s">
        <v>2523</v>
      </c>
      <c r="I1762" s="50">
        <v>0</v>
      </c>
      <c r="J1762" s="169"/>
      <c r="K1762" s="169"/>
      <c r="L1762" s="169"/>
      <c r="M1762" s="169"/>
      <c r="N1762" s="169"/>
      <c r="O1762" s="169"/>
      <c r="P1762" s="169"/>
      <c r="Q1762" s="169"/>
      <c r="R1762" s="169"/>
      <c r="S1762" s="207"/>
      <c r="T1762" s="169"/>
      <c r="U1762" s="169"/>
      <c r="V1762" s="169"/>
      <c r="W1762" s="180"/>
      <c r="X1762" s="207">
        <v>0</v>
      </c>
      <c r="Y1762" s="263">
        <v>0</v>
      </c>
      <c r="Z1762" s="169"/>
      <c r="AA1762" s="169"/>
      <c r="AB1762" s="169"/>
      <c r="AC1762" s="169"/>
      <c r="AD1762" s="169"/>
      <c r="AE1762" s="169"/>
      <c r="AF1762" s="180"/>
      <c r="AG1762" s="180"/>
      <c r="AH1762" s="207">
        <v>0</v>
      </c>
    </row>
    <row r="1763" spans="2:34" ht="24.75" x14ac:dyDescent="0.25">
      <c r="B1763" s="26"/>
      <c r="C1763" s="48" t="s">
        <v>1658</v>
      </c>
      <c r="D1763" s="49">
        <v>2</v>
      </c>
      <c r="E1763" s="23">
        <v>95.05</v>
      </c>
      <c r="F1763" s="286" t="s">
        <v>2522</v>
      </c>
      <c r="G1763" s="287" t="s">
        <v>2524</v>
      </c>
      <c r="H1763" s="287" t="s">
        <v>2523</v>
      </c>
      <c r="I1763" s="50">
        <v>190.1</v>
      </c>
      <c r="J1763" s="169"/>
      <c r="K1763" s="169"/>
      <c r="L1763" s="169"/>
      <c r="M1763" s="169"/>
      <c r="N1763" s="169"/>
      <c r="O1763" s="169"/>
      <c r="P1763" s="169"/>
      <c r="Q1763" s="169"/>
      <c r="R1763" s="169"/>
      <c r="S1763" s="207"/>
      <c r="T1763" s="169"/>
      <c r="U1763" s="169"/>
      <c r="V1763" s="169"/>
      <c r="W1763" s="180"/>
      <c r="X1763" s="207">
        <v>2</v>
      </c>
      <c r="Y1763" s="263">
        <v>190.1</v>
      </c>
      <c r="Z1763" s="169"/>
      <c r="AA1763" s="169"/>
      <c r="AB1763" s="169"/>
      <c r="AC1763" s="169"/>
      <c r="AD1763" s="169"/>
      <c r="AE1763" s="169"/>
      <c r="AF1763" s="180"/>
      <c r="AG1763" s="180"/>
      <c r="AH1763" s="207">
        <v>190.1</v>
      </c>
    </row>
    <row r="1764" spans="2:34" ht="24.75" x14ac:dyDescent="0.25">
      <c r="B1764" s="26"/>
      <c r="C1764" s="48" t="s">
        <v>1659</v>
      </c>
      <c r="D1764" s="49">
        <v>1</v>
      </c>
      <c r="E1764" s="23">
        <v>380.23</v>
      </c>
      <c r="F1764" s="286" t="s">
        <v>2522</v>
      </c>
      <c r="G1764" s="287" t="s">
        <v>2524</v>
      </c>
      <c r="H1764" s="287" t="s">
        <v>2523</v>
      </c>
      <c r="I1764" s="50">
        <v>380.23</v>
      </c>
      <c r="J1764" s="169"/>
      <c r="K1764" s="169"/>
      <c r="L1764" s="169"/>
      <c r="M1764" s="169"/>
      <c r="N1764" s="169"/>
      <c r="O1764" s="169"/>
      <c r="P1764" s="169"/>
      <c r="Q1764" s="169"/>
      <c r="R1764" s="169"/>
      <c r="S1764" s="207"/>
      <c r="T1764" s="169"/>
      <c r="U1764" s="169"/>
      <c r="V1764" s="169"/>
      <c r="W1764" s="180"/>
      <c r="X1764" s="207">
        <v>1</v>
      </c>
      <c r="Y1764" s="263">
        <v>380.23</v>
      </c>
      <c r="Z1764" s="169"/>
      <c r="AA1764" s="169"/>
      <c r="AB1764" s="169"/>
      <c r="AC1764" s="169"/>
      <c r="AD1764" s="169"/>
      <c r="AE1764" s="169"/>
      <c r="AF1764" s="180"/>
      <c r="AG1764" s="180"/>
      <c r="AH1764" s="207">
        <v>380.23</v>
      </c>
    </row>
    <row r="1765" spans="2:34" ht="24.75" x14ac:dyDescent="0.25">
      <c r="B1765" s="26"/>
      <c r="C1765" s="48" t="s">
        <v>1660</v>
      </c>
      <c r="D1765" s="49">
        <v>0</v>
      </c>
      <c r="E1765" s="23"/>
      <c r="F1765" s="286" t="s">
        <v>2522</v>
      </c>
      <c r="G1765" s="287" t="s">
        <v>2524</v>
      </c>
      <c r="H1765" s="287" t="s">
        <v>2523</v>
      </c>
      <c r="I1765" s="50">
        <v>0</v>
      </c>
      <c r="J1765" s="169"/>
      <c r="K1765" s="169"/>
      <c r="L1765" s="169"/>
      <c r="M1765" s="169"/>
      <c r="N1765" s="169"/>
      <c r="O1765" s="169"/>
      <c r="P1765" s="169"/>
      <c r="Q1765" s="169"/>
      <c r="R1765" s="169"/>
      <c r="S1765" s="207"/>
      <c r="T1765" s="169"/>
      <c r="U1765" s="169"/>
      <c r="V1765" s="169"/>
      <c r="W1765" s="180"/>
      <c r="X1765" s="207">
        <v>0</v>
      </c>
      <c r="Y1765" s="263">
        <v>0</v>
      </c>
      <c r="Z1765" s="169"/>
      <c r="AA1765" s="169"/>
      <c r="AB1765" s="169"/>
      <c r="AC1765" s="169"/>
      <c r="AD1765" s="169"/>
      <c r="AE1765" s="169"/>
      <c r="AF1765" s="180"/>
      <c r="AG1765" s="180"/>
      <c r="AH1765" s="207">
        <v>0</v>
      </c>
    </row>
    <row r="1766" spans="2:34" ht="24.75" x14ac:dyDescent="0.25">
      <c r="B1766" s="26"/>
      <c r="C1766" s="48" t="s">
        <v>1661</v>
      </c>
      <c r="D1766" s="49">
        <v>3</v>
      </c>
      <c r="E1766" s="23">
        <v>150.43</v>
      </c>
      <c r="F1766" s="286" t="s">
        <v>2522</v>
      </c>
      <c r="G1766" s="287" t="s">
        <v>2524</v>
      </c>
      <c r="H1766" s="287" t="s">
        <v>2523</v>
      </c>
      <c r="I1766" s="50">
        <v>451.29</v>
      </c>
      <c r="J1766" s="169"/>
      <c r="K1766" s="169"/>
      <c r="L1766" s="169"/>
      <c r="M1766" s="169"/>
      <c r="N1766" s="169"/>
      <c r="O1766" s="169"/>
      <c r="P1766" s="169"/>
      <c r="Q1766" s="169"/>
      <c r="R1766" s="169"/>
      <c r="S1766" s="207"/>
      <c r="T1766" s="169"/>
      <c r="U1766" s="169"/>
      <c r="V1766" s="169"/>
      <c r="W1766" s="180"/>
      <c r="X1766" s="207">
        <v>3</v>
      </c>
      <c r="Y1766" s="263">
        <v>451.29</v>
      </c>
      <c r="Z1766" s="169"/>
      <c r="AA1766" s="169"/>
      <c r="AB1766" s="169"/>
      <c r="AC1766" s="169"/>
      <c r="AD1766" s="169"/>
      <c r="AE1766" s="169"/>
      <c r="AF1766" s="180"/>
      <c r="AG1766" s="180"/>
      <c r="AH1766" s="207">
        <v>451.29</v>
      </c>
    </row>
    <row r="1767" spans="2:34" ht="24.75" x14ac:dyDescent="0.25">
      <c r="B1767" s="26"/>
      <c r="C1767" s="48" t="s">
        <v>1662</v>
      </c>
      <c r="D1767" s="49">
        <v>0</v>
      </c>
      <c r="E1767" s="23"/>
      <c r="F1767" s="286" t="s">
        <v>2522</v>
      </c>
      <c r="G1767" s="287" t="s">
        <v>2524</v>
      </c>
      <c r="H1767" s="287" t="s">
        <v>2523</v>
      </c>
      <c r="I1767" s="50">
        <v>0</v>
      </c>
      <c r="J1767" s="169"/>
      <c r="K1767" s="169"/>
      <c r="L1767" s="169"/>
      <c r="M1767" s="169"/>
      <c r="N1767" s="169"/>
      <c r="O1767" s="169"/>
      <c r="P1767" s="169"/>
      <c r="Q1767" s="169"/>
      <c r="R1767" s="169"/>
      <c r="S1767" s="207"/>
      <c r="T1767" s="169"/>
      <c r="U1767" s="169"/>
      <c r="V1767" s="169"/>
      <c r="W1767" s="180"/>
      <c r="X1767" s="207">
        <v>0</v>
      </c>
      <c r="Y1767" s="263">
        <v>0</v>
      </c>
      <c r="Z1767" s="169"/>
      <c r="AA1767" s="169"/>
      <c r="AB1767" s="169"/>
      <c r="AC1767" s="169"/>
      <c r="AD1767" s="169"/>
      <c r="AE1767" s="169"/>
      <c r="AF1767" s="180"/>
      <c r="AG1767" s="180"/>
      <c r="AH1767" s="207">
        <v>0</v>
      </c>
    </row>
    <row r="1768" spans="2:34" ht="24.75" x14ac:dyDescent="0.25">
      <c r="B1768" s="26"/>
      <c r="C1768" s="48" t="s">
        <v>1663</v>
      </c>
      <c r="D1768" s="49">
        <v>2</v>
      </c>
      <c r="E1768" s="23">
        <v>1173.48</v>
      </c>
      <c r="F1768" s="286" t="s">
        <v>2522</v>
      </c>
      <c r="G1768" s="287" t="s">
        <v>2524</v>
      </c>
      <c r="H1768" s="287" t="s">
        <v>2523</v>
      </c>
      <c r="I1768" s="50">
        <v>2346.96</v>
      </c>
      <c r="J1768" s="169"/>
      <c r="K1768" s="169"/>
      <c r="L1768" s="169"/>
      <c r="M1768" s="169"/>
      <c r="N1768" s="169"/>
      <c r="O1768" s="169"/>
      <c r="P1768" s="169"/>
      <c r="Q1768" s="169"/>
      <c r="R1768" s="169"/>
      <c r="S1768" s="207"/>
      <c r="T1768" s="169"/>
      <c r="U1768" s="169"/>
      <c r="V1768" s="169"/>
      <c r="W1768" s="180"/>
      <c r="X1768" s="207">
        <v>2</v>
      </c>
      <c r="Y1768" s="263">
        <v>2346.96</v>
      </c>
      <c r="Z1768" s="169"/>
      <c r="AA1768" s="169"/>
      <c r="AB1768" s="169"/>
      <c r="AC1768" s="169"/>
      <c r="AD1768" s="169"/>
      <c r="AE1768" s="169"/>
      <c r="AF1768" s="180"/>
      <c r="AG1768" s="180"/>
      <c r="AH1768" s="207">
        <v>2346.96</v>
      </c>
    </row>
    <row r="1769" spans="2:34" ht="24.75" x14ac:dyDescent="0.25">
      <c r="B1769" s="26"/>
      <c r="C1769" s="48" t="s">
        <v>1664</v>
      </c>
      <c r="D1769" s="49">
        <v>2</v>
      </c>
      <c r="E1769" s="23">
        <v>108.87</v>
      </c>
      <c r="F1769" s="286" t="s">
        <v>2522</v>
      </c>
      <c r="G1769" s="287" t="s">
        <v>2524</v>
      </c>
      <c r="H1769" s="287" t="s">
        <v>2523</v>
      </c>
      <c r="I1769" s="50">
        <v>217.74</v>
      </c>
      <c r="J1769" s="169"/>
      <c r="K1769" s="169"/>
      <c r="L1769" s="169"/>
      <c r="M1769" s="169"/>
      <c r="N1769" s="169"/>
      <c r="O1769" s="169"/>
      <c r="P1769" s="169"/>
      <c r="Q1769" s="169"/>
      <c r="R1769" s="169"/>
      <c r="S1769" s="207"/>
      <c r="T1769" s="169"/>
      <c r="U1769" s="169"/>
      <c r="V1769" s="169"/>
      <c r="W1769" s="180"/>
      <c r="X1769" s="207">
        <v>2</v>
      </c>
      <c r="Y1769" s="263">
        <v>217.74</v>
      </c>
      <c r="Z1769" s="169"/>
      <c r="AA1769" s="169"/>
      <c r="AB1769" s="169"/>
      <c r="AC1769" s="169"/>
      <c r="AD1769" s="169"/>
      <c r="AE1769" s="169"/>
      <c r="AF1769" s="180"/>
      <c r="AG1769" s="180"/>
      <c r="AH1769" s="207">
        <v>217.74</v>
      </c>
    </row>
    <row r="1770" spans="2:34" ht="24.75" x14ac:dyDescent="0.25">
      <c r="B1770" s="26"/>
      <c r="C1770" s="48" t="s">
        <v>1665</v>
      </c>
      <c r="D1770" s="49">
        <v>1</v>
      </c>
      <c r="E1770" s="23">
        <v>115.97</v>
      </c>
      <c r="F1770" s="286" t="s">
        <v>2522</v>
      </c>
      <c r="G1770" s="287" t="s">
        <v>2524</v>
      </c>
      <c r="H1770" s="287" t="s">
        <v>2523</v>
      </c>
      <c r="I1770" s="50">
        <v>115.97</v>
      </c>
      <c r="J1770" s="169"/>
      <c r="K1770" s="169"/>
      <c r="L1770" s="169"/>
      <c r="M1770" s="169"/>
      <c r="N1770" s="169"/>
      <c r="O1770" s="169"/>
      <c r="P1770" s="169"/>
      <c r="Q1770" s="169"/>
      <c r="R1770" s="169"/>
      <c r="S1770" s="207"/>
      <c r="T1770" s="169"/>
      <c r="U1770" s="169"/>
      <c r="V1770" s="169"/>
      <c r="W1770" s="180"/>
      <c r="X1770" s="207">
        <v>1</v>
      </c>
      <c r="Y1770" s="263">
        <v>115.97</v>
      </c>
      <c r="Z1770" s="169"/>
      <c r="AA1770" s="169"/>
      <c r="AB1770" s="169"/>
      <c r="AC1770" s="169"/>
      <c r="AD1770" s="169"/>
      <c r="AE1770" s="169"/>
      <c r="AF1770" s="180"/>
      <c r="AG1770" s="180"/>
      <c r="AH1770" s="207">
        <v>115.97</v>
      </c>
    </row>
    <row r="1771" spans="2:34" ht="24.75" x14ac:dyDescent="0.25">
      <c r="B1771" s="26"/>
      <c r="C1771" s="48" t="s">
        <v>1666</v>
      </c>
      <c r="D1771" s="49">
        <v>1</v>
      </c>
      <c r="E1771" s="23">
        <v>55.12</v>
      </c>
      <c r="F1771" s="286" t="s">
        <v>2522</v>
      </c>
      <c r="G1771" s="287" t="s">
        <v>2524</v>
      </c>
      <c r="H1771" s="287" t="s">
        <v>2523</v>
      </c>
      <c r="I1771" s="50">
        <v>55.12</v>
      </c>
      <c r="J1771" s="169"/>
      <c r="K1771" s="169"/>
      <c r="L1771" s="169"/>
      <c r="M1771" s="169"/>
      <c r="N1771" s="169"/>
      <c r="O1771" s="169"/>
      <c r="P1771" s="169"/>
      <c r="Q1771" s="169"/>
      <c r="R1771" s="169"/>
      <c r="S1771" s="207"/>
      <c r="T1771" s="169"/>
      <c r="U1771" s="169"/>
      <c r="V1771" s="169"/>
      <c r="W1771" s="180"/>
      <c r="X1771" s="207">
        <v>1</v>
      </c>
      <c r="Y1771" s="263">
        <v>55.12</v>
      </c>
      <c r="Z1771" s="169"/>
      <c r="AA1771" s="169"/>
      <c r="AB1771" s="169"/>
      <c r="AC1771" s="169"/>
      <c r="AD1771" s="169"/>
      <c r="AE1771" s="169"/>
      <c r="AF1771" s="180"/>
      <c r="AG1771" s="180"/>
      <c r="AH1771" s="207">
        <v>55.12</v>
      </c>
    </row>
    <row r="1772" spans="2:34" ht="24.75" x14ac:dyDescent="0.25">
      <c r="B1772" s="26"/>
      <c r="C1772" s="48" t="s">
        <v>1667</v>
      </c>
      <c r="D1772" s="49">
        <v>4</v>
      </c>
      <c r="E1772" s="23">
        <v>30.48</v>
      </c>
      <c r="F1772" s="286" t="s">
        <v>2522</v>
      </c>
      <c r="G1772" s="287" t="s">
        <v>2524</v>
      </c>
      <c r="H1772" s="287" t="s">
        <v>2523</v>
      </c>
      <c r="I1772" s="50">
        <v>121.92</v>
      </c>
      <c r="J1772" s="169"/>
      <c r="K1772" s="169"/>
      <c r="L1772" s="169"/>
      <c r="M1772" s="169"/>
      <c r="N1772" s="169"/>
      <c r="O1772" s="169"/>
      <c r="P1772" s="169"/>
      <c r="Q1772" s="169"/>
      <c r="R1772" s="169"/>
      <c r="S1772" s="207"/>
      <c r="T1772" s="169"/>
      <c r="U1772" s="169"/>
      <c r="V1772" s="169"/>
      <c r="W1772" s="180"/>
      <c r="X1772" s="207">
        <v>4</v>
      </c>
      <c r="Y1772" s="263">
        <v>121.92</v>
      </c>
      <c r="Z1772" s="169"/>
      <c r="AA1772" s="169"/>
      <c r="AB1772" s="169"/>
      <c r="AC1772" s="169"/>
      <c r="AD1772" s="169"/>
      <c r="AE1772" s="169"/>
      <c r="AF1772" s="180"/>
      <c r="AG1772" s="180"/>
      <c r="AH1772" s="207">
        <v>121.92</v>
      </c>
    </row>
    <row r="1773" spans="2:34" ht="24.75" x14ac:dyDescent="0.25">
      <c r="B1773" s="26"/>
      <c r="C1773" s="48" t="s">
        <v>1668</v>
      </c>
      <c r="D1773" s="49">
        <v>4</v>
      </c>
      <c r="E1773" s="23">
        <v>58.21</v>
      </c>
      <c r="F1773" s="286" t="s">
        <v>2522</v>
      </c>
      <c r="G1773" s="287" t="s">
        <v>2524</v>
      </c>
      <c r="H1773" s="287" t="s">
        <v>2523</v>
      </c>
      <c r="I1773" s="50">
        <v>232.84</v>
      </c>
      <c r="J1773" s="169"/>
      <c r="K1773" s="169"/>
      <c r="L1773" s="169"/>
      <c r="M1773" s="169"/>
      <c r="N1773" s="169"/>
      <c r="O1773" s="169"/>
      <c r="P1773" s="169"/>
      <c r="Q1773" s="169"/>
      <c r="R1773" s="169"/>
      <c r="S1773" s="207"/>
      <c r="T1773" s="169"/>
      <c r="U1773" s="169"/>
      <c r="V1773" s="169"/>
      <c r="W1773" s="180"/>
      <c r="X1773" s="207">
        <v>4</v>
      </c>
      <c r="Y1773" s="263">
        <v>232.84</v>
      </c>
      <c r="Z1773" s="169"/>
      <c r="AA1773" s="169"/>
      <c r="AB1773" s="169"/>
      <c r="AC1773" s="169"/>
      <c r="AD1773" s="169"/>
      <c r="AE1773" s="169"/>
      <c r="AF1773" s="180"/>
      <c r="AG1773" s="180"/>
      <c r="AH1773" s="207">
        <v>232.84</v>
      </c>
    </row>
    <row r="1774" spans="2:34" ht="24.75" x14ac:dyDescent="0.25">
      <c r="B1774" s="26"/>
      <c r="C1774" s="48" t="s">
        <v>1669</v>
      </c>
      <c r="D1774" s="49">
        <v>4</v>
      </c>
      <c r="E1774" s="23">
        <v>58.21</v>
      </c>
      <c r="F1774" s="286" t="s">
        <v>2522</v>
      </c>
      <c r="G1774" s="287" t="s">
        <v>2524</v>
      </c>
      <c r="H1774" s="287" t="s">
        <v>2523</v>
      </c>
      <c r="I1774" s="50">
        <v>232.84</v>
      </c>
      <c r="J1774" s="169"/>
      <c r="K1774" s="169"/>
      <c r="L1774" s="169"/>
      <c r="M1774" s="169"/>
      <c r="N1774" s="169"/>
      <c r="O1774" s="169"/>
      <c r="P1774" s="169"/>
      <c r="Q1774" s="169"/>
      <c r="R1774" s="169"/>
      <c r="S1774" s="207"/>
      <c r="T1774" s="169"/>
      <c r="U1774" s="169"/>
      <c r="V1774" s="169"/>
      <c r="W1774" s="180"/>
      <c r="X1774" s="207">
        <v>4</v>
      </c>
      <c r="Y1774" s="263">
        <v>232.84</v>
      </c>
      <c r="Z1774" s="169"/>
      <c r="AA1774" s="169"/>
      <c r="AB1774" s="169"/>
      <c r="AC1774" s="169"/>
      <c r="AD1774" s="169"/>
      <c r="AE1774" s="169"/>
      <c r="AF1774" s="180"/>
      <c r="AG1774" s="180"/>
      <c r="AH1774" s="207">
        <v>232.84</v>
      </c>
    </row>
    <row r="1775" spans="2:34" ht="24.75" x14ac:dyDescent="0.25">
      <c r="B1775" s="26"/>
      <c r="C1775" s="48" t="s">
        <v>1670</v>
      </c>
      <c r="D1775" s="49">
        <v>0</v>
      </c>
      <c r="E1775" s="23"/>
      <c r="F1775" s="286" t="s">
        <v>2522</v>
      </c>
      <c r="G1775" s="287" t="s">
        <v>2524</v>
      </c>
      <c r="H1775" s="287" t="s">
        <v>2523</v>
      </c>
      <c r="I1775" s="50">
        <v>0</v>
      </c>
      <c r="J1775" s="169"/>
      <c r="K1775" s="169"/>
      <c r="L1775" s="169"/>
      <c r="M1775" s="169"/>
      <c r="N1775" s="169"/>
      <c r="O1775" s="169"/>
      <c r="P1775" s="169"/>
      <c r="Q1775" s="169"/>
      <c r="R1775" s="169"/>
      <c r="S1775" s="207"/>
      <c r="T1775" s="169"/>
      <c r="U1775" s="169"/>
      <c r="V1775" s="169"/>
      <c r="W1775" s="180"/>
      <c r="X1775" s="207">
        <v>0</v>
      </c>
      <c r="Y1775" s="263">
        <v>0</v>
      </c>
      <c r="Z1775" s="169"/>
      <c r="AA1775" s="169"/>
      <c r="AB1775" s="169"/>
      <c r="AC1775" s="169"/>
      <c r="AD1775" s="169"/>
      <c r="AE1775" s="169"/>
      <c r="AF1775" s="180"/>
      <c r="AG1775" s="180"/>
      <c r="AH1775" s="207">
        <v>0</v>
      </c>
    </row>
    <row r="1776" spans="2:34" ht="24.75" x14ac:dyDescent="0.25">
      <c r="B1776" s="26"/>
      <c r="C1776" s="48" t="s">
        <v>1671</v>
      </c>
      <c r="D1776" s="49">
        <v>0</v>
      </c>
      <c r="E1776" s="23"/>
      <c r="F1776" s="286" t="s">
        <v>2522</v>
      </c>
      <c r="G1776" s="287" t="s">
        <v>2524</v>
      </c>
      <c r="H1776" s="287" t="s">
        <v>2523</v>
      </c>
      <c r="I1776" s="50">
        <v>0</v>
      </c>
      <c r="J1776" s="169"/>
      <c r="K1776" s="169"/>
      <c r="L1776" s="169"/>
      <c r="M1776" s="169"/>
      <c r="N1776" s="169"/>
      <c r="O1776" s="169"/>
      <c r="P1776" s="169"/>
      <c r="Q1776" s="169"/>
      <c r="R1776" s="169"/>
      <c r="S1776" s="207"/>
      <c r="T1776" s="169"/>
      <c r="U1776" s="169"/>
      <c r="V1776" s="169"/>
      <c r="W1776" s="180"/>
      <c r="X1776" s="207">
        <v>0</v>
      </c>
      <c r="Y1776" s="263">
        <v>0</v>
      </c>
      <c r="Z1776" s="169"/>
      <c r="AA1776" s="169"/>
      <c r="AB1776" s="169"/>
      <c r="AC1776" s="169"/>
      <c r="AD1776" s="169"/>
      <c r="AE1776" s="169"/>
      <c r="AF1776" s="180"/>
      <c r="AG1776" s="180"/>
      <c r="AH1776" s="207">
        <v>0</v>
      </c>
    </row>
    <row r="1777" spans="2:34" ht="24.75" x14ac:dyDescent="0.25">
      <c r="B1777" s="26"/>
      <c r="C1777" s="48" t="s">
        <v>1672</v>
      </c>
      <c r="D1777" s="49">
        <v>4</v>
      </c>
      <c r="E1777" s="23">
        <v>58.21</v>
      </c>
      <c r="F1777" s="286" t="s">
        <v>2522</v>
      </c>
      <c r="G1777" s="287" t="s">
        <v>2524</v>
      </c>
      <c r="H1777" s="287" t="s">
        <v>2523</v>
      </c>
      <c r="I1777" s="50">
        <v>232.84</v>
      </c>
      <c r="J1777" s="169"/>
      <c r="K1777" s="169"/>
      <c r="L1777" s="169"/>
      <c r="M1777" s="169"/>
      <c r="N1777" s="169"/>
      <c r="O1777" s="169"/>
      <c r="P1777" s="169"/>
      <c r="Q1777" s="169"/>
      <c r="R1777" s="169"/>
      <c r="S1777" s="207"/>
      <c r="T1777" s="169"/>
      <c r="U1777" s="169"/>
      <c r="V1777" s="169"/>
      <c r="W1777" s="180"/>
      <c r="X1777" s="207">
        <v>4</v>
      </c>
      <c r="Y1777" s="263">
        <v>232.84</v>
      </c>
      <c r="Z1777" s="169"/>
      <c r="AA1777" s="169"/>
      <c r="AB1777" s="169"/>
      <c r="AC1777" s="169"/>
      <c r="AD1777" s="169"/>
      <c r="AE1777" s="169"/>
      <c r="AF1777" s="180"/>
      <c r="AG1777" s="180"/>
      <c r="AH1777" s="207">
        <v>232.84</v>
      </c>
    </row>
    <row r="1778" spans="2:34" ht="24.75" x14ac:dyDescent="0.25">
      <c r="B1778" s="26"/>
      <c r="C1778" s="48" t="s">
        <v>1673</v>
      </c>
      <c r="D1778" s="49">
        <v>4</v>
      </c>
      <c r="E1778" s="23">
        <v>58.21</v>
      </c>
      <c r="F1778" s="286" t="s">
        <v>2522</v>
      </c>
      <c r="G1778" s="287" t="s">
        <v>2524</v>
      </c>
      <c r="H1778" s="287" t="s">
        <v>2523</v>
      </c>
      <c r="I1778" s="50">
        <v>232.84</v>
      </c>
      <c r="J1778" s="169"/>
      <c r="K1778" s="169"/>
      <c r="L1778" s="169"/>
      <c r="M1778" s="169"/>
      <c r="N1778" s="169"/>
      <c r="O1778" s="169"/>
      <c r="P1778" s="169"/>
      <c r="Q1778" s="169"/>
      <c r="R1778" s="169"/>
      <c r="S1778" s="207"/>
      <c r="T1778" s="169"/>
      <c r="U1778" s="169"/>
      <c r="V1778" s="169"/>
      <c r="W1778" s="180"/>
      <c r="X1778" s="207">
        <v>4</v>
      </c>
      <c r="Y1778" s="263">
        <v>232.84</v>
      </c>
      <c r="Z1778" s="169"/>
      <c r="AA1778" s="169"/>
      <c r="AB1778" s="169"/>
      <c r="AC1778" s="169"/>
      <c r="AD1778" s="169"/>
      <c r="AE1778" s="169"/>
      <c r="AF1778" s="180"/>
      <c r="AG1778" s="180"/>
      <c r="AH1778" s="207">
        <v>232.84</v>
      </c>
    </row>
    <row r="1779" spans="2:34" ht="24.75" x14ac:dyDescent="0.25">
      <c r="B1779" s="26"/>
      <c r="C1779" s="48" t="s">
        <v>1674</v>
      </c>
      <c r="D1779" s="49">
        <v>0</v>
      </c>
      <c r="E1779" s="23"/>
      <c r="F1779" s="286" t="s">
        <v>2522</v>
      </c>
      <c r="G1779" s="287" t="s">
        <v>2524</v>
      </c>
      <c r="H1779" s="287" t="s">
        <v>2523</v>
      </c>
      <c r="I1779" s="50">
        <v>0</v>
      </c>
      <c r="J1779" s="169"/>
      <c r="K1779" s="169"/>
      <c r="L1779" s="169"/>
      <c r="M1779" s="169"/>
      <c r="N1779" s="169"/>
      <c r="O1779" s="169"/>
      <c r="P1779" s="169"/>
      <c r="Q1779" s="169"/>
      <c r="R1779" s="169"/>
      <c r="S1779" s="207"/>
      <c r="T1779" s="169"/>
      <c r="U1779" s="169"/>
      <c r="V1779" s="169"/>
      <c r="W1779" s="180"/>
      <c r="X1779" s="207">
        <v>0</v>
      </c>
      <c r="Y1779" s="263">
        <v>0</v>
      </c>
      <c r="Z1779" s="169"/>
      <c r="AA1779" s="169"/>
      <c r="AB1779" s="169"/>
      <c r="AC1779" s="169"/>
      <c r="AD1779" s="169"/>
      <c r="AE1779" s="169"/>
      <c r="AF1779" s="180"/>
      <c r="AG1779" s="180"/>
      <c r="AH1779" s="207">
        <v>0</v>
      </c>
    </row>
    <row r="1780" spans="2:34" ht="24.75" x14ac:dyDescent="0.25">
      <c r="B1780" s="26"/>
      <c r="C1780" s="48" t="s">
        <v>1675</v>
      </c>
      <c r="D1780" s="49">
        <v>1</v>
      </c>
      <c r="E1780" s="23">
        <v>838.6</v>
      </c>
      <c r="F1780" s="286" t="s">
        <v>2522</v>
      </c>
      <c r="G1780" s="287" t="s">
        <v>2524</v>
      </c>
      <c r="H1780" s="287" t="s">
        <v>2523</v>
      </c>
      <c r="I1780" s="50">
        <v>838.6</v>
      </c>
      <c r="J1780" s="169"/>
      <c r="K1780" s="169"/>
      <c r="L1780" s="169"/>
      <c r="M1780" s="169"/>
      <c r="N1780" s="169"/>
      <c r="O1780" s="169"/>
      <c r="P1780" s="169"/>
      <c r="Q1780" s="169"/>
      <c r="R1780" s="169"/>
      <c r="S1780" s="207"/>
      <c r="T1780" s="169"/>
      <c r="U1780" s="169"/>
      <c r="V1780" s="169"/>
      <c r="W1780" s="180"/>
      <c r="X1780" s="207">
        <v>1</v>
      </c>
      <c r="Y1780" s="263">
        <v>838.6</v>
      </c>
      <c r="Z1780" s="169"/>
      <c r="AA1780" s="169"/>
      <c r="AB1780" s="169"/>
      <c r="AC1780" s="169"/>
      <c r="AD1780" s="169"/>
      <c r="AE1780" s="169"/>
      <c r="AF1780" s="180"/>
      <c r="AG1780" s="180"/>
      <c r="AH1780" s="207">
        <v>838.6</v>
      </c>
    </row>
    <row r="1781" spans="2:34" ht="24.75" x14ac:dyDescent="0.25">
      <c r="B1781" s="26"/>
      <c r="C1781" s="48" t="s">
        <v>1676</v>
      </c>
      <c r="D1781" s="49">
        <v>0</v>
      </c>
      <c r="E1781" s="23"/>
      <c r="F1781" s="286" t="s">
        <v>2522</v>
      </c>
      <c r="G1781" s="287" t="s">
        <v>2524</v>
      </c>
      <c r="H1781" s="287" t="s">
        <v>2523</v>
      </c>
      <c r="I1781" s="50">
        <v>0</v>
      </c>
      <c r="J1781" s="169"/>
      <c r="K1781" s="169"/>
      <c r="L1781" s="169"/>
      <c r="M1781" s="169"/>
      <c r="N1781" s="169"/>
      <c r="O1781" s="169"/>
      <c r="P1781" s="169"/>
      <c r="Q1781" s="169"/>
      <c r="R1781" s="169"/>
      <c r="S1781" s="207"/>
      <c r="T1781" s="169"/>
      <c r="U1781" s="169"/>
      <c r="V1781" s="169"/>
      <c r="W1781" s="180"/>
      <c r="X1781" s="207">
        <v>0</v>
      </c>
      <c r="Y1781" s="263">
        <v>0</v>
      </c>
      <c r="Z1781" s="169"/>
      <c r="AA1781" s="169"/>
      <c r="AB1781" s="169"/>
      <c r="AC1781" s="169"/>
      <c r="AD1781" s="169"/>
      <c r="AE1781" s="169"/>
      <c r="AF1781" s="180"/>
      <c r="AG1781" s="180"/>
      <c r="AH1781" s="207">
        <v>0</v>
      </c>
    </row>
    <row r="1782" spans="2:34" ht="24.75" x14ac:dyDescent="0.25">
      <c r="B1782" s="26"/>
      <c r="C1782" s="48" t="s">
        <v>1677</v>
      </c>
      <c r="D1782" s="49">
        <v>0</v>
      </c>
      <c r="E1782" s="23"/>
      <c r="F1782" s="286" t="s">
        <v>2522</v>
      </c>
      <c r="G1782" s="287" t="s">
        <v>2524</v>
      </c>
      <c r="H1782" s="287" t="s">
        <v>2523</v>
      </c>
      <c r="I1782" s="50">
        <v>0</v>
      </c>
      <c r="J1782" s="169"/>
      <c r="K1782" s="169"/>
      <c r="L1782" s="169"/>
      <c r="M1782" s="169"/>
      <c r="N1782" s="169"/>
      <c r="O1782" s="169"/>
      <c r="P1782" s="169"/>
      <c r="Q1782" s="169"/>
      <c r="R1782" s="169"/>
      <c r="S1782" s="207"/>
      <c r="T1782" s="169"/>
      <c r="U1782" s="169"/>
      <c r="V1782" s="169"/>
      <c r="W1782" s="180"/>
      <c r="X1782" s="207">
        <v>0</v>
      </c>
      <c r="Y1782" s="263">
        <v>0</v>
      </c>
      <c r="Z1782" s="169"/>
      <c r="AA1782" s="169"/>
      <c r="AB1782" s="169"/>
      <c r="AC1782" s="169"/>
      <c r="AD1782" s="169"/>
      <c r="AE1782" s="169"/>
      <c r="AF1782" s="180"/>
      <c r="AG1782" s="180"/>
      <c r="AH1782" s="207">
        <v>0</v>
      </c>
    </row>
    <row r="1783" spans="2:34" ht="24.75" x14ac:dyDescent="0.25">
      <c r="B1783" s="26"/>
      <c r="C1783" s="48" t="s">
        <v>1678</v>
      </c>
      <c r="D1783" s="49">
        <v>0</v>
      </c>
      <c r="E1783" s="23"/>
      <c r="F1783" s="286" t="s">
        <v>2522</v>
      </c>
      <c r="G1783" s="287" t="s">
        <v>2524</v>
      </c>
      <c r="H1783" s="287" t="s">
        <v>2523</v>
      </c>
      <c r="I1783" s="50">
        <v>0</v>
      </c>
      <c r="J1783" s="169"/>
      <c r="K1783" s="169"/>
      <c r="L1783" s="169"/>
      <c r="M1783" s="169"/>
      <c r="N1783" s="169"/>
      <c r="O1783" s="169"/>
      <c r="P1783" s="169"/>
      <c r="Q1783" s="169"/>
      <c r="R1783" s="169"/>
      <c r="S1783" s="207"/>
      <c r="T1783" s="169"/>
      <c r="U1783" s="169"/>
      <c r="V1783" s="169"/>
      <c r="W1783" s="180"/>
      <c r="X1783" s="207">
        <v>0</v>
      </c>
      <c r="Y1783" s="263">
        <v>0</v>
      </c>
      <c r="Z1783" s="169"/>
      <c r="AA1783" s="169"/>
      <c r="AB1783" s="169"/>
      <c r="AC1783" s="169"/>
      <c r="AD1783" s="169"/>
      <c r="AE1783" s="169"/>
      <c r="AF1783" s="180"/>
      <c r="AG1783" s="180"/>
      <c r="AH1783" s="207">
        <v>0</v>
      </c>
    </row>
    <row r="1784" spans="2:34" ht="24.75" x14ac:dyDescent="0.25">
      <c r="B1784" s="26"/>
      <c r="C1784" s="48" t="s">
        <v>1679</v>
      </c>
      <c r="D1784" s="49">
        <v>0</v>
      </c>
      <c r="E1784" s="23"/>
      <c r="F1784" s="286" t="s">
        <v>2522</v>
      </c>
      <c r="G1784" s="287" t="s">
        <v>2524</v>
      </c>
      <c r="H1784" s="287" t="s">
        <v>2523</v>
      </c>
      <c r="I1784" s="50">
        <v>0</v>
      </c>
      <c r="J1784" s="169"/>
      <c r="K1784" s="169"/>
      <c r="L1784" s="169"/>
      <c r="M1784" s="169"/>
      <c r="N1784" s="169"/>
      <c r="O1784" s="169"/>
      <c r="P1784" s="169"/>
      <c r="Q1784" s="169"/>
      <c r="R1784" s="169"/>
      <c r="S1784" s="207"/>
      <c r="T1784" s="169"/>
      <c r="U1784" s="169"/>
      <c r="V1784" s="169"/>
      <c r="W1784" s="180"/>
      <c r="X1784" s="207">
        <v>0</v>
      </c>
      <c r="Y1784" s="263">
        <v>0</v>
      </c>
      <c r="Z1784" s="169"/>
      <c r="AA1784" s="169"/>
      <c r="AB1784" s="169"/>
      <c r="AC1784" s="169"/>
      <c r="AD1784" s="169"/>
      <c r="AE1784" s="169"/>
      <c r="AF1784" s="180"/>
      <c r="AG1784" s="180"/>
      <c r="AH1784" s="207">
        <v>0</v>
      </c>
    </row>
    <row r="1785" spans="2:34" ht="24.75" x14ac:dyDescent="0.25">
      <c r="B1785" s="26"/>
      <c r="C1785" s="48" t="s">
        <v>1680</v>
      </c>
      <c r="D1785" s="49">
        <v>1</v>
      </c>
      <c r="E1785" s="23">
        <v>124.25</v>
      </c>
      <c r="F1785" s="286" t="s">
        <v>2522</v>
      </c>
      <c r="G1785" s="287" t="s">
        <v>2524</v>
      </c>
      <c r="H1785" s="287" t="s">
        <v>2523</v>
      </c>
      <c r="I1785" s="50">
        <v>124.25</v>
      </c>
      <c r="J1785" s="169"/>
      <c r="K1785" s="169"/>
      <c r="L1785" s="169"/>
      <c r="M1785" s="169"/>
      <c r="N1785" s="169"/>
      <c r="O1785" s="169"/>
      <c r="P1785" s="169"/>
      <c r="Q1785" s="169"/>
      <c r="R1785" s="169">
        <v>1</v>
      </c>
      <c r="S1785" s="207">
        <v>124.25</v>
      </c>
      <c r="T1785" s="169"/>
      <c r="U1785" s="169"/>
      <c r="V1785" s="169"/>
      <c r="W1785" s="180"/>
      <c r="X1785" s="207">
        <v>0</v>
      </c>
      <c r="Y1785" s="263">
        <v>0</v>
      </c>
      <c r="Z1785" s="169"/>
      <c r="AA1785" s="169"/>
      <c r="AB1785" s="169"/>
      <c r="AC1785" s="169"/>
      <c r="AD1785" s="169"/>
      <c r="AE1785" s="169"/>
      <c r="AF1785" s="180"/>
      <c r="AG1785" s="180"/>
      <c r="AH1785" s="207">
        <v>124.25</v>
      </c>
    </row>
    <row r="1786" spans="2:34" ht="24.75" x14ac:dyDescent="0.25">
      <c r="B1786" s="26"/>
      <c r="C1786" s="48" t="s">
        <v>1681</v>
      </c>
      <c r="D1786" s="49">
        <v>3</v>
      </c>
      <c r="E1786" s="23">
        <v>98.31</v>
      </c>
      <c r="F1786" s="286" t="s">
        <v>2522</v>
      </c>
      <c r="G1786" s="287" t="s">
        <v>2524</v>
      </c>
      <c r="H1786" s="287" t="s">
        <v>2523</v>
      </c>
      <c r="I1786" s="50">
        <v>294.93</v>
      </c>
      <c r="J1786" s="169"/>
      <c r="K1786" s="169"/>
      <c r="L1786" s="169"/>
      <c r="M1786" s="169"/>
      <c r="N1786" s="169"/>
      <c r="O1786" s="169"/>
      <c r="P1786" s="169"/>
      <c r="Q1786" s="169"/>
      <c r="R1786" s="169"/>
      <c r="S1786" s="207"/>
      <c r="T1786" s="169"/>
      <c r="U1786" s="169"/>
      <c r="V1786" s="169"/>
      <c r="W1786" s="180"/>
      <c r="X1786" s="207">
        <v>3</v>
      </c>
      <c r="Y1786" s="263">
        <v>294.93</v>
      </c>
      <c r="Z1786" s="169"/>
      <c r="AA1786" s="169"/>
      <c r="AB1786" s="169"/>
      <c r="AC1786" s="169"/>
      <c r="AD1786" s="169"/>
      <c r="AE1786" s="169"/>
      <c r="AF1786" s="180"/>
      <c r="AG1786" s="180"/>
      <c r="AH1786" s="207">
        <v>294.93</v>
      </c>
    </row>
    <row r="1787" spans="2:34" ht="24.75" x14ac:dyDescent="0.25">
      <c r="B1787" s="26"/>
      <c r="C1787" s="48" t="s">
        <v>1682</v>
      </c>
      <c r="D1787" s="49">
        <v>5</v>
      </c>
      <c r="E1787" s="23">
        <v>144.072</v>
      </c>
      <c r="F1787" s="286" t="s">
        <v>2522</v>
      </c>
      <c r="G1787" s="287" t="s">
        <v>2524</v>
      </c>
      <c r="H1787" s="287" t="s">
        <v>2523</v>
      </c>
      <c r="I1787" s="50">
        <v>720.36</v>
      </c>
      <c r="J1787" s="169"/>
      <c r="K1787" s="169"/>
      <c r="L1787" s="169"/>
      <c r="M1787" s="169"/>
      <c r="N1787" s="169"/>
      <c r="O1787" s="169"/>
      <c r="P1787" s="169"/>
      <c r="Q1787" s="169"/>
      <c r="R1787" s="169"/>
      <c r="S1787" s="207"/>
      <c r="T1787" s="169"/>
      <c r="U1787" s="169"/>
      <c r="V1787" s="169"/>
      <c r="W1787" s="180"/>
      <c r="X1787" s="207">
        <v>5</v>
      </c>
      <c r="Y1787" s="263">
        <v>720.36</v>
      </c>
      <c r="Z1787" s="169"/>
      <c r="AA1787" s="169"/>
      <c r="AB1787" s="169"/>
      <c r="AC1787" s="169"/>
      <c r="AD1787" s="169"/>
      <c r="AE1787" s="169"/>
      <c r="AF1787" s="180"/>
      <c r="AG1787" s="180"/>
      <c r="AH1787" s="207">
        <v>720.36</v>
      </c>
    </row>
    <row r="1788" spans="2:34" ht="24.75" x14ac:dyDescent="0.25">
      <c r="B1788" s="26"/>
      <c r="C1788" s="48" t="s">
        <v>1683</v>
      </c>
      <c r="D1788" s="49">
        <v>0</v>
      </c>
      <c r="E1788" s="23"/>
      <c r="F1788" s="286" t="s">
        <v>2522</v>
      </c>
      <c r="G1788" s="287" t="s">
        <v>2524</v>
      </c>
      <c r="H1788" s="287" t="s">
        <v>2523</v>
      </c>
      <c r="I1788" s="50">
        <v>0</v>
      </c>
      <c r="J1788" s="169"/>
      <c r="K1788" s="169"/>
      <c r="L1788" s="169"/>
      <c r="M1788" s="169"/>
      <c r="N1788" s="169"/>
      <c r="O1788" s="169"/>
      <c r="P1788" s="169"/>
      <c r="Q1788" s="169"/>
      <c r="R1788" s="169"/>
      <c r="S1788" s="207"/>
      <c r="T1788" s="169"/>
      <c r="U1788" s="169"/>
      <c r="V1788" s="169"/>
      <c r="W1788" s="180"/>
      <c r="X1788" s="207">
        <v>0</v>
      </c>
      <c r="Y1788" s="263">
        <v>0</v>
      </c>
      <c r="Z1788" s="169"/>
      <c r="AA1788" s="169"/>
      <c r="AB1788" s="169"/>
      <c r="AC1788" s="169"/>
      <c r="AD1788" s="169"/>
      <c r="AE1788" s="169"/>
      <c r="AF1788" s="180"/>
      <c r="AG1788" s="180"/>
      <c r="AH1788" s="207">
        <v>0</v>
      </c>
    </row>
    <row r="1789" spans="2:34" ht="24.75" x14ac:dyDescent="0.25">
      <c r="B1789" s="26"/>
      <c r="C1789" s="48" t="s">
        <v>1684</v>
      </c>
      <c r="D1789" s="49">
        <v>5</v>
      </c>
      <c r="E1789" s="23">
        <v>325.72800000000001</v>
      </c>
      <c r="F1789" s="286" t="s">
        <v>2522</v>
      </c>
      <c r="G1789" s="287" t="s">
        <v>2524</v>
      </c>
      <c r="H1789" s="287" t="s">
        <v>2523</v>
      </c>
      <c r="I1789" s="50">
        <v>1628.64</v>
      </c>
      <c r="J1789" s="169"/>
      <c r="K1789" s="169"/>
      <c r="L1789" s="169"/>
      <c r="M1789" s="169"/>
      <c r="N1789" s="169"/>
      <c r="O1789" s="169"/>
      <c r="P1789" s="169"/>
      <c r="Q1789" s="169"/>
      <c r="R1789" s="169"/>
      <c r="S1789" s="207"/>
      <c r="T1789" s="169"/>
      <c r="U1789" s="169"/>
      <c r="V1789" s="169"/>
      <c r="W1789" s="180"/>
      <c r="X1789" s="207">
        <v>5</v>
      </c>
      <c r="Y1789" s="263">
        <v>1628.64</v>
      </c>
      <c r="Z1789" s="169"/>
      <c r="AA1789" s="169"/>
      <c r="AB1789" s="169"/>
      <c r="AC1789" s="169"/>
      <c r="AD1789" s="169"/>
      <c r="AE1789" s="169"/>
      <c r="AF1789" s="180"/>
      <c r="AG1789" s="180"/>
      <c r="AH1789" s="207">
        <v>1628.64</v>
      </c>
    </row>
    <row r="1790" spans="2:34" ht="24.75" x14ac:dyDescent="0.25">
      <c r="B1790" s="26"/>
      <c r="C1790" s="48" t="s">
        <v>1685</v>
      </c>
      <c r="D1790" s="49">
        <v>0</v>
      </c>
      <c r="E1790" s="23"/>
      <c r="F1790" s="286" t="s">
        <v>2522</v>
      </c>
      <c r="G1790" s="287" t="s">
        <v>2524</v>
      </c>
      <c r="H1790" s="287" t="s">
        <v>2523</v>
      </c>
      <c r="I1790" s="50">
        <v>0</v>
      </c>
      <c r="J1790" s="169"/>
      <c r="K1790" s="169"/>
      <c r="L1790" s="169"/>
      <c r="M1790" s="169"/>
      <c r="N1790" s="169"/>
      <c r="O1790" s="169"/>
      <c r="P1790" s="169"/>
      <c r="Q1790" s="169"/>
      <c r="R1790" s="169"/>
      <c r="S1790" s="207"/>
      <c r="T1790" s="169"/>
      <c r="U1790" s="169"/>
      <c r="V1790" s="169"/>
      <c r="W1790" s="180"/>
      <c r="X1790" s="207">
        <v>0</v>
      </c>
      <c r="Y1790" s="263">
        <v>0</v>
      </c>
      <c r="Z1790" s="169"/>
      <c r="AA1790" s="169"/>
      <c r="AB1790" s="169"/>
      <c r="AC1790" s="169"/>
      <c r="AD1790" s="169"/>
      <c r="AE1790" s="169"/>
      <c r="AF1790" s="180"/>
      <c r="AG1790" s="180"/>
      <c r="AH1790" s="207">
        <v>0</v>
      </c>
    </row>
    <row r="1791" spans="2:34" ht="24.75" x14ac:dyDescent="0.25">
      <c r="B1791" s="26"/>
      <c r="C1791" s="48" t="s">
        <v>1686</v>
      </c>
      <c r="D1791" s="49">
        <v>0</v>
      </c>
      <c r="E1791" s="23"/>
      <c r="F1791" s="286" t="s">
        <v>2522</v>
      </c>
      <c r="G1791" s="287" t="s">
        <v>2524</v>
      </c>
      <c r="H1791" s="287" t="s">
        <v>2523</v>
      </c>
      <c r="I1791" s="50">
        <v>0</v>
      </c>
      <c r="J1791" s="169"/>
      <c r="K1791" s="169"/>
      <c r="L1791" s="169"/>
      <c r="M1791" s="169"/>
      <c r="N1791" s="169"/>
      <c r="O1791" s="169"/>
      <c r="P1791" s="169"/>
      <c r="Q1791" s="169"/>
      <c r="R1791" s="169"/>
      <c r="S1791" s="207"/>
      <c r="T1791" s="169"/>
      <c r="U1791" s="169"/>
      <c r="V1791" s="169"/>
      <c r="W1791" s="180"/>
      <c r="X1791" s="207">
        <v>0</v>
      </c>
      <c r="Y1791" s="263">
        <v>0</v>
      </c>
      <c r="Z1791" s="169"/>
      <c r="AA1791" s="169"/>
      <c r="AB1791" s="169"/>
      <c r="AC1791" s="169"/>
      <c r="AD1791" s="169"/>
      <c r="AE1791" s="169"/>
      <c r="AF1791" s="180"/>
      <c r="AG1791" s="180"/>
      <c r="AH1791" s="207">
        <v>0</v>
      </c>
    </row>
    <row r="1792" spans="2:34" ht="24.75" x14ac:dyDescent="0.25">
      <c r="B1792" s="26"/>
      <c r="C1792" s="48" t="s">
        <v>1687</v>
      </c>
      <c r="D1792" s="49">
        <v>0</v>
      </c>
      <c r="E1792" s="23"/>
      <c r="F1792" s="286" t="s">
        <v>2522</v>
      </c>
      <c r="G1792" s="287" t="s">
        <v>2524</v>
      </c>
      <c r="H1792" s="287" t="s">
        <v>2523</v>
      </c>
      <c r="I1792" s="50">
        <v>0</v>
      </c>
      <c r="J1792" s="169"/>
      <c r="K1792" s="169"/>
      <c r="L1792" s="169"/>
      <c r="M1792" s="169"/>
      <c r="N1792" s="169"/>
      <c r="O1792" s="169"/>
      <c r="P1792" s="169"/>
      <c r="Q1792" s="169"/>
      <c r="R1792" s="169"/>
      <c r="S1792" s="207"/>
      <c r="T1792" s="169"/>
      <c r="U1792" s="169"/>
      <c r="V1792" s="169"/>
      <c r="W1792" s="180"/>
      <c r="X1792" s="207">
        <v>0</v>
      </c>
      <c r="Y1792" s="263">
        <v>0</v>
      </c>
      <c r="Z1792" s="169"/>
      <c r="AA1792" s="169"/>
      <c r="AB1792" s="169"/>
      <c r="AC1792" s="169"/>
      <c r="AD1792" s="169"/>
      <c r="AE1792" s="169"/>
      <c r="AF1792" s="180"/>
      <c r="AG1792" s="180"/>
      <c r="AH1792" s="207">
        <v>0</v>
      </c>
    </row>
    <row r="1793" spans="2:34" ht="24.75" x14ac:dyDescent="0.25">
      <c r="B1793" s="26"/>
      <c r="C1793" s="48" t="s">
        <v>1688</v>
      </c>
      <c r="D1793" s="49">
        <v>0</v>
      </c>
      <c r="E1793" s="23"/>
      <c r="F1793" s="286" t="s">
        <v>2522</v>
      </c>
      <c r="G1793" s="287" t="s">
        <v>2524</v>
      </c>
      <c r="H1793" s="287" t="s">
        <v>2523</v>
      </c>
      <c r="I1793" s="50">
        <v>0</v>
      </c>
      <c r="J1793" s="169"/>
      <c r="K1793" s="169"/>
      <c r="L1793" s="169"/>
      <c r="M1793" s="169"/>
      <c r="N1793" s="169"/>
      <c r="O1793" s="169"/>
      <c r="P1793" s="169"/>
      <c r="Q1793" s="169"/>
      <c r="R1793" s="169"/>
      <c r="S1793" s="207"/>
      <c r="T1793" s="169"/>
      <c r="U1793" s="169"/>
      <c r="V1793" s="169"/>
      <c r="W1793" s="180"/>
      <c r="X1793" s="207">
        <v>0</v>
      </c>
      <c r="Y1793" s="263">
        <v>0</v>
      </c>
      <c r="Z1793" s="169"/>
      <c r="AA1793" s="169"/>
      <c r="AB1793" s="169"/>
      <c r="AC1793" s="169"/>
      <c r="AD1793" s="169"/>
      <c r="AE1793" s="169"/>
      <c r="AF1793" s="180"/>
      <c r="AG1793" s="180"/>
      <c r="AH1793" s="207">
        <v>0</v>
      </c>
    </row>
    <row r="1794" spans="2:34" ht="24.75" x14ac:dyDescent="0.25">
      <c r="B1794" s="26"/>
      <c r="C1794" s="48" t="s">
        <v>1689</v>
      </c>
      <c r="D1794" s="49">
        <v>0</v>
      </c>
      <c r="E1794" s="23"/>
      <c r="F1794" s="286" t="s">
        <v>2522</v>
      </c>
      <c r="G1794" s="287" t="s">
        <v>2524</v>
      </c>
      <c r="H1794" s="287" t="s">
        <v>2523</v>
      </c>
      <c r="I1794" s="50">
        <v>0</v>
      </c>
      <c r="J1794" s="169"/>
      <c r="K1794" s="169"/>
      <c r="L1794" s="169"/>
      <c r="M1794" s="169"/>
      <c r="N1794" s="169"/>
      <c r="O1794" s="169"/>
      <c r="P1794" s="169"/>
      <c r="Q1794" s="169"/>
      <c r="R1794" s="169"/>
      <c r="S1794" s="207"/>
      <c r="T1794" s="169"/>
      <c r="U1794" s="169"/>
      <c r="V1794" s="169"/>
      <c r="W1794" s="180"/>
      <c r="X1794" s="207">
        <v>0</v>
      </c>
      <c r="Y1794" s="263">
        <v>0</v>
      </c>
      <c r="Z1794" s="169"/>
      <c r="AA1794" s="169"/>
      <c r="AB1794" s="169"/>
      <c r="AC1794" s="169"/>
      <c r="AD1794" s="169"/>
      <c r="AE1794" s="169"/>
      <c r="AF1794" s="180"/>
      <c r="AG1794" s="180"/>
      <c r="AH1794" s="207">
        <v>0</v>
      </c>
    </row>
    <row r="1795" spans="2:34" ht="24.75" x14ac:dyDescent="0.25">
      <c r="B1795" s="26"/>
      <c r="C1795" s="48" t="s">
        <v>1690</v>
      </c>
      <c r="D1795" s="49">
        <v>0</v>
      </c>
      <c r="E1795" s="23"/>
      <c r="F1795" s="286" t="s">
        <v>2522</v>
      </c>
      <c r="G1795" s="287" t="s">
        <v>2524</v>
      </c>
      <c r="H1795" s="287" t="s">
        <v>2523</v>
      </c>
      <c r="I1795" s="50">
        <v>0</v>
      </c>
      <c r="J1795" s="169"/>
      <c r="K1795" s="169"/>
      <c r="L1795" s="169"/>
      <c r="M1795" s="169"/>
      <c r="N1795" s="169"/>
      <c r="O1795" s="169"/>
      <c r="P1795" s="169"/>
      <c r="Q1795" s="169"/>
      <c r="R1795" s="169"/>
      <c r="S1795" s="207"/>
      <c r="T1795" s="169"/>
      <c r="U1795" s="169"/>
      <c r="V1795" s="169"/>
      <c r="W1795" s="180"/>
      <c r="X1795" s="207">
        <v>0</v>
      </c>
      <c r="Y1795" s="263">
        <v>0</v>
      </c>
      <c r="Z1795" s="169"/>
      <c r="AA1795" s="169"/>
      <c r="AB1795" s="169"/>
      <c r="AC1795" s="169"/>
      <c r="AD1795" s="169"/>
      <c r="AE1795" s="169"/>
      <c r="AF1795" s="180"/>
      <c r="AG1795" s="180"/>
      <c r="AH1795" s="207">
        <v>0</v>
      </c>
    </row>
    <row r="1796" spans="2:34" ht="24.75" x14ac:dyDescent="0.25">
      <c r="B1796" s="26"/>
      <c r="C1796" s="48" t="s">
        <v>1691</v>
      </c>
      <c r="D1796" s="49">
        <v>4</v>
      </c>
      <c r="E1796" s="23">
        <v>118.8</v>
      </c>
      <c r="F1796" s="286" t="s">
        <v>2522</v>
      </c>
      <c r="G1796" s="287" t="s">
        <v>2524</v>
      </c>
      <c r="H1796" s="287" t="s">
        <v>2523</v>
      </c>
      <c r="I1796" s="50">
        <v>475.2</v>
      </c>
      <c r="J1796" s="169"/>
      <c r="K1796" s="169"/>
      <c r="L1796" s="169"/>
      <c r="M1796" s="169"/>
      <c r="N1796" s="169"/>
      <c r="O1796" s="169"/>
      <c r="P1796" s="169"/>
      <c r="Q1796" s="169"/>
      <c r="R1796" s="169">
        <v>1</v>
      </c>
      <c r="S1796" s="207">
        <v>118.8</v>
      </c>
      <c r="T1796" s="169"/>
      <c r="U1796" s="169"/>
      <c r="V1796" s="169"/>
      <c r="W1796" s="180"/>
      <c r="X1796" s="207">
        <v>3</v>
      </c>
      <c r="Y1796" s="263">
        <v>356.4</v>
      </c>
      <c r="Z1796" s="169"/>
      <c r="AA1796" s="169"/>
      <c r="AB1796" s="169"/>
      <c r="AC1796" s="169"/>
      <c r="AD1796" s="169"/>
      <c r="AE1796" s="169"/>
      <c r="AF1796" s="180"/>
      <c r="AG1796" s="180"/>
      <c r="AH1796" s="207">
        <v>475.2</v>
      </c>
    </row>
    <row r="1797" spans="2:34" ht="24.75" x14ac:dyDescent="0.25">
      <c r="B1797" s="26"/>
      <c r="C1797" s="48" t="s">
        <v>1692</v>
      </c>
      <c r="D1797" s="49">
        <v>0</v>
      </c>
      <c r="E1797" s="23"/>
      <c r="F1797" s="286" t="s">
        <v>2522</v>
      </c>
      <c r="G1797" s="287" t="s">
        <v>2524</v>
      </c>
      <c r="H1797" s="287" t="s">
        <v>2523</v>
      </c>
      <c r="I1797" s="50">
        <v>0</v>
      </c>
      <c r="J1797" s="169"/>
      <c r="K1797" s="169"/>
      <c r="L1797" s="169"/>
      <c r="M1797" s="169"/>
      <c r="N1797" s="169"/>
      <c r="O1797" s="169"/>
      <c r="P1797" s="169"/>
      <c r="Q1797" s="169"/>
      <c r="R1797" s="169"/>
      <c r="S1797" s="207"/>
      <c r="T1797" s="169"/>
      <c r="U1797" s="169"/>
      <c r="V1797" s="169"/>
      <c r="W1797" s="180"/>
      <c r="X1797" s="207">
        <v>0</v>
      </c>
      <c r="Y1797" s="263">
        <v>0</v>
      </c>
      <c r="Z1797" s="169"/>
      <c r="AA1797" s="169"/>
      <c r="AB1797" s="169"/>
      <c r="AC1797" s="169"/>
      <c r="AD1797" s="169"/>
      <c r="AE1797" s="169"/>
      <c r="AF1797" s="180"/>
      <c r="AG1797" s="180"/>
      <c r="AH1797" s="207">
        <v>0</v>
      </c>
    </row>
    <row r="1798" spans="2:34" ht="24.75" x14ac:dyDescent="0.25">
      <c r="B1798" s="26"/>
      <c r="C1798" s="48" t="s">
        <v>1693</v>
      </c>
      <c r="D1798" s="49">
        <v>0</v>
      </c>
      <c r="E1798" s="23"/>
      <c r="F1798" s="286" t="s">
        <v>2522</v>
      </c>
      <c r="G1798" s="287" t="s">
        <v>2524</v>
      </c>
      <c r="H1798" s="287" t="s">
        <v>2523</v>
      </c>
      <c r="I1798" s="50">
        <v>0</v>
      </c>
      <c r="J1798" s="169"/>
      <c r="K1798" s="169"/>
      <c r="L1798" s="169"/>
      <c r="M1798" s="169"/>
      <c r="N1798" s="169"/>
      <c r="O1798" s="169"/>
      <c r="P1798" s="169"/>
      <c r="Q1798" s="169"/>
      <c r="R1798" s="169"/>
      <c r="S1798" s="207"/>
      <c r="T1798" s="169"/>
      <c r="U1798" s="169"/>
      <c r="V1798" s="169"/>
      <c r="W1798" s="180"/>
      <c r="X1798" s="207">
        <v>0</v>
      </c>
      <c r="Y1798" s="263">
        <v>0</v>
      </c>
      <c r="Z1798" s="169"/>
      <c r="AA1798" s="169"/>
      <c r="AB1798" s="169"/>
      <c r="AC1798" s="169"/>
      <c r="AD1798" s="169"/>
      <c r="AE1798" s="169"/>
      <c r="AF1798" s="180"/>
      <c r="AG1798" s="180"/>
      <c r="AH1798" s="207">
        <v>0</v>
      </c>
    </row>
    <row r="1799" spans="2:34" ht="24.75" x14ac:dyDescent="0.25">
      <c r="B1799" s="26"/>
      <c r="C1799" s="48" t="s">
        <v>1694</v>
      </c>
      <c r="D1799" s="49">
        <v>12</v>
      </c>
      <c r="E1799" s="23">
        <v>137.81</v>
      </c>
      <c r="F1799" s="286" t="s">
        <v>2522</v>
      </c>
      <c r="G1799" s="287" t="s">
        <v>2524</v>
      </c>
      <c r="H1799" s="287" t="s">
        <v>2523</v>
      </c>
      <c r="I1799" s="50">
        <v>1653.72</v>
      </c>
      <c r="J1799" s="169"/>
      <c r="K1799" s="169"/>
      <c r="L1799" s="169"/>
      <c r="M1799" s="169"/>
      <c r="N1799" s="169"/>
      <c r="O1799" s="169"/>
      <c r="P1799" s="169"/>
      <c r="Q1799" s="169"/>
      <c r="R1799" s="169"/>
      <c r="S1799" s="207"/>
      <c r="T1799" s="169"/>
      <c r="U1799" s="169"/>
      <c r="V1799" s="169"/>
      <c r="W1799" s="180"/>
      <c r="X1799" s="207">
        <v>12</v>
      </c>
      <c r="Y1799" s="263">
        <v>1653.72</v>
      </c>
      <c r="Z1799" s="169"/>
      <c r="AA1799" s="169"/>
      <c r="AB1799" s="169"/>
      <c r="AC1799" s="169"/>
      <c r="AD1799" s="169"/>
      <c r="AE1799" s="169"/>
      <c r="AF1799" s="180"/>
      <c r="AG1799" s="180"/>
      <c r="AH1799" s="207">
        <v>1653.72</v>
      </c>
    </row>
    <row r="1800" spans="2:34" ht="24.75" x14ac:dyDescent="0.25">
      <c r="B1800" s="26"/>
      <c r="C1800" s="48" t="s">
        <v>1695</v>
      </c>
      <c r="D1800" s="49">
        <v>0</v>
      </c>
      <c r="E1800" s="23"/>
      <c r="F1800" s="286" t="s">
        <v>2522</v>
      </c>
      <c r="G1800" s="287" t="s">
        <v>2524</v>
      </c>
      <c r="H1800" s="287" t="s">
        <v>2523</v>
      </c>
      <c r="I1800" s="50">
        <v>0</v>
      </c>
      <c r="J1800" s="169"/>
      <c r="K1800" s="169"/>
      <c r="L1800" s="169"/>
      <c r="M1800" s="169"/>
      <c r="N1800" s="169"/>
      <c r="O1800" s="169"/>
      <c r="P1800" s="169"/>
      <c r="Q1800" s="169"/>
      <c r="R1800" s="169"/>
      <c r="S1800" s="207"/>
      <c r="T1800" s="169"/>
      <c r="U1800" s="169"/>
      <c r="V1800" s="169"/>
      <c r="W1800" s="180"/>
      <c r="X1800" s="207">
        <v>0</v>
      </c>
      <c r="Y1800" s="263">
        <v>0</v>
      </c>
      <c r="Z1800" s="169"/>
      <c r="AA1800" s="169"/>
      <c r="AB1800" s="169"/>
      <c r="AC1800" s="169"/>
      <c r="AD1800" s="169"/>
      <c r="AE1800" s="169"/>
      <c r="AF1800" s="180"/>
      <c r="AG1800" s="180"/>
      <c r="AH1800" s="207">
        <v>0</v>
      </c>
    </row>
    <row r="1801" spans="2:34" ht="24.75" x14ac:dyDescent="0.25">
      <c r="B1801" s="26"/>
      <c r="C1801" s="48" t="s">
        <v>1696</v>
      </c>
      <c r="D1801" s="49">
        <v>0</v>
      </c>
      <c r="E1801" s="23"/>
      <c r="F1801" s="286" t="s">
        <v>2522</v>
      </c>
      <c r="G1801" s="287" t="s">
        <v>2524</v>
      </c>
      <c r="H1801" s="287" t="s">
        <v>2523</v>
      </c>
      <c r="I1801" s="50">
        <v>0</v>
      </c>
      <c r="J1801" s="169"/>
      <c r="K1801" s="169"/>
      <c r="L1801" s="169"/>
      <c r="M1801" s="169"/>
      <c r="N1801" s="169"/>
      <c r="O1801" s="169"/>
      <c r="P1801" s="169"/>
      <c r="Q1801" s="169"/>
      <c r="R1801" s="169"/>
      <c r="S1801" s="207"/>
      <c r="T1801" s="169"/>
      <c r="U1801" s="169"/>
      <c r="V1801" s="169"/>
      <c r="W1801" s="180"/>
      <c r="X1801" s="207">
        <v>0</v>
      </c>
      <c r="Y1801" s="263">
        <v>0</v>
      </c>
      <c r="Z1801" s="169"/>
      <c r="AA1801" s="169"/>
      <c r="AB1801" s="169"/>
      <c r="AC1801" s="169"/>
      <c r="AD1801" s="169"/>
      <c r="AE1801" s="169"/>
      <c r="AF1801" s="180"/>
      <c r="AG1801" s="180"/>
      <c r="AH1801" s="207">
        <v>0</v>
      </c>
    </row>
    <row r="1802" spans="2:34" ht="24.75" x14ac:dyDescent="0.25">
      <c r="B1802" s="26"/>
      <c r="C1802" s="48" t="s">
        <v>1697</v>
      </c>
      <c r="D1802" s="49">
        <v>5</v>
      </c>
      <c r="E1802" s="23">
        <v>70.099999999999994</v>
      </c>
      <c r="F1802" s="286" t="s">
        <v>2522</v>
      </c>
      <c r="G1802" s="287" t="s">
        <v>2524</v>
      </c>
      <c r="H1802" s="287" t="s">
        <v>2523</v>
      </c>
      <c r="I1802" s="50">
        <v>350.5</v>
      </c>
      <c r="J1802" s="169"/>
      <c r="K1802" s="169"/>
      <c r="L1802" s="169"/>
      <c r="M1802" s="169"/>
      <c r="N1802" s="169"/>
      <c r="O1802" s="169"/>
      <c r="P1802" s="169"/>
      <c r="Q1802" s="169"/>
      <c r="R1802" s="169"/>
      <c r="S1802" s="207"/>
      <c r="T1802" s="169"/>
      <c r="U1802" s="169"/>
      <c r="V1802" s="169"/>
      <c r="W1802" s="180"/>
      <c r="X1802" s="207">
        <v>5</v>
      </c>
      <c r="Y1802" s="263">
        <v>350.5</v>
      </c>
      <c r="Z1802" s="169"/>
      <c r="AA1802" s="169"/>
      <c r="AB1802" s="169"/>
      <c r="AC1802" s="169"/>
      <c r="AD1802" s="169"/>
      <c r="AE1802" s="169"/>
      <c r="AF1802" s="180"/>
      <c r="AG1802" s="180"/>
      <c r="AH1802" s="207">
        <v>350.5</v>
      </c>
    </row>
    <row r="1803" spans="2:34" ht="24.75" x14ac:dyDescent="0.25">
      <c r="B1803" s="26"/>
      <c r="C1803" s="48" t="s">
        <v>1698</v>
      </c>
      <c r="D1803" s="49">
        <v>0</v>
      </c>
      <c r="E1803" s="23"/>
      <c r="F1803" s="286" t="s">
        <v>2522</v>
      </c>
      <c r="G1803" s="287" t="s">
        <v>2524</v>
      </c>
      <c r="H1803" s="287" t="s">
        <v>2523</v>
      </c>
      <c r="I1803" s="50">
        <v>0</v>
      </c>
      <c r="J1803" s="169"/>
      <c r="K1803" s="169"/>
      <c r="L1803" s="169"/>
      <c r="M1803" s="169"/>
      <c r="N1803" s="169"/>
      <c r="O1803" s="169"/>
      <c r="P1803" s="169"/>
      <c r="Q1803" s="169"/>
      <c r="R1803" s="169"/>
      <c r="S1803" s="207"/>
      <c r="T1803" s="169"/>
      <c r="U1803" s="169"/>
      <c r="V1803" s="169"/>
      <c r="W1803" s="180"/>
      <c r="X1803" s="207">
        <v>0</v>
      </c>
      <c r="Y1803" s="263">
        <v>0</v>
      </c>
      <c r="Z1803" s="169"/>
      <c r="AA1803" s="169"/>
      <c r="AB1803" s="169"/>
      <c r="AC1803" s="169"/>
      <c r="AD1803" s="169"/>
      <c r="AE1803" s="169"/>
      <c r="AF1803" s="180"/>
      <c r="AG1803" s="180"/>
      <c r="AH1803" s="207">
        <v>0</v>
      </c>
    </row>
    <row r="1804" spans="2:34" ht="24.75" x14ac:dyDescent="0.25">
      <c r="B1804" s="26"/>
      <c r="C1804" s="48" t="s">
        <v>1699</v>
      </c>
      <c r="D1804" s="49">
        <v>0</v>
      </c>
      <c r="E1804" s="23"/>
      <c r="F1804" s="286" t="s">
        <v>2522</v>
      </c>
      <c r="G1804" s="287" t="s">
        <v>2524</v>
      </c>
      <c r="H1804" s="287" t="s">
        <v>2523</v>
      </c>
      <c r="I1804" s="50">
        <v>0</v>
      </c>
      <c r="J1804" s="169"/>
      <c r="K1804" s="169"/>
      <c r="L1804" s="169"/>
      <c r="M1804" s="169"/>
      <c r="N1804" s="169"/>
      <c r="O1804" s="169"/>
      <c r="P1804" s="169"/>
      <c r="Q1804" s="169"/>
      <c r="R1804" s="169"/>
      <c r="S1804" s="207"/>
      <c r="T1804" s="169"/>
      <c r="U1804" s="169"/>
      <c r="V1804" s="169"/>
      <c r="W1804" s="180"/>
      <c r="X1804" s="207">
        <v>0</v>
      </c>
      <c r="Y1804" s="263">
        <v>0</v>
      </c>
      <c r="Z1804" s="169"/>
      <c r="AA1804" s="169"/>
      <c r="AB1804" s="169"/>
      <c r="AC1804" s="169"/>
      <c r="AD1804" s="169"/>
      <c r="AE1804" s="169"/>
      <c r="AF1804" s="180"/>
      <c r="AG1804" s="180"/>
      <c r="AH1804" s="207">
        <v>0</v>
      </c>
    </row>
    <row r="1805" spans="2:34" ht="24.75" x14ac:dyDescent="0.25">
      <c r="B1805" s="26"/>
      <c r="C1805" s="48" t="s">
        <v>1700</v>
      </c>
      <c r="D1805" s="49">
        <v>0</v>
      </c>
      <c r="E1805" s="23"/>
      <c r="F1805" s="286" t="s">
        <v>2522</v>
      </c>
      <c r="G1805" s="287" t="s">
        <v>2524</v>
      </c>
      <c r="H1805" s="287" t="s">
        <v>2523</v>
      </c>
      <c r="I1805" s="50">
        <v>0</v>
      </c>
      <c r="J1805" s="169"/>
      <c r="K1805" s="169"/>
      <c r="L1805" s="169"/>
      <c r="M1805" s="169"/>
      <c r="N1805" s="169"/>
      <c r="O1805" s="169"/>
      <c r="P1805" s="169"/>
      <c r="Q1805" s="169"/>
      <c r="R1805" s="169"/>
      <c r="S1805" s="207"/>
      <c r="T1805" s="169"/>
      <c r="U1805" s="169"/>
      <c r="V1805" s="169"/>
      <c r="W1805" s="180"/>
      <c r="X1805" s="207">
        <v>0</v>
      </c>
      <c r="Y1805" s="263">
        <v>0</v>
      </c>
      <c r="Z1805" s="169"/>
      <c r="AA1805" s="169"/>
      <c r="AB1805" s="169"/>
      <c r="AC1805" s="169"/>
      <c r="AD1805" s="169"/>
      <c r="AE1805" s="169"/>
      <c r="AF1805" s="180"/>
      <c r="AG1805" s="180"/>
      <c r="AH1805" s="207">
        <v>0</v>
      </c>
    </row>
    <row r="1806" spans="2:34" ht="24.75" x14ac:dyDescent="0.25">
      <c r="B1806" s="26"/>
      <c r="C1806" s="48" t="s">
        <v>1701</v>
      </c>
      <c r="D1806" s="49">
        <v>0</v>
      </c>
      <c r="E1806" s="23"/>
      <c r="F1806" s="286" t="s">
        <v>2522</v>
      </c>
      <c r="G1806" s="287" t="s">
        <v>2524</v>
      </c>
      <c r="H1806" s="287" t="s">
        <v>2523</v>
      </c>
      <c r="I1806" s="50">
        <v>0</v>
      </c>
      <c r="J1806" s="169"/>
      <c r="K1806" s="169"/>
      <c r="L1806" s="169"/>
      <c r="M1806" s="169"/>
      <c r="N1806" s="169"/>
      <c r="O1806" s="169"/>
      <c r="P1806" s="169"/>
      <c r="Q1806" s="169"/>
      <c r="R1806" s="169"/>
      <c r="S1806" s="207"/>
      <c r="T1806" s="169"/>
      <c r="U1806" s="169"/>
      <c r="V1806" s="169"/>
      <c r="W1806" s="180"/>
      <c r="X1806" s="207">
        <v>0</v>
      </c>
      <c r="Y1806" s="263">
        <v>0</v>
      </c>
      <c r="Z1806" s="169"/>
      <c r="AA1806" s="169"/>
      <c r="AB1806" s="169"/>
      <c r="AC1806" s="169"/>
      <c r="AD1806" s="169"/>
      <c r="AE1806" s="169"/>
      <c r="AF1806" s="180"/>
      <c r="AG1806" s="180"/>
      <c r="AH1806" s="207">
        <v>0</v>
      </c>
    </row>
    <row r="1807" spans="2:34" ht="24.75" x14ac:dyDescent="0.25">
      <c r="B1807" s="26"/>
      <c r="C1807" s="48" t="s">
        <v>1702</v>
      </c>
      <c r="D1807" s="49">
        <v>0</v>
      </c>
      <c r="E1807" s="23"/>
      <c r="F1807" s="286" t="s">
        <v>2522</v>
      </c>
      <c r="G1807" s="287" t="s">
        <v>2524</v>
      </c>
      <c r="H1807" s="287" t="s">
        <v>2523</v>
      </c>
      <c r="I1807" s="50">
        <v>0</v>
      </c>
      <c r="J1807" s="169"/>
      <c r="K1807" s="169"/>
      <c r="L1807" s="169"/>
      <c r="M1807" s="169"/>
      <c r="N1807" s="169"/>
      <c r="O1807" s="169"/>
      <c r="P1807" s="169"/>
      <c r="Q1807" s="169"/>
      <c r="R1807" s="169"/>
      <c r="S1807" s="207"/>
      <c r="T1807" s="169"/>
      <c r="U1807" s="169"/>
      <c r="V1807" s="169"/>
      <c r="W1807" s="180"/>
      <c r="X1807" s="207">
        <v>0</v>
      </c>
      <c r="Y1807" s="263">
        <v>0</v>
      </c>
      <c r="Z1807" s="169"/>
      <c r="AA1807" s="169"/>
      <c r="AB1807" s="169"/>
      <c r="AC1807" s="169"/>
      <c r="AD1807" s="169"/>
      <c r="AE1807" s="169"/>
      <c r="AF1807" s="180"/>
      <c r="AG1807" s="180"/>
      <c r="AH1807" s="207">
        <v>0</v>
      </c>
    </row>
    <row r="1808" spans="2:34" ht="24.75" x14ac:dyDescent="0.25">
      <c r="B1808" s="26"/>
      <c r="C1808" s="48" t="s">
        <v>1703</v>
      </c>
      <c r="D1808" s="49">
        <v>0</v>
      </c>
      <c r="E1808" s="23"/>
      <c r="F1808" s="286" t="s">
        <v>2522</v>
      </c>
      <c r="G1808" s="287" t="s">
        <v>2524</v>
      </c>
      <c r="H1808" s="287" t="s">
        <v>2523</v>
      </c>
      <c r="I1808" s="50">
        <v>0</v>
      </c>
      <c r="J1808" s="169"/>
      <c r="K1808" s="169"/>
      <c r="L1808" s="169"/>
      <c r="M1808" s="169"/>
      <c r="N1808" s="169"/>
      <c r="O1808" s="169"/>
      <c r="P1808" s="169"/>
      <c r="Q1808" s="169"/>
      <c r="R1808" s="169"/>
      <c r="S1808" s="207"/>
      <c r="T1808" s="169"/>
      <c r="U1808" s="169"/>
      <c r="V1808" s="169"/>
      <c r="W1808" s="180"/>
      <c r="X1808" s="207">
        <v>0</v>
      </c>
      <c r="Y1808" s="263">
        <v>0</v>
      </c>
      <c r="Z1808" s="169"/>
      <c r="AA1808" s="169"/>
      <c r="AB1808" s="169"/>
      <c r="AC1808" s="169"/>
      <c r="AD1808" s="169"/>
      <c r="AE1808" s="169"/>
      <c r="AF1808" s="180"/>
      <c r="AG1808" s="180"/>
      <c r="AH1808" s="207">
        <v>0</v>
      </c>
    </row>
    <row r="1809" spans="2:34" ht="24.75" x14ac:dyDescent="0.25">
      <c r="B1809" s="26"/>
      <c r="C1809" s="48" t="s">
        <v>1704</v>
      </c>
      <c r="D1809" s="49">
        <v>0</v>
      </c>
      <c r="E1809" s="23"/>
      <c r="F1809" s="286" t="s">
        <v>2522</v>
      </c>
      <c r="G1809" s="287" t="s">
        <v>2524</v>
      </c>
      <c r="H1809" s="287" t="s">
        <v>2523</v>
      </c>
      <c r="I1809" s="50">
        <v>0</v>
      </c>
      <c r="J1809" s="169"/>
      <c r="K1809" s="169"/>
      <c r="L1809" s="169"/>
      <c r="M1809" s="169"/>
      <c r="N1809" s="169"/>
      <c r="O1809" s="169"/>
      <c r="P1809" s="169"/>
      <c r="Q1809" s="169"/>
      <c r="R1809" s="169"/>
      <c r="S1809" s="207"/>
      <c r="T1809" s="169"/>
      <c r="U1809" s="169"/>
      <c r="V1809" s="169"/>
      <c r="W1809" s="180"/>
      <c r="X1809" s="207">
        <v>0</v>
      </c>
      <c r="Y1809" s="263">
        <v>0</v>
      </c>
      <c r="Z1809" s="169"/>
      <c r="AA1809" s="169"/>
      <c r="AB1809" s="169"/>
      <c r="AC1809" s="169"/>
      <c r="AD1809" s="169"/>
      <c r="AE1809" s="169"/>
      <c r="AF1809" s="180"/>
      <c r="AG1809" s="180"/>
      <c r="AH1809" s="207">
        <v>0</v>
      </c>
    </row>
    <row r="1810" spans="2:34" ht="24.75" x14ac:dyDescent="0.25">
      <c r="B1810" s="26"/>
      <c r="C1810" s="48" t="s">
        <v>1705</v>
      </c>
      <c r="D1810" s="49">
        <v>0</v>
      </c>
      <c r="E1810" s="23"/>
      <c r="F1810" s="286" t="s">
        <v>2522</v>
      </c>
      <c r="G1810" s="287" t="s">
        <v>2524</v>
      </c>
      <c r="H1810" s="287" t="s">
        <v>2523</v>
      </c>
      <c r="I1810" s="50">
        <v>0</v>
      </c>
      <c r="J1810" s="169"/>
      <c r="K1810" s="169"/>
      <c r="L1810" s="169"/>
      <c r="M1810" s="169"/>
      <c r="N1810" s="169"/>
      <c r="O1810" s="169"/>
      <c r="P1810" s="169"/>
      <c r="Q1810" s="169"/>
      <c r="R1810" s="169"/>
      <c r="S1810" s="207"/>
      <c r="T1810" s="169"/>
      <c r="U1810" s="169"/>
      <c r="V1810" s="169"/>
      <c r="W1810" s="180"/>
      <c r="X1810" s="207">
        <v>0</v>
      </c>
      <c r="Y1810" s="263">
        <v>0</v>
      </c>
      <c r="Z1810" s="169"/>
      <c r="AA1810" s="169"/>
      <c r="AB1810" s="169"/>
      <c r="AC1810" s="169"/>
      <c r="AD1810" s="169"/>
      <c r="AE1810" s="169"/>
      <c r="AF1810" s="180"/>
      <c r="AG1810" s="180"/>
      <c r="AH1810" s="207">
        <v>0</v>
      </c>
    </row>
    <row r="1811" spans="2:34" ht="24.75" x14ac:dyDescent="0.25">
      <c r="B1811" s="26"/>
      <c r="C1811" s="48" t="s">
        <v>1706</v>
      </c>
      <c r="D1811" s="49">
        <v>0</v>
      </c>
      <c r="E1811" s="23"/>
      <c r="F1811" s="286" t="s">
        <v>2522</v>
      </c>
      <c r="G1811" s="287" t="s">
        <v>2524</v>
      </c>
      <c r="H1811" s="287" t="s">
        <v>2523</v>
      </c>
      <c r="I1811" s="50">
        <v>0</v>
      </c>
      <c r="J1811" s="169"/>
      <c r="K1811" s="169"/>
      <c r="L1811" s="169"/>
      <c r="M1811" s="169"/>
      <c r="N1811" s="169"/>
      <c r="O1811" s="169"/>
      <c r="P1811" s="169"/>
      <c r="Q1811" s="169"/>
      <c r="R1811" s="169"/>
      <c r="S1811" s="207"/>
      <c r="T1811" s="169"/>
      <c r="U1811" s="169"/>
      <c r="V1811" s="169"/>
      <c r="W1811" s="180"/>
      <c r="X1811" s="207">
        <v>0</v>
      </c>
      <c r="Y1811" s="263">
        <v>0</v>
      </c>
      <c r="Z1811" s="169"/>
      <c r="AA1811" s="169"/>
      <c r="AB1811" s="169"/>
      <c r="AC1811" s="169"/>
      <c r="AD1811" s="169"/>
      <c r="AE1811" s="169"/>
      <c r="AF1811" s="180"/>
      <c r="AG1811" s="180"/>
      <c r="AH1811" s="207">
        <v>0</v>
      </c>
    </row>
    <row r="1812" spans="2:34" ht="24.75" x14ac:dyDescent="0.25">
      <c r="B1812" s="26"/>
      <c r="C1812" s="48" t="s">
        <v>1707</v>
      </c>
      <c r="D1812" s="49">
        <v>0</v>
      </c>
      <c r="E1812" s="23"/>
      <c r="F1812" s="286" t="s">
        <v>2522</v>
      </c>
      <c r="G1812" s="287" t="s">
        <v>2524</v>
      </c>
      <c r="H1812" s="287" t="s">
        <v>2523</v>
      </c>
      <c r="I1812" s="50">
        <v>0</v>
      </c>
      <c r="J1812" s="169"/>
      <c r="K1812" s="169"/>
      <c r="L1812" s="169"/>
      <c r="M1812" s="169"/>
      <c r="N1812" s="169"/>
      <c r="O1812" s="169"/>
      <c r="P1812" s="169"/>
      <c r="Q1812" s="169"/>
      <c r="R1812" s="169"/>
      <c r="S1812" s="207"/>
      <c r="T1812" s="169"/>
      <c r="U1812" s="169"/>
      <c r="V1812" s="169"/>
      <c r="W1812" s="180"/>
      <c r="X1812" s="207">
        <v>0</v>
      </c>
      <c r="Y1812" s="263">
        <v>0</v>
      </c>
      <c r="Z1812" s="169"/>
      <c r="AA1812" s="169"/>
      <c r="AB1812" s="169"/>
      <c r="AC1812" s="169"/>
      <c r="AD1812" s="169"/>
      <c r="AE1812" s="169"/>
      <c r="AF1812" s="180"/>
      <c r="AG1812" s="180"/>
      <c r="AH1812" s="207">
        <v>0</v>
      </c>
    </row>
    <row r="1813" spans="2:34" ht="24.75" x14ac:dyDescent="0.25">
      <c r="B1813" s="26"/>
      <c r="C1813" s="48" t="s">
        <v>1708</v>
      </c>
      <c r="D1813" s="49">
        <v>0</v>
      </c>
      <c r="E1813" s="23"/>
      <c r="F1813" s="286" t="s">
        <v>2522</v>
      </c>
      <c r="G1813" s="287" t="s">
        <v>2524</v>
      </c>
      <c r="H1813" s="287" t="s">
        <v>2523</v>
      </c>
      <c r="I1813" s="50">
        <v>0</v>
      </c>
      <c r="J1813" s="169"/>
      <c r="K1813" s="169"/>
      <c r="L1813" s="169"/>
      <c r="M1813" s="169"/>
      <c r="N1813" s="169"/>
      <c r="O1813" s="169"/>
      <c r="P1813" s="169"/>
      <c r="Q1813" s="169"/>
      <c r="R1813" s="169"/>
      <c r="S1813" s="207"/>
      <c r="T1813" s="169"/>
      <c r="U1813" s="169"/>
      <c r="V1813" s="169"/>
      <c r="W1813" s="180"/>
      <c r="X1813" s="207">
        <v>0</v>
      </c>
      <c r="Y1813" s="263">
        <v>0</v>
      </c>
      <c r="Z1813" s="169"/>
      <c r="AA1813" s="169"/>
      <c r="AB1813" s="169"/>
      <c r="AC1813" s="169"/>
      <c r="AD1813" s="169"/>
      <c r="AE1813" s="169"/>
      <c r="AF1813" s="180"/>
      <c r="AG1813" s="180"/>
      <c r="AH1813" s="207">
        <v>0</v>
      </c>
    </row>
    <row r="1814" spans="2:34" ht="24.75" x14ac:dyDescent="0.25">
      <c r="B1814" s="26"/>
      <c r="C1814" s="48" t="s">
        <v>1709</v>
      </c>
      <c r="D1814" s="49">
        <v>1</v>
      </c>
      <c r="E1814" s="23">
        <v>2486.59</v>
      </c>
      <c r="F1814" s="286" t="s">
        <v>2522</v>
      </c>
      <c r="G1814" s="287" t="s">
        <v>2524</v>
      </c>
      <c r="H1814" s="287" t="s">
        <v>2523</v>
      </c>
      <c r="I1814" s="50">
        <v>2486.59</v>
      </c>
      <c r="J1814" s="169"/>
      <c r="K1814" s="169"/>
      <c r="L1814" s="169"/>
      <c r="M1814" s="169"/>
      <c r="N1814" s="169"/>
      <c r="O1814" s="169"/>
      <c r="P1814" s="169"/>
      <c r="Q1814" s="169"/>
      <c r="R1814" s="169"/>
      <c r="S1814" s="207"/>
      <c r="T1814" s="169"/>
      <c r="U1814" s="169"/>
      <c r="V1814" s="169"/>
      <c r="W1814" s="180"/>
      <c r="X1814" s="207">
        <v>1</v>
      </c>
      <c r="Y1814" s="263">
        <v>2486.59</v>
      </c>
      <c r="Z1814" s="169"/>
      <c r="AA1814" s="169"/>
      <c r="AB1814" s="169"/>
      <c r="AC1814" s="169"/>
      <c r="AD1814" s="169"/>
      <c r="AE1814" s="169"/>
      <c r="AF1814" s="180"/>
      <c r="AG1814" s="180"/>
      <c r="AH1814" s="207">
        <v>2486.59</v>
      </c>
    </row>
    <row r="1815" spans="2:34" ht="24.75" x14ac:dyDescent="0.25">
      <c r="B1815" s="26"/>
      <c r="C1815" s="48" t="s">
        <v>1710</v>
      </c>
      <c r="D1815" s="49">
        <v>0</v>
      </c>
      <c r="E1815" s="23"/>
      <c r="F1815" s="286" t="s">
        <v>2522</v>
      </c>
      <c r="G1815" s="287" t="s">
        <v>2524</v>
      </c>
      <c r="H1815" s="287" t="s">
        <v>2523</v>
      </c>
      <c r="I1815" s="50">
        <v>0</v>
      </c>
      <c r="J1815" s="169"/>
      <c r="K1815" s="169"/>
      <c r="L1815" s="169"/>
      <c r="M1815" s="169"/>
      <c r="N1815" s="169"/>
      <c r="O1815" s="169"/>
      <c r="P1815" s="169"/>
      <c r="Q1815" s="169"/>
      <c r="R1815" s="169"/>
      <c r="S1815" s="207"/>
      <c r="T1815" s="169"/>
      <c r="U1815" s="169"/>
      <c r="V1815" s="169"/>
      <c r="W1815" s="180"/>
      <c r="X1815" s="207">
        <v>0</v>
      </c>
      <c r="Y1815" s="263">
        <v>0</v>
      </c>
      <c r="Z1815" s="169"/>
      <c r="AA1815" s="169"/>
      <c r="AB1815" s="169"/>
      <c r="AC1815" s="169"/>
      <c r="AD1815" s="169"/>
      <c r="AE1815" s="169"/>
      <c r="AF1815" s="180"/>
      <c r="AG1815" s="180"/>
      <c r="AH1815" s="207">
        <v>0</v>
      </c>
    </row>
    <row r="1816" spans="2:34" ht="24.75" x14ac:dyDescent="0.25">
      <c r="B1816" s="26"/>
      <c r="C1816" s="48" t="s">
        <v>1711</v>
      </c>
      <c r="D1816" s="49">
        <v>0</v>
      </c>
      <c r="E1816" s="23"/>
      <c r="F1816" s="286" t="s">
        <v>2522</v>
      </c>
      <c r="G1816" s="287" t="s">
        <v>2524</v>
      </c>
      <c r="H1816" s="287" t="s">
        <v>2523</v>
      </c>
      <c r="I1816" s="50">
        <v>0</v>
      </c>
      <c r="J1816" s="169"/>
      <c r="K1816" s="169"/>
      <c r="L1816" s="169"/>
      <c r="M1816" s="169"/>
      <c r="N1816" s="169"/>
      <c r="O1816" s="169"/>
      <c r="P1816" s="169"/>
      <c r="Q1816" s="169"/>
      <c r="R1816" s="169"/>
      <c r="S1816" s="207"/>
      <c r="T1816" s="169"/>
      <c r="U1816" s="169"/>
      <c r="V1816" s="169"/>
      <c r="W1816" s="180"/>
      <c r="X1816" s="207">
        <v>0</v>
      </c>
      <c r="Y1816" s="263">
        <v>0</v>
      </c>
      <c r="Z1816" s="169"/>
      <c r="AA1816" s="169"/>
      <c r="AB1816" s="169"/>
      <c r="AC1816" s="169"/>
      <c r="AD1816" s="169"/>
      <c r="AE1816" s="169"/>
      <c r="AF1816" s="180"/>
      <c r="AG1816" s="180"/>
      <c r="AH1816" s="207">
        <v>0</v>
      </c>
    </row>
    <row r="1817" spans="2:34" ht="24.75" x14ac:dyDescent="0.25">
      <c r="B1817" s="26"/>
      <c r="C1817" s="48" t="s">
        <v>1712</v>
      </c>
      <c r="D1817" s="49">
        <v>1</v>
      </c>
      <c r="E1817" s="23">
        <v>783.78</v>
      </c>
      <c r="F1817" s="286" t="s">
        <v>2522</v>
      </c>
      <c r="G1817" s="287" t="s">
        <v>2524</v>
      </c>
      <c r="H1817" s="287" t="s">
        <v>2523</v>
      </c>
      <c r="I1817" s="50">
        <v>783.78</v>
      </c>
      <c r="J1817" s="169"/>
      <c r="K1817" s="169"/>
      <c r="L1817" s="169"/>
      <c r="M1817" s="169"/>
      <c r="N1817" s="169"/>
      <c r="O1817" s="169"/>
      <c r="P1817" s="169"/>
      <c r="Q1817" s="169"/>
      <c r="R1817" s="169"/>
      <c r="S1817" s="207"/>
      <c r="T1817" s="169"/>
      <c r="U1817" s="169"/>
      <c r="V1817" s="169"/>
      <c r="W1817" s="180"/>
      <c r="X1817" s="207">
        <v>1</v>
      </c>
      <c r="Y1817" s="263">
        <v>783.78</v>
      </c>
      <c r="Z1817" s="169"/>
      <c r="AA1817" s="169"/>
      <c r="AB1817" s="169"/>
      <c r="AC1817" s="169"/>
      <c r="AD1817" s="169"/>
      <c r="AE1817" s="169"/>
      <c r="AF1817" s="180"/>
      <c r="AG1817" s="180"/>
      <c r="AH1817" s="207">
        <v>783.78</v>
      </c>
    </row>
    <row r="1818" spans="2:34" ht="24.75" x14ac:dyDescent="0.25">
      <c r="B1818" s="26"/>
      <c r="C1818" s="48" t="s">
        <v>1713</v>
      </c>
      <c r="D1818" s="49">
        <v>7</v>
      </c>
      <c r="E1818" s="23">
        <v>214.92</v>
      </c>
      <c r="F1818" s="286" t="s">
        <v>2522</v>
      </c>
      <c r="G1818" s="287" t="s">
        <v>2524</v>
      </c>
      <c r="H1818" s="287" t="s">
        <v>2523</v>
      </c>
      <c r="I1818" s="50">
        <v>1504.4399999999998</v>
      </c>
      <c r="J1818" s="169"/>
      <c r="K1818" s="169"/>
      <c r="L1818" s="169"/>
      <c r="M1818" s="169"/>
      <c r="N1818" s="169"/>
      <c r="O1818" s="169"/>
      <c r="P1818" s="169"/>
      <c r="Q1818" s="169"/>
      <c r="R1818" s="169">
        <v>1</v>
      </c>
      <c r="S1818" s="207">
        <v>214.92</v>
      </c>
      <c r="T1818" s="169"/>
      <c r="U1818" s="169"/>
      <c r="V1818" s="169"/>
      <c r="W1818" s="180"/>
      <c r="X1818" s="207">
        <v>6</v>
      </c>
      <c r="Y1818" s="263">
        <v>1289.5199999999998</v>
      </c>
      <c r="Z1818" s="169"/>
      <c r="AA1818" s="169"/>
      <c r="AB1818" s="169"/>
      <c r="AC1818" s="169"/>
      <c r="AD1818" s="169"/>
      <c r="AE1818" s="169"/>
      <c r="AF1818" s="180"/>
      <c r="AG1818" s="180"/>
      <c r="AH1818" s="207">
        <v>1504.4399999999998</v>
      </c>
    </row>
    <row r="1819" spans="2:34" ht="24.75" x14ac:dyDescent="0.25">
      <c r="B1819" s="26"/>
      <c r="C1819" s="48" t="s">
        <v>1714</v>
      </c>
      <c r="D1819" s="49">
        <v>2</v>
      </c>
      <c r="E1819" s="23">
        <v>563.76</v>
      </c>
      <c r="F1819" s="286" t="s">
        <v>2522</v>
      </c>
      <c r="G1819" s="287" t="s">
        <v>2524</v>
      </c>
      <c r="H1819" s="287" t="s">
        <v>2523</v>
      </c>
      <c r="I1819" s="50">
        <v>1127.52</v>
      </c>
      <c r="J1819" s="169"/>
      <c r="K1819" s="169"/>
      <c r="L1819" s="169"/>
      <c r="M1819" s="169"/>
      <c r="N1819" s="169"/>
      <c r="O1819" s="169"/>
      <c r="P1819" s="169"/>
      <c r="Q1819" s="169"/>
      <c r="R1819" s="169"/>
      <c r="S1819" s="207"/>
      <c r="T1819" s="169"/>
      <c r="U1819" s="169"/>
      <c r="V1819" s="169"/>
      <c r="W1819" s="180"/>
      <c r="X1819" s="207">
        <v>2</v>
      </c>
      <c r="Y1819" s="263">
        <v>1127.52</v>
      </c>
      <c r="Z1819" s="169"/>
      <c r="AA1819" s="169"/>
      <c r="AB1819" s="169"/>
      <c r="AC1819" s="169"/>
      <c r="AD1819" s="169"/>
      <c r="AE1819" s="169"/>
      <c r="AF1819" s="180"/>
      <c r="AG1819" s="180"/>
      <c r="AH1819" s="207">
        <v>1127.52</v>
      </c>
    </row>
    <row r="1820" spans="2:34" ht="24.75" x14ac:dyDescent="0.25">
      <c r="B1820" s="26"/>
      <c r="C1820" s="48" t="s">
        <v>1715</v>
      </c>
      <c r="D1820" s="49">
        <v>0</v>
      </c>
      <c r="E1820" s="23"/>
      <c r="F1820" s="286" t="s">
        <v>2522</v>
      </c>
      <c r="G1820" s="287" t="s">
        <v>2524</v>
      </c>
      <c r="H1820" s="287" t="s">
        <v>2523</v>
      </c>
      <c r="I1820" s="50">
        <v>0</v>
      </c>
      <c r="J1820" s="169"/>
      <c r="K1820" s="169"/>
      <c r="L1820" s="169"/>
      <c r="M1820" s="169"/>
      <c r="N1820" s="169"/>
      <c r="O1820" s="169"/>
      <c r="P1820" s="169"/>
      <c r="Q1820" s="169"/>
      <c r="R1820" s="169"/>
      <c r="S1820" s="207"/>
      <c r="T1820" s="169"/>
      <c r="U1820" s="169"/>
      <c r="V1820" s="169"/>
      <c r="W1820" s="180"/>
      <c r="X1820" s="207">
        <v>0</v>
      </c>
      <c r="Y1820" s="263">
        <v>0</v>
      </c>
      <c r="Z1820" s="169"/>
      <c r="AA1820" s="169"/>
      <c r="AB1820" s="169"/>
      <c r="AC1820" s="169"/>
      <c r="AD1820" s="169"/>
      <c r="AE1820" s="169"/>
      <c r="AF1820" s="180"/>
      <c r="AG1820" s="180"/>
      <c r="AH1820" s="207">
        <v>0</v>
      </c>
    </row>
    <row r="1821" spans="2:34" ht="24.75" x14ac:dyDescent="0.25">
      <c r="B1821" s="26"/>
      <c r="C1821" s="48" t="s">
        <v>1716</v>
      </c>
      <c r="D1821" s="49">
        <v>0</v>
      </c>
      <c r="E1821" s="23"/>
      <c r="F1821" s="286" t="s">
        <v>2522</v>
      </c>
      <c r="G1821" s="287" t="s">
        <v>2524</v>
      </c>
      <c r="H1821" s="287" t="s">
        <v>2523</v>
      </c>
      <c r="I1821" s="50">
        <v>0</v>
      </c>
      <c r="J1821" s="169"/>
      <c r="K1821" s="169"/>
      <c r="L1821" s="169"/>
      <c r="M1821" s="169"/>
      <c r="N1821" s="169"/>
      <c r="O1821" s="169"/>
      <c r="P1821" s="169"/>
      <c r="Q1821" s="169"/>
      <c r="R1821" s="169"/>
      <c r="S1821" s="207"/>
      <c r="T1821" s="169"/>
      <c r="U1821" s="169"/>
      <c r="V1821" s="169"/>
      <c r="W1821" s="180"/>
      <c r="X1821" s="207">
        <v>0</v>
      </c>
      <c r="Y1821" s="263">
        <v>0</v>
      </c>
      <c r="Z1821" s="169"/>
      <c r="AA1821" s="169"/>
      <c r="AB1821" s="169"/>
      <c r="AC1821" s="169"/>
      <c r="AD1821" s="169"/>
      <c r="AE1821" s="169"/>
      <c r="AF1821" s="180"/>
      <c r="AG1821" s="180"/>
      <c r="AH1821" s="207">
        <v>0</v>
      </c>
    </row>
    <row r="1822" spans="2:34" ht="24.75" x14ac:dyDescent="0.25">
      <c r="B1822" s="26"/>
      <c r="C1822" s="48" t="s">
        <v>1717</v>
      </c>
      <c r="D1822" s="49">
        <v>0</v>
      </c>
      <c r="E1822" s="23"/>
      <c r="F1822" s="286" t="s">
        <v>2522</v>
      </c>
      <c r="G1822" s="287" t="s">
        <v>2524</v>
      </c>
      <c r="H1822" s="287" t="s">
        <v>2523</v>
      </c>
      <c r="I1822" s="50">
        <v>0</v>
      </c>
      <c r="J1822" s="169"/>
      <c r="K1822" s="169"/>
      <c r="L1822" s="169"/>
      <c r="M1822" s="169"/>
      <c r="N1822" s="169"/>
      <c r="O1822" s="169"/>
      <c r="P1822" s="169"/>
      <c r="Q1822" s="169"/>
      <c r="R1822" s="169"/>
      <c r="S1822" s="207"/>
      <c r="T1822" s="169"/>
      <c r="U1822" s="169"/>
      <c r="V1822" s="169"/>
      <c r="W1822" s="180"/>
      <c r="X1822" s="207">
        <v>0</v>
      </c>
      <c r="Y1822" s="263">
        <v>0</v>
      </c>
      <c r="Z1822" s="169"/>
      <c r="AA1822" s="169"/>
      <c r="AB1822" s="169"/>
      <c r="AC1822" s="169"/>
      <c r="AD1822" s="169"/>
      <c r="AE1822" s="169"/>
      <c r="AF1822" s="180"/>
      <c r="AG1822" s="180"/>
      <c r="AH1822" s="207">
        <v>0</v>
      </c>
    </row>
    <row r="1823" spans="2:34" ht="24.75" x14ac:dyDescent="0.25">
      <c r="B1823" s="26"/>
      <c r="C1823" s="48" t="s">
        <v>1718</v>
      </c>
      <c r="D1823" s="49">
        <v>3</v>
      </c>
      <c r="E1823" s="23">
        <v>250.55999999999997</v>
      </c>
      <c r="F1823" s="286" t="s">
        <v>2522</v>
      </c>
      <c r="G1823" s="287" t="s">
        <v>2524</v>
      </c>
      <c r="H1823" s="287" t="s">
        <v>2523</v>
      </c>
      <c r="I1823" s="50">
        <v>751.68</v>
      </c>
      <c r="J1823" s="169"/>
      <c r="K1823" s="169"/>
      <c r="L1823" s="169"/>
      <c r="M1823" s="169"/>
      <c r="N1823" s="169"/>
      <c r="O1823" s="169"/>
      <c r="P1823" s="169"/>
      <c r="Q1823" s="169"/>
      <c r="R1823" s="169"/>
      <c r="S1823" s="207"/>
      <c r="T1823" s="169"/>
      <c r="U1823" s="169"/>
      <c r="V1823" s="169"/>
      <c r="W1823" s="180"/>
      <c r="X1823" s="207">
        <v>3</v>
      </c>
      <c r="Y1823" s="263">
        <v>751.68</v>
      </c>
      <c r="Z1823" s="169"/>
      <c r="AA1823" s="169"/>
      <c r="AB1823" s="169"/>
      <c r="AC1823" s="169"/>
      <c r="AD1823" s="169"/>
      <c r="AE1823" s="169"/>
      <c r="AF1823" s="180"/>
      <c r="AG1823" s="180"/>
      <c r="AH1823" s="207">
        <v>751.68</v>
      </c>
    </row>
    <row r="1824" spans="2:34" ht="24.75" x14ac:dyDescent="0.25">
      <c r="B1824" s="26"/>
      <c r="C1824" s="48" t="s">
        <v>1719</v>
      </c>
      <c r="D1824" s="49">
        <v>2</v>
      </c>
      <c r="E1824" s="23">
        <v>85.95</v>
      </c>
      <c r="F1824" s="286" t="s">
        <v>2522</v>
      </c>
      <c r="G1824" s="287" t="s">
        <v>2524</v>
      </c>
      <c r="H1824" s="287" t="s">
        <v>2523</v>
      </c>
      <c r="I1824" s="50">
        <v>171.9</v>
      </c>
      <c r="J1824" s="169"/>
      <c r="K1824" s="169"/>
      <c r="L1824" s="169"/>
      <c r="M1824" s="169"/>
      <c r="N1824" s="169"/>
      <c r="O1824" s="169"/>
      <c r="P1824" s="169"/>
      <c r="Q1824" s="169"/>
      <c r="R1824" s="169"/>
      <c r="S1824" s="207"/>
      <c r="T1824" s="169"/>
      <c r="U1824" s="169"/>
      <c r="V1824" s="169"/>
      <c r="W1824" s="180"/>
      <c r="X1824" s="207">
        <v>2</v>
      </c>
      <c r="Y1824" s="263">
        <v>171.9</v>
      </c>
      <c r="Z1824" s="169"/>
      <c r="AA1824" s="169"/>
      <c r="AB1824" s="169"/>
      <c r="AC1824" s="169"/>
      <c r="AD1824" s="169"/>
      <c r="AE1824" s="169"/>
      <c r="AF1824" s="180"/>
      <c r="AG1824" s="180"/>
      <c r="AH1824" s="207">
        <v>171.9</v>
      </c>
    </row>
    <row r="1825" spans="2:34" ht="24.75" x14ac:dyDescent="0.25">
      <c r="B1825" s="26"/>
      <c r="C1825" s="48" t="s">
        <v>1720</v>
      </c>
      <c r="D1825" s="49">
        <v>2</v>
      </c>
      <c r="E1825" s="23">
        <v>85.95</v>
      </c>
      <c r="F1825" s="286" t="s">
        <v>2522</v>
      </c>
      <c r="G1825" s="287" t="s">
        <v>2524</v>
      </c>
      <c r="H1825" s="287" t="s">
        <v>2523</v>
      </c>
      <c r="I1825" s="50">
        <v>171.9</v>
      </c>
      <c r="J1825" s="169"/>
      <c r="K1825" s="169"/>
      <c r="L1825" s="169"/>
      <c r="M1825" s="169"/>
      <c r="N1825" s="169"/>
      <c r="O1825" s="169"/>
      <c r="P1825" s="169"/>
      <c r="Q1825" s="169"/>
      <c r="R1825" s="169"/>
      <c r="S1825" s="207"/>
      <c r="T1825" s="169"/>
      <c r="U1825" s="169"/>
      <c r="V1825" s="169"/>
      <c r="W1825" s="180"/>
      <c r="X1825" s="207">
        <v>2</v>
      </c>
      <c r="Y1825" s="263">
        <v>171.9</v>
      </c>
      <c r="Z1825" s="169"/>
      <c r="AA1825" s="169"/>
      <c r="AB1825" s="169"/>
      <c r="AC1825" s="169"/>
      <c r="AD1825" s="169"/>
      <c r="AE1825" s="169"/>
      <c r="AF1825" s="180"/>
      <c r="AG1825" s="180"/>
      <c r="AH1825" s="207">
        <v>171.9</v>
      </c>
    </row>
    <row r="1826" spans="2:34" ht="24.75" x14ac:dyDescent="0.25">
      <c r="B1826" s="26"/>
      <c r="C1826" s="48" t="s">
        <v>1721</v>
      </c>
      <c r="D1826" s="49">
        <v>0</v>
      </c>
      <c r="E1826" s="23"/>
      <c r="F1826" s="286" t="s">
        <v>2522</v>
      </c>
      <c r="G1826" s="287" t="s">
        <v>2524</v>
      </c>
      <c r="H1826" s="287" t="s">
        <v>2523</v>
      </c>
      <c r="I1826" s="50">
        <v>0</v>
      </c>
      <c r="J1826" s="169"/>
      <c r="K1826" s="169"/>
      <c r="L1826" s="169"/>
      <c r="M1826" s="169"/>
      <c r="N1826" s="169"/>
      <c r="O1826" s="169"/>
      <c r="P1826" s="169"/>
      <c r="Q1826" s="169"/>
      <c r="R1826" s="169"/>
      <c r="S1826" s="207"/>
      <c r="T1826" s="169"/>
      <c r="U1826" s="169"/>
      <c r="V1826" s="169"/>
      <c r="W1826" s="180"/>
      <c r="X1826" s="207">
        <v>0</v>
      </c>
      <c r="Y1826" s="263">
        <v>0</v>
      </c>
      <c r="Z1826" s="169"/>
      <c r="AA1826" s="169"/>
      <c r="AB1826" s="169"/>
      <c r="AC1826" s="169"/>
      <c r="AD1826" s="169"/>
      <c r="AE1826" s="169"/>
      <c r="AF1826" s="180"/>
      <c r="AG1826" s="180"/>
      <c r="AH1826" s="207">
        <v>0</v>
      </c>
    </row>
    <row r="1827" spans="2:34" ht="24.75" x14ac:dyDescent="0.25">
      <c r="B1827" s="26"/>
      <c r="C1827" s="48" t="s">
        <v>1722</v>
      </c>
      <c r="D1827" s="49">
        <v>0</v>
      </c>
      <c r="E1827" s="23"/>
      <c r="F1827" s="286" t="s">
        <v>2522</v>
      </c>
      <c r="G1827" s="287" t="s">
        <v>2524</v>
      </c>
      <c r="H1827" s="287" t="s">
        <v>2523</v>
      </c>
      <c r="I1827" s="50">
        <v>0</v>
      </c>
      <c r="J1827" s="169"/>
      <c r="K1827" s="169"/>
      <c r="L1827" s="169"/>
      <c r="M1827" s="169"/>
      <c r="N1827" s="169"/>
      <c r="O1827" s="169"/>
      <c r="P1827" s="169"/>
      <c r="Q1827" s="169"/>
      <c r="R1827" s="169"/>
      <c r="S1827" s="207"/>
      <c r="T1827" s="169"/>
      <c r="U1827" s="169"/>
      <c r="V1827" s="169"/>
      <c r="W1827" s="180"/>
      <c r="X1827" s="207">
        <v>0</v>
      </c>
      <c r="Y1827" s="263">
        <v>0</v>
      </c>
      <c r="Z1827" s="169"/>
      <c r="AA1827" s="169"/>
      <c r="AB1827" s="169"/>
      <c r="AC1827" s="169"/>
      <c r="AD1827" s="169"/>
      <c r="AE1827" s="169"/>
      <c r="AF1827" s="180"/>
      <c r="AG1827" s="180"/>
      <c r="AH1827" s="207">
        <v>0</v>
      </c>
    </row>
    <row r="1828" spans="2:34" ht="24.75" x14ac:dyDescent="0.25">
      <c r="B1828" s="26"/>
      <c r="C1828" s="48" t="s">
        <v>1723</v>
      </c>
      <c r="D1828" s="49">
        <v>0</v>
      </c>
      <c r="E1828" s="23"/>
      <c r="F1828" s="286" t="s">
        <v>2522</v>
      </c>
      <c r="G1828" s="287" t="s">
        <v>2524</v>
      </c>
      <c r="H1828" s="287" t="s">
        <v>2523</v>
      </c>
      <c r="I1828" s="50">
        <v>0</v>
      </c>
      <c r="J1828" s="169"/>
      <c r="K1828" s="169"/>
      <c r="L1828" s="169"/>
      <c r="M1828" s="169"/>
      <c r="N1828" s="169"/>
      <c r="O1828" s="169"/>
      <c r="P1828" s="169"/>
      <c r="Q1828" s="169"/>
      <c r="R1828" s="169"/>
      <c r="S1828" s="207"/>
      <c r="T1828" s="169"/>
      <c r="U1828" s="169"/>
      <c r="V1828" s="169"/>
      <c r="W1828" s="180"/>
      <c r="X1828" s="207">
        <v>0</v>
      </c>
      <c r="Y1828" s="263">
        <v>0</v>
      </c>
      <c r="Z1828" s="169"/>
      <c r="AA1828" s="169"/>
      <c r="AB1828" s="169"/>
      <c r="AC1828" s="169"/>
      <c r="AD1828" s="169"/>
      <c r="AE1828" s="169"/>
      <c r="AF1828" s="180"/>
      <c r="AG1828" s="180"/>
      <c r="AH1828" s="207">
        <v>0</v>
      </c>
    </row>
    <row r="1829" spans="2:34" ht="24.75" x14ac:dyDescent="0.25">
      <c r="B1829" s="26"/>
      <c r="C1829" s="48" t="s">
        <v>1724</v>
      </c>
      <c r="D1829" s="49">
        <v>0</v>
      </c>
      <c r="E1829" s="23"/>
      <c r="F1829" s="286" t="s">
        <v>2522</v>
      </c>
      <c r="G1829" s="287" t="s">
        <v>2524</v>
      </c>
      <c r="H1829" s="287" t="s">
        <v>2523</v>
      </c>
      <c r="I1829" s="50">
        <v>0</v>
      </c>
      <c r="J1829" s="169"/>
      <c r="K1829" s="169"/>
      <c r="L1829" s="169"/>
      <c r="M1829" s="169"/>
      <c r="N1829" s="169"/>
      <c r="O1829" s="169"/>
      <c r="P1829" s="169"/>
      <c r="Q1829" s="169"/>
      <c r="R1829" s="169"/>
      <c r="S1829" s="207"/>
      <c r="T1829" s="169"/>
      <c r="U1829" s="169"/>
      <c r="V1829" s="169"/>
      <c r="W1829" s="180"/>
      <c r="X1829" s="207">
        <v>0</v>
      </c>
      <c r="Y1829" s="263">
        <v>0</v>
      </c>
      <c r="Z1829" s="169"/>
      <c r="AA1829" s="169"/>
      <c r="AB1829" s="169"/>
      <c r="AC1829" s="169"/>
      <c r="AD1829" s="169"/>
      <c r="AE1829" s="169"/>
      <c r="AF1829" s="180"/>
      <c r="AG1829" s="180"/>
      <c r="AH1829" s="207">
        <v>0</v>
      </c>
    </row>
    <row r="1830" spans="2:34" ht="24.75" x14ac:dyDescent="0.25">
      <c r="B1830" s="26"/>
      <c r="C1830" s="48" t="s">
        <v>1725</v>
      </c>
      <c r="D1830" s="49">
        <v>0</v>
      </c>
      <c r="E1830" s="23"/>
      <c r="F1830" s="286" t="s">
        <v>2522</v>
      </c>
      <c r="G1830" s="287" t="s">
        <v>2524</v>
      </c>
      <c r="H1830" s="287" t="s">
        <v>2523</v>
      </c>
      <c r="I1830" s="50">
        <v>0</v>
      </c>
      <c r="J1830" s="169"/>
      <c r="K1830" s="169"/>
      <c r="L1830" s="169"/>
      <c r="M1830" s="169"/>
      <c r="N1830" s="169"/>
      <c r="O1830" s="169"/>
      <c r="P1830" s="169"/>
      <c r="Q1830" s="169"/>
      <c r="R1830" s="169"/>
      <c r="S1830" s="207"/>
      <c r="T1830" s="169"/>
      <c r="U1830" s="169"/>
      <c r="V1830" s="169"/>
      <c r="W1830" s="180"/>
      <c r="X1830" s="207">
        <v>0</v>
      </c>
      <c r="Y1830" s="263">
        <v>0</v>
      </c>
      <c r="Z1830" s="169"/>
      <c r="AA1830" s="169"/>
      <c r="AB1830" s="169"/>
      <c r="AC1830" s="169"/>
      <c r="AD1830" s="169"/>
      <c r="AE1830" s="169"/>
      <c r="AF1830" s="180"/>
      <c r="AG1830" s="180"/>
      <c r="AH1830" s="207">
        <v>0</v>
      </c>
    </row>
    <row r="1831" spans="2:34" ht="24.75" x14ac:dyDescent="0.25">
      <c r="B1831" s="26"/>
      <c r="C1831" s="48" t="s">
        <v>1726</v>
      </c>
      <c r="D1831" s="49">
        <v>0</v>
      </c>
      <c r="E1831" s="23"/>
      <c r="F1831" s="286" t="s">
        <v>2522</v>
      </c>
      <c r="G1831" s="287" t="s">
        <v>2524</v>
      </c>
      <c r="H1831" s="287" t="s">
        <v>2523</v>
      </c>
      <c r="I1831" s="50">
        <v>0</v>
      </c>
      <c r="J1831" s="169"/>
      <c r="K1831" s="169"/>
      <c r="L1831" s="169"/>
      <c r="M1831" s="169"/>
      <c r="N1831" s="169"/>
      <c r="O1831" s="169"/>
      <c r="P1831" s="169"/>
      <c r="Q1831" s="169"/>
      <c r="R1831" s="169"/>
      <c r="S1831" s="207"/>
      <c r="T1831" s="169"/>
      <c r="U1831" s="169"/>
      <c r="V1831" s="169"/>
      <c r="W1831" s="180"/>
      <c r="X1831" s="207">
        <v>0</v>
      </c>
      <c r="Y1831" s="263">
        <v>0</v>
      </c>
      <c r="Z1831" s="169"/>
      <c r="AA1831" s="169"/>
      <c r="AB1831" s="169"/>
      <c r="AC1831" s="169"/>
      <c r="AD1831" s="169"/>
      <c r="AE1831" s="169"/>
      <c r="AF1831" s="180"/>
      <c r="AG1831" s="180"/>
      <c r="AH1831" s="207">
        <v>0</v>
      </c>
    </row>
    <row r="1832" spans="2:34" ht="24.75" x14ac:dyDescent="0.25">
      <c r="B1832" s="26"/>
      <c r="C1832" s="48" t="s">
        <v>1727</v>
      </c>
      <c r="D1832" s="49">
        <v>0</v>
      </c>
      <c r="E1832" s="23"/>
      <c r="F1832" s="286" t="s">
        <v>2522</v>
      </c>
      <c r="G1832" s="287" t="s">
        <v>2524</v>
      </c>
      <c r="H1832" s="287" t="s">
        <v>2523</v>
      </c>
      <c r="I1832" s="50">
        <v>0</v>
      </c>
      <c r="J1832" s="169"/>
      <c r="K1832" s="169"/>
      <c r="L1832" s="169"/>
      <c r="M1832" s="169"/>
      <c r="N1832" s="169"/>
      <c r="O1832" s="169"/>
      <c r="P1832" s="169"/>
      <c r="Q1832" s="169"/>
      <c r="R1832" s="169"/>
      <c r="S1832" s="207"/>
      <c r="T1832" s="169"/>
      <c r="U1832" s="169"/>
      <c r="V1832" s="169"/>
      <c r="W1832" s="180"/>
      <c r="X1832" s="207">
        <v>0</v>
      </c>
      <c r="Y1832" s="263">
        <v>0</v>
      </c>
      <c r="Z1832" s="169"/>
      <c r="AA1832" s="169"/>
      <c r="AB1832" s="169"/>
      <c r="AC1832" s="169"/>
      <c r="AD1832" s="169"/>
      <c r="AE1832" s="169"/>
      <c r="AF1832" s="180"/>
      <c r="AG1832" s="180"/>
      <c r="AH1832" s="207">
        <v>0</v>
      </c>
    </row>
    <row r="1833" spans="2:34" ht="24.75" x14ac:dyDescent="0.25">
      <c r="B1833" s="26"/>
      <c r="C1833" s="48" t="s">
        <v>1728</v>
      </c>
      <c r="D1833" s="49">
        <v>0</v>
      </c>
      <c r="E1833" s="23"/>
      <c r="F1833" s="286" t="s">
        <v>2522</v>
      </c>
      <c r="G1833" s="287" t="s">
        <v>2524</v>
      </c>
      <c r="H1833" s="287" t="s">
        <v>2523</v>
      </c>
      <c r="I1833" s="50">
        <v>0</v>
      </c>
      <c r="J1833" s="169"/>
      <c r="K1833" s="169"/>
      <c r="L1833" s="169"/>
      <c r="M1833" s="169"/>
      <c r="N1833" s="169"/>
      <c r="O1833" s="169"/>
      <c r="P1833" s="169"/>
      <c r="Q1833" s="169"/>
      <c r="R1833" s="169"/>
      <c r="S1833" s="207"/>
      <c r="T1833" s="169"/>
      <c r="U1833" s="169"/>
      <c r="V1833" s="169"/>
      <c r="W1833" s="180"/>
      <c r="X1833" s="207">
        <v>0</v>
      </c>
      <c r="Y1833" s="263">
        <v>0</v>
      </c>
      <c r="Z1833" s="169"/>
      <c r="AA1833" s="169"/>
      <c r="AB1833" s="169"/>
      <c r="AC1833" s="169"/>
      <c r="AD1833" s="169"/>
      <c r="AE1833" s="169"/>
      <c r="AF1833" s="180"/>
      <c r="AG1833" s="180"/>
      <c r="AH1833" s="207">
        <v>0</v>
      </c>
    </row>
    <row r="1834" spans="2:34" ht="24.75" x14ac:dyDescent="0.25">
      <c r="B1834" s="26"/>
      <c r="C1834" s="48" t="s">
        <v>1729</v>
      </c>
      <c r="D1834" s="49">
        <v>0</v>
      </c>
      <c r="E1834" s="23"/>
      <c r="F1834" s="286" t="s">
        <v>2522</v>
      </c>
      <c r="G1834" s="287" t="s">
        <v>2524</v>
      </c>
      <c r="H1834" s="287" t="s">
        <v>2523</v>
      </c>
      <c r="I1834" s="50">
        <v>0</v>
      </c>
      <c r="J1834" s="169"/>
      <c r="K1834" s="169"/>
      <c r="L1834" s="169"/>
      <c r="M1834" s="169"/>
      <c r="N1834" s="169"/>
      <c r="O1834" s="169"/>
      <c r="P1834" s="169"/>
      <c r="Q1834" s="169"/>
      <c r="R1834" s="169"/>
      <c r="S1834" s="207"/>
      <c r="T1834" s="169"/>
      <c r="U1834" s="169"/>
      <c r="V1834" s="169"/>
      <c r="W1834" s="180"/>
      <c r="X1834" s="207">
        <v>0</v>
      </c>
      <c r="Y1834" s="263">
        <v>0</v>
      </c>
      <c r="Z1834" s="169"/>
      <c r="AA1834" s="169"/>
      <c r="AB1834" s="169"/>
      <c r="AC1834" s="169"/>
      <c r="AD1834" s="169"/>
      <c r="AE1834" s="169"/>
      <c r="AF1834" s="180"/>
      <c r="AG1834" s="180"/>
      <c r="AH1834" s="207">
        <v>0</v>
      </c>
    </row>
    <row r="1835" spans="2:34" ht="24.75" x14ac:dyDescent="0.25">
      <c r="B1835" s="26"/>
      <c r="C1835" s="48" t="s">
        <v>1730</v>
      </c>
      <c r="D1835" s="49">
        <v>9</v>
      </c>
      <c r="E1835" s="23">
        <v>398.39035555555552</v>
      </c>
      <c r="F1835" s="286" t="s">
        <v>2522</v>
      </c>
      <c r="G1835" s="287" t="s">
        <v>2524</v>
      </c>
      <c r="H1835" s="287" t="s">
        <v>2523</v>
      </c>
      <c r="I1835" s="50">
        <v>3585.5131999999994</v>
      </c>
      <c r="J1835" s="169"/>
      <c r="K1835" s="169"/>
      <c r="L1835" s="169"/>
      <c r="M1835" s="169"/>
      <c r="N1835" s="169"/>
      <c r="O1835" s="169"/>
      <c r="P1835" s="169"/>
      <c r="Q1835" s="169"/>
      <c r="R1835" s="169"/>
      <c r="S1835" s="207"/>
      <c r="T1835" s="169"/>
      <c r="U1835" s="169"/>
      <c r="V1835" s="169"/>
      <c r="W1835" s="180"/>
      <c r="X1835" s="207">
        <v>9</v>
      </c>
      <c r="Y1835" s="263">
        <v>3585.5131999999994</v>
      </c>
      <c r="Z1835" s="169"/>
      <c r="AA1835" s="169"/>
      <c r="AB1835" s="169"/>
      <c r="AC1835" s="169"/>
      <c r="AD1835" s="169"/>
      <c r="AE1835" s="169"/>
      <c r="AF1835" s="180"/>
      <c r="AG1835" s="180"/>
      <c r="AH1835" s="207">
        <v>3585.5131999999994</v>
      </c>
    </row>
    <row r="1836" spans="2:34" ht="24.75" x14ac:dyDescent="0.25">
      <c r="B1836" s="26"/>
      <c r="C1836" s="48" t="s">
        <v>1731</v>
      </c>
      <c r="D1836" s="49">
        <v>1</v>
      </c>
      <c r="E1836" s="23">
        <v>52.27</v>
      </c>
      <c r="F1836" s="286" t="s">
        <v>2522</v>
      </c>
      <c r="G1836" s="287" t="s">
        <v>2524</v>
      </c>
      <c r="H1836" s="287" t="s">
        <v>2523</v>
      </c>
      <c r="I1836" s="50">
        <v>52.27</v>
      </c>
      <c r="J1836" s="169"/>
      <c r="K1836" s="169"/>
      <c r="L1836" s="169"/>
      <c r="M1836" s="169"/>
      <c r="N1836" s="169"/>
      <c r="O1836" s="169"/>
      <c r="P1836" s="169"/>
      <c r="Q1836" s="169"/>
      <c r="R1836" s="169"/>
      <c r="S1836" s="207"/>
      <c r="T1836" s="169"/>
      <c r="U1836" s="169"/>
      <c r="V1836" s="169"/>
      <c r="W1836" s="180"/>
      <c r="X1836" s="207">
        <v>1</v>
      </c>
      <c r="Y1836" s="263">
        <v>52.27</v>
      </c>
      <c r="Z1836" s="169"/>
      <c r="AA1836" s="169"/>
      <c r="AB1836" s="169"/>
      <c r="AC1836" s="169"/>
      <c r="AD1836" s="169"/>
      <c r="AE1836" s="169"/>
      <c r="AF1836" s="180"/>
      <c r="AG1836" s="180"/>
      <c r="AH1836" s="207">
        <v>52.27</v>
      </c>
    </row>
    <row r="1837" spans="2:34" ht="24.75" x14ac:dyDescent="0.25">
      <c r="B1837" s="26"/>
      <c r="C1837" s="48" t="s">
        <v>1732</v>
      </c>
      <c r="D1837" s="49">
        <v>1</v>
      </c>
      <c r="E1837" s="23">
        <v>57.93</v>
      </c>
      <c r="F1837" s="286" t="s">
        <v>2522</v>
      </c>
      <c r="G1837" s="287" t="s">
        <v>2524</v>
      </c>
      <c r="H1837" s="287" t="s">
        <v>2523</v>
      </c>
      <c r="I1837" s="50">
        <v>57.93</v>
      </c>
      <c r="J1837" s="169"/>
      <c r="K1837" s="169"/>
      <c r="L1837" s="169"/>
      <c r="M1837" s="169"/>
      <c r="N1837" s="169"/>
      <c r="O1837" s="169"/>
      <c r="P1837" s="169"/>
      <c r="Q1837" s="169"/>
      <c r="R1837" s="169"/>
      <c r="S1837" s="207"/>
      <c r="T1837" s="169"/>
      <c r="U1837" s="169"/>
      <c r="V1837" s="169"/>
      <c r="W1837" s="180"/>
      <c r="X1837" s="207">
        <v>1</v>
      </c>
      <c r="Y1837" s="263">
        <v>57.93</v>
      </c>
      <c r="Z1837" s="169"/>
      <c r="AA1837" s="169"/>
      <c r="AB1837" s="169"/>
      <c r="AC1837" s="169"/>
      <c r="AD1837" s="169"/>
      <c r="AE1837" s="169"/>
      <c r="AF1837" s="180"/>
      <c r="AG1837" s="180"/>
      <c r="AH1837" s="207">
        <v>57.93</v>
      </c>
    </row>
    <row r="1838" spans="2:34" ht="24.75" x14ac:dyDescent="0.25">
      <c r="B1838" s="26"/>
      <c r="C1838" s="48" t="s">
        <v>1733</v>
      </c>
      <c r="D1838" s="49">
        <v>1</v>
      </c>
      <c r="E1838" s="23">
        <v>99.91</v>
      </c>
      <c r="F1838" s="286" t="s">
        <v>2522</v>
      </c>
      <c r="G1838" s="287" t="s">
        <v>2524</v>
      </c>
      <c r="H1838" s="287" t="s">
        <v>2523</v>
      </c>
      <c r="I1838" s="50">
        <v>99.91</v>
      </c>
      <c r="J1838" s="169"/>
      <c r="K1838" s="169"/>
      <c r="L1838" s="169"/>
      <c r="M1838" s="169"/>
      <c r="N1838" s="169"/>
      <c r="O1838" s="169"/>
      <c r="P1838" s="169"/>
      <c r="Q1838" s="169"/>
      <c r="R1838" s="169"/>
      <c r="S1838" s="207"/>
      <c r="T1838" s="169"/>
      <c r="U1838" s="169"/>
      <c r="V1838" s="169"/>
      <c r="W1838" s="180"/>
      <c r="X1838" s="207">
        <v>1</v>
      </c>
      <c r="Y1838" s="263">
        <v>99.91</v>
      </c>
      <c r="Z1838" s="169"/>
      <c r="AA1838" s="169"/>
      <c r="AB1838" s="169"/>
      <c r="AC1838" s="169"/>
      <c r="AD1838" s="169"/>
      <c r="AE1838" s="169"/>
      <c r="AF1838" s="180"/>
      <c r="AG1838" s="180"/>
      <c r="AH1838" s="207">
        <v>99.91</v>
      </c>
    </row>
    <row r="1839" spans="2:34" ht="24.75" x14ac:dyDescent="0.25">
      <c r="B1839" s="26"/>
      <c r="C1839" s="48" t="s">
        <v>1734</v>
      </c>
      <c r="D1839" s="49">
        <v>0</v>
      </c>
      <c r="E1839" s="23"/>
      <c r="F1839" s="286" t="s">
        <v>2522</v>
      </c>
      <c r="G1839" s="287" t="s">
        <v>2524</v>
      </c>
      <c r="H1839" s="287" t="s">
        <v>2523</v>
      </c>
      <c r="I1839" s="50">
        <v>0</v>
      </c>
      <c r="J1839" s="169"/>
      <c r="K1839" s="169"/>
      <c r="L1839" s="169"/>
      <c r="M1839" s="169"/>
      <c r="N1839" s="169"/>
      <c r="O1839" s="169"/>
      <c r="P1839" s="169"/>
      <c r="Q1839" s="169"/>
      <c r="R1839" s="169"/>
      <c r="S1839" s="207"/>
      <c r="T1839" s="169"/>
      <c r="U1839" s="169"/>
      <c r="V1839" s="169"/>
      <c r="W1839" s="180"/>
      <c r="X1839" s="207">
        <v>0</v>
      </c>
      <c r="Y1839" s="263">
        <v>0</v>
      </c>
      <c r="Z1839" s="169"/>
      <c r="AA1839" s="169"/>
      <c r="AB1839" s="169"/>
      <c r="AC1839" s="169"/>
      <c r="AD1839" s="169"/>
      <c r="AE1839" s="169"/>
      <c r="AF1839" s="180"/>
      <c r="AG1839" s="180"/>
      <c r="AH1839" s="207">
        <v>0</v>
      </c>
    </row>
    <row r="1840" spans="2:34" ht="24.75" x14ac:dyDescent="0.25">
      <c r="B1840" s="26"/>
      <c r="C1840" s="48" t="s">
        <v>1735</v>
      </c>
      <c r="D1840" s="49">
        <v>0</v>
      </c>
      <c r="E1840" s="23"/>
      <c r="F1840" s="286" t="s">
        <v>2522</v>
      </c>
      <c r="G1840" s="287" t="s">
        <v>2524</v>
      </c>
      <c r="H1840" s="287" t="s">
        <v>2523</v>
      </c>
      <c r="I1840" s="50">
        <v>0</v>
      </c>
      <c r="J1840" s="169"/>
      <c r="K1840" s="169"/>
      <c r="L1840" s="169"/>
      <c r="M1840" s="169"/>
      <c r="N1840" s="169"/>
      <c r="O1840" s="169"/>
      <c r="P1840" s="169"/>
      <c r="Q1840" s="169"/>
      <c r="R1840" s="169"/>
      <c r="S1840" s="207"/>
      <c r="T1840" s="169"/>
      <c r="U1840" s="169"/>
      <c r="V1840" s="169"/>
      <c r="W1840" s="180"/>
      <c r="X1840" s="207">
        <v>0</v>
      </c>
      <c r="Y1840" s="263">
        <v>0</v>
      </c>
      <c r="Z1840" s="169"/>
      <c r="AA1840" s="169"/>
      <c r="AB1840" s="169"/>
      <c r="AC1840" s="169"/>
      <c r="AD1840" s="169"/>
      <c r="AE1840" s="169"/>
      <c r="AF1840" s="180"/>
      <c r="AG1840" s="180"/>
      <c r="AH1840" s="207">
        <v>0</v>
      </c>
    </row>
    <row r="1841" spans="2:34" ht="24.75" x14ac:dyDescent="0.25">
      <c r="B1841" s="26"/>
      <c r="C1841" s="48" t="s">
        <v>1736</v>
      </c>
      <c r="D1841" s="49">
        <v>0</v>
      </c>
      <c r="E1841" s="23"/>
      <c r="F1841" s="286" t="s">
        <v>2522</v>
      </c>
      <c r="G1841" s="287" t="s">
        <v>2524</v>
      </c>
      <c r="H1841" s="287" t="s">
        <v>2523</v>
      </c>
      <c r="I1841" s="50">
        <v>0</v>
      </c>
      <c r="J1841" s="169"/>
      <c r="K1841" s="169"/>
      <c r="L1841" s="169"/>
      <c r="M1841" s="169"/>
      <c r="N1841" s="169"/>
      <c r="O1841" s="169"/>
      <c r="P1841" s="169"/>
      <c r="Q1841" s="169"/>
      <c r="R1841" s="169"/>
      <c r="S1841" s="207"/>
      <c r="T1841" s="169"/>
      <c r="U1841" s="169"/>
      <c r="V1841" s="169"/>
      <c r="W1841" s="180"/>
      <c r="X1841" s="207">
        <v>0</v>
      </c>
      <c r="Y1841" s="263">
        <v>0</v>
      </c>
      <c r="Z1841" s="169"/>
      <c r="AA1841" s="169"/>
      <c r="AB1841" s="169"/>
      <c r="AC1841" s="169"/>
      <c r="AD1841" s="169"/>
      <c r="AE1841" s="169"/>
      <c r="AF1841" s="180"/>
      <c r="AG1841" s="180"/>
      <c r="AH1841" s="207">
        <v>0</v>
      </c>
    </row>
    <row r="1842" spans="2:34" ht="24.75" x14ac:dyDescent="0.25">
      <c r="B1842" s="26"/>
      <c r="C1842" s="48" t="s">
        <v>1737</v>
      </c>
      <c r="D1842" s="49">
        <v>5</v>
      </c>
      <c r="E1842" s="23">
        <v>372.4</v>
      </c>
      <c r="F1842" s="286" t="s">
        <v>2522</v>
      </c>
      <c r="G1842" s="287" t="s">
        <v>2524</v>
      </c>
      <c r="H1842" s="287" t="s">
        <v>2523</v>
      </c>
      <c r="I1842" s="50">
        <v>1862</v>
      </c>
      <c r="J1842" s="169"/>
      <c r="K1842" s="169"/>
      <c r="L1842" s="169"/>
      <c r="M1842" s="169"/>
      <c r="N1842" s="169"/>
      <c r="O1842" s="169"/>
      <c r="P1842" s="169"/>
      <c r="Q1842" s="169"/>
      <c r="R1842" s="169"/>
      <c r="S1842" s="207">
        <v>1862</v>
      </c>
      <c r="T1842" s="207"/>
      <c r="U1842" s="169"/>
      <c r="V1842" s="169"/>
      <c r="W1842" s="180"/>
      <c r="X1842" s="207">
        <v>5</v>
      </c>
      <c r="Y1842" s="263">
        <v>0</v>
      </c>
      <c r="Z1842" s="169"/>
      <c r="AA1842" s="169"/>
      <c r="AB1842" s="169"/>
      <c r="AC1842" s="169"/>
      <c r="AD1842" s="169"/>
      <c r="AE1842" s="169"/>
      <c r="AF1842" s="180"/>
      <c r="AG1842" s="180"/>
      <c r="AH1842" s="207">
        <v>1862</v>
      </c>
    </row>
    <row r="1843" spans="2:34" ht="24.75" x14ac:dyDescent="0.25">
      <c r="B1843" s="26"/>
      <c r="C1843" s="48" t="s">
        <v>1738</v>
      </c>
      <c r="D1843" s="49">
        <v>0</v>
      </c>
      <c r="E1843" s="23"/>
      <c r="F1843" s="286" t="s">
        <v>2522</v>
      </c>
      <c r="G1843" s="287" t="s">
        <v>2524</v>
      </c>
      <c r="H1843" s="287" t="s">
        <v>2523</v>
      </c>
      <c r="I1843" s="50">
        <v>0</v>
      </c>
      <c r="J1843" s="169"/>
      <c r="K1843" s="169"/>
      <c r="L1843" s="169"/>
      <c r="M1843" s="169"/>
      <c r="N1843" s="169"/>
      <c r="O1843" s="169"/>
      <c r="P1843" s="169"/>
      <c r="Q1843" s="169"/>
      <c r="R1843" s="169"/>
      <c r="S1843" s="207"/>
      <c r="T1843" s="169"/>
      <c r="U1843" s="169"/>
      <c r="V1843" s="169"/>
      <c r="W1843" s="180"/>
      <c r="X1843" s="207">
        <v>0</v>
      </c>
      <c r="Y1843" s="263">
        <v>0</v>
      </c>
      <c r="Z1843" s="169"/>
      <c r="AA1843" s="169"/>
      <c r="AB1843" s="169"/>
      <c r="AC1843" s="169"/>
      <c r="AD1843" s="169"/>
      <c r="AE1843" s="169"/>
      <c r="AF1843" s="180"/>
      <c r="AG1843" s="180"/>
      <c r="AH1843" s="207">
        <v>0</v>
      </c>
    </row>
    <row r="1844" spans="2:34" ht="24.75" x14ac:dyDescent="0.25">
      <c r="B1844" s="26"/>
      <c r="C1844" s="48" t="s">
        <v>1739</v>
      </c>
      <c r="D1844" s="49">
        <v>0</v>
      </c>
      <c r="E1844" s="23"/>
      <c r="F1844" s="286" t="s">
        <v>2522</v>
      </c>
      <c r="G1844" s="287" t="s">
        <v>2524</v>
      </c>
      <c r="H1844" s="287" t="s">
        <v>2523</v>
      </c>
      <c r="I1844" s="50">
        <v>0</v>
      </c>
      <c r="J1844" s="169"/>
      <c r="K1844" s="169"/>
      <c r="L1844" s="169"/>
      <c r="M1844" s="169"/>
      <c r="N1844" s="169"/>
      <c r="O1844" s="169"/>
      <c r="P1844" s="169"/>
      <c r="Q1844" s="169"/>
      <c r="R1844" s="169"/>
      <c r="S1844" s="207"/>
      <c r="T1844" s="169"/>
      <c r="U1844" s="169"/>
      <c r="V1844" s="169"/>
      <c r="W1844" s="180"/>
      <c r="X1844" s="207">
        <v>0</v>
      </c>
      <c r="Y1844" s="263">
        <v>0</v>
      </c>
      <c r="Z1844" s="169"/>
      <c r="AA1844" s="169"/>
      <c r="AB1844" s="169"/>
      <c r="AC1844" s="169"/>
      <c r="AD1844" s="169"/>
      <c r="AE1844" s="169"/>
      <c r="AF1844" s="180"/>
      <c r="AG1844" s="180"/>
      <c r="AH1844" s="207">
        <v>0</v>
      </c>
    </row>
    <row r="1845" spans="2:34" ht="24.75" x14ac:dyDescent="0.25">
      <c r="B1845" s="26"/>
      <c r="C1845" s="48" t="s">
        <v>1740</v>
      </c>
      <c r="D1845" s="49">
        <v>0</v>
      </c>
      <c r="E1845" s="23"/>
      <c r="F1845" s="286" t="s">
        <v>2522</v>
      </c>
      <c r="G1845" s="287" t="s">
        <v>2524</v>
      </c>
      <c r="H1845" s="287" t="s">
        <v>2523</v>
      </c>
      <c r="I1845" s="50">
        <v>0</v>
      </c>
      <c r="J1845" s="169"/>
      <c r="K1845" s="169"/>
      <c r="L1845" s="169"/>
      <c r="M1845" s="169"/>
      <c r="N1845" s="169"/>
      <c r="O1845" s="169"/>
      <c r="P1845" s="169"/>
      <c r="Q1845" s="169"/>
      <c r="R1845" s="169"/>
      <c r="S1845" s="207"/>
      <c r="T1845" s="169"/>
      <c r="U1845" s="169"/>
      <c r="V1845" s="169"/>
      <c r="W1845" s="180"/>
      <c r="X1845" s="207">
        <v>0</v>
      </c>
      <c r="Y1845" s="263">
        <v>0</v>
      </c>
      <c r="Z1845" s="169"/>
      <c r="AA1845" s="169"/>
      <c r="AB1845" s="169"/>
      <c r="AC1845" s="169"/>
      <c r="AD1845" s="169"/>
      <c r="AE1845" s="169"/>
      <c r="AF1845" s="180"/>
      <c r="AG1845" s="180"/>
      <c r="AH1845" s="207">
        <v>0</v>
      </c>
    </row>
    <row r="1846" spans="2:34" ht="24.75" x14ac:dyDescent="0.25">
      <c r="B1846" s="26"/>
      <c r="C1846" s="48" t="s">
        <v>1741</v>
      </c>
      <c r="D1846" s="49">
        <v>0</v>
      </c>
      <c r="E1846" s="23"/>
      <c r="F1846" s="286" t="s">
        <v>2522</v>
      </c>
      <c r="G1846" s="287" t="s">
        <v>2524</v>
      </c>
      <c r="H1846" s="287" t="s">
        <v>2523</v>
      </c>
      <c r="I1846" s="50">
        <v>0</v>
      </c>
      <c r="J1846" s="169"/>
      <c r="K1846" s="169"/>
      <c r="L1846" s="169"/>
      <c r="M1846" s="169"/>
      <c r="N1846" s="169"/>
      <c r="O1846" s="169"/>
      <c r="P1846" s="169"/>
      <c r="Q1846" s="169"/>
      <c r="R1846" s="169"/>
      <c r="S1846" s="207"/>
      <c r="T1846" s="169"/>
      <c r="U1846" s="169"/>
      <c r="V1846" s="169"/>
      <c r="W1846" s="180"/>
      <c r="X1846" s="207">
        <v>0</v>
      </c>
      <c r="Y1846" s="263">
        <v>0</v>
      </c>
      <c r="Z1846" s="169"/>
      <c r="AA1846" s="169"/>
      <c r="AB1846" s="169"/>
      <c r="AC1846" s="169"/>
      <c r="AD1846" s="169"/>
      <c r="AE1846" s="169"/>
      <c r="AF1846" s="180"/>
      <c r="AG1846" s="180"/>
      <c r="AH1846" s="207">
        <v>0</v>
      </c>
    </row>
    <row r="1847" spans="2:34" ht="24.75" x14ac:dyDescent="0.25">
      <c r="B1847" s="26"/>
      <c r="C1847" s="48" t="s">
        <v>1742</v>
      </c>
      <c r="D1847" s="49">
        <v>0</v>
      </c>
      <c r="E1847" s="23"/>
      <c r="F1847" s="286" t="s">
        <v>2522</v>
      </c>
      <c r="G1847" s="287" t="s">
        <v>2524</v>
      </c>
      <c r="H1847" s="287" t="s">
        <v>2523</v>
      </c>
      <c r="I1847" s="50">
        <v>0</v>
      </c>
      <c r="J1847" s="169"/>
      <c r="K1847" s="169"/>
      <c r="L1847" s="169"/>
      <c r="M1847" s="169"/>
      <c r="N1847" s="169"/>
      <c r="O1847" s="169"/>
      <c r="P1847" s="169"/>
      <c r="Q1847" s="169"/>
      <c r="R1847" s="169"/>
      <c r="S1847" s="207"/>
      <c r="T1847" s="169"/>
      <c r="U1847" s="169"/>
      <c r="V1847" s="169"/>
      <c r="W1847" s="180"/>
      <c r="X1847" s="207">
        <v>0</v>
      </c>
      <c r="Y1847" s="263">
        <v>0</v>
      </c>
      <c r="Z1847" s="169"/>
      <c r="AA1847" s="169"/>
      <c r="AB1847" s="169"/>
      <c r="AC1847" s="169"/>
      <c r="AD1847" s="169"/>
      <c r="AE1847" s="169"/>
      <c r="AF1847" s="180"/>
      <c r="AG1847" s="180"/>
      <c r="AH1847" s="207">
        <v>0</v>
      </c>
    </row>
    <row r="1848" spans="2:34" ht="24.75" x14ac:dyDescent="0.25">
      <c r="B1848" s="26"/>
      <c r="C1848" s="48" t="s">
        <v>1743</v>
      </c>
      <c r="D1848" s="49">
        <v>1</v>
      </c>
      <c r="E1848" s="23">
        <v>67.08</v>
      </c>
      <c r="F1848" s="286" t="s">
        <v>2522</v>
      </c>
      <c r="G1848" s="287" t="s">
        <v>2524</v>
      </c>
      <c r="H1848" s="287" t="s">
        <v>2523</v>
      </c>
      <c r="I1848" s="50">
        <v>67.08</v>
      </c>
      <c r="J1848" s="169"/>
      <c r="K1848" s="169"/>
      <c r="L1848" s="169"/>
      <c r="M1848" s="169"/>
      <c r="N1848" s="169"/>
      <c r="O1848" s="169"/>
      <c r="P1848" s="169"/>
      <c r="Q1848" s="169"/>
      <c r="R1848" s="169"/>
      <c r="S1848" s="207"/>
      <c r="T1848" s="169"/>
      <c r="U1848" s="169"/>
      <c r="V1848" s="169"/>
      <c r="W1848" s="180"/>
      <c r="X1848" s="207">
        <v>1</v>
      </c>
      <c r="Y1848" s="263">
        <v>67.08</v>
      </c>
      <c r="Z1848" s="169"/>
      <c r="AA1848" s="169"/>
      <c r="AB1848" s="169"/>
      <c r="AC1848" s="169"/>
      <c r="AD1848" s="169"/>
      <c r="AE1848" s="169"/>
      <c r="AF1848" s="180"/>
      <c r="AG1848" s="180"/>
      <c r="AH1848" s="207">
        <v>67.08</v>
      </c>
    </row>
    <row r="1849" spans="2:34" ht="24.75" x14ac:dyDescent="0.25">
      <c r="B1849" s="26"/>
      <c r="C1849" s="48" t="s">
        <v>1744</v>
      </c>
      <c r="D1849" s="49">
        <v>0</v>
      </c>
      <c r="E1849" s="23"/>
      <c r="F1849" s="286" t="s">
        <v>2522</v>
      </c>
      <c r="G1849" s="287" t="s">
        <v>2524</v>
      </c>
      <c r="H1849" s="287" t="s">
        <v>2523</v>
      </c>
      <c r="I1849" s="50">
        <v>0</v>
      </c>
      <c r="J1849" s="169"/>
      <c r="K1849" s="169"/>
      <c r="L1849" s="169"/>
      <c r="M1849" s="169"/>
      <c r="N1849" s="169"/>
      <c r="O1849" s="169"/>
      <c r="P1849" s="169"/>
      <c r="Q1849" s="169"/>
      <c r="R1849" s="169"/>
      <c r="S1849" s="207"/>
      <c r="T1849" s="169"/>
      <c r="U1849" s="169"/>
      <c r="V1849" s="169"/>
      <c r="W1849" s="180"/>
      <c r="X1849" s="207">
        <v>0</v>
      </c>
      <c r="Y1849" s="263">
        <v>0</v>
      </c>
      <c r="Z1849" s="169"/>
      <c r="AA1849" s="169"/>
      <c r="AB1849" s="169"/>
      <c r="AC1849" s="169"/>
      <c r="AD1849" s="169"/>
      <c r="AE1849" s="169"/>
      <c r="AF1849" s="180"/>
      <c r="AG1849" s="180"/>
      <c r="AH1849" s="207">
        <v>0</v>
      </c>
    </row>
    <row r="1850" spans="2:34" ht="24.75" x14ac:dyDescent="0.25">
      <c r="B1850" s="26"/>
      <c r="C1850" s="48" t="s">
        <v>1745</v>
      </c>
      <c r="D1850" s="49">
        <v>0</v>
      </c>
      <c r="E1850" s="23"/>
      <c r="F1850" s="286" t="s">
        <v>2522</v>
      </c>
      <c r="G1850" s="287" t="s">
        <v>2524</v>
      </c>
      <c r="H1850" s="287" t="s">
        <v>2523</v>
      </c>
      <c r="I1850" s="50">
        <v>0</v>
      </c>
      <c r="J1850" s="169"/>
      <c r="K1850" s="169"/>
      <c r="L1850" s="169"/>
      <c r="M1850" s="169"/>
      <c r="N1850" s="169"/>
      <c r="O1850" s="169"/>
      <c r="P1850" s="169"/>
      <c r="Q1850" s="169"/>
      <c r="R1850" s="169"/>
      <c r="S1850" s="207"/>
      <c r="T1850" s="169"/>
      <c r="U1850" s="169"/>
      <c r="V1850" s="169"/>
      <c r="W1850" s="180"/>
      <c r="X1850" s="207">
        <v>0</v>
      </c>
      <c r="Y1850" s="263">
        <v>0</v>
      </c>
      <c r="Z1850" s="169"/>
      <c r="AA1850" s="169"/>
      <c r="AB1850" s="169"/>
      <c r="AC1850" s="169"/>
      <c r="AD1850" s="169"/>
      <c r="AE1850" s="169"/>
      <c r="AF1850" s="180"/>
      <c r="AG1850" s="180"/>
      <c r="AH1850" s="207">
        <v>0</v>
      </c>
    </row>
    <row r="1851" spans="2:34" ht="24.75" x14ac:dyDescent="0.25">
      <c r="B1851" s="26"/>
      <c r="C1851" s="48" t="s">
        <v>1746</v>
      </c>
      <c r="D1851" s="49">
        <v>0</v>
      </c>
      <c r="E1851" s="23"/>
      <c r="F1851" s="286" t="s">
        <v>2522</v>
      </c>
      <c r="G1851" s="287" t="s">
        <v>2524</v>
      </c>
      <c r="H1851" s="287" t="s">
        <v>2523</v>
      </c>
      <c r="I1851" s="50">
        <v>0</v>
      </c>
      <c r="J1851" s="169"/>
      <c r="K1851" s="169"/>
      <c r="L1851" s="169"/>
      <c r="M1851" s="169"/>
      <c r="N1851" s="169"/>
      <c r="O1851" s="169"/>
      <c r="P1851" s="169"/>
      <c r="Q1851" s="169"/>
      <c r="R1851" s="169"/>
      <c r="S1851" s="207"/>
      <c r="T1851" s="169"/>
      <c r="U1851" s="169"/>
      <c r="V1851" s="169"/>
      <c r="W1851" s="180"/>
      <c r="X1851" s="207">
        <v>0</v>
      </c>
      <c r="Y1851" s="263">
        <v>0</v>
      </c>
      <c r="Z1851" s="169"/>
      <c r="AA1851" s="169"/>
      <c r="AB1851" s="169"/>
      <c r="AC1851" s="169"/>
      <c r="AD1851" s="169"/>
      <c r="AE1851" s="169"/>
      <c r="AF1851" s="180"/>
      <c r="AG1851" s="180"/>
      <c r="AH1851" s="207">
        <v>0</v>
      </c>
    </row>
    <row r="1852" spans="2:34" ht="24.75" x14ac:dyDescent="0.25">
      <c r="B1852" s="26"/>
      <c r="C1852" s="48" t="s">
        <v>1158</v>
      </c>
      <c r="D1852" s="49">
        <v>0</v>
      </c>
      <c r="E1852" s="23"/>
      <c r="F1852" s="286" t="s">
        <v>2522</v>
      </c>
      <c r="G1852" s="287" t="s">
        <v>2524</v>
      </c>
      <c r="H1852" s="287" t="s">
        <v>2523</v>
      </c>
      <c r="I1852" s="50">
        <v>0</v>
      </c>
      <c r="J1852" s="169"/>
      <c r="K1852" s="169"/>
      <c r="L1852" s="169"/>
      <c r="M1852" s="169"/>
      <c r="N1852" s="169"/>
      <c r="O1852" s="169"/>
      <c r="P1852" s="169"/>
      <c r="Q1852" s="169"/>
      <c r="R1852" s="169"/>
      <c r="S1852" s="207"/>
      <c r="T1852" s="169"/>
      <c r="U1852" s="169"/>
      <c r="V1852" s="169"/>
      <c r="W1852" s="180"/>
      <c r="X1852" s="207">
        <v>0</v>
      </c>
      <c r="Y1852" s="263">
        <v>0</v>
      </c>
      <c r="Z1852" s="169"/>
      <c r="AA1852" s="169"/>
      <c r="AB1852" s="169"/>
      <c r="AC1852" s="169"/>
      <c r="AD1852" s="169"/>
      <c r="AE1852" s="169"/>
      <c r="AF1852" s="180"/>
      <c r="AG1852" s="180"/>
      <c r="AH1852" s="207">
        <v>0</v>
      </c>
    </row>
    <row r="1853" spans="2:34" ht="24.75" x14ac:dyDescent="0.25">
      <c r="B1853" s="26"/>
      <c r="C1853" s="48" t="s">
        <v>1747</v>
      </c>
      <c r="D1853" s="49">
        <v>0</v>
      </c>
      <c r="E1853" s="23"/>
      <c r="F1853" s="286" t="s">
        <v>2522</v>
      </c>
      <c r="G1853" s="287" t="s">
        <v>2524</v>
      </c>
      <c r="H1853" s="287" t="s">
        <v>2523</v>
      </c>
      <c r="I1853" s="50">
        <v>0</v>
      </c>
      <c r="J1853" s="169"/>
      <c r="K1853" s="169"/>
      <c r="L1853" s="169"/>
      <c r="M1853" s="169"/>
      <c r="N1853" s="169"/>
      <c r="O1853" s="169"/>
      <c r="P1853" s="169"/>
      <c r="Q1853" s="169"/>
      <c r="R1853" s="169"/>
      <c r="S1853" s="207"/>
      <c r="T1853" s="169"/>
      <c r="U1853" s="169"/>
      <c r="V1853" s="169"/>
      <c r="W1853" s="180"/>
      <c r="X1853" s="207">
        <v>0</v>
      </c>
      <c r="Y1853" s="263">
        <v>0</v>
      </c>
      <c r="Z1853" s="169"/>
      <c r="AA1853" s="169"/>
      <c r="AB1853" s="169"/>
      <c r="AC1853" s="169"/>
      <c r="AD1853" s="169"/>
      <c r="AE1853" s="169"/>
      <c r="AF1853" s="180"/>
      <c r="AG1853" s="180"/>
      <c r="AH1853" s="207">
        <v>0</v>
      </c>
    </row>
    <row r="1854" spans="2:34" ht="24.75" x14ac:dyDescent="0.25">
      <c r="B1854" s="26"/>
      <c r="C1854" s="48" t="s">
        <v>1748</v>
      </c>
      <c r="D1854" s="49">
        <v>0</v>
      </c>
      <c r="E1854" s="23"/>
      <c r="F1854" s="286" t="s">
        <v>2522</v>
      </c>
      <c r="G1854" s="287" t="s">
        <v>2524</v>
      </c>
      <c r="H1854" s="287" t="s">
        <v>2523</v>
      </c>
      <c r="I1854" s="50">
        <v>0</v>
      </c>
      <c r="J1854" s="169"/>
      <c r="K1854" s="169"/>
      <c r="L1854" s="169"/>
      <c r="M1854" s="169"/>
      <c r="N1854" s="169"/>
      <c r="O1854" s="169"/>
      <c r="P1854" s="169"/>
      <c r="Q1854" s="169"/>
      <c r="R1854" s="169"/>
      <c r="S1854" s="207"/>
      <c r="T1854" s="169"/>
      <c r="U1854" s="169"/>
      <c r="V1854" s="169"/>
      <c r="W1854" s="180"/>
      <c r="X1854" s="207">
        <v>0</v>
      </c>
      <c r="Y1854" s="263">
        <v>0</v>
      </c>
      <c r="Z1854" s="169"/>
      <c r="AA1854" s="169"/>
      <c r="AB1854" s="169"/>
      <c r="AC1854" s="169"/>
      <c r="AD1854" s="169"/>
      <c r="AE1854" s="169"/>
      <c r="AF1854" s="180"/>
      <c r="AG1854" s="180"/>
      <c r="AH1854" s="207">
        <v>0</v>
      </c>
    </row>
    <row r="1855" spans="2:34" ht="24.75" x14ac:dyDescent="0.25">
      <c r="B1855" s="26"/>
      <c r="C1855" s="48" t="s">
        <v>1749</v>
      </c>
      <c r="D1855" s="49">
        <v>0</v>
      </c>
      <c r="E1855" s="23"/>
      <c r="F1855" s="286" t="s">
        <v>2522</v>
      </c>
      <c r="G1855" s="287" t="s">
        <v>2524</v>
      </c>
      <c r="H1855" s="287" t="s">
        <v>2523</v>
      </c>
      <c r="I1855" s="50">
        <v>0</v>
      </c>
      <c r="J1855" s="169"/>
      <c r="K1855" s="169"/>
      <c r="L1855" s="169"/>
      <c r="M1855" s="169"/>
      <c r="N1855" s="169"/>
      <c r="O1855" s="169"/>
      <c r="P1855" s="169"/>
      <c r="Q1855" s="169"/>
      <c r="R1855" s="169"/>
      <c r="S1855" s="207"/>
      <c r="T1855" s="169"/>
      <c r="U1855" s="169"/>
      <c r="V1855" s="169"/>
      <c r="W1855" s="180"/>
      <c r="X1855" s="207">
        <v>0</v>
      </c>
      <c r="Y1855" s="263">
        <v>0</v>
      </c>
      <c r="Z1855" s="169"/>
      <c r="AA1855" s="169"/>
      <c r="AB1855" s="169"/>
      <c r="AC1855" s="169"/>
      <c r="AD1855" s="169"/>
      <c r="AE1855" s="169"/>
      <c r="AF1855" s="180"/>
      <c r="AG1855" s="180"/>
      <c r="AH1855" s="207">
        <v>0</v>
      </c>
    </row>
    <row r="1856" spans="2:34" ht="24.75" x14ac:dyDescent="0.25">
      <c r="B1856" s="26"/>
      <c r="C1856" s="48" t="s">
        <v>1750</v>
      </c>
      <c r="D1856" s="49">
        <v>4</v>
      </c>
      <c r="E1856" s="23">
        <v>29.9</v>
      </c>
      <c r="F1856" s="286" t="s">
        <v>2522</v>
      </c>
      <c r="G1856" s="287" t="s">
        <v>2524</v>
      </c>
      <c r="H1856" s="287" t="s">
        <v>2523</v>
      </c>
      <c r="I1856" s="50">
        <v>119.6</v>
      </c>
      <c r="J1856" s="169"/>
      <c r="K1856" s="169"/>
      <c r="L1856" s="169"/>
      <c r="M1856" s="169"/>
      <c r="N1856" s="169"/>
      <c r="O1856" s="169"/>
      <c r="P1856" s="169"/>
      <c r="Q1856" s="169"/>
      <c r="R1856" s="169">
        <v>4</v>
      </c>
      <c r="S1856" s="207">
        <v>119.6</v>
      </c>
      <c r="T1856" s="169"/>
      <c r="U1856" s="169"/>
      <c r="V1856" s="169"/>
      <c r="W1856" s="180"/>
      <c r="X1856" s="207">
        <v>0</v>
      </c>
      <c r="Y1856" s="263">
        <v>0</v>
      </c>
      <c r="Z1856" s="169"/>
      <c r="AA1856" s="169"/>
      <c r="AB1856" s="169"/>
      <c r="AC1856" s="169"/>
      <c r="AD1856" s="169"/>
      <c r="AE1856" s="169"/>
      <c r="AF1856" s="180"/>
      <c r="AG1856" s="180"/>
      <c r="AH1856" s="207">
        <v>119.6</v>
      </c>
    </row>
    <row r="1857" spans="2:34" ht="24.75" x14ac:dyDescent="0.25">
      <c r="B1857" s="26"/>
      <c r="C1857" s="48" t="s">
        <v>1751</v>
      </c>
      <c r="D1857" s="49">
        <v>0</v>
      </c>
      <c r="E1857" s="23"/>
      <c r="F1857" s="286" t="s">
        <v>2522</v>
      </c>
      <c r="G1857" s="287" t="s">
        <v>2524</v>
      </c>
      <c r="H1857" s="287" t="s">
        <v>2523</v>
      </c>
      <c r="I1857" s="50">
        <v>0</v>
      </c>
      <c r="J1857" s="169"/>
      <c r="K1857" s="169"/>
      <c r="L1857" s="169"/>
      <c r="M1857" s="169"/>
      <c r="N1857" s="169"/>
      <c r="O1857" s="169"/>
      <c r="P1857" s="169"/>
      <c r="Q1857" s="169"/>
      <c r="R1857" s="169"/>
      <c r="S1857" s="207"/>
      <c r="T1857" s="169"/>
      <c r="U1857" s="169"/>
      <c r="V1857" s="169"/>
      <c r="W1857" s="180"/>
      <c r="X1857" s="207">
        <v>0</v>
      </c>
      <c r="Y1857" s="263">
        <v>0</v>
      </c>
      <c r="Z1857" s="169"/>
      <c r="AA1857" s="169"/>
      <c r="AB1857" s="169"/>
      <c r="AC1857" s="169"/>
      <c r="AD1857" s="169"/>
      <c r="AE1857" s="169"/>
      <c r="AF1857" s="180"/>
      <c r="AG1857" s="180"/>
      <c r="AH1857" s="207">
        <v>0</v>
      </c>
    </row>
    <row r="1858" spans="2:34" ht="24.75" x14ac:dyDescent="0.25">
      <c r="B1858" s="26"/>
      <c r="C1858" s="48" t="s">
        <v>1752</v>
      </c>
      <c r="D1858" s="49">
        <v>0</v>
      </c>
      <c r="E1858" s="23"/>
      <c r="F1858" s="286" t="s">
        <v>2522</v>
      </c>
      <c r="G1858" s="287" t="s">
        <v>2524</v>
      </c>
      <c r="H1858" s="287" t="s">
        <v>2523</v>
      </c>
      <c r="I1858" s="50">
        <v>0</v>
      </c>
      <c r="J1858" s="169"/>
      <c r="K1858" s="169"/>
      <c r="L1858" s="169"/>
      <c r="M1858" s="169"/>
      <c r="N1858" s="169"/>
      <c r="O1858" s="169"/>
      <c r="P1858" s="169"/>
      <c r="Q1858" s="169"/>
      <c r="R1858" s="169"/>
      <c r="S1858" s="207"/>
      <c r="T1858" s="169"/>
      <c r="U1858" s="169"/>
      <c r="V1858" s="169"/>
      <c r="W1858" s="180"/>
      <c r="X1858" s="207">
        <v>0</v>
      </c>
      <c r="Y1858" s="263">
        <v>0</v>
      </c>
      <c r="Z1858" s="169"/>
      <c r="AA1858" s="169"/>
      <c r="AB1858" s="169"/>
      <c r="AC1858" s="169"/>
      <c r="AD1858" s="169"/>
      <c r="AE1858" s="169"/>
      <c r="AF1858" s="180"/>
      <c r="AG1858" s="180"/>
      <c r="AH1858" s="207">
        <v>0</v>
      </c>
    </row>
    <row r="1859" spans="2:34" ht="24.75" x14ac:dyDescent="0.25">
      <c r="B1859" s="26"/>
      <c r="C1859" s="48" t="s">
        <v>1753</v>
      </c>
      <c r="D1859" s="49">
        <v>1</v>
      </c>
      <c r="E1859" s="23">
        <v>40.090000000000003</v>
      </c>
      <c r="F1859" s="286" t="s">
        <v>2522</v>
      </c>
      <c r="G1859" s="287" t="s">
        <v>2524</v>
      </c>
      <c r="H1859" s="287" t="s">
        <v>2523</v>
      </c>
      <c r="I1859" s="50">
        <v>40.090000000000003</v>
      </c>
      <c r="J1859" s="169"/>
      <c r="K1859" s="169"/>
      <c r="L1859" s="169"/>
      <c r="M1859" s="169"/>
      <c r="N1859" s="169"/>
      <c r="O1859" s="169"/>
      <c r="P1859" s="169"/>
      <c r="Q1859" s="169"/>
      <c r="R1859" s="169"/>
      <c r="S1859" s="207"/>
      <c r="T1859" s="169"/>
      <c r="U1859" s="169"/>
      <c r="V1859" s="169"/>
      <c r="W1859" s="180"/>
      <c r="X1859" s="207">
        <v>1</v>
      </c>
      <c r="Y1859" s="263">
        <v>40.090000000000003</v>
      </c>
      <c r="Z1859" s="169"/>
      <c r="AA1859" s="169"/>
      <c r="AB1859" s="169"/>
      <c r="AC1859" s="169"/>
      <c r="AD1859" s="169"/>
      <c r="AE1859" s="169"/>
      <c r="AF1859" s="180"/>
      <c r="AG1859" s="180"/>
      <c r="AH1859" s="207">
        <v>40.090000000000003</v>
      </c>
    </row>
    <row r="1860" spans="2:34" ht="24.75" x14ac:dyDescent="0.25">
      <c r="B1860" s="26"/>
      <c r="C1860" s="48" t="s">
        <v>1754</v>
      </c>
      <c r="D1860" s="49">
        <v>1</v>
      </c>
      <c r="E1860" s="23">
        <v>241.16</v>
      </c>
      <c r="F1860" s="286" t="s">
        <v>2522</v>
      </c>
      <c r="G1860" s="287" t="s">
        <v>2524</v>
      </c>
      <c r="H1860" s="287" t="s">
        <v>2523</v>
      </c>
      <c r="I1860" s="50">
        <v>241.16</v>
      </c>
      <c r="J1860" s="169"/>
      <c r="K1860" s="169"/>
      <c r="L1860" s="169"/>
      <c r="M1860" s="169"/>
      <c r="N1860" s="169"/>
      <c r="O1860" s="169"/>
      <c r="P1860" s="169"/>
      <c r="Q1860" s="169"/>
      <c r="R1860" s="169"/>
      <c r="S1860" s="207"/>
      <c r="T1860" s="169"/>
      <c r="U1860" s="169"/>
      <c r="V1860" s="169"/>
      <c r="W1860" s="180"/>
      <c r="X1860" s="207">
        <v>1</v>
      </c>
      <c r="Y1860" s="263">
        <v>241.16</v>
      </c>
      <c r="Z1860" s="169"/>
      <c r="AA1860" s="169"/>
      <c r="AB1860" s="169"/>
      <c r="AC1860" s="169"/>
      <c r="AD1860" s="169"/>
      <c r="AE1860" s="169"/>
      <c r="AF1860" s="180"/>
      <c r="AG1860" s="180"/>
      <c r="AH1860" s="207">
        <v>241.16</v>
      </c>
    </row>
    <row r="1861" spans="2:34" ht="24.75" x14ac:dyDescent="0.25">
      <c r="B1861" s="26"/>
      <c r="C1861" s="48" t="s">
        <v>1755</v>
      </c>
      <c r="D1861" s="49">
        <v>0</v>
      </c>
      <c r="E1861" s="23"/>
      <c r="F1861" s="286" t="s">
        <v>2522</v>
      </c>
      <c r="G1861" s="287" t="s">
        <v>2524</v>
      </c>
      <c r="H1861" s="287" t="s">
        <v>2523</v>
      </c>
      <c r="I1861" s="50">
        <v>0</v>
      </c>
      <c r="J1861" s="169"/>
      <c r="K1861" s="169"/>
      <c r="L1861" s="169"/>
      <c r="M1861" s="169"/>
      <c r="N1861" s="169"/>
      <c r="O1861" s="169"/>
      <c r="P1861" s="169"/>
      <c r="Q1861" s="169"/>
      <c r="R1861" s="169"/>
      <c r="S1861" s="207"/>
      <c r="T1861" s="169"/>
      <c r="U1861" s="169"/>
      <c r="V1861" s="169"/>
      <c r="W1861" s="180"/>
      <c r="X1861" s="207">
        <v>0</v>
      </c>
      <c r="Y1861" s="263">
        <v>0</v>
      </c>
      <c r="Z1861" s="169"/>
      <c r="AA1861" s="169"/>
      <c r="AB1861" s="169"/>
      <c r="AC1861" s="169"/>
      <c r="AD1861" s="169"/>
      <c r="AE1861" s="169"/>
      <c r="AF1861" s="180"/>
      <c r="AG1861" s="180"/>
      <c r="AH1861" s="207">
        <v>0</v>
      </c>
    </row>
    <row r="1862" spans="2:34" ht="24.75" x14ac:dyDescent="0.25">
      <c r="B1862" s="26"/>
      <c r="C1862" s="48" t="s">
        <v>1756</v>
      </c>
      <c r="D1862" s="49">
        <v>1</v>
      </c>
      <c r="E1862" s="23">
        <v>143.24</v>
      </c>
      <c r="F1862" s="286" t="s">
        <v>2522</v>
      </c>
      <c r="G1862" s="287" t="s">
        <v>2524</v>
      </c>
      <c r="H1862" s="287" t="s">
        <v>2523</v>
      </c>
      <c r="I1862" s="50">
        <v>143.24</v>
      </c>
      <c r="J1862" s="169"/>
      <c r="K1862" s="169"/>
      <c r="L1862" s="169"/>
      <c r="M1862" s="169"/>
      <c r="N1862" s="169"/>
      <c r="O1862" s="169"/>
      <c r="P1862" s="169"/>
      <c r="Q1862" s="169"/>
      <c r="R1862" s="169"/>
      <c r="S1862" s="207"/>
      <c r="T1862" s="169"/>
      <c r="U1862" s="169"/>
      <c r="V1862" s="169"/>
      <c r="W1862" s="180"/>
      <c r="X1862" s="207">
        <v>1</v>
      </c>
      <c r="Y1862" s="263">
        <v>143.24</v>
      </c>
      <c r="Z1862" s="169"/>
      <c r="AA1862" s="169"/>
      <c r="AB1862" s="169"/>
      <c r="AC1862" s="169"/>
      <c r="AD1862" s="169"/>
      <c r="AE1862" s="169"/>
      <c r="AF1862" s="180"/>
      <c r="AG1862" s="180"/>
      <c r="AH1862" s="207">
        <v>143.24</v>
      </c>
    </row>
    <row r="1863" spans="2:34" ht="24.75" x14ac:dyDescent="0.25">
      <c r="B1863" s="26"/>
      <c r="C1863" s="48" t="s">
        <v>1757</v>
      </c>
      <c r="D1863" s="49">
        <v>0</v>
      </c>
      <c r="E1863" s="23"/>
      <c r="F1863" s="286" t="s">
        <v>2522</v>
      </c>
      <c r="G1863" s="287" t="s">
        <v>2524</v>
      </c>
      <c r="H1863" s="287" t="s">
        <v>2523</v>
      </c>
      <c r="I1863" s="50">
        <v>0</v>
      </c>
      <c r="J1863" s="169"/>
      <c r="K1863" s="169"/>
      <c r="L1863" s="169"/>
      <c r="M1863" s="169"/>
      <c r="N1863" s="169"/>
      <c r="O1863" s="169"/>
      <c r="P1863" s="169"/>
      <c r="Q1863" s="169"/>
      <c r="R1863" s="169"/>
      <c r="S1863" s="207"/>
      <c r="T1863" s="169"/>
      <c r="U1863" s="169"/>
      <c r="V1863" s="169"/>
      <c r="W1863" s="180"/>
      <c r="X1863" s="207">
        <v>0</v>
      </c>
      <c r="Y1863" s="263">
        <v>0</v>
      </c>
      <c r="Z1863" s="169"/>
      <c r="AA1863" s="169"/>
      <c r="AB1863" s="169"/>
      <c r="AC1863" s="169"/>
      <c r="AD1863" s="169"/>
      <c r="AE1863" s="169"/>
      <c r="AF1863" s="180"/>
      <c r="AG1863" s="180"/>
      <c r="AH1863" s="207">
        <v>0</v>
      </c>
    </row>
    <row r="1864" spans="2:34" ht="24.75" x14ac:dyDescent="0.25">
      <c r="B1864" s="26"/>
      <c r="C1864" s="48" t="s">
        <v>1758</v>
      </c>
      <c r="D1864" s="49">
        <v>0</v>
      </c>
      <c r="E1864" s="23"/>
      <c r="F1864" s="286" t="s">
        <v>2522</v>
      </c>
      <c r="G1864" s="287" t="s">
        <v>2524</v>
      </c>
      <c r="H1864" s="287" t="s">
        <v>2523</v>
      </c>
      <c r="I1864" s="50">
        <v>0</v>
      </c>
      <c r="J1864" s="169"/>
      <c r="K1864" s="169"/>
      <c r="L1864" s="169"/>
      <c r="M1864" s="169"/>
      <c r="N1864" s="169"/>
      <c r="O1864" s="169"/>
      <c r="P1864" s="169"/>
      <c r="Q1864" s="169"/>
      <c r="R1864" s="169"/>
      <c r="S1864" s="207"/>
      <c r="T1864" s="169"/>
      <c r="U1864" s="169"/>
      <c r="V1864" s="169"/>
      <c r="W1864" s="180"/>
      <c r="X1864" s="207">
        <v>0</v>
      </c>
      <c r="Y1864" s="263">
        <v>0</v>
      </c>
      <c r="Z1864" s="169"/>
      <c r="AA1864" s="169"/>
      <c r="AB1864" s="169"/>
      <c r="AC1864" s="169"/>
      <c r="AD1864" s="169"/>
      <c r="AE1864" s="169"/>
      <c r="AF1864" s="180"/>
      <c r="AG1864" s="180"/>
      <c r="AH1864" s="207">
        <v>0</v>
      </c>
    </row>
    <row r="1865" spans="2:34" ht="24.75" x14ac:dyDescent="0.25">
      <c r="B1865" s="26"/>
      <c r="C1865" s="48" t="s">
        <v>1759</v>
      </c>
      <c r="D1865" s="49">
        <v>0</v>
      </c>
      <c r="E1865" s="23"/>
      <c r="F1865" s="286" t="s">
        <v>2522</v>
      </c>
      <c r="G1865" s="287" t="s">
        <v>2524</v>
      </c>
      <c r="H1865" s="287" t="s">
        <v>2523</v>
      </c>
      <c r="I1865" s="50">
        <v>0</v>
      </c>
      <c r="J1865" s="169"/>
      <c r="K1865" s="169"/>
      <c r="L1865" s="169"/>
      <c r="M1865" s="169"/>
      <c r="N1865" s="169"/>
      <c r="O1865" s="169"/>
      <c r="P1865" s="169"/>
      <c r="Q1865" s="169"/>
      <c r="R1865" s="169"/>
      <c r="S1865" s="207"/>
      <c r="T1865" s="169"/>
      <c r="U1865" s="169"/>
      <c r="V1865" s="169"/>
      <c r="W1865" s="180"/>
      <c r="X1865" s="207">
        <v>0</v>
      </c>
      <c r="Y1865" s="263">
        <v>0</v>
      </c>
      <c r="Z1865" s="169"/>
      <c r="AA1865" s="169"/>
      <c r="AB1865" s="169"/>
      <c r="AC1865" s="169"/>
      <c r="AD1865" s="169"/>
      <c r="AE1865" s="169"/>
      <c r="AF1865" s="180"/>
      <c r="AG1865" s="180"/>
      <c r="AH1865" s="207">
        <v>0</v>
      </c>
    </row>
    <row r="1866" spans="2:34" ht="24.75" x14ac:dyDescent="0.25">
      <c r="B1866" s="26"/>
      <c r="C1866" s="48" t="s">
        <v>1760</v>
      </c>
      <c r="D1866" s="49">
        <v>0</v>
      </c>
      <c r="E1866" s="23"/>
      <c r="F1866" s="286" t="s">
        <v>2522</v>
      </c>
      <c r="G1866" s="287" t="s">
        <v>2524</v>
      </c>
      <c r="H1866" s="287" t="s">
        <v>2523</v>
      </c>
      <c r="I1866" s="50">
        <v>0</v>
      </c>
      <c r="J1866" s="169"/>
      <c r="K1866" s="169"/>
      <c r="L1866" s="169"/>
      <c r="M1866" s="169"/>
      <c r="N1866" s="169"/>
      <c r="O1866" s="169"/>
      <c r="P1866" s="169"/>
      <c r="Q1866" s="169"/>
      <c r="R1866" s="169"/>
      <c r="S1866" s="207"/>
      <c r="T1866" s="169"/>
      <c r="U1866" s="169"/>
      <c r="V1866" s="169"/>
      <c r="W1866" s="180"/>
      <c r="X1866" s="207">
        <v>0</v>
      </c>
      <c r="Y1866" s="263">
        <v>0</v>
      </c>
      <c r="Z1866" s="169"/>
      <c r="AA1866" s="169"/>
      <c r="AB1866" s="169"/>
      <c r="AC1866" s="169"/>
      <c r="AD1866" s="169"/>
      <c r="AE1866" s="169"/>
      <c r="AF1866" s="180"/>
      <c r="AG1866" s="180"/>
      <c r="AH1866" s="207">
        <v>0</v>
      </c>
    </row>
    <row r="1867" spans="2:34" ht="24.75" x14ac:dyDescent="0.25">
      <c r="B1867" s="26"/>
      <c r="C1867" s="48" t="s">
        <v>1761</v>
      </c>
      <c r="D1867" s="49">
        <v>5</v>
      </c>
      <c r="E1867" s="23">
        <v>25.98</v>
      </c>
      <c r="F1867" s="286" t="s">
        <v>2522</v>
      </c>
      <c r="G1867" s="287" t="s">
        <v>2524</v>
      </c>
      <c r="H1867" s="287" t="s">
        <v>2523</v>
      </c>
      <c r="I1867" s="50">
        <v>129.9</v>
      </c>
      <c r="J1867" s="169"/>
      <c r="K1867" s="169"/>
      <c r="L1867" s="169"/>
      <c r="M1867" s="169"/>
      <c r="N1867" s="169"/>
      <c r="O1867" s="169"/>
      <c r="P1867" s="169"/>
      <c r="Q1867" s="169"/>
      <c r="R1867" s="169"/>
      <c r="S1867" s="207"/>
      <c r="T1867" s="169"/>
      <c r="U1867" s="169"/>
      <c r="V1867" s="169"/>
      <c r="W1867" s="180"/>
      <c r="X1867" s="207">
        <v>5</v>
      </c>
      <c r="Y1867" s="263">
        <v>129.9</v>
      </c>
      <c r="Z1867" s="169"/>
      <c r="AA1867" s="169"/>
      <c r="AB1867" s="169"/>
      <c r="AC1867" s="169"/>
      <c r="AD1867" s="169"/>
      <c r="AE1867" s="169"/>
      <c r="AF1867" s="180"/>
      <c r="AG1867" s="180"/>
      <c r="AH1867" s="207">
        <v>129.9</v>
      </c>
    </row>
    <row r="1868" spans="2:34" ht="24.75" x14ac:dyDescent="0.25">
      <c r="B1868" s="26"/>
      <c r="C1868" s="48" t="s">
        <v>1762</v>
      </c>
      <c r="D1868" s="49">
        <v>5</v>
      </c>
      <c r="E1868" s="23">
        <v>25.98</v>
      </c>
      <c r="F1868" s="286" t="s">
        <v>2522</v>
      </c>
      <c r="G1868" s="287" t="s">
        <v>2524</v>
      </c>
      <c r="H1868" s="287" t="s">
        <v>2523</v>
      </c>
      <c r="I1868" s="50">
        <v>129.9</v>
      </c>
      <c r="J1868" s="169"/>
      <c r="K1868" s="169"/>
      <c r="L1868" s="169"/>
      <c r="M1868" s="169"/>
      <c r="N1868" s="169"/>
      <c r="O1868" s="169"/>
      <c r="P1868" s="169"/>
      <c r="Q1868" s="169"/>
      <c r="R1868" s="169"/>
      <c r="S1868" s="207"/>
      <c r="T1868" s="169"/>
      <c r="U1868" s="169"/>
      <c r="V1868" s="169"/>
      <c r="W1868" s="180"/>
      <c r="X1868" s="207">
        <v>5</v>
      </c>
      <c r="Y1868" s="263">
        <v>129.9</v>
      </c>
      <c r="Z1868" s="169"/>
      <c r="AA1868" s="169"/>
      <c r="AB1868" s="169"/>
      <c r="AC1868" s="169"/>
      <c r="AD1868" s="169"/>
      <c r="AE1868" s="169"/>
      <c r="AF1868" s="180"/>
      <c r="AG1868" s="180"/>
      <c r="AH1868" s="207">
        <v>129.9</v>
      </c>
    </row>
    <row r="1869" spans="2:34" ht="24.75" x14ac:dyDescent="0.25">
      <c r="B1869" s="26"/>
      <c r="C1869" s="48" t="s">
        <v>1763</v>
      </c>
      <c r="D1869" s="49">
        <v>0</v>
      </c>
      <c r="E1869" s="23"/>
      <c r="F1869" s="286" t="s">
        <v>2522</v>
      </c>
      <c r="G1869" s="287" t="s">
        <v>2524</v>
      </c>
      <c r="H1869" s="287" t="s">
        <v>2523</v>
      </c>
      <c r="I1869" s="50">
        <v>0</v>
      </c>
      <c r="J1869" s="169"/>
      <c r="K1869" s="169"/>
      <c r="L1869" s="169"/>
      <c r="M1869" s="169"/>
      <c r="N1869" s="169"/>
      <c r="O1869" s="169"/>
      <c r="P1869" s="169"/>
      <c r="Q1869" s="169"/>
      <c r="R1869" s="169"/>
      <c r="S1869" s="207"/>
      <c r="T1869" s="169"/>
      <c r="U1869" s="169"/>
      <c r="V1869" s="169"/>
      <c r="W1869" s="180"/>
      <c r="X1869" s="207">
        <v>0</v>
      </c>
      <c r="Y1869" s="263">
        <v>0</v>
      </c>
      <c r="Z1869" s="169"/>
      <c r="AA1869" s="169"/>
      <c r="AB1869" s="169"/>
      <c r="AC1869" s="169"/>
      <c r="AD1869" s="169"/>
      <c r="AE1869" s="169"/>
      <c r="AF1869" s="180"/>
      <c r="AG1869" s="180"/>
      <c r="AH1869" s="207">
        <v>0</v>
      </c>
    </row>
    <row r="1870" spans="2:34" ht="24.75" x14ac:dyDescent="0.25">
      <c r="B1870" s="26"/>
      <c r="C1870" s="48" t="s">
        <v>1764</v>
      </c>
      <c r="D1870" s="49">
        <v>0</v>
      </c>
      <c r="E1870" s="23"/>
      <c r="F1870" s="286" t="s">
        <v>2522</v>
      </c>
      <c r="G1870" s="287" t="s">
        <v>2524</v>
      </c>
      <c r="H1870" s="287" t="s">
        <v>2523</v>
      </c>
      <c r="I1870" s="50">
        <v>0</v>
      </c>
      <c r="J1870" s="169"/>
      <c r="K1870" s="169"/>
      <c r="L1870" s="169"/>
      <c r="M1870" s="169"/>
      <c r="N1870" s="169"/>
      <c r="O1870" s="169"/>
      <c r="P1870" s="169"/>
      <c r="Q1870" s="169"/>
      <c r="R1870" s="169"/>
      <c r="S1870" s="207"/>
      <c r="T1870" s="169"/>
      <c r="U1870" s="169"/>
      <c r="V1870" s="169"/>
      <c r="W1870" s="180"/>
      <c r="X1870" s="207">
        <v>0</v>
      </c>
      <c r="Y1870" s="263">
        <v>0</v>
      </c>
      <c r="Z1870" s="169"/>
      <c r="AA1870" s="169"/>
      <c r="AB1870" s="169"/>
      <c r="AC1870" s="169"/>
      <c r="AD1870" s="169"/>
      <c r="AE1870" s="169"/>
      <c r="AF1870" s="180"/>
      <c r="AG1870" s="180"/>
      <c r="AH1870" s="207">
        <v>0</v>
      </c>
    </row>
    <row r="1871" spans="2:34" ht="24.75" x14ac:dyDescent="0.25">
      <c r="B1871" s="26"/>
      <c r="C1871" s="48" t="s">
        <v>1765</v>
      </c>
      <c r="D1871" s="49">
        <v>0</v>
      </c>
      <c r="E1871" s="23"/>
      <c r="F1871" s="286" t="s">
        <v>2522</v>
      </c>
      <c r="G1871" s="287" t="s">
        <v>2524</v>
      </c>
      <c r="H1871" s="287" t="s">
        <v>2523</v>
      </c>
      <c r="I1871" s="50">
        <v>0</v>
      </c>
      <c r="J1871" s="169"/>
      <c r="K1871" s="169"/>
      <c r="L1871" s="169"/>
      <c r="M1871" s="169"/>
      <c r="N1871" s="169"/>
      <c r="O1871" s="169"/>
      <c r="P1871" s="169"/>
      <c r="Q1871" s="169"/>
      <c r="R1871" s="169"/>
      <c r="S1871" s="207"/>
      <c r="T1871" s="169"/>
      <c r="U1871" s="169"/>
      <c r="V1871" s="169"/>
      <c r="W1871" s="180"/>
      <c r="X1871" s="207">
        <v>0</v>
      </c>
      <c r="Y1871" s="263">
        <v>0</v>
      </c>
      <c r="Z1871" s="169"/>
      <c r="AA1871" s="169"/>
      <c r="AB1871" s="169"/>
      <c r="AC1871" s="169"/>
      <c r="AD1871" s="169"/>
      <c r="AE1871" s="169"/>
      <c r="AF1871" s="180"/>
      <c r="AG1871" s="180"/>
      <c r="AH1871" s="207">
        <v>0</v>
      </c>
    </row>
    <row r="1872" spans="2:34" ht="24.75" x14ac:dyDescent="0.25">
      <c r="B1872" s="26"/>
      <c r="C1872" s="48" t="s">
        <v>1766</v>
      </c>
      <c r="D1872" s="49">
        <v>0</v>
      </c>
      <c r="E1872" s="23"/>
      <c r="F1872" s="286" t="s">
        <v>2522</v>
      </c>
      <c r="G1872" s="287" t="s">
        <v>2524</v>
      </c>
      <c r="H1872" s="287" t="s">
        <v>2523</v>
      </c>
      <c r="I1872" s="50">
        <v>0</v>
      </c>
      <c r="J1872" s="169"/>
      <c r="K1872" s="169"/>
      <c r="L1872" s="169"/>
      <c r="M1872" s="169"/>
      <c r="N1872" s="169"/>
      <c r="O1872" s="169"/>
      <c r="P1872" s="169"/>
      <c r="Q1872" s="169"/>
      <c r="R1872" s="169"/>
      <c r="S1872" s="207"/>
      <c r="T1872" s="169"/>
      <c r="U1872" s="169"/>
      <c r="V1872" s="169"/>
      <c r="W1872" s="180"/>
      <c r="X1872" s="207">
        <v>0</v>
      </c>
      <c r="Y1872" s="263">
        <v>0</v>
      </c>
      <c r="Z1872" s="169"/>
      <c r="AA1872" s="169"/>
      <c r="AB1872" s="169"/>
      <c r="AC1872" s="169"/>
      <c r="AD1872" s="169"/>
      <c r="AE1872" s="169"/>
      <c r="AF1872" s="180"/>
      <c r="AG1872" s="180"/>
      <c r="AH1872" s="207">
        <v>0</v>
      </c>
    </row>
    <row r="1873" spans="2:34" ht="24.75" x14ac:dyDescent="0.25">
      <c r="B1873" s="26"/>
      <c r="C1873" s="48" t="s">
        <v>1767</v>
      </c>
      <c r="D1873" s="49">
        <v>0</v>
      </c>
      <c r="E1873" s="23"/>
      <c r="F1873" s="286" t="s">
        <v>2522</v>
      </c>
      <c r="G1873" s="287" t="s">
        <v>2524</v>
      </c>
      <c r="H1873" s="287" t="s">
        <v>2523</v>
      </c>
      <c r="I1873" s="50">
        <v>0</v>
      </c>
      <c r="J1873" s="169"/>
      <c r="K1873" s="169"/>
      <c r="L1873" s="169"/>
      <c r="M1873" s="169"/>
      <c r="N1873" s="169"/>
      <c r="O1873" s="169"/>
      <c r="P1873" s="169"/>
      <c r="Q1873" s="169"/>
      <c r="R1873" s="169"/>
      <c r="S1873" s="207"/>
      <c r="T1873" s="169"/>
      <c r="U1873" s="169"/>
      <c r="V1873" s="169"/>
      <c r="W1873" s="180"/>
      <c r="X1873" s="207">
        <v>0</v>
      </c>
      <c r="Y1873" s="263">
        <v>0</v>
      </c>
      <c r="Z1873" s="169"/>
      <c r="AA1873" s="169"/>
      <c r="AB1873" s="169"/>
      <c r="AC1873" s="169"/>
      <c r="AD1873" s="169"/>
      <c r="AE1873" s="169"/>
      <c r="AF1873" s="180"/>
      <c r="AG1873" s="180"/>
      <c r="AH1873" s="207">
        <v>0</v>
      </c>
    </row>
    <row r="1874" spans="2:34" ht="24.75" x14ac:dyDescent="0.25">
      <c r="B1874" s="26"/>
      <c r="C1874" s="48" t="s">
        <v>1768</v>
      </c>
      <c r="D1874" s="49">
        <v>5</v>
      </c>
      <c r="E1874" s="23">
        <v>48</v>
      </c>
      <c r="F1874" s="286" t="s">
        <v>2522</v>
      </c>
      <c r="G1874" s="287" t="s">
        <v>2524</v>
      </c>
      <c r="H1874" s="287" t="s">
        <v>2523</v>
      </c>
      <c r="I1874" s="50">
        <v>240</v>
      </c>
      <c r="J1874" s="169"/>
      <c r="K1874" s="169"/>
      <c r="L1874" s="169"/>
      <c r="M1874" s="169"/>
      <c r="N1874" s="169"/>
      <c r="O1874" s="169"/>
      <c r="P1874" s="169"/>
      <c r="Q1874" s="169"/>
      <c r="R1874" s="169">
        <v>5</v>
      </c>
      <c r="S1874" s="207">
        <v>240</v>
      </c>
      <c r="T1874" s="169"/>
      <c r="U1874" s="169"/>
      <c r="V1874" s="169"/>
      <c r="W1874" s="180"/>
      <c r="X1874" s="207">
        <v>0</v>
      </c>
      <c r="Y1874" s="263">
        <v>0</v>
      </c>
      <c r="Z1874" s="169"/>
      <c r="AA1874" s="169"/>
      <c r="AB1874" s="169"/>
      <c r="AC1874" s="169"/>
      <c r="AD1874" s="169"/>
      <c r="AE1874" s="169"/>
      <c r="AF1874" s="180"/>
      <c r="AG1874" s="180"/>
      <c r="AH1874" s="207">
        <v>240</v>
      </c>
    </row>
    <row r="1875" spans="2:34" ht="24.75" x14ac:dyDescent="0.25">
      <c r="B1875" s="26"/>
      <c r="C1875" s="48" t="s">
        <v>1769</v>
      </c>
      <c r="D1875" s="49">
        <v>0</v>
      </c>
      <c r="E1875" s="23"/>
      <c r="F1875" s="286" t="s">
        <v>2522</v>
      </c>
      <c r="G1875" s="287" t="s">
        <v>2524</v>
      </c>
      <c r="H1875" s="287" t="s">
        <v>2523</v>
      </c>
      <c r="I1875" s="50">
        <v>0</v>
      </c>
      <c r="J1875" s="169"/>
      <c r="K1875" s="169"/>
      <c r="L1875" s="169"/>
      <c r="M1875" s="169"/>
      <c r="N1875" s="169"/>
      <c r="O1875" s="169"/>
      <c r="P1875" s="169"/>
      <c r="Q1875" s="169"/>
      <c r="R1875" s="169"/>
      <c r="S1875" s="207"/>
      <c r="T1875" s="169"/>
      <c r="U1875" s="169"/>
      <c r="V1875" s="169"/>
      <c r="W1875" s="180"/>
      <c r="X1875" s="207">
        <v>0</v>
      </c>
      <c r="Y1875" s="263">
        <v>0</v>
      </c>
      <c r="Z1875" s="169"/>
      <c r="AA1875" s="169"/>
      <c r="AB1875" s="169"/>
      <c r="AC1875" s="169"/>
      <c r="AD1875" s="169"/>
      <c r="AE1875" s="169"/>
      <c r="AF1875" s="180"/>
      <c r="AG1875" s="180"/>
      <c r="AH1875" s="207">
        <v>0</v>
      </c>
    </row>
    <row r="1876" spans="2:34" ht="24.75" x14ac:dyDescent="0.25">
      <c r="B1876" s="26"/>
      <c r="C1876" s="48" t="s">
        <v>1770</v>
      </c>
      <c r="D1876" s="49">
        <v>0</v>
      </c>
      <c r="E1876" s="23"/>
      <c r="F1876" s="286" t="s">
        <v>2522</v>
      </c>
      <c r="G1876" s="287" t="s">
        <v>2524</v>
      </c>
      <c r="H1876" s="287" t="s">
        <v>2523</v>
      </c>
      <c r="I1876" s="50">
        <v>0</v>
      </c>
      <c r="J1876" s="169"/>
      <c r="K1876" s="169"/>
      <c r="L1876" s="169"/>
      <c r="M1876" s="169"/>
      <c r="N1876" s="169"/>
      <c r="O1876" s="169"/>
      <c r="P1876" s="169"/>
      <c r="Q1876" s="169"/>
      <c r="R1876" s="169"/>
      <c r="S1876" s="207"/>
      <c r="T1876" s="169"/>
      <c r="U1876" s="169"/>
      <c r="V1876" s="169"/>
      <c r="W1876" s="180"/>
      <c r="X1876" s="207">
        <v>0</v>
      </c>
      <c r="Y1876" s="263">
        <v>0</v>
      </c>
      <c r="Z1876" s="169"/>
      <c r="AA1876" s="169"/>
      <c r="AB1876" s="169"/>
      <c r="AC1876" s="169"/>
      <c r="AD1876" s="169"/>
      <c r="AE1876" s="169"/>
      <c r="AF1876" s="180"/>
      <c r="AG1876" s="180"/>
      <c r="AH1876" s="207">
        <v>0</v>
      </c>
    </row>
    <row r="1877" spans="2:34" ht="24.75" x14ac:dyDescent="0.25">
      <c r="B1877" s="26"/>
      <c r="C1877" s="48" t="s">
        <v>1771</v>
      </c>
      <c r="D1877" s="49">
        <v>0</v>
      </c>
      <c r="E1877" s="23"/>
      <c r="F1877" s="286" t="s">
        <v>2522</v>
      </c>
      <c r="G1877" s="287" t="s">
        <v>2524</v>
      </c>
      <c r="H1877" s="287" t="s">
        <v>2523</v>
      </c>
      <c r="I1877" s="50">
        <v>0</v>
      </c>
      <c r="J1877" s="169"/>
      <c r="K1877" s="169"/>
      <c r="L1877" s="169"/>
      <c r="M1877" s="169"/>
      <c r="N1877" s="169"/>
      <c r="O1877" s="169"/>
      <c r="P1877" s="169"/>
      <c r="Q1877" s="169"/>
      <c r="R1877" s="169"/>
      <c r="S1877" s="207"/>
      <c r="T1877" s="169"/>
      <c r="U1877" s="169"/>
      <c r="V1877" s="169"/>
      <c r="W1877" s="180"/>
      <c r="X1877" s="207">
        <v>0</v>
      </c>
      <c r="Y1877" s="263">
        <v>0</v>
      </c>
      <c r="Z1877" s="169"/>
      <c r="AA1877" s="169"/>
      <c r="AB1877" s="169"/>
      <c r="AC1877" s="169"/>
      <c r="AD1877" s="169"/>
      <c r="AE1877" s="169"/>
      <c r="AF1877" s="180"/>
      <c r="AG1877" s="180"/>
      <c r="AH1877" s="207">
        <v>0</v>
      </c>
    </row>
    <row r="1878" spans="2:34" ht="24.75" x14ac:dyDescent="0.25">
      <c r="B1878" s="26"/>
      <c r="C1878" s="48" t="s">
        <v>1772</v>
      </c>
      <c r="D1878" s="49">
        <v>0</v>
      </c>
      <c r="E1878" s="23"/>
      <c r="F1878" s="286" t="s">
        <v>2522</v>
      </c>
      <c r="G1878" s="287" t="s">
        <v>2524</v>
      </c>
      <c r="H1878" s="287" t="s">
        <v>2523</v>
      </c>
      <c r="I1878" s="50">
        <v>0</v>
      </c>
      <c r="J1878" s="169"/>
      <c r="K1878" s="169"/>
      <c r="L1878" s="169"/>
      <c r="M1878" s="169"/>
      <c r="N1878" s="169"/>
      <c r="O1878" s="169"/>
      <c r="P1878" s="169"/>
      <c r="Q1878" s="169"/>
      <c r="R1878" s="169"/>
      <c r="S1878" s="207"/>
      <c r="T1878" s="169"/>
      <c r="U1878" s="169"/>
      <c r="V1878" s="169"/>
      <c r="W1878" s="180"/>
      <c r="X1878" s="207">
        <v>0</v>
      </c>
      <c r="Y1878" s="263">
        <v>0</v>
      </c>
      <c r="Z1878" s="169"/>
      <c r="AA1878" s="169"/>
      <c r="AB1878" s="169"/>
      <c r="AC1878" s="169"/>
      <c r="AD1878" s="169"/>
      <c r="AE1878" s="169"/>
      <c r="AF1878" s="180"/>
      <c r="AG1878" s="180"/>
      <c r="AH1878" s="207">
        <v>0</v>
      </c>
    </row>
    <row r="1879" spans="2:34" ht="24.75" x14ac:dyDescent="0.25">
      <c r="B1879" s="26"/>
      <c r="C1879" s="48" t="s">
        <v>1773</v>
      </c>
      <c r="D1879" s="49">
        <v>0</v>
      </c>
      <c r="E1879" s="23"/>
      <c r="F1879" s="286" t="s">
        <v>2522</v>
      </c>
      <c r="G1879" s="287" t="s">
        <v>2524</v>
      </c>
      <c r="H1879" s="287" t="s">
        <v>2523</v>
      </c>
      <c r="I1879" s="50">
        <v>0</v>
      </c>
      <c r="J1879" s="169"/>
      <c r="K1879" s="169"/>
      <c r="L1879" s="169"/>
      <c r="M1879" s="169"/>
      <c r="N1879" s="169"/>
      <c r="O1879" s="169"/>
      <c r="P1879" s="169"/>
      <c r="Q1879" s="169"/>
      <c r="R1879" s="169"/>
      <c r="S1879" s="207"/>
      <c r="T1879" s="169"/>
      <c r="U1879" s="169"/>
      <c r="V1879" s="169"/>
      <c r="W1879" s="180"/>
      <c r="X1879" s="207">
        <v>0</v>
      </c>
      <c r="Y1879" s="263">
        <v>0</v>
      </c>
      <c r="Z1879" s="169"/>
      <c r="AA1879" s="169"/>
      <c r="AB1879" s="169"/>
      <c r="AC1879" s="169"/>
      <c r="AD1879" s="169"/>
      <c r="AE1879" s="169"/>
      <c r="AF1879" s="180"/>
      <c r="AG1879" s="180"/>
      <c r="AH1879" s="207">
        <v>0</v>
      </c>
    </row>
    <row r="1880" spans="2:34" ht="24.75" x14ac:dyDescent="0.25">
      <c r="B1880" s="26"/>
      <c r="C1880" s="48" t="s">
        <v>1774</v>
      </c>
      <c r="D1880" s="49">
        <v>0</v>
      </c>
      <c r="E1880" s="23"/>
      <c r="F1880" s="286" t="s">
        <v>2522</v>
      </c>
      <c r="G1880" s="287" t="s">
        <v>2524</v>
      </c>
      <c r="H1880" s="287" t="s">
        <v>2523</v>
      </c>
      <c r="I1880" s="50">
        <v>0</v>
      </c>
      <c r="J1880" s="169"/>
      <c r="K1880" s="169"/>
      <c r="L1880" s="169"/>
      <c r="M1880" s="169"/>
      <c r="N1880" s="169"/>
      <c r="O1880" s="169"/>
      <c r="P1880" s="169"/>
      <c r="Q1880" s="169"/>
      <c r="R1880" s="169"/>
      <c r="S1880" s="207"/>
      <c r="T1880" s="169"/>
      <c r="U1880" s="169"/>
      <c r="V1880" s="169"/>
      <c r="W1880" s="180"/>
      <c r="X1880" s="207">
        <v>0</v>
      </c>
      <c r="Y1880" s="263">
        <v>0</v>
      </c>
      <c r="Z1880" s="169"/>
      <c r="AA1880" s="169"/>
      <c r="AB1880" s="169"/>
      <c r="AC1880" s="169"/>
      <c r="AD1880" s="169"/>
      <c r="AE1880" s="169"/>
      <c r="AF1880" s="180"/>
      <c r="AG1880" s="180"/>
      <c r="AH1880" s="207">
        <v>0</v>
      </c>
    </row>
    <row r="1881" spans="2:34" ht="24.75" x14ac:dyDescent="0.25">
      <c r="B1881" s="26"/>
      <c r="C1881" s="48" t="s">
        <v>1775</v>
      </c>
      <c r="D1881" s="49">
        <v>0</v>
      </c>
      <c r="E1881" s="23"/>
      <c r="F1881" s="286" t="s">
        <v>2522</v>
      </c>
      <c r="G1881" s="287" t="s">
        <v>2524</v>
      </c>
      <c r="H1881" s="287" t="s">
        <v>2523</v>
      </c>
      <c r="I1881" s="50">
        <v>0</v>
      </c>
      <c r="J1881" s="169"/>
      <c r="K1881" s="169"/>
      <c r="L1881" s="169"/>
      <c r="M1881" s="169"/>
      <c r="N1881" s="169"/>
      <c r="O1881" s="169"/>
      <c r="P1881" s="169"/>
      <c r="Q1881" s="169"/>
      <c r="R1881" s="169"/>
      <c r="S1881" s="207"/>
      <c r="T1881" s="169"/>
      <c r="U1881" s="169"/>
      <c r="V1881" s="169"/>
      <c r="W1881" s="180"/>
      <c r="X1881" s="207">
        <v>0</v>
      </c>
      <c r="Y1881" s="263">
        <v>0</v>
      </c>
      <c r="Z1881" s="169"/>
      <c r="AA1881" s="169"/>
      <c r="AB1881" s="169"/>
      <c r="AC1881" s="169"/>
      <c r="AD1881" s="169"/>
      <c r="AE1881" s="169"/>
      <c r="AF1881" s="180"/>
      <c r="AG1881" s="180"/>
      <c r="AH1881" s="207">
        <v>0</v>
      </c>
    </row>
    <row r="1882" spans="2:34" ht="24.75" x14ac:dyDescent="0.25">
      <c r="B1882" s="26"/>
      <c r="C1882" s="48" t="s">
        <v>1776</v>
      </c>
      <c r="D1882" s="49">
        <v>0</v>
      </c>
      <c r="E1882" s="23"/>
      <c r="F1882" s="286" t="s">
        <v>2522</v>
      </c>
      <c r="G1882" s="287" t="s">
        <v>2524</v>
      </c>
      <c r="H1882" s="287" t="s">
        <v>2523</v>
      </c>
      <c r="I1882" s="50">
        <v>0</v>
      </c>
      <c r="J1882" s="169"/>
      <c r="K1882" s="169"/>
      <c r="L1882" s="169"/>
      <c r="M1882" s="169"/>
      <c r="N1882" s="169"/>
      <c r="O1882" s="169"/>
      <c r="P1882" s="169"/>
      <c r="Q1882" s="169"/>
      <c r="R1882" s="169"/>
      <c r="S1882" s="207"/>
      <c r="T1882" s="169"/>
      <c r="U1882" s="169"/>
      <c r="V1882" s="169"/>
      <c r="W1882" s="180"/>
      <c r="X1882" s="207">
        <v>0</v>
      </c>
      <c r="Y1882" s="263">
        <v>0</v>
      </c>
      <c r="Z1882" s="169"/>
      <c r="AA1882" s="169"/>
      <c r="AB1882" s="169"/>
      <c r="AC1882" s="169"/>
      <c r="AD1882" s="169"/>
      <c r="AE1882" s="169"/>
      <c r="AF1882" s="180"/>
      <c r="AG1882" s="180"/>
      <c r="AH1882" s="207">
        <v>0</v>
      </c>
    </row>
    <row r="1883" spans="2:34" ht="24.75" x14ac:dyDescent="0.25">
      <c r="B1883" s="26"/>
      <c r="C1883" s="48" t="s">
        <v>1777</v>
      </c>
      <c r="D1883" s="49">
        <v>120</v>
      </c>
      <c r="E1883" s="23">
        <v>116.33366666666667</v>
      </c>
      <c r="F1883" s="286" t="s">
        <v>2522</v>
      </c>
      <c r="G1883" s="287" t="s">
        <v>2524</v>
      </c>
      <c r="H1883" s="287" t="s">
        <v>2523</v>
      </c>
      <c r="I1883" s="50">
        <v>13960.04</v>
      </c>
      <c r="J1883" s="169"/>
      <c r="K1883" s="169"/>
      <c r="L1883" s="169"/>
      <c r="M1883" s="169"/>
      <c r="N1883" s="169"/>
      <c r="O1883" s="169"/>
      <c r="P1883" s="169"/>
      <c r="Q1883" s="169"/>
      <c r="R1883" s="169"/>
      <c r="S1883" s="207"/>
      <c r="T1883" s="169"/>
      <c r="U1883" s="169"/>
      <c r="V1883" s="169"/>
      <c r="W1883" s="180"/>
      <c r="X1883" s="207">
        <v>120</v>
      </c>
      <c r="Y1883" s="263">
        <v>13960.04</v>
      </c>
      <c r="Z1883" s="169"/>
      <c r="AA1883" s="169"/>
      <c r="AB1883" s="169"/>
      <c r="AC1883" s="169"/>
      <c r="AD1883" s="169"/>
      <c r="AE1883" s="169"/>
      <c r="AF1883" s="180"/>
      <c r="AG1883" s="180"/>
      <c r="AH1883" s="207">
        <v>13960.04</v>
      </c>
    </row>
    <row r="1884" spans="2:34" ht="24.75" x14ac:dyDescent="0.25">
      <c r="B1884" s="26"/>
      <c r="C1884" s="48" t="s">
        <v>1778</v>
      </c>
      <c r="D1884" s="49">
        <v>0</v>
      </c>
      <c r="E1884" s="23"/>
      <c r="F1884" s="286" t="s">
        <v>2522</v>
      </c>
      <c r="G1884" s="287" t="s">
        <v>2524</v>
      </c>
      <c r="H1884" s="287" t="s">
        <v>2523</v>
      </c>
      <c r="I1884" s="50">
        <v>0</v>
      </c>
      <c r="J1884" s="169"/>
      <c r="K1884" s="169"/>
      <c r="L1884" s="169"/>
      <c r="M1884" s="169"/>
      <c r="N1884" s="169"/>
      <c r="O1884" s="169"/>
      <c r="P1884" s="169"/>
      <c r="Q1884" s="169"/>
      <c r="R1884" s="169"/>
      <c r="S1884" s="207"/>
      <c r="T1884" s="169"/>
      <c r="U1884" s="169"/>
      <c r="V1884" s="169"/>
      <c r="W1884" s="180"/>
      <c r="X1884" s="207">
        <v>0</v>
      </c>
      <c r="Y1884" s="263">
        <v>0</v>
      </c>
      <c r="Z1884" s="169"/>
      <c r="AA1884" s="169"/>
      <c r="AB1884" s="169"/>
      <c r="AC1884" s="169"/>
      <c r="AD1884" s="169"/>
      <c r="AE1884" s="169"/>
      <c r="AF1884" s="180"/>
      <c r="AG1884" s="180"/>
      <c r="AH1884" s="207">
        <v>0</v>
      </c>
    </row>
    <row r="1885" spans="2:34" ht="24.75" x14ac:dyDescent="0.25">
      <c r="B1885" s="26"/>
      <c r="C1885" s="48" t="s">
        <v>1779</v>
      </c>
      <c r="D1885" s="49">
        <v>0</v>
      </c>
      <c r="E1885" s="23"/>
      <c r="F1885" s="286" t="s">
        <v>2522</v>
      </c>
      <c r="G1885" s="287" t="s">
        <v>2524</v>
      </c>
      <c r="H1885" s="287" t="s">
        <v>2523</v>
      </c>
      <c r="I1885" s="50">
        <v>0</v>
      </c>
      <c r="J1885" s="169"/>
      <c r="K1885" s="169"/>
      <c r="L1885" s="169"/>
      <c r="M1885" s="169"/>
      <c r="N1885" s="169"/>
      <c r="O1885" s="169"/>
      <c r="P1885" s="169"/>
      <c r="Q1885" s="169"/>
      <c r="R1885" s="169"/>
      <c r="S1885" s="207"/>
      <c r="T1885" s="169"/>
      <c r="U1885" s="169"/>
      <c r="V1885" s="169"/>
      <c r="W1885" s="180"/>
      <c r="X1885" s="207">
        <v>0</v>
      </c>
      <c r="Y1885" s="263">
        <v>0</v>
      </c>
      <c r="Z1885" s="169"/>
      <c r="AA1885" s="169"/>
      <c r="AB1885" s="169"/>
      <c r="AC1885" s="169"/>
      <c r="AD1885" s="169"/>
      <c r="AE1885" s="169"/>
      <c r="AF1885" s="180"/>
      <c r="AG1885" s="180"/>
      <c r="AH1885" s="207">
        <v>0</v>
      </c>
    </row>
    <row r="1886" spans="2:34" ht="24.75" x14ac:dyDescent="0.25">
      <c r="B1886" s="26"/>
      <c r="C1886" s="48" t="s">
        <v>1780</v>
      </c>
      <c r="D1886" s="49">
        <v>0</v>
      </c>
      <c r="E1886" s="23"/>
      <c r="F1886" s="286" t="s">
        <v>2522</v>
      </c>
      <c r="G1886" s="287" t="s">
        <v>2524</v>
      </c>
      <c r="H1886" s="287" t="s">
        <v>2523</v>
      </c>
      <c r="I1886" s="50">
        <v>0</v>
      </c>
      <c r="J1886" s="169"/>
      <c r="K1886" s="169"/>
      <c r="L1886" s="169"/>
      <c r="M1886" s="169"/>
      <c r="N1886" s="169"/>
      <c r="O1886" s="169"/>
      <c r="P1886" s="169"/>
      <c r="Q1886" s="169"/>
      <c r="R1886" s="169"/>
      <c r="S1886" s="207"/>
      <c r="T1886" s="169"/>
      <c r="U1886" s="169"/>
      <c r="V1886" s="169"/>
      <c r="W1886" s="180"/>
      <c r="X1886" s="207">
        <v>0</v>
      </c>
      <c r="Y1886" s="263">
        <v>0</v>
      </c>
      <c r="Z1886" s="169"/>
      <c r="AA1886" s="169"/>
      <c r="AB1886" s="169"/>
      <c r="AC1886" s="169"/>
      <c r="AD1886" s="169"/>
      <c r="AE1886" s="169"/>
      <c r="AF1886" s="180"/>
      <c r="AG1886" s="180"/>
      <c r="AH1886" s="207">
        <v>0</v>
      </c>
    </row>
    <row r="1887" spans="2:34" ht="24.75" x14ac:dyDescent="0.25">
      <c r="B1887" s="26"/>
      <c r="C1887" s="48" t="s">
        <v>1781</v>
      </c>
      <c r="D1887" s="49">
        <v>0</v>
      </c>
      <c r="E1887" s="23"/>
      <c r="F1887" s="286" t="s">
        <v>2522</v>
      </c>
      <c r="G1887" s="287" t="s">
        <v>2524</v>
      </c>
      <c r="H1887" s="287" t="s">
        <v>2523</v>
      </c>
      <c r="I1887" s="50">
        <v>0</v>
      </c>
      <c r="J1887" s="169"/>
      <c r="K1887" s="169"/>
      <c r="L1887" s="169"/>
      <c r="M1887" s="169"/>
      <c r="N1887" s="169"/>
      <c r="O1887" s="169"/>
      <c r="P1887" s="169"/>
      <c r="Q1887" s="169"/>
      <c r="R1887" s="169"/>
      <c r="S1887" s="207"/>
      <c r="T1887" s="169"/>
      <c r="U1887" s="169"/>
      <c r="V1887" s="169"/>
      <c r="W1887" s="180"/>
      <c r="X1887" s="207">
        <v>0</v>
      </c>
      <c r="Y1887" s="263">
        <v>0</v>
      </c>
      <c r="Z1887" s="169"/>
      <c r="AA1887" s="169"/>
      <c r="AB1887" s="169"/>
      <c r="AC1887" s="169"/>
      <c r="AD1887" s="169"/>
      <c r="AE1887" s="169"/>
      <c r="AF1887" s="180"/>
      <c r="AG1887" s="180"/>
      <c r="AH1887" s="207">
        <v>0</v>
      </c>
    </row>
    <row r="1888" spans="2:34" ht="24.75" x14ac:dyDescent="0.25">
      <c r="B1888" s="26"/>
      <c r="C1888" s="48" t="s">
        <v>1782</v>
      </c>
      <c r="D1888" s="49">
        <v>0</v>
      </c>
      <c r="E1888" s="23"/>
      <c r="F1888" s="286" t="s">
        <v>2522</v>
      </c>
      <c r="G1888" s="287" t="s">
        <v>2524</v>
      </c>
      <c r="H1888" s="287" t="s">
        <v>2523</v>
      </c>
      <c r="I1888" s="50">
        <v>0</v>
      </c>
      <c r="J1888" s="169"/>
      <c r="K1888" s="169"/>
      <c r="L1888" s="169"/>
      <c r="M1888" s="169"/>
      <c r="N1888" s="169"/>
      <c r="O1888" s="169"/>
      <c r="P1888" s="169"/>
      <c r="Q1888" s="169"/>
      <c r="R1888" s="169"/>
      <c r="S1888" s="207"/>
      <c r="T1888" s="169"/>
      <c r="U1888" s="169"/>
      <c r="V1888" s="169"/>
      <c r="W1888" s="180"/>
      <c r="X1888" s="207">
        <v>0</v>
      </c>
      <c r="Y1888" s="263">
        <v>0</v>
      </c>
      <c r="Z1888" s="169"/>
      <c r="AA1888" s="169"/>
      <c r="AB1888" s="169"/>
      <c r="AC1888" s="169"/>
      <c r="AD1888" s="169"/>
      <c r="AE1888" s="169"/>
      <c r="AF1888" s="180"/>
      <c r="AG1888" s="180"/>
      <c r="AH1888" s="207">
        <v>0</v>
      </c>
    </row>
    <row r="1889" spans="2:34" ht="24.75" x14ac:dyDescent="0.25">
      <c r="B1889" s="26"/>
      <c r="C1889" s="48" t="s">
        <v>1783</v>
      </c>
      <c r="D1889" s="49">
        <v>0</v>
      </c>
      <c r="E1889" s="23"/>
      <c r="F1889" s="286" t="s">
        <v>2522</v>
      </c>
      <c r="G1889" s="287" t="s">
        <v>2524</v>
      </c>
      <c r="H1889" s="287" t="s">
        <v>2523</v>
      </c>
      <c r="I1889" s="50">
        <v>0</v>
      </c>
      <c r="J1889" s="169"/>
      <c r="K1889" s="169"/>
      <c r="L1889" s="169"/>
      <c r="M1889" s="169"/>
      <c r="N1889" s="169"/>
      <c r="O1889" s="169"/>
      <c r="P1889" s="169"/>
      <c r="Q1889" s="169"/>
      <c r="R1889" s="169"/>
      <c r="S1889" s="207"/>
      <c r="T1889" s="169"/>
      <c r="U1889" s="169"/>
      <c r="V1889" s="169"/>
      <c r="W1889" s="180"/>
      <c r="X1889" s="207">
        <v>0</v>
      </c>
      <c r="Y1889" s="263">
        <v>0</v>
      </c>
      <c r="Z1889" s="169"/>
      <c r="AA1889" s="169"/>
      <c r="AB1889" s="169"/>
      <c r="AC1889" s="169"/>
      <c r="AD1889" s="169"/>
      <c r="AE1889" s="169"/>
      <c r="AF1889" s="180"/>
      <c r="AG1889" s="180"/>
      <c r="AH1889" s="207">
        <v>0</v>
      </c>
    </row>
    <row r="1890" spans="2:34" ht="24.75" x14ac:dyDescent="0.25">
      <c r="B1890" s="26"/>
      <c r="C1890" s="48" t="s">
        <v>1784</v>
      </c>
      <c r="D1890" s="49">
        <v>0</v>
      </c>
      <c r="E1890" s="23"/>
      <c r="F1890" s="286" t="s">
        <v>2522</v>
      </c>
      <c r="G1890" s="287" t="s">
        <v>2524</v>
      </c>
      <c r="H1890" s="287" t="s">
        <v>2523</v>
      </c>
      <c r="I1890" s="50">
        <v>0</v>
      </c>
      <c r="J1890" s="169"/>
      <c r="K1890" s="169"/>
      <c r="L1890" s="169"/>
      <c r="M1890" s="169"/>
      <c r="N1890" s="169"/>
      <c r="O1890" s="169"/>
      <c r="P1890" s="169"/>
      <c r="Q1890" s="169"/>
      <c r="R1890" s="169"/>
      <c r="S1890" s="207"/>
      <c r="T1890" s="169"/>
      <c r="U1890" s="169"/>
      <c r="V1890" s="169"/>
      <c r="W1890" s="180"/>
      <c r="X1890" s="207">
        <v>0</v>
      </c>
      <c r="Y1890" s="263">
        <v>0</v>
      </c>
      <c r="Z1890" s="169"/>
      <c r="AA1890" s="169"/>
      <c r="AB1890" s="169"/>
      <c r="AC1890" s="169"/>
      <c r="AD1890" s="169"/>
      <c r="AE1890" s="169"/>
      <c r="AF1890" s="180"/>
      <c r="AG1890" s="180"/>
      <c r="AH1890" s="207">
        <v>0</v>
      </c>
    </row>
    <row r="1891" spans="2:34" ht="24.75" x14ac:dyDescent="0.25">
      <c r="B1891" s="26"/>
      <c r="C1891" s="48" t="s">
        <v>1785</v>
      </c>
      <c r="D1891" s="49">
        <v>0</v>
      </c>
      <c r="E1891" s="23"/>
      <c r="F1891" s="286" t="s">
        <v>2522</v>
      </c>
      <c r="G1891" s="287" t="s">
        <v>2524</v>
      </c>
      <c r="H1891" s="287" t="s">
        <v>2523</v>
      </c>
      <c r="I1891" s="50">
        <v>0</v>
      </c>
      <c r="J1891" s="169"/>
      <c r="K1891" s="169"/>
      <c r="L1891" s="169"/>
      <c r="M1891" s="169"/>
      <c r="N1891" s="169"/>
      <c r="O1891" s="169"/>
      <c r="P1891" s="169"/>
      <c r="Q1891" s="169"/>
      <c r="R1891" s="169"/>
      <c r="S1891" s="207"/>
      <c r="T1891" s="169"/>
      <c r="U1891" s="169"/>
      <c r="V1891" s="169"/>
      <c r="W1891" s="180"/>
      <c r="X1891" s="207">
        <v>0</v>
      </c>
      <c r="Y1891" s="263">
        <v>0</v>
      </c>
      <c r="Z1891" s="169"/>
      <c r="AA1891" s="169"/>
      <c r="AB1891" s="169"/>
      <c r="AC1891" s="169"/>
      <c r="AD1891" s="169"/>
      <c r="AE1891" s="169"/>
      <c r="AF1891" s="180"/>
      <c r="AG1891" s="180"/>
      <c r="AH1891" s="207">
        <v>0</v>
      </c>
    </row>
    <row r="1892" spans="2:34" ht="24.75" x14ac:dyDescent="0.25">
      <c r="B1892" s="26"/>
      <c r="C1892" s="48" t="s">
        <v>1786</v>
      </c>
      <c r="D1892" s="49">
        <v>0</v>
      </c>
      <c r="E1892" s="23"/>
      <c r="F1892" s="286" t="s">
        <v>2522</v>
      </c>
      <c r="G1892" s="287" t="s">
        <v>2524</v>
      </c>
      <c r="H1892" s="287" t="s">
        <v>2523</v>
      </c>
      <c r="I1892" s="50">
        <v>0</v>
      </c>
      <c r="J1892" s="169"/>
      <c r="K1892" s="169"/>
      <c r="L1892" s="169"/>
      <c r="M1892" s="169"/>
      <c r="N1892" s="169"/>
      <c r="O1892" s="169"/>
      <c r="P1892" s="169"/>
      <c r="Q1892" s="169"/>
      <c r="R1892" s="169"/>
      <c r="S1892" s="207"/>
      <c r="T1892" s="169"/>
      <c r="U1892" s="169"/>
      <c r="V1892" s="169"/>
      <c r="W1892" s="180"/>
      <c r="X1892" s="207">
        <v>0</v>
      </c>
      <c r="Y1892" s="263">
        <v>0</v>
      </c>
      <c r="Z1892" s="169"/>
      <c r="AA1892" s="169"/>
      <c r="AB1892" s="169"/>
      <c r="AC1892" s="169"/>
      <c r="AD1892" s="169"/>
      <c r="AE1892" s="169"/>
      <c r="AF1892" s="180"/>
      <c r="AG1892" s="180"/>
      <c r="AH1892" s="207">
        <v>0</v>
      </c>
    </row>
    <row r="1893" spans="2:34" ht="24.75" x14ac:dyDescent="0.25">
      <c r="B1893" s="26"/>
      <c r="C1893" s="48" t="s">
        <v>1787</v>
      </c>
      <c r="D1893" s="49">
        <v>0</v>
      </c>
      <c r="E1893" s="23"/>
      <c r="F1893" s="286" t="s">
        <v>2522</v>
      </c>
      <c r="G1893" s="287" t="s">
        <v>2524</v>
      </c>
      <c r="H1893" s="287" t="s">
        <v>2523</v>
      </c>
      <c r="I1893" s="50">
        <v>0</v>
      </c>
      <c r="J1893" s="169"/>
      <c r="K1893" s="169"/>
      <c r="L1893" s="169"/>
      <c r="M1893" s="169"/>
      <c r="N1893" s="169"/>
      <c r="O1893" s="169"/>
      <c r="P1893" s="169"/>
      <c r="Q1893" s="169"/>
      <c r="R1893" s="169"/>
      <c r="S1893" s="207"/>
      <c r="T1893" s="169"/>
      <c r="U1893" s="169"/>
      <c r="V1893" s="169"/>
      <c r="W1893" s="180"/>
      <c r="X1893" s="207">
        <v>0</v>
      </c>
      <c r="Y1893" s="263">
        <v>0</v>
      </c>
      <c r="Z1893" s="169"/>
      <c r="AA1893" s="169"/>
      <c r="AB1893" s="169"/>
      <c r="AC1893" s="169"/>
      <c r="AD1893" s="169"/>
      <c r="AE1893" s="169"/>
      <c r="AF1893" s="180"/>
      <c r="AG1893" s="180"/>
      <c r="AH1893" s="207">
        <v>0</v>
      </c>
    </row>
    <row r="1894" spans="2:34" ht="24.75" x14ac:dyDescent="0.25">
      <c r="B1894" s="26"/>
      <c r="C1894" s="48" t="s">
        <v>1788</v>
      </c>
      <c r="D1894" s="49">
        <v>0</v>
      </c>
      <c r="E1894" s="23"/>
      <c r="F1894" s="286" t="s">
        <v>2522</v>
      </c>
      <c r="G1894" s="287" t="s">
        <v>2524</v>
      </c>
      <c r="H1894" s="287" t="s">
        <v>2523</v>
      </c>
      <c r="I1894" s="50">
        <v>0</v>
      </c>
      <c r="J1894" s="169"/>
      <c r="K1894" s="169"/>
      <c r="L1894" s="169"/>
      <c r="M1894" s="169"/>
      <c r="N1894" s="169"/>
      <c r="O1894" s="169"/>
      <c r="P1894" s="169"/>
      <c r="Q1894" s="169"/>
      <c r="R1894" s="169"/>
      <c r="S1894" s="207"/>
      <c r="T1894" s="169"/>
      <c r="U1894" s="169"/>
      <c r="V1894" s="169"/>
      <c r="W1894" s="180"/>
      <c r="X1894" s="207">
        <v>0</v>
      </c>
      <c r="Y1894" s="263">
        <v>0</v>
      </c>
      <c r="Z1894" s="169"/>
      <c r="AA1894" s="169"/>
      <c r="AB1894" s="169"/>
      <c r="AC1894" s="169"/>
      <c r="AD1894" s="169"/>
      <c r="AE1894" s="169"/>
      <c r="AF1894" s="180"/>
      <c r="AG1894" s="180"/>
      <c r="AH1894" s="207">
        <v>0</v>
      </c>
    </row>
    <row r="1895" spans="2:34" ht="24.75" x14ac:dyDescent="0.25">
      <c r="B1895" s="26"/>
      <c r="C1895" s="48" t="s">
        <v>1789</v>
      </c>
      <c r="D1895" s="49">
        <v>0</v>
      </c>
      <c r="E1895" s="23"/>
      <c r="F1895" s="286" t="s">
        <v>2522</v>
      </c>
      <c r="G1895" s="287" t="s">
        <v>2524</v>
      </c>
      <c r="H1895" s="287" t="s">
        <v>2523</v>
      </c>
      <c r="I1895" s="50">
        <v>0</v>
      </c>
      <c r="J1895" s="169"/>
      <c r="K1895" s="169"/>
      <c r="L1895" s="169"/>
      <c r="M1895" s="169"/>
      <c r="N1895" s="169"/>
      <c r="O1895" s="169"/>
      <c r="P1895" s="169"/>
      <c r="Q1895" s="169"/>
      <c r="R1895" s="169"/>
      <c r="S1895" s="207"/>
      <c r="T1895" s="169"/>
      <c r="U1895" s="169"/>
      <c r="V1895" s="169"/>
      <c r="W1895" s="180"/>
      <c r="X1895" s="207">
        <v>0</v>
      </c>
      <c r="Y1895" s="263">
        <v>0</v>
      </c>
      <c r="Z1895" s="169"/>
      <c r="AA1895" s="169"/>
      <c r="AB1895" s="169"/>
      <c r="AC1895" s="169"/>
      <c r="AD1895" s="169"/>
      <c r="AE1895" s="169"/>
      <c r="AF1895" s="180"/>
      <c r="AG1895" s="180"/>
      <c r="AH1895" s="207">
        <v>0</v>
      </c>
    </row>
    <row r="1896" spans="2:34" ht="24.75" x14ac:dyDescent="0.25">
      <c r="B1896" s="26"/>
      <c r="C1896" s="48" t="s">
        <v>1790</v>
      </c>
      <c r="D1896" s="49">
        <v>0</v>
      </c>
      <c r="E1896" s="23"/>
      <c r="F1896" s="286" t="s">
        <v>2522</v>
      </c>
      <c r="G1896" s="287" t="s">
        <v>2524</v>
      </c>
      <c r="H1896" s="287" t="s">
        <v>2523</v>
      </c>
      <c r="I1896" s="50">
        <v>0</v>
      </c>
      <c r="J1896" s="169"/>
      <c r="K1896" s="169"/>
      <c r="L1896" s="169"/>
      <c r="M1896" s="169"/>
      <c r="N1896" s="169"/>
      <c r="O1896" s="169"/>
      <c r="P1896" s="169"/>
      <c r="Q1896" s="169"/>
      <c r="R1896" s="169"/>
      <c r="S1896" s="207"/>
      <c r="T1896" s="169"/>
      <c r="U1896" s="169"/>
      <c r="V1896" s="169"/>
      <c r="W1896" s="180"/>
      <c r="X1896" s="207">
        <v>0</v>
      </c>
      <c r="Y1896" s="263">
        <v>0</v>
      </c>
      <c r="Z1896" s="169"/>
      <c r="AA1896" s="169"/>
      <c r="AB1896" s="169"/>
      <c r="AC1896" s="169"/>
      <c r="AD1896" s="169"/>
      <c r="AE1896" s="169"/>
      <c r="AF1896" s="180"/>
      <c r="AG1896" s="180"/>
      <c r="AH1896" s="207">
        <v>0</v>
      </c>
    </row>
    <row r="1897" spans="2:34" ht="24.75" x14ac:dyDescent="0.25">
      <c r="B1897" s="26"/>
      <c r="C1897" s="48" t="s">
        <v>1791</v>
      </c>
      <c r="D1897" s="49">
        <v>0</v>
      </c>
      <c r="E1897" s="23"/>
      <c r="F1897" s="286" t="s">
        <v>2522</v>
      </c>
      <c r="G1897" s="287" t="s">
        <v>2524</v>
      </c>
      <c r="H1897" s="287" t="s">
        <v>2523</v>
      </c>
      <c r="I1897" s="50">
        <v>0</v>
      </c>
      <c r="J1897" s="169"/>
      <c r="K1897" s="169"/>
      <c r="L1897" s="169"/>
      <c r="M1897" s="169"/>
      <c r="N1897" s="169"/>
      <c r="O1897" s="169"/>
      <c r="P1897" s="169"/>
      <c r="Q1897" s="169"/>
      <c r="R1897" s="169"/>
      <c r="S1897" s="207"/>
      <c r="T1897" s="169"/>
      <c r="U1897" s="169"/>
      <c r="V1897" s="169"/>
      <c r="W1897" s="180"/>
      <c r="X1897" s="207">
        <v>0</v>
      </c>
      <c r="Y1897" s="263">
        <v>0</v>
      </c>
      <c r="Z1897" s="169"/>
      <c r="AA1897" s="169"/>
      <c r="AB1897" s="169"/>
      <c r="AC1897" s="169"/>
      <c r="AD1897" s="169"/>
      <c r="AE1897" s="169"/>
      <c r="AF1897" s="180"/>
      <c r="AG1897" s="180"/>
      <c r="AH1897" s="207">
        <v>0</v>
      </c>
    </row>
    <row r="1898" spans="2:34" ht="24.75" x14ac:dyDescent="0.25">
      <c r="B1898" s="26"/>
      <c r="C1898" s="48" t="s">
        <v>1792</v>
      </c>
      <c r="D1898" s="49">
        <v>0</v>
      </c>
      <c r="E1898" s="23"/>
      <c r="F1898" s="286" t="s">
        <v>2522</v>
      </c>
      <c r="G1898" s="287" t="s">
        <v>2524</v>
      </c>
      <c r="H1898" s="287" t="s">
        <v>2523</v>
      </c>
      <c r="I1898" s="50">
        <v>0</v>
      </c>
      <c r="J1898" s="169"/>
      <c r="K1898" s="169"/>
      <c r="L1898" s="169"/>
      <c r="M1898" s="169"/>
      <c r="N1898" s="169"/>
      <c r="O1898" s="169"/>
      <c r="P1898" s="169"/>
      <c r="Q1898" s="169"/>
      <c r="R1898" s="169"/>
      <c r="S1898" s="207"/>
      <c r="T1898" s="169"/>
      <c r="U1898" s="169"/>
      <c r="V1898" s="169"/>
      <c r="W1898" s="180"/>
      <c r="X1898" s="207">
        <v>0</v>
      </c>
      <c r="Y1898" s="263">
        <v>0</v>
      </c>
      <c r="Z1898" s="169"/>
      <c r="AA1898" s="169"/>
      <c r="AB1898" s="169"/>
      <c r="AC1898" s="169"/>
      <c r="AD1898" s="169"/>
      <c r="AE1898" s="169"/>
      <c r="AF1898" s="180"/>
      <c r="AG1898" s="180"/>
      <c r="AH1898" s="207">
        <v>0</v>
      </c>
    </row>
    <row r="1899" spans="2:34" ht="24.75" x14ac:dyDescent="0.25">
      <c r="B1899" s="26"/>
      <c r="C1899" s="48" t="s">
        <v>1793</v>
      </c>
      <c r="D1899" s="49">
        <v>0</v>
      </c>
      <c r="E1899" s="23"/>
      <c r="F1899" s="286" t="s">
        <v>2522</v>
      </c>
      <c r="G1899" s="287" t="s">
        <v>2524</v>
      </c>
      <c r="H1899" s="287" t="s">
        <v>2523</v>
      </c>
      <c r="I1899" s="50">
        <v>0</v>
      </c>
      <c r="J1899" s="169"/>
      <c r="K1899" s="169"/>
      <c r="L1899" s="169"/>
      <c r="M1899" s="169"/>
      <c r="N1899" s="169"/>
      <c r="O1899" s="169"/>
      <c r="P1899" s="169"/>
      <c r="Q1899" s="169"/>
      <c r="R1899" s="169"/>
      <c r="S1899" s="207"/>
      <c r="T1899" s="169"/>
      <c r="U1899" s="169"/>
      <c r="V1899" s="169"/>
      <c r="W1899" s="180"/>
      <c r="X1899" s="207">
        <v>0</v>
      </c>
      <c r="Y1899" s="263">
        <v>0</v>
      </c>
      <c r="Z1899" s="169"/>
      <c r="AA1899" s="169"/>
      <c r="AB1899" s="169"/>
      <c r="AC1899" s="169"/>
      <c r="AD1899" s="169"/>
      <c r="AE1899" s="169"/>
      <c r="AF1899" s="180"/>
      <c r="AG1899" s="180"/>
      <c r="AH1899" s="207">
        <v>0</v>
      </c>
    </row>
    <row r="1900" spans="2:34" ht="24.75" x14ac:dyDescent="0.25">
      <c r="B1900" s="26"/>
      <c r="C1900" s="48" t="s">
        <v>1794</v>
      </c>
      <c r="D1900" s="49">
        <v>0</v>
      </c>
      <c r="E1900" s="23"/>
      <c r="F1900" s="286" t="s">
        <v>2522</v>
      </c>
      <c r="G1900" s="287" t="s">
        <v>2524</v>
      </c>
      <c r="H1900" s="287" t="s">
        <v>2523</v>
      </c>
      <c r="I1900" s="50">
        <v>0</v>
      </c>
      <c r="J1900" s="169"/>
      <c r="K1900" s="169"/>
      <c r="L1900" s="169"/>
      <c r="M1900" s="169"/>
      <c r="N1900" s="169"/>
      <c r="O1900" s="169"/>
      <c r="P1900" s="169"/>
      <c r="Q1900" s="169"/>
      <c r="R1900" s="169"/>
      <c r="S1900" s="207"/>
      <c r="T1900" s="169"/>
      <c r="U1900" s="169"/>
      <c r="V1900" s="169"/>
      <c r="W1900" s="180"/>
      <c r="X1900" s="207">
        <v>0</v>
      </c>
      <c r="Y1900" s="263">
        <v>0</v>
      </c>
      <c r="Z1900" s="169"/>
      <c r="AA1900" s="169"/>
      <c r="AB1900" s="169"/>
      <c r="AC1900" s="169"/>
      <c r="AD1900" s="169"/>
      <c r="AE1900" s="169"/>
      <c r="AF1900" s="180"/>
      <c r="AG1900" s="180"/>
      <c r="AH1900" s="207">
        <v>0</v>
      </c>
    </row>
    <row r="1901" spans="2:34" ht="24.75" x14ac:dyDescent="0.25">
      <c r="B1901" s="26"/>
      <c r="C1901" s="48" t="s">
        <v>1795</v>
      </c>
      <c r="D1901" s="49">
        <v>0</v>
      </c>
      <c r="E1901" s="23"/>
      <c r="F1901" s="286" t="s">
        <v>2522</v>
      </c>
      <c r="G1901" s="287" t="s">
        <v>2524</v>
      </c>
      <c r="H1901" s="287" t="s">
        <v>2523</v>
      </c>
      <c r="I1901" s="50">
        <v>0</v>
      </c>
      <c r="J1901" s="169"/>
      <c r="K1901" s="169"/>
      <c r="L1901" s="169"/>
      <c r="M1901" s="169"/>
      <c r="N1901" s="169"/>
      <c r="O1901" s="169"/>
      <c r="P1901" s="169"/>
      <c r="Q1901" s="169"/>
      <c r="R1901" s="169"/>
      <c r="S1901" s="207"/>
      <c r="T1901" s="169"/>
      <c r="U1901" s="169"/>
      <c r="V1901" s="169"/>
      <c r="W1901" s="180"/>
      <c r="X1901" s="207">
        <v>0</v>
      </c>
      <c r="Y1901" s="263">
        <v>0</v>
      </c>
      <c r="Z1901" s="169"/>
      <c r="AA1901" s="169"/>
      <c r="AB1901" s="169"/>
      <c r="AC1901" s="169"/>
      <c r="AD1901" s="169"/>
      <c r="AE1901" s="169"/>
      <c r="AF1901" s="180"/>
      <c r="AG1901" s="180"/>
      <c r="AH1901" s="207">
        <v>0</v>
      </c>
    </row>
    <row r="1902" spans="2:34" ht="24.75" x14ac:dyDescent="0.25">
      <c r="B1902" s="26"/>
      <c r="C1902" s="48" t="s">
        <v>1796</v>
      </c>
      <c r="D1902" s="49">
        <v>1</v>
      </c>
      <c r="E1902" s="23">
        <v>205.49</v>
      </c>
      <c r="F1902" s="286" t="s">
        <v>2522</v>
      </c>
      <c r="G1902" s="287" t="s">
        <v>2524</v>
      </c>
      <c r="H1902" s="287" t="s">
        <v>2523</v>
      </c>
      <c r="I1902" s="50">
        <v>205.49</v>
      </c>
      <c r="J1902" s="169"/>
      <c r="K1902" s="169"/>
      <c r="L1902" s="169"/>
      <c r="M1902" s="169"/>
      <c r="N1902" s="169"/>
      <c r="O1902" s="169"/>
      <c r="P1902" s="169"/>
      <c r="Q1902" s="169"/>
      <c r="R1902" s="169"/>
      <c r="S1902" s="207"/>
      <c r="T1902" s="169"/>
      <c r="U1902" s="169"/>
      <c r="V1902" s="169"/>
      <c r="W1902" s="180"/>
      <c r="X1902" s="207">
        <v>1</v>
      </c>
      <c r="Y1902" s="263">
        <v>205.49</v>
      </c>
      <c r="Z1902" s="169"/>
      <c r="AA1902" s="169"/>
      <c r="AB1902" s="169"/>
      <c r="AC1902" s="169"/>
      <c r="AD1902" s="169"/>
      <c r="AE1902" s="169"/>
      <c r="AF1902" s="180"/>
      <c r="AG1902" s="180"/>
      <c r="AH1902" s="207">
        <v>205.49</v>
      </c>
    </row>
    <row r="1903" spans="2:34" ht="24.75" x14ac:dyDescent="0.25">
      <c r="B1903" s="26"/>
      <c r="C1903" s="48" t="s">
        <v>1797</v>
      </c>
      <c r="D1903" s="49">
        <v>0</v>
      </c>
      <c r="E1903" s="23"/>
      <c r="F1903" s="286" t="s">
        <v>2522</v>
      </c>
      <c r="G1903" s="287" t="s">
        <v>2524</v>
      </c>
      <c r="H1903" s="287" t="s">
        <v>2523</v>
      </c>
      <c r="I1903" s="50">
        <v>0</v>
      </c>
      <c r="J1903" s="169"/>
      <c r="K1903" s="169"/>
      <c r="L1903" s="169"/>
      <c r="M1903" s="169"/>
      <c r="N1903" s="169"/>
      <c r="O1903" s="169"/>
      <c r="P1903" s="169"/>
      <c r="Q1903" s="169"/>
      <c r="R1903" s="169"/>
      <c r="S1903" s="207"/>
      <c r="T1903" s="169"/>
      <c r="U1903" s="169"/>
      <c r="V1903" s="169"/>
      <c r="W1903" s="180"/>
      <c r="X1903" s="207">
        <v>0</v>
      </c>
      <c r="Y1903" s="263">
        <v>0</v>
      </c>
      <c r="Z1903" s="169"/>
      <c r="AA1903" s="169"/>
      <c r="AB1903" s="169"/>
      <c r="AC1903" s="169"/>
      <c r="AD1903" s="169"/>
      <c r="AE1903" s="169"/>
      <c r="AF1903" s="180"/>
      <c r="AG1903" s="180"/>
      <c r="AH1903" s="207">
        <v>0</v>
      </c>
    </row>
    <row r="1904" spans="2:34" ht="24.75" x14ac:dyDescent="0.25">
      <c r="B1904" s="26"/>
      <c r="C1904" s="48" t="s">
        <v>1798</v>
      </c>
      <c r="D1904" s="49">
        <v>0</v>
      </c>
      <c r="E1904" s="23"/>
      <c r="F1904" s="286" t="s">
        <v>2522</v>
      </c>
      <c r="G1904" s="287" t="s">
        <v>2524</v>
      </c>
      <c r="H1904" s="287" t="s">
        <v>2523</v>
      </c>
      <c r="I1904" s="50">
        <v>0</v>
      </c>
      <c r="J1904" s="169"/>
      <c r="K1904" s="169"/>
      <c r="L1904" s="169"/>
      <c r="M1904" s="169"/>
      <c r="N1904" s="169"/>
      <c r="O1904" s="169"/>
      <c r="P1904" s="169"/>
      <c r="Q1904" s="169"/>
      <c r="R1904" s="169"/>
      <c r="S1904" s="207"/>
      <c r="T1904" s="169"/>
      <c r="U1904" s="169"/>
      <c r="V1904" s="169"/>
      <c r="W1904" s="180"/>
      <c r="X1904" s="207">
        <v>0</v>
      </c>
      <c r="Y1904" s="263">
        <v>0</v>
      </c>
      <c r="Z1904" s="169"/>
      <c r="AA1904" s="169"/>
      <c r="AB1904" s="169"/>
      <c r="AC1904" s="169"/>
      <c r="AD1904" s="169"/>
      <c r="AE1904" s="169"/>
      <c r="AF1904" s="180"/>
      <c r="AG1904" s="180"/>
      <c r="AH1904" s="207">
        <v>0</v>
      </c>
    </row>
    <row r="1905" spans="2:34" ht="24.75" x14ac:dyDescent="0.25">
      <c r="B1905" s="26"/>
      <c r="C1905" s="48" t="s">
        <v>1799</v>
      </c>
      <c r="D1905" s="49">
        <v>0</v>
      </c>
      <c r="E1905" s="23"/>
      <c r="F1905" s="286" t="s">
        <v>2522</v>
      </c>
      <c r="G1905" s="287" t="s">
        <v>2524</v>
      </c>
      <c r="H1905" s="287" t="s">
        <v>2523</v>
      </c>
      <c r="I1905" s="50">
        <v>0</v>
      </c>
      <c r="J1905" s="169"/>
      <c r="K1905" s="169"/>
      <c r="L1905" s="169"/>
      <c r="M1905" s="169"/>
      <c r="N1905" s="169"/>
      <c r="O1905" s="169"/>
      <c r="P1905" s="169"/>
      <c r="Q1905" s="169"/>
      <c r="R1905" s="169"/>
      <c r="S1905" s="207"/>
      <c r="T1905" s="169"/>
      <c r="U1905" s="169"/>
      <c r="V1905" s="169"/>
      <c r="W1905" s="180"/>
      <c r="X1905" s="207">
        <v>0</v>
      </c>
      <c r="Y1905" s="263">
        <v>0</v>
      </c>
      <c r="Z1905" s="169"/>
      <c r="AA1905" s="169"/>
      <c r="AB1905" s="169"/>
      <c r="AC1905" s="169"/>
      <c r="AD1905" s="169"/>
      <c r="AE1905" s="169"/>
      <c r="AF1905" s="180"/>
      <c r="AG1905" s="180"/>
      <c r="AH1905" s="207">
        <v>0</v>
      </c>
    </row>
    <row r="1906" spans="2:34" ht="24.75" x14ac:dyDescent="0.25">
      <c r="B1906" s="26"/>
      <c r="C1906" s="48" t="s">
        <v>1800</v>
      </c>
      <c r="D1906" s="49">
        <v>0</v>
      </c>
      <c r="E1906" s="23"/>
      <c r="F1906" s="286" t="s">
        <v>2522</v>
      </c>
      <c r="G1906" s="287" t="s">
        <v>2524</v>
      </c>
      <c r="H1906" s="287" t="s">
        <v>2523</v>
      </c>
      <c r="I1906" s="50">
        <v>0</v>
      </c>
      <c r="J1906" s="169"/>
      <c r="K1906" s="169"/>
      <c r="L1906" s="169"/>
      <c r="M1906" s="169"/>
      <c r="N1906" s="169"/>
      <c r="O1906" s="169"/>
      <c r="P1906" s="169"/>
      <c r="Q1906" s="169"/>
      <c r="R1906" s="169"/>
      <c r="S1906" s="207"/>
      <c r="T1906" s="169"/>
      <c r="U1906" s="169"/>
      <c r="V1906" s="169"/>
      <c r="W1906" s="180"/>
      <c r="X1906" s="207">
        <v>0</v>
      </c>
      <c r="Y1906" s="263">
        <v>0</v>
      </c>
      <c r="Z1906" s="169"/>
      <c r="AA1906" s="169"/>
      <c r="AB1906" s="169"/>
      <c r="AC1906" s="169"/>
      <c r="AD1906" s="169"/>
      <c r="AE1906" s="169"/>
      <c r="AF1906" s="180"/>
      <c r="AG1906" s="180"/>
      <c r="AH1906" s="207">
        <v>0</v>
      </c>
    </row>
    <row r="1907" spans="2:34" ht="24.75" x14ac:dyDescent="0.25">
      <c r="B1907" s="26"/>
      <c r="C1907" s="48" t="s">
        <v>1801</v>
      </c>
      <c r="D1907" s="49">
        <v>0</v>
      </c>
      <c r="E1907" s="23"/>
      <c r="F1907" s="286" t="s">
        <v>2522</v>
      </c>
      <c r="G1907" s="287" t="s">
        <v>2524</v>
      </c>
      <c r="H1907" s="287" t="s">
        <v>2523</v>
      </c>
      <c r="I1907" s="50">
        <v>0</v>
      </c>
      <c r="J1907" s="169"/>
      <c r="K1907" s="169"/>
      <c r="L1907" s="169"/>
      <c r="M1907" s="169"/>
      <c r="N1907" s="169"/>
      <c r="O1907" s="169"/>
      <c r="P1907" s="169"/>
      <c r="Q1907" s="169"/>
      <c r="R1907" s="169"/>
      <c r="S1907" s="207"/>
      <c r="T1907" s="169"/>
      <c r="U1907" s="169"/>
      <c r="V1907" s="169"/>
      <c r="W1907" s="180"/>
      <c r="X1907" s="207">
        <v>0</v>
      </c>
      <c r="Y1907" s="263">
        <v>0</v>
      </c>
      <c r="Z1907" s="169"/>
      <c r="AA1907" s="169"/>
      <c r="AB1907" s="169"/>
      <c r="AC1907" s="169"/>
      <c r="AD1907" s="169"/>
      <c r="AE1907" s="169"/>
      <c r="AF1907" s="180"/>
      <c r="AG1907" s="180"/>
      <c r="AH1907" s="207">
        <v>0</v>
      </c>
    </row>
    <row r="1908" spans="2:34" ht="24.75" x14ac:dyDescent="0.25">
      <c r="B1908" s="26"/>
      <c r="C1908" s="48" t="s">
        <v>1802</v>
      </c>
      <c r="D1908" s="49">
        <v>3</v>
      </c>
      <c r="E1908" s="23">
        <v>151.59</v>
      </c>
      <c r="F1908" s="286" t="s">
        <v>2522</v>
      </c>
      <c r="G1908" s="287" t="s">
        <v>2524</v>
      </c>
      <c r="H1908" s="287" t="s">
        <v>2523</v>
      </c>
      <c r="I1908" s="50">
        <v>454.77</v>
      </c>
      <c r="J1908" s="169"/>
      <c r="K1908" s="169"/>
      <c r="L1908" s="169"/>
      <c r="M1908" s="169"/>
      <c r="N1908" s="169"/>
      <c r="O1908" s="169"/>
      <c r="P1908" s="169"/>
      <c r="Q1908" s="169"/>
      <c r="R1908" s="169"/>
      <c r="S1908" s="207"/>
      <c r="T1908" s="169"/>
      <c r="U1908" s="169"/>
      <c r="V1908" s="169"/>
      <c r="W1908" s="180"/>
      <c r="X1908" s="207">
        <v>3</v>
      </c>
      <c r="Y1908" s="263">
        <v>454.77</v>
      </c>
      <c r="Z1908" s="169"/>
      <c r="AA1908" s="169"/>
      <c r="AB1908" s="169"/>
      <c r="AC1908" s="169"/>
      <c r="AD1908" s="169"/>
      <c r="AE1908" s="169"/>
      <c r="AF1908" s="180"/>
      <c r="AG1908" s="180"/>
      <c r="AH1908" s="207">
        <v>454.77</v>
      </c>
    </row>
    <row r="1909" spans="2:34" ht="24.75" x14ac:dyDescent="0.25">
      <c r="B1909" s="26"/>
      <c r="C1909" s="48" t="s">
        <v>1803</v>
      </c>
      <c r="D1909" s="49">
        <v>0</v>
      </c>
      <c r="E1909" s="23"/>
      <c r="F1909" s="286" t="s">
        <v>2522</v>
      </c>
      <c r="G1909" s="287" t="s">
        <v>2524</v>
      </c>
      <c r="H1909" s="287" t="s">
        <v>2523</v>
      </c>
      <c r="I1909" s="50">
        <v>0</v>
      </c>
      <c r="J1909" s="169"/>
      <c r="K1909" s="169"/>
      <c r="L1909" s="169"/>
      <c r="M1909" s="169"/>
      <c r="N1909" s="169"/>
      <c r="O1909" s="169"/>
      <c r="P1909" s="169"/>
      <c r="Q1909" s="169"/>
      <c r="R1909" s="169"/>
      <c r="S1909" s="207"/>
      <c r="T1909" s="169"/>
      <c r="U1909" s="169"/>
      <c r="V1909" s="169"/>
      <c r="W1909" s="180"/>
      <c r="X1909" s="207">
        <v>0</v>
      </c>
      <c r="Y1909" s="263">
        <v>0</v>
      </c>
      <c r="Z1909" s="169"/>
      <c r="AA1909" s="169"/>
      <c r="AB1909" s="169"/>
      <c r="AC1909" s="169"/>
      <c r="AD1909" s="169"/>
      <c r="AE1909" s="169"/>
      <c r="AF1909" s="180"/>
      <c r="AG1909" s="180"/>
      <c r="AH1909" s="207">
        <v>0</v>
      </c>
    </row>
    <row r="1910" spans="2:34" ht="24.75" x14ac:dyDescent="0.25">
      <c r="B1910" s="26"/>
      <c r="C1910" s="48" t="s">
        <v>1804</v>
      </c>
      <c r="D1910" s="49">
        <v>0</v>
      </c>
      <c r="E1910" s="23"/>
      <c r="F1910" s="286" t="s">
        <v>2522</v>
      </c>
      <c r="G1910" s="287" t="s">
        <v>2524</v>
      </c>
      <c r="H1910" s="287" t="s">
        <v>2523</v>
      </c>
      <c r="I1910" s="50">
        <v>0</v>
      </c>
      <c r="J1910" s="169"/>
      <c r="K1910" s="169"/>
      <c r="L1910" s="169"/>
      <c r="M1910" s="169"/>
      <c r="N1910" s="169"/>
      <c r="O1910" s="169"/>
      <c r="P1910" s="169"/>
      <c r="Q1910" s="169"/>
      <c r="R1910" s="169"/>
      <c r="S1910" s="207"/>
      <c r="T1910" s="169"/>
      <c r="U1910" s="169"/>
      <c r="V1910" s="169"/>
      <c r="W1910" s="180"/>
      <c r="X1910" s="207">
        <v>0</v>
      </c>
      <c r="Y1910" s="263">
        <v>0</v>
      </c>
      <c r="Z1910" s="169"/>
      <c r="AA1910" s="169"/>
      <c r="AB1910" s="169"/>
      <c r="AC1910" s="169"/>
      <c r="AD1910" s="169"/>
      <c r="AE1910" s="169"/>
      <c r="AF1910" s="180"/>
      <c r="AG1910" s="180"/>
      <c r="AH1910" s="207">
        <v>0</v>
      </c>
    </row>
    <row r="1911" spans="2:34" ht="24.75" x14ac:dyDescent="0.25">
      <c r="B1911" s="26"/>
      <c r="C1911" s="48" t="s">
        <v>1805</v>
      </c>
      <c r="D1911" s="49">
        <v>0</v>
      </c>
      <c r="E1911" s="23"/>
      <c r="F1911" s="286" t="s">
        <v>2522</v>
      </c>
      <c r="G1911" s="287" t="s">
        <v>2524</v>
      </c>
      <c r="H1911" s="287" t="s">
        <v>2523</v>
      </c>
      <c r="I1911" s="50">
        <v>0</v>
      </c>
      <c r="J1911" s="169"/>
      <c r="K1911" s="169"/>
      <c r="L1911" s="169"/>
      <c r="M1911" s="169"/>
      <c r="N1911" s="169"/>
      <c r="O1911" s="169"/>
      <c r="P1911" s="169"/>
      <c r="Q1911" s="169"/>
      <c r="R1911" s="169"/>
      <c r="S1911" s="207"/>
      <c r="T1911" s="169"/>
      <c r="U1911" s="169"/>
      <c r="V1911" s="169"/>
      <c r="W1911" s="180"/>
      <c r="X1911" s="207">
        <v>0</v>
      </c>
      <c r="Y1911" s="263">
        <v>0</v>
      </c>
      <c r="Z1911" s="169"/>
      <c r="AA1911" s="169"/>
      <c r="AB1911" s="169"/>
      <c r="AC1911" s="169"/>
      <c r="AD1911" s="169"/>
      <c r="AE1911" s="169"/>
      <c r="AF1911" s="180"/>
      <c r="AG1911" s="180"/>
      <c r="AH1911" s="207">
        <v>0</v>
      </c>
    </row>
    <row r="1912" spans="2:34" ht="24.75" x14ac:dyDescent="0.25">
      <c r="B1912" s="26"/>
      <c r="C1912" s="48" t="s">
        <v>1806</v>
      </c>
      <c r="D1912" s="49">
        <v>0</v>
      </c>
      <c r="E1912" s="23"/>
      <c r="F1912" s="286" t="s">
        <v>2522</v>
      </c>
      <c r="G1912" s="287" t="s">
        <v>2524</v>
      </c>
      <c r="H1912" s="287" t="s">
        <v>2523</v>
      </c>
      <c r="I1912" s="50">
        <v>0</v>
      </c>
      <c r="J1912" s="169"/>
      <c r="K1912" s="169"/>
      <c r="L1912" s="169"/>
      <c r="M1912" s="169"/>
      <c r="N1912" s="169"/>
      <c r="O1912" s="169"/>
      <c r="P1912" s="169"/>
      <c r="Q1912" s="169"/>
      <c r="R1912" s="169"/>
      <c r="S1912" s="207"/>
      <c r="T1912" s="169"/>
      <c r="U1912" s="169"/>
      <c r="V1912" s="169"/>
      <c r="W1912" s="180"/>
      <c r="X1912" s="207">
        <v>0</v>
      </c>
      <c r="Y1912" s="263">
        <v>0</v>
      </c>
      <c r="Z1912" s="169"/>
      <c r="AA1912" s="169"/>
      <c r="AB1912" s="169"/>
      <c r="AC1912" s="169"/>
      <c r="AD1912" s="169"/>
      <c r="AE1912" s="169"/>
      <c r="AF1912" s="180"/>
      <c r="AG1912" s="180"/>
      <c r="AH1912" s="207">
        <v>0</v>
      </c>
    </row>
    <row r="1913" spans="2:34" ht="24.75" x14ac:dyDescent="0.25">
      <c r="B1913" s="26"/>
      <c r="C1913" s="48" t="s">
        <v>1807</v>
      </c>
      <c r="D1913" s="49">
        <v>8</v>
      </c>
      <c r="E1913" s="23">
        <v>291.67</v>
      </c>
      <c r="F1913" s="286" t="s">
        <v>2522</v>
      </c>
      <c r="G1913" s="287" t="s">
        <v>2524</v>
      </c>
      <c r="H1913" s="287" t="s">
        <v>2523</v>
      </c>
      <c r="I1913" s="50">
        <v>2333.36</v>
      </c>
      <c r="J1913" s="169"/>
      <c r="K1913" s="169"/>
      <c r="L1913" s="169"/>
      <c r="M1913" s="169"/>
      <c r="N1913" s="169"/>
      <c r="O1913" s="169"/>
      <c r="P1913" s="169"/>
      <c r="Q1913" s="169"/>
      <c r="R1913" s="169"/>
      <c r="S1913" s="207"/>
      <c r="T1913" s="169"/>
      <c r="U1913" s="169"/>
      <c r="V1913" s="169"/>
      <c r="W1913" s="180"/>
      <c r="X1913" s="207">
        <v>8</v>
      </c>
      <c r="Y1913" s="263">
        <v>2333.36</v>
      </c>
      <c r="Z1913" s="169"/>
      <c r="AA1913" s="169"/>
      <c r="AB1913" s="169"/>
      <c r="AC1913" s="169"/>
      <c r="AD1913" s="169"/>
      <c r="AE1913" s="169"/>
      <c r="AF1913" s="180"/>
      <c r="AG1913" s="180"/>
      <c r="AH1913" s="207">
        <v>2333.36</v>
      </c>
    </row>
    <row r="1914" spans="2:34" ht="24.75" x14ac:dyDescent="0.25">
      <c r="B1914" s="26"/>
      <c r="C1914" s="48" t="s">
        <v>1808</v>
      </c>
      <c r="D1914" s="49">
        <v>5</v>
      </c>
      <c r="E1914" s="23">
        <v>871.94879999999989</v>
      </c>
      <c r="F1914" s="286" t="s">
        <v>2522</v>
      </c>
      <c r="G1914" s="287" t="s">
        <v>2524</v>
      </c>
      <c r="H1914" s="287" t="s">
        <v>2523</v>
      </c>
      <c r="I1914" s="50">
        <v>4359.7439999999997</v>
      </c>
      <c r="J1914" s="169"/>
      <c r="K1914" s="169"/>
      <c r="L1914" s="169"/>
      <c r="M1914" s="169"/>
      <c r="N1914" s="169"/>
      <c r="O1914" s="169"/>
      <c r="P1914" s="169"/>
      <c r="Q1914" s="169"/>
      <c r="R1914" s="169"/>
      <c r="S1914" s="207"/>
      <c r="T1914" s="169"/>
      <c r="U1914" s="169"/>
      <c r="V1914" s="169"/>
      <c r="W1914" s="180"/>
      <c r="X1914" s="207">
        <v>5</v>
      </c>
      <c r="Y1914" s="263">
        <v>4359.7439999999997</v>
      </c>
      <c r="Z1914" s="169"/>
      <c r="AA1914" s="169"/>
      <c r="AB1914" s="169"/>
      <c r="AC1914" s="169"/>
      <c r="AD1914" s="169"/>
      <c r="AE1914" s="169"/>
      <c r="AF1914" s="180"/>
      <c r="AG1914" s="180"/>
      <c r="AH1914" s="207">
        <v>4359.7439999999997</v>
      </c>
    </row>
    <row r="1915" spans="2:34" ht="24.75" x14ac:dyDescent="0.25">
      <c r="B1915" s="26"/>
      <c r="C1915" s="48" t="s">
        <v>1809</v>
      </c>
      <c r="D1915" s="49">
        <v>0</v>
      </c>
      <c r="E1915" s="23"/>
      <c r="F1915" s="286" t="s">
        <v>2522</v>
      </c>
      <c r="G1915" s="287" t="s">
        <v>2524</v>
      </c>
      <c r="H1915" s="287" t="s">
        <v>2523</v>
      </c>
      <c r="I1915" s="50">
        <v>0</v>
      </c>
      <c r="J1915" s="169"/>
      <c r="K1915" s="169"/>
      <c r="L1915" s="169"/>
      <c r="M1915" s="169"/>
      <c r="N1915" s="169"/>
      <c r="O1915" s="169"/>
      <c r="P1915" s="169"/>
      <c r="Q1915" s="169"/>
      <c r="R1915" s="169"/>
      <c r="S1915" s="207"/>
      <c r="T1915" s="169"/>
      <c r="U1915" s="169"/>
      <c r="V1915" s="169"/>
      <c r="W1915" s="180"/>
      <c r="X1915" s="207">
        <v>0</v>
      </c>
      <c r="Y1915" s="263">
        <v>0</v>
      </c>
      <c r="Z1915" s="169"/>
      <c r="AA1915" s="169"/>
      <c r="AB1915" s="169"/>
      <c r="AC1915" s="169"/>
      <c r="AD1915" s="169"/>
      <c r="AE1915" s="169"/>
      <c r="AF1915" s="180"/>
      <c r="AG1915" s="180"/>
      <c r="AH1915" s="207">
        <v>0</v>
      </c>
    </row>
    <row r="1916" spans="2:34" ht="24.75" x14ac:dyDescent="0.25">
      <c r="B1916" s="26"/>
      <c r="C1916" s="48" t="s">
        <v>1810</v>
      </c>
      <c r="D1916" s="49">
        <v>0</v>
      </c>
      <c r="E1916" s="23"/>
      <c r="F1916" s="286" t="s">
        <v>2522</v>
      </c>
      <c r="G1916" s="287" t="s">
        <v>2524</v>
      </c>
      <c r="H1916" s="287" t="s">
        <v>2523</v>
      </c>
      <c r="I1916" s="50">
        <v>0</v>
      </c>
      <c r="J1916" s="169"/>
      <c r="K1916" s="169"/>
      <c r="L1916" s="169"/>
      <c r="M1916" s="169"/>
      <c r="N1916" s="169"/>
      <c r="O1916" s="169"/>
      <c r="P1916" s="169"/>
      <c r="Q1916" s="169"/>
      <c r="R1916" s="169"/>
      <c r="S1916" s="207"/>
      <c r="T1916" s="169"/>
      <c r="U1916" s="169"/>
      <c r="V1916" s="169"/>
      <c r="W1916" s="180"/>
      <c r="X1916" s="207">
        <v>0</v>
      </c>
      <c r="Y1916" s="263">
        <v>0</v>
      </c>
      <c r="Z1916" s="169"/>
      <c r="AA1916" s="169"/>
      <c r="AB1916" s="169"/>
      <c r="AC1916" s="169"/>
      <c r="AD1916" s="169"/>
      <c r="AE1916" s="169"/>
      <c r="AF1916" s="180"/>
      <c r="AG1916" s="180"/>
      <c r="AH1916" s="207">
        <v>0</v>
      </c>
    </row>
    <row r="1917" spans="2:34" ht="24.75" x14ac:dyDescent="0.25">
      <c r="B1917" s="26"/>
      <c r="C1917" s="48" t="s">
        <v>1811</v>
      </c>
      <c r="D1917" s="49">
        <v>0</v>
      </c>
      <c r="E1917" s="23"/>
      <c r="F1917" s="286" t="s">
        <v>2522</v>
      </c>
      <c r="G1917" s="287" t="s">
        <v>2524</v>
      </c>
      <c r="H1917" s="287" t="s">
        <v>2523</v>
      </c>
      <c r="I1917" s="50">
        <v>0</v>
      </c>
      <c r="J1917" s="169"/>
      <c r="K1917" s="169"/>
      <c r="L1917" s="169"/>
      <c r="M1917" s="169"/>
      <c r="N1917" s="169"/>
      <c r="O1917" s="169"/>
      <c r="P1917" s="169"/>
      <c r="Q1917" s="169"/>
      <c r="R1917" s="169"/>
      <c r="S1917" s="207"/>
      <c r="T1917" s="169"/>
      <c r="U1917" s="169"/>
      <c r="V1917" s="169"/>
      <c r="W1917" s="180"/>
      <c r="X1917" s="207">
        <v>0</v>
      </c>
      <c r="Y1917" s="263">
        <v>0</v>
      </c>
      <c r="Z1917" s="169"/>
      <c r="AA1917" s="169"/>
      <c r="AB1917" s="169"/>
      <c r="AC1917" s="169"/>
      <c r="AD1917" s="169"/>
      <c r="AE1917" s="169"/>
      <c r="AF1917" s="180"/>
      <c r="AG1917" s="180"/>
      <c r="AH1917" s="207">
        <v>0</v>
      </c>
    </row>
    <row r="1918" spans="2:34" ht="24.75" x14ac:dyDescent="0.25">
      <c r="B1918" s="26"/>
      <c r="C1918" s="48" t="s">
        <v>1812</v>
      </c>
      <c r="D1918" s="49">
        <v>5</v>
      </c>
      <c r="E1918" s="23">
        <v>58.2</v>
      </c>
      <c r="F1918" s="286" t="s">
        <v>2522</v>
      </c>
      <c r="G1918" s="287" t="s">
        <v>2524</v>
      </c>
      <c r="H1918" s="287" t="s">
        <v>2523</v>
      </c>
      <c r="I1918" s="50">
        <v>291</v>
      </c>
      <c r="J1918" s="169"/>
      <c r="K1918" s="169"/>
      <c r="L1918" s="169"/>
      <c r="M1918" s="169"/>
      <c r="N1918" s="169"/>
      <c r="O1918" s="169"/>
      <c r="P1918" s="169"/>
      <c r="Q1918" s="169"/>
      <c r="R1918" s="169"/>
      <c r="S1918" s="207"/>
      <c r="T1918" s="169"/>
      <c r="U1918" s="169"/>
      <c r="V1918" s="169"/>
      <c r="W1918" s="180"/>
      <c r="X1918" s="207">
        <v>5</v>
      </c>
      <c r="Y1918" s="263">
        <v>291</v>
      </c>
      <c r="Z1918" s="169"/>
      <c r="AA1918" s="169"/>
      <c r="AB1918" s="169"/>
      <c r="AC1918" s="169"/>
      <c r="AD1918" s="169"/>
      <c r="AE1918" s="169"/>
      <c r="AF1918" s="180"/>
      <c r="AG1918" s="180"/>
      <c r="AH1918" s="207">
        <v>291</v>
      </c>
    </row>
    <row r="1919" spans="2:34" ht="24.75" x14ac:dyDescent="0.25">
      <c r="B1919" s="26"/>
      <c r="C1919" s="48" t="s">
        <v>1813</v>
      </c>
      <c r="D1919" s="49">
        <v>0</v>
      </c>
      <c r="E1919" s="23"/>
      <c r="F1919" s="286" t="s">
        <v>2522</v>
      </c>
      <c r="G1919" s="287" t="s">
        <v>2524</v>
      </c>
      <c r="H1919" s="287" t="s">
        <v>2523</v>
      </c>
      <c r="I1919" s="50">
        <v>0</v>
      </c>
      <c r="J1919" s="169"/>
      <c r="K1919" s="169"/>
      <c r="L1919" s="169"/>
      <c r="M1919" s="169"/>
      <c r="N1919" s="169"/>
      <c r="O1919" s="169"/>
      <c r="P1919" s="169"/>
      <c r="Q1919" s="169"/>
      <c r="R1919" s="169"/>
      <c r="S1919" s="207"/>
      <c r="T1919" s="169"/>
      <c r="U1919" s="169"/>
      <c r="V1919" s="169"/>
      <c r="W1919" s="180"/>
      <c r="X1919" s="207">
        <v>0</v>
      </c>
      <c r="Y1919" s="263">
        <v>0</v>
      </c>
      <c r="Z1919" s="169"/>
      <c r="AA1919" s="169"/>
      <c r="AB1919" s="169"/>
      <c r="AC1919" s="169"/>
      <c r="AD1919" s="169"/>
      <c r="AE1919" s="169"/>
      <c r="AF1919" s="180"/>
      <c r="AG1919" s="180"/>
      <c r="AH1919" s="207">
        <v>0</v>
      </c>
    </row>
    <row r="1920" spans="2:34" ht="24.75" x14ac:dyDescent="0.25">
      <c r="B1920" s="26"/>
      <c r="C1920" s="48" t="s">
        <v>1814</v>
      </c>
      <c r="D1920" s="49">
        <v>0</v>
      </c>
      <c r="E1920" s="23"/>
      <c r="F1920" s="286" t="s">
        <v>2522</v>
      </c>
      <c r="G1920" s="287" t="s">
        <v>2524</v>
      </c>
      <c r="H1920" s="287" t="s">
        <v>2523</v>
      </c>
      <c r="I1920" s="50">
        <v>0</v>
      </c>
      <c r="J1920" s="169"/>
      <c r="K1920" s="169"/>
      <c r="L1920" s="169"/>
      <c r="M1920" s="169"/>
      <c r="N1920" s="169"/>
      <c r="O1920" s="169"/>
      <c r="P1920" s="169"/>
      <c r="Q1920" s="169"/>
      <c r="R1920" s="169"/>
      <c r="S1920" s="207"/>
      <c r="T1920" s="169"/>
      <c r="U1920" s="169"/>
      <c r="V1920" s="169"/>
      <c r="W1920" s="180"/>
      <c r="X1920" s="207">
        <v>0</v>
      </c>
      <c r="Y1920" s="263">
        <v>0</v>
      </c>
      <c r="Z1920" s="169"/>
      <c r="AA1920" s="169"/>
      <c r="AB1920" s="169"/>
      <c r="AC1920" s="169"/>
      <c r="AD1920" s="169"/>
      <c r="AE1920" s="169"/>
      <c r="AF1920" s="180"/>
      <c r="AG1920" s="180"/>
      <c r="AH1920" s="207">
        <v>0</v>
      </c>
    </row>
    <row r="1921" spans="2:34" ht="24.75" x14ac:dyDescent="0.25">
      <c r="B1921" s="26"/>
      <c r="C1921" s="48" t="s">
        <v>1815</v>
      </c>
      <c r="D1921" s="49">
        <v>0</v>
      </c>
      <c r="E1921" s="23"/>
      <c r="F1921" s="286" t="s">
        <v>2522</v>
      </c>
      <c r="G1921" s="287" t="s">
        <v>2524</v>
      </c>
      <c r="H1921" s="287" t="s">
        <v>2523</v>
      </c>
      <c r="I1921" s="50">
        <v>0</v>
      </c>
      <c r="J1921" s="169"/>
      <c r="K1921" s="169"/>
      <c r="L1921" s="169"/>
      <c r="M1921" s="169"/>
      <c r="N1921" s="169"/>
      <c r="O1921" s="169"/>
      <c r="P1921" s="169"/>
      <c r="Q1921" s="169"/>
      <c r="R1921" s="169"/>
      <c r="S1921" s="207"/>
      <c r="T1921" s="169"/>
      <c r="U1921" s="169"/>
      <c r="V1921" s="169"/>
      <c r="W1921" s="180"/>
      <c r="X1921" s="207">
        <v>0</v>
      </c>
      <c r="Y1921" s="263">
        <v>0</v>
      </c>
      <c r="Z1921" s="169"/>
      <c r="AA1921" s="169"/>
      <c r="AB1921" s="169"/>
      <c r="AC1921" s="169"/>
      <c r="AD1921" s="169"/>
      <c r="AE1921" s="169"/>
      <c r="AF1921" s="180"/>
      <c r="AG1921" s="180"/>
      <c r="AH1921" s="207">
        <v>0</v>
      </c>
    </row>
    <row r="1922" spans="2:34" ht="24.75" x14ac:dyDescent="0.25">
      <c r="B1922" s="26"/>
      <c r="C1922" s="48" t="s">
        <v>1816</v>
      </c>
      <c r="D1922" s="49">
        <v>0</v>
      </c>
      <c r="E1922" s="23"/>
      <c r="F1922" s="286" t="s">
        <v>2522</v>
      </c>
      <c r="G1922" s="287" t="s">
        <v>2524</v>
      </c>
      <c r="H1922" s="287" t="s">
        <v>2523</v>
      </c>
      <c r="I1922" s="50">
        <v>0</v>
      </c>
      <c r="J1922" s="169"/>
      <c r="K1922" s="169"/>
      <c r="L1922" s="169"/>
      <c r="M1922" s="169"/>
      <c r="N1922" s="169"/>
      <c r="O1922" s="169"/>
      <c r="P1922" s="169"/>
      <c r="Q1922" s="169"/>
      <c r="R1922" s="169"/>
      <c r="S1922" s="207"/>
      <c r="T1922" s="169"/>
      <c r="U1922" s="169"/>
      <c r="V1922" s="169"/>
      <c r="W1922" s="180"/>
      <c r="X1922" s="207">
        <v>0</v>
      </c>
      <c r="Y1922" s="263">
        <v>0</v>
      </c>
      <c r="Z1922" s="169"/>
      <c r="AA1922" s="169"/>
      <c r="AB1922" s="169"/>
      <c r="AC1922" s="169"/>
      <c r="AD1922" s="169"/>
      <c r="AE1922" s="169"/>
      <c r="AF1922" s="180"/>
      <c r="AG1922" s="180"/>
      <c r="AH1922" s="207">
        <v>0</v>
      </c>
    </row>
    <row r="1923" spans="2:34" ht="24.75" x14ac:dyDescent="0.25">
      <c r="B1923" s="26"/>
      <c r="C1923" s="48" t="s">
        <v>1817</v>
      </c>
      <c r="D1923" s="49">
        <v>0</v>
      </c>
      <c r="E1923" s="23"/>
      <c r="F1923" s="286" t="s">
        <v>2522</v>
      </c>
      <c r="G1923" s="287" t="s">
        <v>2524</v>
      </c>
      <c r="H1923" s="287" t="s">
        <v>2523</v>
      </c>
      <c r="I1923" s="50">
        <v>0</v>
      </c>
      <c r="J1923" s="169"/>
      <c r="K1923" s="169"/>
      <c r="L1923" s="169"/>
      <c r="M1923" s="169"/>
      <c r="N1923" s="169"/>
      <c r="O1923" s="169"/>
      <c r="P1923" s="169"/>
      <c r="Q1923" s="169"/>
      <c r="R1923" s="169"/>
      <c r="S1923" s="207"/>
      <c r="T1923" s="169"/>
      <c r="U1923" s="169"/>
      <c r="V1923" s="169"/>
      <c r="W1923" s="180"/>
      <c r="X1923" s="207">
        <v>0</v>
      </c>
      <c r="Y1923" s="263">
        <v>0</v>
      </c>
      <c r="Z1923" s="169"/>
      <c r="AA1923" s="169"/>
      <c r="AB1923" s="169"/>
      <c r="AC1923" s="169"/>
      <c r="AD1923" s="169"/>
      <c r="AE1923" s="169"/>
      <c r="AF1923" s="180"/>
      <c r="AG1923" s="180"/>
      <c r="AH1923" s="207">
        <v>0</v>
      </c>
    </row>
    <row r="1924" spans="2:34" ht="24.75" x14ac:dyDescent="0.25">
      <c r="B1924" s="26"/>
      <c r="C1924" s="48" t="s">
        <v>1818</v>
      </c>
      <c r="D1924" s="49">
        <v>0</v>
      </c>
      <c r="E1924" s="23"/>
      <c r="F1924" s="286" t="s">
        <v>2522</v>
      </c>
      <c r="G1924" s="287" t="s">
        <v>2524</v>
      </c>
      <c r="H1924" s="287" t="s">
        <v>2523</v>
      </c>
      <c r="I1924" s="50">
        <v>0</v>
      </c>
      <c r="J1924" s="169"/>
      <c r="K1924" s="169"/>
      <c r="L1924" s="169"/>
      <c r="M1924" s="169"/>
      <c r="N1924" s="169"/>
      <c r="O1924" s="169"/>
      <c r="P1924" s="169"/>
      <c r="Q1924" s="169"/>
      <c r="R1924" s="169"/>
      <c r="S1924" s="207"/>
      <c r="T1924" s="169"/>
      <c r="U1924" s="169"/>
      <c r="V1924" s="169"/>
      <c r="W1924" s="180"/>
      <c r="X1924" s="207">
        <v>0</v>
      </c>
      <c r="Y1924" s="263">
        <v>0</v>
      </c>
      <c r="Z1924" s="169"/>
      <c r="AA1924" s="169"/>
      <c r="AB1924" s="169"/>
      <c r="AC1924" s="169"/>
      <c r="AD1924" s="169"/>
      <c r="AE1924" s="169"/>
      <c r="AF1924" s="180"/>
      <c r="AG1924" s="180"/>
      <c r="AH1924" s="207">
        <v>0</v>
      </c>
    </row>
    <row r="1925" spans="2:34" ht="24.75" x14ac:dyDescent="0.25">
      <c r="B1925" s="26"/>
      <c r="C1925" s="48" t="s">
        <v>1819</v>
      </c>
      <c r="D1925" s="49">
        <v>0</v>
      </c>
      <c r="E1925" s="23"/>
      <c r="F1925" s="286" t="s">
        <v>2522</v>
      </c>
      <c r="G1925" s="287" t="s">
        <v>2524</v>
      </c>
      <c r="H1925" s="287" t="s">
        <v>2523</v>
      </c>
      <c r="I1925" s="50">
        <v>0</v>
      </c>
      <c r="J1925" s="169"/>
      <c r="K1925" s="169"/>
      <c r="L1925" s="169"/>
      <c r="M1925" s="169"/>
      <c r="N1925" s="169"/>
      <c r="O1925" s="169"/>
      <c r="P1925" s="169"/>
      <c r="Q1925" s="169"/>
      <c r="R1925" s="169"/>
      <c r="S1925" s="207"/>
      <c r="T1925" s="169"/>
      <c r="U1925" s="169"/>
      <c r="V1925" s="169"/>
      <c r="W1925" s="180"/>
      <c r="X1925" s="207">
        <v>0</v>
      </c>
      <c r="Y1925" s="263">
        <v>0</v>
      </c>
      <c r="Z1925" s="169"/>
      <c r="AA1925" s="169"/>
      <c r="AB1925" s="169"/>
      <c r="AC1925" s="169"/>
      <c r="AD1925" s="169"/>
      <c r="AE1925" s="169"/>
      <c r="AF1925" s="180"/>
      <c r="AG1925" s="180"/>
      <c r="AH1925" s="207">
        <v>0</v>
      </c>
    </row>
    <row r="1926" spans="2:34" ht="24.75" x14ac:dyDescent="0.25">
      <c r="B1926" s="26"/>
      <c r="C1926" s="48" t="s">
        <v>1820</v>
      </c>
      <c r="D1926" s="49">
        <v>0</v>
      </c>
      <c r="E1926" s="23"/>
      <c r="F1926" s="286" t="s">
        <v>2522</v>
      </c>
      <c r="G1926" s="287" t="s">
        <v>2524</v>
      </c>
      <c r="H1926" s="287" t="s">
        <v>2523</v>
      </c>
      <c r="I1926" s="50">
        <v>0</v>
      </c>
      <c r="J1926" s="169"/>
      <c r="K1926" s="169"/>
      <c r="L1926" s="169"/>
      <c r="M1926" s="169"/>
      <c r="N1926" s="169"/>
      <c r="O1926" s="169"/>
      <c r="P1926" s="169"/>
      <c r="Q1926" s="169"/>
      <c r="R1926" s="169"/>
      <c r="S1926" s="207"/>
      <c r="T1926" s="169"/>
      <c r="U1926" s="169"/>
      <c r="V1926" s="169"/>
      <c r="W1926" s="180"/>
      <c r="X1926" s="207">
        <v>0</v>
      </c>
      <c r="Y1926" s="263">
        <v>0</v>
      </c>
      <c r="Z1926" s="169"/>
      <c r="AA1926" s="169"/>
      <c r="AB1926" s="169"/>
      <c r="AC1926" s="169"/>
      <c r="AD1926" s="169"/>
      <c r="AE1926" s="169"/>
      <c r="AF1926" s="180"/>
      <c r="AG1926" s="180"/>
      <c r="AH1926" s="207">
        <v>0</v>
      </c>
    </row>
    <row r="1927" spans="2:34" ht="24.75" x14ac:dyDescent="0.25">
      <c r="B1927" s="26"/>
      <c r="C1927" s="48" t="s">
        <v>1821</v>
      </c>
      <c r="D1927" s="49">
        <v>0</v>
      </c>
      <c r="E1927" s="23"/>
      <c r="F1927" s="286" t="s">
        <v>2522</v>
      </c>
      <c r="G1927" s="287" t="s">
        <v>2524</v>
      </c>
      <c r="H1927" s="287" t="s">
        <v>2523</v>
      </c>
      <c r="I1927" s="50">
        <v>0</v>
      </c>
      <c r="J1927" s="169"/>
      <c r="K1927" s="169"/>
      <c r="L1927" s="169"/>
      <c r="M1927" s="169"/>
      <c r="N1927" s="169"/>
      <c r="O1927" s="169"/>
      <c r="P1927" s="169"/>
      <c r="Q1927" s="169"/>
      <c r="R1927" s="169"/>
      <c r="S1927" s="207"/>
      <c r="T1927" s="169"/>
      <c r="U1927" s="169"/>
      <c r="V1927" s="169"/>
      <c r="W1927" s="180"/>
      <c r="X1927" s="207">
        <v>0</v>
      </c>
      <c r="Y1927" s="263">
        <v>0</v>
      </c>
      <c r="Z1927" s="169"/>
      <c r="AA1927" s="169"/>
      <c r="AB1927" s="169"/>
      <c r="AC1927" s="169"/>
      <c r="AD1927" s="169"/>
      <c r="AE1927" s="169"/>
      <c r="AF1927" s="180"/>
      <c r="AG1927" s="180"/>
      <c r="AH1927" s="207">
        <v>0</v>
      </c>
    </row>
    <row r="1928" spans="2:34" ht="24.75" x14ac:dyDescent="0.25">
      <c r="B1928" s="26"/>
      <c r="C1928" s="48" t="s">
        <v>1822</v>
      </c>
      <c r="D1928" s="49">
        <v>0</v>
      </c>
      <c r="E1928" s="23"/>
      <c r="F1928" s="286" t="s">
        <v>2522</v>
      </c>
      <c r="G1928" s="287" t="s">
        <v>2524</v>
      </c>
      <c r="H1928" s="287" t="s">
        <v>2523</v>
      </c>
      <c r="I1928" s="50">
        <v>0</v>
      </c>
      <c r="J1928" s="169"/>
      <c r="K1928" s="169"/>
      <c r="L1928" s="169"/>
      <c r="M1928" s="169"/>
      <c r="N1928" s="169"/>
      <c r="O1928" s="169"/>
      <c r="P1928" s="169"/>
      <c r="Q1928" s="169"/>
      <c r="R1928" s="169"/>
      <c r="S1928" s="207"/>
      <c r="T1928" s="169"/>
      <c r="U1928" s="169"/>
      <c r="V1928" s="169"/>
      <c r="W1928" s="180"/>
      <c r="X1928" s="207">
        <v>0</v>
      </c>
      <c r="Y1928" s="263">
        <v>0</v>
      </c>
      <c r="Z1928" s="169"/>
      <c r="AA1928" s="169"/>
      <c r="AB1928" s="169"/>
      <c r="AC1928" s="169"/>
      <c r="AD1928" s="169"/>
      <c r="AE1928" s="169"/>
      <c r="AF1928" s="180"/>
      <c r="AG1928" s="180"/>
      <c r="AH1928" s="207">
        <v>0</v>
      </c>
    </row>
    <row r="1929" spans="2:34" ht="24.75" x14ac:dyDescent="0.25">
      <c r="B1929" s="26"/>
      <c r="C1929" s="48" t="s">
        <v>1823</v>
      </c>
      <c r="D1929" s="49">
        <v>0</v>
      </c>
      <c r="E1929" s="23"/>
      <c r="F1929" s="286" t="s">
        <v>2522</v>
      </c>
      <c r="G1929" s="287" t="s">
        <v>2524</v>
      </c>
      <c r="H1929" s="287" t="s">
        <v>2523</v>
      </c>
      <c r="I1929" s="50">
        <v>0</v>
      </c>
      <c r="J1929" s="169"/>
      <c r="K1929" s="169"/>
      <c r="L1929" s="169"/>
      <c r="M1929" s="169"/>
      <c r="N1929" s="169"/>
      <c r="O1929" s="169"/>
      <c r="P1929" s="169"/>
      <c r="Q1929" s="169"/>
      <c r="R1929" s="169"/>
      <c r="S1929" s="207"/>
      <c r="T1929" s="169"/>
      <c r="U1929" s="169"/>
      <c r="V1929" s="169"/>
      <c r="W1929" s="180"/>
      <c r="X1929" s="207">
        <v>0</v>
      </c>
      <c r="Y1929" s="263">
        <v>0</v>
      </c>
      <c r="Z1929" s="169"/>
      <c r="AA1929" s="169"/>
      <c r="AB1929" s="169"/>
      <c r="AC1929" s="169"/>
      <c r="AD1929" s="169"/>
      <c r="AE1929" s="169"/>
      <c r="AF1929" s="180"/>
      <c r="AG1929" s="180"/>
      <c r="AH1929" s="207">
        <v>0</v>
      </c>
    </row>
    <row r="1930" spans="2:34" ht="24.75" x14ac:dyDescent="0.25">
      <c r="B1930" s="26"/>
      <c r="C1930" s="48" t="s">
        <v>1824</v>
      </c>
      <c r="D1930" s="49">
        <v>4</v>
      </c>
      <c r="E1930" s="23">
        <v>33.270000000000003</v>
      </c>
      <c r="F1930" s="286" t="s">
        <v>2522</v>
      </c>
      <c r="G1930" s="287" t="s">
        <v>2524</v>
      </c>
      <c r="H1930" s="287" t="s">
        <v>2523</v>
      </c>
      <c r="I1930" s="50">
        <v>133.08000000000001</v>
      </c>
      <c r="J1930" s="169"/>
      <c r="K1930" s="169"/>
      <c r="L1930" s="169"/>
      <c r="M1930" s="169"/>
      <c r="N1930" s="169"/>
      <c r="O1930" s="169"/>
      <c r="P1930" s="169"/>
      <c r="Q1930" s="169"/>
      <c r="R1930" s="169"/>
      <c r="S1930" s="207"/>
      <c r="T1930" s="169"/>
      <c r="U1930" s="169"/>
      <c r="V1930" s="169"/>
      <c r="W1930" s="180"/>
      <c r="X1930" s="207">
        <v>4</v>
      </c>
      <c r="Y1930" s="263">
        <v>133.08000000000001</v>
      </c>
      <c r="Z1930" s="169"/>
      <c r="AA1930" s="169"/>
      <c r="AB1930" s="169"/>
      <c r="AC1930" s="169"/>
      <c r="AD1930" s="169"/>
      <c r="AE1930" s="169"/>
      <c r="AF1930" s="180"/>
      <c r="AG1930" s="180"/>
      <c r="AH1930" s="207">
        <v>133.08000000000001</v>
      </c>
    </row>
    <row r="1931" spans="2:34" ht="24.75" x14ac:dyDescent="0.25">
      <c r="B1931" s="26"/>
      <c r="C1931" s="48" t="s">
        <v>1825</v>
      </c>
      <c r="D1931" s="49">
        <v>0</v>
      </c>
      <c r="E1931" s="23"/>
      <c r="F1931" s="286" t="s">
        <v>2522</v>
      </c>
      <c r="G1931" s="287" t="s">
        <v>2524</v>
      </c>
      <c r="H1931" s="287" t="s">
        <v>2523</v>
      </c>
      <c r="I1931" s="50">
        <v>0</v>
      </c>
      <c r="J1931" s="169"/>
      <c r="K1931" s="169"/>
      <c r="L1931" s="169"/>
      <c r="M1931" s="169"/>
      <c r="N1931" s="169"/>
      <c r="O1931" s="169"/>
      <c r="P1931" s="169"/>
      <c r="Q1931" s="169"/>
      <c r="R1931" s="169"/>
      <c r="S1931" s="207"/>
      <c r="T1931" s="169"/>
      <c r="U1931" s="169"/>
      <c r="V1931" s="169"/>
      <c r="W1931" s="180"/>
      <c r="X1931" s="207">
        <v>0</v>
      </c>
      <c r="Y1931" s="263">
        <v>0</v>
      </c>
      <c r="Z1931" s="169"/>
      <c r="AA1931" s="169"/>
      <c r="AB1931" s="169"/>
      <c r="AC1931" s="169"/>
      <c r="AD1931" s="169"/>
      <c r="AE1931" s="169"/>
      <c r="AF1931" s="180"/>
      <c r="AG1931" s="180"/>
      <c r="AH1931" s="207">
        <v>0</v>
      </c>
    </row>
    <row r="1932" spans="2:34" ht="24.75" x14ac:dyDescent="0.25">
      <c r="B1932" s="26"/>
      <c r="C1932" s="48" t="s">
        <v>1826</v>
      </c>
      <c r="D1932" s="49">
        <v>0</v>
      </c>
      <c r="E1932" s="23"/>
      <c r="F1932" s="286" t="s">
        <v>2522</v>
      </c>
      <c r="G1932" s="287" t="s">
        <v>2524</v>
      </c>
      <c r="H1932" s="287" t="s">
        <v>2523</v>
      </c>
      <c r="I1932" s="50">
        <v>0</v>
      </c>
      <c r="J1932" s="169"/>
      <c r="K1932" s="169"/>
      <c r="L1932" s="169"/>
      <c r="M1932" s="169"/>
      <c r="N1932" s="169"/>
      <c r="O1932" s="169"/>
      <c r="P1932" s="169"/>
      <c r="Q1932" s="169"/>
      <c r="R1932" s="169"/>
      <c r="S1932" s="207"/>
      <c r="T1932" s="169"/>
      <c r="U1932" s="169"/>
      <c r="V1932" s="169"/>
      <c r="W1932" s="180"/>
      <c r="X1932" s="207">
        <v>0</v>
      </c>
      <c r="Y1932" s="263">
        <v>0</v>
      </c>
      <c r="Z1932" s="169"/>
      <c r="AA1932" s="169"/>
      <c r="AB1932" s="169"/>
      <c r="AC1932" s="169"/>
      <c r="AD1932" s="169"/>
      <c r="AE1932" s="169"/>
      <c r="AF1932" s="180"/>
      <c r="AG1932" s="180"/>
      <c r="AH1932" s="207">
        <v>0</v>
      </c>
    </row>
    <row r="1933" spans="2:34" ht="24.75" x14ac:dyDescent="0.25">
      <c r="B1933" s="26"/>
      <c r="C1933" s="48" t="s">
        <v>1827</v>
      </c>
      <c r="D1933" s="49">
        <v>8</v>
      </c>
      <c r="E1933" s="23">
        <v>40</v>
      </c>
      <c r="F1933" s="286" t="s">
        <v>2522</v>
      </c>
      <c r="G1933" s="287" t="s">
        <v>2524</v>
      </c>
      <c r="H1933" s="287" t="s">
        <v>2523</v>
      </c>
      <c r="I1933" s="50">
        <v>320</v>
      </c>
      <c r="J1933" s="169"/>
      <c r="K1933" s="169"/>
      <c r="L1933" s="169"/>
      <c r="M1933" s="169"/>
      <c r="N1933" s="169"/>
      <c r="O1933" s="169"/>
      <c r="P1933" s="169"/>
      <c r="Q1933" s="169"/>
      <c r="R1933" s="169"/>
      <c r="S1933" s="207"/>
      <c r="T1933" s="169"/>
      <c r="U1933" s="169"/>
      <c r="V1933" s="169"/>
      <c r="W1933" s="180"/>
      <c r="X1933" s="207">
        <v>8</v>
      </c>
      <c r="Y1933" s="263">
        <v>320</v>
      </c>
      <c r="Z1933" s="169"/>
      <c r="AA1933" s="169"/>
      <c r="AB1933" s="169"/>
      <c r="AC1933" s="169"/>
      <c r="AD1933" s="169"/>
      <c r="AE1933" s="169"/>
      <c r="AF1933" s="180"/>
      <c r="AG1933" s="180"/>
      <c r="AH1933" s="207">
        <v>320</v>
      </c>
    </row>
    <row r="1934" spans="2:34" ht="24.75" x14ac:dyDescent="0.25">
      <c r="B1934" s="26"/>
      <c r="C1934" s="48" t="s">
        <v>1828</v>
      </c>
      <c r="D1934" s="49">
        <v>3</v>
      </c>
      <c r="E1934" s="23">
        <v>22</v>
      </c>
      <c r="F1934" s="286" t="s">
        <v>2522</v>
      </c>
      <c r="G1934" s="287" t="s">
        <v>2524</v>
      </c>
      <c r="H1934" s="287" t="s">
        <v>2523</v>
      </c>
      <c r="I1934" s="50">
        <v>66</v>
      </c>
      <c r="J1934" s="169"/>
      <c r="K1934" s="169"/>
      <c r="L1934" s="169"/>
      <c r="M1934" s="169"/>
      <c r="N1934" s="169"/>
      <c r="O1934" s="169"/>
      <c r="P1934" s="169"/>
      <c r="Q1934" s="169"/>
      <c r="R1934" s="169">
        <v>3</v>
      </c>
      <c r="S1934" s="207">
        <v>66</v>
      </c>
      <c r="T1934" s="169"/>
      <c r="U1934" s="169"/>
      <c r="V1934" s="169"/>
      <c r="W1934" s="180"/>
      <c r="X1934" s="207">
        <v>0</v>
      </c>
      <c r="Y1934" s="263">
        <v>0</v>
      </c>
      <c r="Z1934" s="169"/>
      <c r="AA1934" s="169"/>
      <c r="AB1934" s="169"/>
      <c r="AC1934" s="169"/>
      <c r="AD1934" s="169"/>
      <c r="AE1934" s="169"/>
      <c r="AF1934" s="180"/>
      <c r="AG1934" s="180"/>
      <c r="AH1934" s="207">
        <v>66</v>
      </c>
    </row>
    <row r="1935" spans="2:34" ht="24.75" x14ac:dyDescent="0.25">
      <c r="B1935" s="26"/>
      <c r="C1935" s="48" t="s">
        <v>1829</v>
      </c>
      <c r="D1935" s="49">
        <v>0</v>
      </c>
      <c r="E1935" s="23"/>
      <c r="F1935" s="286" t="s">
        <v>2522</v>
      </c>
      <c r="G1935" s="287" t="s">
        <v>2524</v>
      </c>
      <c r="H1935" s="287" t="s">
        <v>2523</v>
      </c>
      <c r="I1935" s="50">
        <v>0</v>
      </c>
      <c r="J1935" s="169"/>
      <c r="K1935" s="169"/>
      <c r="L1935" s="169"/>
      <c r="M1935" s="169"/>
      <c r="N1935" s="169"/>
      <c r="O1935" s="169"/>
      <c r="P1935" s="169"/>
      <c r="Q1935" s="169"/>
      <c r="R1935" s="169"/>
      <c r="S1935" s="207"/>
      <c r="T1935" s="169"/>
      <c r="U1935" s="169"/>
      <c r="V1935" s="169"/>
      <c r="W1935" s="180"/>
      <c r="X1935" s="207">
        <v>0</v>
      </c>
      <c r="Y1935" s="263">
        <v>0</v>
      </c>
      <c r="Z1935" s="169"/>
      <c r="AA1935" s="169"/>
      <c r="AB1935" s="169"/>
      <c r="AC1935" s="169"/>
      <c r="AD1935" s="169"/>
      <c r="AE1935" s="169"/>
      <c r="AF1935" s="180"/>
      <c r="AG1935" s="180"/>
      <c r="AH1935" s="207">
        <v>0</v>
      </c>
    </row>
    <row r="1936" spans="2:34" ht="24.75" x14ac:dyDescent="0.25">
      <c r="B1936" s="26"/>
      <c r="C1936" s="48" t="s">
        <v>1830</v>
      </c>
      <c r="D1936" s="49">
        <v>6</v>
      </c>
      <c r="E1936" s="23">
        <v>79.50333333333333</v>
      </c>
      <c r="F1936" s="286" t="s">
        <v>2522</v>
      </c>
      <c r="G1936" s="287" t="s">
        <v>2524</v>
      </c>
      <c r="H1936" s="287" t="s">
        <v>2523</v>
      </c>
      <c r="I1936" s="50">
        <v>477.02</v>
      </c>
      <c r="J1936" s="169"/>
      <c r="K1936" s="169"/>
      <c r="L1936" s="169"/>
      <c r="M1936" s="169"/>
      <c r="N1936" s="169"/>
      <c r="O1936" s="169"/>
      <c r="P1936" s="169"/>
      <c r="Q1936" s="169"/>
      <c r="R1936" s="207"/>
      <c r="S1936" s="207"/>
      <c r="T1936" s="169"/>
      <c r="U1936" s="169"/>
      <c r="V1936" s="169"/>
      <c r="W1936" s="180"/>
      <c r="X1936" s="207">
        <v>6</v>
      </c>
      <c r="Y1936" s="263">
        <v>477.02</v>
      </c>
      <c r="Z1936" s="169"/>
      <c r="AA1936" s="169"/>
      <c r="AB1936" s="169"/>
      <c r="AC1936" s="169"/>
      <c r="AD1936" s="169"/>
      <c r="AE1936" s="169"/>
      <c r="AF1936" s="180"/>
      <c r="AG1936" s="180"/>
      <c r="AH1936" s="207">
        <v>477.02</v>
      </c>
    </row>
    <row r="1937" spans="2:34" ht="24.75" x14ac:dyDescent="0.25">
      <c r="B1937" s="26"/>
      <c r="C1937" s="48" t="s">
        <v>1831</v>
      </c>
      <c r="D1937" s="49">
        <v>4</v>
      </c>
      <c r="E1937" s="23">
        <v>67.392499999999998</v>
      </c>
      <c r="F1937" s="286" t="s">
        <v>2522</v>
      </c>
      <c r="G1937" s="287" t="s">
        <v>2524</v>
      </c>
      <c r="H1937" s="287" t="s">
        <v>2523</v>
      </c>
      <c r="I1937" s="50">
        <v>269.57</v>
      </c>
      <c r="J1937" s="169"/>
      <c r="K1937" s="169"/>
      <c r="L1937" s="169"/>
      <c r="M1937" s="169"/>
      <c r="N1937" s="169"/>
      <c r="O1937" s="169"/>
      <c r="P1937" s="169"/>
      <c r="Q1937" s="169"/>
      <c r="R1937" s="169">
        <v>3</v>
      </c>
      <c r="S1937" s="207">
        <v>202.17750000000001</v>
      </c>
      <c r="T1937" s="169"/>
      <c r="U1937" s="169"/>
      <c r="V1937" s="169"/>
      <c r="W1937" s="180"/>
      <c r="X1937" s="207">
        <v>1</v>
      </c>
      <c r="Y1937" s="263">
        <v>67.392499999999984</v>
      </c>
      <c r="Z1937" s="169"/>
      <c r="AA1937" s="169"/>
      <c r="AB1937" s="169"/>
      <c r="AC1937" s="169"/>
      <c r="AD1937" s="169"/>
      <c r="AE1937" s="169"/>
      <c r="AF1937" s="180"/>
      <c r="AG1937" s="180"/>
      <c r="AH1937" s="207">
        <v>269.57</v>
      </c>
    </row>
    <row r="1938" spans="2:34" ht="24.75" x14ac:dyDescent="0.25">
      <c r="B1938" s="26"/>
      <c r="C1938" s="48" t="s">
        <v>1832</v>
      </c>
      <c r="D1938" s="49">
        <v>0</v>
      </c>
      <c r="E1938" s="23"/>
      <c r="F1938" s="286" t="s">
        <v>2522</v>
      </c>
      <c r="G1938" s="287" t="s">
        <v>2524</v>
      </c>
      <c r="H1938" s="287" t="s">
        <v>2523</v>
      </c>
      <c r="I1938" s="50">
        <v>0</v>
      </c>
      <c r="J1938" s="169"/>
      <c r="K1938" s="169"/>
      <c r="L1938" s="169"/>
      <c r="M1938" s="169"/>
      <c r="N1938" s="169"/>
      <c r="O1938" s="169"/>
      <c r="P1938" s="169"/>
      <c r="Q1938" s="169"/>
      <c r="R1938" s="169"/>
      <c r="S1938" s="207"/>
      <c r="T1938" s="169"/>
      <c r="U1938" s="169"/>
      <c r="V1938" s="169"/>
      <c r="W1938" s="180"/>
      <c r="X1938" s="207">
        <v>0</v>
      </c>
      <c r="Y1938" s="263">
        <v>0</v>
      </c>
      <c r="Z1938" s="169"/>
      <c r="AA1938" s="169"/>
      <c r="AB1938" s="169"/>
      <c r="AC1938" s="169"/>
      <c r="AD1938" s="169"/>
      <c r="AE1938" s="169"/>
      <c r="AF1938" s="180"/>
      <c r="AG1938" s="180"/>
      <c r="AH1938" s="207">
        <v>0</v>
      </c>
    </row>
    <row r="1939" spans="2:34" ht="24.75" x14ac:dyDescent="0.25">
      <c r="B1939" s="26"/>
      <c r="C1939" s="48" t="s">
        <v>1833</v>
      </c>
      <c r="D1939" s="49">
        <v>1</v>
      </c>
      <c r="E1939" s="23">
        <v>25.84</v>
      </c>
      <c r="F1939" s="286" t="s">
        <v>2522</v>
      </c>
      <c r="G1939" s="287" t="s">
        <v>2524</v>
      </c>
      <c r="H1939" s="287" t="s">
        <v>2523</v>
      </c>
      <c r="I1939" s="50">
        <v>25.84</v>
      </c>
      <c r="J1939" s="169"/>
      <c r="K1939" s="169"/>
      <c r="L1939" s="169"/>
      <c r="M1939" s="169"/>
      <c r="N1939" s="169"/>
      <c r="O1939" s="169"/>
      <c r="P1939" s="169"/>
      <c r="Q1939" s="169"/>
      <c r="R1939" s="169"/>
      <c r="S1939" s="207"/>
      <c r="T1939" s="169"/>
      <c r="U1939" s="169"/>
      <c r="V1939" s="169"/>
      <c r="W1939" s="180"/>
      <c r="X1939" s="207">
        <v>1</v>
      </c>
      <c r="Y1939" s="263">
        <v>25.84</v>
      </c>
      <c r="Z1939" s="169"/>
      <c r="AA1939" s="169"/>
      <c r="AB1939" s="169"/>
      <c r="AC1939" s="169"/>
      <c r="AD1939" s="169"/>
      <c r="AE1939" s="169"/>
      <c r="AF1939" s="180"/>
      <c r="AG1939" s="180"/>
      <c r="AH1939" s="207">
        <v>25.84</v>
      </c>
    </row>
    <row r="1940" spans="2:34" ht="24.75" x14ac:dyDescent="0.25">
      <c r="B1940" s="26"/>
      <c r="C1940" s="48" t="s">
        <v>1834</v>
      </c>
      <c r="D1940" s="49">
        <v>31</v>
      </c>
      <c r="E1940" s="23">
        <v>509.26309677419346</v>
      </c>
      <c r="F1940" s="286" t="s">
        <v>2522</v>
      </c>
      <c r="G1940" s="287" t="s">
        <v>2524</v>
      </c>
      <c r="H1940" s="287" t="s">
        <v>2523</v>
      </c>
      <c r="I1940" s="50">
        <v>15787.155999999997</v>
      </c>
      <c r="J1940" s="169"/>
      <c r="K1940" s="169"/>
      <c r="L1940" s="169"/>
      <c r="M1940" s="169"/>
      <c r="N1940" s="169"/>
      <c r="O1940" s="169"/>
      <c r="P1940" s="169"/>
      <c r="Q1940" s="169"/>
      <c r="R1940" s="169"/>
      <c r="S1940" s="207"/>
      <c r="T1940" s="169"/>
      <c r="U1940" s="169"/>
      <c r="V1940" s="169"/>
      <c r="W1940" s="180"/>
      <c r="X1940" s="207">
        <v>31</v>
      </c>
      <c r="Y1940" s="263">
        <v>15787.155999999997</v>
      </c>
      <c r="Z1940" s="169"/>
      <c r="AA1940" s="169"/>
      <c r="AB1940" s="169"/>
      <c r="AC1940" s="169"/>
      <c r="AD1940" s="169"/>
      <c r="AE1940" s="169"/>
      <c r="AF1940" s="180"/>
      <c r="AG1940" s="180"/>
      <c r="AH1940" s="207">
        <v>15787.155999999997</v>
      </c>
    </row>
    <row r="1941" spans="2:34" ht="24.75" x14ac:dyDescent="0.25">
      <c r="B1941" s="26"/>
      <c r="C1941" s="48" t="s">
        <v>1835</v>
      </c>
      <c r="D1941" s="49">
        <v>0</v>
      </c>
      <c r="E1941" s="23"/>
      <c r="F1941" s="286" t="s">
        <v>2522</v>
      </c>
      <c r="G1941" s="287" t="s">
        <v>2524</v>
      </c>
      <c r="H1941" s="287" t="s">
        <v>2523</v>
      </c>
      <c r="I1941" s="50">
        <v>0</v>
      </c>
      <c r="J1941" s="169"/>
      <c r="K1941" s="169"/>
      <c r="L1941" s="169"/>
      <c r="M1941" s="169"/>
      <c r="N1941" s="169"/>
      <c r="O1941" s="169"/>
      <c r="P1941" s="169"/>
      <c r="Q1941" s="169"/>
      <c r="R1941" s="169"/>
      <c r="S1941" s="207"/>
      <c r="T1941" s="169"/>
      <c r="U1941" s="169"/>
      <c r="V1941" s="169"/>
      <c r="W1941" s="180"/>
      <c r="X1941" s="207">
        <v>0</v>
      </c>
      <c r="Y1941" s="263">
        <v>0</v>
      </c>
      <c r="Z1941" s="169"/>
      <c r="AA1941" s="169"/>
      <c r="AB1941" s="169"/>
      <c r="AC1941" s="169"/>
      <c r="AD1941" s="169"/>
      <c r="AE1941" s="169"/>
      <c r="AF1941" s="180"/>
      <c r="AG1941" s="180"/>
      <c r="AH1941" s="207">
        <v>0</v>
      </c>
    </row>
    <row r="1942" spans="2:34" ht="24.75" x14ac:dyDescent="0.25">
      <c r="B1942" s="26"/>
      <c r="C1942" s="48" t="s">
        <v>1836</v>
      </c>
      <c r="D1942" s="49">
        <v>1</v>
      </c>
      <c r="E1942" s="23">
        <v>58.88</v>
      </c>
      <c r="F1942" s="286" t="s">
        <v>2522</v>
      </c>
      <c r="G1942" s="287" t="s">
        <v>2524</v>
      </c>
      <c r="H1942" s="287" t="s">
        <v>2523</v>
      </c>
      <c r="I1942" s="50">
        <v>58.88</v>
      </c>
      <c r="J1942" s="169"/>
      <c r="K1942" s="169"/>
      <c r="L1942" s="169"/>
      <c r="M1942" s="169"/>
      <c r="N1942" s="169"/>
      <c r="O1942" s="169"/>
      <c r="P1942" s="169"/>
      <c r="Q1942" s="169"/>
      <c r="R1942" s="169"/>
      <c r="S1942" s="207"/>
      <c r="T1942" s="169"/>
      <c r="U1942" s="169"/>
      <c r="V1942" s="169"/>
      <c r="W1942" s="180"/>
      <c r="X1942" s="207">
        <v>1</v>
      </c>
      <c r="Y1942" s="263">
        <v>58.88</v>
      </c>
      <c r="Z1942" s="169"/>
      <c r="AA1942" s="169"/>
      <c r="AB1942" s="169"/>
      <c r="AC1942" s="169"/>
      <c r="AD1942" s="169"/>
      <c r="AE1942" s="169"/>
      <c r="AF1942" s="180"/>
      <c r="AG1942" s="180"/>
      <c r="AH1942" s="207">
        <v>58.88</v>
      </c>
    </row>
    <row r="1943" spans="2:34" ht="24.75" x14ac:dyDescent="0.25">
      <c r="B1943" s="26"/>
      <c r="C1943" s="48" t="s">
        <v>1837</v>
      </c>
      <c r="D1943" s="49">
        <v>0</v>
      </c>
      <c r="E1943" s="23"/>
      <c r="F1943" s="286" t="s">
        <v>2522</v>
      </c>
      <c r="G1943" s="287" t="s">
        <v>2524</v>
      </c>
      <c r="H1943" s="287" t="s">
        <v>2523</v>
      </c>
      <c r="I1943" s="50">
        <v>0</v>
      </c>
      <c r="J1943" s="169"/>
      <c r="K1943" s="169"/>
      <c r="L1943" s="169"/>
      <c r="M1943" s="169"/>
      <c r="N1943" s="169"/>
      <c r="O1943" s="169"/>
      <c r="P1943" s="169"/>
      <c r="Q1943" s="169"/>
      <c r="R1943" s="169"/>
      <c r="S1943" s="207"/>
      <c r="T1943" s="169"/>
      <c r="U1943" s="169"/>
      <c r="V1943" s="169"/>
      <c r="W1943" s="180"/>
      <c r="X1943" s="207">
        <v>0</v>
      </c>
      <c r="Y1943" s="263">
        <v>0</v>
      </c>
      <c r="Z1943" s="169"/>
      <c r="AA1943" s="169"/>
      <c r="AB1943" s="169"/>
      <c r="AC1943" s="169"/>
      <c r="AD1943" s="169"/>
      <c r="AE1943" s="169"/>
      <c r="AF1943" s="180"/>
      <c r="AG1943" s="180"/>
      <c r="AH1943" s="207">
        <v>0</v>
      </c>
    </row>
    <row r="1944" spans="2:34" ht="24.75" x14ac:dyDescent="0.25">
      <c r="B1944" s="26"/>
      <c r="C1944" s="48" t="s">
        <v>1838</v>
      </c>
      <c r="D1944" s="49">
        <v>5</v>
      </c>
      <c r="E1944" s="23">
        <v>117.60999999999999</v>
      </c>
      <c r="F1944" s="286" t="s">
        <v>2522</v>
      </c>
      <c r="G1944" s="287" t="s">
        <v>2524</v>
      </c>
      <c r="H1944" s="287" t="s">
        <v>2523</v>
      </c>
      <c r="I1944" s="50">
        <v>588.04999999999995</v>
      </c>
      <c r="J1944" s="169"/>
      <c r="K1944" s="169"/>
      <c r="L1944" s="169"/>
      <c r="M1944" s="169"/>
      <c r="N1944" s="169"/>
      <c r="O1944" s="169"/>
      <c r="P1944" s="169"/>
      <c r="Q1944" s="169"/>
      <c r="R1944" s="169"/>
      <c r="S1944" s="207"/>
      <c r="T1944" s="169"/>
      <c r="U1944" s="169"/>
      <c r="V1944" s="169"/>
      <c r="W1944" s="180"/>
      <c r="X1944" s="207">
        <v>5</v>
      </c>
      <c r="Y1944" s="263">
        <v>588.04999999999995</v>
      </c>
      <c r="Z1944" s="169"/>
      <c r="AA1944" s="169"/>
      <c r="AB1944" s="169"/>
      <c r="AC1944" s="169"/>
      <c r="AD1944" s="169"/>
      <c r="AE1944" s="169"/>
      <c r="AF1944" s="180"/>
      <c r="AG1944" s="180"/>
      <c r="AH1944" s="207">
        <v>588.04999999999995</v>
      </c>
    </row>
    <row r="1945" spans="2:34" ht="24.75" x14ac:dyDescent="0.25">
      <c r="B1945" s="26"/>
      <c r="C1945" s="48" t="s">
        <v>1839</v>
      </c>
      <c r="D1945" s="49">
        <v>1</v>
      </c>
      <c r="E1945" s="23">
        <v>221.96</v>
      </c>
      <c r="F1945" s="286" t="s">
        <v>2522</v>
      </c>
      <c r="G1945" s="287" t="s">
        <v>2524</v>
      </c>
      <c r="H1945" s="287" t="s">
        <v>2523</v>
      </c>
      <c r="I1945" s="50">
        <v>221.96</v>
      </c>
      <c r="J1945" s="169"/>
      <c r="K1945" s="169"/>
      <c r="L1945" s="169"/>
      <c r="M1945" s="169"/>
      <c r="N1945" s="169"/>
      <c r="O1945" s="169"/>
      <c r="P1945" s="169"/>
      <c r="Q1945" s="169"/>
      <c r="R1945" s="169"/>
      <c r="S1945" s="207"/>
      <c r="T1945" s="169"/>
      <c r="U1945" s="169"/>
      <c r="V1945" s="169"/>
      <c r="W1945" s="180"/>
      <c r="X1945" s="207">
        <v>1</v>
      </c>
      <c r="Y1945" s="263">
        <v>221.96</v>
      </c>
      <c r="Z1945" s="169"/>
      <c r="AA1945" s="169"/>
      <c r="AB1945" s="169"/>
      <c r="AC1945" s="169"/>
      <c r="AD1945" s="169"/>
      <c r="AE1945" s="169"/>
      <c r="AF1945" s="180"/>
      <c r="AG1945" s="180"/>
      <c r="AH1945" s="207">
        <v>221.96</v>
      </c>
    </row>
    <row r="1946" spans="2:34" ht="24.75" x14ac:dyDescent="0.25">
      <c r="B1946" s="26"/>
      <c r="C1946" s="48" t="s">
        <v>1840</v>
      </c>
      <c r="D1946" s="49">
        <v>0</v>
      </c>
      <c r="E1946" s="23"/>
      <c r="F1946" s="286" t="s">
        <v>2522</v>
      </c>
      <c r="G1946" s="287" t="s">
        <v>2524</v>
      </c>
      <c r="H1946" s="287" t="s">
        <v>2523</v>
      </c>
      <c r="I1946" s="50">
        <v>0</v>
      </c>
      <c r="J1946" s="169"/>
      <c r="K1946" s="169"/>
      <c r="L1946" s="169"/>
      <c r="M1946" s="169"/>
      <c r="N1946" s="169"/>
      <c r="O1946" s="169"/>
      <c r="P1946" s="169"/>
      <c r="Q1946" s="169"/>
      <c r="R1946" s="169"/>
      <c r="S1946" s="207"/>
      <c r="T1946" s="169"/>
      <c r="U1946" s="169"/>
      <c r="V1946" s="169"/>
      <c r="W1946" s="180"/>
      <c r="X1946" s="207">
        <v>0</v>
      </c>
      <c r="Y1946" s="263">
        <v>0</v>
      </c>
      <c r="Z1946" s="169"/>
      <c r="AA1946" s="169"/>
      <c r="AB1946" s="169"/>
      <c r="AC1946" s="169"/>
      <c r="AD1946" s="169"/>
      <c r="AE1946" s="169"/>
      <c r="AF1946" s="180"/>
      <c r="AG1946" s="180"/>
      <c r="AH1946" s="207">
        <v>0</v>
      </c>
    </row>
    <row r="1947" spans="2:34" ht="24.75" x14ac:dyDescent="0.25">
      <c r="B1947" s="26"/>
      <c r="C1947" s="48" t="s">
        <v>1841</v>
      </c>
      <c r="D1947" s="49">
        <v>11</v>
      </c>
      <c r="E1947" s="23">
        <v>110.87254545454545</v>
      </c>
      <c r="F1947" s="286" t="s">
        <v>2522</v>
      </c>
      <c r="G1947" s="287" t="s">
        <v>2524</v>
      </c>
      <c r="H1947" s="287" t="s">
        <v>2523</v>
      </c>
      <c r="I1947" s="50">
        <v>1219.598</v>
      </c>
      <c r="J1947" s="169"/>
      <c r="K1947" s="169"/>
      <c r="L1947" s="169"/>
      <c r="M1947" s="169"/>
      <c r="N1947" s="169"/>
      <c r="O1947" s="169"/>
      <c r="P1947" s="169"/>
      <c r="Q1947" s="169"/>
      <c r="R1947" s="169">
        <v>10</v>
      </c>
      <c r="S1947" s="207">
        <v>1108.7254545454543</v>
      </c>
      <c r="T1947" s="169"/>
      <c r="U1947" s="169"/>
      <c r="V1947" s="169"/>
      <c r="W1947" s="180"/>
      <c r="X1947" s="207">
        <v>1</v>
      </c>
      <c r="Y1947" s="263">
        <v>110.87254545454562</v>
      </c>
      <c r="Z1947" s="169"/>
      <c r="AA1947" s="169"/>
      <c r="AB1947" s="169"/>
      <c r="AC1947" s="169"/>
      <c r="AD1947" s="169"/>
      <c r="AE1947" s="169"/>
      <c r="AF1947" s="180"/>
      <c r="AG1947" s="180"/>
      <c r="AH1947" s="207">
        <v>1219.598</v>
      </c>
    </row>
    <row r="1948" spans="2:34" ht="24.75" x14ac:dyDescent="0.25">
      <c r="B1948" s="26"/>
      <c r="C1948" s="48" t="s">
        <v>1842</v>
      </c>
      <c r="D1948" s="49">
        <v>0</v>
      </c>
      <c r="E1948" s="23"/>
      <c r="F1948" s="286" t="s">
        <v>2522</v>
      </c>
      <c r="G1948" s="287" t="s">
        <v>2524</v>
      </c>
      <c r="H1948" s="287" t="s">
        <v>2523</v>
      </c>
      <c r="I1948" s="50">
        <v>0</v>
      </c>
      <c r="J1948" s="169"/>
      <c r="K1948" s="169"/>
      <c r="L1948" s="169"/>
      <c r="M1948" s="169"/>
      <c r="N1948" s="169"/>
      <c r="O1948" s="169"/>
      <c r="P1948" s="169"/>
      <c r="Q1948" s="169"/>
      <c r="R1948" s="169"/>
      <c r="S1948" s="207"/>
      <c r="T1948" s="169"/>
      <c r="U1948" s="169"/>
      <c r="V1948" s="169"/>
      <c r="W1948" s="180"/>
      <c r="X1948" s="207">
        <v>0</v>
      </c>
      <c r="Y1948" s="263">
        <v>0</v>
      </c>
      <c r="Z1948" s="169"/>
      <c r="AA1948" s="169"/>
      <c r="AB1948" s="169"/>
      <c r="AC1948" s="169"/>
      <c r="AD1948" s="169"/>
      <c r="AE1948" s="169"/>
      <c r="AF1948" s="180"/>
      <c r="AG1948" s="180"/>
      <c r="AH1948" s="207">
        <v>0</v>
      </c>
    </row>
    <row r="1949" spans="2:34" ht="24.75" x14ac:dyDescent="0.25">
      <c r="B1949" s="26"/>
      <c r="C1949" s="48" t="s">
        <v>1843</v>
      </c>
      <c r="D1949" s="49">
        <v>0</v>
      </c>
      <c r="E1949" s="23"/>
      <c r="F1949" s="286" t="s">
        <v>2522</v>
      </c>
      <c r="G1949" s="287" t="s">
        <v>2524</v>
      </c>
      <c r="H1949" s="287" t="s">
        <v>2523</v>
      </c>
      <c r="I1949" s="50">
        <v>0</v>
      </c>
      <c r="J1949" s="169"/>
      <c r="K1949" s="169"/>
      <c r="L1949" s="169"/>
      <c r="M1949" s="169"/>
      <c r="N1949" s="169"/>
      <c r="O1949" s="169"/>
      <c r="P1949" s="169"/>
      <c r="Q1949" s="169"/>
      <c r="R1949" s="169"/>
      <c r="S1949" s="207"/>
      <c r="T1949" s="169"/>
      <c r="U1949" s="169"/>
      <c r="V1949" s="169"/>
      <c r="W1949" s="180"/>
      <c r="X1949" s="207">
        <v>0</v>
      </c>
      <c r="Y1949" s="263">
        <v>0</v>
      </c>
      <c r="Z1949" s="169"/>
      <c r="AA1949" s="169"/>
      <c r="AB1949" s="169"/>
      <c r="AC1949" s="169"/>
      <c r="AD1949" s="169"/>
      <c r="AE1949" s="169"/>
      <c r="AF1949" s="180"/>
      <c r="AG1949" s="180"/>
      <c r="AH1949" s="207">
        <v>0</v>
      </c>
    </row>
    <row r="1950" spans="2:34" ht="24.75" x14ac:dyDescent="0.25">
      <c r="B1950" s="26"/>
      <c r="C1950" s="48" t="s">
        <v>1844</v>
      </c>
      <c r="D1950" s="49">
        <v>0</v>
      </c>
      <c r="E1950" s="23"/>
      <c r="F1950" s="286" t="s">
        <v>2522</v>
      </c>
      <c r="G1950" s="287" t="s">
        <v>2524</v>
      </c>
      <c r="H1950" s="287" t="s">
        <v>2523</v>
      </c>
      <c r="I1950" s="50">
        <v>0</v>
      </c>
      <c r="J1950" s="169"/>
      <c r="K1950" s="169"/>
      <c r="L1950" s="169"/>
      <c r="M1950" s="169"/>
      <c r="N1950" s="169"/>
      <c r="O1950" s="169"/>
      <c r="P1950" s="169"/>
      <c r="Q1950" s="169"/>
      <c r="R1950" s="169"/>
      <c r="S1950" s="207"/>
      <c r="T1950" s="169"/>
      <c r="U1950" s="169"/>
      <c r="V1950" s="169"/>
      <c r="W1950" s="180"/>
      <c r="X1950" s="207">
        <v>0</v>
      </c>
      <c r="Y1950" s="263">
        <v>0</v>
      </c>
      <c r="Z1950" s="169"/>
      <c r="AA1950" s="169"/>
      <c r="AB1950" s="169"/>
      <c r="AC1950" s="169"/>
      <c r="AD1950" s="169"/>
      <c r="AE1950" s="169"/>
      <c r="AF1950" s="180"/>
      <c r="AG1950" s="180"/>
      <c r="AH1950" s="207">
        <v>0</v>
      </c>
    </row>
    <row r="1951" spans="2:34" ht="24.75" x14ac:dyDescent="0.25">
      <c r="B1951" s="26"/>
      <c r="C1951" s="48" t="s">
        <v>1845</v>
      </c>
      <c r="D1951" s="49">
        <v>0</v>
      </c>
      <c r="E1951" s="23"/>
      <c r="F1951" s="286" t="s">
        <v>2522</v>
      </c>
      <c r="G1951" s="287" t="s">
        <v>2524</v>
      </c>
      <c r="H1951" s="287" t="s">
        <v>2523</v>
      </c>
      <c r="I1951" s="50">
        <v>0</v>
      </c>
      <c r="J1951" s="169"/>
      <c r="K1951" s="169"/>
      <c r="L1951" s="169"/>
      <c r="M1951" s="169"/>
      <c r="N1951" s="169"/>
      <c r="O1951" s="169"/>
      <c r="P1951" s="169"/>
      <c r="Q1951" s="169"/>
      <c r="R1951" s="169"/>
      <c r="S1951" s="207"/>
      <c r="T1951" s="169"/>
      <c r="U1951" s="169"/>
      <c r="V1951" s="169"/>
      <c r="W1951" s="180"/>
      <c r="X1951" s="207">
        <v>0</v>
      </c>
      <c r="Y1951" s="263">
        <v>0</v>
      </c>
      <c r="Z1951" s="169"/>
      <c r="AA1951" s="169"/>
      <c r="AB1951" s="169"/>
      <c r="AC1951" s="169"/>
      <c r="AD1951" s="169"/>
      <c r="AE1951" s="169"/>
      <c r="AF1951" s="180"/>
      <c r="AG1951" s="180"/>
      <c r="AH1951" s="207">
        <v>0</v>
      </c>
    </row>
    <row r="1952" spans="2:34" ht="24.75" x14ac:dyDescent="0.25">
      <c r="B1952" s="26"/>
      <c r="C1952" s="48" t="s">
        <v>1846</v>
      </c>
      <c r="D1952" s="49">
        <v>0</v>
      </c>
      <c r="E1952" s="23"/>
      <c r="F1952" s="286" t="s">
        <v>2522</v>
      </c>
      <c r="G1952" s="287" t="s">
        <v>2524</v>
      </c>
      <c r="H1952" s="287" t="s">
        <v>2523</v>
      </c>
      <c r="I1952" s="50">
        <v>0</v>
      </c>
      <c r="J1952" s="169"/>
      <c r="K1952" s="169"/>
      <c r="L1952" s="169"/>
      <c r="M1952" s="169"/>
      <c r="N1952" s="169"/>
      <c r="O1952" s="169"/>
      <c r="P1952" s="169"/>
      <c r="Q1952" s="169"/>
      <c r="R1952" s="169"/>
      <c r="S1952" s="207"/>
      <c r="T1952" s="169"/>
      <c r="U1952" s="169"/>
      <c r="V1952" s="169"/>
      <c r="W1952" s="180"/>
      <c r="X1952" s="207">
        <v>0</v>
      </c>
      <c r="Y1952" s="263">
        <v>0</v>
      </c>
      <c r="Z1952" s="169"/>
      <c r="AA1952" s="169"/>
      <c r="AB1952" s="169"/>
      <c r="AC1952" s="169"/>
      <c r="AD1952" s="169"/>
      <c r="AE1952" s="169"/>
      <c r="AF1952" s="180"/>
      <c r="AG1952" s="180"/>
      <c r="AH1952" s="207">
        <v>0</v>
      </c>
    </row>
    <row r="1953" spans="2:34" ht="24.75" x14ac:dyDescent="0.25">
      <c r="B1953" s="26"/>
      <c r="C1953" s="48" t="s">
        <v>1847</v>
      </c>
      <c r="D1953" s="49">
        <v>0</v>
      </c>
      <c r="E1953" s="23"/>
      <c r="F1953" s="286" t="s">
        <v>2522</v>
      </c>
      <c r="G1953" s="287" t="s">
        <v>2524</v>
      </c>
      <c r="H1953" s="287" t="s">
        <v>2523</v>
      </c>
      <c r="I1953" s="50">
        <v>0</v>
      </c>
      <c r="J1953" s="169"/>
      <c r="K1953" s="169"/>
      <c r="L1953" s="169"/>
      <c r="M1953" s="169"/>
      <c r="N1953" s="169"/>
      <c r="O1953" s="169"/>
      <c r="P1953" s="169"/>
      <c r="Q1953" s="169"/>
      <c r="R1953" s="169"/>
      <c r="S1953" s="207"/>
      <c r="T1953" s="169"/>
      <c r="U1953" s="169"/>
      <c r="V1953" s="169"/>
      <c r="W1953" s="180"/>
      <c r="X1953" s="207">
        <v>0</v>
      </c>
      <c r="Y1953" s="263">
        <v>0</v>
      </c>
      <c r="Z1953" s="169"/>
      <c r="AA1953" s="169"/>
      <c r="AB1953" s="169"/>
      <c r="AC1953" s="169"/>
      <c r="AD1953" s="169"/>
      <c r="AE1953" s="169"/>
      <c r="AF1953" s="180"/>
      <c r="AG1953" s="180"/>
      <c r="AH1953" s="207">
        <v>0</v>
      </c>
    </row>
    <row r="1954" spans="2:34" ht="24.75" x14ac:dyDescent="0.25">
      <c r="B1954" s="26"/>
      <c r="C1954" s="48" t="s">
        <v>1848</v>
      </c>
      <c r="D1954" s="49">
        <v>0</v>
      </c>
      <c r="E1954" s="23"/>
      <c r="F1954" s="286" t="s">
        <v>2522</v>
      </c>
      <c r="G1954" s="287" t="s">
        <v>2524</v>
      </c>
      <c r="H1954" s="287" t="s">
        <v>2523</v>
      </c>
      <c r="I1954" s="50">
        <v>0</v>
      </c>
      <c r="J1954" s="169"/>
      <c r="K1954" s="169"/>
      <c r="L1954" s="169"/>
      <c r="M1954" s="169"/>
      <c r="N1954" s="169"/>
      <c r="O1954" s="169"/>
      <c r="P1954" s="169"/>
      <c r="Q1954" s="169"/>
      <c r="R1954" s="169"/>
      <c r="S1954" s="207"/>
      <c r="T1954" s="169"/>
      <c r="U1954" s="169"/>
      <c r="V1954" s="169"/>
      <c r="W1954" s="180"/>
      <c r="X1954" s="207">
        <v>0</v>
      </c>
      <c r="Y1954" s="263">
        <v>0</v>
      </c>
      <c r="Z1954" s="169"/>
      <c r="AA1954" s="169"/>
      <c r="AB1954" s="169"/>
      <c r="AC1954" s="169"/>
      <c r="AD1954" s="169"/>
      <c r="AE1954" s="169"/>
      <c r="AF1954" s="180"/>
      <c r="AG1954" s="180"/>
      <c r="AH1954" s="207">
        <v>0</v>
      </c>
    </row>
    <row r="1955" spans="2:34" ht="24.75" x14ac:dyDescent="0.25">
      <c r="B1955" s="26"/>
      <c r="C1955" s="48" t="s">
        <v>1849</v>
      </c>
      <c r="D1955" s="49">
        <v>21</v>
      </c>
      <c r="E1955" s="23">
        <v>106.51657142857142</v>
      </c>
      <c r="F1955" s="286" t="s">
        <v>2522</v>
      </c>
      <c r="G1955" s="287" t="s">
        <v>2524</v>
      </c>
      <c r="H1955" s="287" t="s">
        <v>2523</v>
      </c>
      <c r="I1955" s="50">
        <v>2236.848</v>
      </c>
      <c r="J1955" s="169"/>
      <c r="K1955" s="169"/>
      <c r="L1955" s="169"/>
      <c r="M1955" s="169"/>
      <c r="N1955" s="169"/>
      <c r="O1955" s="169"/>
      <c r="P1955" s="169"/>
      <c r="Q1955" s="169"/>
      <c r="R1955" s="169"/>
      <c r="S1955" s="207"/>
      <c r="T1955" s="169"/>
      <c r="U1955" s="169"/>
      <c r="V1955" s="169"/>
      <c r="W1955" s="180"/>
      <c r="X1955" s="207">
        <v>21</v>
      </c>
      <c r="Y1955" s="263">
        <v>2236.848</v>
      </c>
      <c r="Z1955" s="169"/>
      <c r="AA1955" s="169"/>
      <c r="AB1955" s="169"/>
      <c r="AC1955" s="169"/>
      <c r="AD1955" s="169"/>
      <c r="AE1955" s="169"/>
      <c r="AF1955" s="180"/>
      <c r="AG1955" s="180"/>
      <c r="AH1955" s="207">
        <v>2236.848</v>
      </c>
    </row>
    <row r="1956" spans="2:34" ht="24.75" x14ac:dyDescent="0.25">
      <c r="B1956" s="26"/>
      <c r="C1956" s="48" t="s">
        <v>1850</v>
      </c>
      <c r="D1956" s="49">
        <v>2</v>
      </c>
      <c r="E1956" s="23">
        <v>41.04</v>
      </c>
      <c r="F1956" s="286" t="s">
        <v>2522</v>
      </c>
      <c r="G1956" s="287" t="s">
        <v>2524</v>
      </c>
      <c r="H1956" s="287" t="s">
        <v>2523</v>
      </c>
      <c r="I1956" s="50">
        <v>82.08</v>
      </c>
      <c r="J1956" s="169"/>
      <c r="K1956" s="169"/>
      <c r="L1956" s="169"/>
      <c r="M1956" s="169"/>
      <c r="N1956" s="169"/>
      <c r="O1956" s="169"/>
      <c r="P1956" s="169"/>
      <c r="Q1956" s="169"/>
      <c r="R1956" s="169">
        <v>2</v>
      </c>
      <c r="S1956" s="207">
        <v>82.08</v>
      </c>
      <c r="T1956" s="169"/>
      <c r="U1956" s="169"/>
      <c r="V1956" s="169"/>
      <c r="W1956" s="180"/>
      <c r="X1956" s="207">
        <v>0</v>
      </c>
      <c r="Y1956" s="263">
        <v>0</v>
      </c>
      <c r="Z1956" s="169"/>
      <c r="AA1956" s="169"/>
      <c r="AB1956" s="169"/>
      <c r="AC1956" s="169"/>
      <c r="AD1956" s="169"/>
      <c r="AE1956" s="169"/>
      <c r="AF1956" s="180"/>
      <c r="AG1956" s="180"/>
      <c r="AH1956" s="207">
        <v>82.08</v>
      </c>
    </row>
    <row r="1957" spans="2:34" ht="24.75" x14ac:dyDescent="0.25">
      <c r="B1957" s="26"/>
      <c r="C1957" s="48" t="s">
        <v>1851</v>
      </c>
      <c r="D1957" s="49">
        <v>0</v>
      </c>
      <c r="E1957" s="23"/>
      <c r="F1957" s="286" t="s">
        <v>2522</v>
      </c>
      <c r="G1957" s="287" t="s">
        <v>2524</v>
      </c>
      <c r="H1957" s="287" t="s">
        <v>2523</v>
      </c>
      <c r="I1957" s="50">
        <v>0</v>
      </c>
      <c r="J1957" s="169"/>
      <c r="K1957" s="169"/>
      <c r="L1957" s="169"/>
      <c r="M1957" s="169"/>
      <c r="N1957" s="169"/>
      <c r="O1957" s="169"/>
      <c r="P1957" s="169"/>
      <c r="Q1957" s="169"/>
      <c r="R1957" s="169"/>
      <c r="S1957" s="207"/>
      <c r="T1957" s="169"/>
      <c r="U1957" s="169"/>
      <c r="V1957" s="169"/>
      <c r="W1957" s="180"/>
      <c r="X1957" s="207">
        <v>0</v>
      </c>
      <c r="Y1957" s="263">
        <v>0</v>
      </c>
      <c r="Z1957" s="169"/>
      <c r="AA1957" s="169"/>
      <c r="AB1957" s="169"/>
      <c r="AC1957" s="169"/>
      <c r="AD1957" s="169"/>
      <c r="AE1957" s="169"/>
      <c r="AF1957" s="180"/>
      <c r="AG1957" s="180"/>
      <c r="AH1957" s="207">
        <v>0</v>
      </c>
    </row>
    <row r="1958" spans="2:34" ht="24.75" x14ac:dyDescent="0.25">
      <c r="B1958" s="11">
        <v>256</v>
      </c>
      <c r="C1958" s="79" t="s">
        <v>1852</v>
      </c>
      <c r="D1958" s="11"/>
      <c r="E1958" s="11"/>
      <c r="F1958" s="11"/>
      <c r="G1958" s="11"/>
      <c r="H1958" s="11"/>
      <c r="I1958" s="13">
        <v>108070.76119199999</v>
      </c>
      <c r="J1958" s="171">
        <v>0</v>
      </c>
      <c r="K1958" s="171">
        <v>0</v>
      </c>
      <c r="L1958" s="171">
        <v>0</v>
      </c>
      <c r="M1958" s="171">
        <v>0</v>
      </c>
      <c r="N1958" s="171">
        <v>0</v>
      </c>
      <c r="O1958" s="171">
        <v>0</v>
      </c>
      <c r="P1958" s="171">
        <v>0</v>
      </c>
      <c r="Q1958" s="171">
        <v>0</v>
      </c>
      <c r="R1958" s="171">
        <v>2023</v>
      </c>
      <c r="S1958" s="185">
        <v>56058.16</v>
      </c>
      <c r="T1958" s="171">
        <v>0</v>
      </c>
      <c r="U1958" s="171">
        <v>44964.616000000009</v>
      </c>
      <c r="V1958" s="171">
        <v>0</v>
      </c>
      <c r="W1958" s="181">
        <v>0</v>
      </c>
      <c r="X1958" s="171">
        <v>0</v>
      </c>
      <c r="Y1958" s="266">
        <v>7047.98</v>
      </c>
      <c r="Z1958" s="171">
        <v>0</v>
      </c>
      <c r="AA1958" s="171">
        <v>0</v>
      </c>
      <c r="AB1958" s="171">
        <v>0</v>
      </c>
      <c r="AC1958" s="171">
        <v>0</v>
      </c>
      <c r="AD1958" s="171">
        <v>0</v>
      </c>
      <c r="AE1958" s="171">
        <v>0</v>
      </c>
      <c r="AF1958" s="171">
        <v>0</v>
      </c>
      <c r="AG1958" s="181">
        <v>0</v>
      </c>
      <c r="AH1958" s="185">
        <v>108070.75600000001</v>
      </c>
    </row>
    <row r="1959" spans="2:34" ht="24.75" x14ac:dyDescent="0.25">
      <c r="B1959" s="15">
        <v>25601</v>
      </c>
      <c r="C1959" s="67" t="s">
        <v>1852</v>
      </c>
      <c r="D1959" s="15"/>
      <c r="E1959" s="15"/>
      <c r="F1959" s="15"/>
      <c r="G1959" s="15"/>
      <c r="H1959" s="15"/>
      <c r="I1959" s="18">
        <v>108070.76119199999</v>
      </c>
      <c r="J1959" s="173">
        <v>0</v>
      </c>
      <c r="K1959" s="173">
        <v>0</v>
      </c>
      <c r="L1959" s="173">
        <v>0</v>
      </c>
      <c r="M1959" s="173">
        <v>0</v>
      </c>
      <c r="N1959" s="173">
        <v>0</v>
      </c>
      <c r="O1959" s="173">
        <v>0</v>
      </c>
      <c r="P1959" s="173">
        <v>0</v>
      </c>
      <c r="Q1959" s="173">
        <v>0</v>
      </c>
      <c r="R1959" s="173">
        <v>2023</v>
      </c>
      <c r="S1959" s="184">
        <v>56058.16</v>
      </c>
      <c r="T1959" s="173">
        <v>0</v>
      </c>
      <c r="U1959" s="173">
        <v>44964.616000000009</v>
      </c>
      <c r="V1959" s="173">
        <v>0</v>
      </c>
      <c r="W1959" s="179">
        <v>0</v>
      </c>
      <c r="X1959" s="173"/>
      <c r="Y1959" s="267">
        <v>7047.98</v>
      </c>
      <c r="Z1959" s="173">
        <v>0</v>
      </c>
      <c r="AA1959" s="173">
        <v>0</v>
      </c>
      <c r="AB1959" s="173">
        <v>0</v>
      </c>
      <c r="AC1959" s="173">
        <v>0</v>
      </c>
      <c r="AD1959" s="173">
        <v>0</v>
      </c>
      <c r="AE1959" s="173">
        <v>0</v>
      </c>
      <c r="AF1959" s="173">
        <v>0</v>
      </c>
      <c r="AG1959" s="179">
        <v>0</v>
      </c>
      <c r="AH1959" s="207">
        <v>108070.75600000001</v>
      </c>
    </row>
    <row r="1960" spans="2:34" ht="24.75" x14ac:dyDescent="0.25">
      <c r="B1960" s="119"/>
      <c r="C1960" s="48" t="s">
        <v>1853</v>
      </c>
      <c r="D1960" s="49">
        <v>0</v>
      </c>
      <c r="E1960" s="23"/>
      <c r="F1960" s="286" t="s">
        <v>2522</v>
      </c>
      <c r="G1960" s="287" t="s">
        <v>2524</v>
      </c>
      <c r="H1960" s="287" t="s">
        <v>2523</v>
      </c>
      <c r="I1960" s="50">
        <v>0</v>
      </c>
      <c r="J1960" s="169"/>
      <c r="K1960" s="169"/>
      <c r="L1960" s="169"/>
      <c r="M1960" s="169"/>
      <c r="N1960" s="169"/>
      <c r="O1960" s="169"/>
      <c r="P1960" s="169"/>
      <c r="Q1960" s="169"/>
      <c r="R1960" s="169"/>
      <c r="S1960" s="207"/>
      <c r="T1960" s="169"/>
      <c r="U1960" s="169"/>
      <c r="V1960" s="169"/>
      <c r="W1960" s="180"/>
      <c r="X1960" s="207">
        <v>0</v>
      </c>
      <c r="Y1960" s="263">
        <v>0</v>
      </c>
      <c r="Z1960" s="169"/>
      <c r="AA1960" s="169"/>
      <c r="AB1960" s="169"/>
      <c r="AC1960" s="169"/>
      <c r="AD1960" s="169"/>
      <c r="AE1960" s="169"/>
      <c r="AF1960" s="180"/>
      <c r="AG1960" s="180"/>
      <c r="AH1960" s="207">
        <v>0</v>
      </c>
    </row>
    <row r="1961" spans="2:34" ht="24.75" x14ac:dyDescent="0.25">
      <c r="B1961" s="119"/>
      <c r="C1961" s="48" t="s">
        <v>1854</v>
      </c>
      <c r="D1961" s="49">
        <v>0</v>
      </c>
      <c r="E1961" s="23"/>
      <c r="F1961" s="286" t="s">
        <v>2522</v>
      </c>
      <c r="G1961" s="287" t="s">
        <v>2524</v>
      </c>
      <c r="H1961" s="287" t="s">
        <v>2523</v>
      </c>
      <c r="I1961" s="50">
        <v>0</v>
      </c>
      <c r="J1961" s="169"/>
      <c r="K1961" s="169"/>
      <c r="L1961" s="169"/>
      <c r="M1961" s="169"/>
      <c r="N1961" s="169"/>
      <c r="O1961" s="169"/>
      <c r="P1961" s="169"/>
      <c r="Q1961" s="169"/>
      <c r="R1961" s="169"/>
      <c r="S1961" s="207"/>
      <c r="T1961" s="169"/>
      <c r="U1961" s="169"/>
      <c r="V1961" s="169"/>
      <c r="W1961" s="180"/>
      <c r="X1961" s="207">
        <v>0</v>
      </c>
      <c r="Y1961" s="263">
        <v>0</v>
      </c>
      <c r="Z1961" s="169"/>
      <c r="AA1961" s="169"/>
      <c r="AB1961" s="169"/>
      <c r="AC1961" s="169"/>
      <c r="AD1961" s="169"/>
      <c r="AE1961" s="169"/>
      <c r="AF1961" s="180"/>
      <c r="AG1961" s="180"/>
      <c r="AH1961" s="207">
        <v>0</v>
      </c>
    </row>
    <row r="1962" spans="2:34" ht="24.75" x14ac:dyDescent="0.25">
      <c r="B1962" s="119"/>
      <c r="C1962" s="48" t="s">
        <v>1855</v>
      </c>
      <c r="D1962" s="49">
        <v>14</v>
      </c>
      <c r="E1962" s="23"/>
      <c r="F1962" s="286" t="s">
        <v>2522</v>
      </c>
      <c r="G1962" s="287" t="s">
        <v>2524</v>
      </c>
      <c r="H1962" s="287" t="s">
        <v>2523</v>
      </c>
      <c r="I1962" s="50">
        <v>5684</v>
      </c>
      <c r="J1962" s="169"/>
      <c r="K1962" s="169"/>
      <c r="L1962" s="169"/>
      <c r="M1962" s="169"/>
      <c r="N1962" s="169"/>
      <c r="O1962" s="169"/>
      <c r="P1962" s="169"/>
      <c r="Q1962" s="169"/>
      <c r="R1962" s="169">
        <v>14</v>
      </c>
      <c r="S1962" s="207">
        <v>5684</v>
      </c>
      <c r="T1962" s="169"/>
      <c r="U1962" s="169"/>
      <c r="V1962" s="169"/>
      <c r="W1962" s="180"/>
      <c r="X1962" s="207">
        <v>0</v>
      </c>
      <c r="Y1962" s="263">
        <v>0</v>
      </c>
      <c r="Z1962" s="169"/>
      <c r="AA1962" s="169"/>
      <c r="AB1962" s="169"/>
      <c r="AC1962" s="169"/>
      <c r="AD1962" s="169"/>
      <c r="AE1962" s="169"/>
      <c r="AF1962" s="180"/>
      <c r="AG1962" s="180"/>
      <c r="AH1962" s="207">
        <v>5684</v>
      </c>
    </row>
    <row r="1963" spans="2:34" ht="24.75" x14ac:dyDescent="0.25">
      <c r="B1963" s="119"/>
      <c r="C1963" s="48" t="s">
        <v>1856</v>
      </c>
      <c r="D1963" s="57">
        <v>2600</v>
      </c>
      <c r="E1963" s="23"/>
      <c r="F1963" s="286" t="s">
        <v>2522</v>
      </c>
      <c r="G1963" s="287" t="s">
        <v>2524</v>
      </c>
      <c r="H1963" s="287" t="s">
        <v>2523</v>
      </c>
      <c r="I1963" s="50">
        <v>1352</v>
      </c>
      <c r="J1963" s="169"/>
      <c r="K1963" s="169"/>
      <c r="L1963" s="169"/>
      <c r="M1963" s="169"/>
      <c r="N1963" s="169"/>
      <c r="O1963" s="169"/>
      <c r="P1963" s="169"/>
      <c r="Q1963" s="169"/>
      <c r="R1963" s="169"/>
      <c r="S1963" s="207"/>
      <c r="T1963" s="169"/>
      <c r="U1963" s="169"/>
      <c r="V1963" s="169"/>
      <c r="W1963" s="180"/>
      <c r="X1963" s="207">
        <v>2600</v>
      </c>
      <c r="Y1963" s="263">
        <v>1352</v>
      </c>
      <c r="Z1963" s="169"/>
      <c r="AA1963" s="169"/>
      <c r="AB1963" s="169"/>
      <c r="AC1963" s="169"/>
      <c r="AD1963" s="169"/>
      <c r="AE1963" s="169"/>
      <c r="AF1963" s="180"/>
      <c r="AG1963" s="180"/>
      <c r="AH1963" s="207">
        <v>1352</v>
      </c>
    </row>
    <row r="1964" spans="2:34" ht="24.75" x14ac:dyDescent="0.25">
      <c r="B1964" s="119"/>
      <c r="C1964" s="48" t="s">
        <v>1857</v>
      </c>
      <c r="D1964" s="57">
        <v>2500</v>
      </c>
      <c r="E1964" s="23"/>
      <c r="F1964" s="286" t="s">
        <v>2522</v>
      </c>
      <c r="G1964" s="287" t="s">
        <v>2524</v>
      </c>
      <c r="H1964" s="287" t="s">
        <v>2523</v>
      </c>
      <c r="I1964" s="50">
        <v>1250</v>
      </c>
      <c r="J1964" s="169"/>
      <c r="K1964" s="169"/>
      <c r="L1964" s="169"/>
      <c r="M1964" s="169"/>
      <c r="N1964" s="169"/>
      <c r="O1964" s="169"/>
      <c r="P1964" s="169"/>
      <c r="Q1964" s="169"/>
      <c r="R1964" s="169"/>
      <c r="S1964" s="207"/>
      <c r="T1964" s="169"/>
      <c r="U1964" s="169"/>
      <c r="V1964" s="169"/>
      <c r="W1964" s="180"/>
      <c r="X1964" s="207">
        <v>2500</v>
      </c>
      <c r="Y1964" s="263">
        <v>1250</v>
      </c>
      <c r="Z1964" s="169"/>
      <c r="AA1964" s="169"/>
      <c r="AB1964" s="169"/>
      <c r="AC1964" s="169"/>
      <c r="AD1964" s="169"/>
      <c r="AE1964" s="169"/>
      <c r="AF1964" s="180"/>
      <c r="AG1964" s="180"/>
      <c r="AH1964" s="207">
        <v>1250</v>
      </c>
    </row>
    <row r="1965" spans="2:34" ht="24.75" x14ac:dyDescent="0.25">
      <c r="B1965" s="119"/>
      <c r="C1965" s="48" t="s">
        <v>1858</v>
      </c>
      <c r="D1965" s="57">
        <v>2500</v>
      </c>
      <c r="E1965" s="23"/>
      <c r="F1965" s="286" t="s">
        <v>2522</v>
      </c>
      <c r="G1965" s="287" t="s">
        <v>2524</v>
      </c>
      <c r="H1965" s="287" t="s">
        <v>2523</v>
      </c>
      <c r="I1965" s="50">
        <v>1250</v>
      </c>
      <c r="J1965" s="169"/>
      <c r="K1965" s="169"/>
      <c r="L1965" s="169"/>
      <c r="M1965" s="169"/>
      <c r="N1965" s="169"/>
      <c r="O1965" s="169"/>
      <c r="P1965" s="169"/>
      <c r="Q1965" s="169"/>
      <c r="R1965" s="169"/>
      <c r="S1965" s="207"/>
      <c r="T1965" s="169"/>
      <c r="U1965" s="169"/>
      <c r="V1965" s="169"/>
      <c r="W1965" s="180"/>
      <c r="X1965" s="207">
        <v>2500</v>
      </c>
      <c r="Y1965" s="263">
        <v>1250</v>
      </c>
      <c r="Z1965" s="169"/>
      <c r="AA1965" s="169"/>
      <c r="AB1965" s="169"/>
      <c r="AC1965" s="169"/>
      <c r="AD1965" s="169"/>
      <c r="AE1965" s="169"/>
      <c r="AF1965" s="180"/>
      <c r="AG1965" s="180"/>
      <c r="AH1965" s="207">
        <v>1250</v>
      </c>
    </row>
    <row r="1966" spans="2:34" ht="24.75" x14ac:dyDescent="0.25">
      <c r="B1966" s="119"/>
      <c r="C1966" s="48" t="s">
        <v>1859</v>
      </c>
      <c r="D1966" s="57">
        <v>2500</v>
      </c>
      <c r="E1966" s="23"/>
      <c r="F1966" s="286" t="s">
        <v>2522</v>
      </c>
      <c r="G1966" s="287" t="s">
        <v>2524</v>
      </c>
      <c r="H1966" s="287" t="s">
        <v>2523</v>
      </c>
      <c r="I1966" s="50">
        <v>2500</v>
      </c>
      <c r="J1966" s="169"/>
      <c r="K1966" s="169"/>
      <c r="L1966" s="169"/>
      <c r="M1966" s="169"/>
      <c r="N1966" s="169"/>
      <c r="O1966" s="169"/>
      <c r="P1966" s="169"/>
      <c r="Q1966" s="169"/>
      <c r="R1966" s="169"/>
      <c r="S1966" s="207"/>
      <c r="T1966" s="169"/>
      <c r="U1966" s="169"/>
      <c r="V1966" s="169"/>
      <c r="W1966" s="180"/>
      <c r="X1966" s="207">
        <v>2500</v>
      </c>
      <c r="Y1966" s="263">
        <v>2500</v>
      </c>
      <c r="Z1966" s="169"/>
      <c r="AA1966" s="169"/>
      <c r="AB1966" s="169"/>
      <c r="AC1966" s="169"/>
      <c r="AD1966" s="169"/>
      <c r="AE1966" s="169"/>
      <c r="AF1966" s="180"/>
      <c r="AG1966" s="180"/>
      <c r="AH1966" s="207">
        <v>2500</v>
      </c>
    </row>
    <row r="1967" spans="2:34" ht="24.75" x14ac:dyDescent="0.25">
      <c r="B1967" s="119"/>
      <c r="C1967" s="48" t="s">
        <v>1860</v>
      </c>
      <c r="D1967" s="57">
        <v>2500</v>
      </c>
      <c r="E1967" s="23"/>
      <c r="F1967" s="286" t="s">
        <v>2522</v>
      </c>
      <c r="G1967" s="287" t="s">
        <v>2524</v>
      </c>
      <c r="H1967" s="287" t="s">
        <v>2523</v>
      </c>
      <c r="I1967" s="50">
        <v>1250</v>
      </c>
      <c r="J1967" s="169"/>
      <c r="K1967" s="169"/>
      <c r="L1967" s="169"/>
      <c r="M1967" s="169"/>
      <c r="N1967" s="169"/>
      <c r="O1967" s="169"/>
      <c r="P1967" s="169"/>
      <c r="Q1967" s="169"/>
      <c r="R1967" s="169"/>
      <c r="S1967" s="207"/>
      <c r="T1967" s="169"/>
      <c r="U1967" s="169"/>
      <c r="V1967" s="169"/>
      <c r="W1967" s="180"/>
      <c r="X1967" s="207">
        <v>2500</v>
      </c>
      <c r="Y1967" s="263">
        <v>1250</v>
      </c>
      <c r="Z1967" s="169"/>
      <c r="AA1967" s="169"/>
      <c r="AB1967" s="169"/>
      <c r="AC1967" s="169"/>
      <c r="AD1967" s="169"/>
      <c r="AE1967" s="169"/>
      <c r="AF1967" s="180"/>
      <c r="AG1967" s="180"/>
      <c r="AH1967" s="207">
        <v>1250</v>
      </c>
    </row>
    <row r="1968" spans="2:34" ht="24.75" x14ac:dyDescent="0.25">
      <c r="B1968" s="119"/>
      <c r="C1968" s="48" t="s">
        <v>1861</v>
      </c>
      <c r="D1968" s="57">
        <v>2500</v>
      </c>
      <c r="E1968" s="23"/>
      <c r="F1968" s="286" t="s">
        <v>2522</v>
      </c>
      <c r="G1968" s="287" t="s">
        <v>2524</v>
      </c>
      <c r="H1968" s="287" t="s">
        <v>2523</v>
      </c>
      <c r="I1968" s="50">
        <v>1250</v>
      </c>
      <c r="J1968" s="169"/>
      <c r="K1968" s="169"/>
      <c r="L1968" s="169"/>
      <c r="M1968" s="169"/>
      <c r="N1968" s="169"/>
      <c r="O1968" s="169"/>
      <c r="P1968" s="169"/>
      <c r="Q1968" s="169"/>
      <c r="R1968" s="169"/>
      <c r="S1968" s="207"/>
      <c r="T1968" s="169"/>
      <c r="U1968" s="169"/>
      <c r="V1968" s="169"/>
      <c r="W1968" s="180"/>
      <c r="X1968" s="207">
        <v>2500</v>
      </c>
      <c r="Y1968" s="263">
        <v>1250</v>
      </c>
      <c r="Z1968" s="169"/>
      <c r="AA1968" s="169"/>
      <c r="AB1968" s="169"/>
      <c r="AC1968" s="169"/>
      <c r="AD1968" s="169"/>
      <c r="AE1968" s="169"/>
      <c r="AF1968" s="180"/>
      <c r="AG1968" s="180"/>
      <c r="AH1968" s="207">
        <v>1250</v>
      </c>
    </row>
    <row r="1969" spans="2:34" ht="24.75" x14ac:dyDescent="0.25">
      <c r="B1969" s="119"/>
      <c r="C1969" s="48" t="s">
        <v>1862</v>
      </c>
      <c r="D1969" s="57">
        <v>2500</v>
      </c>
      <c r="E1969" s="23"/>
      <c r="F1969" s="286" t="s">
        <v>2522</v>
      </c>
      <c r="G1969" s="287" t="s">
        <v>2524</v>
      </c>
      <c r="H1969" s="287" t="s">
        <v>2523</v>
      </c>
      <c r="I1969" s="50">
        <v>2500</v>
      </c>
      <c r="J1969" s="169"/>
      <c r="K1969" s="169"/>
      <c r="L1969" s="169"/>
      <c r="M1969" s="169"/>
      <c r="N1969" s="169"/>
      <c r="O1969" s="169"/>
      <c r="P1969" s="169"/>
      <c r="Q1969" s="169"/>
      <c r="R1969" s="169"/>
      <c r="S1969" s="207"/>
      <c r="T1969" s="169"/>
      <c r="U1969" s="169"/>
      <c r="V1969" s="169"/>
      <c r="W1969" s="180"/>
      <c r="X1969" s="207">
        <v>2500</v>
      </c>
      <c r="Y1969" s="263">
        <v>2500</v>
      </c>
      <c r="Z1969" s="169"/>
      <c r="AA1969" s="169"/>
      <c r="AB1969" s="169"/>
      <c r="AC1969" s="169"/>
      <c r="AD1969" s="169"/>
      <c r="AE1969" s="169"/>
      <c r="AF1969" s="180"/>
      <c r="AG1969" s="180"/>
      <c r="AH1969" s="207">
        <v>2500</v>
      </c>
    </row>
    <row r="1970" spans="2:34" ht="24.75" x14ac:dyDescent="0.25">
      <c r="B1970" s="119"/>
      <c r="C1970" s="48" t="s">
        <v>1863</v>
      </c>
      <c r="D1970" s="57">
        <v>2500</v>
      </c>
      <c r="E1970" s="23"/>
      <c r="F1970" s="286" t="s">
        <v>2522</v>
      </c>
      <c r="G1970" s="287" t="s">
        <v>2524</v>
      </c>
      <c r="H1970" s="287" t="s">
        <v>2523</v>
      </c>
      <c r="I1970" s="50">
        <v>1250</v>
      </c>
      <c r="J1970" s="169"/>
      <c r="K1970" s="169"/>
      <c r="L1970" s="169"/>
      <c r="M1970" s="169"/>
      <c r="N1970" s="169"/>
      <c r="O1970" s="169"/>
      <c r="P1970" s="169"/>
      <c r="Q1970" s="169"/>
      <c r="R1970" s="169"/>
      <c r="S1970" s="207"/>
      <c r="T1970" s="169"/>
      <c r="U1970" s="169"/>
      <c r="V1970" s="169"/>
      <c r="W1970" s="180"/>
      <c r="X1970" s="207">
        <v>2500</v>
      </c>
      <c r="Y1970" s="263">
        <v>1250</v>
      </c>
      <c r="Z1970" s="169"/>
      <c r="AA1970" s="169"/>
      <c r="AB1970" s="169"/>
      <c r="AC1970" s="169"/>
      <c r="AD1970" s="169"/>
      <c r="AE1970" s="169"/>
      <c r="AF1970" s="180"/>
      <c r="AG1970" s="180"/>
      <c r="AH1970" s="207">
        <v>1250</v>
      </c>
    </row>
    <row r="1971" spans="2:34" ht="24.75" x14ac:dyDescent="0.25">
      <c r="B1971" s="119"/>
      <c r="C1971" s="48" t="s">
        <v>1864</v>
      </c>
      <c r="D1971" s="57">
        <v>246</v>
      </c>
      <c r="E1971" s="23"/>
      <c r="F1971" s="286" t="s">
        <v>2522</v>
      </c>
      <c r="G1971" s="287" t="s">
        <v>2524</v>
      </c>
      <c r="H1971" s="287" t="s">
        <v>2523</v>
      </c>
      <c r="I1971" s="50">
        <v>12318.43412</v>
      </c>
      <c r="J1971" s="169"/>
      <c r="K1971" s="169"/>
      <c r="L1971" s="169"/>
      <c r="M1971" s="169"/>
      <c r="N1971" s="169"/>
      <c r="O1971" s="169"/>
      <c r="P1971" s="169"/>
      <c r="Q1971" s="169"/>
      <c r="R1971" s="169">
        <v>246</v>
      </c>
      <c r="S1971" s="207">
        <v>9926.7000000000007</v>
      </c>
      <c r="T1971" s="169"/>
      <c r="U1971" s="169"/>
      <c r="V1971" s="169"/>
      <c r="W1971" s="180"/>
      <c r="X1971" s="207">
        <v>0</v>
      </c>
      <c r="Y1971" s="263">
        <v>2391.7341199999992</v>
      </c>
      <c r="Z1971" s="169"/>
      <c r="AA1971" s="169"/>
      <c r="AB1971" s="169"/>
      <c r="AC1971" s="169"/>
      <c r="AD1971" s="169"/>
      <c r="AE1971" s="169"/>
      <c r="AF1971" s="180"/>
      <c r="AG1971" s="180"/>
      <c r="AH1971" s="207">
        <v>12318.43412</v>
      </c>
    </row>
    <row r="1972" spans="2:34" ht="24.75" x14ac:dyDescent="0.25">
      <c r="B1972" s="119"/>
      <c r="C1972" s="48" t="s">
        <v>1865</v>
      </c>
      <c r="D1972" s="57">
        <v>60</v>
      </c>
      <c r="E1972" s="23"/>
      <c r="F1972" s="286" t="s">
        <v>2522</v>
      </c>
      <c r="G1972" s="287" t="s">
        <v>2524</v>
      </c>
      <c r="H1972" s="287" t="s">
        <v>2523</v>
      </c>
      <c r="I1972" s="50">
        <v>4708.8</v>
      </c>
      <c r="J1972" s="169"/>
      <c r="K1972" s="169"/>
      <c r="L1972" s="169"/>
      <c r="M1972" s="169"/>
      <c r="N1972" s="169"/>
      <c r="O1972" s="169"/>
      <c r="P1972" s="169"/>
      <c r="Q1972" s="169"/>
      <c r="R1972" s="169"/>
      <c r="S1972" s="207"/>
      <c r="T1972" s="169"/>
      <c r="U1972" s="169"/>
      <c r="V1972" s="169"/>
      <c r="W1972" s="180"/>
      <c r="X1972" s="207">
        <v>60</v>
      </c>
      <c r="Y1972" s="263">
        <v>4708.8</v>
      </c>
      <c r="Z1972" s="169"/>
      <c r="AA1972" s="169"/>
      <c r="AB1972" s="169"/>
      <c r="AC1972" s="169"/>
      <c r="AD1972" s="169"/>
      <c r="AE1972" s="169"/>
      <c r="AF1972" s="180"/>
      <c r="AG1972" s="180"/>
      <c r="AH1972" s="207">
        <v>4708.8</v>
      </c>
    </row>
    <row r="1973" spans="2:34" ht="24.75" x14ac:dyDescent="0.25">
      <c r="B1973" s="119"/>
      <c r="C1973" s="48">
        <v>0</v>
      </c>
      <c r="D1973" s="57">
        <v>140</v>
      </c>
      <c r="E1973" s="23"/>
      <c r="F1973" s="286" t="s">
        <v>2522</v>
      </c>
      <c r="G1973" s="287" t="s">
        <v>2524</v>
      </c>
      <c r="H1973" s="287" t="s">
        <v>2523</v>
      </c>
      <c r="I1973" s="50">
        <v>8638.4</v>
      </c>
      <c r="J1973" s="169"/>
      <c r="K1973" s="169"/>
      <c r="L1973" s="169"/>
      <c r="M1973" s="169"/>
      <c r="N1973" s="169"/>
      <c r="O1973" s="169"/>
      <c r="P1973" s="169"/>
      <c r="Q1973" s="169"/>
      <c r="R1973" s="169"/>
      <c r="S1973" s="207"/>
      <c r="T1973" s="169"/>
      <c r="U1973" s="169"/>
      <c r="V1973" s="169"/>
      <c r="W1973" s="180"/>
      <c r="X1973" s="207">
        <v>140</v>
      </c>
      <c r="Y1973" s="263">
        <v>8638.4</v>
      </c>
      <c r="Z1973" s="169"/>
      <c r="AA1973" s="169"/>
      <c r="AB1973" s="169"/>
      <c r="AC1973" s="169"/>
      <c r="AD1973" s="169"/>
      <c r="AE1973" s="169"/>
      <c r="AF1973" s="180"/>
      <c r="AG1973" s="180"/>
      <c r="AH1973" s="207">
        <v>8638.4</v>
      </c>
    </row>
    <row r="1974" spans="2:34" ht="24.75" x14ac:dyDescent="0.25">
      <c r="B1974" s="119"/>
      <c r="C1974" s="48" t="s">
        <v>1866</v>
      </c>
      <c r="D1974" s="57">
        <v>2500</v>
      </c>
      <c r="E1974" s="23"/>
      <c r="F1974" s="286" t="s">
        <v>2522</v>
      </c>
      <c r="G1974" s="287" t="s">
        <v>2524</v>
      </c>
      <c r="H1974" s="287" t="s">
        <v>2523</v>
      </c>
      <c r="I1974" s="50">
        <v>2500</v>
      </c>
      <c r="J1974" s="169"/>
      <c r="K1974" s="169"/>
      <c r="L1974" s="169"/>
      <c r="M1974" s="169"/>
      <c r="N1974" s="169"/>
      <c r="O1974" s="169"/>
      <c r="P1974" s="169"/>
      <c r="Q1974" s="169"/>
      <c r="R1974" s="169"/>
      <c r="S1974" s="207"/>
      <c r="T1974" s="169"/>
      <c r="U1974" s="169"/>
      <c r="V1974" s="169"/>
      <c r="W1974" s="180"/>
      <c r="X1974" s="207">
        <v>2500</v>
      </c>
      <c r="Y1974" s="263">
        <v>2500</v>
      </c>
      <c r="Z1974" s="169"/>
      <c r="AA1974" s="169"/>
      <c r="AB1974" s="169"/>
      <c r="AC1974" s="169"/>
      <c r="AD1974" s="169"/>
      <c r="AE1974" s="169"/>
      <c r="AF1974" s="180"/>
      <c r="AG1974" s="180"/>
      <c r="AH1974" s="207">
        <v>2500</v>
      </c>
    </row>
    <row r="1975" spans="2:34" ht="24.75" x14ac:dyDescent="0.25">
      <c r="B1975" s="119"/>
      <c r="C1975" s="48" t="s">
        <v>1867</v>
      </c>
      <c r="D1975" s="57">
        <v>15</v>
      </c>
      <c r="E1975" s="23"/>
      <c r="F1975" s="286" t="s">
        <v>2522</v>
      </c>
      <c r="G1975" s="287" t="s">
        <v>2524</v>
      </c>
      <c r="H1975" s="287" t="s">
        <v>2523</v>
      </c>
      <c r="I1975" s="50">
        <v>15</v>
      </c>
      <c r="J1975" s="169"/>
      <c r="K1975" s="169"/>
      <c r="L1975" s="169"/>
      <c r="M1975" s="169"/>
      <c r="N1975" s="169"/>
      <c r="O1975" s="169"/>
      <c r="P1975" s="169"/>
      <c r="Q1975" s="169"/>
      <c r="R1975" s="169"/>
      <c r="S1975" s="207"/>
      <c r="T1975" s="169"/>
      <c r="U1975" s="169"/>
      <c r="V1975" s="169"/>
      <c r="W1975" s="180"/>
      <c r="X1975" s="207">
        <v>15</v>
      </c>
      <c r="Y1975" s="263">
        <v>15</v>
      </c>
      <c r="Z1975" s="169"/>
      <c r="AA1975" s="169"/>
      <c r="AB1975" s="169"/>
      <c r="AC1975" s="169"/>
      <c r="AD1975" s="169"/>
      <c r="AE1975" s="169"/>
      <c r="AF1975" s="180"/>
      <c r="AG1975" s="180"/>
      <c r="AH1975" s="207">
        <v>15</v>
      </c>
    </row>
    <row r="1976" spans="2:34" ht="24.75" x14ac:dyDescent="0.25">
      <c r="B1976" s="119"/>
      <c r="C1976" s="48" t="s">
        <v>1868</v>
      </c>
      <c r="D1976" s="57">
        <v>15</v>
      </c>
      <c r="E1976" s="23"/>
      <c r="F1976" s="286" t="s">
        <v>2522</v>
      </c>
      <c r="G1976" s="287" t="s">
        <v>2524</v>
      </c>
      <c r="H1976" s="287" t="s">
        <v>2523</v>
      </c>
      <c r="I1976" s="50">
        <v>15</v>
      </c>
      <c r="J1976" s="169"/>
      <c r="K1976" s="169"/>
      <c r="L1976" s="169"/>
      <c r="M1976" s="169"/>
      <c r="N1976" s="169"/>
      <c r="O1976" s="169"/>
      <c r="P1976" s="169"/>
      <c r="Q1976" s="169"/>
      <c r="R1976" s="169"/>
      <c r="S1976" s="207"/>
      <c r="T1976" s="169"/>
      <c r="U1976" s="169"/>
      <c r="V1976" s="169"/>
      <c r="W1976" s="180"/>
      <c r="X1976" s="207">
        <v>15</v>
      </c>
      <c r="Y1976" s="263">
        <v>15</v>
      </c>
      <c r="Z1976" s="169"/>
      <c r="AA1976" s="169"/>
      <c r="AB1976" s="169"/>
      <c r="AC1976" s="169"/>
      <c r="AD1976" s="169"/>
      <c r="AE1976" s="169"/>
      <c r="AF1976" s="180"/>
      <c r="AG1976" s="180"/>
      <c r="AH1976" s="207">
        <v>15</v>
      </c>
    </row>
    <row r="1977" spans="2:34" ht="24.75" x14ac:dyDescent="0.25">
      <c r="B1977" s="119"/>
      <c r="C1977" s="48" t="s">
        <v>1869</v>
      </c>
      <c r="D1977" s="57">
        <v>15</v>
      </c>
      <c r="E1977" s="23"/>
      <c r="F1977" s="286" t="s">
        <v>2522</v>
      </c>
      <c r="G1977" s="287" t="s">
        <v>2524</v>
      </c>
      <c r="H1977" s="287" t="s">
        <v>2523</v>
      </c>
      <c r="I1977" s="50">
        <v>15</v>
      </c>
      <c r="J1977" s="169"/>
      <c r="K1977" s="169"/>
      <c r="L1977" s="169"/>
      <c r="M1977" s="169"/>
      <c r="N1977" s="169"/>
      <c r="O1977" s="169"/>
      <c r="P1977" s="169"/>
      <c r="Q1977" s="169"/>
      <c r="R1977" s="169"/>
      <c r="S1977" s="207"/>
      <c r="T1977" s="169"/>
      <c r="U1977" s="169"/>
      <c r="V1977" s="169"/>
      <c r="W1977" s="180"/>
      <c r="X1977" s="207">
        <v>15</v>
      </c>
      <c r="Y1977" s="263">
        <v>15</v>
      </c>
      <c r="Z1977" s="169"/>
      <c r="AA1977" s="169"/>
      <c r="AB1977" s="169"/>
      <c r="AC1977" s="169"/>
      <c r="AD1977" s="169"/>
      <c r="AE1977" s="169"/>
      <c r="AF1977" s="180"/>
      <c r="AG1977" s="180"/>
      <c r="AH1977" s="207">
        <v>15</v>
      </c>
    </row>
    <row r="1978" spans="2:34" ht="24.75" x14ac:dyDescent="0.25">
      <c r="B1978" s="119"/>
      <c r="C1978" s="48" t="s">
        <v>1870</v>
      </c>
      <c r="D1978" s="49">
        <v>30</v>
      </c>
      <c r="E1978" s="23"/>
      <c r="F1978" s="286" t="s">
        <v>2522</v>
      </c>
      <c r="G1978" s="287" t="s">
        <v>2524</v>
      </c>
      <c r="H1978" s="287" t="s">
        <v>2523</v>
      </c>
      <c r="I1978" s="50">
        <v>1709.3759999999997</v>
      </c>
      <c r="J1978" s="169"/>
      <c r="K1978" s="169"/>
      <c r="L1978" s="169"/>
      <c r="M1978" s="169"/>
      <c r="N1978" s="169"/>
      <c r="O1978" s="169"/>
      <c r="P1978" s="169"/>
      <c r="Q1978" s="169"/>
      <c r="R1978" s="169"/>
      <c r="S1978" s="207"/>
      <c r="T1978" s="169"/>
      <c r="U1978" s="169"/>
      <c r="V1978" s="169"/>
      <c r="W1978" s="180"/>
      <c r="X1978" s="207">
        <v>30</v>
      </c>
      <c r="Y1978" s="263">
        <v>1709.3759999999997</v>
      </c>
      <c r="Z1978" s="169"/>
      <c r="AA1978" s="169"/>
      <c r="AB1978" s="169"/>
      <c r="AC1978" s="169"/>
      <c r="AD1978" s="169"/>
      <c r="AE1978" s="169"/>
      <c r="AF1978" s="180"/>
      <c r="AG1978" s="180"/>
      <c r="AH1978" s="207">
        <v>1709.3759999999997</v>
      </c>
    </row>
    <row r="1979" spans="2:34" ht="24.75" x14ac:dyDescent="0.25">
      <c r="B1979" s="119"/>
      <c r="C1979" s="48" t="s">
        <v>1871</v>
      </c>
      <c r="D1979" s="49">
        <v>45</v>
      </c>
      <c r="E1979" s="23"/>
      <c r="F1979" s="286" t="s">
        <v>2522</v>
      </c>
      <c r="G1979" s="287" t="s">
        <v>2524</v>
      </c>
      <c r="H1979" s="287" t="s">
        <v>2523</v>
      </c>
      <c r="I1979" s="50">
        <v>2087.4780000000001</v>
      </c>
      <c r="J1979" s="169"/>
      <c r="K1979" s="169"/>
      <c r="L1979" s="169"/>
      <c r="M1979" s="169"/>
      <c r="N1979" s="169"/>
      <c r="O1979" s="169"/>
      <c r="P1979" s="169"/>
      <c r="Q1979" s="169"/>
      <c r="R1979" s="169"/>
      <c r="S1979" s="207"/>
      <c r="T1979" s="169"/>
      <c r="U1979" s="169"/>
      <c r="V1979" s="169"/>
      <c r="W1979" s="180"/>
      <c r="X1979" s="207">
        <v>45</v>
      </c>
      <c r="Y1979" s="263">
        <v>2087.4780000000001</v>
      </c>
      <c r="Z1979" s="169"/>
      <c r="AA1979" s="169"/>
      <c r="AB1979" s="169"/>
      <c r="AC1979" s="169"/>
      <c r="AD1979" s="169"/>
      <c r="AE1979" s="169"/>
      <c r="AF1979" s="180"/>
      <c r="AG1979" s="180"/>
      <c r="AH1979" s="207">
        <v>2087.4780000000001</v>
      </c>
    </row>
    <row r="1980" spans="2:34" ht="24.75" x14ac:dyDescent="0.25">
      <c r="B1980" s="119"/>
      <c r="C1980" s="48" t="s">
        <v>1872</v>
      </c>
      <c r="D1980" s="49">
        <v>0</v>
      </c>
      <c r="E1980" s="23"/>
      <c r="F1980" s="286" t="s">
        <v>2522</v>
      </c>
      <c r="G1980" s="287" t="s">
        <v>2524</v>
      </c>
      <c r="H1980" s="287" t="s">
        <v>2523</v>
      </c>
      <c r="I1980" s="50">
        <v>0</v>
      </c>
      <c r="J1980" s="169"/>
      <c r="K1980" s="169"/>
      <c r="L1980" s="169"/>
      <c r="M1980" s="169"/>
      <c r="N1980" s="169"/>
      <c r="O1980" s="169"/>
      <c r="P1980" s="169"/>
      <c r="Q1980" s="169"/>
      <c r="R1980" s="169"/>
      <c r="S1980" s="207"/>
      <c r="T1980" s="169"/>
      <c r="U1980" s="169"/>
      <c r="V1980" s="169"/>
      <c r="W1980" s="180"/>
      <c r="X1980" s="207">
        <v>0</v>
      </c>
      <c r="Y1980" s="263">
        <v>0</v>
      </c>
      <c r="Z1980" s="169"/>
      <c r="AA1980" s="169"/>
      <c r="AB1980" s="169"/>
      <c r="AC1980" s="169"/>
      <c r="AD1980" s="169"/>
      <c r="AE1980" s="169"/>
      <c r="AF1980" s="180"/>
      <c r="AG1980" s="180"/>
      <c r="AH1980" s="207">
        <v>0</v>
      </c>
    </row>
    <row r="1981" spans="2:34" ht="24.75" x14ac:dyDescent="0.25">
      <c r="B1981" s="119"/>
      <c r="C1981" s="48" t="s">
        <v>1873</v>
      </c>
      <c r="D1981" s="49">
        <v>0</v>
      </c>
      <c r="E1981" s="23"/>
      <c r="F1981" s="286" t="s">
        <v>2522</v>
      </c>
      <c r="G1981" s="287" t="s">
        <v>2524</v>
      </c>
      <c r="H1981" s="287" t="s">
        <v>2523</v>
      </c>
      <c r="I1981" s="50">
        <v>0</v>
      </c>
      <c r="J1981" s="169"/>
      <c r="K1981" s="169"/>
      <c r="L1981" s="169"/>
      <c r="M1981" s="169"/>
      <c r="N1981" s="169"/>
      <c r="O1981" s="169"/>
      <c r="P1981" s="169"/>
      <c r="Q1981" s="169"/>
      <c r="R1981" s="169"/>
      <c r="S1981" s="207"/>
      <c r="T1981" s="169"/>
      <c r="U1981" s="169"/>
      <c r="V1981" s="169"/>
      <c r="W1981" s="180"/>
      <c r="X1981" s="207">
        <v>0</v>
      </c>
      <c r="Y1981" s="263">
        <v>0</v>
      </c>
      <c r="Z1981" s="169"/>
      <c r="AA1981" s="169"/>
      <c r="AB1981" s="169"/>
      <c r="AC1981" s="169"/>
      <c r="AD1981" s="169"/>
      <c r="AE1981" s="169"/>
      <c r="AF1981" s="180"/>
      <c r="AG1981" s="180"/>
      <c r="AH1981" s="207">
        <v>0</v>
      </c>
    </row>
    <row r="1982" spans="2:34" ht="24.75" x14ac:dyDescent="0.25">
      <c r="B1982" s="119"/>
      <c r="C1982" s="48" t="s">
        <v>1874</v>
      </c>
      <c r="D1982" s="49">
        <v>50</v>
      </c>
      <c r="E1982" s="23"/>
      <c r="F1982" s="286" t="s">
        <v>2522</v>
      </c>
      <c r="G1982" s="287" t="s">
        <v>2524</v>
      </c>
      <c r="H1982" s="287" t="s">
        <v>2523</v>
      </c>
      <c r="I1982" s="50">
        <v>9926.7000000000007</v>
      </c>
      <c r="J1982" s="169"/>
      <c r="K1982" s="169"/>
      <c r="L1982" s="169"/>
      <c r="M1982" s="169"/>
      <c r="N1982" s="169"/>
      <c r="O1982" s="169"/>
      <c r="P1982" s="169"/>
      <c r="Q1982" s="169"/>
      <c r="R1982" s="169">
        <v>246</v>
      </c>
      <c r="S1982" s="207">
        <v>9926.7000000000007</v>
      </c>
      <c r="T1982" s="207"/>
      <c r="U1982" s="169"/>
      <c r="V1982" s="169"/>
      <c r="W1982" s="180"/>
      <c r="X1982" s="207">
        <v>-196</v>
      </c>
      <c r="Y1982" s="263">
        <v>0</v>
      </c>
      <c r="Z1982" s="169"/>
      <c r="AA1982" s="169"/>
      <c r="AB1982" s="169"/>
      <c r="AC1982" s="169"/>
      <c r="AD1982" s="169"/>
      <c r="AE1982" s="169"/>
      <c r="AF1982" s="180"/>
      <c r="AG1982" s="180"/>
      <c r="AH1982" s="207">
        <v>9926.7000000000007</v>
      </c>
    </row>
    <row r="1983" spans="2:34" ht="24.75" x14ac:dyDescent="0.25">
      <c r="B1983" s="119"/>
      <c r="C1983" s="48" t="s">
        <v>1875</v>
      </c>
      <c r="D1983" s="57">
        <v>165</v>
      </c>
      <c r="E1983" s="23"/>
      <c r="F1983" s="286" t="s">
        <v>2522</v>
      </c>
      <c r="G1983" s="287" t="s">
        <v>2524</v>
      </c>
      <c r="H1983" s="287" t="s">
        <v>2523</v>
      </c>
      <c r="I1983" s="50">
        <v>15509.202592</v>
      </c>
      <c r="J1983" s="169"/>
      <c r="K1983" s="169"/>
      <c r="L1983" s="169"/>
      <c r="M1983" s="169"/>
      <c r="N1983" s="169"/>
      <c r="O1983" s="169"/>
      <c r="P1983" s="169"/>
      <c r="Q1983" s="169"/>
      <c r="R1983" s="199">
        <v>165</v>
      </c>
      <c r="S1983" s="215">
        <v>15509.2</v>
      </c>
      <c r="T1983" s="207"/>
      <c r="U1983" s="169"/>
      <c r="V1983" s="169"/>
      <c r="W1983" s="180"/>
      <c r="X1983" s="207">
        <v>0</v>
      </c>
      <c r="Y1983" s="263">
        <v>2.5919999989127973E-3</v>
      </c>
      <c r="Z1983" s="169"/>
      <c r="AA1983" s="169"/>
      <c r="AB1983" s="169"/>
      <c r="AC1983" s="169"/>
      <c r="AD1983" s="169"/>
      <c r="AE1983" s="169"/>
      <c r="AF1983" s="180"/>
      <c r="AG1983" s="180"/>
      <c r="AH1983" s="207">
        <v>15509.202592</v>
      </c>
    </row>
    <row r="1984" spans="2:34" ht="24.75" x14ac:dyDescent="0.25">
      <c r="B1984" s="119"/>
      <c r="C1984" s="48" t="s">
        <v>1876</v>
      </c>
      <c r="D1984" s="49">
        <v>0</v>
      </c>
      <c r="E1984" s="23"/>
      <c r="F1984" s="286" t="s">
        <v>2522</v>
      </c>
      <c r="G1984" s="287" t="s">
        <v>2524</v>
      </c>
      <c r="H1984" s="287" t="s">
        <v>2523</v>
      </c>
      <c r="I1984" s="50">
        <v>0</v>
      </c>
      <c r="J1984" s="169"/>
      <c r="K1984" s="169"/>
      <c r="L1984" s="169"/>
      <c r="M1984" s="169"/>
      <c r="N1984" s="169"/>
      <c r="O1984" s="169"/>
      <c r="P1984" s="169"/>
      <c r="Q1984" s="169"/>
      <c r="R1984" s="169"/>
      <c r="S1984" s="207"/>
      <c r="T1984" s="207"/>
      <c r="U1984" s="169"/>
      <c r="V1984" s="169"/>
      <c r="W1984" s="180"/>
      <c r="X1984" s="207">
        <v>0</v>
      </c>
      <c r="Y1984" s="263">
        <v>0</v>
      </c>
      <c r="Z1984" s="169"/>
      <c r="AA1984" s="169"/>
      <c r="AB1984" s="169"/>
      <c r="AC1984" s="169"/>
      <c r="AD1984" s="169"/>
      <c r="AE1984" s="169"/>
      <c r="AF1984" s="180"/>
      <c r="AG1984" s="180"/>
      <c r="AH1984" s="207">
        <v>0</v>
      </c>
    </row>
    <row r="1985" spans="2:34" ht="24.75" x14ac:dyDescent="0.25">
      <c r="B1985" s="119"/>
      <c r="C1985" s="48" t="s">
        <v>197</v>
      </c>
      <c r="D1985" s="57">
        <v>60</v>
      </c>
      <c r="E1985" s="23"/>
      <c r="F1985" s="286" t="s">
        <v>2522</v>
      </c>
      <c r="G1985" s="287" t="s">
        <v>2524</v>
      </c>
      <c r="H1985" s="287" t="s">
        <v>2523</v>
      </c>
      <c r="I1985" s="50">
        <v>90</v>
      </c>
      <c r="J1985" s="169"/>
      <c r="K1985" s="169"/>
      <c r="L1985" s="169"/>
      <c r="M1985" s="169"/>
      <c r="N1985" s="169"/>
      <c r="O1985" s="169"/>
      <c r="P1985" s="169"/>
      <c r="Q1985" s="169"/>
      <c r="R1985" s="169"/>
      <c r="S1985" s="207"/>
      <c r="T1985" s="207"/>
      <c r="U1985" s="169"/>
      <c r="V1985" s="169"/>
      <c r="W1985" s="180"/>
      <c r="X1985" s="207">
        <v>60</v>
      </c>
      <c r="Y1985" s="263">
        <v>90</v>
      </c>
      <c r="Z1985" s="169"/>
      <c r="AA1985" s="169"/>
      <c r="AB1985" s="169"/>
      <c r="AC1985" s="169"/>
      <c r="AD1985" s="169"/>
      <c r="AE1985" s="169"/>
      <c r="AF1985" s="180"/>
      <c r="AG1985" s="180"/>
      <c r="AH1985" s="207">
        <v>90</v>
      </c>
    </row>
    <row r="1986" spans="2:34" ht="24.75" x14ac:dyDescent="0.25">
      <c r="B1986" s="119"/>
      <c r="C1986" s="48" t="s">
        <v>197</v>
      </c>
      <c r="D1986" s="49">
        <v>510</v>
      </c>
      <c r="E1986" s="23"/>
      <c r="F1986" s="286" t="s">
        <v>2522</v>
      </c>
      <c r="G1986" s="287" t="s">
        <v>2524</v>
      </c>
      <c r="H1986" s="287" t="s">
        <v>2523</v>
      </c>
      <c r="I1986" s="50">
        <v>3386.4109600000006</v>
      </c>
      <c r="J1986" s="169"/>
      <c r="K1986" s="169"/>
      <c r="L1986" s="169"/>
      <c r="M1986" s="169"/>
      <c r="N1986" s="169"/>
      <c r="O1986" s="169"/>
      <c r="P1986" s="169"/>
      <c r="Q1986" s="169"/>
      <c r="R1986" s="169">
        <v>510</v>
      </c>
      <c r="S1986" s="207">
        <v>3190</v>
      </c>
      <c r="T1986" s="207"/>
      <c r="U1986" s="169"/>
      <c r="V1986" s="169"/>
      <c r="W1986" s="180"/>
      <c r="X1986" s="207">
        <v>0</v>
      </c>
      <c r="Y1986" s="263">
        <v>196.41096000000061</v>
      </c>
      <c r="Z1986" s="169"/>
      <c r="AA1986" s="169"/>
      <c r="AB1986" s="169"/>
      <c r="AC1986" s="169"/>
      <c r="AD1986" s="169"/>
      <c r="AE1986" s="169"/>
      <c r="AF1986" s="180"/>
      <c r="AG1986" s="180"/>
      <c r="AH1986" s="207">
        <v>3386.4109600000006</v>
      </c>
    </row>
    <row r="1987" spans="2:34" ht="24.75" x14ac:dyDescent="0.25">
      <c r="B1987" s="119"/>
      <c r="C1987" s="48" t="s">
        <v>1877</v>
      </c>
      <c r="D1987" s="57">
        <v>60</v>
      </c>
      <c r="E1987" s="23"/>
      <c r="F1987" s="286" t="s">
        <v>2522</v>
      </c>
      <c r="G1987" s="287" t="s">
        <v>2524</v>
      </c>
      <c r="H1987" s="287" t="s">
        <v>2523</v>
      </c>
      <c r="I1987" s="50">
        <v>90</v>
      </c>
      <c r="J1987" s="169"/>
      <c r="K1987" s="169"/>
      <c r="L1987" s="169"/>
      <c r="M1987" s="169"/>
      <c r="N1987" s="169"/>
      <c r="O1987" s="169"/>
      <c r="P1987" s="169"/>
      <c r="Q1987" s="169"/>
      <c r="R1987" s="169"/>
      <c r="S1987" s="207"/>
      <c r="T1987" s="207"/>
      <c r="U1987" s="169"/>
      <c r="V1987" s="169"/>
      <c r="W1987" s="180"/>
      <c r="X1987" s="207">
        <v>60</v>
      </c>
      <c r="Y1987" s="263">
        <v>90</v>
      </c>
      <c r="Z1987" s="169"/>
      <c r="AA1987" s="169"/>
      <c r="AB1987" s="169"/>
      <c r="AC1987" s="169"/>
      <c r="AD1987" s="169"/>
      <c r="AE1987" s="169"/>
      <c r="AF1987" s="180"/>
      <c r="AG1987" s="180"/>
      <c r="AH1987" s="207">
        <v>90</v>
      </c>
    </row>
    <row r="1988" spans="2:34" ht="24.75" x14ac:dyDescent="0.25">
      <c r="B1988" s="119"/>
      <c r="C1988" s="48" t="s">
        <v>1877</v>
      </c>
      <c r="D1988" s="49">
        <v>535</v>
      </c>
      <c r="E1988" s="23"/>
      <c r="F1988" s="286" t="s">
        <v>2522</v>
      </c>
      <c r="G1988" s="287" t="s">
        <v>2524</v>
      </c>
      <c r="H1988" s="287" t="s">
        <v>2523</v>
      </c>
      <c r="I1988" s="50">
        <v>10765.560959999999</v>
      </c>
      <c r="J1988" s="169"/>
      <c r="K1988" s="169"/>
      <c r="L1988" s="169"/>
      <c r="M1988" s="169"/>
      <c r="N1988" s="169"/>
      <c r="O1988" s="169"/>
      <c r="P1988" s="169"/>
      <c r="Q1988" s="169"/>
      <c r="R1988" s="169">
        <v>535</v>
      </c>
      <c r="S1988" s="207">
        <v>4466</v>
      </c>
      <c r="T1988" s="207"/>
      <c r="U1988" s="169"/>
      <c r="V1988" s="169"/>
      <c r="W1988" s="180"/>
      <c r="X1988" s="207">
        <v>0</v>
      </c>
      <c r="Y1988" s="263">
        <v>6299.5609599999989</v>
      </c>
      <c r="Z1988" s="169"/>
      <c r="AA1988" s="169"/>
      <c r="AB1988" s="169"/>
      <c r="AC1988" s="169"/>
      <c r="AD1988" s="169"/>
      <c r="AE1988" s="169"/>
      <c r="AF1988" s="180"/>
      <c r="AG1988" s="180"/>
      <c r="AH1988" s="207">
        <v>10765.560959999999</v>
      </c>
    </row>
    <row r="1989" spans="2:34" ht="24.75" x14ac:dyDescent="0.25">
      <c r="B1989" s="119"/>
      <c r="C1989" s="48" t="s">
        <v>1878</v>
      </c>
      <c r="D1989" s="57">
        <v>15</v>
      </c>
      <c r="E1989" s="23"/>
      <c r="F1989" s="286" t="s">
        <v>2522</v>
      </c>
      <c r="G1989" s="287" t="s">
        <v>2524</v>
      </c>
      <c r="H1989" s="287" t="s">
        <v>2523</v>
      </c>
      <c r="I1989" s="50">
        <v>15</v>
      </c>
      <c r="J1989" s="169"/>
      <c r="K1989" s="169"/>
      <c r="L1989" s="169"/>
      <c r="M1989" s="169"/>
      <c r="N1989" s="169"/>
      <c r="O1989" s="169"/>
      <c r="P1989" s="169"/>
      <c r="Q1989" s="169"/>
      <c r="R1989" s="169"/>
      <c r="S1989" s="207"/>
      <c r="T1989" s="207"/>
      <c r="U1989" s="169"/>
      <c r="V1989" s="169"/>
      <c r="W1989" s="180"/>
      <c r="X1989" s="207">
        <v>15</v>
      </c>
      <c r="Y1989" s="263">
        <v>15</v>
      </c>
      <c r="Z1989" s="169"/>
      <c r="AA1989" s="169"/>
      <c r="AB1989" s="169"/>
      <c r="AC1989" s="169"/>
      <c r="AD1989" s="169"/>
      <c r="AE1989" s="169"/>
      <c r="AF1989" s="180"/>
      <c r="AG1989" s="180"/>
      <c r="AH1989" s="207">
        <v>15</v>
      </c>
    </row>
    <row r="1990" spans="2:34" ht="24.75" x14ac:dyDescent="0.25">
      <c r="B1990" s="119"/>
      <c r="C1990" s="48" t="s">
        <v>1878</v>
      </c>
      <c r="D1990" s="49">
        <v>289</v>
      </c>
      <c r="E1990" s="23"/>
      <c r="F1990" s="286" t="s">
        <v>2522</v>
      </c>
      <c r="G1990" s="287" t="s">
        <v>2524</v>
      </c>
      <c r="H1990" s="287" t="s">
        <v>2523</v>
      </c>
      <c r="I1990" s="50">
        <v>4046.7185600000003</v>
      </c>
      <c r="J1990" s="169"/>
      <c r="K1990" s="169"/>
      <c r="L1990" s="169"/>
      <c r="M1990" s="169"/>
      <c r="N1990" s="169"/>
      <c r="O1990" s="169"/>
      <c r="P1990" s="169"/>
      <c r="Q1990" s="169"/>
      <c r="R1990" s="169">
        <v>289</v>
      </c>
      <c r="S1990" s="207">
        <v>250.56</v>
      </c>
      <c r="T1990" s="207"/>
      <c r="U1990" s="169"/>
      <c r="V1990" s="169"/>
      <c r="W1990" s="180"/>
      <c r="X1990" s="207">
        <v>0</v>
      </c>
      <c r="Y1990" s="263">
        <v>3796.1585600000003</v>
      </c>
      <c r="Z1990" s="169"/>
      <c r="AA1990" s="169"/>
      <c r="AB1990" s="169"/>
      <c r="AC1990" s="169"/>
      <c r="AD1990" s="169"/>
      <c r="AE1990" s="169"/>
      <c r="AF1990" s="180"/>
      <c r="AG1990" s="180"/>
      <c r="AH1990" s="207">
        <v>4046.7185600000003</v>
      </c>
    </row>
    <row r="1991" spans="2:34" ht="24.75" x14ac:dyDescent="0.25">
      <c r="B1991" s="119"/>
      <c r="C1991" s="48" t="s">
        <v>64</v>
      </c>
      <c r="D1991" s="57">
        <v>2</v>
      </c>
      <c r="E1991" s="23"/>
      <c r="F1991" s="286" t="s">
        <v>2522</v>
      </c>
      <c r="G1991" s="287" t="s">
        <v>2524</v>
      </c>
      <c r="H1991" s="287" t="s">
        <v>2523</v>
      </c>
      <c r="I1991" s="50">
        <v>1600</v>
      </c>
      <c r="J1991" s="169"/>
      <c r="K1991" s="169"/>
      <c r="L1991" s="169"/>
      <c r="M1991" s="169"/>
      <c r="N1991" s="169"/>
      <c r="O1991" s="169"/>
      <c r="P1991" s="169"/>
      <c r="Q1991" s="169"/>
      <c r="R1991" s="169"/>
      <c r="S1991" s="207"/>
      <c r="T1991" s="207"/>
      <c r="U1991" s="169"/>
      <c r="V1991" s="169"/>
      <c r="W1991" s="180"/>
      <c r="X1991" s="207">
        <v>2</v>
      </c>
      <c r="Y1991" s="263">
        <v>1600</v>
      </c>
      <c r="Z1991" s="169"/>
      <c r="AA1991" s="169"/>
      <c r="AB1991" s="169"/>
      <c r="AC1991" s="169"/>
      <c r="AD1991" s="169"/>
      <c r="AE1991" s="169"/>
      <c r="AF1991" s="180"/>
      <c r="AG1991" s="180"/>
      <c r="AH1991" s="207">
        <v>1600</v>
      </c>
    </row>
    <row r="1992" spans="2:34" ht="24.75" x14ac:dyDescent="0.25">
      <c r="B1992" s="119"/>
      <c r="C1992" s="48" t="s">
        <v>1879</v>
      </c>
      <c r="D1992" s="57">
        <v>60</v>
      </c>
      <c r="E1992" s="23"/>
      <c r="F1992" s="286" t="s">
        <v>2522</v>
      </c>
      <c r="G1992" s="287" t="s">
        <v>2524</v>
      </c>
      <c r="H1992" s="287" t="s">
        <v>2523</v>
      </c>
      <c r="I1992" s="50">
        <v>2100</v>
      </c>
      <c r="J1992" s="169"/>
      <c r="K1992" s="169"/>
      <c r="L1992" s="169"/>
      <c r="M1992" s="169"/>
      <c r="N1992" s="169"/>
      <c r="O1992" s="169"/>
      <c r="P1992" s="169"/>
      <c r="Q1992" s="169"/>
      <c r="R1992" s="169"/>
      <c r="S1992" s="207"/>
      <c r="T1992" s="207"/>
      <c r="U1992" s="169"/>
      <c r="V1992" s="169"/>
      <c r="W1992" s="180"/>
      <c r="X1992" s="207">
        <v>60</v>
      </c>
      <c r="Y1992" s="263">
        <v>2100</v>
      </c>
      <c r="Z1992" s="169"/>
      <c r="AA1992" s="169"/>
      <c r="AB1992" s="169"/>
      <c r="AC1992" s="169"/>
      <c r="AD1992" s="169"/>
      <c r="AE1992" s="169"/>
      <c r="AF1992" s="180"/>
      <c r="AG1992" s="180"/>
      <c r="AH1992" s="207">
        <v>2100</v>
      </c>
    </row>
    <row r="1993" spans="2:34" ht="24.75" x14ac:dyDescent="0.25">
      <c r="B1993" s="119"/>
      <c r="C1993" s="48" t="s">
        <v>1880</v>
      </c>
      <c r="D1993" s="57">
        <v>36</v>
      </c>
      <c r="E1993" s="23"/>
      <c r="F1993" s="286" t="s">
        <v>2522</v>
      </c>
      <c r="G1993" s="287" t="s">
        <v>2524</v>
      </c>
      <c r="H1993" s="287" t="s">
        <v>2523</v>
      </c>
      <c r="I1993" s="50">
        <v>12600</v>
      </c>
      <c r="J1993" s="169"/>
      <c r="K1993" s="169"/>
      <c r="L1993" s="169"/>
      <c r="M1993" s="169"/>
      <c r="N1993" s="169"/>
      <c r="O1993" s="169"/>
      <c r="P1993" s="169"/>
      <c r="Q1993" s="169"/>
      <c r="R1993" s="169">
        <v>18</v>
      </c>
      <c r="S1993" s="207">
        <v>7105</v>
      </c>
      <c r="T1993" s="207"/>
      <c r="U1993" s="169"/>
      <c r="V1993" s="169"/>
      <c r="W1993" s="180"/>
      <c r="X1993" s="207">
        <v>18</v>
      </c>
      <c r="Y1993" s="263">
        <v>5495</v>
      </c>
      <c r="Z1993" s="169"/>
      <c r="AA1993" s="169"/>
      <c r="AB1993" s="169"/>
      <c r="AC1993" s="169"/>
      <c r="AD1993" s="169"/>
      <c r="AE1993" s="169"/>
      <c r="AF1993" s="180"/>
      <c r="AG1993" s="180"/>
      <c r="AH1993" s="207">
        <v>12600</v>
      </c>
    </row>
    <row r="1994" spans="2:34" ht="24.75" x14ac:dyDescent="0.25">
      <c r="B1994" s="119"/>
      <c r="C1994" s="48" t="s">
        <v>1881</v>
      </c>
      <c r="D1994" s="57">
        <v>44</v>
      </c>
      <c r="E1994" s="23"/>
      <c r="F1994" s="286" t="s">
        <v>2522</v>
      </c>
      <c r="G1994" s="287" t="s">
        <v>2524</v>
      </c>
      <c r="H1994" s="287" t="s">
        <v>2523</v>
      </c>
      <c r="I1994" s="50">
        <v>3947.24</v>
      </c>
      <c r="J1994" s="169"/>
      <c r="K1994" s="169"/>
      <c r="L1994" s="169"/>
      <c r="M1994" s="169"/>
      <c r="N1994" s="169"/>
      <c r="O1994" s="169"/>
      <c r="P1994" s="169"/>
      <c r="Q1994" s="169"/>
      <c r="R1994" s="169"/>
      <c r="S1994" s="207"/>
      <c r="T1994" s="169"/>
      <c r="U1994" s="169"/>
      <c r="V1994" s="169"/>
      <c r="W1994" s="180"/>
      <c r="X1994" s="207">
        <v>44</v>
      </c>
      <c r="Y1994" s="263">
        <v>3947.24</v>
      </c>
      <c r="Z1994" s="169"/>
      <c r="AA1994" s="169"/>
      <c r="AB1994" s="169"/>
      <c r="AC1994" s="169"/>
      <c r="AD1994" s="169"/>
      <c r="AE1994" s="169"/>
      <c r="AF1994" s="180"/>
      <c r="AG1994" s="180"/>
      <c r="AH1994" s="207">
        <v>3947.24</v>
      </c>
    </row>
    <row r="1995" spans="2:34" x14ac:dyDescent="0.25">
      <c r="B1995" s="6">
        <v>2600</v>
      </c>
      <c r="C1995" s="90" t="s">
        <v>1882</v>
      </c>
      <c r="D1995" s="6"/>
      <c r="E1995" s="6"/>
      <c r="F1995" s="6"/>
      <c r="G1995" s="6"/>
      <c r="H1995" s="6"/>
      <c r="I1995" s="9">
        <v>829482.97</v>
      </c>
      <c r="J1995" s="177">
        <v>0</v>
      </c>
      <c r="K1995" s="177">
        <v>0</v>
      </c>
      <c r="L1995" s="177">
        <v>0</v>
      </c>
      <c r="M1995" s="177">
        <v>0</v>
      </c>
      <c r="N1995" s="177">
        <v>0</v>
      </c>
      <c r="O1995" s="177">
        <v>0</v>
      </c>
      <c r="P1995" s="177">
        <v>0</v>
      </c>
      <c r="Q1995" s="177">
        <v>0</v>
      </c>
      <c r="R1995" s="177">
        <v>0</v>
      </c>
      <c r="S1995" s="213">
        <v>0</v>
      </c>
      <c r="T1995" s="177">
        <v>0</v>
      </c>
      <c r="U1995" s="177">
        <v>0</v>
      </c>
      <c r="V1995" s="177">
        <v>0</v>
      </c>
      <c r="W1995" s="182">
        <v>0</v>
      </c>
      <c r="X1995" s="177">
        <v>35235</v>
      </c>
      <c r="Y1995" s="265">
        <v>829482.97</v>
      </c>
      <c r="Z1995" s="177">
        <v>0</v>
      </c>
      <c r="AA1995" s="177">
        <v>0</v>
      </c>
      <c r="AB1995" s="177">
        <v>0</v>
      </c>
      <c r="AC1995" s="177">
        <v>0</v>
      </c>
      <c r="AD1995" s="177">
        <v>0</v>
      </c>
      <c r="AE1995" s="177">
        <v>0</v>
      </c>
      <c r="AF1995" s="177">
        <v>0</v>
      </c>
      <c r="AG1995" s="182">
        <v>0</v>
      </c>
      <c r="AH1995" s="213">
        <v>829482.97</v>
      </c>
    </row>
    <row r="1996" spans="2:34" x14ac:dyDescent="0.25">
      <c r="B1996" s="11">
        <v>261</v>
      </c>
      <c r="C1996" s="79" t="s">
        <v>1882</v>
      </c>
      <c r="D1996" s="11"/>
      <c r="E1996" s="11"/>
      <c r="F1996" s="11"/>
      <c r="G1996" s="11"/>
      <c r="H1996" s="11"/>
      <c r="I1996" s="13">
        <v>829482.97</v>
      </c>
      <c r="J1996" s="171">
        <v>0</v>
      </c>
      <c r="K1996" s="171">
        <v>0</v>
      </c>
      <c r="L1996" s="171">
        <v>0</v>
      </c>
      <c r="M1996" s="171">
        <v>0</v>
      </c>
      <c r="N1996" s="171">
        <v>0</v>
      </c>
      <c r="O1996" s="171">
        <v>0</v>
      </c>
      <c r="P1996" s="171">
        <v>0</v>
      </c>
      <c r="Q1996" s="171">
        <v>0</v>
      </c>
      <c r="R1996" s="171">
        <v>0</v>
      </c>
      <c r="S1996" s="185">
        <v>0</v>
      </c>
      <c r="T1996" s="171">
        <v>0</v>
      </c>
      <c r="U1996" s="171">
        <v>0</v>
      </c>
      <c r="V1996" s="171">
        <v>0</v>
      </c>
      <c r="W1996" s="181">
        <v>0</v>
      </c>
      <c r="X1996" s="171">
        <v>35235</v>
      </c>
      <c r="Y1996" s="266">
        <v>829482.97</v>
      </c>
      <c r="Z1996" s="171">
        <v>0</v>
      </c>
      <c r="AA1996" s="171">
        <v>0</v>
      </c>
      <c r="AB1996" s="171">
        <v>0</v>
      </c>
      <c r="AC1996" s="171">
        <v>0</v>
      </c>
      <c r="AD1996" s="171">
        <v>0</v>
      </c>
      <c r="AE1996" s="171">
        <v>0</v>
      </c>
      <c r="AF1996" s="171">
        <v>0</v>
      </c>
      <c r="AG1996" s="181">
        <v>0</v>
      </c>
      <c r="AH1996" s="185">
        <v>829482.97</v>
      </c>
    </row>
    <row r="1997" spans="2:34" x14ac:dyDescent="0.25">
      <c r="B1997" s="15">
        <v>26101</v>
      </c>
      <c r="C1997" s="67" t="s">
        <v>1882</v>
      </c>
      <c r="D1997" s="15"/>
      <c r="E1997" s="15"/>
      <c r="F1997" s="15"/>
      <c r="G1997" s="15"/>
      <c r="H1997" s="15"/>
      <c r="I1997" s="18">
        <v>829482.97</v>
      </c>
      <c r="J1997" s="173">
        <v>0</v>
      </c>
      <c r="K1997" s="173">
        <v>0</v>
      </c>
      <c r="L1997" s="173">
        <v>0</v>
      </c>
      <c r="M1997" s="173">
        <v>0</v>
      </c>
      <c r="N1997" s="173">
        <v>0</v>
      </c>
      <c r="O1997" s="173">
        <v>0</v>
      </c>
      <c r="P1997" s="173">
        <v>0</v>
      </c>
      <c r="Q1997" s="173">
        <v>0</v>
      </c>
      <c r="R1997" s="173">
        <v>0</v>
      </c>
      <c r="S1997" s="184">
        <v>0</v>
      </c>
      <c r="T1997" s="173">
        <v>0</v>
      </c>
      <c r="U1997" s="173">
        <v>0</v>
      </c>
      <c r="V1997" s="173">
        <v>0</v>
      </c>
      <c r="W1997" s="179">
        <v>0</v>
      </c>
      <c r="X1997" s="173">
        <v>35235</v>
      </c>
      <c r="Y1997" s="267">
        <v>829482.97</v>
      </c>
      <c r="Z1997" s="173">
        <v>0</v>
      </c>
      <c r="AA1997" s="173">
        <v>0</v>
      </c>
      <c r="AB1997" s="173">
        <v>0</v>
      </c>
      <c r="AC1997" s="173">
        <v>0</v>
      </c>
      <c r="AD1997" s="173">
        <v>0</v>
      </c>
      <c r="AE1997" s="173">
        <v>0</v>
      </c>
      <c r="AF1997" s="173">
        <v>0</v>
      </c>
      <c r="AG1997" s="179">
        <v>0</v>
      </c>
      <c r="AH1997" s="184">
        <v>829482.97</v>
      </c>
    </row>
    <row r="1998" spans="2:34" ht="24.75" x14ac:dyDescent="0.25">
      <c r="B1998" s="26"/>
      <c r="C1998" s="48" t="s">
        <v>898</v>
      </c>
      <c r="D1998" s="49">
        <v>7</v>
      </c>
      <c r="E1998" s="23"/>
      <c r="F1998" s="286" t="s">
        <v>2522</v>
      </c>
      <c r="G1998" s="287" t="s">
        <v>2524</v>
      </c>
      <c r="H1998" s="287" t="s">
        <v>2523</v>
      </c>
      <c r="I1998" s="50">
        <v>6650</v>
      </c>
      <c r="J1998" s="169"/>
      <c r="K1998" s="169"/>
      <c r="L1998" s="169"/>
      <c r="M1998" s="169"/>
      <c r="N1998" s="169"/>
      <c r="O1998" s="169"/>
      <c r="P1998" s="169"/>
      <c r="Q1998" s="169"/>
      <c r="R1998" s="169"/>
      <c r="S1998" s="207"/>
      <c r="T1998" s="169"/>
      <c r="U1998" s="169"/>
      <c r="V1998" s="169"/>
      <c r="W1998" s="180"/>
      <c r="X1998" s="207">
        <v>7</v>
      </c>
      <c r="Y1998" s="263">
        <v>6650</v>
      </c>
      <c r="Z1998" s="169"/>
      <c r="AA1998" s="169"/>
      <c r="AB1998" s="169"/>
      <c r="AC1998" s="169"/>
      <c r="AD1998" s="169"/>
      <c r="AE1998" s="169"/>
      <c r="AF1998" s="180"/>
      <c r="AG1998" s="180"/>
      <c r="AH1998" s="207">
        <v>6650</v>
      </c>
    </row>
    <row r="1999" spans="2:34" ht="24.75" x14ac:dyDescent="0.25">
      <c r="B1999" s="26"/>
      <c r="C1999" s="48" t="s">
        <v>1883</v>
      </c>
      <c r="D1999" s="49">
        <v>42</v>
      </c>
      <c r="E1999" s="23"/>
      <c r="F1999" s="286" t="s">
        <v>2522</v>
      </c>
      <c r="G1999" s="287" t="s">
        <v>2524</v>
      </c>
      <c r="H1999" s="287" t="s">
        <v>2523</v>
      </c>
      <c r="I1999" s="50">
        <v>20257.86</v>
      </c>
      <c r="J1999" s="169"/>
      <c r="K1999" s="169"/>
      <c r="L1999" s="169"/>
      <c r="M1999" s="169"/>
      <c r="N1999" s="169"/>
      <c r="O1999" s="169"/>
      <c r="P1999" s="169"/>
      <c r="Q1999" s="169"/>
      <c r="R1999" s="169"/>
      <c r="S1999" s="207"/>
      <c r="T1999" s="169"/>
      <c r="U1999" s="169"/>
      <c r="V1999" s="169"/>
      <c r="W1999" s="180"/>
      <c r="X1999" s="207">
        <v>42</v>
      </c>
      <c r="Y1999" s="263">
        <v>20257.86</v>
      </c>
      <c r="Z1999" s="169"/>
      <c r="AA1999" s="169"/>
      <c r="AB1999" s="169"/>
      <c r="AC1999" s="169"/>
      <c r="AD1999" s="169"/>
      <c r="AE1999" s="169"/>
      <c r="AF1999" s="180"/>
      <c r="AG1999" s="180"/>
      <c r="AH1999" s="207">
        <v>20257.86</v>
      </c>
    </row>
    <row r="2000" spans="2:34" ht="24.75" x14ac:dyDescent="0.25">
      <c r="B2000" s="26"/>
      <c r="C2000" s="48" t="s">
        <v>1884</v>
      </c>
      <c r="D2000" s="49">
        <v>0</v>
      </c>
      <c r="E2000" s="23"/>
      <c r="F2000" s="286" t="s">
        <v>2522</v>
      </c>
      <c r="G2000" s="287" t="s">
        <v>2524</v>
      </c>
      <c r="H2000" s="287" t="s">
        <v>2523</v>
      </c>
      <c r="I2000" s="50">
        <v>0</v>
      </c>
      <c r="J2000" s="169"/>
      <c r="K2000" s="169"/>
      <c r="L2000" s="169"/>
      <c r="M2000" s="169"/>
      <c r="N2000" s="169"/>
      <c r="O2000" s="169"/>
      <c r="P2000" s="169"/>
      <c r="Q2000" s="169"/>
      <c r="R2000" s="169"/>
      <c r="S2000" s="207"/>
      <c r="T2000" s="169"/>
      <c r="U2000" s="169"/>
      <c r="V2000" s="169"/>
      <c r="W2000" s="180"/>
      <c r="X2000" s="207">
        <v>0</v>
      </c>
      <c r="Y2000" s="263">
        <v>0</v>
      </c>
      <c r="Z2000" s="169"/>
      <c r="AA2000" s="169"/>
      <c r="AB2000" s="169"/>
      <c r="AC2000" s="169"/>
      <c r="AD2000" s="169"/>
      <c r="AE2000" s="169"/>
      <c r="AF2000" s="180"/>
      <c r="AG2000" s="180"/>
      <c r="AH2000" s="207">
        <v>0</v>
      </c>
    </row>
    <row r="2001" spans="2:34" ht="24.75" x14ac:dyDescent="0.25">
      <c r="B2001" s="26"/>
      <c r="C2001" s="48" t="s">
        <v>1885</v>
      </c>
      <c r="D2001" s="49">
        <v>5</v>
      </c>
      <c r="E2001" s="23"/>
      <c r="F2001" s="286" t="s">
        <v>2522</v>
      </c>
      <c r="G2001" s="287" t="s">
        <v>2524</v>
      </c>
      <c r="H2001" s="287" t="s">
        <v>2523</v>
      </c>
      <c r="I2001" s="50">
        <v>516.78</v>
      </c>
      <c r="J2001" s="169"/>
      <c r="K2001" s="169"/>
      <c r="L2001" s="169"/>
      <c r="M2001" s="169"/>
      <c r="N2001" s="169"/>
      <c r="O2001" s="169"/>
      <c r="P2001" s="169"/>
      <c r="Q2001" s="169"/>
      <c r="R2001" s="169"/>
      <c r="S2001" s="207"/>
      <c r="T2001" s="169"/>
      <c r="U2001" s="169"/>
      <c r="V2001" s="169"/>
      <c r="W2001" s="180"/>
      <c r="X2001" s="207">
        <v>5</v>
      </c>
      <c r="Y2001" s="263">
        <v>516.78</v>
      </c>
      <c r="Z2001" s="169"/>
      <c r="AA2001" s="169"/>
      <c r="AB2001" s="169"/>
      <c r="AC2001" s="169"/>
      <c r="AD2001" s="169"/>
      <c r="AE2001" s="169"/>
      <c r="AF2001" s="180"/>
      <c r="AG2001" s="180"/>
      <c r="AH2001" s="207">
        <v>516.78</v>
      </c>
    </row>
    <row r="2002" spans="2:34" ht="24.75" x14ac:dyDescent="0.25">
      <c r="B2002" s="26"/>
      <c r="C2002" s="48" t="s">
        <v>1882</v>
      </c>
      <c r="D2002" s="49">
        <v>2</v>
      </c>
      <c r="E2002" s="23">
        <v>8519.6650000000009</v>
      </c>
      <c r="F2002" s="286" t="s">
        <v>2522</v>
      </c>
      <c r="G2002" s="287" t="s">
        <v>2524</v>
      </c>
      <c r="H2002" s="287" t="s">
        <v>2523</v>
      </c>
      <c r="I2002" s="50">
        <v>17039.330000000002</v>
      </c>
      <c r="J2002" s="169"/>
      <c r="K2002" s="169"/>
      <c r="L2002" s="169"/>
      <c r="M2002" s="169"/>
      <c r="N2002" s="169"/>
      <c r="O2002" s="169"/>
      <c r="P2002" s="169"/>
      <c r="Q2002" s="169"/>
      <c r="R2002" s="169"/>
      <c r="S2002" s="207"/>
      <c r="T2002" s="169"/>
      <c r="U2002" s="169"/>
      <c r="V2002" s="169"/>
      <c r="W2002" s="180"/>
      <c r="X2002" s="207">
        <v>2</v>
      </c>
      <c r="Y2002" s="263">
        <v>17039.330000000002</v>
      </c>
      <c r="Z2002" s="169"/>
      <c r="AA2002" s="169"/>
      <c r="AB2002" s="169"/>
      <c r="AC2002" s="169"/>
      <c r="AD2002" s="169"/>
      <c r="AE2002" s="169"/>
      <c r="AF2002" s="180"/>
      <c r="AG2002" s="180"/>
      <c r="AH2002" s="207">
        <v>17039.330000000002</v>
      </c>
    </row>
    <row r="2003" spans="2:34" ht="24.75" x14ac:dyDescent="0.25">
      <c r="B2003" s="26"/>
      <c r="C2003" s="48" t="s">
        <v>1886</v>
      </c>
      <c r="D2003" s="49">
        <v>0</v>
      </c>
      <c r="E2003" s="23"/>
      <c r="F2003" s="286" t="s">
        <v>2522</v>
      </c>
      <c r="G2003" s="287" t="s">
        <v>2524</v>
      </c>
      <c r="H2003" s="287" t="s">
        <v>2523</v>
      </c>
      <c r="I2003" s="50">
        <v>0</v>
      </c>
      <c r="J2003" s="169"/>
      <c r="K2003" s="169"/>
      <c r="L2003" s="169"/>
      <c r="M2003" s="169"/>
      <c r="N2003" s="169"/>
      <c r="O2003" s="169"/>
      <c r="P2003" s="169"/>
      <c r="Q2003" s="169"/>
      <c r="R2003" s="169"/>
      <c r="S2003" s="207"/>
      <c r="T2003" s="169"/>
      <c r="U2003" s="169"/>
      <c r="V2003" s="169"/>
      <c r="W2003" s="180"/>
      <c r="X2003" s="207">
        <v>0</v>
      </c>
      <c r="Y2003" s="263">
        <v>0</v>
      </c>
      <c r="Z2003" s="169"/>
      <c r="AA2003" s="169"/>
      <c r="AB2003" s="169"/>
      <c r="AC2003" s="169"/>
      <c r="AD2003" s="169"/>
      <c r="AE2003" s="169"/>
      <c r="AF2003" s="180"/>
      <c r="AG2003" s="180"/>
      <c r="AH2003" s="207">
        <v>0</v>
      </c>
    </row>
    <row r="2004" spans="2:34" ht="24.75" x14ac:dyDescent="0.25">
      <c r="B2004" s="26"/>
      <c r="C2004" s="48" t="s">
        <v>1887</v>
      </c>
      <c r="D2004" s="57">
        <v>35119</v>
      </c>
      <c r="E2004" s="23"/>
      <c r="F2004" s="286" t="s">
        <v>2522</v>
      </c>
      <c r="G2004" s="287" t="s">
        <v>2524</v>
      </c>
      <c r="H2004" s="287" t="s">
        <v>2523</v>
      </c>
      <c r="I2004" s="50">
        <v>764019</v>
      </c>
      <c r="J2004" s="169"/>
      <c r="K2004" s="169"/>
      <c r="L2004" s="169"/>
      <c r="M2004" s="169"/>
      <c r="N2004" s="169"/>
      <c r="O2004" s="169"/>
      <c r="P2004" s="169"/>
      <c r="Q2004" s="169"/>
      <c r="R2004" s="169"/>
      <c r="S2004" s="207"/>
      <c r="T2004" s="169"/>
      <c r="U2004" s="169"/>
      <c r="V2004" s="169"/>
      <c r="W2004" s="180"/>
      <c r="X2004" s="207">
        <v>35119</v>
      </c>
      <c r="Y2004" s="263">
        <v>764019</v>
      </c>
      <c r="Z2004" s="169"/>
      <c r="AA2004" s="169"/>
      <c r="AB2004" s="169"/>
      <c r="AC2004" s="169"/>
      <c r="AD2004" s="169"/>
      <c r="AE2004" s="169"/>
      <c r="AF2004" s="180"/>
      <c r="AG2004" s="180"/>
      <c r="AH2004" s="207">
        <v>764019</v>
      </c>
    </row>
    <row r="2005" spans="2:34" ht="24.75" x14ac:dyDescent="0.25">
      <c r="B2005" s="119"/>
      <c r="C2005" s="48" t="s">
        <v>1888</v>
      </c>
      <c r="D2005" s="49">
        <v>60</v>
      </c>
      <c r="E2005" s="23"/>
      <c r="F2005" s="286" t="s">
        <v>2522</v>
      </c>
      <c r="G2005" s="287" t="s">
        <v>2524</v>
      </c>
      <c r="H2005" s="287" t="s">
        <v>2523</v>
      </c>
      <c r="I2005" s="50">
        <v>21000</v>
      </c>
      <c r="J2005" s="169"/>
      <c r="K2005" s="169"/>
      <c r="L2005" s="169"/>
      <c r="M2005" s="169"/>
      <c r="N2005" s="169"/>
      <c r="O2005" s="169"/>
      <c r="P2005" s="169"/>
      <c r="Q2005" s="169"/>
      <c r="R2005" s="169"/>
      <c r="S2005" s="207"/>
      <c r="T2005" s="169"/>
      <c r="U2005" s="169"/>
      <c r="V2005" s="169"/>
      <c r="W2005" s="180"/>
      <c r="X2005" s="207">
        <v>60</v>
      </c>
      <c r="Y2005" s="263">
        <v>21000</v>
      </c>
      <c r="Z2005" s="169"/>
      <c r="AA2005" s="169"/>
      <c r="AB2005" s="169"/>
      <c r="AC2005" s="169"/>
      <c r="AD2005" s="169"/>
      <c r="AE2005" s="169"/>
      <c r="AF2005" s="180"/>
      <c r="AG2005" s="180"/>
      <c r="AH2005" s="207">
        <v>21000</v>
      </c>
    </row>
    <row r="2006" spans="2:34" ht="24.75" x14ac:dyDescent="0.25">
      <c r="B2006" s="119"/>
      <c r="C2006" s="48" t="s">
        <v>1889</v>
      </c>
      <c r="D2006" s="49">
        <v>0</v>
      </c>
      <c r="E2006" s="23"/>
      <c r="F2006" s="286" t="s">
        <v>2522</v>
      </c>
      <c r="G2006" s="287" t="s">
        <v>2524</v>
      </c>
      <c r="H2006" s="287" t="s">
        <v>2523</v>
      </c>
      <c r="I2006" s="50">
        <v>0</v>
      </c>
      <c r="J2006" s="169"/>
      <c r="K2006" s="169"/>
      <c r="L2006" s="169"/>
      <c r="M2006" s="169"/>
      <c r="N2006" s="169"/>
      <c r="O2006" s="169"/>
      <c r="P2006" s="169"/>
      <c r="Q2006" s="169"/>
      <c r="R2006" s="169"/>
      <c r="S2006" s="207"/>
      <c r="T2006" s="169"/>
      <c r="U2006" s="169"/>
      <c r="V2006" s="169"/>
      <c r="W2006" s="180"/>
      <c r="X2006" s="207">
        <v>0</v>
      </c>
      <c r="Y2006" s="263">
        <v>0</v>
      </c>
      <c r="Z2006" s="169"/>
      <c r="AA2006" s="169"/>
      <c r="AB2006" s="169"/>
      <c r="AC2006" s="169"/>
      <c r="AD2006" s="169"/>
      <c r="AE2006" s="169"/>
      <c r="AF2006" s="180"/>
      <c r="AG2006" s="180"/>
      <c r="AH2006" s="207">
        <v>0</v>
      </c>
    </row>
    <row r="2007" spans="2:34" ht="24.75" x14ac:dyDescent="0.25">
      <c r="B2007" s="6">
        <v>2700</v>
      </c>
      <c r="C2007" s="90" t="s">
        <v>1890</v>
      </c>
      <c r="D2007" s="6"/>
      <c r="E2007" s="6"/>
      <c r="F2007" s="6"/>
      <c r="G2007" s="6"/>
      <c r="H2007" s="6"/>
      <c r="I2007" s="9">
        <v>315746.6716</v>
      </c>
      <c r="J2007" s="177">
        <v>0</v>
      </c>
      <c r="K2007" s="177"/>
      <c r="L2007" s="177"/>
      <c r="M2007" s="177"/>
      <c r="N2007" s="177"/>
      <c r="O2007" s="177"/>
      <c r="P2007" s="177"/>
      <c r="Q2007" s="177"/>
      <c r="R2007" s="177"/>
      <c r="S2007" s="213"/>
      <c r="T2007" s="177"/>
      <c r="U2007" s="177"/>
      <c r="V2007" s="177"/>
      <c r="W2007" s="182"/>
      <c r="X2007" s="177"/>
      <c r="Y2007" s="265">
        <v>311384.66159999999</v>
      </c>
      <c r="Z2007" s="177"/>
      <c r="AA2007" s="177"/>
      <c r="AB2007" s="177"/>
      <c r="AC2007" s="177"/>
      <c r="AD2007" s="177"/>
      <c r="AE2007" s="177"/>
      <c r="AF2007" s="182"/>
      <c r="AG2007" s="182"/>
      <c r="AH2007" s="213">
        <v>315746.6716</v>
      </c>
    </row>
    <row r="2008" spans="2:34" x14ac:dyDescent="0.25">
      <c r="B2008" s="11">
        <v>271</v>
      </c>
      <c r="C2008" s="79" t="s">
        <v>1891</v>
      </c>
      <c r="D2008" s="11"/>
      <c r="E2008" s="11"/>
      <c r="F2008" s="11"/>
      <c r="G2008" s="11"/>
      <c r="H2008" s="11"/>
      <c r="I2008" s="13">
        <v>78177.919999999998</v>
      </c>
      <c r="J2008" s="171">
        <v>0</v>
      </c>
      <c r="K2008" s="171">
        <v>0</v>
      </c>
      <c r="L2008" s="171">
        <v>0</v>
      </c>
      <c r="M2008" s="171">
        <v>0</v>
      </c>
      <c r="N2008" s="171">
        <v>0</v>
      </c>
      <c r="O2008" s="171">
        <v>0</v>
      </c>
      <c r="P2008" s="171">
        <v>0</v>
      </c>
      <c r="Q2008" s="171">
        <v>0</v>
      </c>
      <c r="R2008" s="171">
        <v>5</v>
      </c>
      <c r="S2008" s="185">
        <v>1450</v>
      </c>
      <c r="T2008" s="171">
        <v>0</v>
      </c>
      <c r="U2008" s="171">
        <v>0</v>
      </c>
      <c r="V2008" s="171">
        <v>0</v>
      </c>
      <c r="W2008" s="181">
        <v>0</v>
      </c>
      <c r="X2008" s="171">
        <v>196</v>
      </c>
      <c r="Y2008" s="266">
        <v>76727.92</v>
      </c>
      <c r="Z2008" s="171">
        <v>0</v>
      </c>
      <c r="AA2008" s="171">
        <v>0</v>
      </c>
      <c r="AB2008" s="171">
        <v>0</v>
      </c>
      <c r="AC2008" s="171">
        <v>0</v>
      </c>
      <c r="AD2008" s="171">
        <v>0</v>
      </c>
      <c r="AE2008" s="171">
        <v>0</v>
      </c>
      <c r="AF2008" s="171">
        <v>0</v>
      </c>
      <c r="AG2008" s="181">
        <v>0</v>
      </c>
      <c r="AH2008" s="185">
        <v>78177.919999999998</v>
      </c>
    </row>
    <row r="2009" spans="2:34" x14ac:dyDescent="0.25">
      <c r="B2009" s="15">
        <v>27101</v>
      </c>
      <c r="C2009" s="67" t="s">
        <v>1892</v>
      </c>
      <c r="D2009" s="15"/>
      <c r="E2009" s="15"/>
      <c r="F2009" s="15"/>
      <c r="G2009" s="15"/>
      <c r="H2009" s="15"/>
      <c r="I2009" s="18">
        <v>2088</v>
      </c>
      <c r="J2009" s="173">
        <v>0</v>
      </c>
      <c r="K2009" s="173">
        <v>0</v>
      </c>
      <c r="L2009" s="173">
        <v>0</v>
      </c>
      <c r="M2009" s="173">
        <v>0</v>
      </c>
      <c r="N2009" s="173">
        <v>0</v>
      </c>
      <c r="O2009" s="173">
        <v>0</v>
      </c>
      <c r="P2009" s="173">
        <v>0</v>
      </c>
      <c r="Q2009" s="173">
        <v>0</v>
      </c>
      <c r="R2009" s="173">
        <v>0</v>
      </c>
      <c r="S2009" s="184">
        <v>0</v>
      </c>
      <c r="T2009" s="173">
        <v>0</v>
      </c>
      <c r="U2009" s="173">
        <v>0</v>
      </c>
      <c r="V2009" s="173">
        <v>0</v>
      </c>
      <c r="W2009" s="179">
        <v>0</v>
      </c>
      <c r="X2009" s="173">
        <v>4</v>
      </c>
      <c r="Y2009" s="267">
        <v>2088</v>
      </c>
      <c r="Z2009" s="173">
        <v>0</v>
      </c>
      <c r="AA2009" s="173">
        <v>0</v>
      </c>
      <c r="AB2009" s="173">
        <v>0</v>
      </c>
      <c r="AC2009" s="173">
        <v>0</v>
      </c>
      <c r="AD2009" s="173">
        <v>0</v>
      </c>
      <c r="AE2009" s="173">
        <v>0</v>
      </c>
      <c r="AF2009" s="173">
        <v>0</v>
      </c>
      <c r="AG2009" s="179">
        <v>0</v>
      </c>
      <c r="AH2009" s="184">
        <v>2088</v>
      </c>
    </row>
    <row r="2010" spans="2:34" ht="24.75" x14ac:dyDescent="0.25">
      <c r="B2010" s="119"/>
      <c r="C2010" s="48" t="s">
        <v>1893</v>
      </c>
      <c r="D2010" s="49">
        <v>4</v>
      </c>
      <c r="E2010" s="23"/>
      <c r="F2010" s="286" t="s">
        <v>2522</v>
      </c>
      <c r="G2010" s="287" t="s">
        <v>2524</v>
      </c>
      <c r="H2010" s="287" t="s">
        <v>2523</v>
      </c>
      <c r="I2010" s="50">
        <v>2088</v>
      </c>
      <c r="J2010" s="169"/>
      <c r="K2010" s="169"/>
      <c r="L2010" s="169"/>
      <c r="M2010" s="169"/>
      <c r="N2010" s="169"/>
      <c r="O2010" s="169"/>
      <c r="P2010" s="169"/>
      <c r="Q2010" s="169"/>
      <c r="R2010" s="169"/>
      <c r="S2010" s="207"/>
      <c r="T2010" s="169"/>
      <c r="U2010" s="169"/>
      <c r="V2010" s="169"/>
      <c r="W2010" s="180"/>
      <c r="X2010" s="207">
        <v>4</v>
      </c>
      <c r="Y2010" s="263">
        <v>2088</v>
      </c>
      <c r="Z2010" s="169"/>
      <c r="AA2010" s="169"/>
      <c r="AB2010" s="169"/>
      <c r="AC2010" s="169"/>
      <c r="AD2010" s="169"/>
      <c r="AE2010" s="169"/>
      <c r="AF2010" s="180"/>
      <c r="AG2010" s="180"/>
      <c r="AH2010" s="207">
        <v>2088</v>
      </c>
    </row>
    <row r="2011" spans="2:34" ht="24.75" x14ac:dyDescent="0.25">
      <c r="B2011" s="15">
        <v>27102</v>
      </c>
      <c r="C2011" s="67" t="s">
        <v>1894</v>
      </c>
      <c r="D2011" s="15"/>
      <c r="E2011" s="15"/>
      <c r="F2011" s="15"/>
      <c r="G2011" s="15"/>
      <c r="H2011" s="15"/>
      <c r="I2011" s="18">
        <v>2971.9199999999996</v>
      </c>
      <c r="J2011" s="173">
        <v>0</v>
      </c>
      <c r="K2011" s="173">
        <v>0</v>
      </c>
      <c r="L2011" s="173">
        <v>0</v>
      </c>
      <c r="M2011" s="173">
        <v>0</v>
      </c>
      <c r="N2011" s="173">
        <v>0</v>
      </c>
      <c r="O2011" s="173">
        <v>0</v>
      </c>
      <c r="P2011" s="173">
        <v>0</v>
      </c>
      <c r="Q2011" s="173">
        <v>0</v>
      </c>
      <c r="R2011" s="173">
        <v>0</v>
      </c>
      <c r="S2011" s="184">
        <v>0</v>
      </c>
      <c r="T2011" s="173">
        <v>0</v>
      </c>
      <c r="U2011" s="173">
        <v>0</v>
      </c>
      <c r="V2011" s="173">
        <v>0</v>
      </c>
      <c r="W2011" s="179">
        <v>0</v>
      </c>
      <c r="X2011" s="173">
        <v>1</v>
      </c>
      <c r="Y2011" s="267">
        <v>2971.9199999999996</v>
      </c>
      <c r="Z2011" s="173">
        <v>0</v>
      </c>
      <c r="AA2011" s="173">
        <v>0</v>
      </c>
      <c r="AB2011" s="173">
        <v>0</v>
      </c>
      <c r="AC2011" s="173">
        <v>0</v>
      </c>
      <c r="AD2011" s="173">
        <v>0</v>
      </c>
      <c r="AE2011" s="173">
        <v>0</v>
      </c>
      <c r="AF2011" s="173">
        <v>0</v>
      </c>
      <c r="AG2011" s="179">
        <v>0</v>
      </c>
      <c r="AH2011" s="184">
        <v>2971.9199999999996</v>
      </c>
    </row>
    <row r="2012" spans="2:34" ht="30" x14ac:dyDescent="0.25">
      <c r="B2012" s="95"/>
      <c r="C2012" s="62" t="s">
        <v>1895</v>
      </c>
      <c r="D2012" s="49">
        <v>1</v>
      </c>
      <c r="E2012" s="23"/>
      <c r="F2012" s="286" t="s">
        <v>2522</v>
      </c>
      <c r="G2012" s="287" t="s">
        <v>2524</v>
      </c>
      <c r="H2012" s="287" t="s">
        <v>2523</v>
      </c>
      <c r="I2012" s="50">
        <v>2971.9199999999996</v>
      </c>
      <c r="J2012" s="169"/>
      <c r="K2012" s="169"/>
      <c r="L2012" s="169"/>
      <c r="M2012" s="169"/>
      <c r="N2012" s="169"/>
      <c r="O2012" s="169"/>
      <c r="P2012" s="169"/>
      <c r="Q2012" s="169"/>
      <c r="R2012" s="169"/>
      <c r="S2012" s="207"/>
      <c r="T2012" s="169"/>
      <c r="U2012" s="169"/>
      <c r="V2012" s="169"/>
      <c r="W2012" s="180"/>
      <c r="X2012" s="207">
        <v>1</v>
      </c>
      <c r="Y2012" s="263">
        <v>2971.9199999999996</v>
      </c>
      <c r="Z2012" s="169"/>
      <c r="AA2012" s="169"/>
      <c r="AB2012" s="169"/>
      <c r="AC2012" s="169"/>
      <c r="AD2012" s="169"/>
      <c r="AE2012" s="169"/>
      <c r="AF2012" s="180"/>
      <c r="AG2012" s="180"/>
      <c r="AH2012" s="207">
        <v>2971.9199999999996</v>
      </c>
    </row>
    <row r="2013" spans="2:34" ht="24.75" x14ac:dyDescent="0.25">
      <c r="B2013" s="15">
        <v>27106</v>
      </c>
      <c r="C2013" s="15" t="s">
        <v>1896</v>
      </c>
      <c r="D2013" s="15"/>
      <c r="E2013" s="15"/>
      <c r="F2013" s="15"/>
      <c r="G2013" s="15"/>
      <c r="H2013" s="15"/>
      <c r="I2013" s="18">
        <v>73118</v>
      </c>
      <c r="J2013" s="173">
        <v>0</v>
      </c>
      <c r="K2013" s="173">
        <v>0</v>
      </c>
      <c r="L2013" s="173">
        <v>0</v>
      </c>
      <c r="M2013" s="173">
        <v>0</v>
      </c>
      <c r="N2013" s="173">
        <v>0</v>
      </c>
      <c r="O2013" s="173">
        <v>0</v>
      </c>
      <c r="P2013" s="173">
        <v>0</v>
      </c>
      <c r="Q2013" s="173">
        <v>0</v>
      </c>
      <c r="R2013" s="173">
        <v>5</v>
      </c>
      <c r="S2013" s="184">
        <v>1450</v>
      </c>
      <c r="T2013" s="173">
        <v>0</v>
      </c>
      <c r="U2013" s="173">
        <v>0</v>
      </c>
      <c r="V2013" s="173">
        <v>0</v>
      </c>
      <c r="W2013" s="179">
        <v>0</v>
      </c>
      <c r="X2013" s="173">
        <v>191</v>
      </c>
      <c r="Y2013" s="267">
        <v>71668</v>
      </c>
      <c r="Z2013" s="173">
        <v>0</v>
      </c>
      <c r="AA2013" s="173">
        <v>0</v>
      </c>
      <c r="AB2013" s="173">
        <v>0</v>
      </c>
      <c r="AC2013" s="173">
        <v>0</v>
      </c>
      <c r="AD2013" s="173">
        <v>0</v>
      </c>
      <c r="AE2013" s="173">
        <v>0</v>
      </c>
      <c r="AF2013" s="173">
        <v>0</v>
      </c>
      <c r="AG2013" s="179">
        <v>0</v>
      </c>
      <c r="AH2013" s="184">
        <v>73118</v>
      </c>
    </row>
    <row r="2014" spans="2:34" ht="24.75" x14ac:dyDescent="0.25">
      <c r="B2014" s="109"/>
      <c r="C2014" s="48" t="s">
        <v>1897</v>
      </c>
      <c r="D2014" s="49">
        <v>196</v>
      </c>
      <c r="E2014" s="23"/>
      <c r="F2014" s="286" t="s">
        <v>2522</v>
      </c>
      <c r="G2014" s="287" t="s">
        <v>2524</v>
      </c>
      <c r="H2014" s="287" t="s">
        <v>2523</v>
      </c>
      <c r="I2014" s="50">
        <v>73118</v>
      </c>
      <c r="J2014" s="169"/>
      <c r="K2014" s="169"/>
      <c r="L2014" s="169"/>
      <c r="M2014" s="169"/>
      <c r="N2014" s="169"/>
      <c r="O2014" s="169"/>
      <c r="P2014" s="169"/>
      <c r="Q2014" s="169"/>
      <c r="R2014" s="169">
        <v>5</v>
      </c>
      <c r="S2014" s="207">
        <v>1450</v>
      </c>
      <c r="T2014" s="169"/>
      <c r="U2014" s="169"/>
      <c r="V2014" s="169"/>
      <c r="W2014" s="180"/>
      <c r="X2014" s="207">
        <v>191</v>
      </c>
      <c r="Y2014" s="263">
        <v>71668</v>
      </c>
      <c r="Z2014" s="169"/>
      <c r="AA2014" s="169"/>
      <c r="AB2014" s="169"/>
      <c r="AC2014" s="169"/>
      <c r="AD2014" s="169"/>
      <c r="AE2014" s="169"/>
      <c r="AF2014" s="180"/>
      <c r="AG2014" s="180"/>
      <c r="AH2014" s="207">
        <v>73118</v>
      </c>
    </row>
    <row r="2015" spans="2:34" ht="24.75" x14ac:dyDescent="0.25">
      <c r="B2015" s="109"/>
      <c r="C2015" s="48" t="s">
        <v>1898</v>
      </c>
      <c r="D2015" s="49">
        <v>0</v>
      </c>
      <c r="E2015" s="23"/>
      <c r="F2015" s="286" t="s">
        <v>2522</v>
      </c>
      <c r="G2015" s="287" t="s">
        <v>2524</v>
      </c>
      <c r="H2015" s="287" t="s">
        <v>2523</v>
      </c>
      <c r="I2015" s="50">
        <v>0</v>
      </c>
      <c r="J2015" s="169"/>
      <c r="K2015" s="169"/>
      <c r="L2015" s="169"/>
      <c r="M2015" s="169"/>
      <c r="N2015" s="169"/>
      <c r="O2015" s="169"/>
      <c r="P2015" s="169"/>
      <c r="Q2015" s="169"/>
      <c r="R2015" s="169"/>
      <c r="S2015" s="207"/>
      <c r="T2015" s="169"/>
      <c r="U2015" s="169"/>
      <c r="V2015" s="169"/>
      <c r="W2015" s="180"/>
      <c r="X2015" s="207">
        <v>0</v>
      </c>
      <c r="Y2015" s="263">
        <v>0</v>
      </c>
      <c r="Z2015" s="169"/>
      <c r="AA2015" s="169"/>
      <c r="AB2015" s="169"/>
      <c r="AC2015" s="169"/>
      <c r="AD2015" s="169"/>
      <c r="AE2015" s="169"/>
      <c r="AF2015" s="180"/>
      <c r="AG2015" s="180"/>
      <c r="AH2015" s="207">
        <v>0</v>
      </c>
    </row>
    <row r="2016" spans="2:34" ht="24.75" x14ac:dyDescent="0.25">
      <c r="B2016" s="109"/>
      <c r="C2016" s="48" t="s">
        <v>1899</v>
      </c>
      <c r="D2016" s="49">
        <v>0</v>
      </c>
      <c r="E2016" s="23"/>
      <c r="F2016" s="286" t="s">
        <v>2522</v>
      </c>
      <c r="G2016" s="287" t="s">
        <v>2524</v>
      </c>
      <c r="H2016" s="287" t="s">
        <v>2523</v>
      </c>
      <c r="I2016" s="50">
        <v>0</v>
      </c>
      <c r="J2016" s="169"/>
      <c r="K2016" s="169"/>
      <c r="L2016" s="169"/>
      <c r="M2016" s="169"/>
      <c r="N2016" s="169"/>
      <c r="O2016" s="169"/>
      <c r="P2016" s="169"/>
      <c r="Q2016" s="169"/>
      <c r="R2016" s="169"/>
      <c r="S2016" s="207"/>
      <c r="T2016" s="169"/>
      <c r="U2016" s="169"/>
      <c r="V2016" s="169"/>
      <c r="W2016" s="180"/>
      <c r="X2016" s="207">
        <v>0</v>
      </c>
      <c r="Y2016" s="263">
        <v>0</v>
      </c>
      <c r="Z2016" s="169"/>
      <c r="AA2016" s="169"/>
      <c r="AB2016" s="169"/>
      <c r="AC2016" s="169"/>
      <c r="AD2016" s="169"/>
      <c r="AE2016" s="169"/>
      <c r="AF2016" s="180"/>
      <c r="AG2016" s="180"/>
      <c r="AH2016" s="207">
        <v>0</v>
      </c>
    </row>
    <row r="2017" spans="2:34" ht="24.75" x14ac:dyDescent="0.25">
      <c r="B2017" s="109"/>
      <c r="C2017" s="48" t="s">
        <v>1900</v>
      </c>
      <c r="D2017" s="49">
        <v>0</v>
      </c>
      <c r="E2017" s="23"/>
      <c r="F2017" s="286" t="s">
        <v>2522</v>
      </c>
      <c r="G2017" s="287" t="s">
        <v>2524</v>
      </c>
      <c r="H2017" s="287" t="s">
        <v>2523</v>
      </c>
      <c r="I2017" s="50">
        <v>0</v>
      </c>
      <c r="J2017" s="169"/>
      <c r="K2017" s="169"/>
      <c r="L2017" s="169"/>
      <c r="M2017" s="169"/>
      <c r="N2017" s="169"/>
      <c r="O2017" s="169"/>
      <c r="P2017" s="169"/>
      <c r="Q2017" s="169"/>
      <c r="R2017" s="169"/>
      <c r="S2017" s="207"/>
      <c r="T2017" s="169"/>
      <c r="U2017" s="169"/>
      <c r="V2017" s="169"/>
      <c r="W2017" s="180"/>
      <c r="X2017" s="207">
        <v>0</v>
      </c>
      <c r="Y2017" s="263">
        <v>0</v>
      </c>
      <c r="Z2017" s="169"/>
      <c r="AA2017" s="169"/>
      <c r="AB2017" s="169"/>
      <c r="AC2017" s="169"/>
      <c r="AD2017" s="169"/>
      <c r="AE2017" s="169"/>
      <c r="AF2017" s="180"/>
      <c r="AG2017" s="180"/>
      <c r="AH2017" s="207">
        <v>0</v>
      </c>
    </row>
    <row r="2018" spans="2:34" ht="24.75" x14ac:dyDescent="0.25">
      <c r="B2018" s="11">
        <v>272</v>
      </c>
      <c r="C2018" s="79" t="s">
        <v>1901</v>
      </c>
      <c r="D2018" s="11"/>
      <c r="E2018" s="11"/>
      <c r="F2018" s="11"/>
      <c r="G2018" s="11"/>
      <c r="H2018" s="11"/>
      <c r="I2018" s="13">
        <v>101663.06599999999</v>
      </c>
      <c r="J2018" s="171">
        <v>0</v>
      </c>
      <c r="K2018" s="171">
        <v>0</v>
      </c>
      <c r="L2018" s="171">
        <v>0</v>
      </c>
      <c r="M2018" s="171">
        <v>0</v>
      </c>
      <c r="N2018" s="171">
        <v>0</v>
      </c>
      <c r="O2018" s="171">
        <v>0</v>
      </c>
      <c r="P2018" s="171">
        <v>0</v>
      </c>
      <c r="Q2018" s="171">
        <v>0</v>
      </c>
      <c r="R2018" s="171">
        <v>1</v>
      </c>
      <c r="S2018" s="185">
        <v>812</v>
      </c>
      <c r="T2018" s="171">
        <v>0</v>
      </c>
      <c r="U2018" s="171">
        <v>0</v>
      </c>
      <c r="V2018" s="171">
        <v>0</v>
      </c>
      <c r="W2018" s="181">
        <v>0</v>
      </c>
      <c r="X2018" s="171">
        <v>175</v>
      </c>
      <c r="Y2018" s="266">
        <v>100851.06599999999</v>
      </c>
      <c r="Z2018" s="171">
        <v>0</v>
      </c>
      <c r="AA2018" s="171">
        <v>0</v>
      </c>
      <c r="AB2018" s="171">
        <v>0</v>
      </c>
      <c r="AC2018" s="171">
        <v>0</v>
      </c>
      <c r="AD2018" s="171">
        <v>0</v>
      </c>
      <c r="AE2018" s="171">
        <v>0</v>
      </c>
      <c r="AF2018" s="171">
        <v>0</v>
      </c>
      <c r="AG2018" s="181">
        <v>0</v>
      </c>
      <c r="AH2018" s="185">
        <v>101663.06599999999</v>
      </c>
    </row>
    <row r="2019" spans="2:34" ht="24.75" x14ac:dyDescent="0.25">
      <c r="B2019" s="15">
        <v>27203</v>
      </c>
      <c r="C2019" s="67" t="s">
        <v>1902</v>
      </c>
      <c r="D2019" s="15"/>
      <c r="E2019" s="15"/>
      <c r="F2019" s="15"/>
      <c r="G2019" s="15"/>
      <c r="H2019" s="15"/>
      <c r="I2019" s="18">
        <v>24463.065999999999</v>
      </c>
      <c r="J2019" s="173">
        <v>0</v>
      </c>
      <c r="K2019" s="173">
        <v>0</v>
      </c>
      <c r="L2019" s="173">
        <v>0</v>
      </c>
      <c r="M2019" s="173">
        <v>0</v>
      </c>
      <c r="N2019" s="173">
        <v>0</v>
      </c>
      <c r="O2019" s="173">
        <v>0</v>
      </c>
      <c r="P2019" s="173">
        <v>0</v>
      </c>
      <c r="Q2019" s="173">
        <v>0</v>
      </c>
      <c r="R2019" s="173">
        <v>1</v>
      </c>
      <c r="S2019" s="184">
        <v>812</v>
      </c>
      <c r="T2019" s="173">
        <v>0</v>
      </c>
      <c r="U2019" s="173">
        <v>0</v>
      </c>
      <c r="V2019" s="173">
        <v>0</v>
      </c>
      <c r="W2019" s="179">
        <v>0</v>
      </c>
      <c r="X2019" s="173">
        <v>100</v>
      </c>
      <c r="Y2019" s="267">
        <v>23651.065999999999</v>
      </c>
      <c r="Z2019" s="173">
        <v>0</v>
      </c>
      <c r="AA2019" s="173">
        <v>0</v>
      </c>
      <c r="AB2019" s="173">
        <v>0</v>
      </c>
      <c r="AC2019" s="173">
        <v>0</v>
      </c>
      <c r="AD2019" s="173">
        <v>0</v>
      </c>
      <c r="AE2019" s="173">
        <v>0</v>
      </c>
      <c r="AF2019" s="173">
        <v>0</v>
      </c>
      <c r="AG2019" s="179">
        <v>0</v>
      </c>
      <c r="AH2019" s="184">
        <v>24463.065999999999</v>
      </c>
    </row>
    <row r="2020" spans="2:34" ht="24.75" x14ac:dyDescent="0.25">
      <c r="B2020" s="119"/>
      <c r="C2020" s="48" t="s">
        <v>1903</v>
      </c>
      <c r="D2020" s="49">
        <v>33</v>
      </c>
      <c r="E2020" s="23"/>
      <c r="F2020" s="286" t="s">
        <v>2522</v>
      </c>
      <c r="G2020" s="287" t="s">
        <v>2524</v>
      </c>
      <c r="H2020" s="287" t="s">
        <v>2523</v>
      </c>
      <c r="I2020" s="50">
        <v>9925.7960000000003</v>
      </c>
      <c r="J2020" s="169"/>
      <c r="K2020" s="169"/>
      <c r="L2020" s="169"/>
      <c r="M2020" s="169"/>
      <c r="N2020" s="169"/>
      <c r="O2020" s="169"/>
      <c r="P2020" s="169"/>
      <c r="Q2020" s="169"/>
      <c r="R2020" s="169"/>
      <c r="S2020" s="207"/>
      <c r="T2020" s="169"/>
      <c r="U2020" s="169"/>
      <c r="V2020" s="169"/>
      <c r="W2020" s="180"/>
      <c r="X2020" s="207">
        <v>33</v>
      </c>
      <c r="Y2020" s="263">
        <v>9925.7960000000003</v>
      </c>
      <c r="Z2020" s="169"/>
      <c r="AA2020" s="169"/>
      <c r="AB2020" s="169"/>
      <c r="AC2020" s="169"/>
      <c r="AD2020" s="169"/>
      <c r="AE2020" s="169"/>
      <c r="AF2020" s="180"/>
      <c r="AG2020" s="180"/>
      <c r="AH2020" s="207">
        <v>9925.7960000000003</v>
      </c>
    </row>
    <row r="2021" spans="2:34" ht="24.75" x14ac:dyDescent="0.25">
      <c r="B2021" s="119"/>
      <c r="C2021" s="48" t="s">
        <v>1904</v>
      </c>
      <c r="D2021" s="49">
        <v>1</v>
      </c>
      <c r="E2021" s="23"/>
      <c r="F2021" s="286" t="s">
        <v>2522</v>
      </c>
      <c r="G2021" s="287" t="s">
        <v>2524</v>
      </c>
      <c r="H2021" s="287" t="s">
        <v>2523</v>
      </c>
      <c r="I2021" s="50">
        <v>1743.27</v>
      </c>
      <c r="J2021" s="169"/>
      <c r="K2021" s="169"/>
      <c r="L2021" s="169"/>
      <c r="M2021" s="169"/>
      <c r="N2021" s="169"/>
      <c r="O2021" s="169"/>
      <c r="P2021" s="169"/>
      <c r="Q2021" s="169"/>
      <c r="R2021" s="169">
        <v>1</v>
      </c>
      <c r="S2021" s="207">
        <v>812</v>
      </c>
      <c r="T2021" s="169"/>
      <c r="U2021" s="169"/>
      <c r="V2021" s="169"/>
      <c r="W2021" s="180"/>
      <c r="X2021" s="207">
        <v>0</v>
      </c>
      <c r="Y2021" s="263">
        <v>931.27</v>
      </c>
      <c r="Z2021" s="169"/>
      <c r="AA2021" s="169"/>
      <c r="AB2021" s="169"/>
      <c r="AC2021" s="169"/>
      <c r="AD2021" s="169"/>
      <c r="AE2021" s="169"/>
      <c r="AF2021" s="180"/>
      <c r="AG2021" s="180"/>
      <c r="AH2021" s="207">
        <v>1743.27</v>
      </c>
    </row>
    <row r="2022" spans="2:34" ht="24.75" x14ac:dyDescent="0.25">
      <c r="B2022" s="119"/>
      <c r="C2022" s="48" t="s">
        <v>1905</v>
      </c>
      <c r="D2022" s="49">
        <v>15</v>
      </c>
      <c r="E2022" s="23"/>
      <c r="F2022" s="286" t="s">
        <v>2522</v>
      </c>
      <c r="G2022" s="287" t="s">
        <v>2524</v>
      </c>
      <c r="H2022" s="287" t="s">
        <v>2523</v>
      </c>
      <c r="I2022" s="50">
        <v>5250</v>
      </c>
      <c r="J2022" s="169"/>
      <c r="K2022" s="169"/>
      <c r="L2022" s="169"/>
      <c r="M2022" s="169"/>
      <c r="N2022" s="169"/>
      <c r="O2022" s="169"/>
      <c r="P2022" s="169"/>
      <c r="Q2022" s="169"/>
      <c r="R2022" s="169"/>
      <c r="S2022" s="207"/>
      <c r="T2022" s="169"/>
      <c r="U2022" s="169"/>
      <c r="V2022" s="169"/>
      <c r="W2022" s="180"/>
      <c r="X2022" s="207">
        <v>15</v>
      </c>
      <c r="Y2022" s="263">
        <v>5250</v>
      </c>
      <c r="Z2022" s="169"/>
      <c r="AA2022" s="169"/>
      <c r="AB2022" s="169"/>
      <c r="AC2022" s="169"/>
      <c r="AD2022" s="169"/>
      <c r="AE2022" s="169"/>
      <c r="AF2022" s="180"/>
      <c r="AG2022" s="180"/>
      <c r="AH2022" s="207">
        <v>5250</v>
      </c>
    </row>
    <row r="2023" spans="2:34" ht="24.75" x14ac:dyDescent="0.25">
      <c r="B2023" s="119"/>
      <c r="C2023" s="48" t="s">
        <v>1906</v>
      </c>
      <c r="D2023" s="49">
        <v>15</v>
      </c>
      <c r="E2023" s="23"/>
      <c r="F2023" s="286" t="s">
        <v>2522</v>
      </c>
      <c r="G2023" s="287" t="s">
        <v>2524</v>
      </c>
      <c r="H2023" s="287" t="s">
        <v>2523</v>
      </c>
      <c r="I2023" s="50">
        <v>3750</v>
      </c>
      <c r="J2023" s="169"/>
      <c r="K2023" s="169"/>
      <c r="L2023" s="169"/>
      <c r="M2023" s="169"/>
      <c r="N2023" s="169"/>
      <c r="O2023" s="169"/>
      <c r="P2023" s="169"/>
      <c r="Q2023" s="169"/>
      <c r="R2023" s="169"/>
      <c r="S2023" s="207"/>
      <c r="T2023" s="169"/>
      <c r="U2023" s="169"/>
      <c r="V2023" s="169"/>
      <c r="W2023" s="180"/>
      <c r="X2023" s="207">
        <v>15</v>
      </c>
      <c r="Y2023" s="263">
        <v>3750</v>
      </c>
      <c r="Z2023" s="169"/>
      <c r="AA2023" s="169"/>
      <c r="AB2023" s="169"/>
      <c r="AC2023" s="169"/>
      <c r="AD2023" s="169"/>
      <c r="AE2023" s="169"/>
      <c r="AF2023" s="180"/>
      <c r="AG2023" s="180"/>
      <c r="AH2023" s="207">
        <v>3750</v>
      </c>
    </row>
    <row r="2024" spans="2:34" ht="24.75" x14ac:dyDescent="0.25">
      <c r="B2024" s="119"/>
      <c r="C2024" s="48" t="s">
        <v>1907</v>
      </c>
      <c r="D2024" s="49">
        <v>15</v>
      </c>
      <c r="E2024" s="23"/>
      <c r="F2024" s="286" t="s">
        <v>2522</v>
      </c>
      <c r="G2024" s="287" t="s">
        <v>2524</v>
      </c>
      <c r="H2024" s="287" t="s">
        <v>2523</v>
      </c>
      <c r="I2024" s="50">
        <v>2250</v>
      </c>
      <c r="J2024" s="169"/>
      <c r="K2024" s="169"/>
      <c r="L2024" s="169"/>
      <c r="M2024" s="169"/>
      <c r="N2024" s="169"/>
      <c r="O2024" s="169"/>
      <c r="P2024" s="169"/>
      <c r="Q2024" s="169"/>
      <c r="R2024" s="169"/>
      <c r="S2024" s="207"/>
      <c r="T2024" s="169"/>
      <c r="U2024" s="169"/>
      <c r="V2024" s="169"/>
      <c r="W2024" s="180"/>
      <c r="X2024" s="207">
        <v>15</v>
      </c>
      <c r="Y2024" s="263">
        <v>2250</v>
      </c>
      <c r="Z2024" s="169"/>
      <c r="AA2024" s="169"/>
      <c r="AB2024" s="169"/>
      <c r="AC2024" s="169"/>
      <c r="AD2024" s="169"/>
      <c r="AE2024" s="169"/>
      <c r="AF2024" s="180"/>
      <c r="AG2024" s="180"/>
      <c r="AH2024" s="207">
        <v>2250</v>
      </c>
    </row>
    <row r="2025" spans="2:34" ht="24.75" x14ac:dyDescent="0.25">
      <c r="B2025" s="119"/>
      <c r="C2025" s="48" t="s">
        <v>1908</v>
      </c>
      <c r="D2025" s="49">
        <v>2</v>
      </c>
      <c r="E2025" s="23"/>
      <c r="F2025" s="286" t="s">
        <v>2522</v>
      </c>
      <c r="G2025" s="287" t="s">
        <v>2524</v>
      </c>
      <c r="H2025" s="287" t="s">
        <v>2523</v>
      </c>
      <c r="I2025" s="50">
        <v>166</v>
      </c>
      <c r="J2025" s="169"/>
      <c r="K2025" s="169"/>
      <c r="L2025" s="169"/>
      <c r="M2025" s="169"/>
      <c r="N2025" s="169"/>
      <c r="O2025" s="169"/>
      <c r="P2025" s="169"/>
      <c r="Q2025" s="169"/>
      <c r="R2025" s="169"/>
      <c r="S2025" s="207"/>
      <c r="T2025" s="169"/>
      <c r="U2025" s="169"/>
      <c r="V2025" s="169"/>
      <c r="W2025" s="180"/>
      <c r="X2025" s="207">
        <v>2</v>
      </c>
      <c r="Y2025" s="263">
        <v>166</v>
      </c>
      <c r="Z2025" s="169"/>
      <c r="AA2025" s="169"/>
      <c r="AB2025" s="169"/>
      <c r="AC2025" s="169"/>
      <c r="AD2025" s="169"/>
      <c r="AE2025" s="169"/>
      <c r="AF2025" s="180"/>
      <c r="AG2025" s="180"/>
      <c r="AH2025" s="207">
        <v>166</v>
      </c>
    </row>
    <row r="2026" spans="2:34" ht="24.75" x14ac:dyDescent="0.25">
      <c r="B2026" s="119"/>
      <c r="C2026" s="48" t="s">
        <v>1909</v>
      </c>
      <c r="D2026" s="49">
        <v>20</v>
      </c>
      <c r="E2026" s="23"/>
      <c r="F2026" s="286" t="s">
        <v>2522</v>
      </c>
      <c r="G2026" s="287" t="s">
        <v>2524</v>
      </c>
      <c r="H2026" s="287" t="s">
        <v>2523</v>
      </c>
      <c r="I2026" s="50">
        <v>1378</v>
      </c>
      <c r="J2026" s="169"/>
      <c r="K2026" s="169"/>
      <c r="L2026" s="169"/>
      <c r="M2026" s="169"/>
      <c r="N2026" s="169"/>
      <c r="O2026" s="169"/>
      <c r="P2026" s="169"/>
      <c r="Q2026" s="169"/>
      <c r="R2026" s="169"/>
      <c r="S2026" s="207"/>
      <c r="T2026" s="169"/>
      <c r="U2026" s="169"/>
      <c r="V2026" s="169"/>
      <c r="W2026" s="180"/>
      <c r="X2026" s="207">
        <v>20</v>
      </c>
      <c r="Y2026" s="263">
        <v>1378</v>
      </c>
      <c r="Z2026" s="169"/>
      <c r="AA2026" s="169"/>
      <c r="AB2026" s="169"/>
      <c r="AC2026" s="169"/>
      <c r="AD2026" s="169"/>
      <c r="AE2026" s="169"/>
      <c r="AF2026" s="180"/>
      <c r="AG2026" s="180"/>
      <c r="AH2026" s="207">
        <v>1378</v>
      </c>
    </row>
    <row r="2027" spans="2:34" ht="24.75" x14ac:dyDescent="0.25">
      <c r="B2027" s="15">
        <v>27206</v>
      </c>
      <c r="C2027" s="67" t="s">
        <v>1910</v>
      </c>
      <c r="D2027" s="15"/>
      <c r="E2027" s="15"/>
      <c r="F2027" s="15"/>
      <c r="G2027" s="15"/>
      <c r="H2027" s="15"/>
      <c r="I2027" s="18">
        <v>77200</v>
      </c>
      <c r="J2027" s="173">
        <v>0</v>
      </c>
      <c r="K2027" s="173">
        <v>0</v>
      </c>
      <c r="L2027" s="173">
        <v>0</v>
      </c>
      <c r="M2027" s="173">
        <v>0</v>
      </c>
      <c r="N2027" s="173">
        <v>0</v>
      </c>
      <c r="O2027" s="173">
        <v>0</v>
      </c>
      <c r="P2027" s="173">
        <v>0</v>
      </c>
      <c r="Q2027" s="173">
        <v>0</v>
      </c>
      <c r="R2027" s="173">
        <v>0</v>
      </c>
      <c r="S2027" s="184">
        <v>0</v>
      </c>
      <c r="T2027" s="173">
        <v>0</v>
      </c>
      <c r="U2027" s="173">
        <v>0</v>
      </c>
      <c r="V2027" s="173">
        <v>0</v>
      </c>
      <c r="W2027" s="179">
        <v>0</v>
      </c>
      <c r="X2027" s="173">
        <v>75</v>
      </c>
      <c r="Y2027" s="267">
        <v>77200</v>
      </c>
      <c r="Z2027" s="173">
        <v>0</v>
      </c>
      <c r="AA2027" s="173">
        <v>0</v>
      </c>
      <c r="AB2027" s="173">
        <v>0</v>
      </c>
      <c r="AC2027" s="173">
        <v>0</v>
      </c>
      <c r="AD2027" s="173">
        <v>0</v>
      </c>
      <c r="AE2027" s="173">
        <v>0</v>
      </c>
      <c r="AF2027" s="173">
        <v>0</v>
      </c>
      <c r="AG2027" s="179">
        <v>0</v>
      </c>
      <c r="AH2027" s="184">
        <v>77200</v>
      </c>
    </row>
    <row r="2028" spans="2:34" ht="24.75" x14ac:dyDescent="0.25">
      <c r="B2028" s="119"/>
      <c r="C2028" s="48" t="s">
        <v>1911</v>
      </c>
      <c r="D2028" s="49">
        <v>75</v>
      </c>
      <c r="E2028" s="23"/>
      <c r="F2028" s="286" t="s">
        <v>2522</v>
      </c>
      <c r="G2028" s="287" t="s">
        <v>2524</v>
      </c>
      <c r="H2028" s="287" t="s">
        <v>2523</v>
      </c>
      <c r="I2028" s="50">
        <v>77200</v>
      </c>
      <c r="J2028" s="169"/>
      <c r="K2028" s="169"/>
      <c r="L2028" s="169"/>
      <c r="M2028" s="169"/>
      <c r="N2028" s="169"/>
      <c r="O2028" s="169"/>
      <c r="P2028" s="169"/>
      <c r="Q2028" s="169"/>
      <c r="R2028" s="169"/>
      <c r="S2028" s="207"/>
      <c r="T2028" s="169"/>
      <c r="U2028" s="169"/>
      <c r="V2028" s="169"/>
      <c r="W2028" s="180"/>
      <c r="X2028" s="207">
        <v>75</v>
      </c>
      <c r="Y2028" s="263">
        <v>77200</v>
      </c>
      <c r="Z2028" s="169"/>
      <c r="AA2028" s="169"/>
      <c r="AB2028" s="169"/>
      <c r="AC2028" s="169"/>
      <c r="AD2028" s="169"/>
      <c r="AE2028" s="169"/>
      <c r="AF2028" s="180"/>
      <c r="AG2028" s="180"/>
      <c r="AH2028" s="207">
        <v>77200</v>
      </c>
    </row>
    <row r="2029" spans="2:34" x14ac:dyDescent="0.25">
      <c r="B2029" s="11">
        <v>274</v>
      </c>
      <c r="C2029" s="79" t="s">
        <v>1912</v>
      </c>
      <c r="D2029" s="11"/>
      <c r="E2029" s="11"/>
      <c r="F2029" s="11"/>
      <c r="G2029" s="11"/>
      <c r="H2029" s="11"/>
      <c r="I2029" s="13">
        <v>4475.58</v>
      </c>
      <c r="J2029" s="171">
        <v>0</v>
      </c>
      <c r="K2029" s="171">
        <v>0</v>
      </c>
      <c r="L2029" s="171">
        <v>0</v>
      </c>
      <c r="M2029" s="171">
        <v>0</v>
      </c>
      <c r="N2029" s="171">
        <v>0</v>
      </c>
      <c r="O2029" s="171">
        <v>0</v>
      </c>
      <c r="P2029" s="171">
        <v>0</v>
      </c>
      <c r="Q2029" s="171">
        <v>0</v>
      </c>
      <c r="R2029" s="171">
        <v>0</v>
      </c>
      <c r="S2029" s="185">
        <v>0</v>
      </c>
      <c r="T2029" s="171">
        <v>0</v>
      </c>
      <c r="U2029" s="171">
        <v>0</v>
      </c>
      <c r="V2029" s="171">
        <v>0</v>
      </c>
      <c r="W2029" s="181">
        <v>0</v>
      </c>
      <c r="X2029" s="171">
        <v>122</v>
      </c>
      <c r="Y2029" s="266">
        <v>4475.58</v>
      </c>
      <c r="Z2029" s="171">
        <v>0</v>
      </c>
      <c r="AA2029" s="171">
        <v>0</v>
      </c>
      <c r="AB2029" s="171">
        <v>0</v>
      </c>
      <c r="AC2029" s="171">
        <v>0</v>
      </c>
      <c r="AD2029" s="171">
        <v>0</v>
      </c>
      <c r="AE2029" s="171">
        <v>0</v>
      </c>
      <c r="AF2029" s="171">
        <v>0</v>
      </c>
      <c r="AG2029" s="181">
        <v>0</v>
      </c>
      <c r="AH2029" s="185">
        <v>4475.58</v>
      </c>
    </row>
    <row r="2030" spans="2:34" x14ac:dyDescent="0.25">
      <c r="B2030" s="15">
        <v>27401</v>
      </c>
      <c r="C2030" s="67" t="s">
        <v>1912</v>
      </c>
      <c r="D2030" s="15"/>
      <c r="E2030" s="15"/>
      <c r="F2030" s="15"/>
      <c r="G2030" s="15"/>
      <c r="H2030" s="15"/>
      <c r="I2030" s="18">
        <v>4475.58</v>
      </c>
      <c r="J2030" s="173">
        <v>0</v>
      </c>
      <c r="K2030" s="173">
        <v>0</v>
      </c>
      <c r="L2030" s="173">
        <v>0</v>
      </c>
      <c r="M2030" s="173">
        <v>0</v>
      </c>
      <c r="N2030" s="173">
        <v>0</v>
      </c>
      <c r="O2030" s="173">
        <v>0</v>
      </c>
      <c r="P2030" s="173">
        <v>0</v>
      </c>
      <c r="Q2030" s="173">
        <v>0</v>
      </c>
      <c r="R2030" s="173">
        <v>0</v>
      </c>
      <c r="S2030" s="184">
        <v>0</v>
      </c>
      <c r="T2030" s="173">
        <v>0</v>
      </c>
      <c r="U2030" s="173">
        <v>0</v>
      </c>
      <c r="V2030" s="173">
        <v>0</v>
      </c>
      <c r="W2030" s="179">
        <v>0</v>
      </c>
      <c r="X2030" s="173">
        <v>122</v>
      </c>
      <c r="Y2030" s="267">
        <v>4475.58</v>
      </c>
      <c r="Z2030" s="173">
        <v>0</v>
      </c>
      <c r="AA2030" s="173">
        <v>0</v>
      </c>
      <c r="AB2030" s="173">
        <v>0</v>
      </c>
      <c r="AC2030" s="173">
        <v>0</v>
      </c>
      <c r="AD2030" s="173">
        <v>0</v>
      </c>
      <c r="AE2030" s="173">
        <v>0</v>
      </c>
      <c r="AF2030" s="173">
        <v>0</v>
      </c>
      <c r="AG2030" s="179">
        <v>0</v>
      </c>
      <c r="AH2030" s="184">
        <v>4475.58</v>
      </c>
    </row>
    <row r="2031" spans="2:34" ht="24.75" x14ac:dyDescent="0.25">
      <c r="B2031" s="26"/>
      <c r="C2031" s="48" t="s">
        <v>1913</v>
      </c>
      <c r="D2031" s="57">
        <v>22</v>
      </c>
      <c r="E2031" s="23"/>
      <c r="F2031" s="286" t="s">
        <v>2522</v>
      </c>
      <c r="G2031" s="287" t="s">
        <v>2524</v>
      </c>
      <c r="H2031" s="287" t="s">
        <v>2523</v>
      </c>
      <c r="I2031" s="50">
        <v>415.58000000000004</v>
      </c>
      <c r="J2031" s="169"/>
      <c r="K2031" s="169"/>
      <c r="L2031" s="169"/>
      <c r="M2031" s="169"/>
      <c r="N2031" s="169"/>
      <c r="O2031" s="169"/>
      <c r="P2031" s="169"/>
      <c r="Q2031" s="169"/>
      <c r="R2031" s="169"/>
      <c r="S2031" s="207"/>
      <c r="T2031" s="169"/>
      <c r="U2031" s="169"/>
      <c r="V2031" s="169"/>
      <c r="W2031" s="180"/>
      <c r="X2031" s="207">
        <v>22</v>
      </c>
      <c r="Y2031" s="263">
        <v>415.58000000000004</v>
      </c>
      <c r="Z2031" s="169"/>
      <c r="AA2031" s="169"/>
      <c r="AB2031" s="169"/>
      <c r="AC2031" s="169"/>
      <c r="AD2031" s="169"/>
      <c r="AE2031" s="169"/>
      <c r="AF2031" s="180"/>
      <c r="AG2031" s="180"/>
      <c r="AH2031" s="207">
        <v>415.58000000000004</v>
      </c>
    </row>
    <row r="2032" spans="2:34" ht="24.75" x14ac:dyDescent="0.25">
      <c r="B2032" s="26"/>
      <c r="C2032" s="48" t="s">
        <v>1914</v>
      </c>
      <c r="D2032" s="49">
        <v>100</v>
      </c>
      <c r="E2032" s="23"/>
      <c r="F2032" s="286" t="s">
        <v>2522</v>
      </c>
      <c r="G2032" s="287" t="s">
        <v>2524</v>
      </c>
      <c r="H2032" s="287" t="s">
        <v>2523</v>
      </c>
      <c r="I2032" s="50">
        <v>4059.9999999999995</v>
      </c>
      <c r="J2032" s="169"/>
      <c r="K2032" s="169"/>
      <c r="L2032" s="169"/>
      <c r="M2032" s="169"/>
      <c r="N2032" s="169"/>
      <c r="O2032" s="169"/>
      <c r="P2032" s="169"/>
      <c r="Q2032" s="169"/>
      <c r="R2032" s="169"/>
      <c r="S2032" s="207"/>
      <c r="T2032" s="169"/>
      <c r="U2032" s="169"/>
      <c r="V2032" s="169"/>
      <c r="W2032" s="180"/>
      <c r="X2032" s="207">
        <v>100</v>
      </c>
      <c r="Y2032" s="263">
        <v>4059.9999999999995</v>
      </c>
      <c r="Z2032" s="169"/>
      <c r="AA2032" s="169"/>
      <c r="AB2032" s="169"/>
      <c r="AC2032" s="169"/>
      <c r="AD2032" s="169"/>
      <c r="AE2032" s="169"/>
      <c r="AF2032" s="180"/>
      <c r="AG2032" s="180"/>
      <c r="AH2032" s="207">
        <v>4059.9999999999995</v>
      </c>
    </row>
    <row r="2033" spans="2:34" ht="24.75" x14ac:dyDescent="0.25">
      <c r="B2033" s="11">
        <v>275</v>
      </c>
      <c r="C2033" s="79" t="s">
        <v>1915</v>
      </c>
      <c r="D2033" s="11"/>
      <c r="E2033" s="11"/>
      <c r="F2033" s="11"/>
      <c r="G2033" s="11"/>
      <c r="H2033" s="11"/>
      <c r="I2033" s="13">
        <v>131430.10560000001</v>
      </c>
      <c r="J2033" s="171">
        <v>0</v>
      </c>
      <c r="K2033" s="171">
        <v>0</v>
      </c>
      <c r="L2033" s="171">
        <v>0</v>
      </c>
      <c r="M2033" s="171">
        <v>0</v>
      </c>
      <c r="N2033" s="171">
        <v>0</v>
      </c>
      <c r="O2033" s="171">
        <v>0</v>
      </c>
      <c r="P2033" s="171">
        <v>10</v>
      </c>
      <c r="Q2033" s="171">
        <v>2100.0100000000002</v>
      </c>
      <c r="R2033" s="171">
        <v>0</v>
      </c>
      <c r="S2033" s="185">
        <v>0</v>
      </c>
      <c r="T2033" s="171">
        <v>0</v>
      </c>
      <c r="U2033" s="171">
        <v>0</v>
      </c>
      <c r="V2033" s="171">
        <v>0</v>
      </c>
      <c r="W2033" s="181">
        <v>0</v>
      </c>
      <c r="X2033" s="171">
        <v>503</v>
      </c>
      <c r="Y2033" s="266">
        <v>129330.09560000002</v>
      </c>
      <c r="Z2033" s="171">
        <v>0</v>
      </c>
      <c r="AA2033" s="171">
        <v>0</v>
      </c>
      <c r="AB2033" s="171">
        <v>0</v>
      </c>
      <c r="AC2033" s="171">
        <v>0</v>
      </c>
      <c r="AD2033" s="171">
        <v>0</v>
      </c>
      <c r="AE2033" s="171">
        <v>0</v>
      </c>
      <c r="AF2033" s="171">
        <v>0</v>
      </c>
      <c r="AG2033" s="181">
        <v>0</v>
      </c>
      <c r="AH2033" s="185">
        <v>131430.10560000001</v>
      </c>
    </row>
    <row r="2034" spans="2:34" x14ac:dyDescent="0.25">
      <c r="B2034" s="15">
        <v>27503</v>
      </c>
      <c r="C2034" s="67" t="s">
        <v>1916</v>
      </c>
      <c r="D2034" s="15"/>
      <c r="E2034" s="15"/>
      <c r="F2034" s="15"/>
      <c r="G2034" s="15"/>
      <c r="H2034" s="15"/>
      <c r="I2034" s="18">
        <v>131430.10560000001</v>
      </c>
      <c r="J2034" s="173">
        <v>0</v>
      </c>
      <c r="K2034" s="173">
        <v>0</v>
      </c>
      <c r="L2034" s="173">
        <v>0</v>
      </c>
      <c r="M2034" s="173">
        <v>0</v>
      </c>
      <c r="N2034" s="173">
        <v>0</v>
      </c>
      <c r="O2034" s="173">
        <v>0</v>
      </c>
      <c r="P2034" s="173">
        <v>10</v>
      </c>
      <c r="Q2034" s="173">
        <v>2100.0100000000002</v>
      </c>
      <c r="R2034" s="173">
        <v>0</v>
      </c>
      <c r="S2034" s="184">
        <v>0</v>
      </c>
      <c r="T2034" s="173">
        <v>0</v>
      </c>
      <c r="U2034" s="173">
        <v>0</v>
      </c>
      <c r="V2034" s="173">
        <v>0</v>
      </c>
      <c r="W2034" s="179">
        <v>0</v>
      </c>
      <c r="X2034" s="173">
        <v>503</v>
      </c>
      <c r="Y2034" s="267">
        <v>129330.09560000002</v>
      </c>
      <c r="Z2034" s="173">
        <v>0</v>
      </c>
      <c r="AA2034" s="173">
        <v>0</v>
      </c>
      <c r="AB2034" s="173">
        <v>0</v>
      </c>
      <c r="AC2034" s="173">
        <v>0</v>
      </c>
      <c r="AD2034" s="173">
        <v>0</v>
      </c>
      <c r="AE2034" s="173">
        <v>0</v>
      </c>
      <c r="AF2034" s="173">
        <v>0</v>
      </c>
      <c r="AG2034" s="179">
        <v>0</v>
      </c>
      <c r="AH2034" s="184">
        <v>131430.10560000001</v>
      </c>
    </row>
    <row r="2035" spans="2:34" ht="24.75" x14ac:dyDescent="0.25">
      <c r="B2035" s="26"/>
      <c r="C2035" s="48" t="s">
        <v>1917</v>
      </c>
      <c r="D2035" s="49">
        <v>0</v>
      </c>
      <c r="E2035" s="23"/>
      <c r="F2035" s="286" t="s">
        <v>2522</v>
      </c>
      <c r="G2035" s="287" t="s">
        <v>2524</v>
      </c>
      <c r="H2035" s="287" t="s">
        <v>2523</v>
      </c>
      <c r="I2035" s="50">
        <v>0</v>
      </c>
      <c r="J2035" s="169"/>
      <c r="K2035" s="169"/>
      <c r="L2035" s="169"/>
      <c r="M2035" s="169"/>
      <c r="N2035" s="169"/>
      <c r="O2035" s="169"/>
      <c r="P2035" s="169"/>
      <c r="Q2035" s="207">
        <v>0</v>
      </c>
      <c r="R2035" s="169"/>
      <c r="S2035" s="207"/>
      <c r="T2035" s="169"/>
      <c r="U2035" s="169"/>
      <c r="V2035" s="169"/>
      <c r="W2035" s="180"/>
      <c r="X2035" s="207">
        <v>0</v>
      </c>
      <c r="Y2035" s="263">
        <v>0</v>
      </c>
      <c r="Z2035" s="169"/>
      <c r="AA2035" s="169"/>
      <c r="AB2035" s="169"/>
      <c r="AC2035" s="169"/>
      <c r="AD2035" s="169"/>
      <c r="AE2035" s="169"/>
      <c r="AF2035" s="180"/>
      <c r="AG2035" s="180"/>
      <c r="AH2035" s="207">
        <v>0</v>
      </c>
    </row>
    <row r="2036" spans="2:34" ht="24.75" x14ac:dyDescent="0.25">
      <c r="B2036" s="26"/>
      <c r="C2036" s="48" t="s">
        <v>1918</v>
      </c>
      <c r="D2036" s="49">
        <v>2</v>
      </c>
      <c r="E2036" s="23">
        <v>1094.1584</v>
      </c>
      <c r="F2036" s="286" t="s">
        <v>2522</v>
      </c>
      <c r="G2036" s="287" t="s">
        <v>2524</v>
      </c>
      <c r="H2036" s="287" t="s">
        <v>2523</v>
      </c>
      <c r="I2036" s="50">
        <v>2188.3168000000001</v>
      </c>
      <c r="J2036" s="169"/>
      <c r="K2036" s="169"/>
      <c r="L2036" s="169"/>
      <c r="M2036" s="169"/>
      <c r="N2036" s="169"/>
      <c r="O2036" s="169"/>
      <c r="P2036" s="169"/>
      <c r="Q2036" s="207">
        <v>0</v>
      </c>
      <c r="R2036" s="169"/>
      <c r="S2036" s="207"/>
      <c r="T2036" s="169"/>
      <c r="U2036" s="169"/>
      <c r="V2036" s="169"/>
      <c r="W2036" s="180"/>
      <c r="X2036" s="207">
        <v>2</v>
      </c>
      <c r="Y2036" s="263">
        <v>2188.3168000000001</v>
      </c>
      <c r="Z2036" s="169"/>
      <c r="AA2036" s="169"/>
      <c r="AB2036" s="169"/>
      <c r="AC2036" s="169"/>
      <c r="AD2036" s="169"/>
      <c r="AE2036" s="169"/>
      <c r="AF2036" s="180"/>
      <c r="AG2036" s="180"/>
      <c r="AH2036" s="207">
        <v>2188.3168000000001</v>
      </c>
    </row>
    <row r="2037" spans="2:34" ht="24.75" x14ac:dyDescent="0.25">
      <c r="B2037" s="26"/>
      <c r="C2037" s="48" t="s">
        <v>1919</v>
      </c>
      <c r="D2037" s="49">
        <v>2</v>
      </c>
      <c r="E2037" s="23">
        <v>3317.6</v>
      </c>
      <c r="F2037" s="286" t="s">
        <v>2522</v>
      </c>
      <c r="G2037" s="287" t="s">
        <v>2524</v>
      </c>
      <c r="H2037" s="287" t="s">
        <v>2523</v>
      </c>
      <c r="I2037" s="50">
        <v>6635.2</v>
      </c>
      <c r="J2037" s="169"/>
      <c r="K2037" s="169"/>
      <c r="L2037" s="169"/>
      <c r="M2037" s="169"/>
      <c r="N2037" s="169"/>
      <c r="O2037" s="169"/>
      <c r="P2037" s="169"/>
      <c r="Q2037" s="207">
        <v>0</v>
      </c>
      <c r="R2037" s="169"/>
      <c r="S2037" s="207"/>
      <c r="T2037" s="169"/>
      <c r="U2037" s="169"/>
      <c r="V2037" s="169"/>
      <c r="W2037" s="180"/>
      <c r="X2037" s="207">
        <v>2</v>
      </c>
      <c r="Y2037" s="263">
        <v>6635.2</v>
      </c>
      <c r="Z2037" s="169"/>
      <c r="AA2037" s="169"/>
      <c r="AB2037" s="169"/>
      <c r="AC2037" s="169"/>
      <c r="AD2037" s="169"/>
      <c r="AE2037" s="169"/>
      <c r="AF2037" s="180"/>
      <c r="AG2037" s="180"/>
      <c r="AH2037" s="207">
        <v>6635.2</v>
      </c>
    </row>
    <row r="2038" spans="2:34" ht="24.75" x14ac:dyDescent="0.25">
      <c r="B2038" s="26"/>
      <c r="C2038" s="48" t="s">
        <v>1920</v>
      </c>
      <c r="D2038" s="49">
        <v>3</v>
      </c>
      <c r="E2038" s="23">
        <v>2220.2399999999998</v>
      </c>
      <c r="F2038" s="286" t="s">
        <v>2522</v>
      </c>
      <c r="G2038" s="287" t="s">
        <v>2524</v>
      </c>
      <c r="H2038" s="287" t="s">
        <v>2523</v>
      </c>
      <c r="I2038" s="50">
        <v>6660.7199999999993</v>
      </c>
      <c r="J2038" s="169"/>
      <c r="K2038" s="169"/>
      <c r="L2038" s="169"/>
      <c r="M2038" s="169"/>
      <c r="N2038" s="169"/>
      <c r="O2038" s="169"/>
      <c r="P2038" s="169"/>
      <c r="Q2038" s="207">
        <v>0</v>
      </c>
      <c r="R2038" s="169"/>
      <c r="S2038" s="207"/>
      <c r="T2038" s="169"/>
      <c r="U2038" s="169"/>
      <c r="V2038" s="169"/>
      <c r="W2038" s="180"/>
      <c r="X2038" s="207">
        <v>3</v>
      </c>
      <c r="Y2038" s="263">
        <v>6660.7199999999993</v>
      </c>
      <c r="Z2038" s="169"/>
      <c r="AA2038" s="169"/>
      <c r="AB2038" s="169"/>
      <c r="AC2038" s="169"/>
      <c r="AD2038" s="169"/>
      <c r="AE2038" s="169"/>
      <c r="AF2038" s="180"/>
      <c r="AG2038" s="180"/>
      <c r="AH2038" s="207">
        <v>6660.7199999999993</v>
      </c>
    </row>
    <row r="2039" spans="2:34" ht="24.75" x14ac:dyDescent="0.25">
      <c r="B2039" s="26"/>
      <c r="C2039" s="48" t="s">
        <v>1921</v>
      </c>
      <c r="D2039" s="49">
        <v>2</v>
      </c>
      <c r="E2039" s="23">
        <v>1183.0144</v>
      </c>
      <c r="F2039" s="286" t="s">
        <v>2522</v>
      </c>
      <c r="G2039" s="287" t="s">
        <v>2524</v>
      </c>
      <c r="H2039" s="287" t="s">
        <v>2523</v>
      </c>
      <c r="I2039" s="50">
        <v>2366.0288</v>
      </c>
      <c r="J2039" s="169"/>
      <c r="K2039" s="169"/>
      <c r="L2039" s="169"/>
      <c r="M2039" s="169"/>
      <c r="N2039" s="169"/>
      <c r="O2039" s="169"/>
      <c r="P2039" s="169"/>
      <c r="Q2039" s="207">
        <v>0</v>
      </c>
      <c r="R2039" s="169"/>
      <c r="S2039" s="207"/>
      <c r="T2039" s="169"/>
      <c r="U2039" s="169"/>
      <c r="V2039" s="169"/>
      <c r="W2039" s="180"/>
      <c r="X2039" s="207">
        <v>2</v>
      </c>
      <c r="Y2039" s="263">
        <v>2366.0288</v>
      </c>
      <c r="Z2039" s="169"/>
      <c r="AA2039" s="169"/>
      <c r="AB2039" s="169"/>
      <c r="AC2039" s="169"/>
      <c r="AD2039" s="169"/>
      <c r="AE2039" s="169"/>
      <c r="AF2039" s="180"/>
      <c r="AG2039" s="180"/>
      <c r="AH2039" s="207">
        <v>2366.0288</v>
      </c>
    </row>
    <row r="2040" spans="2:34" ht="24.75" x14ac:dyDescent="0.25">
      <c r="B2040" s="26"/>
      <c r="C2040" s="48" t="s">
        <v>1922</v>
      </c>
      <c r="D2040" s="49">
        <v>4</v>
      </c>
      <c r="E2040" s="23">
        <v>803.88</v>
      </c>
      <c r="F2040" s="286" t="s">
        <v>2522</v>
      </c>
      <c r="G2040" s="287" t="s">
        <v>2524</v>
      </c>
      <c r="H2040" s="287" t="s">
        <v>2523</v>
      </c>
      <c r="I2040" s="50">
        <v>3215.52</v>
      </c>
      <c r="J2040" s="169"/>
      <c r="K2040" s="169"/>
      <c r="L2040" s="169"/>
      <c r="M2040" s="169"/>
      <c r="N2040" s="169"/>
      <c r="O2040" s="169"/>
      <c r="P2040" s="169"/>
      <c r="Q2040" s="207">
        <v>0</v>
      </c>
      <c r="R2040" s="169"/>
      <c r="S2040" s="207"/>
      <c r="T2040" s="169"/>
      <c r="U2040" s="169"/>
      <c r="V2040" s="169"/>
      <c r="W2040" s="180"/>
      <c r="X2040" s="207">
        <v>4</v>
      </c>
      <c r="Y2040" s="263">
        <v>3215.52</v>
      </c>
      <c r="Z2040" s="169"/>
      <c r="AA2040" s="169"/>
      <c r="AB2040" s="169"/>
      <c r="AC2040" s="169"/>
      <c r="AD2040" s="169"/>
      <c r="AE2040" s="169"/>
      <c r="AF2040" s="180"/>
      <c r="AG2040" s="180"/>
      <c r="AH2040" s="207">
        <v>3215.52</v>
      </c>
    </row>
    <row r="2041" spans="2:34" ht="24.75" x14ac:dyDescent="0.25">
      <c r="B2041" s="26"/>
      <c r="C2041" s="48" t="s">
        <v>1923</v>
      </c>
      <c r="D2041" s="57">
        <v>45</v>
      </c>
      <c r="E2041" s="23">
        <v>210</v>
      </c>
      <c r="F2041" s="286" t="s">
        <v>2522</v>
      </c>
      <c r="G2041" s="287" t="s">
        <v>2524</v>
      </c>
      <c r="H2041" s="287" t="s">
        <v>2523</v>
      </c>
      <c r="I2041" s="50">
        <v>9450</v>
      </c>
      <c r="J2041" s="169"/>
      <c r="K2041" s="169"/>
      <c r="L2041" s="169"/>
      <c r="M2041" s="169"/>
      <c r="N2041" s="169"/>
      <c r="O2041" s="169"/>
      <c r="P2041" s="169"/>
      <c r="Q2041" s="207">
        <v>0</v>
      </c>
      <c r="R2041" s="169"/>
      <c r="S2041" s="207"/>
      <c r="T2041" s="169"/>
      <c r="U2041" s="169"/>
      <c r="V2041" s="169"/>
      <c r="W2041" s="180"/>
      <c r="X2041" s="207">
        <v>45</v>
      </c>
      <c r="Y2041" s="263">
        <v>9450</v>
      </c>
      <c r="Z2041" s="169"/>
      <c r="AA2041" s="169"/>
      <c r="AB2041" s="169"/>
      <c r="AC2041" s="169"/>
      <c r="AD2041" s="169"/>
      <c r="AE2041" s="169"/>
      <c r="AF2041" s="180"/>
      <c r="AG2041" s="180"/>
      <c r="AH2041" s="207">
        <v>9450</v>
      </c>
    </row>
    <row r="2042" spans="2:34" ht="24.75" x14ac:dyDescent="0.25">
      <c r="B2042" s="26"/>
      <c r="C2042" s="48" t="s">
        <v>1924</v>
      </c>
      <c r="D2042" s="57">
        <v>45</v>
      </c>
      <c r="E2042" s="23">
        <v>210</v>
      </c>
      <c r="F2042" s="286" t="s">
        <v>2522</v>
      </c>
      <c r="G2042" s="287" t="s">
        <v>2524</v>
      </c>
      <c r="H2042" s="287" t="s">
        <v>2523</v>
      </c>
      <c r="I2042" s="50">
        <v>9450</v>
      </c>
      <c r="J2042" s="169"/>
      <c r="K2042" s="169"/>
      <c r="L2042" s="169"/>
      <c r="M2042" s="169"/>
      <c r="N2042" s="169"/>
      <c r="O2042" s="169"/>
      <c r="P2042" s="169"/>
      <c r="Q2042" s="207">
        <v>0</v>
      </c>
      <c r="R2042" s="169"/>
      <c r="S2042" s="207"/>
      <c r="T2042" s="169"/>
      <c r="U2042" s="169"/>
      <c r="V2042" s="169"/>
      <c r="W2042" s="180"/>
      <c r="X2042" s="207">
        <v>45</v>
      </c>
      <c r="Y2042" s="263">
        <v>9450</v>
      </c>
      <c r="Z2042" s="169"/>
      <c r="AA2042" s="169"/>
      <c r="AB2042" s="169"/>
      <c r="AC2042" s="169"/>
      <c r="AD2042" s="169"/>
      <c r="AE2042" s="169"/>
      <c r="AF2042" s="180"/>
      <c r="AG2042" s="180"/>
      <c r="AH2042" s="207">
        <v>9450</v>
      </c>
    </row>
    <row r="2043" spans="2:34" ht="24.75" x14ac:dyDescent="0.25">
      <c r="B2043" s="26"/>
      <c r="C2043" s="48" t="s">
        <v>1925</v>
      </c>
      <c r="D2043" s="57">
        <v>45</v>
      </c>
      <c r="E2043" s="23">
        <v>210</v>
      </c>
      <c r="F2043" s="286" t="s">
        <v>2522</v>
      </c>
      <c r="G2043" s="287" t="s">
        <v>2524</v>
      </c>
      <c r="H2043" s="287" t="s">
        <v>2523</v>
      </c>
      <c r="I2043" s="50">
        <v>9450</v>
      </c>
      <c r="J2043" s="169"/>
      <c r="K2043" s="169"/>
      <c r="L2043" s="169"/>
      <c r="M2043" s="169"/>
      <c r="N2043" s="169"/>
      <c r="O2043" s="169"/>
      <c r="P2043" s="169">
        <v>5</v>
      </c>
      <c r="Q2043" s="207">
        <v>1050</v>
      </c>
      <c r="R2043" s="169"/>
      <c r="S2043" s="207"/>
      <c r="T2043" s="169"/>
      <c r="U2043" s="169"/>
      <c r="V2043" s="169"/>
      <c r="W2043" s="180"/>
      <c r="X2043" s="207">
        <v>40</v>
      </c>
      <c r="Y2043" s="263">
        <v>8400</v>
      </c>
      <c r="Z2043" s="169"/>
      <c r="AA2043" s="169"/>
      <c r="AB2043" s="169"/>
      <c r="AC2043" s="169"/>
      <c r="AD2043" s="169"/>
      <c r="AE2043" s="169"/>
      <c r="AF2043" s="180"/>
      <c r="AG2043" s="180"/>
      <c r="AH2043" s="207">
        <v>9450</v>
      </c>
    </row>
    <row r="2044" spans="2:34" ht="24.75" x14ac:dyDescent="0.25">
      <c r="B2044" s="26"/>
      <c r="C2044" s="48" t="s">
        <v>1926</v>
      </c>
      <c r="D2044" s="57">
        <v>45</v>
      </c>
      <c r="E2044" s="23">
        <v>210</v>
      </c>
      <c r="F2044" s="286" t="s">
        <v>2522</v>
      </c>
      <c r="G2044" s="287" t="s">
        <v>2524</v>
      </c>
      <c r="H2044" s="287" t="s">
        <v>2523</v>
      </c>
      <c r="I2044" s="50">
        <v>9450</v>
      </c>
      <c r="J2044" s="169"/>
      <c r="K2044" s="169"/>
      <c r="L2044" s="169"/>
      <c r="M2044" s="169"/>
      <c r="N2044" s="169"/>
      <c r="O2044" s="169"/>
      <c r="P2044" s="169"/>
      <c r="Q2044" s="207">
        <v>0</v>
      </c>
      <c r="R2044" s="169"/>
      <c r="S2044" s="207"/>
      <c r="T2044" s="169"/>
      <c r="U2044" s="169"/>
      <c r="V2044" s="169"/>
      <c r="W2044" s="180"/>
      <c r="X2044" s="207">
        <v>45</v>
      </c>
      <c r="Y2044" s="263">
        <v>9450</v>
      </c>
      <c r="Z2044" s="169"/>
      <c r="AA2044" s="169"/>
      <c r="AB2044" s="169"/>
      <c r="AC2044" s="169"/>
      <c r="AD2044" s="169"/>
      <c r="AE2044" s="169"/>
      <c r="AF2044" s="180"/>
      <c r="AG2044" s="180"/>
      <c r="AH2044" s="207">
        <v>9450</v>
      </c>
    </row>
    <row r="2045" spans="2:34" ht="24.75" x14ac:dyDescent="0.25">
      <c r="B2045" s="26"/>
      <c r="C2045" s="48" t="s">
        <v>1927</v>
      </c>
      <c r="D2045" s="57">
        <v>45</v>
      </c>
      <c r="E2045" s="23">
        <v>210</v>
      </c>
      <c r="F2045" s="286" t="s">
        <v>2522</v>
      </c>
      <c r="G2045" s="287" t="s">
        <v>2524</v>
      </c>
      <c r="H2045" s="287" t="s">
        <v>2523</v>
      </c>
      <c r="I2045" s="50">
        <v>9450</v>
      </c>
      <c r="J2045" s="169"/>
      <c r="K2045" s="169"/>
      <c r="L2045" s="169"/>
      <c r="M2045" s="169"/>
      <c r="N2045" s="169"/>
      <c r="O2045" s="169"/>
      <c r="P2045" s="169"/>
      <c r="Q2045" s="207">
        <v>0</v>
      </c>
      <c r="R2045" s="169"/>
      <c r="S2045" s="207"/>
      <c r="T2045" s="169"/>
      <c r="U2045" s="169"/>
      <c r="V2045" s="169"/>
      <c r="W2045" s="180"/>
      <c r="X2045" s="207">
        <v>45</v>
      </c>
      <c r="Y2045" s="263">
        <v>9450</v>
      </c>
      <c r="Z2045" s="169"/>
      <c r="AA2045" s="169"/>
      <c r="AB2045" s="169"/>
      <c r="AC2045" s="169"/>
      <c r="AD2045" s="169"/>
      <c r="AE2045" s="169"/>
      <c r="AF2045" s="180"/>
      <c r="AG2045" s="180"/>
      <c r="AH2045" s="207">
        <v>9450</v>
      </c>
    </row>
    <row r="2046" spans="2:34" ht="24.75" x14ac:dyDescent="0.25">
      <c r="B2046" s="26"/>
      <c r="C2046" s="48" t="s">
        <v>1928</v>
      </c>
      <c r="D2046" s="57">
        <v>45</v>
      </c>
      <c r="E2046" s="23">
        <v>210</v>
      </c>
      <c r="F2046" s="286" t="s">
        <v>2522</v>
      </c>
      <c r="G2046" s="287" t="s">
        <v>2524</v>
      </c>
      <c r="H2046" s="287" t="s">
        <v>2523</v>
      </c>
      <c r="I2046" s="50">
        <v>9450</v>
      </c>
      <c r="J2046" s="169"/>
      <c r="K2046" s="169"/>
      <c r="L2046" s="169"/>
      <c r="M2046" s="169"/>
      <c r="N2046" s="169"/>
      <c r="O2046" s="169"/>
      <c r="P2046" s="169">
        <v>5</v>
      </c>
      <c r="Q2046" s="207">
        <v>1050.01</v>
      </c>
      <c r="R2046" s="169"/>
      <c r="S2046" s="207"/>
      <c r="T2046" s="169"/>
      <c r="U2046" s="169"/>
      <c r="V2046" s="169"/>
      <c r="W2046" s="180"/>
      <c r="X2046" s="207">
        <v>40</v>
      </c>
      <c r="Y2046" s="263">
        <v>8399.99</v>
      </c>
      <c r="Z2046" s="169"/>
      <c r="AA2046" s="169"/>
      <c r="AB2046" s="169"/>
      <c r="AC2046" s="169"/>
      <c r="AD2046" s="169"/>
      <c r="AE2046" s="169"/>
      <c r="AF2046" s="180"/>
      <c r="AG2046" s="180"/>
      <c r="AH2046" s="207">
        <v>9450</v>
      </c>
    </row>
    <row r="2047" spans="2:34" ht="24.75" x14ac:dyDescent="0.25">
      <c r="B2047" s="26"/>
      <c r="C2047" s="48" t="s">
        <v>1929</v>
      </c>
      <c r="D2047" s="57">
        <v>45</v>
      </c>
      <c r="E2047" s="23">
        <v>210</v>
      </c>
      <c r="F2047" s="286" t="s">
        <v>2522</v>
      </c>
      <c r="G2047" s="287" t="s">
        <v>2524</v>
      </c>
      <c r="H2047" s="287" t="s">
        <v>2523</v>
      </c>
      <c r="I2047" s="50">
        <v>9450</v>
      </c>
      <c r="J2047" s="169"/>
      <c r="K2047" s="169"/>
      <c r="L2047" s="169"/>
      <c r="M2047" s="169"/>
      <c r="N2047" s="169"/>
      <c r="O2047" s="169"/>
      <c r="P2047" s="169"/>
      <c r="Q2047" s="207">
        <v>0</v>
      </c>
      <c r="R2047" s="169"/>
      <c r="S2047" s="207"/>
      <c r="T2047" s="169"/>
      <c r="U2047" s="169"/>
      <c r="V2047" s="169"/>
      <c r="W2047" s="180"/>
      <c r="X2047" s="207">
        <v>45</v>
      </c>
      <c r="Y2047" s="263">
        <v>9450</v>
      </c>
      <c r="Z2047" s="169"/>
      <c r="AA2047" s="169"/>
      <c r="AB2047" s="169"/>
      <c r="AC2047" s="169"/>
      <c r="AD2047" s="169"/>
      <c r="AE2047" s="169"/>
      <c r="AF2047" s="180"/>
      <c r="AG2047" s="180"/>
      <c r="AH2047" s="207">
        <v>9450</v>
      </c>
    </row>
    <row r="2048" spans="2:34" ht="24.75" x14ac:dyDescent="0.25">
      <c r="B2048" s="26"/>
      <c r="C2048" s="48" t="s">
        <v>1930</v>
      </c>
      <c r="D2048" s="57">
        <v>45</v>
      </c>
      <c r="E2048" s="23">
        <v>225</v>
      </c>
      <c r="F2048" s="286" t="s">
        <v>2522</v>
      </c>
      <c r="G2048" s="287" t="s">
        <v>2524</v>
      </c>
      <c r="H2048" s="287" t="s">
        <v>2523</v>
      </c>
      <c r="I2048" s="50">
        <v>10125</v>
      </c>
      <c r="J2048" s="169"/>
      <c r="K2048" s="169"/>
      <c r="L2048" s="169"/>
      <c r="M2048" s="169"/>
      <c r="N2048" s="169"/>
      <c r="O2048" s="169"/>
      <c r="P2048" s="169">
        <v>0</v>
      </c>
      <c r="Q2048" s="207">
        <v>0</v>
      </c>
      <c r="R2048" s="169"/>
      <c r="S2048" s="207"/>
      <c r="T2048" s="169"/>
      <c r="U2048" s="169"/>
      <c r="V2048" s="169"/>
      <c r="W2048" s="180"/>
      <c r="X2048" s="207">
        <v>45</v>
      </c>
      <c r="Y2048" s="263">
        <v>10125</v>
      </c>
      <c r="Z2048" s="169"/>
      <c r="AA2048" s="169"/>
      <c r="AB2048" s="169"/>
      <c r="AC2048" s="169"/>
      <c r="AD2048" s="169"/>
      <c r="AE2048" s="169"/>
      <c r="AF2048" s="180"/>
      <c r="AG2048" s="180"/>
      <c r="AH2048" s="207">
        <v>10125</v>
      </c>
    </row>
    <row r="2049" spans="2:34" ht="24.75" x14ac:dyDescent="0.25">
      <c r="B2049" s="26"/>
      <c r="C2049" s="48" t="s">
        <v>1931</v>
      </c>
      <c r="D2049" s="57">
        <v>45</v>
      </c>
      <c r="E2049" s="23">
        <v>225</v>
      </c>
      <c r="F2049" s="286" t="s">
        <v>2522</v>
      </c>
      <c r="G2049" s="287" t="s">
        <v>2524</v>
      </c>
      <c r="H2049" s="287" t="s">
        <v>2523</v>
      </c>
      <c r="I2049" s="50">
        <v>10125</v>
      </c>
      <c r="J2049" s="169"/>
      <c r="K2049" s="169"/>
      <c r="L2049" s="169"/>
      <c r="M2049" s="169"/>
      <c r="N2049" s="169"/>
      <c r="O2049" s="169"/>
      <c r="P2049" s="169"/>
      <c r="Q2049" s="207">
        <v>0</v>
      </c>
      <c r="R2049" s="169"/>
      <c r="S2049" s="207"/>
      <c r="T2049" s="169"/>
      <c r="U2049" s="169"/>
      <c r="V2049" s="169"/>
      <c r="W2049" s="180"/>
      <c r="X2049" s="207">
        <v>45</v>
      </c>
      <c r="Y2049" s="263">
        <v>10125</v>
      </c>
      <c r="Z2049" s="169"/>
      <c r="AA2049" s="169"/>
      <c r="AB2049" s="169"/>
      <c r="AC2049" s="169"/>
      <c r="AD2049" s="169"/>
      <c r="AE2049" s="169"/>
      <c r="AF2049" s="180"/>
      <c r="AG2049" s="180"/>
      <c r="AH2049" s="207">
        <v>10125</v>
      </c>
    </row>
    <row r="2050" spans="2:34" ht="24.75" x14ac:dyDescent="0.25">
      <c r="B2050" s="26"/>
      <c r="C2050" s="48" t="s">
        <v>1932</v>
      </c>
      <c r="D2050" s="57">
        <v>45</v>
      </c>
      <c r="E2050" s="23">
        <v>225</v>
      </c>
      <c r="F2050" s="286" t="s">
        <v>2522</v>
      </c>
      <c r="G2050" s="287" t="s">
        <v>2524</v>
      </c>
      <c r="H2050" s="287" t="s">
        <v>2523</v>
      </c>
      <c r="I2050" s="50">
        <v>10125</v>
      </c>
      <c r="J2050" s="169"/>
      <c r="K2050" s="169"/>
      <c r="L2050" s="169"/>
      <c r="M2050" s="169"/>
      <c r="N2050" s="169"/>
      <c r="O2050" s="169"/>
      <c r="P2050" s="169"/>
      <c r="Q2050" s="207">
        <v>0</v>
      </c>
      <c r="R2050" s="169"/>
      <c r="S2050" s="207"/>
      <c r="T2050" s="169"/>
      <c r="U2050" s="169"/>
      <c r="V2050" s="169"/>
      <c r="W2050" s="180"/>
      <c r="X2050" s="207">
        <v>45</v>
      </c>
      <c r="Y2050" s="263">
        <v>10125</v>
      </c>
      <c r="Z2050" s="169"/>
      <c r="AA2050" s="169"/>
      <c r="AB2050" s="169"/>
      <c r="AC2050" s="169"/>
      <c r="AD2050" s="169"/>
      <c r="AE2050" s="169"/>
      <c r="AF2050" s="180"/>
      <c r="AG2050" s="180"/>
      <c r="AH2050" s="207">
        <v>10125</v>
      </c>
    </row>
    <row r="2051" spans="2:34" ht="24.75" x14ac:dyDescent="0.25">
      <c r="B2051" s="26"/>
      <c r="C2051" s="48" t="s">
        <v>1933</v>
      </c>
      <c r="D2051" s="57">
        <v>45</v>
      </c>
      <c r="E2051" s="23">
        <v>225</v>
      </c>
      <c r="F2051" s="286" t="s">
        <v>2522</v>
      </c>
      <c r="G2051" s="287" t="s">
        <v>2524</v>
      </c>
      <c r="H2051" s="287" t="s">
        <v>2523</v>
      </c>
      <c r="I2051" s="50">
        <v>10125</v>
      </c>
      <c r="J2051" s="169"/>
      <c r="K2051" s="169"/>
      <c r="L2051" s="169"/>
      <c r="M2051" s="169"/>
      <c r="N2051" s="169"/>
      <c r="O2051" s="169"/>
      <c r="P2051" s="169"/>
      <c r="Q2051" s="207">
        <v>0</v>
      </c>
      <c r="R2051" s="169"/>
      <c r="S2051" s="207"/>
      <c r="T2051" s="169"/>
      <c r="U2051" s="169"/>
      <c r="V2051" s="169"/>
      <c r="W2051" s="180"/>
      <c r="X2051" s="207">
        <v>45</v>
      </c>
      <c r="Y2051" s="263">
        <v>10125</v>
      </c>
      <c r="Z2051" s="169"/>
      <c r="AA2051" s="169"/>
      <c r="AB2051" s="169"/>
      <c r="AC2051" s="169"/>
      <c r="AD2051" s="169"/>
      <c r="AE2051" s="169"/>
      <c r="AF2051" s="180"/>
      <c r="AG2051" s="180"/>
      <c r="AH2051" s="207">
        <v>10125</v>
      </c>
    </row>
    <row r="2052" spans="2:34" ht="24.75" x14ac:dyDescent="0.25">
      <c r="B2052" s="26"/>
      <c r="C2052" s="48" t="s">
        <v>1934</v>
      </c>
      <c r="D2052" s="49">
        <v>0</v>
      </c>
      <c r="E2052" s="23"/>
      <c r="F2052" s="286" t="s">
        <v>2522</v>
      </c>
      <c r="G2052" s="287" t="s">
        <v>2524</v>
      </c>
      <c r="H2052" s="287" t="s">
        <v>2523</v>
      </c>
      <c r="I2052" s="50">
        <v>0</v>
      </c>
      <c r="J2052" s="169"/>
      <c r="K2052" s="169"/>
      <c r="L2052" s="169"/>
      <c r="M2052" s="169"/>
      <c r="N2052" s="169"/>
      <c r="O2052" s="169"/>
      <c r="P2052" s="169"/>
      <c r="Q2052" s="207">
        <v>0</v>
      </c>
      <c r="R2052" s="169"/>
      <c r="S2052" s="207"/>
      <c r="T2052" s="169"/>
      <c r="U2052" s="169"/>
      <c r="V2052" s="169"/>
      <c r="W2052" s="180"/>
      <c r="X2052" s="207">
        <v>0</v>
      </c>
      <c r="Y2052" s="263">
        <v>0</v>
      </c>
      <c r="Z2052" s="169"/>
      <c r="AA2052" s="169"/>
      <c r="AB2052" s="169"/>
      <c r="AC2052" s="169"/>
      <c r="AD2052" s="169"/>
      <c r="AE2052" s="169"/>
      <c r="AF2052" s="180"/>
      <c r="AG2052" s="180"/>
      <c r="AH2052" s="207">
        <v>0</v>
      </c>
    </row>
    <row r="2053" spans="2:34" ht="24.75" x14ac:dyDescent="0.25">
      <c r="B2053" s="26"/>
      <c r="C2053" s="48" t="s">
        <v>1935</v>
      </c>
      <c r="D2053" s="49">
        <v>3</v>
      </c>
      <c r="E2053" s="23">
        <v>765.59999999999991</v>
      </c>
      <c r="F2053" s="286" t="s">
        <v>2522</v>
      </c>
      <c r="G2053" s="287" t="s">
        <v>2524</v>
      </c>
      <c r="H2053" s="287" t="s">
        <v>2523</v>
      </c>
      <c r="I2053" s="50">
        <v>2296.7999999999997</v>
      </c>
      <c r="J2053" s="169"/>
      <c r="K2053" s="169"/>
      <c r="L2053" s="169"/>
      <c r="M2053" s="169"/>
      <c r="N2053" s="169"/>
      <c r="O2053" s="169"/>
      <c r="P2053" s="169"/>
      <c r="Q2053" s="207">
        <v>0</v>
      </c>
      <c r="R2053" s="169"/>
      <c r="S2053" s="207"/>
      <c r="T2053" s="169"/>
      <c r="U2053" s="169"/>
      <c r="V2053" s="169"/>
      <c r="W2053" s="180"/>
      <c r="X2053" s="207">
        <v>3</v>
      </c>
      <c r="Y2053" s="263">
        <v>2296.7999999999997</v>
      </c>
      <c r="Z2053" s="169"/>
      <c r="AA2053" s="169"/>
      <c r="AB2053" s="169"/>
      <c r="AC2053" s="169"/>
      <c r="AD2053" s="169"/>
      <c r="AE2053" s="169"/>
      <c r="AF2053" s="180"/>
      <c r="AG2053" s="180"/>
      <c r="AH2053" s="207">
        <v>2296.7999999999997</v>
      </c>
    </row>
    <row r="2054" spans="2:34" ht="24.75" x14ac:dyDescent="0.25">
      <c r="B2054" s="26"/>
      <c r="C2054" s="48" t="s">
        <v>1936</v>
      </c>
      <c r="D2054" s="49">
        <v>2</v>
      </c>
      <c r="E2054" s="23">
        <v>708.76</v>
      </c>
      <c r="F2054" s="286" t="s">
        <v>2522</v>
      </c>
      <c r="G2054" s="287" t="s">
        <v>2524</v>
      </c>
      <c r="H2054" s="287" t="s">
        <v>2523</v>
      </c>
      <c r="I2054" s="50">
        <v>1417.52</v>
      </c>
      <c r="J2054" s="169"/>
      <c r="K2054" s="169"/>
      <c r="L2054" s="169"/>
      <c r="M2054" s="169"/>
      <c r="N2054" s="169"/>
      <c r="O2054" s="169"/>
      <c r="P2054" s="169"/>
      <c r="Q2054" s="207">
        <v>0</v>
      </c>
      <c r="R2054" s="169"/>
      <c r="S2054" s="207"/>
      <c r="T2054" s="169"/>
      <c r="U2054" s="169"/>
      <c r="V2054" s="169"/>
      <c r="W2054" s="180"/>
      <c r="X2054" s="207">
        <v>2</v>
      </c>
      <c r="Y2054" s="263">
        <v>1417.52</v>
      </c>
      <c r="Z2054" s="169"/>
      <c r="AA2054" s="169"/>
      <c r="AB2054" s="169"/>
      <c r="AC2054" s="169"/>
      <c r="AD2054" s="169"/>
      <c r="AE2054" s="169"/>
      <c r="AF2054" s="180"/>
      <c r="AG2054" s="180"/>
      <c r="AH2054" s="207">
        <v>1417.52</v>
      </c>
    </row>
    <row r="2055" spans="2:34" x14ac:dyDescent="0.25">
      <c r="B2055" s="6">
        <v>28000</v>
      </c>
      <c r="C2055" s="90" t="s">
        <v>1937</v>
      </c>
      <c r="D2055" s="6"/>
      <c r="E2055" s="6"/>
      <c r="F2055" s="6"/>
      <c r="G2055" s="6"/>
      <c r="H2055" s="6"/>
      <c r="I2055" s="9">
        <v>14200</v>
      </c>
      <c r="J2055" s="177">
        <v>0</v>
      </c>
      <c r="K2055" s="177">
        <v>0</v>
      </c>
      <c r="L2055" s="177">
        <v>0</v>
      </c>
      <c r="M2055" s="177">
        <v>0</v>
      </c>
      <c r="N2055" s="177">
        <v>0</v>
      </c>
      <c r="O2055" s="177">
        <v>0</v>
      </c>
      <c r="P2055" s="177">
        <v>0</v>
      </c>
      <c r="Q2055" s="177">
        <v>0</v>
      </c>
      <c r="R2055" s="177">
        <v>0</v>
      </c>
      <c r="S2055" s="213">
        <v>0</v>
      </c>
      <c r="T2055" s="177">
        <v>0</v>
      </c>
      <c r="U2055" s="177">
        <v>0</v>
      </c>
      <c r="V2055" s="177">
        <v>0</v>
      </c>
      <c r="W2055" s="182">
        <v>0</v>
      </c>
      <c r="X2055" s="177">
        <v>10</v>
      </c>
      <c r="Y2055" s="265">
        <v>14200</v>
      </c>
      <c r="Z2055" s="177">
        <v>0</v>
      </c>
      <c r="AA2055" s="177">
        <v>0</v>
      </c>
      <c r="AB2055" s="177">
        <v>0</v>
      </c>
      <c r="AC2055" s="177">
        <v>0</v>
      </c>
      <c r="AD2055" s="177">
        <v>0</v>
      </c>
      <c r="AE2055" s="177">
        <v>0</v>
      </c>
      <c r="AF2055" s="177">
        <v>0</v>
      </c>
      <c r="AG2055" s="182">
        <v>0</v>
      </c>
      <c r="AH2055" s="213">
        <v>14200</v>
      </c>
    </row>
    <row r="2056" spans="2:34" x14ac:dyDescent="0.25">
      <c r="B2056" s="11">
        <v>282</v>
      </c>
      <c r="C2056" s="79" t="s">
        <v>1938</v>
      </c>
      <c r="D2056" s="11"/>
      <c r="E2056" s="11"/>
      <c r="F2056" s="11"/>
      <c r="G2056" s="11"/>
      <c r="H2056" s="11"/>
      <c r="I2056" s="13">
        <v>14200</v>
      </c>
      <c r="J2056" s="171">
        <v>0</v>
      </c>
      <c r="K2056" s="171">
        <v>0</v>
      </c>
      <c r="L2056" s="171">
        <v>0</v>
      </c>
      <c r="M2056" s="171">
        <v>0</v>
      </c>
      <c r="N2056" s="171">
        <v>0</v>
      </c>
      <c r="O2056" s="171">
        <v>0</v>
      </c>
      <c r="P2056" s="171">
        <v>0</v>
      </c>
      <c r="Q2056" s="171">
        <v>0</v>
      </c>
      <c r="R2056" s="171">
        <v>0</v>
      </c>
      <c r="S2056" s="185">
        <v>0</v>
      </c>
      <c r="T2056" s="171">
        <v>0</v>
      </c>
      <c r="U2056" s="171">
        <v>0</v>
      </c>
      <c r="V2056" s="171">
        <v>0</v>
      </c>
      <c r="W2056" s="181">
        <v>0</v>
      </c>
      <c r="X2056" s="171">
        <v>10</v>
      </c>
      <c r="Y2056" s="266">
        <v>14200</v>
      </c>
      <c r="Z2056" s="171">
        <v>0</v>
      </c>
      <c r="AA2056" s="171">
        <v>0</v>
      </c>
      <c r="AB2056" s="171">
        <v>0</v>
      </c>
      <c r="AC2056" s="171">
        <v>0</v>
      </c>
      <c r="AD2056" s="171">
        <v>0</v>
      </c>
      <c r="AE2056" s="171">
        <v>0</v>
      </c>
      <c r="AF2056" s="171">
        <v>0</v>
      </c>
      <c r="AG2056" s="181">
        <v>0</v>
      </c>
      <c r="AH2056" s="185">
        <v>14200</v>
      </c>
    </row>
    <row r="2057" spans="2:34" ht="24.75" x14ac:dyDescent="0.25">
      <c r="B2057" s="15">
        <v>28202</v>
      </c>
      <c r="C2057" s="67" t="s">
        <v>1939</v>
      </c>
      <c r="D2057" s="15"/>
      <c r="E2057" s="15"/>
      <c r="F2057" s="15"/>
      <c r="G2057" s="15"/>
      <c r="H2057" s="15"/>
      <c r="I2057" s="18">
        <v>14200</v>
      </c>
      <c r="J2057" s="173">
        <v>0</v>
      </c>
      <c r="K2057" s="173">
        <v>0</v>
      </c>
      <c r="L2057" s="173">
        <v>0</v>
      </c>
      <c r="M2057" s="173">
        <v>0</v>
      </c>
      <c r="N2057" s="173">
        <v>0</v>
      </c>
      <c r="O2057" s="173">
        <v>0</v>
      </c>
      <c r="P2057" s="173">
        <v>0</v>
      </c>
      <c r="Q2057" s="173">
        <v>0</v>
      </c>
      <c r="R2057" s="173">
        <v>0</v>
      </c>
      <c r="S2057" s="184">
        <v>0</v>
      </c>
      <c r="T2057" s="173">
        <v>0</v>
      </c>
      <c r="U2057" s="173">
        <v>0</v>
      </c>
      <c r="V2057" s="173">
        <v>0</v>
      </c>
      <c r="W2057" s="179">
        <v>0</v>
      </c>
      <c r="X2057" s="173">
        <v>10</v>
      </c>
      <c r="Y2057" s="267">
        <v>14200</v>
      </c>
      <c r="Z2057" s="173">
        <v>0</v>
      </c>
      <c r="AA2057" s="173">
        <v>0</v>
      </c>
      <c r="AB2057" s="173">
        <v>0</v>
      </c>
      <c r="AC2057" s="173">
        <v>0</v>
      </c>
      <c r="AD2057" s="173">
        <v>0</v>
      </c>
      <c r="AE2057" s="173">
        <v>0</v>
      </c>
      <c r="AF2057" s="173">
        <v>0</v>
      </c>
      <c r="AG2057" s="179">
        <v>0</v>
      </c>
      <c r="AH2057" s="184">
        <v>14200</v>
      </c>
    </row>
    <row r="2058" spans="2:34" ht="24.75" x14ac:dyDescent="0.25">
      <c r="B2058" s="119"/>
      <c r="C2058" s="48" t="s">
        <v>1940</v>
      </c>
      <c r="D2058" s="49">
        <v>6</v>
      </c>
      <c r="E2058" s="23"/>
      <c r="F2058" s="286" t="s">
        <v>2522</v>
      </c>
      <c r="G2058" s="287" t="s">
        <v>2524</v>
      </c>
      <c r="H2058" s="287" t="s">
        <v>2523</v>
      </c>
      <c r="I2058" s="50">
        <v>9000</v>
      </c>
      <c r="J2058" s="169"/>
      <c r="K2058" s="169"/>
      <c r="L2058" s="169"/>
      <c r="M2058" s="169"/>
      <c r="N2058" s="169"/>
      <c r="O2058" s="169"/>
      <c r="P2058" s="169"/>
      <c r="Q2058" s="169"/>
      <c r="R2058" s="169"/>
      <c r="S2058" s="207"/>
      <c r="T2058" s="169"/>
      <c r="U2058" s="169"/>
      <c r="V2058" s="169"/>
      <c r="W2058" s="180"/>
      <c r="X2058" s="207">
        <v>6</v>
      </c>
      <c r="Y2058" s="263">
        <v>9000</v>
      </c>
      <c r="Z2058" s="169"/>
      <c r="AA2058" s="169"/>
      <c r="AB2058" s="169"/>
      <c r="AC2058" s="169"/>
      <c r="AD2058" s="169"/>
      <c r="AE2058" s="169"/>
      <c r="AF2058" s="180"/>
      <c r="AG2058" s="180"/>
      <c r="AH2058" s="207">
        <v>9000</v>
      </c>
    </row>
    <row r="2059" spans="2:34" ht="24.75" x14ac:dyDescent="0.25">
      <c r="B2059" s="119"/>
      <c r="C2059" s="48" t="s">
        <v>1941</v>
      </c>
      <c r="D2059" s="49">
        <v>4</v>
      </c>
      <c r="E2059" s="23"/>
      <c r="F2059" s="286" t="s">
        <v>2522</v>
      </c>
      <c r="G2059" s="287" t="s">
        <v>2524</v>
      </c>
      <c r="H2059" s="287" t="s">
        <v>2523</v>
      </c>
      <c r="I2059" s="50">
        <v>5200</v>
      </c>
      <c r="J2059" s="169"/>
      <c r="K2059" s="169"/>
      <c r="L2059" s="169"/>
      <c r="M2059" s="169"/>
      <c r="N2059" s="169"/>
      <c r="O2059" s="169"/>
      <c r="P2059" s="169"/>
      <c r="Q2059" s="169"/>
      <c r="R2059" s="169"/>
      <c r="S2059" s="207"/>
      <c r="T2059" s="169"/>
      <c r="U2059" s="169"/>
      <c r="V2059" s="169"/>
      <c r="W2059" s="180"/>
      <c r="X2059" s="207">
        <v>4</v>
      </c>
      <c r="Y2059" s="263">
        <v>5200</v>
      </c>
      <c r="Z2059" s="169"/>
      <c r="AA2059" s="169"/>
      <c r="AB2059" s="169"/>
      <c r="AC2059" s="169"/>
      <c r="AD2059" s="169"/>
      <c r="AE2059" s="169"/>
      <c r="AF2059" s="180"/>
      <c r="AG2059" s="180"/>
      <c r="AH2059" s="207">
        <v>5200</v>
      </c>
    </row>
    <row r="2060" spans="2:34" ht="24.75" x14ac:dyDescent="0.25">
      <c r="B2060" s="6">
        <v>29000</v>
      </c>
      <c r="C2060" s="90" t="s">
        <v>1942</v>
      </c>
      <c r="D2060" s="6"/>
      <c r="E2060" s="6"/>
      <c r="F2060" s="6"/>
      <c r="G2060" s="6"/>
      <c r="H2060" s="6"/>
      <c r="I2060" s="9">
        <v>503196.64702649595</v>
      </c>
      <c r="J2060" s="177">
        <v>0</v>
      </c>
      <c r="K2060" s="177">
        <v>0</v>
      </c>
      <c r="L2060" s="177">
        <v>0</v>
      </c>
      <c r="M2060" s="177">
        <v>0</v>
      </c>
      <c r="N2060" s="177">
        <v>0</v>
      </c>
      <c r="O2060" s="177">
        <v>0</v>
      </c>
      <c r="P2060" s="177">
        <v>152</v>
      </c>
      <c r="Q2060" s="213">
        <v>29345.460291428572</v>
      </c>
      <c r="R2060" s="177">
        <v>150</v>
      </c>
      <c r="S2060" s="213">
        <v>10284.459971428572</v>
      </c>
      <c r="T2060" s="177">
        <v>1</v>
      </c>
      <c r="U2060" s="177">
        <v>2080</v>
      </c>
      <c r="V2060" s="177">
        <v>0</v>
      </c>
      <c r="W2060" s="182">
        <v>0</v>
      </c>
      <c r="X2060" s="177">
        <v>2273</v>
      </c>
      <c r="Y2060" s="265">
        <v>461486.72676363884</v>
      </c>
      <c r="Z2060" s="177">
        <v>0</v>
      </c>
      <c r="AA2060" s="177">
        <v>0</v>
      </c>
      <c r="AB2060" s="177">
        <v>0</v>
      </c>
      <c r="AC2060" s="177">
        <v>0</v>
      </c>
      <c r="AD2060" s="177">
        <v>0</v>
      </c>
      <c r="AE2060" s="177">
        <v>0</v>
      </c>
      <c r="AF2060" s="177">
        <v>0</v>
      </c>
      <c r="AG2060" s="182">
        <v>0</v>
      </c>
      <c r="AH2060" s="213">
        <v>503196.64702649595</v>
      </c>
    </row>
    <row r="2061" spans="2:34" x14ac:dyDescent="0.25">
      <c r="B2061" s="11">
        <v>291</v>
      </c>
      <c r="C2061" s="79" t="s">
        <v>1943</v>
      </c>
      <c r="D2061" s="11"/>
      <c r="E2061" s="11"/>
      <c r="F2061" s="11"/>
      <c r="G2061" s="11"/>
      <c r="H2061" s="11"/>
      <c r="I2061" s="13">
        <v>157993.64095999999</v>
      </c>
      <c r="J2061" s="171">
        <v>0</v>
      </c>
      <c r="K2061" s="171">
        <v>0</v>
      </c>
      <c r="L2061" s="171">
        <v>0</v>
      </c>
      <c r="M2061" s="171">
        <v>0</v>
      </c>
      <c r="N2061" s="171">
        <v>0</v>
      </c>
      <c r="O2061" s="171">
        <v>0</v>
      </c>
      <c r="P2061" s="171">
        <v>150</v>
      </c>
      <c r="Q2061" s="185">
        <v>28955.700291428573</v>
      </c>
      <c r="R2061" s="171">
        <v>69</v>
      </c>
      <c r="S2061" s="185">
        <v>5123.5603714285717</v>
      </c>
      <c r="T2061" s="171">
        <v>0</v>
      </c>
      <c r="U2061" s="171">
        <v>0</v>
      </c>
      <c r="V2061" s="171">
        <v>0</v>
      </c>
      <c r="W2061" s="181">
        <v>0</v>
      </c>
      <c r="X2061" s="171">
        <v>1121</v>
      </c>
      <c r="Y2061" s="266">
        <v>123914.38029714287</v>
      </c>
      <c r="Z2061" s="171">
        <v>0</v>
      </c>
      <c r="AA2061" s="171">
        <v>0</v>
      </c>
      <c r="AB2061" s="171">
        <v>0</v>
      </c>
      <c r="AC2061" s="171">
        <v>0</v>
      </c>
      <c r="AD2061" s="171">
        <v>0</v>
      </c>
      <c r="AE2061" s="171">
        <v>0</v>
      </c>
      <c r="AF2061" s="171">
        <v>0</v>
      </c>
      <c r="AG2061" s="181">
        <v>0</v>
      </c>
      <c r="AH2061" s="185">
        <v>157993.64095999999</v>
      </c>
    </row>
    <row r="2062" spans="2:34" x14ac:dyDescent="0.25">
      <c r="B2062" s="15">
        <v>29101</v>
      </c>
      <c r="C2062" s="67" t="s">
        <v>1944</v>
      </c>
      <c r="D2062" s="15"/>
      <c r="E2062" s="15"/>
      <c r="F2062" s="15"/>
      <c r="G2062" s="15"/>
      <c r="H2062" s="15"/>
      <c r="I2062" s="18">
        <v>75882.191359999983</v>
      </c>
      <c r="J2062" s="173">
        <v>0</v>
      </c>
      <c r="K2062" s="173">
        <v>0</v>
      </c>
      <c r="L2062" s="173">
        <v>0</v>
      </c>
      <c r="M2062" s="173">
        <v>0</v>
      </c>
      <c r="N2062" s="173">
        <v>0</v>
      </c>
      <c r="O2062" s="173">
        <v>0</v>
      </c>
      <c r="P2062" s="173">
        <v>26</v>
      </c>
      <c r="Q2062" s="184">
        <v>20819.450291428573</v>
      </c>
      <c r="R2062" s="173">
        <v>69</v>
      </c>
      <c r="S2062" s="184">
        <v>5123.5603714285717</v>
      </c>
      <c r="T2062" s="173">
        <v>0</v>
      </c>
      <c r="U2062" s="173">
        <v>0</v>
      </c>
      <c r="V2062" s="173">
        <v>0</v>
      </c>
      <c r="W2062" s="179">
        <v>0</v>
      </c>
      <c r="X2062" s="173">
        <v>225</v>
      </c>
      <c r="Y2062" s="267">
        <v>49939.180697142867</v>
      </c>
      <c r="Z2062" s="173">
        <v>0</v>
      </c>
      <c r="AA2062" s="173">
        <v>0</v>
      </c>
      <c r="AB2062" s="173">
        <v>0</v>
      </c>
      <c r="AC2062" s="173">
        <v>0</v>
      </c>
      <c r="AD2062" s="173">
        <v>0</v>
      </c>
      <c r="AE2062" s="173">
        <v>0</v>
      </c>
      <c r="AF2062" s="173">
        <v>0</v>
      </c>
      <c r="AG2062" s="179">
        <v>0</v>
      </c>
      <c r="AH2062" s="184">
        <v>75882.191360000012</v>
      </c>
    </row>
    <row r="2063" spans="2:34" ht="24.75" x14ac:dyDescent="0.25">
      <c r="B2063" s="26"/>
      <c r="C2063" s="48" t="s">
        <v>1945</v>
      </c>
      <c r="D2063" s="49">
        <v>1</v>
      </c>
      <c r="E2063" s="23">
        <v>440</v>
      </c>
      <c r="F2063" s="286" t="s">
        <v>2522</v>
      </c>
      <c r="G2063" s="287" t="s">
        <v>2524</v>
      </c>
      <c r="H2063" s="287" t="s">
        <v>2523</v>
      </c>
      <c r="I2063" s="50">
        <v>440</v>
      </c>
      <c r="J2063" s="169"/>
      <c r="K2063" s="169"/>
      <c r="L2063" s="169"/>
      <c r="M2063" s="169"/>
      <c r="N2063" s="169"/>
      <c r="O2063" s="169"/>
      <c r="P2063" s="169"/>
      <c r="Q2063" s="207">
        <v>0</v>
      </c>
      <c r="R2063" s="169"/>
      <c r="S2063" s="207">
        <v>0</v>
      </c>
      <c r="T2063" s="169"/>
      <c r="U2063" s="169"/>
      <c r="V2063" s="169"/>
      <c r="W2063" s="180"/>
      <c r="X2063" s="207">
        <v>1</v>
      </c>
      <c r="Y2063" s="263">
        <v>440</v>
      </c>
      <c r="Z2063" s="169"/>
      <c r="AA2063" s="169"/>
      <c r="AB2063" s="169"/>
      <c r="AC2063" s="169"/>
      <c r="AD2063" s="169"/>
      <c r="AE2063" s="169"/>
      <c r="AF2063" s="180"/>
      <c r="AG2063" s="180"/>
      <c r="AH2063" s="207">
        <v>440</v>
      </c>
    </row>
    <row r="2064" spans="2:34" ht="24.75" x14ac:dyDescent="0.25">
      <c r="B2064" s="26"/>
      <c r="C2064" s="48" t="s">
        <v>1946</v>
      </c>
      <c r="D2064" s="49">
        <v>2</v>
      </c>
      <c r="E2064" s="23">
        <v>3024.12</v>
      </c>
      <c r="F2064" s="286" t="s">
        <v>2522</v>
      </c>
      <c r="G2064" s="287" t="s">
        <v>2524</v>
      </c>
      <c r="H2064" s="287" t="s">
        <v>2523</v>
      </c>
      <c r="I2064" s="50">
        <v>6048.24</v>
      </c>
      <c r="J2064" s="169"/>
      <c r="K2064" s="169"/>
      <c r="L2064" s="169"/>
      <c r="M2064" s="169"/>
      <c r="N2064" s="169"/>
      <c r="O2064" s="169"/>
      <c r="P2064" s="169">
        <v>1</v>
      </c>
      <c r="Q2064" s="207">
        <v>3024.12</v>
      </c>
      <c r="R2064" s="169"/>
      <c r="S2064" s="207">
        <v>0</v>
      </c>
      <c r="T2064" s="169"/>
      <c r="U2064" s="169"/>
      <c r="V2064" s="169"/>
      <c r="W2064" s="180"/>
      <c r="X2064" s="207">
        <v>1</v>
      </c>
      <c r="Y2064" s="263">
        <v>3024.12</v>
      </c>
      <c r="Z2064" s="169"/>
      <c r="AA2064" s="169"/>
      <c r="AB2064" s="169"/>
      <c r="AC2064" s="169"/>
      <c r="AD2064" s="169"/>
      <c r="AE2064" s="169"/>
      <c r="AF2064" s="180"/>
      <c r="AG2064" s="180"/>
      <c r="AH2064" s="207">
        <v>6048.24</v>
      </c>
    </row>
    <row r="2065" spans="2:34" ht="24.75" x14ac:dyDescent="0.25">
      <c r="B2065" s="26"/>
      <c r="C2065" s="48" t="s">
        <v>1947</v>
      </c>
      <c r="D2065" s="49">
        <v>1</v>
      </c>
      <c r="E2065" s="23">
        <v>1446.9840000000002</v>
      </c>
      <c r="F2065" s="286" t="s">
        <v>2522</v>
      </c>
      <c r="G2065" s="287" t="s">
        <v>2524</v>
      </c>
      <c r="H2065" s="287" t="s">
        <v>2523</v>
      </c>
      <c r="I2065" s="50">
        <v>1446.9840000000002</v>
      </c>
      <c r="J2065" s="169"/>
      <c r="K2065" s="169"/>
      <c r="L2065" s="169"/>
      <c r="M2065" s="169"/>
      <c r="N2065" s="169"/>
      <c r="O2065" s="169"/>
      <c r="P2065" s="169"/>
      <c r="Q2065" s="207">
        <v>0</v>
      </c>
      <c r="R2065" s="169"/>
      <c r="S2065" s="207">
        <v>0</v>
      </c>
      <c r="T2065" s="169"/>
      <c r="U2065" s="169"/>
      <c r="V2065" s="169"/>
      <c r="W2065" s="180"/>
      <c r="X2065" s="207">
        <v>1</v>
      </c>
      <c r="Y2065" s="263">
        <v>1446.9840000000002</v>
      </c>
      <c r="Z2065" s="169"/>
      <c r="AA2065" s="169"/>
      <c r="AB2065" s="169"/>
      <c r="AC2065" s="169"/>
      <c r="AD2065" s="169"/>
      <c r="AE2065" s="169"/>
      <c r="AF2065" s="180"/>
      <c r="AG2065" s="180"/>
      <c r="AH2065" s="207">
        <v>1446.9840000000002</v>
      </c>
    </row>
    <row r="2066" spans="2:34" ht="24.75" x14ac:dyDescent="0.25">
      <c r="B2066" s="26"/>
      <c r="C2066" s="48" t="s">
        <v>1948</v>
      </c>
      <c r="D2066" s="49">
        <v>2</v>
      </c>
      <c r="E2066" s="23">
        <v>130.91760000000002</v>
      </c>
      <c r="F2066" s="286" t="s">
        <v>2522</v>
      </c>
      <c r="G2066" s="287" t="s">
        <v>2524</v>
      </c>
      <c r="H2066" s="287" t="s">
        <v>2523</v>
      </c>
      <c r="I2066" s="50">
        <v>261.83520000000004</v>
      </c>
      <c r="J2066" s="169"/>
      <c r="K2066" s="169"/>
      <c r="L2066" s="169"/>
      <c r="M2066" s="169"/>
      <c r="N2066" s="169"/>
      <c r="O2066" s="169"/>
      <c r="P2066" s="169"/>
      <c r="Q2066" s="207">
        <v>0</v>
      </c>
      <c r="R2066" s="169"/>
      <c r="S2066" s="207">
        <v>0</v>
      </c>
      <c r="T2066" s="169"/>
      <c r="U2066" s="169"/>
      <c r="V2066" s="169"/>
      <c r="W2066" s="180"/>
      <c r="X2066" s="207">
        <v>2</v>
      </c>
      <c r="Y2066" s="263">
        <v>261.83520000000004</v>
      </c>
      <c r="Z2066" s="169"/>
      <c r="AA2066" s="169"/>
      <c r="AB2066" s="169"/>
      <c r="AC2066" s="169"/>
      <c r="AD2066" s="169"/>
      <c r="AE2066" s="169"/>
      <c r="AF2066" s="180"/>
      <c r="AG2066" s="180"/>
      <c r="AH2066" s="207">
        <v>261.83520000000004</v>
      </c>
    </row>
    <row r="2067" spans="2:34" ht="24.75" x14ac:dyDescent="0.25">
      <c r="B2067" s="26"/>
      <c r="C2067" s="48" t="s">
        <v>1949</v>
      </c>
      <c r="D2067" s="49">
        <v>2</v>
      </c>
      <c r="E2067" s="23">
        <v>130.91760000000002</v>
      </c>
      <c r="F2067" s="286" t="s">
        <v>2522</v>
      </c>
      <c r="G2067" s="287" t="s">
        <v>2524</v>
      </c>
      <c r="H2067" s="287" t="s">
        <v>2523</v>
      </c>
      <c r="I2067" s="50">
        <v>261.83520000000004</v>
      </c>
      <c r="J2067" s="169"/>
      <c r="K2067" s="169"/>
      <c r="L2067" s="169"/>
      <c r="M2067" s="169"/>
      <c r="N2067" s="169"/>
      <c r="O2067" s="169"/>
      <c r="P2067" s="169"/>
      <c r="Q2067" s="207">
        <v>0</v>
      </c>
      <c r="R2067" s="169"/>
      <c r="S2067" s="207">
        <v>0</v>
      </c>
      <c r="T2067" s="169"/>
      <c r="U2067" s="169"/>
      <c r="V2067" s="169"/>
      <c r="W2067" s="180"/>
      <c r="X2067" s="207">
        <v>2</v>
      </c>
      <c r="Y2067" s="263">
        <v>261.83520000000004</v>
      </c>
      <c r="Z2067" s="169"/>
      <c r="AA2067" s="169"/>
      <c r="AB2067" s="169"/>
      <c r="AC2067" s="169"/>
      <c r="AD2067" s="169"/>
      <c r="AE2067" s="169"/>
      <c r="AF2067" s="180"/>
      <c r="AG2067" s="180"/>
      <c r="AH2067" s="207">
        <v>261.83520000000004</v>
      </c>
    </row>
    <row r="2068" spans="2:34" ht="24.75" x14ac:dyDescent="0.25">
      <c r="B2068" s="26"/>
      <c r="C2068" s="48" t="s">
        <v>1950</v>
      </c>
      <c r="D2068" s="49">
        <v>2</v>
      </c>
      <c r="E2068" s="23">
        <v>130.91760000000002</v>
      </c>
      <c r="F2068" s="286" t="s">
        <v>2522</v>
      </c>
      <c r="G2068" s="287" t="s">
        <v>2524</v>
      </c>
      <c r="H2068" s="287" t="s">
        <v>2523</v>
      </c>
      <c r="I2068" s="50">
        <v>261.83520000000004</v>
      </c>
      <c r="J2068" s="169"/>
      <c r="K2068" s="169"/>
      <c r="L2068" s="169"/>
      <c r="M2068" s="169"/>
      <c r="N2068" s="169"/>
      <c r="O2068" s="169"/>
      <c r="P2068" s="169"/>
      <c r="Q2068" s="207">
        <v>0</v>
      </c>
      <c r="R2068" s="169"/>
      <c r="S2068" s="207">
        <v>0</v>
      </c>
      <c r="T2068" s="169"/>
      <c r="U2068" s="169"/>
      <c r="V2068" s="169"/>
      <c r="W2068" s="180"/>
      <c r="X2068" s="207">
        <v>2</v>
      </c>
      <c r="Y2068" s="263">
        <v>261.83520000000004</v>
      </c>
      <c r="Z2068" s="169"/>
      <c r="AA2068" s="169"/>
      <c r="AB2068" s="169"/>
      <c r="AC2068" s="169"/>
      <c r="AD2068" s="169"/>
      <c r="AE2068" s="169"/>
      <c r="AF2068" s="180"/>
      <c r="AG2068" s="180"/>
      <c r="AH2068" s="207">
        <v>261.83520000000004</v>
      </c>
    </row>
    <row r="2069" spans="2:34" ht="24.75" x14ac:dyDescent="0.25">
      <c r="B2069" s="26"/>
      <c r="C2069" s="48" t="s">
        <v>1951</v>
      </c>
      <c r="D2069" s="49">
        <v>2</v>
      </c>
      <c r="E2069" s="23">
        <v>130.91760000000002</v>
      </c>
      <c r="F2069" s="286" t="s">
        <v>2522</v>
      </c>
      <c r="G2069" s="287" t="s">
        <v>2524</v>
      </c>
      <c r="H2069" s="287" t="s">
        <v>2523</v>
      </c>
      <c r="I2069" s="50">
        <v>261.83520000000004</v>
      </c>
      <c r="J2069" s="169"/>
      <c r="K2069" s="169"/>
      <c r="L2069" s="169"/>
      <c r="M2069" s="169"/>
      <c r="N2069" s="169"/>
      <c r="O2069" s="169"/>
      <c r="P2069" s="169"/>
      <c r="Q2069" s="207">
        <v>0</v>
      </c>
      <c r="R2069" s="169"/>
      <c r="S2069" s="207">
        <v>0</v>
      </c>
      <c r="T2069" s="169"/>
      <c r="U2069" s="169"/>
      <c r="V2069" s="169"/>
      <c r="W2069" s="180"/>
      <c r="X2069" s="207">
        <v>2</v>
      </c>
      <c r="Y2069" s="263">
        <v>261.83520000000004</v>
      </c>
      <c r="Z2069" s="169"/>
      <c r="AA2069" s="169"/>
      <c r="AB2069" s="169"/>
      <c r="AC2069" s="169"/>
      <c r="AD2069" s="169"/>
      <c r="AE2069" s="169"/>
      <c r="AF2069" s="180"/>
      <c r="AG2069" s="180"/>
      <c r="AH2069" s="207">
        <v>261.83520000000004</v>
      </c>
    </row>
    <row r="2070" spans="2:34" ht="24.75" x14ac:dyDescent="0.25">
      <c r="B2070" s="26"/>
      <c r="C2070" s="48" t="s">
        <v>1952</v>
      </c>
      <c r="D2070" s="49">
        <v>0</v>
      </c>
      <c r="E2070" s="23"/>
      <c r="F2070" s="286" t="s">
        <v>2522</v>
      </c>
      <c r="G2070" s="287" t="s">
        <v>2524</v>
      </c>
      <c r="H2070" s="287" t="s">
        <v>2523</v>
      </c>
      <c r="I2070" s="50">
        <v>0</v>
      </c>
      <c r="J2070" s="169"/>
      <c r="K2070" s="169"/>
      <c r="L2070" s="169"/>
      <c r="M2070" s="169"/>
      <c r="N2070" s="169"/>
      <c r="O2070" s="169"/>
      <c r="P2070" s="169"/>
      <c r="Q2070" s="207">
        <v>0</v>
      </c>
      <c r="R2070" s="169"/>
      <c r="S2070" s="207">
        <v>0</v>
      </c>
      <c r="T2070" s="169"/>
      <c r="U2070" s="169"/>
      <c r="V2070" s="169"/>
      <c r="W2070" s="180"/>
      <c r="X2070" s="207">
        <v>0</v>
      </c>
      <c r="Y2070" s="263">
        <v>0</v>
      </c>
      <c r="Z2070" s="169"/>
      <c r="AA2070" s="169"/>
      <c r="AB2070" s="169"/>
      <c r="AC2070" s="169"/>
      <c r="AD2070" s="169"/>
      <c r="AE2070" s="169"/>
      <c r="AF2070" s="180"/>
      <c r="AG2070" s="180"/>
      <c r="AH2070" s="207">
        <v>0</v>
      </c>
    </row>
    <row r="2071" spans="2:34" ht="24.75" x14ac:dyDescent="0.25">
      <c r="B2071" s="26"/>
      <c r="C2071" s="48" t="s">
        <v>1953</v>
      </c>
      <c r="D2071" s="49">
        <v>9</v>
      </c>
      <c r="E2071" s="23">
        <v>378.97199999999998</v>
      </c>
      <c r="F2071" s="286" t="s">
        <v>2522</v>
      </c>
      <c r="G2071" s="287" t="s">
        <v>2524</v>
      </c>
      <c r="H2071" s="287" t="s">
        <v>2523</v>
      </c>
      <c r="I2071" s="50">
        <v>3410.7479999999996</v>
      </c>
      <c r="J2071" s="169"/>
      <c r="K2071" s="169"/>
      <c r="L2071" s="169"/>
      <c r="M2071" s="169"/>
      <c r="N2071" s="169"/>
      <c r="O2071" s="169"/>
      <c r="P2071" s="169"/>
      <c r="Q2071" s="207">
        <v>0</v>
      </c>
      <c r="R2071" s="169"/>
      <c r="S2071" s="207">
        <v>0</v>
      </c>
      <c r="T2071" s="169"/>
      <c r="U2071" s="169"/>
      <c r="V2071" s="169"/>
      <c r="W2071" s="180"/>
      <c r="X2071" s="207">
        <v>9</v>
      </c>
      <c r="Y2071" s="263">
        <v>3410.7479999999996</v>
      </c>
      <c r="Z2071" s="169"/>
      <c r="AA2071" s="169"/>
      <c r="AB2071" s="169"/>
      <c r="AC2071" s="169"/>
      <c r="AD2071" s="169"/>
      <c r="AE2071" s="169"/>
      <c r="AF2071" s="180"/>
      <c r="AG2071" s="180"/>
      <c r="AH2071" s="207">
        <v>3410.7479999999996</v>
      </c>
    </row>
    <row r="2072" spans="2:34" ht="24.75" x14ac:dyDescent="0.25">
      <c r="B2072" s="26"/>
      <c r="C2072" s="48" t="s">
        <v>1954</v>
      </c>
      <c r="D2072" s="49">
        <v>1</v>
      </c>
      <c r="E2072" s="23">
        <v>170</v>
      </c>
      <c r="F2072" s="286" t="s">
        <v>2522</v>
      </c>
      <c r="G2072" s="287" t="s">
        <v>2524</v>
      </c>
      <c r="H2072" s="287" t="s">
        <v>2523</v>
      </c>
      <c r="I2072" s="50">
        <v>170</v>
      </c>
      <c r="J2072" s="169"/>
      <c r="K2072" s="169"/>
      <c r="L2072" s="169"/>
      <c r="M2072" s="169"/>
      <c r="N2072" s="169"/>
      <c r="O2072" s="169"/>
      <c r="P2072" s="169"/>
      <c r="Q2072" s="207">
        <v>0</v>
      </c>
      <c r="R2072" s="169"/>
      <c r="S2072" s="207">
        <v>0</v>
      </c>
      <c r="T2072" s="169"/>
      <c r="U2072" s="169"/>
      <c r="V2072" s="169"/>
      <c r="W2072" s="180"/>
      <c r="X2072" s="207">
        <v>1</v>
      </c>
      <c r="Y2072" s="263">
        <v>170</v>
      </c>
      <c r="Z2072" s="169"/>
      <c r="AA2072" s="169"/>
      <c r="AB2072" s="169"/>
      <c r="AC2072" s="169"/>
      <c r="AD2072" s="169"/>
      <c r="AE2072" s="169"/>
      <c r="AF2072" s="180"/>
      <c r="AG2072" s="180"/>
      <c r="AH2072" s="207">
        <v>170</v>
      </c>
    </row>
    <row r="2073" spans="2:34" ht="24.75" x14ac:dyDescent="0.25">
      <c r="B2073" s="26"/>
      <c r="C2073" s="48" t="s">
        <v>1955</v>
      </c>
      <c r="D2073" s="49">
        <v>1</v>
      </c>
      <c r="E2073" s="23">
        <v>170</v>
      </c>
      <c r="F2073" s="286" t="s">
        <v>2522</v>
      </c>
      <c r="G2073" s="287" t="s">
        <v>2524</v>
      </c>
      <c r="H2073" s="287" t="s">
        <v>2523</v>
      </c>
      <c r="I2073" s="50">
        <v>170</v>
      </c>
      <c r="J2073" s="169"/>
      <c r="K2073" s="169"/>
      <c r="L2073" s="169"/>
      <c r="M2073" s="169"/>
      <c r="N2073" s="169"/>
      <c r="O2073" s="169"/>
      <c r="P2073" s="169"/>
      <c r="Q2073" s="207">
        <v>0</v>
      </c>
      <c r="R2073" s="169"/>
      <c r="S2073" s="207">
        <v>0</v>
      </c>
      <c r="T2073" s="169"/>
      <c r="U2073" s="169"/>
      <c r="V2073" s="169"/>
      <c r="W2073" s="180"/>
      <c r="X2073" s="207">
        <v>1</v>
      </c>
      <c r="Y2073" s="263">
        <v>170</v>
      </c>
      <c r="Z2073" s="169"/>
      <c r="AA2073" s="169"/>
      <c r="AB2073" s="169"/>
      <c r="AC2073" s="169"/>
      <c r="AD2073" s="169"/>
      <c r="AE2073" s="169"/>
      <c r="AF2073" s="180"/>
      <c r="AG2073" s="180"/>
      <c r="AH2073" s="207">
        <v>170</v>
      </c>
    </row>
    <row r="2074" spans="2:34" ht="24.75" x14ac:dyDescent="0.25">
      <c r="B2074" s="26"/>
      <c r="C2074" s="48" t="s">
        <v>1956</v>
      </c>
      <c r="D2074" s="49">
        <v>40</v>
      </c>
      <c r="E2074" s="23">
        <v>34.452000000000005</v>
      </c>
      <c r="F2074" s="286" t="s">
        <v>2522</v>
      </c>
      <c r="G2074" s="287" t="s">
        <v>2524</v>
      </c>
      <c r="H2074" s="287" t="s">
        <v>2523</v>
      </c>
      <c r="I2074" s="50">
        <v>1378.0800000000002</v>
      </c>
      <c r="J2074" s="169"/>
      <c r="K2074" s="169"/>
      <c r="L2074" s="169"/>
      <c r="M2074" s="169"/>
      <c r="N2074" s="169"/>
      <c r="O2074" s="169"/>
      <c r="P2074" s="169"/>
      <c r="Q2074" s="207">
        <v>0</v>
      </c>
      <c r="R2074" s="169">
        <v>40</v>
      </c>
      <c r="S2074" s="207">
        <v>1378.0800000000002</v>
      </c>
      <c r="T2074" s="169"/>
      <c r="U2074" s="169"/>
      <c r="V2074" s="169"/>
      <c r="W2074" s="180"/>
      <c r="X2074" s="207">
        <v>0</v>
      </c>
      <c r="Y2074" s="263">
        <v>0</v>
      </c>
      <c r="Z2074" s="169"/>
      <c r="AA2074" s="169"/>
      <c r="AB2074" s="169"/>
      <c r="AC2074" s="169"/>
      <c r="AD2074" s="169"/>
      <c r="AE2074" s="169"/>
      <c r="AF2074" s="180"/>
      <c r="AG2074" s="180"/>
      <c r="AH2074" s="207">
        <v>1378.0800000000002</v>
      </c>
    </row>
    <row r="2075" spans="2:34" ht="24.75" x14ac:dyDescent="0.25">
      <c r="B2075" s="26"/>
      <c r="C2075" s="48" t="s">
        <v>1957</v>
      </c>
      <c r="D2075" s="49">
        <v>24</v>
      </c>
      <c r="E2075" s="23">
        <v>52.199999999999996</v>
      </c>
      <c r="F2075" s="286" t="s">
        <v>2522</v>
      </c>
      <c r="G2075" s="287" t="s">
        <v>2524</v>
      </c>
      <c r="H2075" s="287" t="s">
        <v>2523</v>
      </c>
      <c r="I2075" s="50">
        <v>1252.8</v>
      </c>
      <c r="J2075" s="169"/>
      <c r="K2075" s="169"/>
      <c r="L2075" s="169"/>
      <c r="M2075" s="169"/>
      <c r="N2075" s="169"/>
      <c r="O2075" s="169"/>
      <c r="P2075" s="169"/>
      <c r="Q2075" s="207">
        <v>0</v>
      </c>
      <c r="R2075" s="169"/>
      <c r="S2075" s="207">
        <v>0</v>
      </c>
      <c r="T2075" s="169"/>
      <c r="U2075" s="169"/>
      <c r="V2075" s="169"/>
      <c r="W2075" s="180"/>
      <c r="X2075" s="207">
        <v>24</v>
      </c>
      <c r="Y2075" s="263">
        <v>1252.8</v>
      </c>
      <c r="Z2075" s="169"/>
      <c r="AA2075" s="169"/>
      <c r="AB2075" s="169"/>
      <c r="AC2075" s="169"/>
      <c r="AD2075" s="169"/>
      <c r="AE2075" s="169"/>
      <c r="AF2075" s="180"/>
      <c r="AG2075" s="180"/>
      <c r="AH2075" s="207">
        <v>1252.8</v>
      </c>
    </row>
    <row r="2076" spans="2:34" ht="24.75" x14ac:dyDescent="0.25">
      <c r="B2076" s="26"/>
      <c r="C2076" s="48" t="s">
        <v>1958</v>
      </c>
      <c r="D2076" s="49">
        <v>2</v>
      </c>
      <c r="E2076" s="23">
        <v>241.16400000000004</v>
      </c>
      <c r="F2076" s="286" t="s">
        <v>2522</v>
      </c>
      <c r="G2076" s="287" t="s">
        <v>2524</v>
      </c>
      <c r="H2076" s="287" t="s">
        <v>2523</v>
      </c>
      <c r="I2076" s="50">
        <v>482.32800000000009</v>
      </c>
      <c r="J2076" s="169"/>
      <c r="K2076" s="169"/>
      <c r="L2076" s="169"/>
      <c r="M2076" s="169"/>
      <c r="N2076" s="169"/>
      <c r="O2076" s="169"/>
      <c r="P2076" s="169"/>
      <c r="Q2076" s="207">
        <v>0</v>
      </c>
      <c r="R2076" s="169"/>
      <c r="S2076" s="207">
        <v>0</v>
      </c>
      <c r="T2076" s="169"/>
      <c r="U2076" s="169"/>
      <c r="V2076" s="169"/>
      <c r="W2076" s="180"/>
      <c r="X2076" s="207">
        <v>2</v>
      </c>
      <c r="Y2076" s="263">
        <v>482.32800000000009</v>
      </c>
      <c r="Z2076" s="169"/>
      <c r="AA2076" s="169"/>
      <c r="AB2076" s="169"/>
      <c r="AC2076" s="169"/>
      <c r="AD2076" s="169"/>
      <c r="AE2076" s="169"/>
      <c r="AF2076" s="180"/>
      <c r="AG2076" s="180"/>
      <c r="AH2076" s="207">
        <v>482.32800000000009</v>
      </c>
    </row>
    <row r="2077" spans="2:34" ht="24.75" x14ac:dyDescent="0.25">
      <c r="B2077" s="26"/>
      <c r="C2077" s="48" t="s">
        <v>1959</v>
      </c>
      <c r="D2077" s="49">
        <v>7</v>
      </c>
      <c r="E2077" s="23">
        <v>96.466228571428573</v>
      </c>
      <c r="F2077" s="286" t="s">
        <v>2522</v>
      </c>
      <c r="G2077" s="287" t="s">
        <v>2524</v>
      </c>
      <c r="H2077" s="287" t="s">
        <v>2523</v>
      </c>
      <c r="I2077" s="50">
        <v>675.2636</v>
      </c>
      <c r="J2077" s="169"/>
      <c r="K2077" s="169"/>
      <c r="L2077" s="169"/>
      <c r="M2077" s="169"/>
      <c r="N2077" s="169"/>
      <c r="O2077" s="169"/>
      <c r="P2077" s="169">
        <v>6</v>
      </c>
      <c r="Q2077" s="207">
        <v>578.79737142857141</v>
      </c>
      <c r="R2077" s="169">
        <v>6</v>
      </c>
      <c r="S2077" s="207">
        <v>578.79737142857141</v>
      </c>
      <c r="T2077" s="169"/>
      <c r="U2077" s="169"/>
      <c r="V2077" s="169"/>
      <c r="W2077" s="180"/>
      <c r="X2077" s="207">
        <v>-5</v>
      </c>
      <c r="Y2077" s="263">
        <v>-482.33114285714282</v>
      </c>
      <c r="Z2077" s="169"/>
      <c r="AA2077" s="169"/>
      <c r="AB2077" s="169"/>
      <c r="AC2077" s="169"/>
      <c r="AD2077" s="169"/>
      <c r="AE2077" s="169"/>
      <c r="AF2077" s="180"/>
      <c r="AG2077" s="180"/>
      <c r="AH2077" s="207">
        <v>675.2636</v>
      </c>
    </row>
    <row r="2078" spans="2:34" ht="24.75" x14ac:dyDescent="0.25">
      <c r="B2078" s="26"/>
      <c r="C2078" s="48" t="s">
        <v>1960</v>
      </c>
      <c r="D2078" s="49">
        <v>0</v>
      </c>
      <c r="E2078" s="23"/>
      <c r="F2078" s="286" t="s">
        <v>2522</v>
      </c>
      <c r="G2078" s="287" t="s">
        <v>2524</v>
      </c>
      <c r="H2078" s="287" t="s">
        <v>2523</v>
      </c>
      <c r="I2078" s="50">
        <v>0</v>
      </c>
      <c r="J2078" s="169"/>
      <c r="K2078" s="169"/>
      <c r="L2078" s="169"/>
      <c r="M2078" s="169"/>
      <c r="N2078" s="169"/>
      <c r="O2078" s="169"/>
      <c r="P2078" s="169"/>
      <c r="Q2078" s="207">
        <v>0</v>
      </c>
      <c r="R2078" s="169"/>
      <c r="S2078" s="207">
        <v>0</v>
      </c>
      <c r="T2078" s="169"/>
      <c r="U2078" s="169"/>
      <c r="V2078" s="169"/>
      <c r="W2078" s="180"/>
      <c r="X2078" s="207">
        <v>0</v>
      </c>
      <c r="Y2078" s="263">
        <v>0</v>
      </c>
      <c r="Z2078" s="169"/>
      <c r="AA2078" s="169"/>
      <c r="AB2078" s="169"/>
      <c r="AC2078" s="169"/>
      <c r="AD2078" s="169"/>
      <c r="AE2078" s="169"/>
      <c r="AF2078" s="180"/>
      <c r="AG2078" s="180"/>
      <c r="AH2078" s="207">
        <v>0</v>
      </c>
    </row>
    <row r="2079" spans="2:34" ht="24.75" x14ac:dyDescent="0.25">
      <c r="B2079" s="26"/>
      <c r="C2079" s="48" t="s">
        <v>1961</v>
      </c>
      <c r="D2079" s="49">
        <v>3</v>
      </c>
      <c r="E2079" s="23">
        <v>771.72479999999996</v>
      </c>
      <c r="F2079" s="286" t="s">
        <v>2522</v>
      </c>
      <c r="G2079" s="287" t="s">
        <v>2524</v>
      </c>
      <c r="H2079" s="287" t="s">
        <v>2523</v>
      </c>
      <c r="I2079" s="50">
        <v>2315.1743999999999</v>
      </c>
      <c r="J2079" s="169"/>
      <c r="K2079" s="169"/>
      <c r="L2079" s="169"/>
      <c r="M2079" s="169"/>
      <c r="N2079" s="169"/>
      <c r="O2079" s="169"/>
      <c r="P2079" s="169"/>
      <c r="Q2079" s="207">
        <v>0</v>
      </c>
      <c r="R2079" s="169"/>
      <c r="S2079" s="207">
        <v>0</v>
      </c>
      <c r="T2079" s="169"/>
      <c r="U2079" s="169"/>
      <c r="V2079" s="169"/>
      <c r="W2079" s="180"/>
      <c r="X2079" s="207">
        <v>3</v>
      </c>
      <c r="Y2079" s="263">
        <v>2315.1743999999999</v>
      </c>
      <c r="Z2079" s="169"/>
      <c r="AA2079" s="169"/>
      <c r="AB2079" s="169"/>
      <c r="AC2079" s="169"/>
      <c r="AD2079" s="169"/>
      <c r="AE2079" s="169"/>
      <c r="AF2079" s="180"/>
      <c r="AG2079" s="180"/>
      <c r="AH2079" s="207">
        <v>2315.1743999999999</v>
      </c>
    </row>
    <row r="2080" spans="2:34" ht="24.75" x14ac:dyDescent="0.25">
      <c r="B2080" s="26"/>
      <c r="C2080" s="48" t="s">
        <v>1962</v>
      </c>
      <c r="D2080" s="49">
        <v>2</v>
      </c>
      <c r="E2080" s="23">
        <v>3651.9120000000007</v>
      </c>
      <c r="F2080" s="286" t="s">
        <v>2522</v>
      </c>
      <c r="G2080" s="287" t="s">
        <v>2524</v>
      </c>
      <c r="H2080" s="287" t="s">
        <v>2523</v>
      </c>
      <c r="I2080" s="50">
        <v>7303.8240000000014</v>
      </c>
      <c r="J2080" s="169"/>
      <c r="K2080" s="169"/>
      <c r="L2080" s="169"/>
      <c r="M2080" s="169"/>
      <c r="N2080" s="169"/>
      <c r="O2080" s="169"/>
      <c r="P2080" s="169">
        <v>1</v>
      </c>
      <c r="Q2080" s="207">
        <v>3651.9120000000007</v>
      </c>
      <c r="R2080" s="169"/>
      <c r="S2080" s="207"/>
      <c r="T2080" s="169"/>
      <c r="U2080" s="169"/>
      <c r="V2080" s="169"/>
      <c r="W2080" s="180"/>
      <c r="X2080" s="207">
        <v>1</v>
      </c>
      <c r="Y2080" s="263">
        <v>3651.9120000000007</v>
      </c>
      <c r="Z2080" s="169"/>
      <c r="AA2080" s="169"/>
      <c r="AB2080" s="169"/>
      <c r="AC2080" s="169"/>
      <c r="AD2080" s="169"/>
      <c r="AE2080" s="169"/>
      <c r="AF2080" s="180"/>
      <c r="AG2080" s="180"/>
      <c r="AH2080" s="207">
        <v>7303.8240000000014</v>
      </c>
    </row>
    <row r="2081" spans="2:34" ht="24.75" x14ac:dyDescent="0.25">
      <c r="B2081" s="26"/>
      <c r="C2081" s="48" t="s">
        <v>1963</v>
      </c>
      <c r="D2081" s="49">
        <v>2</v>
      </c>
      <c r="E2081" s="23">
        <v>806.17680000000007</v>
      </c>
      <c r="F2081" s="286" t="s">
        <v>2522</v>
      </c>
      <c r="G2081" s="287" t="s">
        <v>2524</v>
      </c>
      <c r="H2081" s="287" t="s">
        <v>2523</v>
      </c>
      <c r="I2081" s="50">
        <v>1612.3536000000001</v>
      </c>
      <c r="J2081" s="169"/>
      <c r="K2081" s="169"/>
      <c r="L2081" s="169"/>
      <c r="M2081" s="169"/>
      <c r="N2081" s="169"/>
      <c r="O2081" s="169"/>
      <c r="P2081" s="169">
        <v>1</v>
      </c>
      <c r="Q2081" s="207">
        <v>313.99</v>
      </c>
      <c r="R2081" s="169"/>
      <c r="S2081" s="207">
        <v>0</v>
      </c>
      <c r="T2081" s="169"/>
      <c r="U2081" s="169"/>
      <c r="V2081" s="169"/>
      <c r="W2081" s="180"/>
      <c r="X2081" s="207">
        <v>1</v>
      </c>
      <c r="Y2081" s="263">
        <v>1298.3636000000001</v>
      </c>
      <c r="Z2081" s="169"/>
      <c r="AA2081" s="169"/>
      <c r="AB2081" s="169"/>
      <c r="AC2081" s="169"/>
      <c r="AD2081" s="169"/>
      <c r="AE2081" s="169"/>
      <c r="AF2081" s="180"/>
      <c r="AG2081" s="180"/>
      <c r="AH2081" s="207">
        <v>1612.3536000000001</v>
      </c>
    </row>
    <row r="2082" spans="2:34" ht="24.75" x14ac:dyDescent="0.25">
      <c r="B2082" s="26"/>
      <c r="C2082" s="48" t="s">
        <v>1963</v>
      </c>
      <c r="D2082" s="49">
        <v>1</v>
      </c>
      <c r="E2082" s="23">
        <v>806.17679999999996</v>
      </c>
      <c r="F2082" s="286" t="s">
        <v>2522</v>
      </c>
      <c r="G2082" s="287" t="s">
        <v>2524</v>
      </c>
      <c r="H2082" s="287" t="s">
        <v>2523</v>
      </c>
      <c r="I2082" s="50">
        <v>806.17679999999996</v>
      </c>
      <c r="J2082" s="169"/>
      <c r="K2082" s="169"/>
      <c r="L2082" s="169"/>
      <c r="M2082" s="169"/>
      <c r="N2082" s="169"/>
      <c r="O2082" s="169"/>
      <c r="P2082" s="169">
        <v>1</v>
      </c>
      <c r="Q2082" s="207">
        <v>806.17679999999996</v>
      </c>
      <c r="R2082" s="169"/>
      <c r="S2082" s="207"/>
      <c r="T2082" s="169"/>
      <c r="U2082" s="169"/>
      <c r="V2082" s="169"/>
      <c r="W2082" s="180"/>
      <c r="X2082" s="207">
        <v>0</v>
      </c>
      <c r="Y2082" s="263">
        <v>0</v>
      </c>
      <c r="Z2082" s="169"/>
      <c r="AA2082" s="169"/>
      <c r="AB2082" s="169"/>
      <c r="AC2082" s="169"/>
      <c r="AD2082" s="169"/>
      <c r="AE2082" s="169"/>
      <c r="AF2082" s="180"/>
      <c r="AG2082" s="180"/>
      <c r="AH2082" s="207">
        <v>806.17679999999996</v>
      </c>
    </row>
    <row r="2083" spans="2:34" ht="24.75" x14ac:dyDescent="0.25">
      <c r="B2083" s="26"/>
      <c r="C2083" s="48" t="s">
        <v>1964</v>
      </c>
      <c r="D2083" s="49">
        <v>5</v>
      </c>
      <c r="E2083" s="23">
        <v>316.95871999999997</v>
      </c>
      <c r="F2083" s="286" t="s">
        <v>2522</v>
      </c>
      <c r="G2083" s="287" t="s">
        <v>2524</v>
      </c>
      <c r="H2083" s="287" t="s">
        <v>2523</v>
      </c>
      <c r="I2083" s="50">
        <v>1584.7936</v>
      </c>
      <c r="J2083" s="169"/>
      <c r="K2083" s="169"/>
      <c r="L2083" s="169"/>
      <c r="M2083" s="169"/>
      <c r="N2083" s="169"/>
      <c r="O2083" s="169"/>
      <c r="P2083" s="169">
        <v>2</v>
      </c>
      <c r="Q2083" s="207">
        <v>633.91743999999994</v>
      </c>
      <c r="R2083" s="169"/>
      <c r="S2083" s="207"/>
      <c r="T2083" s="169"/>
      <c r="U2083" s="169"/>
      <c r="V2083" s="169"/>
      <c r="W2083" s="180"/>
      <c r="X2083" s="207">
        <v>3</v>
      </c>
      <c r="Y2083" s="263">
        <v>950.87616000000003</v>
      </c>
      <c r="Z2083" s="169"/>
      <c r="AA2083" s="169"/>
      <c r="AB2083" s="169"/>
      <c r="AC2083" s="169"/>
      <c r="AD2083" s="169"/>
      <c r="AE2083" s="169"/>
      <c r="AF2083" s="180"/>
      <c r="AG2083" s="180"/>
      <c r="AH2083" s="207">
        <v>1584.7936</v>
      </c>
    </row>
    <row r="2084" spans="2:34" ht="24.75" x14ac:dyDescent="0.25">
      <c r="B2084" s="26"/>
      <c r="C2084" s="48" t="s">
        <v>1965</v>
      </c>
      <c r="D2084" s="49">
        <v>4</v>
      </c>
      <c r="E2084" s="23">
        <v>82.68</v>
      </c>
      <c r="F2084" s="286" t="s">
        <v>2522</v>
      </c>
      <c r="G2084" s="287" t="s">
        <v>2524</v>
      </c>
      <c r="H2084" s="287" t="s">
        <v>2523</v>
      </c>
      <c r="I2084" s="50">
        <v>330.72</v>
      </c>
      <c r="J2084" s="169"/>
      <c r="K2084" s="169"/>
      <c r="L2084" s="169"/>
      <c r="M2084" s="169"/>
      <c r="N2084" s="169"/>
      <c r="O2084" s="169"/>
      <c r="P2084" s="169"/>
      <c r="Q2084" s="207">
        <v>0</v>
      </c>
      <c r="R2084" s="169"/>
      <c r="S2084" s="207">
        <v>0</v>
      </c>
      <c r="T2084" s="169"/>
      <c r="U2084" s="169"/>
      <c r="V2084" s="169"/>
      <c r="W2084" s="180"/>
      <c r="X2084" s="207">
        <v>4</v>
      </c>
      <c r="Y2084" s="263">
        <v>330.72</v>
      </c>
      <c r="Z2084" s="169"/>
      <c r="AA2084" s="169"/>
      <c r="AB2084" s="169"/>
      <c r="AC2084" s="169"/>
      <c r="AD2084" s="169"/>
      <c r="AE2084" s="169"/>
      <c r="AF2084" s="180"/>
      <c r="AG2084" s="180"/>
      <c r="AH2084" s="207">
        <v>330.72</v>
      </c>
    </row>
    <row r="2085" spans="2:34" ht="24.75" x14ac:dyDescent="0.25">
      <c r="B2085" s="26"/>
      <c r="C2085" s="48" t="s">
        <v>1966</v>
      </c>
      <c r="D2085" s="49">
        <v>5</v>
      </c>
      <c r="E2085" s="23">
        <v>337.62959999999998</v>
      </c>
      <c r="F2085" s="286" t="s">
        <v>2522</v>
      </c>
      <c r="G2085" s="287" t="s">
        <v>2524</v>
      </c>
      <c r="H2085" s="287" t="s">
        <v>2523</v>
      </c>
      <c r="I2085" s="50">
        <v>1688.1479999999999</v>
      </c>
      <c r="J2085" s="169"/>
      <c r="K2085" s="169"/>
      <c r="L2085" s="169"/>
      <c r="M2085" s="169"/>
      <c r="N2085" s="169"/>
      <c r="O2085" s="169"/>
      <c r="P2085" s="169"/>
      <c r="Q2085" s="207">
        <v>0</v>
      </c>
      <c r="R2085" s="169"/>
      <c r="S2085" s="207">
        <v>0</v>
      </c>
      <c r="T2085" s="169"/>
      <c r="U2085" s="169"/>
      <c r="V2085" s="169"/>
      <c r="W2085" s="180"/>
      <c r="X2085" s="207">
        <v>5</v>
      </c>
      <c r="Y2085" s="263">
        <v>1688.1479999999999</v>
      </c>
      <c r="Z2085" s="169"/>
      <c r="AA2085" s="169"/>
      <c r="AB2085" s="169"/>
      <c r="AC2085" s="169"/>
      <c r="AD2085" s="169"/>
      <c r="AE2085" s="169"/>
      <c r="AF2085" s="180"/>
      <c r="AG2085" s="180"/>
      <c r="AH2085" s="207">
        <v>1688.1479999999999</v>
      </c>
    </row>
    <row r="2086" spans="2:34" ht="24.75" x14ac:dyDescent="0.25">
      <c r="B2086" s="26"/>
      <c r="C2086" s="48" t="s">
        <v>1967</v>
      </c>
      <c r="D2086" s="49">
        <v>2</v>
      </c>
      <c r="E2086" s="23">
        <v>738.73439999999994</v>
      </c>
      <c r="F2086" s="286" t="s">
        <v>2522</v>
      </c>
      <c r="G2086" s="287" t="s">
        <v>2524</v>
      </c>
      <c r="H2086" s="287" t="s">
        <v>2523</v>
      </c>
      <c r="I2086" s="50">
        <v>1477.4687999999999</v>
      </c>
      <c r="J2086" s="169"/>
      <c r="K2086" s="169"/>
      <c r="L2086" s="169"/>
      <c r="M2086" s="169"/>
      <c r="N2086" s="169"/>
      <c r="O2086" s="169"/>
      <c r="P2086" s="169">
        <v>2</v>
      </c>
      <c r="Q2086" s="207">
        <v>1477.4687999999999</v>
      </c>
      <c r="R2086" s="169"/>
      <c r="S2086" s="207">
        <v>0</v>
      </c>
      <c r="T2086" s="169"/>
      <c r="U2086" s="169"/>
      <c r="V2086" s="169"/>
      <c r="W2086" s="180"/>
      <c r="X2086" s="207">
        <v>0</v>
      </c>
      <c r="Y2086" s="263">
        <v>0</v>
      </c>
      <c r="Z2086" s="169"/>
      <c r="AA2086" s="169"/>
      <c r="AB2086" s="169"/>
      <c r="AC2086" s="169"/>
      <c r="AD2086" s="169"/>
      <c r="AE2086" s="169"/>
      <c r="AF2086" s="180"/>
      <c r="AG2086" s="180"/>
      <c r="AH2086" s="207">
        <v>1477.4687999999999</v>
      </c>
    </row>
    <row r="2087" spans="2:34" ht="24.75" x14ac:dyDescent="0.25">
      <c r="B2087" s="26"/>
      <c r="C2087" s="48" t="s">
        <v>1968</v>
      </c>
      <c r="D2087" s="49">
        <v>1</v>
      </c>
      <c r="E2087" s="23">
        <v>2439.1999999999998</v>
      </c>
      <c r="F2087" s="286" t="s">
        <v>2522</v>
      </c>
      <c r="G2087" s="287" t="s">
        <v>2524</v>
      </c>
      <c r="H2087" s="287" t="s">
        <v>2523</v>
      </c>
      <c r="I2087" s="50">
        <v>2439.1999999999998</v>
      </c>
      <c r="J2087" s="169"/>
      <c r="K2087" s="169"/>
      <c r="L2087" s="169"/>
      <c r="M2087" s="169"/>
      <c r="N2087" s="169"/>
      <c r="O2087" s="169"/>
      <c r="P2087" s="169">
        <v>1</v>
      </c>
      <c r="Q2087" s="207">
        <v>2439.1999999999998</v>
      </c>
      <c r="R2087" s="169"/>
      <c r="S2087" s="207"/>
      <c r="T2087" s="169"/>
      <c r="U2087" s="169"/>
      <c r="V2087" s="169"/>
      <c r="W2087" s="180"/>
      <c r="X2087" s="207">
        <v>0</v>
      </c>
      <c r="Y2087" s="263">
        <v>0</v>
      </c>
      <c r="Z2087" s="169"/>
      <c r="AA2087" s="169"/>
      <c r="AB2087" s="169"/>
      <c r="AC2087" s="169"/>
      <c r="AD2087" s="169"/>
      <c r="AE2087" s="169"/>
      <c r="AF2087" s="180"/>
      <c r="AG2087" s="180"/>
      <c r="AH2087" s="207">
        <v>2439.1999999999998</v>
      </c>
    </row>
    <row r="2088" spans="2:34" ht="24.75" x14ac:dyDescent="0.25">
      <c r="B2088" s="26"/>
      <c r="C2088" s="48" t="s">
        <v>1969</v>
      </c>
      <c r="D2088" s="49">
        <v>3</v>
      </c>
      <c r="E2088" s="23">
        <v>96.465599999999995</v>
      </c>
      <c r="F2088" s="286" t="s">
        <v>2522</v>
      </c>
      <c r="G2088" s="287" t="s">
        <v>2524</v>
      </c>
      <c r="H2088" s="287" t="s">
        <v>2523</v>
      </c>
      <c r="I2088" s="50">
        <v>289.39679999999998</v>
      </c>
      <c r="J2088" s="169"/>
      <c r="K2088" s="169"/>
      <c r="L2088" s="169"/>
      <c r="M2088" s="169"/>
      <c r="N2088" s="169"/>
      <c r="O2088" s="169"/>
      <c r="P2088" s="169"/>
      <c r="Q2088" s="207">
        <v>0</v>
      </c>
      <c r="R2088" s="169"/>
      <c r="S2088" s="207">
        <v>0</v>
      </c>
      <c r="T2088" s="169"/>
      <c r="U2088" s="169"/>
      <c r="V2088" s="169"/>
      <c r="W2088" s="180"/>
      <c r="X2088" s="207">
        <v>3</v>
      </c>
      <c r="Y2088" s="263">
        <v>289.39679999999998</v>
      </c>
      <c r="Z2088" s="169"/>
      <c r="AA2088" s="169"/>
      <c r="AB2088" s="169"/>
      <c r="AC2088" s="169"/>
      <c r="AD2088" s="169"/>
      <c r="AE2088" s="169"/>
      <c r="AF2088" s="180"/>
      <c r="AG2088" s="180"/>
      <c r="AH2088" s="207">
        <v>289.39679999999998</v>
      </c>
    </row>
    <row r="2089" spans="2:34" ht="24.75" x14ac:dyDescent="0.25">
      <c r="B2089" s="26"/>
      <c r="C2089" s="48" t="s">
        <v>1970</v>
      </c>
      <c r="D2089" s="49">
        <v>4</v>
      </c>
      <c r="E2089" s="23">
        <v>68.904000000000011</v>
      </c>
      <c r="F2089" s="286" t="s">
        <v>2522</v>
      </c>
      <c r="G2089" s="287" t="s">
        <v>2524</v>
      </c>
      <c r="H2089" s="287" t="s">
        <v>2523</v>
      </c>
      <c r="I2089" s="50">
        <v>275.61600000000004</v>
      </c>
      <c r="J2089" s="169"/>
      <c r="K2089" s="169"/>
      <c r="L2089" s="169"/>
      <c r="M2089" s="169"/>
      <c r="N2089" s="169"/>
      <c r="O2089" s="169"/>
      <c r="P2089" s="169"/>
      <c r="Q2089" s="207">
        <v>0</v>
      </c>
      <c r="R2089" s="169"/>
      <c r="S2089" s="207">
        <v>0</v>
      </c>
      <c r="T2089" s="169"/>
      <c r="U2089" s="169"/>
      <c r="V2089" s="169"/>
      <c r="W2089" s="180"/>
      <c r="X2089" s="207">
        <v>4</v>
      </c>
      <c r="Y2089" s="263">
        <v>275.61600000000004</v>
      </c>
      <c r="Z2089" s="169"/>
      <c r="AA2089" s="169"/>
      <c r="AB2089" s="169"/>
      <c r="AC2089" s="169"/>
      <c r="AD2089" s="169"/>
      <c r="AE2089" s="169"/>
      <c r="AF2089" s="180"/>
      <c r="AG2089" s="180"/>
      <c r="AH2089" s="207">
        <v>275.61600000000004</v>
      </c>
    </row>
    <row r="2090" spans="2:34" ht="24.75" x14ac:dyDescent="0.25">
      <c r="B2090" s="26"/>
      <c r="C2090" s="48" t="s">
        <v>1971</v>
      </c>
      <c r="D2090" s="49">
        <v>3</v>
      </c>
      <c r="E2090" s="23">
        <v>110.24640000000001</v>
      </c>
      <c r="F2090" s="286" t="s">
        <v>2522</v>
      </c>
      <c r="G2090" s="287" t="s">
        <v>2524</v>
      </c>
      <c r="H2090" s="287" t="s">
        <v>2523</v>
      </c>
      <c r="I2090" s="50">
        <v>330.73920000000004</v>
      </c>
      <c r="J2090" s="169"/>
      <c r="K2090" s="169"/>
      <c r="L2090" s="169"/>
      <c r="M2090" s="169"/>
      <c r="N2090" s="169"/>
      <c r="O2090" s="169"/>
      <c r="P2090" s="169"/>
      <c r="Q2090" s="207">
        <v>0</v>
      </c>
      <c r="R2090" s="169"/>
      <c r="S2090" s="207">
        <v>0</v>
      </c>
      <c r="T2090" s="169"/>
      <c r="U2090" s="169"/>
      <c r="V2090" s="169"/>
      <c r="W2090" s="180"/>
      <c r="X2090" s="207">
        <v>3</v>
      </c>
      <c r="Y2090" s="263">
        <v>330.73920000000004</v>
      </c>
      <c r="Z2090" s="169"/>
      <c r="AA2090" s="169"/>
      <c r="AB2090" s="169"/>
      <c r="AC2090" s="169"/>
      <c r="AD2090" s="169"/>
      <c r="AE2090" s="169"/>
      <c r="AF2090" s="180"/>
      <c r="AG2090" s="180"/>
      <c r="AH2090" s="207">
        <v>330.73920000000004</v>
      </c>
    </row>
    <row r="2091" spans="2:34" ht="24.75" x14ac:dyDescent="0.25">
      <c r="B2091" s="26"/>
      <c r="C2091" s="48" t="s">
        <v>1972</v>
      </c>
      <c r="D2091" s="49">
        <v>1</v>
      </c>
      <c r="E2091" s="23">
        <v>475.43760000000009</v>
      </c>
      <c r="F2091" s="286" t="s">
        <v>2522</v>
      </c>
      <c r="G2091" s="287" t="s">
        <v>2524</v>
      </c>
      <c r="H2091" s="287" t="s">
        <v>2523</v>
      </c>
      <c r="I2091" s="50">
        <v>475.43760000000009</v>
      </c>
      <c r="J2091" s="169"/>
      <c r="K2091" s="169"/>
      <c r="L2091" s="169"/>
      <c r="M2091" s="169"/>
      <c r="N2091" s="169"/>
      <c r="O2091" s="169"/>
      <c r="P2091" s="169"/>
      <c r="Q2091" s="207">
        <v>0</v>
      </c>
      <c r="R2091" s="169"/>
      <c r="S2091" s="207">
        <v>0</v>
      </c>
      <c r="T2091" s="169"/>
      <c r="U2091" s="169"/>
      <c r="V2091" s="169"/>
      <c r="W2091" s="180"/>
      <c r="X2091" s="207">
        <v>1</v>
      </c>
      <c r="Y2091" s="263">
        <v>475.43760000000009</v>
      </c>
      <c r="Z2091" s="169"/>
      <c r="AA2091" s="169"/>
      <c r="AB2091" s="169"/>
      <c r="AC2091" s="169"/>
      <c r="AD2091" s="169"/>
      <c r="AE2091" s="169"/>
      <c r="AF2091" s="180"/>
      <c r="AG2091" s="180"/>
      <c r="AH2091" s="207">
        <v>475.43760000000009</v>
      </c>
    </row>
    <row r="2092" spans="2:34" ht="24.75" x14ac:dyDescent="0.25">
      <c r="B2092" s="26"/>
      <c r="C2092" s="48" t="s">
        <v>1973</v>
      </c>
      <c r="D2092" s="49">
        <v>8</v>
      </c>
      <c r="E2092" s="23">
        <v>921.63085000000001</v>
      </c>
      <c r="F2092" s="286" t="s">
        <v>2522</v>
      </c>
      <c r="G2092" s="287" t="s">
        <v>2524</v>
      </c>
      <c r="H2092" s="287" t="s">
        <v>2523</v>
      </c>
      <c r="I2092" s="50">
        <v>7373.0468000000001</v>
      </c>
      <c r="J2092" s="169"/>
      <c r="K2092" s="169"/>
      <c r="L2092" s="169"/>
      <c r="M2092" s="169"/>
      <c r="N2092" s="169"/>
      <c r="O2092" s="169"/>
      <c r="P2092" s="169">
        <v>8</v>
      </c>
      <c r="Q2092" s="207">
        <v>7373.0468000000001</v>
      </c>
      <c r="R2092" s="169"/>
      <c r="S2092" s="207"/>
      <c r="T2092" s="169"/>
      <c r="U2092" s="169"/>
      <c r="V2092" s="169"/>
      <c r="W2092" s="180"/>
      <c r="X2092" s="207">
        <v>0</v>
      </c>
      <c r="Y2092" s="263">
        <v>0</v>
      </c>
      <c r="Z2092" s="169"/>
      <c r="AA2092" s="169"/>
      <c r="AB2092" s="169"/>
      <c r="AC2092" s="169"/>
      <c r="AD2092" s="169"/>
      <c r="AE2092" s="169"/>
      <c r="AF2092" s="180"/>
      <c r="AG2092" s="180"/>
      <c r="AH2092" s="207">
        <v>7373.0468000000001</v>
      </c>
    </row>
    <row r="2093" spans="2:34" ht="24.75" x14ac:dyDescent="0.25">
      <c r="B2093" s="26"/>
      <c r="C2093" s="48" t="s">
        <v>1974</v>
      </c>
      <c r="D2093" s="49">
        <v>3</v>
      </c>
      <c r="E2093" s="23">
        <v>316.95839999999998</v>
      </c>
      <c r="F2093" s="286" t="s">
        <v>2522</v>
      </c>
      <c r="G2093" s="287" t="s">
        <v>2524</v>
      </c>
      <c r="H2093" s="287" t="s">
        <v>2523</v>
      </c>
      <c r="I2093" s="50">
        <v>950.87519999999995</v>
      </c>
      <c r="J2093" s="169"/>
      <c r="K2093" s="169"/>
      <c r="L2093" s="169"/>
      <c r="M2093" s="169"/>
      <c r="N2093" s="169"/>
      <c r="O2093" s="169"/>
      <c r="P2093" s="169"/>
      <c r="Q2093" s="207">
        <v>0</v>
      </c>
      <c r="R2093" s="169"/>
      <c r="S2093" s="207">
        <v>0</v>
      </c>
      <c r="T2093" s="169"/>
      <c r="U2093" s="169"/>
      <c r="V2093" s="169"/>
      <c r="W2093" s="180"/>
      <c r="X2093" s="207">
        <v>3</v>
      </c>
      <c r="Y2093" s="263">
        <v>950.87519999999995</v>
      </c>
      <c r="Z2093" s="169"/>
      <c r="AA2093" s="169"/>
      <c r="AB2093" s="169"/>
      <c r="AC2093" s="169"/>
      <c r="AD2093" s="169"/>
      <c r="AE2093" s="169"/>
      <c r="AF2093" s="180"/>
      <c r="AG2093" s="180"/>
      <c r="AH2093" s="207">
        <v>950.87519999999995</v>
      </c>
    </row>
    <row r="2094" spans="2:34" ht="24.75" x14ac:dyDescent="0.25">
      <c r="B2094" s="26"/>
      <c r="C2094" s="48" t="s">
        <v>1975</v>
      </c>
      <c r="D2094" s="49">
        <v>23</v>
      </c>
      <c r="E2094" s="23">
        <v>151.58885217391307</v>
      </c>
      <c r="F2094" s="286" t="s">
        <v>2522</v>
      </c>
      <c r="G2094" s="287" t="s">
        <v>2524</v>
      </c>
      <c r="H2094" s="287" t="s">
        <v>2523</v>
      </c>
      <c r="I2094" s="50">
        <v>3486.5436000000004</v>
      </c>
      <c r="J2094" s="169"/>
      <c r="K2094" s="169"/>
      <c r="L2094" s="169"/>
      <c r="M2094" s="169"/>
      <c r="N2094" s="169"/>
      <c r="O2094" s="169"/>
      <c r="P2094" s="169"/>
      <c r="Q2094" s="207">
        <v>0</v>
      </c>
      <c r="R2094" s="169"/>
      <c r="S2094" s="207">
        <v>0</v>
      </c>
      <c r="T2094" s="169"/>
      <c r="U2094" s="169"/>
      <c r="V2094" s="169"/>
      <c r="W2094" s="180"/>
      <c r="X2094" s="207">
        <v>23</v>
      </c>
      <c r="Y2094" s="263">
        <v>3486.5436000000004</v>
      </c>
      <c r="Z2094" s="169"/>
      <c r="AA2094" s="169"/>
      <c r="AB2094" s="169"/>
      <c r="AC2094" s="169"/>
      <c r="AD2094" s="169"/>
      <c r="AE2094" s="169"/>
      <c r="AF2094" s="180"/>
      <c r="AG2094" s="180"/>
      <c r="AH2094" s="207">
        <v>3486.5436000000004</v>
      </c>
    </row>
    <row r="2095" spans="2:34" ht="24.75" x14ac:dyDescent="0.25">
      <c r="B2095" s="26"/>
      <c r="C2095" s="48" t="s">
        <v>1976</v>
      </c>
      <c r="D2095" s="49">
        <v>2</v>
      </c>
      <c r="E2095" s="23">
        <v>1695.0391999999999</v>
      </c>
      <c r="F2095" s="286" t="s">
        <v>2522</v>
      </c>
      <c r="G2095" s="287" t="s">
        <v>2524</v>
      </c>
      <c r="H2095" s="287" t="s">
        <v>2523</v>
      </c>
      <c r="I2095" s="50">
        <v>3390.0783999999999</v>
      </c>
      <c r="J2095" s="169"/>
      <c r="K2095" s="169"/>
      <c r="L2095" s="169"/>
      <c r="M2095" s="169"/>
      <c r="N2095" s="169"/>
      <c r="O2095" s="169"/>
      <c r="P2095" s="169"/>
      <c r="Q2095" s="207">
        <v>0</v>
      </c>
      <c r="R2095" s="169"/>
      <c r="S2095" s="207">
        <v>0</v>
      </c>
      <c r="T2095" s="169"/>
      <c r="U2095" s="169"/>
      <c r="V2095" s="169"/>
      <c r="W2095" s="180"/>
      <c r="X2095" s="207">
        <v>2</v>
      </c>
      <c r="Y2095" s="263">
        <v>3390.0783999999999</v>
      </c>
      <c r="Z2095" s="169"/>
      <c r="AA2095" s="169"/>
      <c r="AB2095" s="169"/>
      <c r="AC2095" s="169"/>
      <c r="AD2095" s="169"/>
      <c r="AE2095" s="169"/>
      <c r="AF2095" s="180"/>
      <c r="AG2095" s="180"/>
      <c r="AH2095" s="207">
        <v>3390.0783999999999</v>
      </c>
    </row>
    <row r="2096" spans="2:34" ht="24.75" x14ac:dyDescent="0.25">
      <c r="B2096" s="26"/>
      <c r="C2096" s="48" t="s">
        <v>1977</v>
      </c>
      <c r="D2096" s="49">
        <v>1</v>
      </c>
      <c r="E2096" s="23">
        <v>220.39999999999998</v>
      </c>
      <c r="F2096" s="286" t="s">
        <v>2522</v>
      </c>
      <c r="G2096" s="287" t="s">
        <v>2524</v>
      </c>
      <c r="H2096" s="287" t="s">
        <v>2523</v>
      </c>
      <c r="I2096" s="50">
        <v>220.39999999999998</v>
      </c>
      <c r="J2096" s="169"/>
      <c r="K2096" s="169"/>
      <c r="L2096" s="169"/>
      <c r="M2096" s="169"/>
      <c r="N2096" s="169"/>
      <c r="O2096" s="169"/>
      <c r="P2096" s="169">
        <v>1</v>
      </c>
      <c r="Q2096" s="207">
        <v>220.39999999999998</v>
      </c>
      <c r="R2096" s="169"/>
      <c r="S2096" s="207">
        <v>0</v>
      </c>
      <c r="T2096" s="169"/>
      <c r="U2096" s="169"/>
      <c r="V2096" s="169"/>
      <c r="W2096" s="180"/>
      <c r="X2096" s="207">
        <v>0</v>
      </c>
      <c r="Y2096" s="263">
        <v>0</v>
      </c>
      <c r="Z2096" s="169"/>
      <c r="AA2096" s="169"/>
      <c r="AB2096" s="169"/>
      <c r="AC2096" s="169"/>
      <c r="AD2096" s="169"/>
      <c r="AE2096" s="169"/>
      <c r="AF2096" s="180"/>
      <c r="AG2096" s="180"/>
      <c r="AH2096" s="207">
        <v>220.39999999999998</v>
      </c>
    </row>
    <row r="2097" spans="2:34" ht="24.75" x14ac:dyDescent="0.25">
      <c r="B2097" s="26"/>
      <c r="C2097" s="48" t="s">
        <v>1978</v>
      </c>
      <c r="D2097" s="49">
        <v>4</v>
      </c>
      <c r="E2097" s="23">
        <v>150.21054000000004</v>
      </c>
      <c r="F2097" s="286" t="s">
        <v>2522</v>
      </c>
      <c r="G2097" s="287" t="s">
        <v>2524</v>
      </c>
      <c r="H2097" s="287" t="s">
        <v>2523</v>
      </c>
      <c r="I2097" s="50">
        <v>600.84216000000015</v>
      </c>
      <c r="J2097" s="169"/>
      <c r="K2097" s="169"/>
      <c r="L2097" s="169"/>
      <c r="M2097" s="169"/>
      <c r="N2097" s="169"/>
      <c r="O2097" s="169"/>
      <c r="P2097" s="169">
        <v>2</v>
      </c>
      <c r="Q2097" s="207">
        <v>300.42108000000007</v>
      </c>
      <c r="R2097" s="169"/>
      <c r="S2097" s="207">
        <v>0</v>
      </c>
      <c r="T2097" s="169"/>
      <c r="U2097" s="169"/>
      <c r="V2097" s="169"/>
      <c r="W2097" s="180"/>
      <c r="X2097" s="207">
        <v>2</v>
      </c>
      <c r="Y2097" s="263">
        <v>300.42108000000007</v>
      </c>
      <c r="Z2097" s="169"/>
      <c r="AA2097" s="169"/>
      <c r="AB2097" s="169"/>
      <c r="AC2097" s="169"/>
      <c r="AD2097" s="169"/>
      <c r="AE2097" s="169"/>
      <c r="AF2097" s="180"/>
      <c r="AG2097" s="180"/>
      <c r="AH2097" s="207">
        <v>600.84216000000015</v>
      </c>
    </row>
    <row r="2098" spans="2:34" ht="24.75" x14ac:dyDescent="0.25">
      <c r="B2098" s="26"/>
      <c r="C2098" s="48" t="s">
        <v>1979</v>
      </c>
      <c r="D2098" s="49">
        <v>1</v>
      </c>
      <c r="E2098" s="23">
        <v>290</v>
      </c>
      <c r="F2098" s="286" t="s">
        <v>2522</v>
      </c>
      <c r="G2098" s="287" t="s">
        <v>2524</v>
      </c>
      <c r="H2098" s="287" t="s">
        <v>2523</v>
      </c>
      <c r="I2098" s="50">
        <v>290</v>
      </c>
      <c r="J2098" s="169"/>
      <c r="K2098" s="169"/>
      <c r="L2098" s="169"/>
      <c r="M2098" s="169"/>
      <c r="N2098" s="169"/>
      <c r="O2098" s="169"/>
      <c r="P2098" s="169"/>
      <c r="Q2098" s="169"/>
      <c r="R2098" s="169"/>
      <c r="S2098" s="207">
        <v>0</v>
      </c>
      <c r="T2098" s="169"/>
      <c r="U2098" s="169"/>
      <c r="V2098" s="169"/>
      <c r="W2098" s="180"/>
      <c r="X2098" s="207">
        <v>1</v>
      </c>
      <c r="Y2098" s="263">
        <v>290</v>
      </c>
      <c r="Z2098" s="169"/>
      <c r="AA2098" s="169"/>
      <c r="AB2098" s="169"/>
      <c r="AC2098" s="169"/>
      <c r="AD2098" s="169"/>
      <c r="AE2098" s="169"/>
      <c r="AF2098" s="180"/>
      <c r="AG2098" s="180"/>
      <c r="AH2098" s="207">
        <v>290</v>
      </c>
    </row>
    <row r="2099" spans="2:34" ht="24.75" x14ac:dyDescent="0.25">
      <c r="B2099" s="26"/>
      <c r="C2099" s="48" t="s">
        <v>1980</v>
      </c>
      <c r="D2099" s="49">
        <v>0</v>
      </c>
      <c r="E2099" s="23"/>
      <c r="F2099" s="286" t="s">
        <v>2522</v>
      </c>
      <c r="G2099" s="287" t="s">
        <v>2524</v>
      </c>
      <c r="H2099" s="287" t="s">
        <v>2523</v>
      </c>
      <c r="I2099" s="50">
        <v>0</v>
      </c>
      <c r="J2099" s="169"/>
      <c r="K2099" s="169"/>
      <c r="L2099" s="169"/>
      <c r="M2099" s="169"/>
      <c r="N2099" s="169"/>
      <c r="O2099" s="169"/>
      <c r="P2099" s="169"/>
      <c r="Q2099" s="169"/>
      <c r="R2099" s="169"/>
      <c r="S2099" s="207">
        <v>0</v>
      </c>
      <c r="T2099" s="169"/>
      <c r="U2099" s="169"/>
      <c r="V2099" s="169"/>
      <c r="W2099" s="180"/>
      <c r="X2099" s="207">
        <v>0</v>
      </c>
      <c r="Y2099" s="263">
        <v>0</v>
      </c>
      <c r="Z2099" s="169"/>
      <c r="AA2099" s="169"/>
      <c r="AB2099" s="169"/>
      <c r="AC2099" s="169"/>
      <c r="AD2099" s="169"/>
      <c r="AE2099" s="169"/>
      <c r="AF2099" s="180"/>
      <c r="AG2099" s="180"/>
      <c r="AH2099" s="207">
        <v>0</v>
      </c>
    </row>
    <row r="2100" spans="2:34" ht="24.75" x14ac:dyDescent="0.25">
      <c r="B2100" s="26"/>
      <c r="C2100" s="48" t="s">
        <v>1981</v>
      </c>
      <c r="D2100" s="49">
        <v>2</v>
      </c>
      <c r="E2100" s="23">
        <v>268.72560000000004</v>
      </c>
      <c r="F2100" s="286" t="s">
        <v>2522</v>
      </c>
      <c r="G2100" s="287" t="s">
        <v>2524</v>
      </c>
      <c r="H2100" s="287" t="s">
        <v>2523</v>
      </c>
      <c r="I2100" s="50">
        <v>537.45120000000009</v>
      </c>
      <c r="J2100" s="169"/>
      <c r="K2100" s="169"/>
      <c r="L2100" s="169"/>
      <c r="M2100" s="169"/>
      <c r="N2100" s="169"/>
      <c r="O2100" s="169"/>
      <c r="P2100" s="169"/>
      <c r="Q2100" s="169"/>
      <c r="R2100" s="169"/>
      <c r="S2100" s="207">
        <v>0</v>
      </c>
      <c r="T2100" s="169"/>
      <c r="U2100" s="169"/>
      <c r="V2100" s="169"/>
      <c r="W2100" s="180"/>
      <c r="X2100" s="207">
        <v>2</v>
      </c>
      <c r="Y2100" s="263">
        <v>537.45120000000009</v>
      </c>
      <c r="Z2100" s="169"/>
      <c r="AA2100" s="169"/>
      <c r="AB2100" s="169"/>
      <c r="AC2100" s="169"/>
      <c r="AD2100" s="169"/>
      <c r="AE2100" s="169"/>
      <c r="AF2100" s="180"/>
      <c r="AG2100" s="180"/>
      <c r="AH2100" s="207">
        <v>537.45120000000009</v>
      </c>
    </row>
    <row r="2101" spans="2:34" ht="24.75" x14ac:dyDescent="0.25">
      <c r="B2101" s="26"/>
      <c r="C2101" s="48" t="s">
        <v>1982</v>
      </c>
      <c r="D2101" s="49">
        <v>6</v>
      </c>
      <c r="E2101" s="23">
        <v>392.75186666666667</v>
      </c>
      <c r="F2101" s="286" t="s">
        <v>2522</v>
      </c>
      <c r="G2101" s="287" t="s">
        <v>2524</v>
      </c>
      <c r="H2101" s="287" t="s">
        <v>2523</v>
      </c>
      <c r="I2101" s="50">
        <v>2356.5111999999999</v>
      </c>
      <c r="J2101" s="169"/>
      <c r="K2101" s="169"/>
      <c r="L2101" s="169"/>
      <c r="M2101" s="169"/>
      <c r="N2101" s="169"/>
      <c r="O2101" s="169"/>
      <c r="P2101" s="169"/>
      <c r="Q2101" s="169"/>
      <c r="R2101" s="169">
        <v>2</v>
      </c>
      <c r="S2101" s="207">
        <v>702.68299999999999</v>
      </c>
      <c r="T2101" s="169"/>
      <c r="U2101" s="169"/>
      <c r="V2101" s="169"/>
      <c r="W2101" s="180"/>
      <c r="X2101" s="207">
        <v>4</v>
      </c>
      <c r="Y2101" s="263">
        <v>1653.8281999999999</v>
      </c>
      <c r="Z2101" s="169"/>
      <c r="AA2101" s="169"/>
      <c r="AB2101" s="169"/>
      <c r="AC2101" s="169"/>
      <c r="AD2101" s="169"/>
      <c r="AE2101" s="169"/>
      <c r="AF2101" s="180"/>
      <c r="AG2101" s="180"/>
      <c r="AH2101" s="207">
        <v>2356.5111999999999</v>
      </c>
    </row>
    <row r="2102" spans="2:34" ht="24.75" x14ac:dyDescent="0.25">
      <c r="B2102" s="26"/>
      <c r="C2102" s="48" t="s">
        <v>1983</v>
      </c>
      <c r="D2102" s="49">
        <v>3</v>
      </c>
      <c r="E2102" s="23">
        <v>234.27240000000003</v>
      </c>
      <c r="F2102" s="286" t="s">
        <v>2522</v>
      </c>
      <c r="G2102" s="287" t="s">
        <v>2524</v>
      </c>
      <c r="H2102" s="287" t="s">
        <v>2523</v>
      </c>
      <c r="I2102" s="50">
        <v>702.81720000000007</v>
      </c>
      <c r="J2102" s="169"/>
      <c r="K2102" s="169"/>
      <c r="L2102" s="169"/>
      <c r="M2102" s="169"/>
      <c r="N2102" s="169"/>
      <c r="O2102" s="169"/>
      <c r="P2102" s="169"/>
      <c r="Q2102" s="169"/>
      <c r="R2102" s="169">
        <v>1</v>
      </c>
      <c r="S2102" s="207">
        <v>303.99</v>
      </c>
      <c r="T2102" s="169"/>
      <c r="U2102" s="169"/>
      <c r="V2102" s="169"/>
      <c r="W2102" s="180"/>
      <c r="X2102" s="207">
        <v>2</v>
      </c>
      <c r="Y2102" s="263">
        <v>398.82720000000006</v>
      </c>
      <c r="Z2102" s="169"/>
      <c r="AA2102" s="169"/>
      <c r="AB2102" s="169"/>
      <c r="AC2102" s="169"/>
      <c r="AD2102" s="169"/>
      <c r="AE2102" s="169"/>
      <c r="AF2102" s="180"/>
      <c r="AG2102" s="180"/>
      <c r="AH2102" s="207">
        <v>702.81720000000007</v>
      </c>
    </row>
    <row r="2103" spans="2:34" ht="24.75" x14ac:dyDescent="0.25">
      <c r="B2103" s="26"/>
      <c r="C2103" s="48" t="s">
        <v>1984</v>
      </c>
      <c r="D2103" s="49">
        <v>0</v>
      </c>
      <c r="E2103" s="23"/>
      <c r="F2103" s="286" t="s">
        <v>2522</v>
      </c>
      <c r="G2103" s="287" t="s">
        <v>2524</v>
      </c>
      <c r="H2103" s="287" t="s">
        <v>2523</v>
      </c>
      <c r="I2103" s="50">
        <v>0</v>
      </c>
      <c r="J2103" s="169"/>
      <c r="K2103" s="169"/>
      <c r="L2103" s="169"/>
      <c r="M2103" s="169"/>
      <c r="N2103" s="169"/>
      <c r="O2103" s="169"/>
      <c r="P2103" s="169"/>
      <c r="Q2103" s="169"/>
      <c r="R2103" s="169"/>
      <c r="S2103" s="207">
        <v>0</v>
      </c>
      <c r="T2103" s="169"/>
      <c r="U2103" s="169"/>
      <c r="V2103" s="169"/>
      <c r="W2103" s="180"/>
      <c r="X2103" s="207">
        <v>0</v>
      </c>
      <c r="Y2103" s="263">
        <v>0</v>
      </c>
      <c r="Z2103" s="169"/>
      <c r="AA2103" s="169"/>
      <c r="AB2103" s="169"/>
      <c r="AC2103" s="169"/>
      <c r="AD2103" s="169"/>
      <c r="AE2103" s="169"/>
      <c r="AF2103" s="180"/>
      <c r="AG2103" s="180"/>
      <c r="AH2103" s="207">
        <v>0</v>
      </c>
    </row>
    <row r="2104" spans="2:34" ht="24.75" x14ac:dyDescent="0.25">
      <c r="B2104" s="26"/>
      <c r="C2104" s="48" t="s">
        <v>1985</v>
      </c>
      <c r="D2104" s="49">
        <v>1</v>
      </c>
      <c r="E2104" s="23">
        <v>461.65680000000009</v>
      </c>
      <c r="F2104" s="286" t="s">
        <v>2522</v>
      </c>
      <c r="G2104" s="287" t="s">
        <v>2524</v>
      </c>
      <c r="H2104" s="287" t="s">
        <v>2523</v>
      </c>
      <c r="I2104" s="50">
        <v>461.65680000000009</v>
      </c>
      <c r="J2104" s="169"/>
      <c r="K2104" s="169"/>
      <c r="L2104" s="169"/>
      <c r="M2104" s="169"/>
      <c r="N2104" s="169"/>
      <c r="O2104" s="169"/>
      <c r="P2104" s="169"/>
      <c r="Q2104" s="169"/>
      <c r="R2104" s="169"/>
      <c r="S2104" s="207">
        <v>0</v>
      </c>
      <c r="T2104" s="169"/>
      <c r="U2104" s="169"/>
      <c r="V2104" s="169"/>
      <c r="W2104" s="180"/>
      <c r="X2104" s="207">
        <v>1</v>
      </c>
      <c r="Y2104" s="263">
        <v>461.65680000000009</v>
      </c>
      <c r="Z2104" s="169"/>
      <c r="AA2104" s="169"/>
      <c r="AB2104" s="169"/>
      <c r="AC2104" s="169"/>
      <c r="AD2104" s="169"/>
      <c r="AE2104" s="169"/>
      <c r="AF2104" s="180"/>
      <c r="AG2104" s="180"/>
      <c r="AH2104" s="207">
        <v>461.65680000000009</v>
      </c>
    </row>
    <row r="2105" spans="2:34" ht="24.75" x14ac:dyDescent="0.25">
      <c r="B2105" s="26"/>
      <c r="C2105" s="48" t="s">
        <v>1986</v>
      </c>
      <c r="D2105" s="49">
        <v>0</v>
      </c>
      <c r="E2105" s="23"/>
      <c r="F2105" s="286" t="s">
        <v>2522</v>
      </c>
      <c r="G2105" s="287" t="s">
        <v>2524</v>
      </c>
      <c r="H2105" s="287" t="s">
        <v>2523</v>
      </c>
      <c r="I2105" s="50">
        <v>0</v>
      </c>
      <c r="J2105" s="169"/>
      <c r="K2105" s="169"/>
      <c r="L2105" s="169"/>
      <c r="M2105" s="169"/>
      <c r="N2105" s="169"/>
      <c r="O2105" s="169"/>
      <c r="P2105" s="169"/>
      <c r="Q2105" s="169"/>
      <c r="R2105" s="169"/>
      <c r="S2105" s="207">
        <v>0</v>
      </c>
      <c r="T2105" s="169"/>
      <c r="U2105" s="169"/>
      <c r="V2105" s="169"/>
      <c r="W2105" s="180"/>
      <c r="X2105" s="207">
        <v>0</v>
      </c>
      <c r="Y2105" s="263">
        <v>0</v>
      </c>
      <c r="Z2105" s="169"/>
      <c r="AA2105" s="169"/>
      <c r="AB2105" s="169"/>
      <c r="AC2105" s="169"/>
      <c r="AD2105" s="169"/>
      <c r="AE2105" s="169"/>
      <c r="AF2105" s="180"/>
      <c r="AG2105" s="180"/>
      <c r="AH2105" s="207">
        <v>0</v>
      </c>
    </row>
    <row r="2106" spans="2:34" ht="24.75" x14ac:dyDescent="0.25">
      <c r="B2106" s="26"/>
      <c r="C2106" s="48" t="s">
        <v>1987</v>
      </c>
      <c r="D2106" s="49">
        <v>10</v>
      </c>
      <c r="E2106" s="23">
        <v>117.13680000000002</v>
      </c>
      <c r="F2106" s="286" t="s">
        <v>2522</v>
      </c>
      <c r="G2106" s="287" t="s">
        <v>2524</v>
      </c>
      <c r="H2106" s="287" t="s">
        <v>2523</v>
      </c>
      <c r="I2106" s="50">
        <v>1171.3680000000002</v>
      </c>
      <c r="J2106" s="169"/>
      <c r="K2106" s="169"/>
      <c r="L2106" s="169"/>
      <c r="M2106" s="169"/>
      <c r="N2106" s="169"/>
      <c r="O2106" s="169"/>
      <c r="P2106" s="169"/>
      <c r="Q2106" s="169"/>
      <c r="R2106" s="169"/>
      <c r="S2106" s="207">
        <v>0</v>
      </c>
      <c r="T2106" s="169"/>
      <c r="U2106" s="169"/>
      <c r="V2106" s="169"/>
      <c r="W2106" s="180"/>
      <c r="X2106" s="207">
        <v>10</v>
      </c>
      <c r="Y2106" s="263">
        <v>1171.3680000000002</v>
      </c>
      <c r="Z2106" s="169"/>
      <c r="AA2106" s="169"/>
      <c r="AB2106" s="169"/>
      <c r="AC2106" s="169"/>
      <c r="AD2106" s="169"/>
      <c r="AE2106" s="169"/>
      <c r="AF2106" s="180"/>
      <c r="AG2106" s="180"/>
      <c r="AH2106" s="207">
        <v>1171.3680000000002</v>
      </c>
    </row>
    <row r="2107" spans="2:34" ht="24.75" x14ac:dyDescent="0.25">
      <c r="B2107" s="26"/>
      <c r="C2107" s="48" t="s">
        <v>1988</v>
      </c>
      <c r="D2107" s="49">
        <v>101</v>
      </c>
      <c r="E2107" s="23">
        <v>123.8170297029703</v>
      </c>
      <c r="F2107" s="286" t="s">
        <v>2522</v>
      </c>
      <c r="G2107" s="287" t="s">
        <v>2524</v>
      </c>
      <c r="H2107" s="287" t="s">
        <v>2523</v>
      </c>
      <c r="I2107" s="50">
        <v>12505.52</v>
      </c>
      <c r="J2107" s="169"/>
      <c r="K2107" s="169"/>
      <c r="L2107" s="169"/>
      <c r="M2107" s="169"/>
      <c r="N2107" s="169"/>
      <c r="O2107" s="169"/>
      <c r="P2107" s="169"/>
      <c r="Q2107" s="169"/>
      <c r="R2107" s="169">
        <v>20</v>
      </c>
      <c r="S2107" s="207">
        <v>2160.0100000000002</v>
      </c>
      <c r="T2107" s="169"/>
      <c r="U2107" s="169"/>
      <c r="V2107" s="169"/>
      <c r="W2107" s="180"/>
      <c r="X2107" s="207">
        <v>81</v>
      </c>
      <c r="Y2107" s="263">
        <v>10345.51</v>
      </c>
      <c r="Z2107" s="169"/>
      <c r="AA2107" s="169"/>
      <c r="AB2107" s="169"/>
      <c r="AC2107" s="169"/>
      <c r="AD2107" s="169"/>
      <c r="AE2107" s="169"/>
      <c r="AF2107" s="180"/>
      <c r="AG2107" s="180"/>
      <c r="AH2107" s="207">
        <v>12505.52</v>
      </c>
    </row>
    <row r="2108" spans="2:34" ht="24.75" x14ac:dyDescent="0.25">
      <c r="B2108" s="26"/>
      <c r="C2108" s="48" t="s">
        <v>1989</v>
      </c>
      <c r="D2108" s="49">
        <v>20</v>
      </c>
      <c r="E2108" s="23">
        <v>165.36959999999999</v>
      </c>
      <c r="F2108" s="286" t="s">
        <v>2522</v>
      </c>
      <c r="G2108" s="287" t="s">
        <v>2524</v>
      </c>
      <c r="H2108" s="287" t="s">
        <v>2523</v>
      </c>
      <c r="I2108" s="50">
        <v>3307.3919999999998</v>
      </c>
      <c r="J2108" s="169"/>
      <c r="K2108" s="169"/>
      <c r="L2108" s="169"/>
      <c r="M2108" s="169"/>
      <c r="N2108" s="169"/>
      <c r="O2108" s="169"/>
      <c r="P2108" s="169"/>
      <c r="Q2108" s="169"/>
      <c r="R2108" s="169"/>
      <c r="S2108" s="207">
        <v>0</v>
      </c>
      <c r="T2108" s="169"/>
      <c r="U2108" s="169"/>
      <c r="V2108" s="169"/>
      <c r="W2108" s="180"/>
      <c r="X2108" s="207">
        <v>20</v>
      </c>
      <c r="Y2108" s="263">
        <v>3307.3919999999998</v>
      </c>
      <c r="Z2108" s="169"/>
      <c r="AA2108" s="169"/>
      <c r="AB2108" s="169"/>
      <c r="AC2108" s="169"/>
      <c r="AD2108" s="169"/>
      <c r="AE2108" s="169"/>
      <c r="AF2108" s="180"/>
      <c r="AG2108" s="180"/>
      <c r="AH2108" s="207">
        <v>3307.3919999999998</v>
      </c>
    </row>
    <row r="2109" spans="2:34" ht="24.75" x14ac:dyDescent="0.25">
      <c r="B2109" s="26"/>
      <c r="C2109" s="48" t="s">
        <v>1990</v>
      </c>
      <c r="D2109" s="49">
        <v>0</v>
      </c>
      <c r="E2109" s="23"/>
      <c r="F2109" s="286" t="s">
        <v>2522</v>
      </c>
      <c r="G2109" s="287" t="s">
        <v>2524</v>
      </c>
      <c r="H2109" s="287" t="s">
        <v>2523</v>
      </c>
      <c r="I2109" s="50">
        <v>0</v>
      </c>
      <c r="J2109" s="169"/>
      <c r="K2109" s="169"/>
      <c r="L2109" s="169"/>
      <c r="M2109" s="169"/>
      <c r="N2109" s="169"/>
      <c r="O2109" s="169"/>
      <c r="P2109" s="169"/>
      <c r="Q2109" s="169"/>
      <c r="R2109" s="169"/>
      <c r="S2109" s="207">
        <v>0</v>
      </c>
      <c r="T2109" s="169"/>
      <c r="U2109" s="169"/>
      <c r="V2109" s="169"/>
      <c r="W2109" s="180"/>
      <c r="X2109" s="207">
        <v>0</v>
      </c>
      <c r="Y2109" s="263">
        <v>0</v>
      </c>
      <c r="Z2109" s="169"/>
      <c r="AA2109" s="169"/>
      <c r="AB2109" s="169"/>
      <c r="AC2109" s="169"/>
      <c r="AD2109" s="169"/>
      <c r="AE2109" s="169"/>
      <c r="AF2109" s="180"/>
      <c r="AG2109" s="180"/>
      <c r="AH2109" s="207">
        <v>0</v>
      </c>
    </row>
    <row r="2110" spans="2:34" ht="24.75" x14ac:dyDescent="0.25">
      <c r="B2110" s="26"/>
      <c r="C2110" s="48" t="s">
        <v>1991</v>
      </c>
      <c r="D2110" s="49">
        <v>2</v>
      </c>
      <c r="E2110" s="23">
        <v>268.7278</v>
      </c>
      <c r="F2110" s="286" t="s">
        <v>2522</v>
      </c>
      <c r="G2110" s="287" t="s">
        <v>2524</v>
      </c>
      <c r="H2110" s="287" t="s">
        <v>2523</v>
      </c>
      <c r="I2110" s="50">
        <v>537.4556</v>
      </c>
      <c r="J2110" s="169"/>
      <c r="K2110" s="169"/>
      <c r="L2110" s="169"/>
      <c r="M2110" s="169"/>
      <c r="N2110" s="169"/>
      <c r="O2110" s="169"/>
      <c r="P2110" s="169"/>
      <c r="Q2110" s="169"/>
      <c r="R2110" s="169"/>
      <c r="S2110" s="207">
        <v>0</v>
      </c>
      <c r="T2110" s="169"/>
      <c r="U2110" s="169"/>
      <c r="V2110" s="169"/>
      <c r="W2110" s="180"/>
      <c r="X2110" s="207">
        <v>2</v>
      </c>
      <c r="Y2110" s="263">
        <v>537.4556</v>
      </c>
      <c r="Z2110" s="169"/>
      <c r="AA2110" s="169"/>
      <c r="AB2110" s="169"/>
      <c r="AC2110" s="169"/>
      <c r="AD2110" s="169"/>
      <c r="AE2110" s="169"/>
      <c r="AF2110" s="180"/>
      <c r="AG2110" s="180"/>
      <c r="AH2110" s="207">
        <v>537.4556</v>
      </c>
    </row>
    <row r="2111" spans="2:34" ht="24.75" x14ac:dyDescent="0.25">
      <c r="B2111" s="26"/>
      <c r="C2111" s="48" t="s">
        <v>1992</v>
      </c>
      <c r="D2111" s="49">
        <v>1</v>
      </c>
      <c r="E2111" s="23">
        <v>539.4</v>
      </c>
      <c r="F2111" s="286" t="s">
        <v>2522</v>
      </c>
      <c r="G2111" s="287" t="s">
        <v>2524</v>
      </c>
      <c r="H2111" s="287" t="s">
        <v>2523</v>
      </c>
      <c r="I2111" s="50">
        <v>539.4</v>
      </c>
      <c r="J2111" s="169"/>
      <c r="K2111" s="169"/>
      <c r="L2111" s="169"/>
      <c r="M2111" s="169"/>
      <c r="N2111" s="169"/>
      <c r="O2111" s="169"/>
      <c r="P2111" s="169"/>
      <c r="Q2111" s="169"/>
      <c r="R2111" s="169"/>
      <c r="S2111" s="207">
        <v>0</v>
      </c>
      <c r="T2111" s="169"/>
      <c r="U2111" s="169"/>
      <c r="V2111" s="169"/>
      <c r="W2111" s="180"/>
      <c r="X2111" s="207">
        <v>1</v>
      </c>
      <c r="Y2111" s="263">
        <v>539.4</v>
      </c>
      <c r="Z2111" s="169"/>
      <c r="AA2111" s="169"/>
      <c r="AB2111" s="169"/>
      <c r="AC2111" s="169"/>
      <c r="AD2111" s="169"/>
      <c r="AE2111" s="169"/>
      <c r="AF2111" s="180"/>
      <c r="AG2111" s="180"/>
      <c r="AH2111" s="207">
        <v>539.4</v>
      </c>
    </row>
    <row r="2112" spans="2:34" ht="24.75" x14ac:dyDescent="0.25">
      <c r="B2112" s="15">
        <v>29106</v>
      </c>
      <c r="C2112" s="67" t="s">
        <v>1993</v>
      </c>
      <c r="D2112" s="15"/>
      <c r="E2112" s="15"/>
      <c r="F2112" s="15"/>
      <c r="G2112" s="15"/>
      <c r="H2112" s="15"/>
      <c r="I2112" s="18">
        <v>64230</v>
      </c>
      <c r="J2112" s="173">
        <v>0</v>
      </c>
      <c r="K2112" s="173">
        <v>0</v>
      </c>
      <c r="L2112" s="173">
        <v>0</v>
      </c>
      <c r="M2112" s="173">
        <v>0</v>
      </c>
      <c r="N2112" s="173">
        <v>0</v>
      </c>
      <c r="O2112" s="173">
        <v>0</v>
      </c>
      <c r="P2112" s="173">
        <v>124</v>
      </c>
      <c r="Q2112" s="173">
        <v>8136.25</v>
      </c>
      <c r="R2112" s="173">
        <v>0</v>
      </c>
      <c r="S2112" s="184">
        <v>0</v>
      </c>
      <c r="T2112" s="173">
        <v>0</v>
      </c>
      <c r="U2112" s="173">
        <v>0</v>
      </c>
      <c r="V2112" s="173">
        <v>0</v>
      </c>
      <c r="W2112" s="179">
        <v>0</v>
      </c>
      <c r="X2112" s="173">
        <v>877</v>
      </c>
      <c r="Y2112" s="267">
        <v>56093.75</v>
      </c>
      <c r="Z2112" s="173">
        <v>0</v>
      </c>
      <c r="AA2112" s="173">
        <v>0</v>
      </c>
      <c r="AB2112" s="173">
        <v>0</v>
      </c>
      <c r="AC2112" s="173">
        <v>0</v>
      </c>
      <c r="AD2112" s="173">
        <v>0</v>
      </c>
      <c r="AE2112" s="173">
        <v>0</v>
      </c>
      <c r="AF2112" s="173">
        <v>0</v>
      </c>
      <c r="AG2112" s="179">
        <v>0</v>
      </c>
      <c r="AH2112" s="184">
        <v>64230</v>
      </c>
    </row>
    <row r="2113" spans="2:34" ht="24.75" x14ac:dyDescent="0.25">
      <c r="B2113" s="119"/>
      <c r="C2113" s="48" t="s">
        <v>1994</v>
      </c>
      <c r="D2113" s="57">
        <v>45</v>
      </c>
      <c r="E2113" s="23">
        <v>15</v>
      </c>
      <c r="F2113" s="286" t="s">
        <v>2522</v>
      </c>
      <c r="G2113" s="287" t="s">
        <v>2524</v>
      </c>
      <c r="H2113" s="287" t="s">
        <v>2523</v>
      </c>
      <c r="I2113" s="50">
        <v>675</v>
      </c>
      <c r="J2113" s="169"/>
      <c r="K2113" s="169"/>
      <c r="L2113" s="169"/>
      <c r="M2113" s="169"/>
      <c r="N2113" s="169"/>
      <c r="O2113" s="169"/>
      <c r="P2113" s="169">
        <v>10</v>
      </c>
      <c r="Q2113" s="207">
        <v>150</v>
      </c>
      <c r="R2113" s="169"/>
      <c r="S2113" s="207"/>
      <c r="T2113" s="169"/>
      <c r="U2113" s="169"/>
      <c r="V2113" s="169"/>
      <c r="W2113" s="180"/>
      <c r="X2113" s="207">
        <v>35</v>
      </c>
      <c r="Y2113" s="263">
        <v>525</v>
      </c>
      <c r="Z2113" s="169"/>
      <c r="AA2113" s="169"/>
      <c r="AB2113" s="169"/>
      <c r="AC2113" s="169"/>
      <c r="AD2113" s="169"/>
      <c r="AE2113" s="169"/>
      <c r="AF2113" s="180"/>
      <c r="AG2113" s="180"/>
      <c r="AH2113" s="207">
        <v>675</v>
      </c>
    </row>
    <row r="2114" spans="2:34" ht="24.75" x14ac:dyDescent="0.25">
      <c r="B2114" s="119"/>
      <c r="C2114" s="48" t="s">
        <v>1995</v>
      </c>
      <c r="D2114" s="57">
        <v>600</v>
      </c>
      <c r="E2114" s="23">
        <v>60</v>
      </c>
      <c r="F2114" s="286" t="s">
        <v>2522</v>
      </c>
      <c r="G2114" s="287" t="s">
        <v>2524</v>
      </c>
      <c r="H2114" s="287" t="s">
        <v>2523</v>
      </c>
      <c r="I2114" s="50">
        <v>36000</v>
      </c>
      <c r="J2114" s="169"/>
      <c r="K2114" s="169"/>
      <c r="L2114" s="169"/>
      <c r="M2114" s="169"/>
      <c r="N2114" s="169"/>
      <c r="O2114" s="169"/>
      <c r="P2114" s="169"/>
      <c r="Q2114" s="207">
        <v>0</v>
      </c>
      <c r="R2114" s="169"/>
      <c r="S2114" s="207"/>
      <c r="T2114" s="169"/>
      <c r="U2114" s="169"/>
      <c r="V2114" s="169"/>
      <c r="W2114" s="180"/>
      <c r="X2114" s="207">
        <v>600</v>
      </c>
      <c r="Y2114" s="263">
        <v>36000</v>
      </c>
      <c r="Z2114" s="169"/>
      <c r="AA2114" s="169"/>
      <c r="AB2114" s="169"/>
      <c r="AC2114" s="169"/>
      <c r="AD2114" s="169"/>
      <c r="AE2114" s="169"/>
      <c r="AF2114" s="180"/>
      <c r="AG2114" s="180"/>
      <c r="AH2114" s="207">
        <v>36000</v>
      </c>
    </row>
    <row r="2115" spans="2:34" ht="24.75" x14ac:dyDescent="0.25">
      <c r="B2115" s="119"/>
      <c r="C2115" s="48" t="s">
        <v>1996</v>
      </c>
      <c r="D2115" s="57">
        <v>25</v>
      </c>
      <c r="E2115" s="23">
        <v>60</v>
      </c>
      <c r="F2115" s="286" t="s">
        <v>2522</v>
      </c>
      <c r="G2115" s="287" t="s">
        <v>2524</v>
      </c>
      <c r="H2115" s="287" t="s">
        <v>2523</v>
      </c>
      <c r="I2115" s="50">
        <v>1500</v>
      </c>
      <c r="J2115" s="169"/>
      <c r="K2115" s="169"/>
      <c r="L2115" s="169"/>
      <c r="M2115" s="169"/>
      <c r="N2115" s="169"/>
      <c r="O2115" s="169"/>
      <c r="P2115" s="169">
        <v>15</v>
      </c>
      <c r="Q2115" s="207">
        <v>900</v>
      </c>
      <c r="R2115" s="169"/>
      <c r="S2115" s="207"/>
      <c r="T2115" s="169"/>
      <c r="U2115" s="169"/>
      <c r="V2115" s="169"/>
      <c r="W2115" s="180"/>
      <c r="X2115" s="207">
        <v>10</v>
      </c>
      <c r="Y2115" s="263">
        <v>600</v>
      </c>
      <c r="Z2115" s="169"/>
      <c r="AA2115" s="169"/>
      <c r="AB2115" s="169"/>
      <c r="AC2115" s="169"/>
      <c r="AD2115" s="169"/>
      <c r="AE2115" s="169"/>
      <c r="AF2115" s="180"/>
      <c r="AG2115" s="180"/>
      <c r="AH2115" s="207">
        <v>1500</v>
      </c>
    </row>
    <row r="2116" spans="2:34" ht="24.75" x14ac:dyDescent="0.25">
      <c r="B2116" s="119"/>
      <c r="C2116" s="48" t="s">
        <v>1997</v>
      </c>
      <c r="D2116" s="57">
        <v>25</v>
      </c>
      <c r="E2116" s="23">
        <v>60</v>
      </c>
      <c r="F2116" s="286" t="s">
        <v>2522</v>
      </c>
      <c r="G2116" s="287" t="s">
        <v>2524</v>
      </c>
      <c r="H2116" s="287" t="s">
        <v>2523</v>
      </c>
      <c r="I2116" s="50">
        <v>1500</v>
      </c>
      <c r="J2116" s="169"/>
      <c r="K2116" s="169"/>
      <c r="L2116" s="169"/>
      <c r="M2116" s="169"/>
      <c r="N2116" s="169"/>
      <c r="O2116" s="169"/>
      <c r="P2116" s="169">
        <v>15</v>
      </c>
      <c r="Q2116" s="207">
        <v>900</v>
      </c>
      <c r="R2116" s="169"/>
      <c r="S2116" s="207"/>
      <c r="T2116" s="169"/>
      <c r="U2116" s="169"/>
      <c r="V2116" s="169"/>
      <c r="W2116" s="180"/>
      <c r="X2116" s="207">
        <v>10</v>
      </c>
      <c r="Y2116" s="263">
        <v>600</v>
      </c>
      <c r="Z2116" s="169"/>
      <c r="AA2116" s="169"/>
      <c r="AB2116" s="169"/>
      <c r="AC2116" s="169"/>
      <c r="AD2116" s="169"/>
      <c r="AE2116" s="169"/>
      <c r="AF2116" s="180"/>
      <c r="AG2116" s="180"/>
      <c r="AH2116" s="207">
        <v>1500</v>
      </c>
    </row>
    <row r="2117" spans="2:34" ht="24.75" x14ac:dyDescent="0.25">
      <c r="B2117" s="119"/>
      <c r="C2117" s="48" t="s">
        <v>1998</v>
      </c>
      <c r="D2117" s="57">
        <v>25</v>
      </c>
      <c r="E2117" s="23">
        <v>60</v>
      </c>
      <c r="F2117" s="286" t="s">
        <v>2522</v>
      </c>
      <c r="G2117" s="287" t="s">
        <v>2524</v>
      </c>
      <c r="H2117" s="287" t="s">
        <v>2523</v>
      </c>
      <c r="I2117" s="50">
        <v>1500</v>
      </c>
      <c r="J2117" s="169"/>
      <c r="K2117" s="169"/>
      <c r="L2117" s="169"/>
      <c r="M2117" s="169"/>
      <c r="N2117" s="169"/>
      <c r="O2117" s="169"/>
      <c r="P2117" s="169">
        <v>9</v>
      </c>
      <c r="Q2117" s="207">
        <v>536.25</v>
      </c>
      <c r="R2117" s="169"/>
      <c r="S2117" s="207"/>
      <c r="T2117" s="169"/>
      <c r="U2117" s="169"/>
      <c r="V2117" s="169"/>
      <c r="W2117" s="180"/>
      <c r="X2117" s="207">
        <v>16</v>
      </c>
      <c r="Y2117" s="263">
        <v>963.75</v>
      </c>
      <c r="Z2117" s="169"/>
      <c r="AA2117" s="169"/>
      <c r="AB2117" s="169"/>
      <c r="AC2117" s="169"/>
      <c r="AD2117" s="169"/>
      <c r="AE2117" s="169"/>
      <c r="AF2117" s="180"/>
      <c r="AG2117" s="180"/>
      <c r="AH2117" s="207">
        <v>1500</v>
      </c>
    </row>
    <row r="2118" spans="2:34" ht="24.75" x14ac:dyDescent="0.25">
      <c r="B2118" s="119"/>
      <c r="C2118" s="48" t="s">
        <v>1999</v>
      </c>
      <c r="D2118" s="57">
        <v>25</v>
      </c>
      <c r="E2118" s="23">
        <v>60</v>
      </c>
      <c r="F2118" s="286" t="s">
        <v>2522</v>
      </c>
      <c r="G2118" s="287" t="s">
        <v>2524</v>
      </c>
      <c r="H2118" s="287" t="s">
        <v>2523</v>
      </c>
      <c r="I2118" s="50">
        <v>1500</v>
      </c>
      <c r="J2118" s="169"/>
      <c r="K2118" s="169"/>
      <c r="L2118" s="169"/>
      <c r="M2118" s="169"/>
      <c r="N2118" s="169"/>
      <c r="O2118" s="169"/>
      <c r="P2118" s="169"/>
      <c r="Q2118" s="207">
        <v>0</v>
      </c>
      <c r="R2118" s="169"/>
      <c r="S2118" s="207"/>
      <c r="T2118" s="169"/>
      <c r="U2118" s="169"/>
      <c r="V2118" s="169"/>
      <c r="W2118" s="180"/>
      <c r="X2118" s="207">
        <v>25</v>
      </c>
      <c r="Y2118" s="263">
        <v>1500</v>
      </c>
      <c r="Z2118" s="169"/>
      <c r="AA2118" s="169"/>
      <c r="AB2118" s="169"/>
      <c r="AC2118" s="169"/>
      <c r="AD2118" s="169"/>
      <c r="AE2118" s="169"/>
      <c r="AF2118" s="180"/>
      <c r="AG2118" s="180"/>
      <c r="AH2118" s="207">
        <v>1500</v>
      </c>
    </row>
    <row r="2119" spans="2:34" ht="24.75" x14ac:dyDescent="0.25">
      <c r="B2119" s="119"/>
      <c r="C2119" s="48" t="s">
        <v>2000</v>
      </c>
      <c r="D2119" s="57">
        <v>10</v>
      </c>
      <c r="E2119" s="23">
        <v>60</v>
      </c>
      <c r="F2119" s="286" t="s">
        <v>2522</v>
      </c>
      <c r="G2119" s="287" t="s">
        <v>2524</v>
      </c>
      <c r="H2119" s="287" t="s">
        <v>2523</v>
      </c>
      <c r="I2119" s="50">
        <v>600</v>
      </c>
      <c r="J2119" s="169"/>
      <c r="K2119" s="169"/>
      <c r="L2119" s="169"/>
      <c r="M2119" s="169"/>
      <c r="N2119" s="169"/>
      <c r="O2119" s="169"/>
      <c r="P2119" s="169"/>
      <c r="Q2119" s="207">
        <v>0</v>
      </c>
      <c r="R2119" s="169"/>
      <c r="S2119" s="207"/>
      <c r="T2119" s="169"/>
      <c r="U2119" s="169"/>
      <c r="V2119" s="169"/>
      <c r="W2119" s="180"/>
      <c r="X2119" s="207">
        <v>10</v>
      </c>
      <c r="Y2119" s="263">
        <v>600</v>
      </c>
      <c r="Z2119" s="169"/>
      <c r="AA2119" s="169"/>
      <c r="AB2119" s="169"/>
      <c r="AC2119" s="169"/>
      <c r="AD2119" s="169"/>
      <c r="AE2119" s="169"/>
      <c r="AF2119" s="180"/>
      <c r="AG2119" s="180"/>
      <c r="AH2119" s="207">
        <v>600</v>
      </c>
    </row>
    <row r="2120" spans="2:34" ht="24.75" x14ac:dyDescent="0.25">
      <c r="B2120" s="119"/>
      <c r="C2120" s="48" t="s">
        <v>2001</v>
      </c>
      <c r="D2120" s="57">
        <v>5</v>
      </c>
      <c r="E2120" s="23">
        <v>60</v>
      </c>
      <c r="F2120" s="286" t="s">
        <v>2522</v>
      </c>
      <c r="G2120" s="287" t="s">
        <v>2524</v>
      </c>
      <c r="H2120" s="287" t="s">
        <v>2523</v>
      </c>
      <c r="I2120" s="50">
        <v>300</v>
      </c>
      <c r="J2120" s="169"/>
      <c r="K2120" s="169"/>
      <c r="L2120" s="169"/>
      <c r="M2120" s="169"/>
      <c r="N2120" s="169"/>
      <c r="O2120" s="169"/>
      <c r="P2120" s="169"/>
      <c r="Q2120" s="207">
        <v>0</v>
      </c>
      <c r="R2120" s="169"/>
      <c r="S2120" s="207"/>
      <c r="T2120" s="169"/>
      <c r="U2120" s="169"/>
      <c r="V2120" s="169"/>
      <c r="W2120" s="180"/>
      <c r="X2120" s="207">
        <v>5</v>
      </c>
      <c r="Y2120" s="263">
        <v>300</v>
      </c>
      <c r="Z2120" s="169"/>
      <c r="AA2120" s="169"/>
      <c r="AB2120" s="169"/>
      <c r="AC2120" s="169"/>
      <c r="AD2120" s="169"/>
      <c r="AE2120" s="169"/>
      <c r="AF2120" s="180"/>
      <c r="AG2120" s="180"/>
      <c r="AH2120" s="207">
        <v>300</v>
      </c>
    </row>
    <row r="2121" spans="2:34" ht="24.75" x14ac:dyDescent="0.25">
      <c r="B2121" s="119"/>
      <c r="C2121" s="48" t="s">
        <v>2002</v>
      </c>
      <c r="D2121" s="57">
        <v>5</v>
      </c>
      <c r="E2121" s="23">
        <v>60</v>
      </c>
      <c r="F2121" s="286" t="s">
        <v>2522</v>
      </c>
      <c r="G2121" s="287" t="s">
        <v>2524</v>
      </c>
      <c r="H2121" s="287" t="s">
        <v>2523</v>
      </c>
      <c r="I2121" s="50">
        <v>300</v>
      </c>
      <c r="J2121" s="169"/>
      <c r="K2121" s="169"/>
      <c r="L2121" s="169"/>
      <c r="M2121" s="169"/>
      <c r="N2121" s="169"/>
      <c r="O2121" s="169"/>
      <c r="P2121" s="169"/>
      <c r="Q2121" s="207">
        <v>0</v>
      </c>
      <c r="R2121" s="169"/>
      <c r="S2121" s="207"/>
      <c r="T2121" s="169"/>
      <c r="U2121" s="169"/>
      <c r="V2121" s="169"/>
      <c r="W2121" s="180"/>
      <c r="X2121" s="207">
        <v>5</v>
      </c>
      <c r="Y2121" s="263">
        <v>300</v>
      </c>
      <c r="Z2121" s="169"/>
      <c r="AA2121" s="169"/>
      <c r="AB2121" s="169"/>
      <c r="AC2121" s="169"/>
      <c r="AD2121" s="169"/>
      <c r="AE2121" s="169"/>
      <c r="AF2121" s="180"/>
      <c r="AG2121" s="180"/>
      <c r="AH2121" s="207">
        <v>300</v>
      </c>
    </row>
    <row r="2122" spans="2:34" ht="24.75" x14ac:dyDescent="0.25">
      <c r="B2122" s="119"/>
      <c r="C2122" s="48" t="s">
        <v>2003</v>
      </c>
      <c r="D2122" s="57">
        <v>5</v>
      </c>
      <c r="E2122" s="23">
        <v>15</v>
      </c>
      <c r="F2122" s="286" t="s">
        <v>2522</v>
      </c>
      <c r="G2122" s="287" t="s">
        <v>2524</v>
      </c>
      <c r="H2122" s="287" t="s">
        <v>2523</v>
      </c>
      <c r="I2122" s="50">
        <v>75</v>
      </c>
      <c r="J2122" s="169"/>
      <c r="K2122" s="169"/>
      <c r="L2122" s="169"/>
      <c r="M2122" s="169"/>
      <c r="N2122" s="169"/>
      <c r="O2122" s="169"/>
      <c r="P2122" s="169"/>
      <c r="Q2122" s="207">
        <v>0</v>
      </c>
      <c r="R2122" s="169"/>
      <c r="S2122" s="207"/>
      <c r="T2122" s="169"/>
      <c r="U2122" s="169"/>
      <c r="V2122" s="169"/>
      <c r="W2122" s="180"/>
      <c r="X2122" s="207">
        <v>5</v>
      </c>
      <c r="Y2122" s="263">
        <v>75</v>
      </c>
      <c r="Z2122" s="169"/>
      <c r="AA2122" s="169"/>
      <c r="AB2122" s="169"/>
      <c r="AC2122" s="169"/>
      <c r="AD2122" s="169"/>
      <c r="AE2122" s="169"/>
      <c r="AF2122" s="180"/>
      <c r="AG2122" s="180"/>
      <c r="AH2122" s="207">
        <v>75</v>
      </c>
    </row>
    <row r="2123" spans="2:34" ht="24.75" x14ac:dyDescent="0.25">
      <c r="B2123" s="119"/>
      <c r="C2123" s="48" t="s">
        <v>2004</v>
      </c>
      <c r="D2123" s="57">
        <v>45</v>
      </c>
      <c r="E2123" s="23">
        <v>15</v>
      </c>
      <c r="F2123" s="286" t="s">
        <v>2522</v>
      </c>
      <c r="G2123" s="287" t="s">
        <v>2524</v>
      </c>
      <c r="H2123" s="287" t="s">
        <v>2523</v>
      </c>
      <c r="I2123" s="50">
        <v>675</v>
      </c>
      <c r="J2123" s="169"/>
      <c r="K2123" s="169"/>
      <c r="L2123" s="169"/>
      <c r="M2123" s="169"/>
      <c r="N2123" s="169"/>
      <c r="O2123" s="169"/>
      <c r="P2123" s="169">
        <v>20</v>
      </c>
      <c r="Q2123" s="207">
        <v>300</v>
      </c>
      <c r="R2123" s="169"/>
      <c r="S2123" s="207"/>
      <c r="T2123" s="169"/>
      <c r="U2123" s="169"/>
      <c r="V2123" s="169"/>
      <c r="W2123" s="180"/>
      <c r="X2123" s="207">
        <v>25</v>
      </c>
      <c r="Y2123" s="263">
        <v>375</v>
      </c>
      <c r="Z2123" s="169"/>
      <c r="AA2123" s="169"/>
      <c r="AB2123" s="169"/>
      <c r="AC2123" s="169"/>
      <c r="AD2123" s="169"/>
      <c r="AE2123" s="169"/>
      <c r="AF2123" s="180"/>
      <c r="AG2123" s="180"/>
      <c r="AH2123" s="207">
        <v>675</v>
      </c>
    </row>
    <row r="2124" spans="2:34" ht="24.75" x14ac:dyDescent="0.25">
      <c r="B2124" s="119"/>
      <c r="C2124" s="48" t="s">
        <v>2005</v>
      </c>
      <c r="D2124" s="57">
        <v>45</v>
      </c>
      <c r="E2124" s="23">
        <v>150</v>
      </c>
      <c r="F2124" s="286" t="s">
        <v>2522</v>
      </c>
      <c r="G2124" s="287" t="s">
        <v>2524</v>
      </c>
      <c r="H2124" s="287" t="s">
        <v>2523</v>
      </c>
      <c r="I2124" s="50">
        <v>6750</v>
      </c>
      <c r="J2124" s="169"/>
      <c r="K2124" s="169"/>
      <c r="L2124" s="169"/>
      <c r="M2124" s="169"/>
      <c r="N2124" s="169"/>
      <c r="O2124" s="169"/>
      <c r="P2124" s="169"/>
      <c r="Q2124" s="207">
        <v>0</v>
      </c>
      <c r="R2124" s="169"/>
      <c r="S2124" s="207"/>
      <c r="T2124" s="169"/>
      <c r="U2124" s="169"/>
      <c r="V2124" s="169"/>
      <c r="W2124" s="180"/>
      <c r="X2124" s="207">
        <v>45</v>
      </c>
      <c r="Y2124" s="263">
        <v>6750</v>
      </c>
      <c r="Z2124" s="169"/>
      <c r="AA2124" s="169"/>
      <c r="AB2124" s="169"/>
      <c r="AC2124" s="169"/>
      <c r="AD2124" s="169"/>
      <c r="AE2124" s="169"/>
      <c r="AF2124" s="180"/>
      <c r="AG2124" s="180"/>
      <c r="AH2124" s="207">
        <v>6750</v>
      </c>
    </row>
    <row r="2125" spans="2:34" ht="24.75" x14ac:dyDescent="0.25">
      <c r="B2125" s="119"/>
      <c r="C2125" s="48" t="s">
        <v>74</v>
      </c>
      <c r="D2125" s="57">
        <v>24</v>
      </c>
      <c r="E2125" s="23">
        <v>10</v>
      </c>
      <c r="F2125" s="286" t="s">
        <v>2522</v>
      </c>
      <c r="G2125" s="287" t="s">
        <v>2524</v>
      </c>
      <c r="H2125" s="287" t="s">
        <v>2523</v>
      </c>
      <c r="I2125" s="50">
        <v>240</v>
      </c>
      <c r="J2125" s="169"/>
      <c r="K2125" s="169"/>
      <c r="L2125" s="169"/>
      <c r="M2125" s="169"/>
      <c r="N2125" s="169"/>
      <c r="O2125" s="169"/>
      <c r="P2125" s="169">
        <v>20</v>
      </c>
      <c r="Q2125" s="207">
        <v>200</v>
      </c>
      <c r="R2125" s="169"/>
      <c r="S2125" s="207"/>
      <c r="T2125" s="169"/>
      <c r="U2125" s="169"/>
      <c r="V2125" s="169"/>
      <c r="W2125" s="180"/>
      <c r="X2125" s="207">
        <v>4</v>
      </c>
      <c r="Y2125" s="263">
        <v>40</v>
      </c>
      <c r="Z2125" s="169"/>
      <c r="AA2125" s="169"/>
      <c r="AB2125" s="169"/>
      <c r="AC2125" s="169"/>
      <c r="AD2125" s="169"/>
      <c r="AE2125" s="169"/>
      <c r="AF2125" s="180"/>
      <c r="AG2125" s="180"/>
      <c r="AH2125" s="207">
        <v>240</v>
      </c>
    </row>
    <row r="2126" spans="2:34" ht="24.75" x14ac:dyDescent="0.25">
      <c r="B2126" s="119"/>
      <c r="C2126" s="48" t="s">
        <v>2006</v>
      </c>
      <c r="D2126" s="57">
        <v>22</v>
      </c>
      <c r="E2126" s="23">
        <v>10</v>
      </c>
      <c r="F2126" s="286" t="s">
        <v>2522</v>
      </c>
      <c r="G2126" s="287" t="s">
        <v>2524</v>
      </c>
      <c r="H2126" s="287" t="s">
        <v>2523</v>
      </c>
      <c r="I2126" s="50">
        <v>220</v>
      </c>
      <c r="J2126" s="169"/>
      <c r="K2126" s="169"/>
      <c r="L2126" s="169"/>
      <c r="M2126" s="169"/>
      <c r="N2126" s="169"/>
      <c r="O2126" s="169"/>
      <c r="P2126" s="169">
        <v>15</v>
      </c>
      <c r="Q2126" s="207">
        <v>150</v>
      </c>
      <c r="R2126" s="169"/>
      <c r="S2126" s="207"/>
      <c r="T2126" s="169"/>
      <c r="U2126" s="169"/>
      <c r="V2126" s="169"/>
      <c r="W2126" s="180"/>
      <c r="X2126" s="207">
        <v>7</v>
      </c>
      <c r="Y2126" s="263">
        <v>70</v>
      </c>
      <c r="Z2126" s="169"/>
      <c r="AA2126" s="169"/>
      <c r="AB2126" s="169"/>
      <c r="AC2126" s="169"/>
      <c r="AD2126" s="169"/>
      <c r="AE2126" s="169"/>
      <c r="AF2126" s="180"/>
      <c r="AG2126" s="180"/>
      <c r="AH2126" s="207">
        <v>220</v>
      </c>
    </row>
    <row r="2127" spans="2:34" ht="24.75" x14ac:dyDescent="0.25">
      <c r="B2127" s="119"/>
      <c r="C2127" s="48" t="s">
        <v>2007</v>
      </c>
      <c r="D2127" s="57">
        <v>20</v>
      </c>
      <c r="E2127" s="23">
        <v>22</v>
      </c>
      <c r="F2127" s="286" t="s">
        <v>2522</v>
      </c>
      <c r="G2127" s="287" t="s">
        <v>2524</v>
      </c>
      <c r="H2127" s="287" t="s">
        <v>2523</v>
      </c>
      <c r="I2127" s="50">
        <v>440</v>
      </c>
      <c r="J2127" s="169"/>
      <c r="K2127" s="169"/>
      <c r="L2127" s="169"/>
      <c r="M2127" s="169"/>
      <c r="N2127" s="169"/>
      <c r="O2127" s="169"/>
      <c r="P2127" s="169"/>
      <c r="Q2127" s="207">
        <v>0</v>
      </c>
      <c r="R2127" s="169"/>
      <c r="S2127" s="207"/>
      <c r="T2127" s="169"/>
      <c r="U2127" s="169"/>
      <c r="V2127" s="169"/>
      <c r="W2127" s="180"/>
      <c r="X2127" s="207">
        <v>20</v>
      </c>
      <c r="Y2127" s="263">
        <v>440</v>
      </c>
      <c r="Z2127" s="169"/>
      <c r="AA2127" s="169"/>
      <c r="AB2127" s="169"/>
      <c r="AC2127" s="169"/>
      <c r="AD2127" s="169"/>
      <c r="AE2127" s="169"/>
      <c r="AF2127" s="180"/>
      <c r="AG2127" s="180"/>
      <c r="AH2127" s="207">
        <v>440</v>
      </c>
    </row>
    <row r="2128" spans="2:34" ht="24.75" x14ac:dyDescent="0.25">
      <c r="B2128" s="119"/>
      <c r="C2128" s="48" t="s">
        <v>2008</v>
      </c>
      <c r="D2128" s="57">
        <v>15</v>
      </c>
      <c r="E2128" s="23">
        <v>22</v>
      </c>
      <c r="F2128" s="286" t="s">
        <v>2522</v>
      </c>
      <c r="G2128" s="287" t="s">
        <v>2524</v>
      </c>
      <c r="H2128" s="287" t="s">
        <v>2523</v>
      </c>
      <c r="I2128" s="50">
        <v>330</v>
      </c>
      <c r="J2128" s="169"/>
      <c r="K2128" s="169"/>
      <c r="L2128" s="169"/>
      <c r="M2128" s="169"/>
      <c r="N2128" s="169"/>
      <c r="O2128" s="169"/>
      <c r="P2128" s="169"/>
      <c r="Q2128" s="207">
        <v>0</v>
      </c>
      <c r="R2128" s="169"/>
      <c r="S2128" s="207"/>
      <c r="T2128" s="169"/>
      <c r="U2128" s="169"/>
      <c r="V2128" s="169"/>
      <c r="W2128" s="180"/>
      <c r="X2128" s="207">
        <v>15</v>
      </c>
      <c r="Y2128" s="263">
        <v>330</v>
      </c>
      <c r="Z2128" s="169"/>
      <c r="AA2128" s="169"/>
      <c r="AB2128" s="169"/>
      <c r="AC2128" s="169"/>
      <c r="AD2128" s="169"/>
      <c r="AE2128" s="169"/>
      <c r="AF2128" s="180"/>
      <c r="AG2128" s="180"/>
      <c r="AH2128" s="207">
        <v>330</v>
      </c>
    </row>
    <row r="2129" spans="2:34" ht="24.75" x14ac:dyDescent="0.25">
      <c r="B2129" s="119"/>
      <c r="C2129" s="48" t="s">
        <v>2009</v>
      </c>
      <c r="D2129" s="57">
        <v>15</v>
      </c>
      <c r="E2129" s="23">
        <v>25</v>
      </c>
      <c r="F2129" s="286" t="s">
        <v>2522</v>
      </c>
      <c r="G2129" s="287" t="s">
        <v>2524</v>
      </c>
      <c r="H2129" s="287" t="s">
        <v>2523</v>
      </c>
      <c r="I2129" s="50">
        <v>375</v>
      </c>
      <c r="J2129" s="169"/>
      <c r="K2129" s="169"/>
      <c r="L2129" s="169"/>
      <c r="M2129" s="169"/>
      <c r="N2129" s="169"/>
      <c r="O2129" s="169"/>
      <c r="P2129" s="169"/>
      <c r="Q2129" s="207">
        <v>0</v>
      </c>
      <c r="R2129" s="169"/>
      <c r="S2129" s="207"/>
      <c r="T2129" s="169"/>
      <c r="U2129" s="169"/>
      <c r="V2129" s="169"/>
      <c r="W2129" s="180"/>
      <c r="X2129" s="207">
        <v>15</v>
      </c>
      <c r="Y2129" s="263">
        <v>375</v>
      </c>
      <c r="Z2129" s="169"/>
      <c r="AA2129" s="169"/>
      <c r="AB2129" s="169"/>
      <c r="AC2129" s="169"/>
      <c r="AD2129" s="169"/>
      <c r="AE2129" s="169"/>
      <c r="AF2129" s="180"/>
      <c r="AG2129" s="180"/>
      <c r="AH2129" s="207">
        <v>375</v>
      </c>
    </row>
    <row r="2130" spans="2:34" ht="24.75" x14ac:dyDescent="0.25">
      <c r="B2130" s="119"/>
      <c r="C2130" s="48" t="s">
        <v>2010</v>
      </c>
      <c r="D2130" s="57">
        <v>45</v>
      </c>
      <c r="E2130" s="23">
        <v>250</v>
      </c>
      <c r="F2130" s="286" t="s">
        <v>2522</v>
      </c>
      <c r="G2130" s="287" t="s">
        <v>2524</v>
      </c>
      <c r="H2130" s="287" t="s">
        <v>2523</v>
      </c>
      <c r="I2130" s="50">
        <v>11250</v>
      </c>
      <c r="J2130" s="169"/>
      <c r="K2130" s="169"/>
      <c r="L2130" s="169"/>
      <c r="M2130" s="169"/>
      <c r="N2130" s="169"/>
      <c r="O2130" s="169"/>
      <c r="P2130" s="169">
        <v>20</v>
      </c>
      <c r="Q2130" s="207">
        <v>5000</v>
      </c>
      <c r="R2130" s="169"/>
      <c r="S2130" s="207"/>
      <c r="T2130" s="169"/>
      <c r="U2130" s="169"/>
      <c r="V2130" s="169"/>
      <c r="W2130" s="180"/>
      <c r="X2130" s="207">
        <v>25</v>
      </c>
      <c r="Y2130" s="263">
        <v>6250</v>
      </c>
      <c r="Z2130" s="169"/>
      <c r="AA2130" s="169"/>
      <c r="AB2130" s="169"/>
      <c r="AC2130" s="169"/>
      <c r="AD2130" s="169"/>
      <c r="AE2130" s="169"/>
      <c r="AF2130" s="180"/>
      <c r="AG2130" s="180"/>
      <c r="AH2130" s="207">
        <v>11250</v>
      </c>
    </row>
    <row r="2131" spans="2:34" ht="24.75" x14ac:dyDescent="0.25">
      <c r="B2131" s="15">
        <v>29107</v>
      </c>
      <c r="C2131" s="67" t="s">
        <v>2011</v>
      </c>
      <c r="D2131" s="15"/>
      <c r="E2131" s="15"/>
      <c r="F2131" s="15"/>
      <c r="G2131" s="15"/>
      <c r="H2131" s="15"/>
      <c r="I2131" s="18">
        <v>17881.4496</v>
      </c>
      <c r="J2131" s="173">
        <v>0</v>
      </c>
      <c r="K2131" s="173">
        <v>0</v>
      </c>
      <c r="L2131" s="173">
        <v>0</v>
      </c>
      <c r="M2131" s="173">
        <v>0</v>
      </c>
      <c r="N2131" s="173">
        <v>0</v>
      </c>
      <c r="O2131" s="173">
        <v>0</v>
      </c>
      <c r="P2131" s="173">
        <v>0</v>
      </c>
      <c r="Q2131" s="173">
        <v>0</v>
      </c>
      <c r="R2131" s="173">
        <v>0</v>
      </c>
      <c r="S2131" s="184">
        <v>0</v>
      </c>
      <c r="T2131" s="173">
        <v>0</v>
      </c>
      <c r="U2131" s="173">
        <v>0</v>
      </c>
      <c r="V2131" s="173">
        <v>0</v>
      </c>
      <c r="W2131" s="179">
        <v>0</v>
      </c>
      <c r="X2131" s="173">
        <v>19</v>
      </c>
      <c r="Y2131" s="267">
        <v>17881.4496</v>
      </c>
      <c r="Z2131" s="173">
        <v>0</v>
      </c>
      <c r="AA2131" s="173">
        <v>0</v>
      </c>
      <c r="AB2131" s="173">
        <v>0</v>
      </c>
      <c r="AC2131" s="173">
        <v>0</v>
      </c>
      <c r="AD2131" s="173">
        <v>0</v>
      </c>
      <c r="AE2131" s="173">
        <v>0</v>
      </c>
      <c r="AF2131" s="173">
        <v>0</v>
      </c>
      <c r="AG2131" s="179">
        <v>0</v>
      </c>
      <c r="AH2131" s="184">
        <v>17881.4496</v>
      </c>
    </row>
    <row r="2132" spans="2:34" ht="24.75" x14ac:dyDescent="0.25">
      <c r="B2132" s="26"/>
      <c r="C2132" s="48" t="s">
        <v>2012</v>
      </c>
      <c r="D2132" s="49">
        <v>1</v>
      </c>
      <c r="E2132" s="23">
        <v>1450</v>
      </c>
      <c r="F2132" s="286" t="s">
        <v>2522</v>
      </c>
      <c r="G2132" s="287" t="s">
        <v>2524</v>
      </c>
      <c r="H2132" s="287" t="s">
        <v>2523</v>
      </c>
      <c r="I2132" s="50">
        <v>1450</v>
      </c>
      <c r="J2132" s="169"/>
      <c r="K2132" s="169"/>
      <c r="L2132" s="169"/>
      <c r="M2132" s="169"/>
      <c r="N2132" s="169"/>
      <c r="O2132" s="169"/>
      <c r="P2132" s="169"/>
      <c r="Q2132" s="169"/>
      <c r="R2132" s="169"/>
      <c r="S2132" s="207"/>
      <c r="T2132" s="169"/>
      <c r="U2132" s="169"/>
      <c r="V2132" s="169"/>
      <c r="W2132" s="180"/>
      <c r="X2132" s="207">
        <v>1</v>
      </c>
      <c r="Y2132" s="263">
        <v>1450</v>
      </c>
      <c r="Z2132" s="169"/>
      <c r="AA2132" s="169"/>
      <c r="AB2132" s="169"/>
      <c r="AC2132" s="169"/>
      <c r="AD2132" s="169"/>
      <c r="AE2132" s="169"/>
      <c r="AF2132" s="180"/>
      <c r="AG2132" s="180"/>
      <c r="AH2132" s="207">
        <v>1450</v>
      </c>
    </row>
    <row r="2133" spans="2:34" ht="24.75" x14ac:dyDescent="0.25">
      <c r="B2133" s="26"/>
      <c r="C2133" s="48" t="s">
        <v>2013</v>
      </c>
      <c r="D2133" s="49">
        <v>4</v>
      </c>
      <c r="E2133" s="23">
        <v>2000</v>
      </c>
      <c r="F2133" s="286" t="s">
        <v>2522</v>
      </c>
      <c r="G2133" s="287" t="s">
        <v>2524</v>
      </c>
      <c r="H2133" s="287" t="s">
        <v>2523</v>
      </c>
      <c r="I2133" s="50">
        <v>8000</v>
      </c>
      <c r="J2133" s="169"/>
      <c r="K2133" s="169"/>
      <c r="L2133" s="169"/>
      <c r="M2133" s="169"/>
      <c r="N2133" s="169"/>
      <c r="O2133" s="169"/>
      <c r="P2133" s="169"/>
      <c r="Q2133" s="169"/>
      <c r="R2133" s="169"/>
      <c r="S2133" s="207"/>
      <c r="T2133" s="169"/>
      <c r="U2133" s="169"/>
      <c r="V2133" s="169"/>
      <c r="W2133" s="180"/>
      <c r="X2133" s="207">
        <v>4</v>
      </c>
      <c r="Y2133" s="263">
        <v>8000</v>
      </c>
      <c r="Z2133" s="169"/>
      <c r="AA2133" s="169"/>
      <c r="AB2133" s="169"/>
      <c r="AC2133" s="169"/>
      <c r="AD2133" s="169"/>
      <c r="AE2133" s="169"/>
      <c r="AF2133" s="180"/>
      <c r="AG2133" s="180"/>
      <c r="AH2133" s="207">
        <v>8000</v>
      </c>
    </row>
    <row r="2134" spans="2:34" ht="24.75" x14ac:dyDescent="0.25">
      <c r="B2134" s="26"/>
      <c r="C2134" s="48" t="s">
        <v>2014</v>
      </c>
      <c r="D2134" s="49">
        <v>1</v>
      </c>
      <c r="E2134" s="23">
        <v>1542</v>
      </c>
      <c r="F2134" s="286" t="s">
        <v>2522</v>
      </c>
      <c r="G2134" s="287" t="s">
        <v>2524</v>
      </c>
      <c r="H2134" s="287" t="s">
        <v>2523</v>
      </c>
      <c r="I2134" s="50">
        <v>1542</v>
      </c>
      <c r="J2134" s="169"/>
      <c r="K2134" s="169"/>
      <c r="L2134" s="169"/>
      <c r="M2134" s="169"/>
      <c r="N2134" s="169"/>
      <c r="O2134" s="169"/>
      <c r="P2134" s="169"/>
      <c r="Q2134" s="169"/>
      <c r="R2134" s="169"/>
      <c r="S2134" s="207"/>
      <c r="T2134" s="169"/>
      <c r="U2134" s="169"/>
      <c r="V2134" s="169"/>
      <c r="W2134" s="180"/>
      <c r="X2134" s="207">
        <v>1</v>
      </c>
      <c r="Y2134" s="263">
        <v>1542</v>
      </c>
      <c r="Z2134" s="169"/>
      <c r="AA2134" s="169"/>
      <c r="AB2134" s="169"/>
      <c r="AC2134" s="169"/>
      <c r="AD2134" s="169"/>
      <c r="AE2134" s="169"/>
      <c r="AF2134" s="180"/>
      <c r="AG2134" s="180"/>
      <c r="AH2134" s="207">
        <v>1542</v>
      </c>
    </row>
    <row r="2135" spans="2:34" ht="24.75" x14ac:dyDescent="0.25">
      <c r="B2135" s="26"/>
      <c r="C2135" s="48" t="s">
        <v>2015</v>
      </c>
      <c r="D2135" s="49">
        <v>7</v>
      </c>
      <c r="E2135" s="23">
        <v>631.88022857142846</v>
      </c>
      <c r="F2135" s="286" t="s">
        <v>2522</v>
      </c>
      <c r="G2135" s="287" t="s">
        <v>2524</v>
      </c>
      <c r="H2135" s="287" t="s">
        <v>2523</v>
      </c>
      <c r="I2135" s="50">
        <v>4423.1615999999995</v>
      </c>
      <c r="J2135" s="169"/>
      <c r="K2135" s="169"/>
      <c r="L2135" s="169"/>
      <c r="M2135" s="169"/>
      <c r="N2135" s="169"/>
      <c r="O2135" s="169"/>
      <c r="P2135" s="169"/>
      <c r="Q2135" s="169"/>
      <c r="R2135" s="169"/>
      <c r="S2135" s="207"/>
      <c r="T2135" s="169"/>
      <c r="U2135" s="169"/>
      <c r="V2135" s="169"/>
      <c r="W2135" s="180"/>
      <c r="X2135" s="207">
        <v>7</v>
      </c>
      <c r="Y2135" s="263">
        <v>4423.1615999999995</v>
      </c>
      <c r="Z2135" s="169"/>
      <c r="AA2135" s="169"/>
      <c r="AB2135" s="169"/>
      <c r="AC2135" s="169"/>
      <c r="AD2135" s="169"/>
      <c r="AE2135" s="169"/>
      <c r="AF2135" s="180"/>
      <c r="AG2135" s="180"/>
      <c r="AH2135" s="207">
        <v>4423.1615999999995</v>
      </c>
    </row>
    <row r="2136" spans="2:34" ht="24.75" x14ac:dyDescent="0.25">
      <c r="B2136" s="26"/>
      <c r="C2136" s="48" t="s">
        <v>2016</v>
      </c>
      <c r="D2136" s="49">
        <v>6</v>
      </c>
      <c r="E2136" s="23">
        <v>411.048</v>
      </c>
      <c r="F2136" s="286" t="s">
        <v>2522</v>
      </c>
      <c r="G2136" s="287" t="s">
        <v>2524</v>
      </c>
      <c r="H2136" s="287" t="s">
        <v>2523</v>
      </c>
      <c r="I2136" s="50">
        <v>2466.288</v>
      </c>
      <c r="J2136" s="169"/>
      <c r="K2136" s="169"/>
      <c r="L2136" s="169"/>
      <c r="M2136" s="169"/>
      <c r="N2136" s="169"/>
      <c r="O2136" s="169"/>
      <c r="P2136" s="169"/>
      <c r="Q2136" s="169"/>
      <c r="R2136" s="169"/>
      <c r="S2136" s="207"/>
      <c r="T2136" s="169"/>
      <c r="U2136" s="169"/>
      <c r="V2136" s="169"/>
      <c r="W2136" s="180"/>
      <c r="X2136" s="207">
        <v>6</v>
      </c>
      <c r="Y2136" s="263">
        <v>2466.288</v>
      </c>
      <c r="Z2136" s="169"/>
      <c r="AA2136" s="169"/>
      <c r="AB2136" s="169"/>
      <c r="AC2136" s="169"/>
      <c r="AD2136" s="169"/>
      <c r="AE2136" s="169"/>
      <c r="AF2136" s="180"/>
      <c r="AG2136" s="180"/>
      <c r="AH2136" s="207">
        <v>2466.288</v>
      </c>
    </row>
    <row r="2137" spans="2:34" ht="24.75" x14ac:dyDescent="0.25">
      <c r="B2137" s="11">
        <v>292</v>
      </c>
      <c r="C2137" s="79" t="s">
        <v>2017</v>
      </c>
      <c r="D2137" s="11"/>
      <c r="E2137" s="11"/>
      <c r="F2137" s="11"/>
      <c r="G2137" s="11"/>
      <c r="H2137" s="11"/>
      <c r="I2137" s="13">
        <v>40200.554400000001</v>
      </c>
      <c r="J2137" s="171">
        <v>0</v>
      </c>
      <c r="K2137" s="171">
        <v>0</v>
      </c>
      <c r="L2137" s="171">
        <v>0</v>
      </c>
      <c r="M2137" s="171">
        <v>0</v>
      </c>
      <c r="N2137" s="171">
        <v>0</v>
      </c>
      <c r="O2137" s="171">
        <v>0</v>
      </c>
      <c r="P2137" s="171">
        <v>2</v>
      </c>
      <c r="Q2137" s="171">
        <v>389.76</v>
      </c>
      <c r="R2137" s="171">
        <v>9</v>
      </c>
      <c r="S2137" s="185">
        <v>949.33960000000002</v>
      </c>
      <c r="T2137" s="171">
        <v>0</v>
      </c>
      <c r="U2137" s="171">
        <v>0</v>
      </c>
      <c r="V2137" s="171">
        <v>0</v>
      </c>
      <c r="W2137" s="181">
        <v>0</v>
      </c>
      <c r="X2137" s="171">
        <v>197</v>
      </c>
      <c r="Y2137" s="266">
        <v>38861.4548</v>
      </c>
      <c r="Z2137" s="171">
        <v>0</v>
      </c>
      <c r="AA2137" s="171">
        <v>0</v>
      </c>
      <c r="AB2137" s="171">
        <v>0</v>
      </c>
      <c r="AC2137" s="171">
        <v>0</v>
      </c>
      <c r="AD2137" s="171">
        <v>0</v>
      </c>
      <c r="AE2137" s="171">
        <v>0</v>
      </c>
      <c r="AF2137" s="171">
        <v>0</v>
      </c>
      <c r="AG2137" s="181">
        <v>0</v>
      </c>
      <c r="AH2137" s="185">
        <v>40200.554400000001</v>
      </c>
    </row>
    <row r="2138" spans="2:34" ht="24.75" x14ac:dyDescent="0.25">
      <c r="B2138" s="15">
        <v>29201</v>
      </c>
      <c r="C2138" s="67" t="s">
        <v>2018</v>
      </c>
      <c r="D2138" s="15"/>
      <c r="E2138" s="15"/>
      <c r="F2138" s="15"/>
      <c r="G2138" s="15"/>
      <c r="H2138" s="15"/>
      <c r="I2138" s="18">
        <v>2000</v>
      </c>
      <c r="J2138" s="173">
        <v>0</v>
      </c>
      <c r="K2138" s="173">
        <v>0</v>
      </c>
      <c r="L2138" s="173">
        <v>0</v>
      </c>
      <c r="M2138" s="173">
        <v>0</v>
      </c>
      <c r="N2138" s="173">
        <v>0</v>
      </c>
      <c r="O2138" s="173">
        <v>0</v>
      </c>
      <c r="P2138" s="173">
        <v>0</v>
      </c>
      <c r="Q2138" s="173">
        <v>0</v>
      </c>
      <c r="R2138" s="173">
        <v>0</v>
      </c>
      <c r="S2138" s="184">
        <v>0</v>
      </c>
      <c r="T2138" s="173">
        <v>0</v>
      </c>
      <c r="U2138" s="173">
        <v>0</v>
      </c>
      <c r="V2138" s="173">
        <v>0</v>
      </c>
      <c r="W2138" s="179">
        <v>0</v>
      </c>
      <c r="X2138" s="173">
        <v>2</v>
      </c>
      <c r="Y2138" s="267">
        <v>2000</v>
      </c>
      <c r="Z2138" s="173">
        <v>0</v>
      </c>
      <c r="AA2138" s="173">
        <v>0</v>
      </c>
      <c r="AB2138" s="173">
        <v>0</v>
      </c>
      <c r="AC2138" s="173">
        <v>0</v>
      </c>
      <c r="AD2138" s="173">
        <v>0</v>
      </c>
      <c r="AE2138" s="173">
        <v>0</v>
      </c>
      <c r="AF2138" s="173">
        <v>0</v>
      </c>
      <c r="AG2138" s="179">
        <v>0</v>
      </c>
      <c r="AH2138" s="184">
        <v>2000</v>
      </c>
    </row>
    <row r="2139" spans="2:34" ht="24.75" x14ac:dyDescent="0.25">
      <c r="B2139" s="119"/>
      <c r="C2139" s="48" t="s">
        <v>2019</v>
      </c>
      <c r="D2139" s="49">
        <v>2</v>
      </c>
      <c r="E2139" s="23">
        <v>1000</v>
      </c>
      <c r="F2139" s="286" t="s">
        <v>2522</v>
      </c>
      <c r="G2139" s="287" t="s">
        <v>2524</v>
      </c>
      <c r="H2139" s="287" t="s">
        <v>2523</v>
      </c>
      <c r="I2139" s="50">
        <v>2000</v>
      </c>
      <c r="J2139" s="169"/>
      <c r="K2139" s="169"/>
      <c r="L2139" s="169"/>
      <c r="M2139" s="169"/>
      <c r="N2139" s="169"/>
      <c r="O2139" s="169"/>
      <c r="P2139" s="169"/>
      <c r="Q2139" s="169"/>
      <c r="R2139" s="169"/>
      <c r="S2139" s="207"/>
      <c r="T2139" s="169"/>
      <c r="U2139" s="169"/>
      <c r="V2139" s="169"/>
      <c r="W2139" s="180"/>
      <c r="X2139" s="207">
        <v>2</v>
      </c>
      <c r="Y2139" s="263">
        <v>2000</v>
      </c>
      <c r="Z2139" s="169"/>
      <c r="AA2139" s="169"/>
      <c r="AB2139" s="169"/>
      <c r="AC2139" s="169"/>
      <c r="AD2139" s="169"/>
      <c r="AE2139" s="169"/>
      <c r="AF2139" s="180"/>
      <c r="AG2139" s="180"/>
      <c r="AH2139" s="207">
        <v>2000</v>
      </c>
    </row>
    <row r="2140" spans="2:34" ht="24.75" x14ac:dyDescent="0.25">
      <c r="B2140" s="15">
        <v>29202</v>
      </c>
      <c r="C2140" s="67" t="s">
        <v>2020</v>
      </c>
      <c r="D2140" s="15"/>
      <c r="E2140" s="15"/>
      <c r="F2140" s="15"/>
      <c r="G2140" s="15"/>
      <c r="H2140" s="15"/>
      <c r="I2140" s="18">
        <v>38200.554400000001</v>
      </c>
      <c r="J2140" s="173">
        <v>0</v>
      </c>
      <c r="K2140" s="173">
        <v>0</v>
      </c>
      <c r="L2140" s="173">
        <v>0</v>
      </c>
      <c r="M2140" s="173">
        <v>0</v>
      </c>
      <c r="N2140" s="173">
        <v>0</v>
      </c>
      <c r="O2140" s="173">
        <v>0</v>
      </c>
      <c r="P2140" s="173">
        <v>2</v>
      </c>
      <c r="Q2140" s="173">
        <v>389.76</v>
      </c>
      <c r="R2140" s="173">
        <v>9</v>
      </c>
      <c r="S2140" s="184">
        <v>949.33960000000002</v>
      </c>
      <c r="T2140" s="173">
        <v>0</v>
      </c>
      <c r="U2140" s="173">
        <v>0</v>
      </c>
      <c r="V2140" s="173">
        <v>0</v>
      </c>
      <c r="W2140" s="179">
        <v>0</v>
      </c>
      <c r="X2140" s="173">
        <v>195</v>
      </c>
      <c r="Y2140" s="267">
        <v>36861.4548</v>
      </c>
      <c r="Z2140" s="173">
        <v>0</v>
      </c>
      <c r="AA2140" s="173">
        <v>0</v>
      </c>
      <c r="AB2140" s="173">
        <v>0</v>
      </c>
      <c r="AC2140" s="173">
        <v>0</v>
      </c>
      <c r="AD2140" s="173">
        <v>0</v>
      </c>
      <c r="AE2140" s="173">
        <v>0</v>
      </c>
      <c r="AF2140" s="173">
        <v>0</v>
      </c>
      <c r="AG2140" s="179">
        <v>0</v>
      </c>
      <c r="AH2140" s="184">
        <v>38200.554400000001</v>
      </c>
    </row>
    <row r="2141" spans="2:34" ht="24.75" x14ac:dyDescent="0.25">
      <c r="B2141" s="26"/>
      <c r="C2141" s="48" t="s">
        <v>2021</v>
      </c>
      <c r="D2141" s="49">
        <v>6</v>
      </c>
      <c r="E2141" s="23">
        <v>384</v>
      </c>
      <c r="F2141" s="286" t="s">
        <v>2522</v>
      </c>
      <c r="G2141" s="287" t="s">
        <v>2524</v>
      </c>
      <c r="H2141" s="287" t="s">
        <v>2523</v>
      </c>
      <c r="I2141" s="50">
        <v>2304</v>
      </c>
      <c r="J2141" s="169"/>
      <c r="K2141" s="169"/>
      <c r="L2141" s="169"/>
      <c r="M2141" s="169"/>
      <c r="N2141" s="169"/>
      <c r="O2141" s="169"/>
      <c r="P2141" s="169"/>
      <c r="Q2141" s="169"/>
      <c r="R2141" s="169"/>
      <c r="S2141" s="207"/>
      <c r="T2141" s="169"/>
      <c r="U2141" s="169"/>
      <c r="V2141" s="169"/>
      <c r="W2141" s="180"/>
      <c r="X2141" s="207">
        <v>6</v>
      </c>
      <c r="Y2141" s="263">
        <v>2304</v>
      </c>
      <c r="Z2141" s="169"/>
      <c r="AA2141" s="169"/>
      <c r="AB2141" s="169"/>
      <c r="AC2141" s="169"/>
      <c r="AD2141" s="169"/>
      <c r="AE2141" s="169"/>
      <c r="AF2141" s="180"/>
      <c r="AG2141" s="180"/>
      <c r="AH2141" s="207">
        <v>2304</v>
      </c>
    </row>
    <row r="2142" spans="2:34" ht="24.75" x14ac:dyDescent="0.25">
      <c r="B2142" s="26"/>
      <c r="C2142" s="48" t="s">
        <v>2022</v>
      </c>
      <c r="D2142" s="49">
        <v>10</v>
      </c>
      <c r="E2142" s="23">
        <v>16.536960000000001</v>
      </c>
      <c r="F2142" s="286" t="s">
        <v>2522</v>
      </c>
      <c r="G2142" s="287" t="s">
        <v>2524</v>
      </c>
      <c r="H2142" s="287" t="s">
        <v>2523</v>
      </c>
      <c r="I2142" s="50">
        <v>165.36959999999999</v>
      </c>
      <c r="J2142" s="169"/>
      <c r="K2142" s="169"/>
      <c r="L2142" s="169"/>
      <c r="M2142" s="169"/>
      <c r="N2142" s="169"/>
      <c r="O2142" s="169"/>
      <c r="P2142" s="169"/>
      <c r="Q2142" s="169"/>
      <c r="R2142" s="169"/>
      <c r="S2142" s="207"/>
      <c r="T2142" s="169"/>
      <c r="U2142" s="169"/>
      <c r="V2142" s="169"/>
      <c r="W2142" s="180"/>
      <c r="X2142" s="207">
        <v>10</v>
      </c>
      <c r="Y2142" s="263">
        <v>165.36959999999999</v>
      </c>
      <c r="Z2142" s="169"/>
      <c r="AA2142" s="169"/>
      <c r="AB2142" s="169"/>
      <c r="AC2142" s="169"/>
      <c r="AD2142" s="169"/>
      <c r="AE2142" s="169"/>
      <c r="AF2142" s="180"/>
      <c r="AG2142" s="180"/>
      <c r="AH2142" s="207">
        <v>165.36959999999999</v>
      </c>
    </row>
    <row r="2143" spans="2:34" ht="24.75" x14ac:dyDescent="0.25">
      <c r="B2143" s="26"/>
      <c r="C2143" s="48" t="s">
        <v>2023</v>
      </c>
      <c r="D2143" s="49">
        <v>10</v>
      </c>
      <c r="E2143" s="23">
        <v>24.805440000000001</v>
      </c>
      <c r="F2143" s="286" t="s">
        <v>2522</v>
      </c>
      <c r="G2143" s="287" t="s">
        <v>2524</v>
      </c>
      <c r="H2143" s="287" t="s">
        <v>2523</v>
      </c>
      <c r="I2143" s="50">
        <v>248.05440000000002</v>
      </c>
      <c r="J2143" s="169"/>
      <c r="K2143" s="169"/>
      <c r="L2143" s="169"/>
      <c r="M2143" s="169"/>
      <c r="N2143" s="169"/>
      <c r="O2143" s="169"/>
      <c r="P2143" s="169"/>
      <c r="Q2143" s="169"/>
      <c r="R2143" s="169"/>
      <c r="S2143" s="207"/>
      <c r="T2143" s="169"/>
      <c r="U2143" s="169"/>
      <c r="V2143" s="169"/>
      <c r="W2143" s="180"/>
      <c r="X2143" s="207">
        <v>10</v>
      </c>
      <c r="Y2143" s="263">
        <v>248.05440000000002</v>
      </c>
      <c r="Z2143" s="169"/>
      <c r="AA2143" s="169"/>
      <c r="AB2143" s="169"/>
      <c r="AC2143" s="169"/>
      <c r="AD2143" s="169"/>
      <c r="AE2143" s="169"/>
      <c r="AF2143" s="180"/>
      <c r="AG2143" s="180"/>
      <c r="AH2143" s="207">
        <v>248.05440000000002</v>
      </c>
    </row>
    <row r="2144" spans="2:34" ht="24.75" x14ac:dyDescent="0.25">
      <c r="B2144" s="26"/>
      <c r="C2144" s="48" t="s">
        <v>2024</v>
      </c>
      <c r="D2144" s="49">
        <v>20</v>
      </c>
      <c r="E2144" s="23">
        <v>200</v>
      </c>
      <c r="F2144" s="286" t="s">
        <v>2522</v>
      </c>
      <c r="G2144" s="287" t="s">
        <v>2524</v>
      </c>
      <c r="H2144" s="287" t="s">
        <v>2523</v>
      </c>
      <c r="I2144" s="50">
        <v>4000</v>
      </c>
      <c r="J2144" s="169"/>
      <c r="K2144" s="169"/>
      <c r="L2144" s="169"/>
      <c r="M2144" s="169"/>
      <c r="N2144" s="169"/>
      <c r="O2144" s="169"/>
      <c r="P2144" s="169"/>
      <c r="Q2144" s="169"/>
      <c r="R2144" s="169"/>
      <c r="S2144" s="207"/>
      <c r="T2144" s="169"/>
      <c r="U2144" s="169"/>
      <c r="V2144" s="169"/>
      <c r="W2144" s="180"/>
      <c r="X2144" s="207">
        <v>20</v>
      </c>
      <c r="Y2144" s="263">
        <v>4000</v>
      </c>
      <c r="Z2144" s="169"/>
      <c r="AA2144" s="169"/>
      <c r="AB2144" s="169"/>
      <c r="AC2144" s="169"/>
      <c r="AD2144" s="169"/>
      <c r="AE2144" s="169"/>
      <c r="AF2144" s="180"/>
      <c r="AG2144" s="180"/>
      <c r="AH2144" s="207">
        <v>4000</v>
      </c>
    </row>
    <row r="2145" spans="2:34" ht="24.75" x14ac:dyDescent="0.25">
      <c r="B2145" s="26"/>
      <c r="C2145" s="48" t="s">
        <v>2025</v>
      </c>
      <c r="D2145" s="49">
        <v>2</v>
      </c>
      <c r="E2145" s="23">
        <v>338.58</v>
      </c>
      <c r="F2145" s="286" t="s">
        <v>2522</v>
      </c>
      <c r="G2145" s="287" t="s">
        <v>2524</v>
      </c>
      <c r="H2145" s="287" t="s">
        <v>2523</v>
      </c>
      <c r="I2145" s="50">
        <v>677.16</v>
      </c>
      <c r="J2145" s="169"/>
      <c r="K2145" s="169"/>
      <c r="L2145" s="169"/>
      <c r="M2145" s="169"/>
      <c r="N2145" s="169"/>
      <c r="O2145" s="169"/>
      <c r="P2145" s="169"/>
      <c r="Q2145" s="169"/>
      <c r="R2145" s="169"/>
      <c r="S2145" s="207"/>
      <c r="T2145" s="169"/>
      <c r="U2145" s="169"/>
      <c r="V2145" s="169"/>
      <c r="W2145" s="180"/>
      <c r="X2145" s="207">
        <v>2</v>
      </c>
      <c r="Y2145" s="263">
        <v>677.16</v>
      </c>
      <c r="Z2145" s="169"/>
      <c r="AA2145" s="169"/>
      <c r="AB2145" s="169"/>
      <c r="AC2145" s="169"/>
      <c r="AD2145" s="169"/>
      <c r="AE2145" s="169"/>
      <c r="AF2145" s="180"/>
      <c r="AG2145" s="180"/>
      <c r="AH2145" s="207">
        <v>677.16</v>
      </c>
    </row>
    <row r="2146" spans="2:34" ht="24.75" x14ac:dyDescent="0.25">
      <c r="B2146" s="26"/>
      <c r="C2146" s="48" t="s">
        <v>2026</v>
      </c>
      <c r="D2146" s="49">
        <v>4</v>
      </c>
      <c r="E2146" s="23">
        <v>135.0472</v>
      </c>
      <c r="F2146" s="286" t="s">
        <v>2522</v>
      </c>
      <c r="G2146" s="287" t="s">
        <v>2524</v>
      </c>
      <c r="H2146" s="287" t="s">
        <v>2523</v>
      </c>
      <c r="I2146" s="50">
        <v>540.18880000000001</v>
      </c>
      <c r="J2146" s="169"/>
      <c r="K2146" s="169"/>
      <c r="L2146" s="169"/>
      <c r="M2146" s="169"/>
      <c r="N2146" s="169"/>
      <c r="O2146" s="169"/>
      <c r="P2146" s="169"/>
      <c r="Q2146" s="169"/>
      <c r="R2146" s="169"/>
      <c r="S2146" s="207"/>
      <c r="T2146" s="169"/>
      <c r="U2146" s="169"/>
      <c r="V2146" s="169"/>
      <c r="W2146" s="180"/>
      <c r="X2146" s="207">
        <v>4</v>
      </c>
      <c r="Y2146" s="263">
        <v>540.18880000000001</v>
      </c>
      <c r="Z2146" s="169"/>
      <c r="AA2146" s="169"/>
      <c r="AB2146" s="169"/>
      <c r="AC2146" s="169"/>
      <c r="AD2146" s="169"/>
      <c r="AE2146" s="169"/>
      <c r="AF2146" s="180"/>
      <c r="AG2146" s="180"/>
      <c r="AH2146" s="207">
        <v>540.18880000000001</v>
      </c>
    </row>
    <row r="2147" spans="2:34" ht="24.75" x14ac:dyDescent="0.25">
      <c r="B2147" s="26"/>
      <c r="C2147" s="48" t="s">
        <v>2027</v>
      </c>
      <c r="D2147" s="49">
        <v>3</v>
      </c>
      <c r="E2147" s="23">
        <v>319.57</v>
      </c>
      <c r="F2147" s="286" t="s">
        <v>2522</v>
      </c>
      <c r="G2147" s="287" t="s">
        <v>2524</v>
      </c>
      <c r="H2147" s="287" t="s">
        <v>2523</v>
      </c>
      <c r="I2147" s="50">
        <v>958.71</v>
      </c>
      <c r="J2147" s="169"/>
      <c r="K2147" s="169"/>
      <c r="L2147" s="169"/>
      <c r="M2147" s="169"/>
      <c r="N2147" s="169"/>
      <c r="O2147" s="169"/>
      <c r="P2147" s="169"/>
      <c r="Q2147" s="169"/>
      <c r="R2147" s="169"/>
      <c r="S2147" s="207"/>
      <c r="T2147" s="169"/>
      <c r="U2147" s="169"/>
      <c r="V2147" s="169"/>
      <c r="W2147" s="180"/>
      <c r="X2147" s="207">
        <v>3</v>
      </c>
      <c r="Y2147" s="263">
        <v>958.71</v>
      </c>
      <c r="Z2147" s="169"/>
      <c r="AA2147" s="169"/>
      <c r="AB2147" s="169"/>
      <c r="AC2147" s="169"/>
      <c r="AD2147" s="169"/>
      <c r="AE2147" s="169"/>
      <c r="AF2147" s="180"/>
      <c r="AG2147" s="180"/>
      <c r="AH2147" s="207">
        <v>958.71</v>
      </c>
    </row>
    <row r="2148" spans="2:34" ht="24.75" x14ac:dyDescent="0.25">
      <c r="B2148" s="26"/>
      <c r="C2148" s="48" t="s">
        <v>2028</v>
      </c>
      <c r="D2148" s="49">
        <v>3</v>
      </c>
      <c r="E2148" s="23">
        <v>319.57</v>
      </c>
      <c r="F2148" s="286" t="s">
        <v>2522</v>
      </c>
      <c r="G2148" s="287" t="s">
        <v>2524</v>
      </c>
      <c r="H2148" s="287" t="s">
        <v>2523</v>
      </c>
      <c r="I2148" s="50">
        <v>958.71</v>
      </c>
      <c r="J2148" s="169"/>
      <c r="K2148" s="169"/>
      <c r="L2148" s="169"/>
      <c r="M2148" s="169"/>
      <c r="N2148" s="169"/>
      <c r="O2148" s="169"/>
      <c r="P2148" s="169"/>
      <c r="Q2148" s="169"/>
      <c r="R2148" s="169"/>
      <c r="S2148" s="207"/>
      <c r="T2148" s="169"/>
      <c r="U2148" s="169"/>
      <c r="V2148" s="169"/>
      <c r="W2148" s="180"/>
      <c r="X2148" s="207">
        <v>3</v>
      </c>
      <c r="Y2148" s="263">
        <v>958.71</v>
      </c>
      <c r="Z2148" s="169"/>
      <c r="AA2148" s="169"/>
      <c r="AB2148" s="169"/>
      <c r="AC2148" s="169"/>
      <c r="AD2148" s="169"/>
      <c r="AE2148" s="169"/>
      <c r="AF2148" s="180"/>
      <c r="AG2148" s="180"/>
      <c r="AH2148" s="207">
        <v>958.71</v>
      </c>
    </row>
    <row r="2149" spans="2:34" ht="24.75" x14ac:dyDescent="0.25">
      <c r="B2149" s="26"/>
      <c r="C2149" s="48" t="s">
        <v>2029</v>
      </c>
      <c r="D2149" s="49">
        <v>1</v>
      </c>
      <c r="E2149" s="23">
        <v>653.4</v>
      </c>
      <c r="F2149" s="286" t="s">
        <v>2522</v>
      </c>
      <c r="G2149" s="287" t="s">
        <v>2524</v>
      </c>
      <c r="H2149" s="287" t="s">
        <v>2523</v>
      </c>
      <c r="I2149" s="50">
        <v>653.4</v>
      </c>
      <c r="J2149" s="169"/>
      <c r="K2149" s="169"/>
      <c r="L2149" s="169"/>
      <c r="M2149" s="169"/>
      <c r="N2149" s="169"/>
      <c r="O2149" s="169"/>
      <c r="P2149" s="169"/>
      <c r="Q2149" s="169"/>
      <c r="R2149" s="169"/>
      <c r="S2149" s="207"/>
      <c r="T2149" s="169"/>
      <c r="U2149" s="169"/>
      <c r="V2149" s="169"/>
      <c r="W2149" s="180"/>
      <c r="X2149" s="207">
        <v>1</v>
      </c>
      <c r="Y2149" s="263">
        <v>653.4</v>
      </c>
      <c r="Z2149" s="169"/>
      <c r="AA2149" s="169"/>
      <c r="AB2149" s="169"/>
      <c r="AC2149" s="169"/>
      <c r="AD2149" s="169"/>
      <c r="AE2149" s="169"/>
      <c r="AF2149" s="180"/>
      <c r="AG2149" s="180"/>
      <c r="AH2149" s="207">
        <v>653.4</v>
      </c>
    </row>
    <row r="2150" spans="2:34" ht="24.75" x14ac:dyDescent="0.25">
      <c r="B2150" s="26"/>
      <c r="C2150" s="48" t="s">
        <v>2030</v>
      </c>
      <c r="D2150" s="49">
        <v>3</v>
      </c>
      <c r="E2150" s="23">
        <v>324</v>
      </c>
      <c r="F2150" s="286" t="s">
        <v>2522</v>
      </c>
      <c r="G2150" s="287" t="s">
        <v>2524</v>
      </c>
      <c r="H2150" s="287" t="s">
        <v>2523</v>
      </c>
      <c r="I2150" s="50">
        <v>972</v>
      </c>
      <c r="J2150" s="169"/>
      <c r="K2150" s="169"/>
      <c r="L2150" s="169"/>
      <c r="M2150" s="169"/>
      <c r="N2150" s="169"/>
      <c r="O2150" s="169"/>
      <c r="P2150" s="169"/>
      <c r="Q2150" s="169"/>
      <c r="R2150" s="169"/>
      <c r="S2150" s="207"/>
      <c r="T2150" s="169"/>
      <c r="U2150" s="169"/>
      <c r="V2150" s="169"/>
      <c r="W2150" s="180"/>
      <c r="X2150" s="207">
        <v>3</v>
      </c>
      <c r="Y2150" s="263">
        <v>972</v>
      </c>
      <c r="Z2150" s="169"/>
      <c r="AA2150" s="169"/>
      <c r="AB2150" s="169"/>
      <c r="AC2150" s="169"/>
      <c r="AD2150" s="169"/>
      <c r="AE2150" s="169"/>
      <c r="AF2150" s="180"/>
      <c r="AG2150" s="180"/>
      <c r="AH2150" s="207">
        <v>972</v>
      </c>
    </row>
    <row r="2151" spans="2:34" ht="24.75" x14ac:dyDescent="0.25">
      <c r="B2151" s="26"/>
      <c r="C2151" s="48" t="s">
        <v>2031</v>
      </c>
      <c r="D2151" s="49">
        <v>3</v>
      </c>
      <c r="E2151" s="23">
        <v>324</v>
      </c>
      <c r="F2151" s="286" t="s">
        <v>2522</v>
      </c>
      <c r="G2151" s="287" t="s">
        <v>2524</v>
      </c>
      <c r="H2151" s="287" t="s">
        <v>2523</v>
      </c>
      <c r="I2151" s="50">
        <v>972</v>
      </c>
      <c r="J2151" s="169"/>
      <c r="K2151" s="169"/>
      <c r="L2151" s="169"/>
      <c r="M2151" s="169"/>
      <c r="N2151" s="169"/>
      <c r="O2151" s="169"/>
      <c r="P2151" s="169"/>
      <c r="Q2151" s="169"/>
      <c r="R2151" s="169"/>
      <c r="S2151" s="207"/>
      <c r="T2151" s="169"/>
      <c r="U2151" s="169"/>
      <c r="V2151" s="169"/>
      <c r="W2151" s="180"/>
      <c r="X2151" s="207">
        <v>3</v>
      </c>
      <c r="Y2151" s="263">
        <v>972</v>
      </c>
      <c r="Z2151" s="169"/>
      <c r="AA2151" s="169"/>
      <c r="AB2151" s="169"/>
      <c r="AC2151" s="169"/>
      <c r="AD2151" s="169"/>
      <c r="AE2151" s="169"/>
      <c r="AF2151" s="180"/>
      <c r="AG2151" s="180"/>
      <c r="AH2151" s="207">
        <v>972</v>
      </c>
    </row>
    <row r="2152" spans="2:34" ht="24.75" x14ac:dyDescent="0.25">
      <c r="B2152" s="26"/>
      <c r="C2152" s="48" t="s">
        <v>2032</v>
      </c>
      <c r="D2152" s="49">
        <v>2</v>
      </c>
      <c r="E2152" s="23">
        <v>227.38</v>
      </c>
      <c r="F2152" s="286" t="s">
        <v>2522</v>
      </c>
      <c r="G2152" s="287" t="s">
        <v>2524</v>
      </c>
      <c r="H2152" s="287" t="s">
        <v>2523</v>
      </c>
      <c r="I2152" s="50">
        <v>454.76</v>
      </c>
      <c r="J2152" s="169"/>
      <c r="K2152" s="169"/>
      <c r="L2152" s="169"/>
      <c r="M2152" s="169"/>
      <c r="N2152" s="169"/>
      <c r="O2152" s="169"/>
      <c r="P2152" s="169"/>
      <c r="Q2152" s="169"/>
      <c r="R2152" s="169"/>
      <c r="S2152" s="207"/>
      <c r="T2152" s="169"/>
      <c r="U2152" s="169"/>
      <c r="V2152" s="169"/>
      <c r="W2152" s="180"/>
      <c r="X2152" s="207">
        <v>2</v>
      </c>
      <c r="Y2152" s="263">
        <v>454.76</v>
      </c>
      <c r="Z2152" s="169"/>
      <c r="AA2152" s="169"/>
      <c r="AB2152" s="169"/>
      <c r="AC2152" s="169"/>
      <c r="AD2152" s="169"/>
      <c r="AE2152" s="169"/>
      <c r="AF2152" s="180"/>
      <c r="AG2152" s="180"/>
      <c r="AH2152" s="207">
        <v>454.76</v>
      </c>
    </row>
    <row r="2153" spans="2:34" ht="24.75" x14ac:dyDescent="0.25">
      <c r="B2153" s="26"/>
      <c r="C2153" s="48" t="s">
        <v>2033</v>
      </c>
      <c r="D2153" s="49">
        <v>9</v>
      </c>
      <c r="E2153" s="23">
        <v>111.75120000000003</v>
      </c>
      <c r="F2153" s="286" t="s">
        <v>2522</v>
      </c>
      <c r="G2153" s="287" t="s">
        <v>2524</v>
      </c>
      <c r="H2153" s="287" t="s">
        <v>2523</v>
      </c>
      <c r="I2153" s="50">
        <v>1005.7608000000002</v>
      </c>
      <c r="J2153" s="169"/>
      <c r="K2153" s="169"/>
      <c r="L2153" s="169"/>
      <c r="M2153" s="169"/>
      <c r="N2153" s="169"/>
      <c r="O2153" s="169"/>
      <c r="P2153" s="169"/>
      <c r="Q2153" s="169"/>
      <c r="R2153" s="169">
        <v>5</v>
      </c>
      <c r="S2153" s="207">
        <v>570.13</v>
      </c>
      <c r="T2153" s="169"/>
      <c r="U2153" s="169"/>
      <c r="V2153" s="169"/>
      <c r="W2153" s="180"/>
      <c r="X2153" s="207">
        <v>4</v>
      </c>
      <c r="Y2153" s="263">
        <v>435.63080000000025</v>
      </c>
      <c r="Z2153" s="169"/>
      <c r="AA2153" s="169"/>
      <c r="AB2153" s="169"/>
      <c r="AC2153" s="169"/>
      <c r="AD2153" s="169"/>
      <c r="AE2153" s="169"/>
      <c r="AF2153" s="180"/>
      <c r="AG2153" s="180"/>
      <c r="AH2153" s="207">
        <v>1005.7608000000002</v>
      </c>
    </row>
    <row r="2154" spans="2:34" ht="24.75" x14ac:dyDescent="0.25">
      <c r="B2154" s="26"/>
      <c r="C2154" s="48" t="s">
        <v>2034</v>
      </c>
      <c r="D2154" s="49">
        <v>0</v>
      </c>
      <c r="E2154" s="23"/>
      <c r="F2154" s="286" t="s">
        <v>2522</v>
      </c>
      <c r="G2154" s="287" t="s">
        <v>2524</v>
      </c>
      <c r="H2154" s="287" t="s">
        <v>2523</v>
      </c>
      <c r="I2154" s="50">
        <v>0</v>
      </c>
      <c r="J2154" s="169"/>
      <c r="K2154" s="169"/>
      <c r="L2154" s="169"/>
      <c r="M2154" s="169"/>
      <c r="N2154" s="169"/>
      <c r="O2154" s="169"/>
      <c r="P2154" s="169"/>
      <c r="Q2154" s="169"/>
      <c r="R2154" s="169"/>
      <c r="S2154" s="207"/>
      <c r="T2154" s="169"/>
      <c r="U2154" s="169"/>
      <c r="V2154" s="169"/>
      <c r="W2154" s="180"/>
      <c r="X2154" s="207">
        <v>0</v>
      </c>
      <c r="Y2154" s="263">
        <v>0</v>
      </c>
      <c r="Z2154" s="169"/>
      <c r="AA2154" s="169"/>
      <c r="AB2154" s="169"/>
      <c r="AC2154" s="169"/>
      <c r="AD2154" s="169"/>
      <c r="AE2154" s="169"/>
      <c r="AF2154" s="180"/>
      <c r="AG2154" s="180"/>
      <c r="AH2154" s="207">
        <v>0</v>
      </c>
    </row>
    <row r="2155" spans="2:34" ht="24.75" x14ac:dyDescent="0.25">
      <c r="B2155" s="26"/>
      <c r="C2155" s="48" t="s">
        <v>2035</v>
      </c>
      <c r="D2155" s="49">
        <v>2</v>
      </c>
      <c r="E2155" s="23">
        <v>200</v>
      </c>
      <c r="F2155" s="286" t="s">
        <v>2522</v>
      </c>
      <c r="G2155" s="287" t="s">
        <v>2524</v>
      </c>
      <c r="H2155" s="287" t="s">
        <v>2523</v>
      </c>
      <c r="I2155" s="50">
        <v>400</v>
      </c>
      <c r="J2155" s="169"/>
      <c r="K2155" s="169"/>
      <c r="L2155" s="169"/>
      <c r="M2155" s="169"/>
      <c r="N2155" s="169"/>
      <c r="O2155" s="169"/>
      <c r="P2155" s="169"/>
      <c r="Q2155" s="169"/>
      <c r="R2155" s="169"/>
      <c r="S2155" s="207"/>
      <c r="T2155" s="169"/>
      <c r="U2155" s="169"/>
      <c r="V2155" s="169"/>
      <c r="W2155" s="180"/>
      <c r="X2155" s="207">
        <v>2</v>
      </c>
      <c r="Y2155" s="263">
        <v>400</v>
      </c>
      <c r="Z2155" s="169"/>
      <c r="AA2155" s="169"/>
      <c r="AB2155" s="169"/>
      <c r="AC2155" s="169"/>
      <c r="AD2155" s="169"/>
      <c r="AE2155" s="169"/>
      <c r="AF2155" s="180"/>
      <c r="AG2155" s="180"/>
      <c r="AH2155" s="207">
        <v>400</v>
      </c>
    </row>
    <row r="2156" spans="2:34" ht="24.75" x14ac:dyDescent="0.25">
      <c r="B2156" s="26"/>
      <c r="C2156" s="48" t="s">
        <v>2036</v>
      </c>
      <c r="D2156" s="49">
        <v>0</v>
      </c>
      <c r="E2156" s="23"/>
      <c r="F2156" s="286" t="s">
        <v>2522</v>
      </c>
      <c r="G2156" s="287" t="s">
        <v>2524</v>
      </c>
      <c r="H2156" s="287" t="s">
        <v>2523</v>
      </c>
      <c r="I2156" s="50">
        <v>0</v>
      </c>
      <c r="J2156" s="169"/>
      <c r="K2156" s="169"/>
      <c r="L2156" s="169"/>
      <c r="M2156" s="169"/>
      <c r="N2156" s="169"/>
      <c r="O2156" s="169"/>
      <c r="P2156" s="169"/>
      <c r="Q2156" s="169"/>
      <c r="R2156" s="169"/>
      <c r="S2156" s="207"/>
      <c r="T2156" s="169"/>
      <c r="U2156" s="169"/>
      <c r="V2156" s="169"/>
      <c r="W2156" s="180"/>
      <c r="X2156" s="207">
        <v>0</v>
      </c>
      <c r="Y2156" s="263">
        <v>0</v>
      </c>
      <c r="Z2156" s="169"/>
      <c r="AA2156" s="169"/>
      <c r="AB2156" s="169"/>
      <c r="AC2156" s="169"/>
      <c r="AD2156" s="169"/>
      <c r="AE2156" s="169"/>
      <c r="AF2156" s="180"/>
      <c r="AG2156" s="180"/>
      <c r="AH2156" s="207">
        <v>0</v>
      </c>
    </row>
    <row r="2157" spans="2:34" ht="24.75" x14ac:dyDescent="0.25">
      <c r="B2157" s="26"/>
      <c r="C2157" s="48" t="s">
        <v>2037</v>
      </c>
      <c r="D2157" s="49">
        <v>0</v>
      </c>
      <c r="E2157" s="23"/>
      <c r="F2157" s="286" t="s">
        <v>2522</v>
      </c>
      <c r="G2157" s="287" t="s">
        <v>2524</v>
      </c>
      <c r="H2157" s="287" t="s">
        <v>2523</v>
      </c>
      <c r="I2157" s="50">
        <v>0</v>
      </c>
      <c r="J2157" s="169"/>
      <c r="K2157" s="169"/>
      <c r="L2157" s="169"/>
      <c r="M2157" s="169"/>
      <c r="N2157" s="169"/>
      <c r="O2157" s="169"/>
      <c r="P2157" s="169"/>
      <c r="Q2157" s="169"/>
      <c r="R2157" s="169"/>
      <c r="S2157" s="207"/>
      <c r="T2157" s="169"/>
      <c r="U2157" s="169"/>
      <c r="V2157" s="169"/>
      <c r="W2157" s="180"/>
      <c r="X2157" s="207">
        <v>0</v>
      </c>
      <c r="Y2157" s="263">
        <v>0</v>
      </c>
      <c r="Z2157" s="169"/>
      <c r="AA2157" s="169"/>
      <c r="AB2157" s="169"/>
      <c r="AC2157" s="169"/>
      <c r="AD2157" s="169"/>
      <c r="AE2157" s="169"/>
      <c r="AF2157" s="180"/>
      <c r="AG2157" s="180"/>
      <c r="AH2157" s="207">
        <v>0</v>
      </c>
    </row>
    <row r="2158" spans="2:34" ht="24.75" x14ac:dyDescent="0.25">
      <c r="B2158" s="26"/>
      <c r="C2158" s="48" t="s">
        <v>2038</v>
      </c>
      <c r="D2158" s="49">
        <v>3</v>
      </c>
      <c r="E2158" s="23">
        <v>286.2</v>
      </c>
      <c r="F2158" s="286" t="s">
        <v>2522</v>
      </c>
      <c r="G2158" s="287" t="s">
        <v>2524</v>
      </c>
      <c r="H2158" s="287" t="s">
        <v>2523</v>
      </c>
      <c r="I2158" s="50">
        <v>858.59999999999991</v>
      </c>
      <c r="J2158" s="169"/>
      <c r="K2158" s="169"/>
      <c r="L2158" s="169"/>
      <c r="M2158" s="169"/>
      <c r="N2158" s="169"/>
      <c r="O2158" s="169"/>
      <c r="P2158" s="169"/>
      <c r="Q2158" s="169"/>
      <c r="R2158" s="169"/>
      <c r="S2158" s="207"/>
      <c r="T2158" s="169"/>
      <c r="U2158" s="169"/>
      <c r="V2158" s="169"/>
      <c r="W2158" s="180"/>
      <c r="X2158" s="207">
        <v>3</v>
      </c>
      <c r="Y2158" s="263">
        <v>858.59999999999991</v>
      </c>
      <c r="Z2158" s="169"/>
      <c r="AA2158" s="169"/>
      <c r="AB2158" s="169"/>
      <c r="AC2158" s="169"/>
      <c r="AD2158" s="169"/>
      <c r="AE2158" s="169"/>
      <c r="AF2158" s="180"/>
      <c r="AG2158" s="180"/>
      <c r="AH2158" s="207">
        <v>858.59999999999991</v>
      </c>
    </row>
    <row r="2159" spans="2:34" ht="24.75" x14ac:dyDescent="0.25">
      <c r="B2159" s="26"/>
      <c r="C2159" s="48" t="s">
        <v>2039</v>
      </c>
      <c r="D2159" s="49">
        <v>4</v>
      </c>
      <c r="E2159" s="23">
        <v>70.2</v>
      </c>
      <c r="F2159" s="286" t="s">
        <v>2522</v>
      </c>
      <c r="G2159" s="287" t="s">
        <v>2524</v>
      </c>
      <c r="H2159" s="287" t="s">
        <v>2523</v>
      </c>
      <c r="I2159" s="50">
        <v>280.8</v>
      </c>
      <c r="J2159" s="169"/>
      <c r="K2159" s="169"/>
      <c r="L2159" s="169"/>
      <c r="M2159" s="169"/>
      <c r="N2159" s="169"/>
      <c r="O2159" s="169"/>
      <c r="P2159" s="169"/>
      <c r="Q2159" s="169"/>
      <c r="R2159" s="169"/>
      <c r="S2159" s="207"/>
      <c r="T2159" s="169"/>
      <c r="U2159" s="169"/>
      <c r="V2159" s="169"/>
      <c r="W2159" s="180"/>
      <c r="X2159" s="207">
        <v>4</v>
      </c>
      <c r="Y2159" s="263">
        <v>280.8</v>
      </c>
      <c r="Z2159" s="169"/>
      <c r="AA2159" s="169"/>
      <c r="AB2159" s="169"/>
      <c r="AC2159" s="169"/>
      <c r="AD2159" s="169"/>
      <c r="AE2159" s="169"/>
      <c r="AF2159" s="180"/>
      <c r="AG2159" s="180"/>
      <c r="AH2159" s="207">
        <v>280.8</v>
      </c>
    </row>
    <row r="2160" spans="2:34" ht="24.75" x14ac:dyDescent="0.25">
      <c r="B2160" s="26"/>
      <c r="C2160" s="48" t="s">
        <v>2040</v>
      </c>
      <c r="D2160" s="49">
        <v>10</v>
      </c>
      <c r="E2160" s="23">
        <v>94.802400000000006</v>
      </c>
      <c r="F2160" s="286" t="s">
        <v>2522</v>
      </c>
      <c r="G2160" s="287" t="s">
        <v>2524</v>
      </c>
      <c r="H2160" s="287" t="s">
        <v>2523</v>
      </c>
      <c r="I2160" s="50">
        <v>948.024</v>
      </c>
      <c r="J2160" s="169"/>
      <c r="K2160" s="169"/>
      <c r="L2160" s="169"/>
      <c r="M2160" s="169"/>
      <c r="N2160" s="169"/>
      <c r="O2160" s="169"/>
      <c r="P2160" s="169"/>
      <c r="Q2160" s="169"/>
      <c r="R2160" s="169">
        <v>4</v>
      </c>
      <c r="S2160" s="207">
        <v>379.20960000000002</v>
      </c>
      <c r="T2160" s="169"/>
      <c r="U2160" s="169"/>
      <c r="V2160" s="169"/>
      <c r="W2160" s="180"/>
      <c r="X2160" s="207">
        <v>6</v>
      </c>
      <c r="Y2160" s="263">
        <v>568.81439999999998</v>
      </c>
      <c r="Z2160" s="169"/>
      <c r="AA2160" s="169"/>
      <c r="AB2160" s="169"/>
      <c r="AC2160" s="169"/>
      <c r="AD2160" s="169"/>
      <c r="AE2160" s="169"/>
      <c r="AF2160" s="180"/>
      <c r="AG2160" s="180"/>
      <c r="AH2160" s="207">
        <v>948.024</v>
      </c>
    </row>
    <row r="2161" spans="2:34" ht="24.75" x14ac:dyDescent="0.25">
      <c r="B2161" s="26"/>
      <c r="C2161" s="48" t="s">
        <v>2041</v>
      </c>
      <c r="D2161" s="49">
        <v>17</v>
      </c>
      <c r="E2161" s="23">
        <v>676.61510588235296</v>
      </c>
      <c r="F2161" s="286" t="s">
        <v>2522</v>
      </c>
      <c r="G2161" s="287" t="s">
        <v>2524</v>
      </c>
      <c r="H2161" s="287" t="s">
        <v>2523</v>
      </c>
      <c r="I2161" s="50">
        <v>11502.4568</v>
      </c>
      <c r="J2161" s="169"/>
      <c r="K2161" s="169"/>
      <c r="L2161" s="169"/>
      <c r="M2161" s="169"/>
      <c r="N2161" s="169"/>
      <c r="O2161" s="169"/>
      <c r="P2161" s="169"/>
      <c r="Q2161" s="169"/>
      <c r="R2161" s="169"/>
      <c r="S2161" s="207"/>
      <c r="T2161" s="169"/>
      <c r="U2161" s="169"/>
      <c r="V2161" s="169"/>
      <c r="W2161" s="180"/>
      <c r="X2161" s="207">
        <v>17</v>
      </c>
      <c r="Y2161" s="263">
        <v>11502.4568</v>
      </c>
      <c r="Z2161" s="169"/>
      <c r="AA2161" s="169"/>
      <c r="AB2161" s="169"/>
      <c r="AC2161" s="169"/>
      <c r="AD2161" s="169"/>
      <c r="AE2161" s="169"/>
      <c r="AF2161" s="180"/>
      <c r="AG2161" s="180"/>
      <c r="AH2161" s="207">
        <v>11502.4568</v>
      </c>
    </row>
    <row r="2162" spans="2:34" ht="24.75" x14ac:dyDescent="0.25">
      <c r="B2162" s="26"/>
      <c r="C2162" s="48" t="s">
        <v>2042</v>
      </c>
      <c r="D2162" s="49">
        <v>2</v>
      </c>
      <c r="E2162" s="23">
        <v>1000</v>
      </c>
      <c r="F2162" s="286" t="s">
        <v>2522</v>
      </c>
      <c r="G2162" s="287" t="s">
        <v>2524</v>
      </c>
      <c r="H2162" s="287" t="s">
        <v>2523</v>
      </c>
      <c r="I2162" s="50">
        <v>2000</v>
      </c>
      <c r="J2162" s="169"/>
      <c r="K2162" s="169"/>
      <c r="L2162" s="169"/>
      <c r="M2162" s="169"/>
      <c r="N2162" s="169"/>
      <c r="O2162" s="169"/>
      <c r="P2162" s="169"/>
      <c r="Q2162" s="169"/>
      <c r="R2162" s="169"/>
      <c r="S2162" s="207"/>
      <c r="T2162" s="169"/>
      <c r="U2162" s="169"/>
      <c r="V2162" s="169"/>
      <c r="W2162" s="180"/>
      <c r="X2162" s="207">
        <v>2</v>
      </c>
      <c r="Y2162" s="263">
        <v>2000</v>
      </c>
      <c r="Z2162" s="169"/>
      <c r="AA2162" s="169"/>
      <c r="AB2162" s="169"/>
      <c r="AC2162" s="169"/>
      <c r="AD2162" s="169"/>
      <c r="AE2162" s="169"/>
      <c r="AF2162" s="180"/>
      <c r="AG2162" s="180"/>
      <c r="AH2162" s="207">
        <v>2000</v>
      </c>
    </row>
    <row r="2163" spans="2:34" ht="24.75" x14ac:dyDescent="0.25">
      <c r="B2163" s="26"/>
      <c r="C2163" s="48" t="s">
        <v>2043</v>
      </c>
      <c r="D2163" s="49">
        <v>0</v>
      </c>
      <c r="E2163" s="23"/>
      <c r="F2163" s="286" t="s">
        <v>2522</v>
      </c>
      <c r="G2163" s="287" t="s">
        <v>2524</v>
      </c>
      <c r="H2163" s="287" t="s">
        <v>2523</v>
      </c>
      <c r="I2163" s="50">
        <v>0</v>
      </c>
      <c r="J2163" s="169"/>
      <c r="K2163" s="169"/>
      <c r="L2163" s="169"/>
      <c r="M2163" s="169"/>
      <c r="N2163" s="169"/>
      <c r="O2163" s="169"/>
      <c r="P2163" s="169"/>
      <c r="Q2163" s="169"/>
      <c r="R2163" s="169"/>
      <c r="S2163" s="207"/>
      <c r="T2163" s="169"/>
      <c r="U2163" s="169"/>
      <c r="V2163" s="169"/>
      <c r="W2163" s="180"/>
      <c r="X2163" s="207">
        <v>0</v>
      </c>
      <c r="Y2163" s="263">
        <v>0</v>
      </c>
      <c r="Z2163" s="169"/>
      <c r="AA2163" s="169"/>
      <c r="AB2163" s="169"/>
      <c r="AC2163" s="169"/>
      <c r="AD2163" s="169"/>
      <c r="AE2163" s="169"/>
      <c r="AF2163" s="180"/>
      <c r="AG2163" s="180"/>
      <c r="AH2163" s="207">
        <v>0</v>
      </c>
    </row>
    <row r="2164" spans="2:34" ht="24.75" x14ac:dyDescent="0.25">
      <c r="B2164" s="119"/>
      <c r="C2164" s="48" t="s">
        <v>2044</v>
      </c>
      <c r="D2164" s="49">
        <v>30</v>
      </c>
      <c r="E2164" s="23">
        <v>77</v>
      </c>
      <c r="F2164" s="286" t="s">
        <v>2522</v>
      </c>
      <c r="G2164" s="287" t="s">
        <v>2524</v>
      </c>
      <c r="H2164" s="287" t="s">
        <v>2523</v>
      </c>
      <c r="I2164" s="50">
        <v>2310</v>
      </c>
      <c r="J2164" s="169"/>
      <c r="K2164" s="169"/>
      <c r="L2164" s="169"/>
      <c r="M2164" s="169"/>
      <c r="N2164" s="169"/>
      <c r="O2164" s="169"/>
      <c r="P2164" s="169"/>
      <c r="Q2164" s="169"/>
      <c r="R2164" s="169"/>
      <c r="S2164" s="207"/>
      <c r="T2164" s="169"/>
      <c r="U2164" s="169"/>
      <c r="V2164" s="169"/>
      <c r="W2164" s="180"/>
      <c r="X2164" s="207">
        <v>30</v>
      </c>
      <c r="Y2164" s="263">
        <v>2310</v>
      </c>
      <c r="Z2164" s="169"/>
      <c r="AA2164" s="169"/>
      <c r="AB2164" s="169"/>
      <c r="AC2164" s="169"/>
      <c r="AD2164" s="169"/>
      <c r="AE2164" s="169"/>
      <c r="AF2164" s="180"/>
      <c r="AG2164" s="180"/>
      <c r="AH2164" s="207">
        <v>2310</v>
      </c>
    </row>
    <row r="2165" spans="2:34" ht="24.75" x14ac:dyDescent="0.25">
      <c r="B2165" s="119"/>
      <c r="C2165" s="48" t="s">
        <v>2045</v>
      </c>
      <c r="D2165" s="49">
        <v>20</v>
      </c>
      <c r="E2165" s="23">
        <v>81.319999999999993</v>
      </c>
      <c r="F2165" s="286" t="s">
        <v>2522</v>
      </c>
      <c r="G2165" s="287" t="s">
        <v>2524</v>
      </c>
      <c r="H2165" s="287" t="s">
        <v>2523</v>
      </c>
      <c r="I2165" s="50">
        <v>1626.3999999999999</v>
      </c>
      <c r="J2165" s="169"/>
      <c r="K2165" s="169"/>
      <c r="L2165" s="169"/>
      <c r="M2165" s="169"/>
      <c r="N2165" s="169"/>
      <c r="O2165" s="169"/>
      <c r="P2165" s="169"/>
      <c r="Q2165" s="169"/>
      <c r="R2165" s="169"/>
      <c r="S2165" s="207"/>
      <c r="T2165" s="169"/>
      <c r="U2165" s="169"/>
      <c r="V2165" s="169"/>
      <c r="W2165" s="180"/>
      <c r="X2165" s="207">
        <v>20</v>
      </c>
      <c r="Y2165" s="263">
        <v>1626.3999999999999</v>
      </c>
      <c r="Z2165" s="169"/>
      <c r="AA2165" s="169"/>
      <c r="AB2165" s="169"/>
      <c r="AC2165" s="169"/>
      <c r="AD2165" s="169"/>
      <c r="AE2165" s="169"/>
      <c r="AF2165" s="180"/>
      <c r="AG2165" s="180"/>
      <c r="AH2165" s="207">
        <v>1626.3999999999999</v>
      </c>
    </row>
    <row r="2166" spans="2:34" ht="24.75" x14ac:dyDescent="0.25">
      <c r="B2166" s="119"/>
      <c r="C2166" s="48" t="s">
        <v>2046</v>
      </c>
      <c r="D2166" s="49">
        <v>2</v>
      </c>
      <c r="E2166" s="23">
        <v>194.88</v>
      </c>
      <c r="F2166" s="286" t="s">
        <v>2522</v>
      </c>
      <c r="G2166" s="287" t="s">
        <v>2524</v>
      </c>
      <c r="H2166" s="287" t="s">
        <v>2523</v>
      </c>
      <c r="I2166" s="50">
        <v>389.76</v>
      </c>
      <c r="J2166" s="169"/>
      <c r="K2166" s="169"/>
      <c r="L2166" s="169"/>
      <c r="M2166" s="169"/>
      <c r="N2166" s="169"/>
      <c r="O2166" s="169"/>
      <c r="P2166" s="169">
        <v>2</v>
      </c>
      <c r="Q2166" s="169">
        <v>389.76</v>
      </c>
      <c r="R2166" s="169"/>
      <c r="S2166" s="207"/>
      <c r="T2166" s="169"/>
      <c r="U2166" s="169"/>
      <c r="V2166" s="169"/>
      <c r="W2166" s="180"/>
      <c r="X2166" s="207">
        <v>0</v>
      </c>
      <c r="Y2166" s="263">
        <v>0</v>
      </c>
      <c r="Z2166" s="169"/>
      <c r="AA2166" s="169"/>
      <c r="AB2166" s="169"/>
      <c r="AC2166" s="169"/>
      <c r="AD2166" s="169"/>
      <c r="AE2166" s="169"/>
      <c r="AF2166" s="180"/>
      <c r="AG2166" s="180"/>
      <c r="AH2166" s="207">
        <v>389.76</v>
      </c>
    </row>
    <row r="2167" spans="2:34" ht="24.75" x14ac:dyDescent="0.25">
      <c r="B2167" s="119"/>
      <c r="C2167" s="48" t="s">
        <v>2047</v>
      </c>
      <c r="D2167" s="49">
        <v>40</v>
      </c>
      <c r="E2167" s="23">
        <v>99.36</v>
      </c>
      <c r="F2167" s="286" t="s">
        <v>2522</v>
      </c>
      <c r="G2167" s="287" t="s">
        <v>2524</v>
      </c>
      <c r="H2167" s="287" t="s">
        <v>2523</v>
      </c>
      <c r="I2167" s="50">
        <v>3974.4</v>
      </c>
      <c r="J2167" s="169"/>
      <c r="K2167" s="169"/>
      <c r="L2167" s="169"/>
      <c r="M2167" s="169"/>
      <c r="N2167" s="169"/>
      <c r="O2167" s="169"/>
      <c r="P2167" s="169"/>
      <c r="Q2167" s="169"/>
      <c r="R2167" s="169"/>
      <c r="S2167" s="207"/>
      <c r="T2167" s="169"/>
      <c r="U2167" s="169"/>
      <c r="V2167" s="169"/>
      <c r="W2167" s="180"/>
      <c r="X2167" s="207">
        <v>40</v>
      </c>
      <c r="Y2167" s="263">
        <v>3974.4</v>
      </c>
      <c r="Z2167" s="169"/>
      <c r="AA2167" s="169"/>
      <c r="AB2167" s="169"/>
      <c r="AC2167" s="169"/>
      <c r="AD2167" s="169"/>
      <c r="AE2167" s="169"/>
      <c r="AF2167" s="180"/>
      <c r="AG2167" s="180"/>
      <c r="AH2167" s="207">
        <v>3974.4</v>
      </c>
    </row>
    <row r="2168" spans="2:34" ht="36.75" x14ac:dyDescent="0.25">
      <c r="B2168" s="11">
        <v>293</v>
      </c>
      <c r="C2168" s="79" t="s">
        <v>2048</v>
      </c>
      <c r="D2168" s="11"/>
      <c r="E2168" s="11"/>
      <c r="F2168" s="11"/>
      <c r="G2168" s="11"/>
      <c r="H2168" s="11"/>
      <c r="I2168" s="13">
        <v>25025.817199999998</v>
      </c>
      <c r="J2168" s="171">
        <v>0</v>
      </c>
      <c r="K2168" s="171">
        <v>0</v>
      </c>
      <c r="L2168" s="171">
        <v>0</v>
      </c>
      <c r="M2168" s="171">
        <v>0</v>
      </c>
      <c r="N2168" s="171">
        <v>0</v>
      </c>
      <c r="O2168" s="171">
        <v>0</v>
      </c>
      <c r="P2168" s="171">
        <v>0</v>
      </c>
      <c r="Q2168" s="171">
        <v>0</v>
      </c>
      <c r="R2168" s="171">
        <v>72</v>
      </c>
      <c r="S2168" s="185">
        <v>4211.5599999999995</v>
      </c>
      <c r="T2168" s="171">
        <v>0</v>
      </c>
      <c r="U2168" s="171">
        <v>0</v>
      </c>
      <c r="V2168" s="171">
        <v>0</v>
      </c>
      <c r="W2168" s="181">
        <v>0</v>
      </c>
      <c r="X2168" s="171">
        <v>672</v>
      </c>
      <c r="Y2168" s="266">
        <v>20814.2572</v>
      </c>
      <c r="Z2168" s="171">
        <v>0</v>
      </c>
      <c r="AA2168" s="171">
        <v>0</v>
      </c>
      <c r="AB2168" s="171">
        <v>0</v>
      </c>
      <c r="AC2168" s="171">
        <v>0</v>
      </c>
      <c r="AD2168" s="171">
        <v>0</v>
      </c>
      <c r="AE2168" s="171">
        <v>0</v>
      </c>
      <c r="AF2168" s="171">
        <v>0</v>
      </c>
      <c r="AG2168" s="181">
        <v>0</v>
      </c>
      <c r="AH2168" s="185">
        <v>25025.817199999998</v>
      </c>
    </row>
    <row r="2169" spans="2:34" ht="24.75" x14ac:dyDescent="0.25">
      <c r="B2169" s="15">
        <v>29301</v>
      </c>
      <c r="C2169" s="67" t="s">
        <v>2049</v>
      </c>
      <c r="D2169" s="15"/>
      <c r="E2169" s="15"/>
      <c r="F2169" s="15"/>
      <c r="G2169" s="15"/>
      <c r="H2169" s="15"/>
      <c r="I2169" s="18">
        <v>25025.817199999998</v>
      </c>
      <c r="J2169" s="173">
        <v>0</v>
      </c>
      <c r="K2169" s="173">
        <v>0</v>
      </c>
      <c r="L2169" s="173">
        <v>0</v>
      </c>
      <c r="M2169" s="173">
        <v>0</v>
      </c>
      <c r="N2169" s="173">
        <v>0</v>
      </c>
      <c r="O2169" s="173">
        <v>0</v>
      </c>
      <c r="P2169" s="173">
        <v>0</v>
      </c>
      <c r="Q2169" s="173">
        <v>0</v>
      </c>
      <c r="R2169" s="173">
        <v>72</v>
      </c>
      <c r="S2169" s="184">
        <v>4211.5599999999995</v>
      </c>
      <c r="T2169" s="173">
        <v>0</v>
      </c>
      <c r="U2169" s="173">
        <v>0</v>
      </c>
      <c r="V2169" s="173">
        <v>0</v>
      </c>
      <c r="W2169" s="179">
        <v>0</v>
      </c>
      <c r="X2169" s="173">
        <v>672</v>
      </c>
      <c r="Y2169" s="267">
        <v>20814.2572</v>
      </c>
      <c r="Z2169" s="173">
        <v>0</v>
      </c>
      <c r="AA2169" s="173">
        <v>0</v>
      </c>
      <c r="AB2169" s="173">
        <v>0</v>
      </c>
      <c r="AC2169" s="173">
        <v>0</v>
      </c>
      <c r="AD2169" s="173">
        <v>0</v>
      </c>
      <c r="AE2169" s="173">
        <v>0</v>
      </c>
      <c r="AF2169" s="173">
        <v>0</v>
      </c>
      <c r="AG2169" s="179">
        <v>0</v>
      </c>
      <c r="AH2169" s="184">
        <v>25025.817199999998</v>
      </c>
    </row>
    <row r="2170" spans="2:34" ht="24.75" x14ac:dyDescent="0.25">
      <c r="B2170" s="26"/>
      <c r="C2170" s="48" t="s">
        <v>2050</v>
      </c>
      <c r="D2170" s="49">
        <v>0</v>
      </c>
      <c r="E2170" s="23"/>
      <c r="F2170" s="286" t="s">
        <v>2522</v>
      </c>
      <c r="G2170" s="287" t="s">
        <v>2524</v>
      </c>
      <c r="H2170" s="287" t="s">
        <v>2523</v>
      </c>
      <c r="I2170" s="50">
        <v>0</v>
      </c>
      <c r="J2170" s="169"/>
      <c r="K2170" s="169"/>
      <c r="L2170" s="169"/>
      <c r="M2170" s="169"/>
      <c r="N2170" s="169"/>
      <c r="O2170" s="169"/>
      <c r="P2170" s="169"/>
      <c r="Q2170" s="169"/>
      <c r="R2170" s="169"/>
      <c r="S2170" s="207"/>
      <c r="T2170" s="169"/>
      <c r="U2170" s="169"/>
      <c r="V2170" s="169"/>
      <c r="W2170" s="180"/>
      <c r="X2170" s="207">
        <v>0</v>
      </c>
      <c r="Y2170" s="263">
        <v>0</v>
      </c>
      <c r="Z2170" s="169"/>
      <c r="AA2170" s="169"/>
      <c r="AB2170" s="169"/>
      <c r="AC2170" s="169"/>
      <c r="AD2170" s="169"/>
      <c r="AE2170" s="169"/>
      <c r="AF2170" s="180"/>
      <c r="AG2170" s="180"/>
      <c r="AH2170" s="207">
        <v>0</v>
      </c>
    </row>
    <row r="2171" spans="2:34" ht="24.75" x14ac:dyDescent="0.25">
      <c r="B2171" s="26"/>
      <c r="C2171" s="48" t="s">
        <v>2051</v>
      </c>
      <c r="D2171" s="49">
        <v>0</v>
      </c>
      <c r="E2171" s="23"/>
      <c r="F2171" s="286" t="s">
        <v>2522</v>
      </c>
      <c r="G2171" s="287" t="s">
        <v>2524</v>
      </c>
      <c r="H2171" s="287" t="s">
        <v>2523</v>
      </c>
      <c r="I2171" s="50">
        <v>0</v>
      </c>
      <c r="J2171" s="169"/>
      <c r="K2171" s="169"/>
      <c r="L2171" s="169"/>
      <c r="M2171" s="169"/>
      <c r="N2171" s="169"/>
      <c r="O2171" s="169"/>
      <c r="P2171" s="169"/>
      <c r="Q2171" s="169"/>
      <c r="R2171" s="169"/>
      <c r="S2171" s="207"/>
      <c r="T2171" s="169"/>
      <c r="U2171" s="169"/>
      <c r="V2171" s="169"/>
      <c r="W2171" s="180"/>
      <c r="X2171" s="207">
        <v>0</v>
      </c>
      <c r="Y2171" s="263">
        <v>0</v>
      </c>
      <c r="Z2171" s="169"/>
      <c r="AA2171" s="169"/>
      <c r="AB2171" s="169"/>
      <c r="AC2171" s="169"/>
      <c r="AD2171" s="169"/>
      <c r="AE2171" s="169"/>
      <c r="AF2171" s="180"/>
      <c r="AG2171" s="180"/>
      <c r="AH2171" s="207">
        <v>0</v>
      </c>
    </row>
    <row r="2172" spans="2:34" ht="24.75" x14ac:dyDescent="0.25">
      <c r="B2172" s="26"/>
      <c r="C2172" s="48" t="s">
        <v>2052</v>
      </c>
      <c r="D2172" s="49">
        <v>6</v>
      </c>
      <c r="E2172" s="23">
        <v>34.450000000000003</v>
      </c>
      <c r="F2172" s="286" t="s">
        <v>2522</v>
      </c>
      <c r="G2172" s="287" t="s">
        <v>2524</v>
      </c>
      <c r="H2172" s="287" t="s">
        <v>2523</v>
      </c>
      <c r="I2172" s="50">
        <v>206.70000000000002</v>
      </c>
      <c r="J2172" s="169"/>
      <c r="K2172" s="169"/>
      <c r="L2172" s="169"/>
      <c r="M2172" s="169"/>
      <c r="N2172" s="169"/>
      <c r="O2172" s="169"/>
      <c r="P2172" s="169"/>
      <c r="Q2172" s="169"/>
      <c r="R2172" s="169">
        <v>6</v>
      </c>
      <c r="S2172" s="207">
        <v>206.7</v>
      </c>
      <c r="T2172" s="169"/>
      <c r="U2172" s="169"/>
      <c r="V2172" s="169"/>
      <c r="W2172" s="180"/>
      <c r="X2172" s="207">
        <v>0</v>
      </c>
      <c r="Y2172" s="263">
        <v>0</v>
      </c>
      <c r="Z2172" s="169"/>
      <c r="AA2172" s="169"/>
      <c r="AB2172" s="169"/>
      <c r="AC2172" s="169"/>
      <c r="AD2172" s="169"/>
      <c r="AE2172" s="169"/>
      <c r="AF2172" s="180"/>
      <c r="AG2172" s="180"/>
      <c r="AH2172" s="207">
        <v>206.7</v>
      </c>
    </row>
    <row r="2173" spans="2:34" ht="24.75" x14ac:dyDescent="0.25">
      <c r="B2173" s="26"/>
      <c r="C2173" s="48" t="s">
        <v>2053</v>
      </c>
      <c r="D2173" s="49">
        <v>6</v>
      </c>
      <c r="E2173" s="23">
        <v>48.23</v>
      </c>
      <c r="F2173" s="286" t="s">
        <v>2522</v>
      </c>
      <c r="G2173" s="287" t="s">
        <v>2524</v>
      </c>
      <c r="H2173" s="287" t="s">
        <v>2523</v>
      </c>
      <c r="I2173" s="50">
        <v>289.38</v>
      </c>
      <c r="J2173" s="169"/>
      <c r="K2173" s="169"/>
      <c r="L2173" s="169"/>
      <c r="M2173" s="169"/>
      <c r="N2173" s="169"/>
      <c r="O2173" s="169"/>
      <c r="P2173" s="169"/>
      <c r="Q2173" s="169"/>
      <c r="R2173" s="169">
        <v>6</v>
      </c>
      <c r="S2173" s="207">
        <v>289.38</v>
      </c>
      <c r="T2173" s="169"/>
      <c r="U2173" s="169"/>
      <c r="V2173" s="169"/>
      <c r="W2173" s="180"/>
      <c r="X2173" s="207">
        <v>0</v>
      </c>
      <c r="Y2173" s="263">
        <v>0</v>
      </c>
      <c r="Z2173" s="169"/>
      <c r="AA2173" s="169"/>
      <c r="AB2173" s="169"/>
      <c r="AC2173" s="169"/>
      <c r="AD2173" s="169"/>
      <c r="AE2173" s="169"/>
      <c r="AF2173" s="180"/>
      <c r="AG2173" s="180"/>
      <c r="AH2173" s="207">
        <v>289.38</v>
      </c>
    </row>
    <row r="2174" spans="2:34" ht="24.75" x14ac:dyDescent="0.25">
      <c r="B2174" s="26"/>
      <c r="C2174" s="48" t="s">
        <v>2054</v>
      </c>
      <c r="D2174" s="49">
        <v>0</v>
      </c>
      <c r="E2174" s="23"/>
      <c r="F2174" s="286" t="s">
        <v>2522</v>
      </c>
      <c r="G2174" s="287" t="s">
        <v>2524</v>
      </c>
      <c r="H2174" s="287" t="s">
        <v>2523</v>
      </c>
      <c r="I2174" s="50">
        <v>0</v>
      </c>
      <c r="J2174" s="169"/>
      <c r="K2174" s="169"/>
      <c r="L2174" s="169"/>
      <c r="M2174" s="169"/>
      <c r="N2174" s="169"/>
      <c r="O2174" s="169"/>
      <c r="P2174" s="169"/>
      <c r="Q2174" s="169"/>
      <c r="R2174" s="169"/>
      <c r="S2174" s="207"/>
      <c r="T2174" s="169"/>
      <c r="U2174" s="169"/>
      <c r="V2174" s="169"/>
      <c r="W2174" s="180"/>
      <c r="X2174" s="207">
        <v>0</v>
      </c>
      <c r="Y2174" s="263">
        <v>0</v>
      </c>
      <c r="Z2174" s="169"/>
      <c r="AA2174" s="169"/>
      <c r="AB2174" s="169"/>
      <c r="AC2174" s="169"/>
      <c r="AD2174" s="169"/>
      <c r="AE2174" s="169"/>
      <c r="AF2174" s="180"/>
      <c r="AG2174" s="180"/>
      <c r="AH2174" s="207">
        <v>0</v>
      </c>
    </row>
    <row r="2175" spans="2:34" ht="24.75" x14ac:dyDescent="0.25">
      <c r="B2175" s="26"/>
      <c r="C2175" s="48" t="s">
        <v>2055</v>
      </c>
      <c r="D2175" s="49">
        <v>4</v>
      </c>
      <c r="E2175" s="23">
        <v>82.68</v>
      </c>
      <c r="F2175" s="286" t="s">
        <v>2522</v>
      </c>
      <c r="G2175" s="287" t="s">
        <v>2524</v>
      </c>
      <c r="H2175" s="287" t="s">
        <v>2523</v>
      </c>
      <c r="I2175" s="50">
        <v>330.72</v>
      </c>
      <c r="J2175" s="169"/>
      <c r="K2175" s="169"/>
      <c r="L2175" s="169"/>
      <c r="M2175" s="169"/>
      <c r="N2175" s="169"/>
      <c r="O2175" s="169"/>
      <c r="P2175" s="169"/>
      <c r="Q2175" s="169"/>
      <c r="R2175" s="169">
        <v>4</v>
      </c>
      <c r="S2175" s="207">
        <v>330.72</v>
      </c>
      <c r="T2175" s="169"/>
      <c r="U2175" s="169"/>
      <c r="V2175" s="169"/>
      <c r="W2175" s="180"/>
      <c r="X2175" s="207">
        <v>0</v>
      </c>
      <c r="Y2175" s="263">
        <v>0</v>
      </c>
      <c r="Z2175" s="169"/>
      <c r="AA2175" s="169"/>
      <c r="AB2175" s="169"/>
      <c r="AC2175" s="169"/>
      <c r="AD2175" s="169"/>
      <c r="AE2175" s="169"/>
      <c r="AF2175" s="180"/>
      <c r="AG2175" s="180"/>
      <c r="AH2175" s="207">
        <v>330.72</v>
      </c>
    </row>
    <row r="2176" spans="2:34" ht="24.75" x14ac:dyDescent="0.25">
      <c r="B2176" s="26"/>
      <c r="C2176" s="48" t="s">
        <v>2056</v>
      </c>
      <c r="D2176" s="49">
        <v>20</v>
      </c>
      <c r="E2176" s="23">
        <v>34.452000000000005</v>
      </c>
      <c r="F2176" s="286" t="s">
        <v>2522</v>
      </c>
      <c r="G2176" s="287" t="s">
        <v>2524</v>
      </c>
      <c r="H2176" s="287" t="s">
        <v>2523</v>
      </c>
      <c r="I2176" s="50">
        <v>689.04000000000008</v>
      </c>
      <c r="J2176" s="169"/>
      <c r="K2176" s="169"/>
      <c r="L2176" s="169"/>
      <c r="M2176" s="169"/>
      <c r="N2176" s="169"/>
      <c r="O2176" s="169"/>
      <c r="P2176" s="169"/>
      <c r="Q2176" s="169"/>
      <c r="R2176" s="169">
        <v>10</v>
      </c>
      <c r="S2176" s="207">
        <v>332.98</v>
      </c>
      <c r="T2176" s="169"/>
      <c r="U2176" s="169"/>
      <c r="V2176" s="169"/>
      <c r="W2176" s="180"/>
      <c r="X2176" s="207">
        <v>10</v>
      </c>
      <c r="Y2176" s="263">
        <v>356.06000000000006</v>
      </c>
      <c r="Z2176" s="169"/>
      <c r="AA2176" s="169"/>
      <c r="AB2176" s="169"/>
      <c r="AC2176" s="169"/>
      <c r="AD2176" s="169"/>
      <c r="AE2176" s="169"/>
      <c r="AF2176" s="180"/>
      <c r="AG2176" s="180"/>
      <c r="AH2176" s="207">
        <v>689.04000000000008</v>
      </c>
    </row>
    <row r="2177" spans="2:34" ht="24.75" x14ac:dyDescent="0.25">
      <c r="B2177" s="26"/>
      <c r="C2177" s="48" t="s">
        <v>2057</v>
      </c>
      <c r="D2177" s="49">
        <v>32</v>
      </c>
      <c r="E2177" s="23">
        <v>48.232624999999999</v>
      </c>
      <c r="F2177" s="286" t="s">
        <v>2522</v>
      </c>
      <c r="G2177" s="287" t="s">
        <v>2524</v>
      </c>
      <c r="H2177" s="287" t="s">
        <v>2523</v>
      </c>
      <c r="I2177" s="50">
        <v>1543.444</v>
      </c>
      <c r="J2177" s="169"/>
      <c r="K2177" s="169"/>
      <c r="L2177" s="169"/>
      <c r="M2177" s="169"/>
      <c r="N2177" s="169"/>
      <c r="O2177" s="169"/>
      <c r="P2177" s="169"/>
      <c r="Q2177" s="169"/>
      <c r="R2177" s="169">
        <v>6</v>
      </c>
      <c r="S2177" s="207">
        <v>113.76</v>
      </c>
      <c r="T2177" s="169"/>
      <c r="U2177" s="169"/>
      <c r="V2177" s="169"/>
      <c r="W2177" s="180"/>
      <c r="X2177" s="207">
        <v>26</v>
      </c>
      <c r="Y2177" s="263">
        <v>1429.684</v>
      </c>
      <c r="Z2177" s="169"/>
      <c r="AA2177" s="169"/>
      <c r="AB2177" s="169"/>
      <c r="AC2177" s="169"/>
      <c r="AD2177" s="169"/>
      <c r="AE2177" s="169"/>
      <c r="AF2177" s="180"/>
      <c r="AG2177" s="180"/>
      <c r="AH2177" s="207">
        <v>1543.444</v>
      </c>
    </row>
    <row r="2178" spans="2:34" ht="24.75" x14ac:dyDescent="0.25">
      <c r="B2178" s="26"/>
      <c r="C2178" s="48" t="s">
        <v>2058</v>
      </c>
      <c r="D2178" s="49">
        <v>22</v>
      </c>
      <c r="E2178" s="23">
        <v>82.684363636363642</v>
      </c>
      <c r="F2178" s="286" t="s">
        <v>2522</v>
      </c>
      <c r="G2178" s="287" t="s">
        <v>2524</v>
      </c>
      <c r="H2178" s="287" t="s">
        <v>2523</v>
      </c>
      <c r="I2178" s="50">
        <v>1819.056</v>
      </c>
      <c r="J2178" s="169"/>
      <c r="K2178" s="169"/>
      <c r="L2178" s="169"/>
      <c r="M2178" s="169"/>
      <c r="N2178" s="169"/>
      <c r="O2178" s="169"/>
      <c r="P2178" s="169"/>
      <c r="Q2178" s="169"/>
      <c r="R2178" s="169">
        <v>10</v>
      </c>
      <c r="S2178" s="207">
        <v>663.7</v>
      </c>
      <c r="T2178" s="169"/>
      <c r="U2178" s="169"/>
      <c r="V2178" s="169"/>
      <c r="W2178" s="180"/>
      <c r="X2178" s="207">
        <v>12</v>
      </c>
      <c r="Y2178" s="263">
        <v>1155.356</v>
      </c>
      <c r="Z2178" s="169"/>
      <c r="AA2178" s="169"/>
      <c r="AB2178" s="169"/>
      <c r="AC2178" s="169"/>
      <c r="AD2178" s="169"/>
      <c r="AE2178" s="169"/>
      <c r="AF2178" s="180"/>
      <c r="AG2178" s="180"/>
      <c r="AH2178" s="207">
        <v>1819.056</v>
      </c>
    </row>
    <row r="2179" spans="2:34" ht="24.75" x14ac:dyDescent="0.25">
      <c r="B2179" s="26"/>
      <c r="C2179" s="48" t="s">
        <v>2059</v>
      </c>
      <c r="D2179" s="49">
        <v>10</v>
      </c>
      <c r="E2179" s="23">
        <v>183.28</v>
      </c>
      <c r="F2179" s="286" t="s">
        <v>2522</v>
      </c>
      <c r="G2179" s="287" t="s">
        <v>2524</v>
      </c>
      <c r="H2179" s="287" t="s">
        <v>2523</v>
      </c>
      <c r="I2179" s="50">
        <v>1832.8</v>
      </c>
      <c r="J2179" s="169"/>
      <c r="K2179" s="169"/>
      <c r="L2179" s="169"/>
      <c r="M2179" s="169"/>
      <c r="N2179" s="169"/>
      <c r="O2179" s="169"/>
      <c r="P2179" s="169"/>
      <c r="Q2179" s="169"/>
      <c r="R2179" s="169"/>
      <c r="S2179" s="207"/>
      <c r="T2179" s="169"/>
      <c r="U2179" s="169"/>
      <c r="V2179" s="169"/>
      <c r="W2179" s="180"/>
      <c r="X2179" s="207">
        <v>10</v>
      </c>
      <c r="Y2179" s="263">
        <v>1832.8</v>
      </c>
      <c r="Z2179" s="169"/>
      <c r="AA2179" s="169"/>
      <c r="AB2179" s="169"/>
      <c r="AC2179" s="169"/>
      <c r="AD2179" s="169"/>
      <c r="AE2179" s="169"/>
      <c r="AF2179" s="180"/>
      <c r="AG2179" s="180"/>
      <c r="AH2179" s="207">
        <v>1832.8</v>
      </c>
    </row>
    <row r="2180" spans="2:34" ht="24.75" x14ac:dyDescent="0.25">
      <c r="B2180" s="26"/>
      <c r="C2180" s="48" t="s">
        <v>2060</v>
      </c>
      <c r="D2180" s="49">
        <v>10</v>
      </c>
      <c r="E2180" s="23">
        <v>90</v>
      </c>
      <c r="F2180" s="286" t="s">
        <v>2522</v>
      </c>
      <c r="G2180" s="287" t="s">
        <v>2524</v>
      </c>
      <c r="H2180" s="287" t="s">
        <v>2523</v>
      </c>
      <c r="I2180" s="50">
        <v>900</v>
      </c>
      <c r="J2180" s="169"/>
      <c r="K2180" s="169"/>
      <c r="L2180" s="169"/>
      <c r="M2180" s="169"/>
      <c r="N2180" s="169"/>
      <c r="O2180" s="169"/>
      <c r="P2180" s="169"/>
      <c r="Q2180" s="169"/>
      <c r="R2180" s="169"/>
      <c r="S2180" s="207"/>
      <c r="T2180" s="169"/>
      <c r="U2180" s="169"/>
      <c r="V2180" s="169"/>
      <c r="W2180" s="180"/>
      <c r="X2180" s="207">
        <v>10</v>
      </c>
      <c r="Y2180" s="263">
        <v>900</v>
      </c>
      <c r="Z2180" s="169"/>
      <c r="AA2180" s="169"/>
      <c r="AB2180" s="169"/>
      <c r="AC2180" s="169"/>
      <c r="AD2180" s="169"/>
      <c r="AE2180" s="169"/>
      <c r="AF2180" s="180"/>
      <c r="AG2180" s="180"/>
      <c r="AH2180" s="207">
        <v>900</v>
      </c>
    </row>
    <row r="2181" spans="2:34" ht="24.75" x14ac:dyDescent="0.25">
      <c r="B2181" s="26"/>
      <c r="C2181" s="48" t="s">
        <v>2061</v>
      </c>
      <c r="D2181" s="49">
        <v>200</v>
      </c>
      <c r="E2181" s="23">
        <v>2</v>
      </c>
      <c r="F2181" s="286" t="s">
        <v>2522</v>
      </c>
      <c r="G2181" s="287" t="s">
        <v>2524</v>
      </c>
      <c r="H2181" s="287" t="s">
        <v>2523</v>
      </c>
      <c r="I2181" s="50">
        <v>400</v>
      </c>
      <c r="J2181" s="169"/>
      <c r="K2181" s="169"/>
      <c r="L2181" s="169"/>
      <c r="M2181" s="169"/>
      <c r="N2181" s="169"/>
      <c r="O2181" s="169"/>
      <c r="P2181" s="169"/>
      <c r="Q2181" s="169"/>
      <c r="R2181" s="169"/>
      <c r="S2181" s="207"/>
      <c r="T2181" s="169"/>
      <c r="U2181" s="169"/>
      <c r="V2181" s="169"/>
      <c r="W2181" s="180"/>
      <c r="X2181" s="207">
        <v>200</v>
      </c>
      <c r="Y2181" s="263">
        <v>400</v>
      </c>
      <c r="Z2181" s="169"/>
      <c r="AA2181" s="169"/>
      <c r="AB2181" s="169"/>
      <c r="AC2181" s="169"/>
      <c r="AD2181" s="169"/>
      <c r="AE2181" s="169"/>
      <c r="AF2181" s="180"/>
      <c r="AG2181" s="180"/>
      <c r="AH2181" s="207">
        <v>400</v>
      </c>
    </row>
    <row r="2182" spans="2:34" ht="24.75" x14ac:dyDescent="0.25">
      <c r="B2182" s="26"/>
      <c r="C2182" s="48" t="s">
        <v>2062</v>
      </c>
      <c r="D2182" s="49">
        <v>2</v>
      </c>
      <c r="E2182" s="23">
        <v>179.15039999999999</v>
      </c>
      <c r="F2182" s="286" t="s">
        <v>2522</v>
      </c>
      <c r="G2182" s="287" t="s">
        <v>2524</v>
      </c>
      <c r="H2182" s="287" t="s">
        <v>2523</v>
      </c>
      <c r="I2182" s="50">
        <v>358.30079999999998</v>
      </c>
      <c r="J2182" s="169"/>
      <c r="K2182" s="169"/>
      <c r="L2182" s="169"/>
      <c r="M2182" s="169"/>
      <c r="N2182" s="169"/>
      <c r="O2182" s="169"/>
      <c r="P2182" s="169"/>
      <c r="Q2182" s="169"/>
      <c r="R2182" s="169"/>
      <c r="S2182" s="207"/>
      <c r="T2182" s="169"/>
      <c r="U2182" s="169"/>
      <c r="V2182" s="169"/>
      <c r="W2182" s="180"/>
      <c r="X2182" s="207">
        <v>2</v>
      </c>
      <c r="Y2182" s="263">
        <v>358.30079999999998</v>
      </c>
      <c r="Z2182" s="169"/>
      <c r="AA2182" s="169"/>
      <c r="AB2182" s="169"/>
      <c r="AC2182" s="169"/>
      <c r="AD2182" s="169"/>
      <c r="AE2182" s="169"/>
      <c r="AF2182" s="180"/>
      <c r="AG2182" s="180"/>
      <c r="AH2182" s="207">
        <v>358.30079999999998</v>
      </c>
    </row>
    <row r="2183" spans="2:34" ht="24.75" x14ac:dyDescent="0.25">
      <c r="B2183" s="26"/>
      <c r="C2183" s="48" t="s">
        <v>2063</v>
      </c>
      <c r="D2183" s="49">
        <v>0</v>
      </c>
      <c r="E2183" s="23"/>
      <c r="F2183" s="286" t="s">
        <v>2522</v>
      </c>
      <c r="G2183" s="287" t="s">
        <v>2524</v>
      </c>
      <c r="H2183" s="287" t="s">
        <v>2523</v>
      </c>
      <c r="I2183" s="50">
        <v>0</v>
      </c>
      <c r="J2183" s="169"/>
      <c r="K2183" s="169"/>
      <c r="L2183" s="169"/>
      <c r="M2183" s="169"/>
      <c r="N2183" s="169"/>
      <c r="O2183" s="169"/>
      <c r="P2183" s="169"/>
      <c r="Q2183" s="169"/>
      <c r="R2183" s="169"/>
      <c r="S2183" s="207"/>
      <c r="T2183" s="169"/>
      <c r="U2183" s="169"/>
      <c r="V2183" s="169"/>
      <c r="W2183" s="180"/>
      <c r="X2183" s="207">
        <v>0</v>
      </c>
      <c r="Y2183" s="263">
        <v>0</v>
      </c>
      <c r="Z2183" s="169"/>
      <c r="AA2183" s="169"/>
      <c r="AB2183" s="169"/>
      <c r="AC2183" s="169"/>
      <c r="AD2183" s="169"/>
      <c r="AE2183" s="169"/>
      <c r="AF2183" s="180"/>
      <c r="AG2183" s="180"/>
      <c r="AH2183" s="207">
        <v>0</v>
      </c>
    </row>
    <row r="2184" spans="2:34" ht="24.75" x14ac:dyDescent="0.25">
      <c r="B2184" s="26"/>
      <c r="C2184" s="48" t="s">
        <v>2064</v>
      </c>
      <c r="D2184" s="49">
        <v>4</v>
      </c>
      <c r="E2184" s="23">
        <v>29</v>
      </c>
      <c r="F2184" s="286" t="s">
        <v>2522</v>
      </c>
      <c r="G2184" s="287" t="s">
        <v>2524</v>
      </c>
      <c r="H2184" s="287" t="s">
        <v>2523</v>
      </c>
      <c r="I2184" s="50">
        <v>116</v>
      </c>
      <c r="J2184" s="169"/>
      <c r="K2184" s="169"/>
      <c r="L2184" s="169"/>
      <c r="M2184" s="169"/>
      <c r="N2184" s="169"/>
      <c r="O2184" s="169"/>
      <c r="P2184" s="169"/>
      <c r="Q2184" s="169"/>
      <c r="R2184" s="169">
        <v>2</v>
      </c>
      <c r="S2184" s="207">
        <v>129.24</v>
      </c>
      <c r="T2184" s="169"/>
      <c r="U2184" s="169"/>
      <c r="V2184" s="169"/>
      <c r="W2184" s="180"/>
      <c r="X2184" s="207">
        <v>2</v>
      </c>
      <c r="Y2184" s="263">
        <v>-13.240000000000009</v>
      </c>
      <c r="Z2184" s="169"/>
      <c r="AA2184" s="169"/>
      <c r="AB2184" s="169"/>
      <c r="AC2184" s="169"/>
      <c r="AD2184" s="169"/>
      <c r="AE2184" s="169"/>
      <c r="AF2184" s="180"/>
      <c r="AG2184" s="180"/>
      <c r="AH2184" s="207">
        <v>116</v>
      </c>
    </row>
    <row r="2185" spans="2:34" ht="24.75" x14ac:dyDescent="0.25">
      <c r="B2185" s="26"/>
      <c r="C2185" s="48" t="s">
        <v>2065</v>
      </c>
      <c r="D2185" s="49">
        <v>4</v>
      </c>
      <c r="E2185" s="23">
        <v>30</v>
      </c>
      <c r="F2185" s="286" t="s">
        <v>2522</v>
      </c>
      <c r="G2185" s="287" t="s">
        <v>2524</v>
      </c>
      <c r="H2185" s="287" t="s">
        <v>2523</v>
      </c>
      <c r="I2185" s="50">
        <v>120</v>
      </c>
      <c r="J2185" s="169"/>
      <c r="K2185" s="169"/>
      <c r="L2185" s="169"/>
      <c r="M2185" s="169"/>
      <c r="N2185" s="169"/>
      <c r="O2185" s="169"/>
      <c r="P2185" s="169"/>
      <c r="Q2185" s="169"/>
      <c r="R2185" s="169"/>
      <c r="S2185" s="207"/>
      <c r="T2185" s="169"/>
      <c r="U2185" s="169"/>
      <c r="V2185" s="169"/>
      <c r="W2185" s="180"/>
      <c r="X2185" s="207">
        <v>4</v>
      </c>
      <c r="Y2185" s="263">
        <v>120</v>
      </c>
      <c r="Z2185" s="169"/>
      <c r="AA2185" s="169"/>
      <c r="AB2185" s="169"/>
      <c r="AC2185" s="169"/>
      <c r="AD2185" s="169"/>
      <c r="AE2185" s="169"/>
      <c r="AF2185" s="180"/>
      <c r="AG2185" s="180"/>
      <c r="AH2185" s="207">
        <v>120</v>
      </c>
    </row>
    <row r="2186" spans="2:34" ht="24.75" x14ac:dyDescent="0.25">
      <c r="B2186" s="26"/>
      <c r="C2186" s="108" t="s">
        <v>2066</v>
      </c>
      <c r="D2186" s="49">
        <v>1</v>
      </c>
      <c r="E2186" s="23">
        <v>450</v>
      </c>
      <c r="F2186" s="286" t="s">
        <v>2522</v>
      </c>
      <c r="G2186" s="287" t="s">
        <v>2524</v>
      </c>
      <c r="H2186" s="287" t="s">
        <v>2523</v>
      </c>
      <c r="I2186" s="50">
        <v>450</v>
      </c>
      <c r="J2186" s="169"/>
      <c r="K2186" s="169"/>
      <c r="L2186" s="169"/>
      <c r="M2186" s="169"/>
      <c r="N2186" s="169"/>
      <c r="O2186" s="169"/>
      <c r="P2186" s="169"/>
      <c r="Q2186" s="169"/>
      <c r="R2186" s="169"/>
      <c r="S2186" s="207"/>
      <c r="T2186" s="169"/>
      <c r="U2186" s="169"/>
      <c r="V2186" s="169"/>
      <c r="W2186" s="180"/>
      <c r="X2186" s="207">
        <v>1</v>
      </c>
      <c r="Y2186" s="263">
        <v>450</v>
      </c>
      <c r="Z2186" s="169"/>
      <c r="AA2186" s="169"/>
      <c r="AB2186" s="169"/>
      <c r="AC2186" s="169"/>
      <c r="AD2186" s="169"/>
      <c r="AE2186" s="169"/>
      <c r="AF2186" s="180"/>
      <c r="AG2186" s="180"/>
      <c r="AH2186" s="207">
        <v>450</v>
      </c>
    </row>
    <row r="2187" spans="2:34" ht="24.75" x14ac:dyDescent="0.25">
      <c r="B2187" s="26"/>
      <c r="C2187" s="48" t="s">
        <v>2067</v>
      </c>
      <c r="D2187" s="49">
        <v>150</v>
      </c>
      <c r="E2187" s="23">
        <v>2.0675039999999996</v>
      </c>
      <c r="F2187" s="286" t="s">
        <v>2522</v>
      </c>
      <c r="G2187" s="287" t="s">
        <v>2524</v>
      </c>
      <c r="H2187" s="287" t="s">
        <v>2523</v>
      </c>
      <c r="I2187" s="50">
        <v>310.12559999999996</v>
      </c>
      <c r="J2187" s="169"/>
      <c r="K2187" s="169"/>
      <c r="L2187" s="169"/>
      <c r="M2187" s="169"/>
      <c r="N2187" s="169"/>
      <c r="O2187" s="169"/>
      <c r="P2187" s="169"/>
      <c r="Q2187" s="169"/>
      <c r="R2187" s="169"/>
      <c r="S2187" s="207"/>
      <c r="T2187" s="169"/>
      <c r="U2187" s="169"/>
      <c r="V2187" s="169"/>
      <c r="W2187" s="180"/>
      <c r="X2187" s="207">
        <v>150</v>
      </c>
      <c r="Y2187" s="263">
        <v>310.12559999999996</v>
      </c>
      <c r="Z2187" s="169"/>
      <c r="AA2187" s="169"/>
      <c r="AB2187" s="169"/>
      <c r="AC2187" s="169"/>
      <c r="AD2187" s="169"/>
      <c r="AE2187" s="169"/>
      <c r="AF2187" s="180"/>
      <c r="AG2187" s="180"/>
      <c r="AH2187" s="207">
        <v>310.12559999999996</v>
      </c>
    </row>
    <row r="2188" spans="2:34" ht="24.75" x14ac:dyDescent="0.25">
      <c r="B2188" s="119"/>
      <c r="C2188" s="48" t="s">
        <v>2068</v>
      </c>
      <c r="D2188" s="49">
        <v>1</v>
      </c>
      <c r="E2188" s="23">
        <v>110.24639999999999</v>
      </c>
      <c r="F2188" s="286" t="s">
        <v>2522</v>
      </c>
      <c r="G2188" s="287" t="s">
        <v>2524</v>
      </c>
      <c r="H2188" s="287" t="s">
        <v>2523</v>
      </c>
      <c r="I2188" s="50">
        <v>110.24639999999999</v>
      </c>
      <c r="J2188" s="169"/>
      <c r="K2188" s="169"/>
      <c r="L2188" s="169"/>
      <c r="M2188" s="169"/>
      <c r="N2188" s="169"/>
      <c r="O2188" s="169"/>
      <c r="P2188" s="169"/>
      <c r="Q2188" s="169"/>
      <c r="R2188" s="169"/>
      <c r="S2188" s="207"/>
      <c r="T2188" s="169"/>
      <c r="U2188" s="169"/>
      <c r="V2188" s="169"/>
      <c r="W2188" s="180"/>
      <c r="X2188" s="207">
        <v>1</v>
      </c>
      <c r="Y2188" s="263">
        <v>110.24639999999999</v>
      </c>
      <c r="Z2188" s="169"/>
      <c r="AA2188" s="169"/>
      <c r="AB2188" s="169"/>
      <c r="AC2188" s="169"/>
      <c r="AD2188" s="169"/>
      <c r="AE2188" s="169"/>
      <c r="AF2188" s="180"/>
      <c r="AG2188" s="180"/>
      <c r="AH2188" s="207">
        <v>110.24639999999999</v>
      </c>
    </row>
    <row r="2189" spans="2:34" ht="24.75" x14ac:dyDescent="0.25">
      <c r="B2189" s="119"/>
      <c r="C2189" s="48" t="s">
        <v>2069</v>
      </c>
      <c r="D2189" s="49">
        <v>100</v>
      </c>
      <c r="E2189" s="23">
        <v>96.465599999999995</v>
      </c>
      <c r="F2189" s="286" t="s">
        <v>2522</v>
      </c>
      <c r="G2189" s="287" t="s">
        <v>2524</v>
      </c>
      <c r="H2189" s="287" t="s">
        <v>2523</v>
      </c>
      <c r="I2189" s="50">
        <v>9646.56</v>
      </c>
      <c r="J2189" s="169"/>
      <c r="K2189" s="169"/>
      <c r="L2189" s="169"/>
      <c r="M2189" s="169"/>
      <c r="N2189" s="169"/>
      <c r="O2189" s="169"/>
      <c r="P2189" s="169"/>
      <c r="Q2189" s="169"/>
      <c r="R2189" s="207">
        <v>7</v>
      </c>
      <c r="S2189" s="207">
        <v>642.41</v>
      </c>
      <c r="T2189" s="169"/>
      <c r="U2189" s="169"/>
      <c r="V2189" s="169"/>
      <c r="W2189" s="180"/>
      <c r="X2189" s="207">
        <v>93</v>
      </c>
      <c r="Y2189" s="263">
        <v>9004.15</v>
      </c>
      <c r="Z2189" s="169"/>
      <c r="AA2189" s="169"/>
      <c r="AB2189" s="169"/>
      <c r="AC2189" s="169"/>
      <c r="AD2189" s="169"/>
      <c r="AE2189" s="169"/>
      <c r="AF2189" s="180"/>
      <c r="AG2189" s="180"/>
      <c r="AH2189" s="207">
        <v>9646.56</v>
      </c>
    </row>
    <row r="2190" spans="2:34" ht="24.75" x14ac:dyDescent="0.25">
      <c r="B2190" s="119"/>
      <c r="C2190" s="48" t="s">
        <v>2070</v>
      </c>
      <c r="D2190" s="49">
        <v>2</v>
      </c>
      <c r="E2190" s="23">
        <v>34.452000000000005</v>
      </c>
      <c r="F2190" s="286" t="s">
        <v>2522</v>
      </c>
      <c r="G2190" s="287" t="s">
        <v>2524</v>
      </c>
      <c r="H2190" s="287" t="s">
        <v>2523</v>
      </c>
      <c r="I2190" s="50">
        <v>68.904000000000011</v>
      </c>
      <c r="J2190" s="169"/>
      <c r="K2190" s="169"/>
      <c r="L2190" s="169"/>
      <c r="M2190" s="169"/>
      <c r="N2190" s="169"/>
      <c r="O2190" s="169"/>
      <c r="P2190" s="169"/>
      <c r="Q2190" s="169"/>
      <c r="R2190" s="169"/>
      <c r="S2190" s="207"/>
      <c r="T2190" s="169"/>
      <c r="U2190" s="169"/>
      <c r="V2190" s="169"/>
      <c r="W2190" s="180"/>
      <c r="X2190" s="207">
        <v>2</v>
      </c>
      <c r="Y2190" s="263">
        <v>68.904000000000011</v>
      </c>
      <c r="Z2190" s="169"/>
      <c r="AA2190" s="169"/>
      <c r="AB2190" s="169"/>
      <c r="AC2190" s="169"/>
      <c r="AD2190" s="169"/>
      <c r="AE2190" s="169"/>
      <c r="AF2190" s="180"/>
      <c r="AG2190" s="180"/>
      <c r="AH2190" s="207">
        <v>68.904000000000011</v>
      </c>
    </row>
    <row r="2191" spans="2:34" ht="24.75" x14ac:dyDescent="0.25">
      <c r="B2191" s="119"/>
      <c r="C2191" s="48" t="s">
        <v>2071</v>
      </c>
      <c r="D2191" s="49">
        <v>10</v>
      </c>
      <c r="E2191" s="23">
        <v>59.739999999999995</v>
      </c>
      <c r="F2191" s="286" t="s">
        <v>2522</v>
      </c>
      <c r="G2191" s="287" t="s">
        <v>2524</v>
      </c>
      <c r="H2191" s="287" t="s">
        <v>2523</v>
      </c>
      <c r="I2191" s="50">
        <v>597.4</v>
      </c>
      <c r="J2191" s="169"/>
      <c r="K2191" s="169"/>
      <c r="L2191" s="169"/>
      <c r="M2191" s="169"/>
      <c r="N2191" s="169"/>
      <c r="O2191" s="169"/>
      <c r="P2191" s="169"/>
      <c r="Q2191" s="169"/>
      <c r="R2191" s="169"/>
      <c r="S2191" s="207"/>
      <c r="T2191" s="169"/>
      <c r="U2191" s="169"/>
      <c r="V2191" s="169"/>
      <c r="W2191" s="180"/>
      <c r="X2191" s="207">
        <v>10</v>
      </c>
      <c r="Y2191" s="263">
        <v>597.4</v>
      </c>
      <c r="Z2191" s="169"/>
      <c r="AA2191" s="169"/>
      <c r="AB2191" s="169"/>
      <c r="AC2191" s="169"/>
      <c r="AD2191" s="169"/>
      <c r="AE2191" s="169"/>
      <c r="AF2191" s="180"/>
      <c r="AG2191" s="180"/>
      <c r="AH2191" s="207">
        <v>597.4</v>
      </c>
    </row>
    <row r="2192" spans="2:34" ht="24.75" x14ac:dyDescent="0.25">
      <c r="B2192" s="119"/>
      <c r="C2192" s="48" t="s">
        <v>2072</v>
      </c>
      <c r="D2192" s="49">
        <v>3</v>
      </c>
      <c r="E2192" s="23">
        <v>41.342399999999998</v>
      </c>
      <c r="F2192" s="286" t="s">
        <v>2522</v>
      </c>
      <c r="G2192" s="287" t="s">
        <v>2524</v>
      </c>
      <c r="H2192" s="287" t="s">
        <v>2523</v>
      </c>
      <c r="I2192" s="50">
        <v>124.02719999999999</v>
      </c>
      <c r="J2192" s="169"/>
      <c r="K2192" s="169"/>
      <c r="L2192" s="169"/>
      <c r="M2192" s="169"/>
      <c r="N2192" s="169"/>
      <c r="O2192" s="169"/>
      <c r="P2192" s="169"/>
      <c r="Q2192" s="169"/>
      <c r="R2192" s="169"/>
      <c r="S2192" s="207"/>
      <c r="T2192" s="169"/>
      <c r="U2192" s="169"/>
      <c r="V2192" s="169"/>
      <c r="W2192" s="180"/>
      <c r="X2192" s="207">
        <v>3</v>
      </c>
      <c r="Y2192" s="263">
        <v>124.02719999999999</v>
      </c>
      <c r="Z2192" s="169"/>
      <c r="AA2192" s="169"/>
      <c r="AB2192" s="169"/>
      <c r="AC2192" s="169"/>
      <c r="AD2192" s="169"/>
      <c r="AE2192" s="169"/>
      <c r="AF2192" s="180"/>
      <c r="AG2192" s="180"/>
      <c r="AH2192" s="207">
        <v>124.02719999999999</v>
      </c>
    </row>
    <row r="2193" spans="2:34" ht="24.75" x14ac:dyDescent="0.25">
      <c r="B2193" s="119"/>
      <c r="C2193" s="48" t="s">
        <v>2073</v>
      </c>
      <c r="D2193" s="49">
        <v>20</v>
      </c>
      <c r="E2193" s="23">
        <v>124.02720000000002</v>
      </c>
      <c r="F2193" s="286" t="s">
        <v>2522</v>
      </c>
      <c r="G2193" s="287" t="s">
        <v>2524</v>
      </c>
      <c r="H2193" s="287" t="s">
        <v>2523</v>
      </c>
      <c r="I2193" s="50">
        <v>2480.5440000000003</v>
      </c>
      <c r="J2193" s="169"/>
      <c r="K2193" s="169"/>
      <c r="L2193" s="169"/>
      <c r="M2193" s="169"/>
      <c r="N2193" s="169"/>
      <c r="O2193" s="169"/>
      <c r="P2193" s="169"/>
      <c r="Q2193" s="169"/>
      <c r="R2193" s="169">
        <v>20</v>
      </c>
      <c r="S2193" s="207">
        <v>1462.6</v>
      </c>
      <c r="T2193" s="169"/>
      <c r="U2193" s="169"/>
      <c r="V2193" s="169"/>
      <c r="W2193" s="180"/>
      <c r="X2193" s="207">
        <v>0</v>
      </c>
      <c r="Y2193" s="263">
        <v>1017.9440000000004</v>
      </c>
      <c r="Z2193" s="169"/>
      <c r="AA2193" s="169"/>
      <c r="AB2193" s="169"/>
      <c r="AC2193" s="169"/>
      <c r="AD2193" s="169"/>
      <c r="AE2193" s="169"/>
      <c r="AF2193" s="180"/>
      <c r="AG2193" s="180"/>
      <c r="AH2193" s="207">
        <v>2480.5440000000003</v>
      </c>
    </row>
    <row r="2194" spans="2:34" ht="24.75" x14ac:dyDescent="0.25">
      <c r="B2194" s="119"/>
      <c r="C2194" s="48" t="s">
        <v>2074</v>
      </c>
      <c r="D2194" s="49">
        <v>20</v>
      </c>
      <c r="E2194" s="23">
        <v>96.279999999999987</v>
      </c>
      <c r="F2194" s="286" t="s">
        <v>2522</v>
      </c>
      <c r="G2194" s="287" t="s">
        <v>2524</v>
      </c>
      <c r="H2194" s="287" t="s">
        <v>2523</v>
      </c>
      <c r="I2194" s="50">
        <v>1925.5999999999997</v>
      </c>
      <c r="J2194" s="169"/>
      <c r="K2194" s="169"/>
      <c r="L2194" s="169"/>
      <c r="M2194" s="169"/>
      <c r="N2194" s="169"/>
      <c r="O2194" s="169"/>
      <c r="P2194" s="169"/>
      <c r="Q2194" s="169"/>
      <c r="R2194" s="169"/>
      <c r="S2194" s="207"/>
      <c r="T2194" s="169"/>
      <c r="U2194" s="169"/>
      <c r="V2194" s="169"/>
      <c r="W2194" s="180"/>
      <c r="X2194" s="207">
        <v>20</v>
      </c>
      <c r="Y2194" s="263">
        <v>1925.5999999999997</v>
      </c>
      <c r="Z2194" s="169"/>
      <c r="AA2194" s="169"/>
      <c r="AB2194" s="169"/>
      <c r="AC2194" s="169"/>
      <c r="AD2194" s="169"/>
      <c r="AE2194" s="169"/>
      <c r="AF2194" s="180"/>
      <c r="AG2194" s="180"/>
      <c r="AH2194" s="207">
        <v>1925.5999999999997</v>
      </c>
    </row>
    <row r="2195" spans="2:34" ht="24.75" x14ac:dyDescent="0.25">
      <c r="B2195" s="119"/>
      <c r="C2195" s="48" t="s">
        <v>2075</v>
      </c>
      <c r="D2195" s="49">
        <v>105</v>
      </c>
      <c r="E2195" s="23">
        <v>1.6535199999999999</v>
      </c>
      <c r="F2195" s="286" t="s">
        <v>2522</v>
      </c>
      <c r="G2195" s="287" t="s">
        <v>2524</v>
      </c>
      <c r="H2195" s="287" t="s">
        <v>2523</v>
      </c>
      <c r="I2195" s="50">
        <v>173.61959999999999</v>
      </c>
      <c r="J2195" s="169"/>
      <c r="K2195" s="169"/>
      <c r="L2195" s="169"/>
      <c r="M2195" s="169"/>
      <c r="N2195" s="169"/>
      <c r="O2195" s="169"/>
      <c r="P2195" s="169"/>
      <c r="Q2195" s="169"/>
      <c r="R2195" s="169"/>
      <c r="S2195" s="207"/>
      <c r="T2195" s="169"/>
      <c r="U2195" s="169"/>
      <c r="V2195" s="169"/>
      <c r="W2195" s="180"/>
      <c r="X2195" s="207">
        <v>105</v>
      </c>
      <c r="Y2195" s="263">
        <v>173.61959999999999</v>
      </c>
      <c r="Z2195" s="169"/>
      <c r="AA2195" s="169"/>
      <c r="AB2195" s="169"/>
      <c r="AC2195" s="169"/>
      <c r="AD2195" s="169"/>
      <c r="AE2195" s="169"/>
      <c r="AF2195" s="180"/>
      <c r="AG2195" s="180"/>
      <c r="AH2195" s="207">
        <v>173.61959999999999</v>
      </c>
    </row>
    <row r="2196" spans="2:34" ht="24.75" x14ac:dyDescent="0.25">
      <c r="B2196" s="119"/>
      <c r="C2196" s="48" t="s">
        <v>2076</v>
      </c>
      <c r="D2196" s="49">
        <v>0</v>
      </c>
      <c r="E2196" s="23"/>
      <c r="F2196" s="286" t="s">
        <v>2522</v>
      </c>
      <c r="G2196" s="287" t="s">
        <v>2524</v>
      </c>
      <c r="H2196" s="287" t="s">
        <v>2523</v>
      </c>
      <c r="I2196" s="50">
        <v>0</v>
      </c>
      <c r="J2196" s="169"/>
      <c r="K2196" s="169"/>
      <c r="L2196" s="169"/>
      <c r="M2196" s="169"/>
      <c r="N2196" s="169"/>
      <c r="O2196" s="169"/>
      <c r="P2196" s="169"/>
      <c r="Q2196" s="169"/>
      <c r="R2196" s="169"/>
      <c r="S2196" s="207"/>
      <c r="T2196" s="169"/>
      <c r="U2196" s="169"/>
      <c r="V2196" s="169"/>
      <c r="W2196" s="180"/>
      <c r="X2196" s="207">
        <v>0</v>
      </c>
      <c r="Y2196" s="263">
        <v>0</v>
      </c>
      <c r="Z2196" s="169"/>
      <c r="AA2196" s="169"/>
      <c r="AB2196" s="169"/>
      <c r="AC2196" s="169"/>
      <c r="AD2196" s="169"/>
      <c r="AE2196" s="169"/>
      <c r="AF2196" s="180"/>
      <c r="AG2196" s="180"/>
      <c r="AH2196" s="207">
        <v>0</v>
      </c>
    </row>
    <row r="2197" spans="2:34" ht="24.75" x14ac:dyDescent="0.25">
      <c r="B2197" s="119"/>
      <c r="C2197" s="48" t="s">
        <v>2077</v>
      </c>
      <c r="D2197" s="49">
        <v>9</v>
      </c>
      <c r="E2197" s="23">
        <v>40.074399999999997</v>
      </c>
      <c r="F2197" s="286" t="s">
        <v>2522</v>
      </c>
      <c r="G2197" s="287" t="s">
        <v>2524</v>
      </c>
      <c r="H2197" s="287" t="s">
        <v>2523</v>
      </c>
      <c r="I2197" s="50">
        <v>360.6696</v>
      </c>
      <c r="J2197" s="169"/>
      <c r="K2197" s="169"/>
      <c r="L2197" s="169"/>
      <c r="M2197" s="169"/>
      <c r="N2197" s="169"/>
      <c r="O2197" s="169"/>
      <c r="P2197" s="169"/>
      <c r="Q2197" s="169"/>
      <c r="R2197" s="169">
        <v>1</v>
      </c>
      <c r="S2197" s="207">
        <v>40.07</v>
      </c>
      <c r="T2197" s="169"/>
      <c r="U2197" s="169"/>
      <c r="V2197" s="169"/>
      <c r="W2197" s="180"/>
      <c r="X2197" s="207">
        <v>8</v>
      </c>
      <c r="Y2197" s="263">
        <v>320.59960000000001</v>
      </c>
      <c r="Z2197" s="169"/>
      <c r="AA2197" s="169"/>
      <c r="AB2197" s="169"/>
      <c r="AC2197" s="169"/>
      <c r="AD2197" s="169"/>
      <c r="AE2197" s="169"/>
      <c r="AF2197" s="180"/>
      <c r="AG2197" s="180"/>
      <c r="AH2197" s="207">
        <v>360.6696</v>
      </c>
    </row>
    <row r="2198" spans="2:34" ht="24.75" x14ac:dyDescent="0.25">
      <c r="B2198" s="119"/>
      <c r="C2198" s="87" t="s">
        <v>2078</v>
      </c>
      <c r="D2198" s="49">
        <v>2</v>
      </c>
      <c r="E2198" s="23">
        <v>41.34</v>
      </c>
      <c r="F2198" s="286" t="s">
        <v>2522</v>
      </c>
      <c r="G2198" s="287" t="s">
        <v>2524</v>
      </c>
      <c r="H2198" s="287" t="s">
        <v>2523</v>
      </c>
      <c r="I2198" s="50">
        <v>82.68</v>
      </c>
      <c r="J2198" s="169"/>
      <c r="K2198" s="169"/>
      <c r="L2198" s="169"/>
      <c r="M2198" s="169"/>
      <c r="N2198" s="169"/>
      <c r="O2198" s="169"/>
      <c r="P2198" s="169"/>
      <c r="Q2198" s="169"/>
      <c r="R2198" s="169"/>
      <c r="S2198" s="207"/>
      <c r="T2198" s="169"/>
      <c r="U2198" s="169"/>
      <c r="V2198" s="169"/>
      <c r="W2198" s="180"/>
      <c r="X2198" s="207">
        <v>2</v>
      </c>
      <c r="Y2198" s="263">
        <v>82.68</v>
      </c>
      <c r="Z2198" s="169"/>
      <c r="AA2198" s="169"/>
      <c r="AB2198" s="169"/>
      <c r="AC2198" s="169"/>
      <c r="AD2198" s="169"/>
      <c r="AE2198" s="169"/>
      <c r="AF2198" s="180"/>
      <c r="AG2198" s="180"/>
      <c r="AH2198" s="207">
        <v>82.68</v>
      </c>
    </row>
    <row r="2199" spans="2:34" ht="24.75" x14ac:dyDescent="0.25">
      <c r="B2199" s="119"/>
      <c r="C2199" s="48" t="s">
        <v>2079</v>
      </c>
      <c r="D2199" s="49">
        <v>1</v>
      </c>
      <c r="E2199" s="23">
        <v>90</v>
      </c>
      <c r="F2199" s="286" t="s">
        <v>2522</v>
      </c>
      <c r="G2199" s="287" t="s">
        <v>2524</v>
      </c>
      <c r="H2199" s="287" t="s">
        <v>2523</v>
      </c>
      <c r="I2199" s="50">
        <v>90</v>
      </c>
      <c r="J2199" s="169"/>
      <c r="K2199" s="169"/>
      <c r="L2199" s="169"/>
      <c r="M2199" s="169"/>
      <c r="N2199" s="169"/>
      <c r="O2199" s="169"/>
      <c r="P2199" s="169"/>
      <c r="Q2199" s="169"/>
      <c r="R2199" s="169"/>
      <c r="S2199" s="207"/>
      <c r="T2199" s="169"/>
      <c r="U2199" s="169"/>
      <c r="V2199" s="169"/>
      <c r="W2199" s="180"/>
      <c r="X2199" s="207">
        <v>1</v>
      </c>
      <c r="Y2199" s="263">
        <v>90</v>
      </c>
      <c r="Z2199" s="169"/>
      <c r="AA2199" s="169"/>
      <c r="AB2199" s="169"/>
      <c r="AC2199" s="169"/>
      <c r="AD2199" s="169"/>
      <c r="AE2199" s="169"/>
      <c r="AF2199" s="180"/>
      <c r="AG2199" s="180"/>
      <c r="AH2199" s="207">
        <v>90</v>
      </c>
    </row>
    <row r="2200" spans="2:34" ht="24.75" x14ac:dyDescent="0.25">
      <c r="B2200" s="119"/>
      <c r="C2200" s="48" t="s">
        <v>2080</v>
      </c>
      <c r="D2200" s="49">
        <v>0</v>
      </c>
      <c r="E2200" s="23"/>
      <c r="F2200" s="286" t="s">
        <v>2522</v>
      </c>
      <c r="G2200" s="287" t="s">
        <v>2524</v>
      </c>
      <c r="H2200" s="287" t="s">
        <v>2523</v>
      </c>
      <c r="I2200" s="50">
        <v>0</v>
      </c>
      <c r="J2200" s="169"/>
      <c r="K2200" s="169"/>
      <c r="L2200" s="169"/>
      <c r="M2200" s="169"/>
      <c r="N2200" s="169"/>
      <c r="O2200" s="169"/>
      <c r="P2200" s="169"/>
      <c r="Q2200" s="169"/>
      <c r="R2200" s="169"/>
      <c r="S2200" s="207"/>
      <c r="T2200" s="169"/>
      <c r="U2200" s="169"/>
      <c r="V2200" s="169"/>
      <c r="W2200" s="180"/>
      <c r="X2200" s="207">
        <v>0</v>
      </c>
      <c r="Y2200" s="263">
        <v>0</v>
      </c>
      <c r="Z2200" s="169"/>
      <c r="AA2200" s="169"/>
      <c r="AB2200" s="169"/>
      <c r="AC2200" s="169"/>
      <c r="AD2200" s="169"/>
      <c r="AE2200" s="169"/>
      <c r="AF2200" s="180"/>
      <c r="AG2200" s="180"/>
      <c r="AH2200" s="207">
        <v>0</v>
      </c>
    </row>
    <row r="2201" spans="2:34" ht="36.75" x14ac:dyDescent="0.25">
      <c r="B2201" s="11">
        <v>294</v>
      </c>
      <c r="C2201" s="79" t="s">
        <v>2081</v>
      </c>
      <c r="D2201" s="11"/>
      <c r="E2201" s="11"/>
      <c r="F2201" s="11"/>
      <c r="G2201" s="11"/>
      <c r="H2201" s="11"/>
      <c r="I2201" s="13">
        <v>202101.03046649598</v>
      </c>
      <c r="J2201" s="171">
        <v>0</v>
      </c>
      <c r="K2201" s="171">
        <v>0</v>
      </c>
      <c r="L2201" s="171">
        <v>0</v>
      </c>
      <c r="M2201" s="171">
        <v>0</v>
      </c>
      <c r="N2201" s="171">
        <v>0</v>
      </c>
      <c r="O2201" s="171">
        <v>0</v>
      </c>
      <c r="P2201" s="171">
        <v>0</v>
      </c>
      <c r="Q2201" s="171">
        <v>0</v>
      </c>
      <c r="R2201" s="171">
        <v>0</v>
      </c>
      <c r="S2201" s="185">
        <v>0</v>
      </c>
      <c r="T2201" s="171">
        <v>0</v>
      </c>
      <c r="U2201" s="171">
        <v>0</v>
      </c>
      <c r="V2201" s="171">
        <v>0</v>
      </c>
      <c r="W2201" s="181">
        <v>0</v>
      </c>
      <c r="X2201" s="171">
        <v>116</v>
      </c>
      <c r="Y2201" s="266">
        <v>202101.03046649598</v>
      </c>
      <c r="Z2201" s="171">
        <v>0</v>
      </c>
      <c r="AA2201" s="171">
        <v>0</v>
      </c>
      <c r="AB2201" s="171">
        <v>0</v>
      </c>
      <c r="AC2201" s="171">
        <v>0</v>
      </c>
      <c r="AD2201" s="171">
        <v>0</v>
      </c>
      <c r="AE2201" s="171">
        <v>0</v>
      </c>
      <c r="AF2201" s="171">
        <v>0</v>
      </c>
      <c r="AG2201" s="181">
        <v>0</v>
      </c>
      <c r="AH2201" s="185">
        <v>202101.03046649598</v>
      </c>
    </row>
    <row r="2202" spans="2:34" ht="24.75" x14ac:dyDescent="0.25">
      <c r="B2202" s="15">
        <v>29403</v>
      </c>
      <c r="C2202" s="67" t="s">
        <v>2082</v>
      </c>
      <c r="D2202" s="15"/>
      <c r="E2202" s="15"/>
      <c r="F2202" s="15"/>
      <c r="G2202" s="15"/>
      <c r="H2202" s="15"/>
      <c r="I2202" s="18">
        <v>202101.03046649598</v>
      </c>
      <c r="J2202" s="173">
        <v>0</v>
      </c>
      <c r="K2202" s="173">
        <v>0</v>
      </c>
      <c r="L2202" s="173">
        <v>0</v>
      </c>
      <c r="M2202" s="173">
        <v>0</v>
      </c>
      <c r="N2202" s="173">
        <v>0</v>
      </c>
      <c r="O2202" s="173">
        <v>0</v>
      </c>
      <c r="P2202" s="173">
        <v>0</v>
      </c>
      <c r="Q2202" s="173">
        <v>0</v>
      </c>
      <c r="R2202" s="173">
        <v>0</v>
      </c>
      <c r="S2202" s="184">
        <v>0</v>
      </c>
      <c r="T2202" s="173">
        <v>0</v>
      </c>
      <c r="U2202" s="173">
        <v>0</v>
      </c>
      <c r="V2202" s="173">
        <v>0</v>
      </c>
      <c r="W2202" s="179">
        <v>0</v>
      </c>
      <c r="X2202" s="173">
        <v>116</v>
      </c>
      <c r="Y2202" s="267">
        <v>202101.03046649598</v>
      </c>
      <c r="Z2202" s="173">
        <v>0</v>
      </c>
      <c r="AA2202" s="173">
        <v>0</v>
      </c>
      <c r="AB2202" s="173">
        <v>0</v>
      </c>
      <c r="AC2202" s="173">
        <v>0</v>
      </c>
      <c r="AD2202" s="173">
        <v>0</v>
      </c>
      <c r="AE2202" s="173">
        <v>0</v>
      </c>
      <c r="AF2202" s="173">
        <v>0</v>
      </c>
      <c r="AG2202" s="179">
        <v>0</v>
      </c>
      <c r="AH2202" s="184">
        <v>202101.03046649598</v>
      </c>
    </row>
    <row r="2203" spans="2:34" ht="24.75" x14ac:dyDescent="0.25">
      <c r="B2203" s="26"/>
      <c r="C2203" s="48" t="s">
        <v>2083</v>
      </c>
      <c r="D2203" s="49">
        <v>1</v>
      </c>
      <c r="E2203" s="23"/>
      <c r="F2203" s="286" t="s">
        <v>2522</v>
      </c>
      <c r="G2203" s="287" t="s">
        <v>2524</v>
      </c>
      <c r="H2203" s="287" t="s">
        <v>2523</v>
      </c>
      <c r="I2203" s="50">
        <v>1018.4027736960001</v>
      </c>
      <c r="J2203" s="169"/>
      <c r="K2203" s="169"/>
      <c r="L2203" s="169"/>
      <c r="M2203" s="169"/>
      <c r="N2203" s="169"/>
      <c r="O2203" s="169"/>
      <c r="P2203" s="169"/>
      <c r="Q2203" s="169"/>
      <c r="R2203" s="169"/>
      <c r="S2203" s="207"/>
      <c r="T2203" s="169"/>
      <c r="U2203" s="169"/>
      <c r="V2203" s="169"/>
      <c r="W2203" s="180"/>
      <c r="X2203" s="207">
        <v>1</v>
      </c>
      <c r="Y2203" s="263">
        <v>1018.4027736960001</v>
      </c>
      <c r="Z2203" s="169"/>
      <c r="AA2203" s="169"/>
      <c r="AB2203" s="169"/>
      <c r="AC2203" s="169"/>
      <c r="AD2203" s="169"/>
      <c r="AE2203" s="169"/>
      <c r="AF2203" s="180"/>
      <c r="AG2203" s="180"/>
      <c r="AH2203" s="207">
        <v>1018.4027736960001</v>
      </c>
    </row>
    <row r="2204" spans="2:34" ht="24.75" x14ac:dyDescent="0.25">
      <c r="B2204" s="26"/>
      <c r="C2204" s="48" t="s">
        <v>2084</v>
      </c>
      <c r="D2204" s="49">
        <v>1</v>
      </c>
      <c r="E2204" s="23"/>
      <c r="F2204" s="286" t="s">
        <v>2522</v>
      </c>
      <c r="G2204" s="287" t="s">
        <v>2524</v>
      </c>
      <c r="H2204" s="287" t="s">
        <v>2523</v>
      </c>
      <c r="I2204" s="50">
        <v>1760.3</v>
      </c>
      <c r="J2204" s="169"/>
      <c r="K2204" s="169"/>
      <c r="L2204" s="169"/>
      <c r="M2204" s="169"/>
      <c r="N2204" s="169"/>
      <c r="O2204" s="169"/>
      <c r="P2204" s="169"/>
      <c r="Q2204" s="169"/>
      <c r="R2204" s="169"/>
      <c r="S2204" s="207"/>
      <c r="T2204" s="169"/>
      <c r="U2204" s="169"/>
      <c r="V2204" s="169"/>
      <c r="W2204" s="180"/>
      <c r="X2204" s="207">
        <v>1</v>
      </c>
      <c r="Y2204" s="263">
        <v>1760.3</v>
      </c>
      <c r="Z2204" s="169"/>
      <c r="AA2204" s="169"/>
      <c r="AB2204" s="169"/>
      <c r="AC2204" s="169"/>
      <c r="AD2204" s="169"/>
      <c r="AE2204" s="169"/>
      <c r="AF2204" s="180"/>
      <c r="AG2204" s="180"/>
      <c r="AH2204" s="207">
        <v>1760.3</v>
      </c>
    </row>
    <row r="2205" spans="2:34" ht="24.75" x14ac:dyDescent="0.25">
      <c r="B2205" s="26"/>
      <c r="C2205" s="48" t="s">
        <v>2085</v>
      </c>
      <c r="D2205" s="49">
        <v>6</v>
      </c>
      <c r="E2205" s="23"/>
      <c r="F2205" s="286" t="s">
        <v>2522</v>
      </c>
      <c r="G2205" s="287" t="s">
        <v>2524</v>
      </c>
      <c r="H2205" s="287" t="s">
        <v>2523</v>
      </c>
      <c r="I2205" s="50">
        <v>9756.42</v>
      </c>
      <c r="J2205" s="169"/>
      <c r="K2205" s="169"/>
      <c r="L2205" s="169"/>
      <c r="M2205" s="169"/>
      <c r="N2205" s="169"/>
      <c r="O2205" s="169"/>
      <c r="P2205" s="169"/>
      <c r="Q2205" s="169"/>
      <c r="R2205" s="169"/>
      <c r="S2205" s="207"/>
      <c r="T2205" s="169"/>
      <c r="U2205" s="169"/>
      <c r="V2205" s="169"/>
      <c r="W2205" s="180"/>
      <c r="X2205" s="207">
        <v>6</v>
      </c>
      <c r="Y2205" s="263">
        <v>9756.42</v>
      </c>
      <c r="Z2205" s="169"/>
      <c r="AA2205" s="169"/>
      <c r="AB2205" s="169"/>
      <c r="AC2205" s="169"/>
      <c r="AD2205" s="169"/>
      <c r="AE2205" s="169"/>
      <c r="AF2205" s="180"/>
      <c r="AG2205" s="180"/>
      <c r="AH2205" s="207">
        <v>9756.42</v>
      </c>
    </row>
    <row r="2206" spans="2:34" ht="24.75" x14ac:dyDescent="0.25">
      <c r="B2206" s="26"/>
      <c r="C2206" s="48" t="s">
        <v>2086</v>
      </c>
      <c r="D2206" s="49">
        <v>2</v>
      </c>
      <c r="E2206" s="23"/>
      <c r="F2206" s="286" t="s">
        <v>2522</v>
      </c>
      <c r="G2206" s="287" t="s">
        <v>2524</v>
      </c>
      <c r="H2206" s="287" t="s">
        <v>2523</v>
      </c>
      <c r="I2206" s="50">
        <v>947.75</v>
      </c>
      <c r="J2206" s="169"/>
      <c r="K2206" s="169"/>
      <c r="L2206" s="169"/>
      <c r="M2206" s="169"/>
      <c r="N2206" s="169"/>
      <c r="O2206" s="169"/>
      <c r="P2206" s="169"/>
      <c r="Q2206" s="169"/>
      <c r="R2206" s="169"/>
      <c r="S2206" s="207"/>
      <c r="T2206" s="169"/>
      <c r="U2206" s="169"/>
      <c r="V2206" s="169"/>
      <c r="W2206" s="180"/>
      <c r="X2206" s="207">
        <v>2</v>
      </c>
      <c r="Y2206" s="263">
        <v>947.75</v>
      </c>
      <c r="Z2206" s="169"/>
      <c r="AA2206" s="169"/>
      <c r="AB2206" s="169"/>
      <c r="AC2206" s="169"/>
      <c r="AD2206" s="169"/>
      <c r="AE2206" s="169"/>
      <c r="AF2206" s="180"/>
      <c r="AG2206" s="180"/>
      <c r="AH2206" s="207">
        <v>947.75</v>
      </c>
    </row>
    <row r="2207" spans="2:34" ht="24.75" x14ac:dyDescent="0.25">
      <c r="B2207" s="26"/>
      <c r="C2207" s="48" t="s">
        <v>2087</v>
      </c>
      <c r="D2207" s="49">
        <v>10</v>
      </c>
      <c r="E2207" s="23"/>
      <c r="F2207" s="286" t="s">
        <v>2522</v>
      </c>
      <c r="G2207" s="287" t="s">
        <v>2524</v>
      </c>
      <c r="H2207" s="287" t="s">
        <v>2523</v>
      </c>
      <c r="I2207" s="50">
        <v>41850.635904000002</v>
      </c>
      <c r="J2207" s="169"/>
      <c r="K2207" s="169"/>
      <c r="L2207" s="169"/>
      <c r="M2207" s="169"/>
      <c r="N2207" s="169"/>
      <c r="O2207" s="169"/>
      <c r="P2207" s="169"/>
      <c r="Q2207" s="169"/>
      <c r="R2207" s="169"/>
      <c r="S2207" s="207"/>
      <c r="T2207" s="169"/>
      <c r="U2207" s="169"/>
      <c r="V2207" s="169"/>
      <c r="W2207" s="180"/>
      <c r="X2207" s="207">
        <v>10</v>
      </c>
      <c r="Y2207" s="263">
        <v>41850.635904000002</v>
      </c>
      <c r="Z2207" s="169"/>
      <c r="AA2207" s="169"/>
      <c r="AB2207" s="169"/>
      <c r="AC2207" s="169"/>
      <c r="AD2207" s="169"/>
      <c r="AE2207" s="169"/>
      <c r="AF2207" s="180"/>
      <c r="AG2207" s="180"/>
      <c r="AH2207" s="207">
        <v>41850.635904000002</v>
      </c>
    </row>
    <row r="2208" spans="2:34" ht="24.75" x14ac:dyDescent="0.25">
      <c r="B2208" s="26"/>
      <c r="C2208" s="48" t="s">
        <v>2088</v>
      </c>
      <c r="D2208" s="57">
        <v>1</v>
      </c>
      <c r="E2208" s="23"/>
      <c r="F2208" s="286" t="s">
        <v>2522</v>
      </c>
      <c r="G2208" s="287" t="s">
        <v>2524</v>
      </c>
      <c r="H2208" s="287" t="s">
        <v>2523</v>
      </c>
      <c r="I2208" s="50">
        <v>60</v>
      </c>
      <c r="J2208" s="169"/>
      <c r="K2208" s="169"/>
      <c r="L2208" s="169"/>
      <c r="M2208" s="169"/>
      <c r="N2208" s="169"/>
      <c r="O2208" s="169"/>
      <c r="P2208" s="169"/>
      <c r="Q2208" s="169"/>
      <c r="R2208" s="169"/>
      <c r="S2208" s="207"/>
      <c r="T2208" s="169"/>
      <c r="U2208" s="169"/>
      <c r="V2208" s="169"/>
      <c r="W2208" s="180"/>
      <c r="X2208" s="207">
        <v>1</v>
      </c>
      <c r="Y2208" s="263">
        <v>60</v>
      </c>
      <c r="Z2208" s="169"/>
      <c r="AA2208" s="169"/>
      <c r="AB2208" s="169"/>
      <c r="AC2208" s="169"/>
      <c r="AD2208" s="169"/>
      <c r="AE2208" s="169"/>
      <c r="AF2208" s="180"/>
      <c r="AG2208" s="180"/>
      <c r="AH2208" s="207">
        <v>60</v>
      </c>
    </row>
    <row r="2209" spans="2:34" ht="24.75" x14ac:dyDescent="0.25">
      <c r="B2209" s="26"/>
      <c r="C2209" s="48" t="s">
        <v>2089</v>
      </c>
      <c r="D2209" s="49">
        <v>1</v>
      </c>
      <c r="E2209" s="23"/>
      <c r="F2209" s="286" t="s">
        <v>2522</v>
      </c>
      <c r="G2209" s="287" t="s">
        <v>2524</v>
      </c>
      <c r="H2209" s="287" t="s">
        <v>2523</v>
      </c>
      <c r="I2209" s="50">
        <v>536.07000000000005</v>
      </c>
      <c r="J2209" s="169"/>
      <c r="K2209" s="169"/>
      <c r="L2209" s="169"/>
      <c r="M2209" s="169"/>
      <c r="N2209" s="169"/>
      <c r="O2209" s="169"/>
      <c r="P2209" s="169"/>
      <c r="Q2209" s="169"/>
      <c r="R2209" s="169"/>
      <c r="S2209" s="207"/>
      <c r="T2209" s="169"/>
      <c r="U2209" s="169"/>
      <c r="V2209" s="169"/>
      <c r="W2209" s="180"/>
      <c r="X2209" s="207">
        <v>1</v>
      </c>
      <c r="Y2209" s="263">
        <v>536.07000000000005</v>
      </c>
      <c r="Z2209" s="169"/>
      <c r="AA2209" s="169"/>
      <c r="AB2209" s="169"/>
      <c r="AC2209" s="169"/>
      <c r="AD2209" s="169"/>
      <c r="AE2209" s="169"/>
      <c r="AF2209" s="180"/>
      <c r="AG2209" s="180"/>
      <c r="AH2209" s="207">
        <v>536.07000000000005</v>
      </c>
    </row>
    <row r="2210" spans="2:34" ht="24.75" x14ac:dyDescent="0.25">
      <c r="B2210" s="26"/>
      <c r="C2210" s="48" t="s">
        <v>2090</v>
      </c>
      <c r="D2210" s="49">
        <v>1</v>
      </c>
      <c r="E2210" s="23"/>
      <c r="F2210" s="286" t="s">
        <v>2522</v>
      </c>
      <c r="G2210" s="287" t="s">
        <v>2524</v>
      </c>
      <c r="H2210" s="287" t="s">
        <v>2523</v>
      </c>
      <c r="I2210" s="50">
        <v>1564.92</v>
      </c>
      <c r="J2210" s="169"/>
      <c r="K2210" s="169"/>
      <c r="L2210" s="169"/>
      <c r="M2210" s="169"/>
      <c r="N2210" s="169"/>
      <c r="O2210" s="169"/>
      <c r="P2210" s="169"/>
      <c r="Q2210" s="169"/>
      <c r="R2210" s="169"/>
      <c r="S2210" s="207"/>
      <c r="T2210" s="169"/>
      <c r="U2210" s="169"/>
      <c r="V2210" s="169"/>
      <c r="W2210" s="180"/>
      <c r="X2210" s="207">
        <v>1</v>
      </c>
      <c r="Y2210" s="263">
        <v>1564.92</v>
      </c>
      <c r="Z2210" s="169"/>
      <c r="AA2210" s="169"/>
      <c r="AB2210" s="169"/>
      <c r="AC2210" s="169"/>
      <c r="AD2210" s="169"/>
      <c r="AE2210" s="169"/>
      <c r="AF2210" s="180"/>
      <c r="AG2210" s="180"/>
      <c r="AH2210" s="207">
        <v>1564.92</v>
      </c>
    </row>
    <row r="2211" spans="2:34" ht="24.75" x14ac:dyDescent="0.25">
      <c r="B2211" s="26"/>
      <c r="C2211" s="48" t="s">
        <v>2091</v>
      </c>
      <c r="D2211" s="49">
        <v>1</v>
      </c>
      <c r="E2211" s="23"/>
      <c r="F2211" s="286" t="s">
        <v>2522</v>
      </c>
      <c r="G2211" s="287" t="s">
        <v>2524</v>
      </c>
      <c r="H2211" s="287" t="s">
        <v>2523</v>
      </c>
      <c r="I2211" s="50">
        <v>457.51</v>
      </c>
      <c r="J2211" s="169"/>
      <c r="K2211" s="169"/>
      <c r="L2211" s="169"/>
      <c r="M2211" s="169"/>
      <c r="N2211" s="169"/>
      <c r="O2211" s="169"/>
      <c r="P2211" s="169"/>
      <c r="Q2211" s="169"/>
      <c r="R2211" s="169"/>
      <c r="S2211" s="207"/>
      <c r="T2211" s="169"/>
      <c r="U2211" s="169"/>
      <c r="V2211" s="169"/>
      <c r="W2211" s="180"/>
      <c r="X2211" s="207">
        <v>1</v>
      </c>
      <c r="Y2211" s="263">
        <v>457.51</v>
      </c>
      <c r="Z2211" s="169"/>
      <c r="AA2211" s="169"/>
      <c r="AB2211" s="169"/>
      <c r="AC2211" s="169"/>
      <c r="AD2211" s="169"/>
      <c r="AE2211" s="169"/>
      <c r="AF2211" s="180"/>
      <c r="AG2211" s="180"/>
      <c r="AH2211" s="207">
        <v>457.51</v>
      </c>
    </row>
    <row r="2212" spans="2:34" ht="24.75" x14ac:dyDescent="0.25">
      <c r="B2212" s="26"/>
      <c r="C2212" s="48" t="s">
        <v>2092</v>
      </c>
      <c r="D2212" s="49">
        <v>4</v>
      </c>
      <c r="E2212" s="23"/>
      <c r="F2212" s="286" t="s">
        <v>2522</v>
      </c>
      <c r="G2212" s="287" t="s">
        <v>2524</v>
      </c>
      <c r="H2212" s="287" t="s">
        <v>2523</v>
      </c>
      <c r="I2212" s="50">
        <v>6802.24</v>
      </c>
      <c r="J2212" s="169"/>
      <c r="K2212" s="169"/>
      <c r="L2212" s="169"/>
      <c r="M2212" s="169"/>
      <c r="N2212" s="169"/>
      <c r="O2212" s="169"/>
      <c r="P2212" s="169"/>
      <c r="Q2212" s="169"/>
      <c r="R2212" s="169"/>
      <c r="S2212" s="207"/>
      <c r="T2212" s="169"/>
      <c r="U2212" s="169"/>
      <c r="V2212" s="169"/>
      <c r="W2212" s="180"/>
      <c r="X2212" s="207">
        <v>4</v>
      </c>
      <c r="Y2212" s="263">
        <v>6802.24</v>
      </c>
      <c r="Z2212" s="169"/>
      <c r="AA2212" s="169"/>
      <c r="AB2212" s="169"/>
      <c r="AC2212" s="169"/>
      <c r="AD2212" s="169"/>
      <c r="AE2212" s="169"/>
      <c r="AF2212" s="180"/>
      <c r="AG2212" s="180"/>
      <c r="AH2212" s="207">
        <v>6802.24</v>
      </c>
    </row>
    <row r="2213" spans="2:34" ht="24.75" x14ac:dyDescent="0.25">
      <c r="B2213" s="26"/>
      <c r="C2213" s="48" t="s">
        <v>2093</v>
      </c>
      <c r="D2213" s="57">
        <v>4</v>
      </c>
      <c r="E2213" s="23"/>
      <c r="F2213" s="286" t="s">
        <v>2522</v>
      </c>
      <c r="G2213" s="287" t="s">
        <v>2524</v>
      </c>
      <c r="H2213" s="287" t="s">
        <v>2523</v>
      </c>
      <c r="I2213" s="50">
        <v>361.7</v>
      </c>
      <c r="J2213" s="169"/>
      <c r="K2213" s="169"/>
      <c r="L2213" s="169"/>
      <c r="M2213" s="169"/>
      <c r="N2213" s="169"/>
      <c r="O2213" s="169"/>
      <c r="P2213" s="169"/>
      <c r="Q2213" s="169"/>
      <c r="R2213" s="169"/>
      <c r="S2213" s="207"/>
      <c r="T2213" s="169"/>
      <c r="U2213" s="169"/>
      <c r="V2213" s="169"/>
      <c r="W2213" s="180"/>
      <c r="X2213" s="207">
        <v>4</v>
      </c>
      <c r="Y2213" s="263">
        <v>361.7</v>
      </c>
      <c r="Z2213" s="169"/>
      <c r="AA2213" s="169"/>
      <c r="AB2213" s="169"/>
      <c r="AC2213" s="169"/>
      <c r="AD2213" s="169"/>
      <c r="AE2213" s="169"/>
      <c r="AF2213" s="180"/>
      <c r="AG2213" s="180"/>
      <c r="AH2213" s="207">
        <v>361.7</v>
      </c>
    </row>
    <row r="2214" spans="2:34" ht="24.75" x14ac:dyDescent="0.25">
      <c r="B2214" s="51"/>
      <c r="C2214" s="48" t="s">
        <v>2094</v>
      </c>
      <c r="D2214" s="49">
        <v>5</v>
      </c>
      <c r="E2214" s="23"/>
      <c r="F2214" s="286" t="s">
        <v>2522</v>
      </c>
      <c r="G2214" s="287" t="s">
        <v>2524</v>
      </c>
      <c r="H2214" s="287" t="s">
        <v>2523</v>
      </c>
      <c r="I2214" s="50">
        <v>4107.25</v>
      </c>
      <c r="J2214" s="169"/>
      <c r="K2214" s="169"/>
      <c r="L2214" s="169"/>
      <c r="M2214" s="169"/>
      <c r="N2214" s="169"/>
      <c r="O2214" s="169"/>
      <c r="P2214" s="169"/>
      <c r="Q2214" s="169"/>
      <c r="R2214" s="169"/>
      <c r="S2214" s="207"/>
      <c r="T2214" s="169"/>
      <c r="U2214" s="169"/>
      <c r="V2214" s="169"/>
      <c r="W2214" s="180"/>
      <c r="X2214" s="207">
        <v>5</v>
      </c>
      <c r="Y2214" s="263">
        <v>4107.25</v>
      </c>
      <c r="Z2214" s="169"/>
      <c r="AA2214" s="169"/>
      <c r="AB2214" s="169"/>
      <c r="AC2214" s="169"/>
      <c r="AD2214" s="169"/>
      <c r="AE2214" s="169"/>
      <c r="AF2214" s="180"/>
      <c r="AG2214" s="180"/>
      <c r="AH2214" s="207">
        <v>4107.25</v>
      </c>
    </row>
    <row r="2215" spans="2:34" ht="24.75" x14ac:dyDescent="0.25">
      <c r="B2215" s="51"/>
      <c r="C2215" s="48" t="s">
        <v>2095</v>
      </c>
      <c r="D2215" s="49">
        <v>5</v>
      </c>
      <c r="E2215" s="23"/>
      <c r="F2215" s="286" t="s">
        <v>2522</v>
      </c>
      <c r="G2215" s="287" t="s">
        <v>2524</v>
      </c>
      <c r="H2215" s="287" t="s">
        <v>2523</v>
      </c>
      <c r="I2215" s="50">
        <v>1225.48</v>
      </c>
      <c r="J2215" s="169"/>
      <c r="K2215" s="169"/>
      <c r="L2215" s="169"/>
      <c r="M2215" s="169"/>
      <c r="N2215" s="169"/>
      <c r="O2215" s="169"/>
      <c r="P2215" s="169"/>
      <c r="Q2215" s="169"/>
      <c r="R2215" s="169"/>
      <c r="S2215" s="207"/>
      <c r="T2215" s="169"/>
      <c r="U2215" s="169"/>
      <c r="V2215" s="169"/>
      <c r="W2215" s="180"/>
      <c r="X2215" s="207">
        <v>5</v>
      </c>
      <c r="Y2215" s="263">
        <v>1225.48</v>
      </c>
      <c r="Z2215" s="169"/>
      <c r="AA2215" s="169"/>
      <c r="AB2215" s="169"/>
      <c r="AC2215" s="169"/>
      <c r="AD2215" s="169"/>
      <c r="AE2215" s="169"/>
      <c r="AF2215" s="180"/>
      <c r="AG2215" s="180"/>
      <c r="AH2215" s="207">
        <v>1225.48</v>
      </c>
    </row>
    <row r="2216" spans="2:34" ht="24.75" x14ac:dyDescent="0.25">
      <c r="B2216" s="26"/>
      <c r="C2216" s="48" t="s">
        <v>2096</v>
      </c>
      <c r="D2216" s="49">
        <v>0</v>
      </c>
      <c r="E2216" s="23"/>
      <c r="F2216" s="286" t="s">
        <v>2522</v>
      </c>
      <c r="G2216" s="287" t="s">
        <v>2524</v>
      </c>
      <c r="H2216" s="287" t="s">
        <v>2523</v>
      </c>
      <c r="I2216" s="50">
        <v>0</v>
      </c>
      <c r="J2216" s="169"/>
      <c r="K2216" s="169"/>
      <c r="L2216" s="169"/>
      <c r="M2216" s="169"/>
      <c r="N2216" s="169"/>
      <c r="O2216" s="169"/>
      <c r="P2216" s="169"/>
      <c r="Q2216" s="169"/>
      <c r="R2216" s="169"/>
      <c r="S2216" s="207"/>
      <c r="T2216" s="169"/>
      <c r="U2216" s="169"/>
      <c r="V2216" s="169"/>
      <c r="W2216" s="180"/>
      <c r="X2216" s="207">
        <v>0</v>
      </c>
      <c r="Y2216" s="263">
        <v>0</v>
      </c>
      <c r="Z2216" s="169"/>
      <c r="AA2216" s="169"/>
      <c r="AB2216" s="169"/>
      <c r="AC2216" s="169"/>
      <c r="AD2216" s="169"/>
      <c r="AE2216" s="169"/>
      <c r="AF2216" s="180"/>
      <c r="AG2216" s="180"/>
      <c r="AH2216" s="207">
        <v>0</v>
      </c>
    </row>
    <row r="2217" spans="2:34" ht="24.75" x14ac:dyDescent="0.25">
      <c r="B2217" s="26"/>
      <c r="C2217" s="48" t="s">
        <v>2097</v>
      </c>
      <c r="D2217" s="57">
        <v>17</v>
      </c>
      <c r="E2217" s="23"/>
      <c r="F2217" s="286" t="s">
        <v>2522</v>
      </c>
      <c r="G2217" s="287" t="s">
        <v>2524</v>
      </c>
      <c r="H2217" s="287" t="s">
        <v>2523</v>
      </c>
      <c r="I2217" s="50">
        <v>20693.699999999997</v>
      </c>
      <c r="J2217" s="169"/>
      <c r="K2217" s="169"/>
      <c r="L2217" s="169"/>
      <c r="M2217" s="169"/>
      <c r="N2217" s="169"/>
      <c r="O2217" s="169"/>
      <c r="P2217" s="169"/>
      <c r="Q2217" s="169"/>
      <c r="R2217" s="169"/>
      <c r="S2217" s="207"/>
      <c r="T2217" s="169"/>
      <c r="U2217" s="169"/>
      <c r="V2217" s="169"/>
      <c r="W2217" s="180"/>
      <c r="X2217" s="207">
        <v>17</v>
      </c>
      <c r="Y2217" s="263">
        <v>20693.699999999997</v>
      </c>
      <c r="Z2217" s="169"/>
      <c r="AA2217" s="169"/>
      <c r="AB2217" s="169"/>
      <c r="AC2217" s="169"/>
      <c r="AD2217" s="169"/>
      <c r="AE2217" s="169"/>
      <c r="AF2217" s="180"/>
      <c r="AG2217" s="180"/>
      <c r="AH2217" s="207">
        <v>20693.699999999997</v>
      </c>
    </row>
    <row r="2218" spans="2:34" ht="24.75" x14ac:dyDescent="0.25">
      <c r="B2218" s="26"/>
      <c r="C2218" s="48" t="s">
        <v>2098</v>
      </c>
      <c r="D2218" s="49">
        <v>3</v>
      </c>
      <c r="E2218" s="23"/>
      <c r="F2218" s="286" t="s">
        <v>2522</v>
      </c>
      <c r="G2218" s="287" t="s">
        <v>2524</v>
      </c>
      <c r="H2218" s="287" t="s">
        <v>2523</v>
      </c>
      <c r="I2218" s="50">
        <v>868.2947999999999</v>
      </c>
      <c r="J2218" s="169"/>
      <c r="K2218" s="169"/>
      <c r="L2218" s="169"/>
      <c r="M2218" s="169"/>
      <c r="N2218" s="169"/>
      <c r="O2218" s="169"/>
      <c r="P2218" s="169"/>
      <c r="Q2218" s="169"/>
      <c r="R2218" s="169"/>
      <c r="S2218" s="207"/>
      <c r="T2218" s="169"/>
      <c r="U2218" s="169"/>
      <c r="V2218" s="169"/>
      <c r="W2218" s="180"/>
      <c r="X2218" s="207">
        <v>3</v>
      </c>
      <c r="Y2218" s="263">
        <v>868.2947999999999</v>
      </c>
      <c r="Z2218" s="169"/>
      <c r="AA2218" s="169"/>
      <c r="AB2218" s="169"/>
      <c r="AC2218" s="169"/>
      <c r="AD2218" s="169"/>
      <c r="AE2218" s="169"/>
      <c r="AF2218" s="180"/>
      <c r="AG2218" s="180"/>
      <c r="AH2218" s="207">
        <v>868.2947999999999</v>
      </c>
    </row>
    <row r="2219" spans="2:34" ht="24.75" x14ac:dyDescent="0.25">
      <c r="B2219" s="26"/>
      <c r="C2219" s="48" t="s">
        <v>2099</v>
      </c>
      <c r="D2219" s="49">
        <v>6</v>
      </c>
      <c r="E2219" s="23"/>
      <c r="F2219" s="286" t="s">
        <v>2522</v>
      </c>
      <c r="G2219" s="287" t="s">
        <v>2524</v>
      </c>
      <c r="H2219" s="287" t="s">
        <v>2523</v>
      </c>
      <c r="I2219" s="50">
        <v>13648.4</v>
      </c>
      <c r="J2219" s="169"/>
      <c r="K2219" s="169"/>
      <c r="L2219" s="169"/>
      <c r="M2219" s="169"/>
      <c r="N2219" s="169"/>
      <c r="O2219" s="169"/>
      <c r="P2219" s="169"/>
      <c r="Q2219" s="169"/>
      <c r="R2219" s="169"/>
      <c r="S2219" s="207"/>
      <c r="T2219" s="169"/>
      <c r="U2219" s="169"/>
      <c r="V2219" s="169"/>
      <c r="W2219" s="180"/>
      <c r="X2219" s="207">
        <v>6</v>
      </c>
      <c r="Y2219" s="263">
        <v>13648.4</v>
      </c>
      <c r="Z2219" s="169"/>
      <c r="AA2219" s="169"/>
      <c r="AB2219" s="169"/>
      <c r="AC2219" s="169"/>
      <c r="AD2219" s="169"/>
      <c r="AE2219" s="169"/>
      <c r="AF2219" s="180"/>
      <c r="AG2219" s="180"/>
      <c r="AH2219" s="207">
        <v>13648.4</v>
      </c>
    </row>
    <row r="2220" spans="2:34" ht="24.75" x14ac:dyDescent="0.25">
      <c r="B2220" s="26"/>
      <c r="C2220" s="48" t="s">
        <v>2100</v>
      </c>
      <c r="D2220" s="49">
        <v>1</v>
      </c>
      <c r="E2220" s="23"/>
      <c r="F2220" s="286" t="s">
        <v>2522</v>
      </c>
      <c r="G2220" s="287" t="s">
        <v>2524</v>
      </c>
      <c r="H2220" s="287" t="s">
        <v>2523</v>
      </c>
      <c r="I2220" s="50">
        <v>1454.71</v>
      </c>
      <c r="J2220" s="169"/>
      <c r="K2220" s="169"/>
      <c r="L2220" s="169"/>
      <c r="M2220" s="169"/>
      <c r="N2220" s="169"/>
      <c r="O2220" s="169"/>
      <c r="P2220" s="169"/>
      <c r="Q2220" s="169"/>
      <c r="R2220" s="169"/>
      <c r="S2220" s="207"/>
      <c r="T2220" s="169"/>
      <c r="U2220" s="169"/>
      <c r="V2220" s="169"/>
      <c r="W2220" s="180"/>
      <c r="X2220" s="207">
        <v>1</v>
      </c>
      <c r="Y2220" s="263">
        <v>1454.71</v>
      </c>
      <c r="Z2220" s="169"/>
      <c r="AA2220" s="169"/>
      <c r="AB2220" s="169"/>
      <c r="AC2220" s="169"/>
      <c r="AD2220" s="169"/>
      <c r="AE2220" s="169"/>
      <c r="AF2220" s="180"/>
      <c r="AG2220" s="180"/>
      <c r="AH2220" s="207">
        <v>1454.71</v>
      </c>
    </row>
    <row r="2221" spans="2:34" ht="24.75" x14ac:dyDescent="0.25">
      <c r="B2221" s="51"/>
      <c r="C2221" s="48" t="s">
        <v>2101</v>
      </c>
      <c r="D2221" s="49">
        <v>0</v>
      </c>
      <c r="E2221" s="23"/>
      <c r="F2221" s="286" t="s">
        <v>2522</v>
      </c>
      <c r="G2221" s="287" t="s">
        <v>2524</v>
      </c>
      <c r="H2221" s="287" t="s">
        <v>2523</v>
      </c>
      <c r="I2221" s="50">
        <v>0</v>
      </c>
      <c r="J2221" s="169"/>
      <c r="K2221" s="169"/>
      <c r="L2221" s="169"/>
      <c r="M2221" s="169"/>
      <c r="N2221" s="169"/>
      <c r="O2221" s="169"/>
      <c r="P2221" s="169"/>
      <c r="Q2221" s="169"/>
      <c r="R2221" s="169"/>
      <c r="S2221" s="207"/>
      <c r="T2221" s="169"/>
      <c r="U2221" s="169"/>
      <c r="V2221" s="169"/>
      <c r="W2221" s="180"/>
      <c r="X2221" s="207">
        <v>0</v>
      </c>
      <c r="Y2221" s="263">
        <v>0</v>
      </c>
      <c r="Z2221" s="169"/>
      <c r="AA2221" s="169"/>
      <c r="AB2221" s="169"/>
      <c r="AC2221" s="169"/>
      <c r="AD2221" s="169"/>
      <c r="AE2221" s="169"/>
      <c r="AF2221" s="180"/>
      <c r="AG2221" s="180"/>
      <c r="AH2221" s="207">
        <v>0</v>
      </c>
    </row>
    <row r="2222" spans="2:34" ht="24.75" x14ac:dyDescent="0.25">
      <c r="B2222" s="51"/>
      <c r="C2222" s="48" t="s">
        <v>2102</v>
      </c>
      <c r="D2222" s="49">
        <v>1</v>
      </c>
      <c r="E2222" s="23"/>
      <c r="F2222" s="286" t="s">
        <v>2522</v>
      </c>
      <c r="G2222" s="287" t="s">
        <v>2524</v>
      </c>
      <c r="H2222" s="287" t="s">
        <v>2523</v>
      </c>
      <c r="I2222" s="50">
        <v>193.97</v>
      </c>
      <c r="J2222" s="169"/>
      <c r="K2222" s="169"/>
      <c r="L2222" s="169"/>
      <c r="M2222" s="169"/>
      <c r="N2222" s="169"/>
      <c r="O2222" s="169"/>
      <c r="P2222" s="169"/>
      <c r="Q2222" s="169"/>
      <c r="R2222" s="169"/>
      <c r="S2222" s="207"/>
      <c r="T2222" s="169"/>
      <c r="U2222" s="169"/>
      <c r="V2222" s="169"/>
      <c r="W2222" s="180"/>
      <c r="X2222" s="207">
        <v>1</v>
      </c>
      <c r="Y2222" s="263">
        <v>193.97</v>
      </c>
      <c r="Z2222" s="169"/>
      <c r="AA2222" s="169"/>
      <c r="AB2222" s="169"/>
      <c r="AC2222" s="169"/>
      <c r="AD2222" s="169"/>
      <c r="AE2222" s="169"/>
      <c r="AF2222" s="180"/>
      <c r="AG2222" s="180"/>
      <c r="AH2222" s="207">
        <v>193.97</v>
      </c>
    </row>
    <row r="2223" spans="2:34" ht="24.75" x14ac:dyDescent="0.25">
      <c r="B2223" s="51"/>
      <c r="C2223" s="48" t="s">
        <v>2103</v>
      </c>
      <c r="D2223" s="49">
        <v>12</v>
      </c>
      <c r="E2223" s="23"/>
      <c r="F2223" s="286" t="s">
        <v>2522</v>
      </c>
      <c r="G2223" s="287" t="s">
        <v>2524</v>
      </c>
      <c r="H2223" s="287" t="s">
        <v>2523</v>
      </c>
      <c r="I2223" s="50">
        <v>18099</v>
      </c>
      <c r="J2223" s="169"/>
      <c r="K2223" s="169"/>
      <c r="L2223" s="169"/>
      <c r="M2223" s="169"/>
      <c r="N2223" s="169"/>
      <c r="O2223" s="169"/>
      <c r="P2223" s="169"/>
      <c r="Q2223" s="169"/>
      <c r="R2223" s="169"/>
      <c r="S2223" s="207"/>
      <c r="T2223" s="169"/>
      <c r="U2223" s="169"/>
      <c r="V2223" s="169"/>
      <c r="W2223" s="180"/>
      <c r="X2223" s="207">
        <v>12</v>
      </c>
      <c r="Y2223" s="263">
        <v>18099</v>
      </c>
      <c r="Z2223" s="169"/>
      <c r="AA2223" s="169"/>
      <c r="AB2223" s="169"/>
      <c r="AC2223" s="169"/>
      <c r="AD2223" s="169"/>
      <c r="AE2223" s="169"/>
      <c r="AF2223" s="180"/>
      <c r="AG2223" s="180"/>
      <c r="AH2223" s="207">
        <v>18099</v>
      </c>
    </row>
    <row r="2224" spans="2:34" ht="24.75" x14ac:dyDescent="0.25">
      <c r="B2224" s="51"/>
      <c r="C2224" s="48" t="s">
        <v>2104</v>
      </c>
      <c r="D2224" s="49">
        <v>2</v>
      </c>
      <c r="E2224" s="23"/>
      <c r="F2224" s="286" t="s">
        <v>2522</v>
      </c>
      <c r="G2224" s="287" t="s">
        <v>2524</v>
      </c>
      <c r="H2224" s="287" t="s">
        <v>2523</v>
      </c>
      <c r="I2224" s="50">
        <v>7299.0834048000006</v>
      </c>
      <c r="J2224" s="169"/>
      <c r="K2224" s="169"/>
      <c r="L2224" s="169"/>
      <c r="M2224" s="169"/>
      <c r="N2224" s="169"/>
      <c r="O2224" s="169"/>
      <c r="P2224" s="169"/>
      <c r="Q2224" s="169"/>
      <c r="R2224" s="169"/>
      <c r="S2224" s="207"/>
      <c r="T2224" s="169"/>
      <c r="U2224" s="169"/>
      <c r="V2224" s="169"/>
      <c r="W2224" s="180"/>
      <c r="X2224" s="207">
        <v>2</v>
      </c>
      <c r="Y2224" s="263">
        <v>7299.0834048000006</v>
      </c>
      <c r="Z2224" s="169"/>
      <c r="AA2224" s="169"/>
      <c r="AB2224" s="169"/>
      <c r="AC2224" s="169"/>
      <c r="AD2224" s="169"/>
      <c r="AE2224" s="169"/>
      <c r="AF2224" s="180"/>
      <c r="AG2224" s="180"/>
      <c r="AH2224" s="207">
        <v>7299.0834048000006</v>
      </c>
    </row>
    <row r="2225" spans="2:34" ht="24.75" x14ac:dyDescent="0.25">
      <c r="B2225" s="51"/>
      <c r="C2225" s="48" t="s">
        <v>2105</v>
      </c>
      <c r="D2225" s="49">
        <v>4</v>
      </c>
      <c r="E2225" s="23"/>
      <c r="F2225" s="286" t="s">
        <v>2522</v>
      </c>
      <c r="G2225" s="287" t="s">
        <v>2524</v>
      </c>
      <c r="H2225" s="287" t="s">
        <v>2523</v>
      </c>
      <c r="I2225" s="50">
        <v>26071.046399999999</v>
      </c>
      <c r="J2225" s="169"/>
      <c r="K2225" s="169"/>
      <c r="L2225" s="169"/>
      <c r="M2225" s="169"/>
      <c r="N2225" s="169"/>
      <c r="O2225" s="169"/>
      <c r="P2225" s="169"/>
      <c r="Q2225" s="169"/>
      <c r="R2225" s="169"/>
      <c r="S2225" s="207"/>
      <c r="T2225" s="169"/>
      <c r="U2225" s="169"/>
      <c r="V2225" s="169"/>
      <c r="W2225" s="180"/>
      <c r="X2225" s="207">
        <v>4</v>
      </c>
      <c r="Y2225" s="263">
        <v>26071.046399999999</v>
      </c>
      <c r="Z2225" s="169"/>
      <c r="AA2225" s="169"/>
      <c r="AB2225" s="169"/>
      <c r="AC2225" s="169"/>
      <c r="AD2225" s="169"/>
      <c r="AE2225" s="169"/>
      <c r="AF2225" s="180"/>
      <c r="AG2225" s="180"/>
      <c r="AH2225" s="207">
        <v>26071.046399999999</v>
      </c>
    </row>
    <row r="2226" spans="2:34" ht="24.75" x14ac:dyDescent="0.25">
      <c r="B2226" s="51"/>
      <c r="C2226" s="48" t="s">
        <v>2106</v>
      </c>
      <c r="D2226" s="49">
        <v>6</v>
      </c>
      <c r="E2226" s="23"/>
      <c r="F2226" s="286" t="s">
        <v>2522</v>
      </c>
      <c r="G2226" s="287" t="s">
        <v>2524</v>
      </c>
      <c r="H2226" s="287" t="s">
        <v>2523</v>
      </c>
      <c r="I2226" s="50">
        <v>9049.5171840000003</v>
      </c>
      <c r="J2226" s="169"/>
      <c r="K2226" s="169"/>
      <c r="L2226" s="169"/>
      <c r="M2226" s="169"/>
      <c r="N2226" s="169"/>
      <c r="O2226" s="169"/>
      <c r="P2226" s="169"/>
      <c r="Q2226" s="169"/>
      <c r="R2226" s="169"/>
      <c r="S2226" s="207"/>
      <c r="T2226" s="169"/>
      <c r="U2226" s="169"/>
      <c r="V2226" s="169"/>
      <c r="W2226" s="180"/>
      <c r="X2226" s="207">
        <v>6</v>
      </c>
      <c r="Y2226" s="263">
        <v>9049.5171840000003</v>
      </c>
      <c r="Z2226" s="169"/>
      <c r="AA2226" s="169"/>
      <c r="AB2226" s="169"/>
      <c r="AC2226" s="169"/>
      <c r="AD2226" s="169"/>
      <c r="AE2226" s="169"/>
      <c r="AF2226" s="180"/>
      <c r="AG2226" s="180"/>
      <c r="AH2226" s="207">
        <v>9049.5171840000003</v>
      </c>
    </row>
    <row r="2227" spans="2:34" ht="24.75" x14ac:dyDescent="0.25">
      <c r="B2227" s="51"/>
      <c r="C2227" s="48" t="s">
        <v>2107</v>
      </c>
      <c r="D2227" s="49">
        <v>4</v>
      </c>
      <c r="E2227" s="23"/>
      <c r="F2227" s="286" t="s">
        <v>2522</v>
      </c>
      <c r="G2227" s="287" t="s">
        <v>2524</v>
      </c>
      <c r="H2227" s="287" t="s">
        <v>2523</v>
      </c>
      <c r="I2227" s="50">
        <v>6225.8700000000008</v>
      </c>
      <c r="J2227" s="169"/>
      <c r="K2227" s="169"/>
      <c r="L2227" s="169"/>
      <c r="M2227" s="169"/>
      <c r="N2227" s="169"/>
      <c r="O2227" s="169"/>
      <c r="P2227" s="169"/>
      <c r="Q2227" s="169"/>
      <c r="R2227" s="169"/>
      <c r="S2227" s="207"/>
      <c r="T2227" s="169"/>
      <c r="U2227" s="169"/>
      <c r="V2227" s="169"/>
      <c r="W2227" s="180"/>
      <c r="X2227" s="207">
        <v>4</v>
      </c>
      <c r="Y2227" s="263">
        <v>6225.8700000000008</v>
      </c>
      <c r="Z2227" s="169"/>
      <c r="AA2227" s="169"/>
      <c r="AB2227" s="169"/>
      <c r="AC2227" s="169"/>
      <c r="AD2227" s="169"/>
      <c r="AE2227" s="169"/>
      <c r="AF2227" s="180"/>
      <c r="AG2227" s="180"/>
      <c r="AH2227" s="207">
        <v>6225.8700000000008</v>
      </c>
    </row>
    <row r="2228" spans="2:34" ht="24.75" x14ac:dyDescent="0.25">
      <c r="B2228" s="51"/>
      <c r="C2228" s="48" t="s">
        <v>2108</v>
      </c>
      <c r="D2228" s="49">
        <v>0</v>
      </c>
      <c r="E2228" s="23"/>
      <c r="F2228" s="286" t="s">
        <v>2522</v>
      </c>
      <c r="G2228" s="287" t="s">
        <v>2524</v>
      </c>
      <c r="H2228" s="287" t="s">
        <v>2523</v>
      </c>
      <c r="I2228" s="50">
        <v>0</v>
      </c>
      <c r="J2228" s="169"/>
      <c r="K2228" s="169"/>
      <c r="L2228" s="169"/>
      <c r="M2228" s="169"/>
      <c r="N2228" s="169"/>
      <c r="O2228" s="169"/>
      <c r="P2228" s="169"/>
      <c r="Q2228" s="169"/>
      <c r="R2228" s="169"/>
      <c r="S2228" s="207"/>
      <c r="T2228" s="169"/>
      <c r="U2228" s="169"/>
      <c r="V2228" s="169"/>
      <c r="W2228" s="180"/>
      <c r="X2228" s="207">
        <v>0</v>
      </c>
      <c r="Y2228" s="263">
        <v>0</v>
      </c>
      <c r="Z2228" s="169"/>
      <c r="AA2228" s="169"/>
      <c r="AB2228" s="169"/>
      <c r="AC2228" s="169"/>
      <c r="AD2228" s="169"/>
      <c r="AE2228" s="169"/>
      <c r="AF2228" s="180"/>
      <c r="AG2228" s="180"/>
      <c r="AH2228" s="207">
        <v>0</v>
      </c>
    </row>
    <row r="2229" spans="2:34" ht="24.75" x14ac:dyDescent="0.25">
      <c r="B2229" s="51"/>
      <c r="C2229" s="48" t="s">
        <v>2109</v>
      </c>
      <c r="D2229" s="49">
        <v>1</v>
      </c>
      <c r="E2229" s="23"/>
      <c r="F2229" s="286" t="s">
        <v>2522</v>
      </c>
      <c r="G2229" s="287" t="s">
        <v>2524</v>
      </c>
      <c r="H2229" s="287" t="s">
        <v>2523</v>
      </c>
      <c r="I2229" s="50">
        <v>1148.3999999999999</v>
      </c>
      <c r="J2229" s="169"/>
      <c r="K2229" s="169"/>
      <c r="L2229" s="169"/>
      <c r="M2229" s="169"/>
      <c r="N2229" s="169"/>
      <c r="O2229" s="169"/>
      <c r="P2229" s="169"/>
      <c r="Q2229" s="169"/>
      <c r="R2229" s="169"/>
      <c r="S2229" s="207"/>
      <c r="T2229" s="169"/>
      <c r="U2229" s="169"/>
      <c r="V2229" s="169"/>
      <c r="W2229" s="180"/>
      <c r="X2229" s="207">
        <v>1</v>
      </c>
      <c r="Y2229" s="263">
        <v>1148.3999999999999</v>
      </c>
      <c r="Z2229" s="169"/>
      <c r="AA2229" s="169"/>
      <c r="AB2229" s="169"/>
      <c r="AC2229" s="169"/>
      <c r="AD2229" s="169"/>
      <c r="AE2229" s="169"/>
      <c r="AF2229" s="180"/>
      <c r="AG2229" s="180"/>
      <c r="AH2229" s="207">
        <v>1148.3999999999999</v>
      </c>
    </row>
    <row r="2230" spans="2:34" ht="24.75" x14ac:dyDescent="0.25">
      <c r="B2230" s="51"/>
      <c r="C2230" s="48" t="s">
        <v>2110</v>
      </c>
      <c r="D2230" s="49">
        <v>1</v>
      </c>
      <c r="E2230" s="23"/>
      <c r="F2230" s="286" t="s">
        <v>2522</v>
      </c>
      <c r="G2230" s="287" t="s">
        <v>2524</v>
      </c>
      <c r="H2230" s="287" t="s">
        <v>2523</v>
      </c>
      <c r="I2230" s="50">
        <v>939.16</v>
      </c>
      <c r="J2230" s="169"/>
      <c r="K2230" s="169"/>
      <c r="L2230" s="169"/>
      <c r="M2230" s="169"/>
      <c r="N2230" s="169"/>
      <c r="O2230" s="169"/>
      <c r="P2230" s="169"/>
      <c r="Q2230" s="169"/>
      <c r="R2230" s="169"/>
      <c r="S2230" s="207"/>
      <c r="T2230" s="169"/>
      <c r="U2230" s="169"/>
      <c r="V2230" s="169"/>
      <c r="W2230" s="180"/>
      <c r="X2230" s="207">
        <v>1</v>
      </c>
      <c r="Y2230" s="263">
        <v>939.16</v>
      </c>
      <c r="Z2230" s="169"/>
      <c r="AA2230" s="169"/>
      <c r="AB2230" s="169"/>
      <c r="AC2230" s="169"/>
      <c r="AD2230" s="169"/>
      <c r="AE2230" s="169"/>
      <c r="AF2230" s="180"/>
      <c r="AG2230" s="180"/>
      <c r="AH2230" s="207">
        <v>939.16</v>
      </c>
    </row>
    <row r="2231" spans="2:34" ht="24.75" x14ac:dyDescent="0.25">
      <c r="B2231" s="51"/>
      <c r="C2231" s="48" t="s">
        <v>2111</v>
      </c>
      <c r="D2231" s="57">
        <v>2</v>
      </c>
      <c r="E2231" s="23"/>
      <c r="F2231" s="286" t="s">
        <v>2522</v>
      </c>
      <c r="G2231" s="287" t="s">
        <v>2524</v>
      </c>
      <c r="H2231" s="287" t="s">
        <v>2523</v>
      </c>
      <c r="I2231" s="50">
        <v>403.22</v>
      </c>
      <c r="J2231" s="169"/>
      <c r="K2231" s="169"/>
      <c r="L2231" s="169"/>
      <c r="M2231" s="169"/>
      <c r="N2231" s="169"/>
      <c r="O2231" s="169"/>
      <c r="P2231" s="169"/>
      <c r="Q2231" s="169"/>
      <c r="R2231" s="169"/>
      <c r="S2231" s="207"/>
      <c r="T2231" s="169"/>
      <c r="U2231" s="169"/>
      <c r="V2231" s="169"/>
      <c r="W2231" s="180"/>
      <c r="X2231" s="207">
        <v>2</v>
      </c>
      <c r="Y2231" s="263">
        <v>403.22</v>
      </c>
      <c r="Z2231" s="169"/>
      <c r="AA2231" s="169"/>
      <c r="AB2231" s="169"/>
      <c r="AC2231" s="169"/>
      <c r="AD2231" s="169"/>
      <c r="AE2231" s="169"/>
      <c r="AF2231" s="180"/>
      <c r="AG2231" s="180"/>
      <c r="AH2231" s="207">
        <v>403.22</v>
      </c>
    </row>
    <row r="2232" spans="2:34" ht="24.75" x14ac:dyDescent="0.25">
      <c r="B2232" s="51"/>
      <c r="C2232" s="48" t="s">
        <v>2112</v>
      </c>
      <c r="D2232" s="49">
        <v>14</v>
      </c>
      <c r="E2232" s="23"/>
      <c r="F2232" s="286" t="s">
        <v>2522</v>
      </c>
      <c r="G2232" s="287" t="s">
        <v>2524</v>
      </c>
      <c r="H2232" s="287" t="s">
        <v>2523</v>
      </c>
      <c r="I2232" s="50">
        <v>25557.98</v>
      </c>
      <c r="J2232" s="169"/>
      <c r="K2232" s="169"/>
      <c r="L2232" s="169"/>
      <c r="M2232" s="169"/>
      <c r="N2232" s="169"/>
      <c r="O2232" s="169"/>
      <c r="P2232" s="169"/>
      <c r="Q2232" s="169"/>
      <c r="R2232" s="169"/>
      <c r="S2232" s="207"/>
      <c r="T2232" s="169"/>
      <c r="U2232" s="169"/>
      <c r="V2232" s="169"/>
      <c r="W2232" s="180"/>
      <c r="X2232" s="207">
        <v>14</v>
      </c>
      <c r="Y2232" s="263">
        <v>25557.98</v>
      </c>
      <c r="Z2232" s="169"/>
      <c r="AA2232" s="169"/>
      <c r="AB2232" s="169"/>
      <c r="AC2232" s="169"/>
      <c r="AD2232" s="169"/>
      <c r="AE2232" s="169"/>
      <c r="AF2232" s="180"/>
      <c r="AG2232" s="180"/>
      <c r="AH2232" s="207">
        <v>25557.98</v>
      </c>
    </row>
    <row r="2233" spans="2:34" ht="30" x14ac:dyDescent="0.25">
      <c r="B2233" s="51"/>
      <c r="C2233" s="62" t="s">
        <v>2113</v>
      </c>
      <c r="D2233" s="49">
        <v>0</v>
      </c>
      <c r="E2233" s="23"/>
      <c r="F2233" s="286" t="s">
        <v>2522</v>
      </c>
      <c r="G2233" s="287" t="s">
        <v>2524</v>
      </c>
      <c r="H2233" s="287" t="s">
        <v>2523</v>
      </c>
      <c r="I2233" s="50">
        <v>0</v>
      </c>
      <c r="J2233" s="169"/>
      <c r="K2233" s="169"/>
      <c r="L2233" s="169"/>
      <c r="M2233" s="169"/>
      <c r="N2233" s="169"/>
      <c r="O2233" s="169"/>
      <c r="P2233" s="169"/>
      <c r="Q2233" s="169"/>
      <c r="R2233" s="169"/>
      <c r="S2233" s="207"/>
      <c r="T2233" s="169"/>
      <c r="U2233" s="169"/>
      <c r="V2233" s="169"/>
      <c r="W2233" s="180"/>
      <c r="X2233" s="207">
        <v>0</v>
      </c>
      <c r="Y2233" s="263">
        <v>0</v>
      </c>
      <c r="Z2233" s="169"/>
      <c r="AA2233" s="169"/>
      <c r="AB2233" s="169"/>
      <c r="AC2233" s="169"/>
      <c r="AD2233" s="169"/>
      <c r="AE2233" s="169"/>
      <c r="AF2233" s="180"/>
      <c r="AG2233" s="180"/>
      <c r="AH2233" s="207">
        <v>0</v>
      </c>
    </row>
    <row r="2234" spans="2:34" ht="24.75" x14ac:dyDescent="0.25">
      <c r="B2234" s="11">
        <v>296</v>
      </c>
      <c r="C2234" s="79" t="s">
        <v>2114</v>
      </c>
      <c r="D2234" s="11"/>
      <c r="E2234" s="11"/>
      <c r="F2234" s="11"/>
      <c r="G2234" s="11"/>
      <c r="H2234" s="11"/>
      <c r="I2234" s="13">
        <v>24251.724000000002</v>
      </c>
      <c r="J2234" s="171">
        <v>0</v>
      </c>
      <c r="K2234" s="171">
        <v>0</v>
      </c>
      <c r="L2234" s="171">
        <v>0</v>
      </c>
      <c r="M2234" s="171">
        <v>0</v>
      </c>
      <c r="N2234" s="171">
        <v>0</v>
      </c>
      <c r="O2234" s="171">
        <v>0</v>
      </c>
      <c r="P2234" s="171">
        <v>0</v>
      </c>
      <c r="Q2234" s="171">
        <v>0</v>
      </c>
      <c r="R2234" s="171">
        <v>0</v>
      </c>
      <c r="S2234" s="185">
        <v>0</v>
      </c>
      <c r="T2234" s="171">
        <v>0</v>
      </c>
      <c r="U2234" s="171">
        <v>0</v>
      </c>
      <c r="V2234" s="171">
        <v>0</v>
      </c>
      <c r="W2234" s="181">
        <v>0</v>
      </c>
      <c r="X2234" s="171">
        <v>61</v>
      </c>
      <c r="Y2234" s="266">
        <v>24251.724000000002</v>
      </c>
      <c r="Z2234" s="171">
        <v>0</v>
      </c>
      <c r="AA2234" s="171">
        <v>0</v>
      </c>
      <c r="AB2234" s="171">
        <v>0</v>
      </c>
      <c r="AC2234" s="171">
        <v>0</v>
      </c>
      <c r="AD2234" s="171">
        <v>0</v>
      </c>
      <c r="AE2234" s="171">
        <v>0</v>
      </c>
      <c r="AF2234" s="171">
        <v>0</v>
      </c>
      <c r="AG2234" s="181">
        <v>0</v>
      </c>
      <c r="AH2234" s="185">
        <v>24251.724000000002</v>
      </c>
    </row>
    <row r="2235" spans="2:34" ht="24.75" x14ac:dyDescent="0.25">
      <c r="B2235" s="15">
        <v>29601</v>
      </c>
      <c r="C2235" s="67" t="s">
        <v>2115</v>
      </c>
      <c r="D2235" s="15"/>
      <c r="E2235" s="15"/>
      <c r="F2235" s="15"/>
      <c r="G2235" s="15"/>
      <c r="H2235" s="15"/>
      <c r="I2235" s="18">
        <v>9900</v>
      </c>
      <c r="J2235" s="173">
        <v>0</v>
      </c>
      <c r="K2235" s="173">
        <v>0</v>
      </c>
      <c r="L2235" s="173">
        <v>0</v>
      </c>
      <c r="M2235" s="173">
        <v>0</v>
      </c>
      <c r="N2235" s="173">
        <v>0</v>
      </c>
      <c r="O2235" s="173">
        <v>0</v>
      </c>
      <c r="P2235" s="173">
        <v>0</v>
      </c>
      <c r="Q2235" s="173">
        <v>0</v>
      </c>
      <c r="R2235" s="173">
        <v>0</v>
      </c>
      <c r="S2235" s="184">
        <v>0</v>
      </c>
      <c r="T2235" s="173">
        <v>0</v>
      </c>
      <c r="U2235" s="173">
        <v>0</v>
      </c>
      <c r="V2235" s="173">
        <v>0</v>
      </c>
      <c r="W2235" s="179">
        <v>0</v>
      </c>
      <c r="X2235" s="173">
        <v>15</v>
      </c>
      <c r="Y2235" s="267">
        <v>9900</v>
      </c>
      <c r="Z2235" s="173">
        <v>0</v>
      </c>
      <c r="AA2235" s="173">
        <v>0</v>
      </c>
      <c r="AB2235" s="173">
        <v>0</v>
      </c>
      <c r="AC2235" s="173">
        <v>0</v>
      </c>
      <c r="AD2235" s="173">
        <v>0</v>
      </c>
      <c r="AE2235" s="173">
        <v>0</v>
      </c>
      <c r="AF2235" s="173">
        <v>0</v>
      </c>
      <c r="AG2235" s="179">
        <v>0</v>
      </c>
      <c r="AH2235" s="184">
        <v>9900</v>
      </c>
    </row>
    <row r="2236" spans="2:34" ht="24.75" x14ac:dyDescent="0.25">
      <c r="B2236" s="119"/>
      <c r="C2236" s="48" t="s">
        <v>2116</v>
      </c>
      <c r="D2236" s="49">
        <v>9</v>
      </c>
      <c r="E2236" s="23"/>
      <c r="F2236" s="286" t="s">
        <v>2522</v>
      </c>
      <c r="G2236" s="287" t="s">
        <v>2524</v>
      </c>
      <c r="H2236" s="287" t="s">
        <v>2523</v>
      </c>
      <c r="I2236" s="50">
        <v>8100</v>
      </c>
      <c r="J2236" s="169"/>
      <c r="K2236" s="169"/>
      <c r="L2236" s="169"/>
      <c r="M2236" s="169"/>
      <c r="N2236" s="169"/>
      <c r="O2236" s="169"/>
      <c r="P2236" s="169"/>
      <c r="Q2236" s="169"/>
      <c r="R2236" s="169"/>
      <c r="S2236" s="207"/>
      <c r="T2236" s="169"/>
      <c r="U2236" s="169"/>
      <c r="V2236" s="169"/>
      <c r="W2236" s="180"/>
      <c r="X2236" s="207">
        <v>9</v>
      </c>
      <c r="Y2236" s="263">
        <v>8100</v>
      </c>
      <c r="Z2236" s="169"/>
      <c r="AA2236" s="169"/>
      <c r="AB2236" s="169"/>
      <c r="AC2236" s="169"/>
      <c r="AD2236" s="169"/>
      <c r="AE2236" s="169"/>
      <c r="AF2236" s="180"/>
      <c r="AG2236" s="180"/>
      <c r="AH2236" s="207">
        <v>8100</v>
      </c>
    </row>
    <row r="2237" spans="2:34" ht="24.75" x14ac:dyDescent="0.25">
      <c r="B2237" s="119"/>
      <c r="C2237" s="48" t="s">
        <v>2117</v>
      </c>
      <c r="D2237" s="49">
        <v>6</v>
      </c>
      <c r="E2237" s="23"/>
      <c r="F2237" s="286" t="s">
        <v>2522</v>
      </c>
      <c r="G2237" s="287" t="s">
        <v>2524</v>
      </c>
      <c r="H2237" s="287" t="s">
        <v>2523</v>
      </c>
      <c r="I2237" s="50">
        <v>1800</v>
      </c>
      <c r="J2237" s="169"/>
      <c r="K2237" s="169"/>
      <c r="L2237" s="169"/>
      <c r="M2237" s="169"/>
      <c r="N2237" s="169"/>
      <c r="O2237" s="169"/>
      <c r="P2237" s="169"/>
      <c r="Q2237" s="169"/>
      <c r="R2237" s="169"/>
      <c r="S2237" s="207"/>
      <c r="T2237" s="169"/>
      <c r="U2237" s="169"/>
      <c r="V2237" s="169"/>
      <c r="W2237" s="180"/>
      <c r="X2237" s="207">
        <v>6</v>
      </c>
      <c r="Y2237" s="263">
        <v>1800</v>
      </c>
      <c r="Z2237" s="169"/>
      <c r="AA2237" s="169"/>
      <c r="AB2237" s="169"/>
      <c r="AC2237" s="169"/>
      <c r="AD2237" s="169"/>
      <c r="AE2237" s="169"/>
      <c r="AF2237" s="180"/>
      <c r="AG2237" s="180"/>
      <c r="AH2237" s="207">
        <v>1800</v>
      </c>
    </row>
    <row r="2238" spans="2:34" ht="24.75" x14ac:dyDescent="0.25">
      <c r="B2238" s="15">
        <v>29605</v>
      </c>
      <c r="C2238" s="67" t="s">
        <v>2118</v>
      </c>
      <c r="D2238" s="15"/>
      <c r="E2238" s="15"/>
      <c r="F2238" s="15"/>
      <c r="G2238" s="15"/>
      <c r="H2238" s="15"/>
      <c r="I2238" s="18"/>
      <c r="J2238" s="173">
        <v>0</v>
      </c>
      <c r="K2238" s="173">
        <v>0</v>
      </c>
      <c r="L2238" s="173">
        <v>0</v>
      </c>
      <c r="M2238" s="173">
        <v>0</v>
      </c>
      <c r="N2238" s="173">
        <v>0</v>
      </c>
      <c r="O2238" s="173">
        <v>0</v>
      </c>
      <c r="P2238" s="173">
        <v>0</v>
      </c>
      <c r="Q2238" s="173">
        <v>0</v>
      </c>
      <c r="R2238" s="173">
        <v>0</v>
      </c>
      <c r="S2238" s="184">
        <v>0</v>
      </c>
      <c r="T2238" s="173">
        <v>0</v>
      </c>
      <c r="U2238" s="173">
        <v>0</v>
      </c>
      <c r="V2238" s="173">
        <v>0</v>
      </c>
      <c r="W2238" s="179">
        <v>0</v>
      </c>
      <c r="X2238" s="173">
        <v>0</v>
      </c>
      <c r="Y2238" s="267">
        <v>0</v>
      </c>
      <c r="Z2238" s="173">
        <v>0</v>
      </c>
      <c r="AA2238" s="173">
        <v>0</v>
      </c>
      <c r="AB2238" s="173">
        <v>0</v>
      </c>
      <c r="AC2238" s="173">
        <v>0</v>
      </c>
      <c r="AD2238" s="173">
        <v>0</v>
      </c>
      <c r="AE2238" s="173">
        <v>0</v>
      </c>
      <c r="AF2238" s="173">
        <v>0</v>
      </c>
      <c r="AG2238" s="179">
        <v>0</v>
      </c>
      <c r="AH2238" s="184">
        <v>0</v>
      </c>
    </row>
    <row r="2239" spans="2:34" ht="24.75" x14ac:dyDescent="0.25">
      <c r="B2239" s="120"/>
      <c r="C2239" s="48" t="s">
        <v>2119</v>
      </c>
      <c r="D2239" s="49">
        <v>0</v>
      </c>
      <c r="E2239" s="23"/>
      <c r="F2239" s="286" t="s">
        <v>2522</v>
      </c>
      <c r="G2239" s="287" t="s">
        <v>2524</v>
      </c>
      <c r="H2239" s="287" t="s">
        <v>2523</v>
      </c>
      <c r="I2239" s="50">
        <v>0</v>
      </c>
      <c r="J2239" s="169"/>
      <c r="K2239" s="169"/>
      <c r="L2239" s="169"/>
      <c r="M2239" s="169"/>
      <c r="N2239" s="169"/>
      <c r="O2239" s="169"/>
      <c r="P2239" s="169"/>
      <c r="Q2239" s="169"/>
      <c r="R2239" s="169"/>
      <c r="S2239" s="207"/>
      <c r="T2239" s="169"/>
      <c r="U2239" s="169"/>
      <c r="V2239" s="169"/>
      <c r="W2239" s="180"/>
      <c r="X2239" s="207">
        <v>0</v>
      </c>
      <c r="Y2239" s="263">
        <v>0</v>
      </c>
      <c r="Z2239" s="169"/>
      <c r="AA2239" s="169"/>
      <c r="AB2239" s="169"/>
      <c r="AC2239" s="169"/>
      <c r="AD2239" s="169"/>
      <c r="AE2239" s="169"/>
      <c r="AF2239" s="180"/>
      <c r="AG2239" s="180"/>
      <c r="AH2239" s="207">
        <v>0</v>
      </c>
    </row>
    <row r="2240" spans="2:34" ht="24.75" x14ac:dyDescent="0.25">
      <c r="B2240" s="15">
        <v>29607</v>
      </c>
      <c r="C2240" s="67" t="s">
        <v>2120</v>
      </c>
      <c r="D2240" s="15"/>
      <c r="E2240" s="15"/>
      <c r="F2240" s="15"/>
      <c r="G2240" s="15"/>
      <c r="H2240" s="15"/>
      <c r="I2240" s="18">
        <v>4421.5200000000004</v>
      </c>
      <c r="J2240" s="173">
        <v>0</v>
      </c>
      <c r="K2240" s="173">
        <v>0</v>
      </c>
      <c r="L2240" s="173">
        <v>0</v>
      </c>
      <c r="M2240" s="173">
        <v>0</v>
      </c>
      <c r="N2240" s="173">
        <v>0</v>
      </c>
      <c r="O2240" s="173">
        <v>0</v>
      </c>
      <c r="P2240" s="173">
        <v>0</v>
      </c>
      <c r="Q2240" s="173">
        <v>0</v>
      </c>
      <c r="R2240" s="173">
        <v>0</v>
      </c>
      <c r="S2240" s="184">
        <v>0</v>
      </c>
      <c r="T2240" s="173">
        <v>0</v>
      </c>
      <c r="U2240" s="173">
        <v>0</v>
      </c>
      <c r="V2240" s="173">
        <v>0</v>
      </c>
      <c r="W2240" s="179">
        <v>0</v>
      </c>
      <c r="X2240" s="173">
        <v>5</v>
      </c>
      <c r="Y2240" s="267">
        <v>4421.5200000000004</v>
      </c>
      <c r="Z2240" s="173">
        <v>0</v>
      </c>
      <c r="AA2240" s="173">
        <v>0</v>
      </c>
      <c r="AB2240" s="173">
        <v>0</v>
      </c>
      <c r="AC2240" s="173">
        <v>0</v>
      </c>
      <c r="AD2240" s="173">
        <v>0</v>
      </c>
      <c r="AE2240" s="173">
        <v>0</v>
      </c>
      <c r="AF2240" s="173">
        <v>0</v>
      </c>
      <c r="AG2240" s="179">
        <v>0</v>
      </c>
      <c r="AH2240" s="184">
        <v>4421.5200000000004</v>
      </c>
    </row>
    <row r="2241" spans="2:34" ht="24.75" x14ac:dyDescent="0.25">
      <c r="B2241" s="119"/>
      <c r="C2241" s="48" t="s">
        <v>2121</v>
      </c>
      <c r="D2241" s="49">
        <v>1</v>
      </c>
      <c r="E2241" s="23"/>
      <c r="F2241" s="286" t="s">
        <v>2522</v>
      </c>
      <c r="G2241" s="287" t="s">
        <v>2524</v>
      </c>
      <c r="H2241" s="287" t="s">
        <v>2523</v>
      </c>
      <c r="I2241" s="50">
        <v>1500</v>
      </c>
      <c r="J2241" s="169"/>
      <c r="K2241" s="169"/>
      <c r="L2241" s="169"/>
      <c r="M2241" s="169"/>
      <c r="N2241" s="169"/>
      <c r="O2241" s="169"/>
      <c r="P2241" s="169"/>
      <c r="Q2241" s="169"/>
      <c r="R2241" s="169"/>
      <c r="S2241" s="207"/>
      <c r="T2241" s="169"/>
      <c r="U2241" s="169"/>
      <c r="V2241" s="169"/>
      <c r="W2241" s="180"/>
      <c r="X2241" s="207">
        <v>1</v>
      </c>
      <c r="Y2241" s="263">
        <v>1500</v>
      </c>
      <c r="Z2241" s="169"/>
      <c r="AA2241" s="169"/>
      <c r="AB2241" s="169"/>
      <c r="AC2241" s="169"/>
      <c r="AD2241" s="169"/>
      <c r="AE2241" s="169"/>
      <c r="AF2241" s="180"/>
      <c r="AG2241" s="180"/>
      <c r="AH2241" s="207">
        <v>1500</v>
      </c>
    </row>
    <row r="2242" spans="2:34" ht="24.75" x14ac:dyDescent="0.25">
      <c r="B2242" s="119"/>
      <c r="C2242" s="48" t="s">
        <v>2122</v>
      </c>
      <c r="D2242" s="49">
        <v>4</v>
      </c>
      <c r="E2242" s="23"/>
      <c r="F2242" s="286" t="s">
        <v>2522</v>
      </c>
      <c r="G2242" s="287" t="s">
        <v>2524</v>
      </c>
      <c r="H2242" s="287" t="s">
        <v>2523</v>
      </c>
      <c r="I2242" s="50">
        <v>2921.52</v>
      </c>
      <c r="J2242" s="169"/>
      <c r="K2242" s="169"/>
      <c r="L2242" s="169"/>
      <c r="M2242" s="169"/>
      <c r="N2242" s="169"/>
      <c r="O2242" s="169"/>
      <c r="P2242" s="169"/>
      <c r="Q2242" s="169"/>
      <c r="R2242" s="169"/>
      <c r="S2242" s="207"/>
      <c r="T2242" s="169"/>
      <c r="U2242" s="169"/>
      <c r="V2242" s="169"/>
      <c r="W2242" s="180"/>
      <c r="X2242" s="207">
        <v>4</v>
      </c>
      <c r="Y2242" s="263">
        <v>2921.52</v>
      </c>
      <c r="Z2242" s="169"/>
      <c r="AA2242" s="169"/>
      <c r="AB2242" s="169"/>
      <c r="AC2242" s="169"/>
      <c r="AD2242" s="169"/>
      <c r="AE2242" s="169"/>
      <c r="AF2242" s="180"/>
      <c r="AG2242" s="180"/>
      <c r="AH2242" s="207">
        <v>2921.52</v>
      </c>
    </row>
    <row r="2243" spans="2:34" ht="24.75" x14ac:dyDescent="0.25">
      <c r="B2243" s="15">
        <v>29609</v>
      </c>
      <c r="C2243" s="67" t="s">
        <v>2123</v>
      </c>
      <c r="D2243" s="15"/>
      <c r="E2243" s="15"/>
      <c r="F2243" s="15"/>
      <c r="G2243" s="15"/>
      <c r="H2243" s="15"/>
      <c r="I2243" s="18">
        <v>9930.2039999999997</v>
      </c>
      <c r="J2243" s="173">
        <v>0</v>
      </c>
      <c r="K2243" s="173">
        <v>0</v>
      </c>
      <c r="L2243" s="173">
        <v>0</v>
      </c>
      <c r="M2243" s="173">
        <v>0</v>
      </c>
      <c r="N2243" s="173">
        <v>0</v>
      </c>
      <c r="O2243" s="173">
        <v>0</v>
      </c>
      <c r="P2243" s="173">
        <v>0</v>
      </c>
      <c r="Q2243" s="173">
        <v>0</v>
      </c>
      <c r="R2243" s="173">
        <v>0</v>
      </c>
      <c r="S2243" s="184">
        <v>0</v>
      </c>
      <c r="T2243" s="173">
        <v>0</v>
      </c>
      <c r="U2243" s="173">
        <v>0</v>
      </c>
      <c r="V2243" s="173">
        <v>0</v>
      </c>
      <c r="W2243" s="179">
        <v>0</v>
      </c>
      <c r="X2243" s="173">
        <v>41</v>
      </c>
      <c r="Y2243" s="267">
        <v>9930.2039999999997</v>
      </c>
      <c r="Z2243" s="173">
        <v>0</v>
      </c>
      <c r="AA2243" s="173">
        <v>0</v>
      </c>
      <c r="AB2243" s="173">
        <v>0</v>
      </c>
      <c r="AC2243" s="173">
        <v>0</v>
      </c>
      <c r="AD2243" s="173">
        <v>0</v>
      </c>
      <c r="AE2243" s="173">
        <v>0</v>
      </c>
      <c r="AF2243" s="173">
        <v>0</v>
      </c>
      <c r="AG2243" s="179">
        <v>0</v>
      </c>
      <c r="AH2243" s="184">
        <v>9930.2039999999997</v>
      </c>
    </row>
    <row r="2244" spans="2:34" ht="24.75" x14ac:dyDescent="0.25">
      <c r="B2244" s="119"/>
      <c r="C2244" s="48" t="s">
        <v>2124</v>
      </c>
      <c r="D2244" s="49">
        <v>3</v>
      </c>
      <c r="E2244" s="23"/>
      <c r="F2244" s="286" t="s">
        <v>2522</v>
      </c>
      <c r="G2244" s="287" t="s">
        <v>2524</v>
      </c>
      <c r="H2244" s="287" t="s">
        <v>2523</v>
      </c>
      <c r="I2244" s="50">
        <v>723.49200000000019</v>
      </c>
      <c r="J2244" s="169"/>
      <c r="K2244" s="169"/>
      <c r="L2244" s="169"/>
      <c r="M2244" s="169"/>
      <c r="N2244" s="169"/>
      <c r="O2244" s="169"/>
      <c r="P2244" s="169"/>
      <c r="Q2244" s="169"/>
      <c r="R2244" s="169"/>
      <c r="S2244" s="207"/>
      <c r="T2244" s="169"/>
      <c r="U2244" s="169"/>
      <c r="V2244" s="169"/>
      <c r="W2244" s="180"/>
      <c r="X2244" s="207">
        <v>3</v>
      </c>
      <c r="Y2244" s="263">
        <v>723.49200000000019</v>
      </c>
      <c r="Z2244" s="169"/>
      <c r="AA2244" s="169"/>
      <c r="AB2244" s="169"/>
      <c r="AC2244" s="169"/>
      <c r="AD2244" s="169"/>
      <c r="AE2244" s="169"/>
      <c r="AF2244" s="180"/>
      <c r="AG2244" s="180"/>
      <c r="AH2244" s="207">
        <v>723.49200000000019</v>
      </c>
    </row>
    <row r="2245" spans="2:34" ht="24.75" x14ac:dyDescent="0.25">
      <c r="B2245" s="119"/>
      <c r="C2245" s="48" t="s">
        <v>2125</v>
      </c>
      <c r="D2245" s="49">
        <v>15</v>
      </c>
      <c r="E2245" s="23"/>
      <c r="F2245" s="286" t="s">
        <v>2522</v>
      </c>
      <c r="G2245" s="287" t="s">
        <v>2524</v>
      </c>
      <c r="H2245" s="287" t="s">
        <v>2523</v>
      </c>
      <c r="I2245" s="50">
        <v>6000</v>
      </c>
      <c r="J2245" s="169"/>
      <c r="K2245" s="169"/>
      <c r="L2245" s="169"/>
      <c r="M2245" s="169"/>
      <c r="N2245" s="169"/>
      <c r="O2245" s="169"/>
      <c r="P2245" s="169"/>
      <c r="Q2245" s="169"/>
      <c r="R2245" s="169"/>
      <c r="S2245" s="207"/>
      <c r="T2245" s="169"/>
      <c r="U2245" s="169"/>
      <c r="V2245" s="169"/>
      <c r="W2245" s="180"/>
      <c r="X2245" s="207">
        <v>15</v>
      </c>
      <c r="Y2245" s="263">
        <v>6000</v>
      </c>
      <c r="Z2245" s="169"/>
      <c r="AA2245" s="169"/>
      <c r="AB2245" s="169"/>
      <c r="AC2245" s="169"/>
      <c r="AD2245" s="169"/>
      <c r="AE2245" s="169"/>
      <c r="AF2245" s="180"/>
      <c r="AG2245" s="180"/>
      <c r="AH2245" s="207">
        <v>6000</v>
      </c>
    </row>
    <row r="2246" spans="2:34" ht="24.75" x14ac:dyDescent="0.25">
      <c r="B2246" s="119"/>
      <c r="C2246" s="48" t="s">
        <v>2126</v>
      </c>
      <c r="D2246" s="49">
        <v>20</v>
      </c>
      <c r="E2246" s="23"/>
      <c r="F2246" s="286" t="s">
        <v>2522</v>
      </c>
      <c r="G2246" s="287" t="s">
        <v>2524</v>
      </c>
      <c r="H2246" s="287" t="s">
        <v>2523</v>
      </c>
      <c r="I2246" s="50">
        <v>3000</v>
      </c>
      <c r="J2246" s="169"/>
      <c r="K2246" s="169"/>
      <c r="L2246" s="169"/>
      <c r="M2246" s="169"/>
      <c r="N2246" s="169"/>
      <c r="O2246" s="169"/>
      <c r="P2246" s="169"/>
      <c r="Q2246" s="169"/>
      <c r="R2246" s="169"/>
      <c r="S2246" s="207"/>
      <c r="T2246" s="169"/>
      <c r="U2246" s="169"/>
      <c r="V2246" s="169"/>
      <c r="W2246" s="180"/>
      <c r="X2246" s="207">
        <v>20</v>
      </c>
      <c r="Y2246" s="263">
        <v>3000</v>
      </c>
      <c r="Z2246" s="169"/>
      <c r="AA2246" s="169"/>
      <c r="AB2246" s="169"/>
      <c r="AC2246" s="169"/>
      <c r="AD2246" s="169"/>
      <c r="AE2246" s="169"/>
      <c r="AF2246" s="180"/>
      <c r="AG2246" s="180"/>
      <c r="AH2246" s="207">
        <v>3000</v>
      </c>
    </row>
    <row r="2247" spans="2:34" ht="24.75" x14ac:dyDescent="0.25">
      <c r="B2247" s="119"/>
      <c r="C2247" s="48" t="s">
        <v>2127</v>
      </c>
      <c r="D2247" s="49">
        <v>3</v>
      </c>
      <c r="E2247" s="23"/>
      <c r="F2247" s="286" t="s">
        <v>2522</v>
      </c>
      <c r="G2247" s="287" t="s">
        <v>2524</v>
      </c>
      <c r="H2247" s="287" t="s">
        <v>2523</v>
      </c>
      <c r="I2247" s="50">
        <v>206.71200000000005</v>
      </c>
      <c r="J2247" s="169"/>
      <c r="K2247" s="169"/>
      <c r="L2247" s="169"/>
      <c r="M2247" s="169"/>
      <c r="N2247" s="169"/>
      <c r="O2247" s="169"/>
      <c r="P2247" s="169"/>
      <c r="Q2247" s="169"/>
      <c r="R2247" s="169"/>
      <c r="S2247" s="207"/>
      <c r="T2247" s="169"/>
      <c r="U2247" s="169"/>
      <c r="V2247" s="169"/>
      <c r="W2247" s="180"/>
      <c r="X2247" s="207">
        <v>3</v>
      </c>
      <c r="Y2247" s="263">
        <v>206.71200000000005</v>
      </c>
      <c r="Z2247" s="169"/>
      <c r="AA2247" s="169"/>
      <c r="AB2247" s="169"/>
      <c r="AC2247" s="169"/>
      <c r="AD2247" s="169"/>
      <c r="AE2247" s="169"/>
      <c r="AF2247" s="180"/>
      <c r="AG2247" s="180"/>
      <c r="AH2247" s="207">
        <v>206.71200000000005</v>
      </c>
    </row>
    <row r="2248" spans="2:34" ht="24.75" x14ac:dyDescent="0.25">
      <c r="B2248" s="11">
        <v>298</v>
      </c>
      <c r="C2248" s="79" t="s">
        <v>2128</v>
      </c>
      <c r="D2248" s="11"/>
      <c r="E2248" s="11"/>
      <c r="F2248" s="11"/>
      <c r="G2248" s="11"/>
      <c r="H2248" s="11"/>
      <c r="I2248" s="13">
        <v>5907.46</v>
      </c>
      <c r="J2248" s="171">
        <v>0</v>
      </c>
      <c r="K2248" s="171">
        <v>0</v>
      </c>
      <c r="L2248" s="171">
        <v>0</v>
      </c>
      <c r="M2248" s="171">
        <v>0</v>
      </c>
      <c r="N2248" s="171">
        <v>0</v>
      </c>
      <c r="O2248" s="171">
        <v>0</v>
      </c>
      <c r="P2248" s="171">
        <v>0</v>
      </c>
      <c r="Q2248" s="171">
        <v>0</v>
      </c>
      <c r="R2248" s="171">
        <v>0</v>
      </c>
      <c r="S2248" s="185">
        <v>0</v>
      </c>
      <c r="T2248" s="171">
        <v>1</v>
      </c>
      <c r="U2248" s="171">
        <v>2080</v>
      </c>
      <c r="V2248" s="171">
        <v>0</v>
      </c>
      <c r="W2248" s="181">
        <v>0</v>
      </c>
      <c r="X2248" s="171">
        <v>72</v>
      </c>
      <c r="Y2248" s="266">
        <v>3827.46</v>
      </c>
      <c r="Z2248" s="171">
        <v>0</v>
      </c>
      <c r="AA2248" s="171">
        <v>0</v>
      </c>
      <c r="AB2248" s="171">
        <v>0</v>
      </c>
      <c r="AC2248" s="171">
        <v>0</v>
      </c>
      <c r="AD2248" s="171">
        <v>0</v>
      </c>
      <c r="AE2248" s="171">
        <v>0</v>
      </c>
      <c r="AF2248" s="171">
        <v>0</v>
      </c>
      <c r="AG2248" s="181">
        <v>0</v>
      </c>
      <c r="AH2248" s="185">
        <v>5907.46</v>
      </c>
    </row>
    <row r="2249" spans="2:34" ht="24.75" x14ac:dyDescent="0.25">
      <c r="B2249" s="15">
        <v>29801</v>
      </c>
      <c r="C2249" s="67" t="s">
        <v>2129</v>
      </c>
      <c r="D2249" s="15"/>
      <c r="E2249" s="15"/>
      <c r="F2249" s="15"/>
      <c r="G2249" s="15"/>
      <c r="H2249" s="15"/>
      <c r="I2249" s="18">
        <v>537.46</v>
      </c>
      <c r="J2249" s="173">
        <v>0</v>
      </c>
      <c r="K2249" s="173">
        <v>0</v>
      </c>
      <c r="L2249" s="173">
        <v>0</v>
      </c>
      <c r="M2249" s="173">
        <v>0</v>
      </c>
      <c r="N2249" s="173">
        <v>0</v>
      </c>
      <c r="O2249" s="173">
        <v>0</v>
      </c>
      <c r="P2249" s="173">
        <v>0</v>
      </c>
      <c r="Q2249" s="173">
        <v>0</v>
      </c>
      <c r="R2249" s="173">
        <v>0</v>
      </c>
      <c r="S2249" s="184">
        <v>0</v>
      </c>
      <c r="T2249" s="173">
        <v>0</v>
      </c>
      <c r="U2249" s="173">
        <v>0</v>
      </c>
      <c r="V2249" s="173">
        <v>0</v>
      </c>
      <c r="W2249" s="179">
        <v>0</v>
      </c>
      <c r="X2249" s="173">
        <v>2</v>
      </c>
      <c r="Y2249" s="267">
        <v>537.46</v>
      </c>
      <c r="Z2249" s="173">
        <v>0</v>
      </c>
      <c r="AA2249" s="173">
        <v>0</v>
      </c>
      <c r="AB2249" s="173">
        <v>0</v>
      </c>
      <c r="AC2249" s="173">
        <v>0</v>
      </c>
      <c r="AD2249" s="173">
        <v>0</v>
      </c>
      <c r="AE2249" s="173">
        <v>0</v>
      </c>
      <c r="AF2249" s="173">
        <v>0</v>
      </c>
      <c r="AG2249" s="179">
        <v>0</v>
      </c>
      <c r="AH2249" s="184">
        <v>537.46</v>
      </c>
    </row>
    <row r="2250" spans="2:34" ht="24.75" x14ac:dyDescent="0.25">
      <c r="B2250" s="26"/>
      <c r="C2250" s="48" t="s">
        <v>2130</v>
      </c>
      <c r="D2250" s="49">
        <v>0</v>
      </c>
      <c r="E2250" s="23"/>
      <c r="F2250" s="286" t="s">
        <v>2522</v>
      </c>
      <c r="G2250" s="287" t="s">
        <v>2524</v>
      </c>
      <c r="H2250" s="287" t="s">
        <v>2523</v>
      </c>
      <c r="I2250" s="50">
        <v>0</v>
      </c>
      <c r="J2250" s="169"/>
      <c r="K2250" s="169"/>
      <c r="L2250" s="169"/>
      <c r="M2250" s="169"/>
      <c r="N2250" s="169"/>
      <c r="O2250" s="169"/>
      <c r="P2250" s="169"/>
      <c r="Q2250" s="169"/>
      <c r="R2250" s="169"/>
      <c r="S2250" s="207"/>
      <c r="T2250" s="169"/>
      <c r="U2250" s="169"/>
      <c r="V2250" s="169"/>
      <c r="W2250" s="180"/>
      <c r="X2250" s="207">
        <v>0</v>
      </c>
      <c r="Y2250" s="263">
        <v>0</v>
      </c>
      <c r="Z2250" s="169"/>
      <c r="AA2250" s="169"/>
      <c r="AB2250" s="169"/>
      <c r="AC2250" s="169"/>
      <c r="AD2250" s="169"/>
      <c r="AE2250" s="169"/>
      <c r="AF2250" s="180"/>
      <c r="AG2250" s="180"/>
      <c r="AH2250" s="207">
        <v>0</v>
      </c>
    </row>
    <row r="2251" spans="2:34" ht="24.75" x14ac:dyDescent="0.25">
      <c r="B2251" s="26"/>
      <c r="C2251" s="48" t="s">
        <v>2131</v>
      </c>
      <c r="D2251" s="49">
        <v>0</v>
      </c>
      <c r="E2251" s="23"/>
      <c r="F2251" s="286" t="s">
        <v>2522</v>
      </c>
      <c r="G2251" s="287" t="s">
        <v>2524</v>
      </c>
      <c r="H2251" s="287" t="s">
        <v>2523</v>
      </c>
      <c r="I2251" s="50">
        <v>0</v>
      </c>
      <c r="J2251" s="169"/>
      <c r="K2251" s="169"/>
      <c r="L2251" s="169"/>
      <c r="M2251" s="169"/>
      <c r="N2251" s="169"/>
      <c r="O2251" s="169"/>
      <c r="P2251" s="169"/>
      <c r="Q2251" s="169"/>
      <c r="R2251" s="169"/>
      <c r="S2251" s="207"/>
      <c r="T2251" s="169"/>
      <c r="U2251" s="169"/>
      <c r="V2251" s="169"/>
      <c r="W2251" s="180"/>
      <c r="X2251" s="207">
        <v>0</v>
      </c>
      <c r="Y2251" s="263">
        <v>0</v>
      </c>
      <c r="Z2251" s="169"/>
      <c r="AA2251" s="169"/>
      <c r="AB2251" s="169"/>
      <c r="AC2251" s="169"/>
      <c r="AD2251" s="169"/>
      <c r="AE2251" s="169"/>
      <c r="AF2251" s="180"/>
      <c r="AG2251" s="180"/>
      <c r="AH2251" s="207">
        <v>0</v>
      </c>
    </row>
    <row r="2252" spans="2:34" ht="24.75" x14ac:dyDescent="0.25">
      <c r="B2252" s="26"/>
      <c r="C2252" s="48" t="s">
        <v>2132</v>
      </c>
      <c r="D2252" s="49">
        <v>2</v>
      </c>
      <c r="E2252" s="23"/>
      <c r="F2252" s="286" t="s">
        <v>2522</v>
      </c>
      <c r="G2252" s="287" t="s">
        <v>2524</v>
      </c>
      <c r="H2252" s="287" t="s">
        <v>2523</v>
      </c>
      <c r="I2252" s="50">
        <v>537.46</v>
      </c>
      <c r="J2252" s="169"/>
      <c r="K2252" s="169"/>
      <c r="L2252" s="169"/>
      <c r="M2252" s="169"/>
      <c r="N2252" s="169"/>
      <c r="O2252" s="169"/>
      <c r="P2252" s="169"/>
      <c r="Q2252" s="169"/>
      <c r="R2252" s="169"/>
      <c r="S2252" s="207"/>
      <c r="T2252" s="169"/>
      <c r="U2252" s="169"/>
      <c r="V2252" s="169"/>
      <c r="W2252" s="180"/>
      <c r="X2252" s="207">
        <v>2</v>
      </c>
      <c r="Y2252" s="263">
        <v>537.46</v>
      </c>
      <c r="Z2252" s="169"/>
      <c r="AA2252" s="169"/>
      <c r="AB2252" s="169"/>
      <c r="AC2252" s="169"/>
      <c r="AD2252" s="169"/>
      <c r="AE2252" s="169"/>
      <c r="AF2252" s="180"/>
      <c r="AG2252" s="180"/>
      <c r="AH2252" s="207">
        <v>537.46</v>
      </c>
    </row>
    <row r="2253" spans="2:34" ht="24.75" x14ac:dyDescent="0.25">
      <c r="B2253" s="15">
        <v>29803</v>
      </c>
      <c r="C2253" s="67" t="s">
        <v>2133</v>
      </c>
      <c r="D2253" s="15"/>
      <c r="E2253" s="15"/>
      <c r="F2253" s="15"/>
      <c r="G2253" s="15"/>
      <c r="H2253" s="15"/>
      <c r="I2253" s="18">
        <v>5370</v>
      </c>
      <c r="J2253" s="173">
        <v>0</v>
      </c>
      <c r="K2253" s="173">
        <v>0</v>
      </c>
      <c r="L2253" s="173">
        <v>0</v>
      </c>
      <c r="M2253" s="173">
        <v>0</v>
      </c>
      <c r="N2253" s="173">
        <v>0</v>
      </c>
      <c r="O2253" s="173">
        <v>0</v>
      </c>
      <c r="P2253" s="173">
        <v>0</v>
      </c>
      <c r="Q2253" s="173">
        <v>0</v>
      </c>
      <c r="R2253" s="173">
        <v>0</v>
      </c>
      <c r="S2253" s="184">
        <v>0</v>
      </c>
      <c r="T2253" s="173">
        <v>1</v>
      </c>
      <c r="U2253" s="173">
        <v>2080</v>
      </c>
      <c r="V2253" s="173">
        <v>0</v>
      </c>
      <c r="W2253" s="179">
        <v>0</v>
      </c>
      <c r="X2253" s="173">
        <v>70</v>
      </c>
      <c r="Y2253" s="267">
        <v>3290</v>
      </c>
      <c r="Z2253" s="173">
        <v>0</v>
      </c>
      <c r="AA2253" s="173">
        <v>0</v>
      </c>
      <c r="AB2253" s="173">
        <v>0</v>
      </c>
      <c r="AC2253" s="173">
        <v>0</v>
      </c>
      <c r="AD2253" s="173">
        <v>0</v>
      </c>
      <c r="AE2253" s="173">
        <v>0</v>
      </c>
      <c r="AF2253" s="173">
        <v>0</v>
      </c>
      <c r="AG2253" s="179">
        <v>0</v>
      </c>
      <c r="AH2253" s="184">
        <v>5370</v>
      </c>
    </row>
    <row r="2254" spans="2:34" ht="24.75" x14ac:dyDescent="0.25">
      <c r="B2254" s="119"/>
      <c r="C2254" s="48" t="s">
        <v>2134</v>
      </c>
      <c r="D2254" s="49">
        <v>45</v>
      </c>
      <c r="E2254" s="23"/>
      <c r="F2254" s="286" t="s">
        <v>2522</v>
      </c>
      <c r="G2254" s="287" t="s">
        <v>2524</v>
      </c>
      <c r="H2254" s="287" t="s">
        <v>2523</v>
      </c>
      <c r="I2254" s="50">
        <v>2250</v>
      </c>
      <c r="J2254" s="169"/>
      <c r="K2254" s="169"/>
      <c r="L2254" s="169"/>
      <c r="M2254" s="169"/>
      <c r="N2254" s="169"/>
      <c r="O2254" s="169"/>
      <c r="P2254" s="169"/>
      <c r="Q2254" s="169"/>
      <c r="R2254" s="169"/>
      <c r="S2254" s="207"/>
      <c r="T2254" s="169"/>
      <c r="U2254" s="169"/>
      <c r="V2254" s="169"/>
      <c r="W2254" s="180"/>
      <c r="X2254" s="207">
        <v>45</v>
      </c>
      <c r="Y2254" s="263">
        <v>2250</v>
      </c>
      <c r="Z2254" s="169"/>
      <c r="AA2254" s="169"/>
      <c r="AB2254" s="169"/>
      <c r="AC2254" s="169"/>
      <c r="AD2254" s="169"/>
      <c r="AE2254" s="169"/>
      <c r="AF2254" s="180"/>
      <c r="AG2254" s="180"/>
      <c r="AH2254" s="207">
        <v>2250</v>
      </c>
    </row>
    <row r="2255" spans="2:34" ht="24.75" x14ac:dyDescent="0.25">
      <c r="B2255" s="119"/>
      <c r="C2255" s="48" t="s">
        <v>2135</v>
      </c>
      <c r="D2255" s="49">
        <v>26</v>
      </c>
      <c r="E2255" s="23"/>
      <c r="F2255" s="286" t="s">
        <v>2522</v>
      </c>
      <c r="G2255" s="287" t="s">
        <v>2524</v>
      </c>
      <c r="H2255" s="287" t="s">
        <v>2523</v>
      </c>
      <c r="I2255" s="50">
        <v>3120</v>
      </c>
      <c r="J2255" s="169"/>
      <c r="K2255" s="169"/>
      <c r="L2255" s="169"/>
      <c r="M2255" s="169"/>
      <c r="N2255" s="169"/>
      <c r="O2255" s="169"/>
      <c r="P2255" s="169"/>
      <c r="Q2255" s="169"/>
      <c r="R2255" s="169"/>
      <c r="S2255" s="207"/>
      <c r="T2255" s="169">
        <v>1</v>
      </c>
      <c r="U2255" s="169">
        <v>2080</v>
      </c>
      <c r="V2255" s="169"/>
      <c r="W2255" s="180"/>
      <c r="X2255" s="207">
        <v>25</v>
      </c>
      <c r="Y2255" s="263">
        <v>1040</v>
      </c>
      <c r="Z2255" s="169"/>
      <c r="AA2255" s="169"/>
      <c r="AB2255" s="169"/>
      <c r="AC2255" s="169"/>
      <c r="AD2255" s="169"/>
      <c r="AE2255" s="169"/>
      <c r="AF2255" s="180"/>
      <c r="AG2255" s="180"/>
      <c r="AH2255" s="207">
        <v>3120</v>
      </c>
    </row>
    <row r="2256" spans="2:34" ht="24.75" x14ac:dyDescent="0.25">
      <c r="B2256" s="11">
        <v>299</v>
      </c>
      <c r="C2256" s="79" t="s">
        <v>2136</v>
      </c>
      <c r="D2256" s="11"/>
      <c r="E2256" s="11"/>
      <c r="F2256" s="11"/>
      <c r="G2256" s="11"/>
      <c r="H2256" s="11"/>
      <c r="I2256" s="13">
        <v>47716.42</v>
      </c>
      <c r="J2256" s="171">
        <v>0</v>
      </c>
      <c r="K2256" s="171">
        <v>0</v>
      </c>
      <c r="L2256" s="171">
        <v>0</v>
      </c>
      <c r="M2256" s="171">
        <v>0</v>
      </c>
      <c r="N2256" s="171">
        <v>0</v>
      </c>
      <c r="O2256" s="171">
        <v>0</v>
      </c>
      <c r="P2256" s="171">
        <v>0</v>
      </c>
      <c r="Q2256" s="171">
        <v>0</v>
      </c>
      <c r="R2256" s="171">
        <v>0</v>
      </c>
      <c r="S2256" s="185">
        <v>0</v>
      </c>
      <c r="T2256" s="171">
        <v>0</v>
      </c>
      <c r="U2256" s="171">
        <v>0</v>
      </c>
      <c r="V2256" s="171">
        <v>0</v>
      </c>
      <c r="W2256" s="181">
        <v>0</v>
      </c>
      <c r="X2256" s="171">
        <v>34</v>
      </c>
      <c r="Y2256" s="266">
        <v>47716.42</v>
      </c>
      <c r="Z2256" s="171">
        <v>0</v>
      </c>
      <c r="AA2256" s="171">
        <v>0</v>
      </c>
      <c r="AB2256" s="171">
        <v>0</v>
      </c>
      <c r="AC2256" s="171">
        <v>0</v>
      </c>
      <c r="AD2256" s="171">
        <v>0</v>
      </c>
      <c r="AE2256" s="171">
        <v>0</v>
      </c>
      <c r="AF2256" s="171">
        <v>0</v>
      </c>
      <c r="AG2256" s="181">
        <v>0</v>
      </c>
      <c r="AH2256" s="185">
        <v>47716.42</v>
      </c>
    </row>
    <row r="2257" spans="2:34" ht="24.75" x14ac:dyDescent="0.25">
      <c r="B2257" s="15">
        <v>29902</v>
      </c>
      <c r="C2257" s="67" t="s">
        <v>2137</v>
      </c>
      <c r="D2257" s="15"/>
      <c r="E2257" s="15"/>
      <c r="F2257" s="15"/>
      <c r="G2257" s="15"/>
      <c r="H2257" s="15"/>
      <c r="I2257" s="18">
        <v>36940.9</v>
      </c>
      <c r="J2257" s="173">
        <v>0</v>
      </c>
      <c r="K2257" s="173">
        <v>0</v>
      </c>
      <c r="L2257" s="173">
        <v>0</v>
      </c>
      <c r="M2257" s="173">
        <v>0</v>
      </c>
      <c r="N2257" s="173">
        <v>0</v>
      </c>
      <c r="O2257" s="173">
        <v>0</v>
      </c>
      <c r="P2257" s="173">
        <v>0</v>
      </c>
      <c r="Q2257" s="173">
        <v>0</v>
      </c>
      <c r="R2257" s="173">
        <v>0</v>
      </c>
      <c r="S2257" s="184">
        <v>0</v>
      </c>
      <c r="T2257" s="173">
        <v>0</v>
      </c>
      <c r="U2257" s="173">
        <v>0</v>
      </c>
      <c r="V2257" s="173">
        <v>0</v>
      </c>
      <c r="W2257" s="179">
        <v>0</v>
      </c>
      <c r="X2257" s="173">
        <v>22</v>
      </c>
      <c r="Y2257" s="267">
        <v>36940.9</v>
      </c>
      <c r="Z2257" s="173">
        <v>0</v>
      </c>
      <c r="AA2257" s="173">
        <v>0</v>
      </c>
      <c r="AB2257" s="173">
        <v>0</v>
      </c>
      <c r="AC2257" s="173">
        <v>0</v>
      </c>
      <c r="AD2257" s="173">
        <v>0</v>
      </c>
      <c r="AE2257" s="173">
        <v>0</v>
      </c>
      <c r="AF2257" s="173">
        <v>0</v>
      </c>
      <c r="AG2257" s="179">
        <v>0</v>
      </c>
      <c r="AH2257" s="184">
        <v>36940.9</v>
      </c>
    </row>
    <row r="2258" spans="2:34" ht="24.75" x14ac:dyDescent="0.25">
      <c r="B2258" s="119"/>
      <c r="C2258" s="48" t="s">
        <v>2138</v>
      </c>
      <c r="D2258" s="49">
        <v>2</v>
      </c>
      <c r="E2258" s="23"/>
      <c r="F2258" s="286" t="s">
        <v>2522</v>
      </c>
      <c r="G2258" s="287" t="s">
        <v>2524</v>
      </c>
      <c r="H2258" s="287" t="s">
        <v>2523</v>
      </c>
      <c r="I2258" s="50">
        <v>1600</v>
      </c>
      <c r="J2258" s="169"/>
      <c r="K2258" s="169"/>
      <c r="L2258" s="169"/>
      <c r="M2258" s="169"/>
      <c r="N2258" s="169"/>
      <c r="O2258" s="169"/>
      <c r="P2258" s="169"/>
      <c r="Q2258" s="169"/>
      <c r="R2258" s="169"/>
      <c r="S2258" s="207"/>
      <c r="T2258" s="169"/>
      <c r="U2258" s="169"/>
      <c r="V2258" s="169"/>
      <c r="W2258" s="180"/>
      <c r="X2258" s="207">
        <v>2</v>
      </c>
      <c r="Y2258" s="263">
        <v>1600</v>
      </c>
      <c r="Z2258" s="169"/>
      <c r="AA2258" s="169"/>
      <c r="AB2258" s="169"/>
      <c r="AC2258" s="169"/>
      <c r="AD2258" s="169"/>
      <c r="AE2258" s="169"/>
      <c r="AF2258" s="180"/>
      <c r="AG2258" s="180"/>
      <c r="AH2258" s="207">
        <v>1600</v>
      </c>
    </row>
    <row r="2259" spans="2:34" ht="24.75" x14ac:dyDescent="0.25">
      <c r="B2259" s="119"/>
      <c r="C2259" s="48" t="s">
        <v>2139</v>
      </c>
      <c r="D2259" s="49">
        <v>0</v>
      </c>
      <c r="E2259" s="23"/>
      <c r="F2259" s="286" t="s">
        <v>2522</v>
      </c>
      <c r="G2259" s="287" t="s">
        <v>2524</v>
      </c>
      <c r="H2259" s="287" t="s">
        <v>2523</v>
      </c>
      <c r="I2259" s="50">
        <v>0</v>
      </c>
      <c r="J2259" s="169"/>
      <c r="K2259" s="169"/>
      <c r="L2259" s="169"/>
      <c r="M2259" s="169"/>
      <c r="N2259" s="169"/>
      <c r="O2259" s="169"/>
      <c r="P2259" s="169"/>
      <c r="Q2259" s="169"/>
      <c r="R2259" s="169"/>
      <c r="S2259" s="207"/>
      <c r="T2259" s="169"/>
      <c r="U2259" s="169"/>
      <c r="V2259" s="169"/>
      <c r="W2259" s="180"/>
      <c r="X2259" s="207">
        <v>0</v>
      </c>
      <c r="Y2259" s="263">
        <v>0</v>
      </c>
      <c r="Z2259" s="169"/>
      <c r="AA2259" s="169"/>
      <c r="AB2259" s="169"/>
      <c r="AC2259" s="169"/>
      <c r="AD2259" s="169"/>
      <c r="AE2259" s="169"/>
      <c r="AF2259" s="180"/>
      <c r="AG2259" s="180"/>
      <c r="AH2259" s="207">
        <v>0</v>
      </c>
    </row>
    <row r="2260" spans="2:34" ht="24.75" x14ac:dyDescent="0.25">
      <c r="B2260" s="26"/>
      <c r="C2260" s="48" t="s">
        <v>2140</v>
      </c>
      <c r="D2260" s="49">
        <v>0</v>
      </c>
      <c r="E2260" s="23"/>
      <c r="F2260" s="286" t="s">
        <v>2522</v>
      </c>
      <c r="G2260" s="287" t="s">
        <v>2524</v>
      </c>
      <c r="H2260" s="287" t="s">
        <v>2523</v>
      </c>
      <c r="I2260" s="50">
        <v>30340.9</v>
      </c>
      <c r="J2260" s="169"/>
      <c r="K2260" s="169"/>
      <c r="L2260" s="169"/>
      <c r="M2260" s="169"/>
      <c r="N2260" s="169"/>
      <c r="O2260" s="169"/>
      <c r="P2260" s="169"/>
      <c r="Q2260" s="169"/>
      <c r="R2260" s="169"/>
      <c r="S2260" s="207"/>
      <c r="T2260" s="169"/>
      <c r="U2260" s="169"/>
      <c r="V2260" s="169"/>
      <c r="W2260" s="180"/>
      <c r="X2260" s="207">
        <v>0</v>
      </c>
      <c r="Y2260" s="263">
        <v>30340.9</v>
      </c>
      <c r="Z2260" s="169"/>
      <c r="AA2260" s="169"/>
      <c r="AB2260" s="169"/>
      <c r="AC2260" s="169"/>
      <c r="AD2260" s="169"/>
      <c r="AE2260" s="169"/>
      <c r="AF2260" s="180"/>
      <c r="AG2260" s="180"/>
      <c r="AH2260" s="207">
        <v>30340.9</v>
      </c>
    </row>
    <row r="2261" spans="2:34" ht="24.75" x14ac:dyDescent="0.25">
      <c r="B2261" s="26"/>
      <c r="C2261" s="48" t="s">
        <v>2141</v>
      </c>
      <c r="D2261" s="49">
        <v>20</v>
      </c>
      <c r="E2261" s="23"/>
      <c r="F2261" s="286" t="s">
        <v>2522</v>
      </c>
      <c r="G2261" s="287" t="s">
        <v>2524</v>
      </c>
      <c r="H2261" s="287" t="s">
        <v>2523</v>
      </c>
      <c r="I2261" s="50">
        <v>5000</v>
      </c>
      <c r="J2261" s="169"/>
      <c r="K2261" s="169"/>
      <c r="L2261" s="169"/>
      <c r="M2261" s="169"/>
      <c r="N2261" s="169"/>
      <c r="O2261" s="169"/>
      <c r="P2261" s="169"/>
      <c r="Q2261" s="169"/>
      <c r="R2261" s="169"/>
      <c r="S2261" s="207"/>
      <c r="T2261" s="169"/>
      <c r="U2261" s="169"/>
      <c r="V2261" s="169"/>
      <c r="W2261" s="180"/>
      <c r="X2261" s="207">
        <v>20</v>
      </c>
      <c r="Y2261" s="263">
        <v>5000</v>
      </c>
      <c r="Z2261" s="169"/>
      <c r="AA2261" s="169"/>
      <c r="AB2261" s="169"/>
      <c r="AC2261" s="169"/>
      <c r="AD2261" s="169"/>
      <c r="AE2261" s="169"/>
      <c r="AF2261" s="180"/>
      <c r="AG2261" s="180"/>
      <c r="AH2261" s="207">
        <v>5000</v>
      </c>
    </row>
    <row r="2262" spans="2:34" x14ac:dyDescent="0.25">
      <c r="B2262" s="15">
        <v>29908</v>
      </c>
      <c r="C2262" s="99" t="s">
        <v>2142</v>
      </c>
      <c r="D2262" s="54"/>
      <c r="E2262" s="55"/>
      <c r="F2262" s="55"/>
      <c r="G2262" s="55"/>
      <c r="H2262" s="55"/>
      <c r="I2262" s="56">
        <v>10775.519999999999</v>
      </c>
      <c r="J2262" s="173"/>
      <c r="K2262" s="173"/>
      <c r="L2262" s="173"/>
      <c r="M2262" s="173"/>
      <c r="N2262" s="173"/>
      <c r="O2262" s="173"/>
      <c r="P2262" s="173"/>
      <c r="Q2262" s="173"/>
      <c r="R2262" s="173"/>
      <c r="S2262" s="184"/>
      <c r="T2262" s="173"/>
      <c r="U2262" s="173"/>
      <c r="V2262" s="173"/>
      <c r="W2262" s="179"/>
      <c r="X2262" s="184">
        <v>12</v>
      </c>
      <c r="Y2262" s="267">
        <v>10775.519999999999</v>
      </c>
      <c r="Z2262" s="173"/>
      <c r="AA2262" s="173"/>
      <c r="AB2262" s="173"/>
      <c r="AC2262" s="173"/>
      <c r="AD2262" s="173"/>
      <c r="AE2262" s="173"/>
      <c r="AF2262" s="179"/>
      <c r="AG2262" s="179"/>
      <c r="AH2262" s="184">
        <v>10775.519999999999</v>
      </c>
    </row>
    <row r="2263" spans="2:34" ht="24.75" x14ac:dyDescent="0.25">
      <c r="B2263" s="26"/>
      <c r="C2263" s="87" t="s">
        <v>2139</v>
      </c>
      <c r="D2263" s="57">
        <v>6</v>
      </c>
      <c r="E2263" s="23"/>
      <c r="F2263" s="286" t="s">
        <v>2522</v>
      </c>
      <c r="G2263" s="287" t="s">
        <v>2524</v>
      </c>
      <c r="H2263" s="287" t="s">
        <v>2523</v>
      </c>
      <c r="I2263" s="50">
        <v>600</v>
      </c>
      <c r="J2263" s="169"/>
      <c r="K2263" s="169"/>
      <c r="L2263" s="169"/>
      <c r="M2263" s="169"/>
      <c r="N2263" s="169"/>
      <c r="O2263" s="169"/>
      <c r="P2263" s="169"/>
      <c r="Q2263" s="169"/>
      <c r="R2263" s="169"/>
      <c r="S2263" s="207"/>
      <c r="T2263" s="169"/>
      <c r="U2263" s="169"/>
      <c r="V2263" s="169"/>
      <c r="W2263" s="180"/>
      <c r="X2263" s="207">
        <v>6</v>
      </c>
      <c r="Y2263" s="263">
        <v>600</v>
      </c>
      <c r="Z2263" s="169"/>
      <c r="AA2263" s="169"/>
      <c r="AB2263" s="169"/>
      <c r="AC2263" s="169"/>
      <c r="AD2263" s="169"/>
      <c r="AE2263" s="169"/>
      <c r="AF2263" s="180"/>
      <c r="AG2263" s="180"/>
      <c r="AH2263" s="207">
        <v>600</v>
      </c>
    </row>
    <row r="2264" spans="2:34" ht="24.75" x14ac:dyDescent="0.25">
      <c r="B2264" s="26"/>
      <c r="C2264" s="48" t="s">
        <v>2140</v>
      </c>
      <c r="D2264" s="49">
        <v>6</v>
      </c>
      <c r="E2264" s="23"/>
      <c r="F2264" s="286" t="s">
        <v>2522</v>
      </c>
      <c r="G2264" s="287" t="s">
        <v>2524</v>
      </c>
      <c r="H2264" s="287" t="s">
        <v>2523</v>
      </c>
      <c r="I2264" s="50">
        <v>10175.519999999999</v>
      </c>
      <c r="J2264" s="169"/>
      <c r="K2264" s="169"/>
      <c r="L2264" s="169"/>
      <c r="M2264" s="169"/>
      <c r="N2264" s="169"/>
      <c r="O2264" s="169"/>
      <c r="P2264" s="169"/>
      <c r="Q2264" s="169"/>
      <c r="R2264" s="169"/>
      <c r="S2264" s="207"/>
      <c r="T2264" s="169"/>
      <c r="U2264" s="169"/>
      <c r="V2264" s="169"/>
      <c r="W2264" s="180"/>
      <c r="X2264" s="207">
        <v>6</v>
      </c>
      <c r="Y2264" s="263">
        <v>10175.519999999999</v>
      </c>
      <c r="Z2264" s="169"/>
      <c r="AA2264" s="169"/>
      <c r="AB2264" s="169"/>
      <c r="AC2264" s="169"/>
      <c r="AD2264" s="169"/>
      <c r="AE2264" s="169"/>
      <c r="AF2264" s="180"/>
      <c r="AG2264" s="180"/>
      <c r="AH2264" s="207">
        <v>10175.519999999999</v>
      </c>
    </row>
    <row r="2265" spans="2:34" x14ac:dyDescent="0.25">
      <c r="B2265" s="230">
        <v>3000</v>
      </c>
      <c r="C2265" s="237" t="s">
        <v>2143</v>
      </c>
      <c r="D2265" s="230"/>
      <c r="E2265" s="230"/>
      <c r="F2265" s="230"/>
      <c r="G2265" s="230"/>
      <c r="H2265" s="230"/>
      <c r="I2265" s="238">
        <v>2292758.1804</v>
      </c>
      <c r="J2265" s="238">
        <v>0</v>
      </c>
      <c r="K2265" s="238">
        <v>0</v>
      </c>
      <c r="L2265" s="238">
        <v>52</v>
      </c>
      <c r="M2265" s="238">
        <v>24840.32</v>
      </c>
      <c r="N2265" s="238">
        <v>0</v>
      </c>
      <c r="O2265" s="238">
        <v>0</v>
      </c>
      <c r="P2265" s="238">
        <v>0</v>
      </c>
      <c r="Q2265" s="238">
        <v>0</v>
      </c>
      <c r="R2265" s="238">
        <v>18</v>
      </c>
      <c r="S2265" s="238">
        <v>270948.45</v>
      </c>
      <c r="T2265" s="238">
        <v>4</v>
      </c>
      <c r="U2265" s="238">
        <v>9210</v>
      </c>
      <c r="V2265" s="238">
        <v>0</v>
      </c>
      <c r="W2265" s="262">
        <v>0</v>
      </c>
      <c r="X2265" s="238">
        <v>27738</v>
      </c>
      <c r="Y2265" s="271">
        <v>2162460.3804000001</v>
      </c>
      <c r="Z2265" s="238">
        <v>0</v>
      </c>
      <c r="AA2265" s="238">
        <v>0</v>
      </c>
      <c r="AB2265" s="238">
        <v>0</v>
      </c>
      <c r="AC2265" s="238">
        <v>0</v>
      </c>
      <c r="AD2265" s="238">
        <v>0</v>
      </c>
      <c r="AE2265" s="238">
        <v>0</v>
      </c>
      <c r="AF2265" s="238">
        <v>0</v>
      </c>
      <c r="AG2265" s="238">
        <v>0</v>
      </c>
      <c r="AH2265" s="238">
        <v>2292758.1804</v>
      </c>
    </row>
    <row r="2266" spans="2:34" x14ac:dyDescent="0.25">
      <c r="B2266" s="6">
        <v>3100</v>
      </c>
      <c r="C2266" s="90" t="s">
        <v>2144</v>
      </c>
      <c r="D2266" s="6"/>
      <c r="E2266" s="6"/>
      <c r="F2266" s="6"/>
      <c r="G2266" s="6"/>
      <c r="H2266" s="6"/>
      <c r="I2266" s="213">
        <v>21522.39</v>
      </c>
      <c r="J2266" s="213">
        <v>0</v>
      </c>
      <c r="K2266" s="213">
        <v>0</v>
      </c>
      <c r="L2266" s="213">
        <v>0</v>
      </c>
      <c r="M2266" s="213">
        <v>0</v>
      </c>
      <c r="N2266" s="213">
        <v>0</v>
      </c>
      <c r="O2266" s="213">
        <v>0</v>
      </c>
      <c r="P2266" s="213">
        <v>0</v>
      </c>
      <c r="Q2266" s="213">
        <v>0</v>
      </c>
      <c r="R2266" s="213">
        <v>0</v>
      </c>
      <c r="S2266" s="213">
        <v>0</v>
      </c>
      <c r="T2266" s="213">
        <v>0</v>
      </c>
      <c r="U2266" s="213">
        <v>0</v>
      </c>
      <c r="V2266" s="213">
        <v>0</v>
      </c>
      <c r="W2266" s="226">
        <v>0</v>
      </c>
      <c r="X2266" s="213">
        <v>189</v>
      </c>
      <c r="Y2266" s="265">
        <v>159683.35999999999</v>
      </c>
      <c r="Z2266" s="213">
        <v>0</v>
      </c>
      <c r="AA2266" s="213">
        <v>0</v>
      </c>
      <c r="AB2266" s="213">
        <v>0</v>
      </c>
      <c r="AC2266" s="213">
        <v>0</v>
      </c>
      <c r="AD2266" s="213">
        <v>0</v>
      </c>
      <c r="AE2266" s="213">
        <v>0</v>
      </c>
      <c r="AF2266" s="213">
        <v>0</v>
      </c>
      <c r="AG2266" s="213">
        <v>0</v>
      </c>
      <c r="AH2266" s="213">
        <v>21522.39</v>
      </c>
    </row>
    <row r="2267" spans="2:34" x14ac:dyDescent="0.25">
      <c r="B2267" s="11">
        <v>311</v>
      </c>
      <c r="C2267" s="79" t="s">
        <v>2145</v>
      </c>
      <c r="D2267" s="11"/>
      <c r="E2267" s="11"/>
      <c r="F2267" s="11"/>
      <c r="G2267" s="11"/>
      <c r="H2267" s="11"/>
      <c r="I2267" s="185">
        <v>0</v>
      </c>
      <c r="J2267" s="185">
        <v>0</v>
      </c>
      <c r="K2267" s="185">
        <v>0</v>
      </c>
      <c r="L2267" s="185">
        <v>0</v>
      </c>
      <c r="M2267" s="185">
        <v>0</v>
      </c>
      <c r="N2267" s="185">
        <v>0</v>
      </c>
      <c r="O2267" s="185">
        <v>0</v>
      </c>
      <c r="P2267" s="185">
        <v>0</v>
      </c>
      <c r="Q2267" s="185">
        <v>0</v>
      </c>
      <c r="R2267" s="185">
        <v>0</v>
      </c>
      <c r="S2267" s="185">
        <v>0</v>
      </c>
      <c r="T2267" s="185">
        <v>0</v>
      </c>
      <c r="U2267" s="185">
        <v>0</v>
      </c>
      <c r="V2267" s="185">
        <v>0</v>
      </c>
      <c r="W2267" s="201">
        <v>0</v>
      </c>
      <c r="X2267" s="185">
        <v>0</v>
      </c>
      <c r="Y2267" s="266">
        <v>0</v>
      </c>
      <c r="Z2267" s="185">
        <v>0</v>
      </c>
      <c r="AA2267" s="185">
        <v>0</v>
      </c>
      <c r="AB2267" s="185">
        <v>0</v>
      </c>
      <c r="AC2267" s="185">
        <v>0</v>
      </c>
      <c r="AD2267" s="185">
        <v>0</v>
      </c>
      <c r="AE2267" s="185">
        <v>0</v>
      </c>
      <c r="AF2267" s="185">
        <v>0</v>
      </c>
      <c r="AG2267" s="185">
        <v>0</v>
      </c>
      <c r="AH2267" s="185">
        <v>0</v>
      </c>
    </row>
    <row r="2268" spans="2:34" x14ac:dyDescent="0.25">
      <c r="B2268" s="15">
        <v>31101</v>
      </c>
      <c r="C2268" s="67" t="s">
        <v>2145</v>
      </c>
      <c r="D2268" s="15"/>
      <c r="E2268" s="15"/>
      <c r="F2268" s="15"/>
      <c r="G2268" s="15"/>
      <c r="H2268" s="15"/>
      <c r="I2268" s="184">
        <v>0</v>
      </c>
      <c r="J2268" s="184">
        <v>0</v>
      </c>
      <c r="K2268" s="184">
        <v>0</v>
      </c>
      <c r="L2268" s="184">
        <v>0</v>
      </c>
      <c r="M2268" s="184">
        <v>0</v>
      </c>
      <c r="N2268" s="184">
        <v>0</v>
      </c>
      <c r="O2268" s="184">
        <v>0</v>
      </c>
      <c r="P2268" s="184">
        <v>0</v>
      </c>
      <c r="Q2268" s="184">
        <v>0</v>
      </c>
      <c r="R2268" s="184">
        <v>0</v>
      </c>
      <c r="S2268" s="184">
        <v>0</v>
      </c>
      <c r="T2268" s="184">
        <v>0</v>
      </c>
      <c r="U2268" s="184">
        <v>0</v>
      </c>
      <c r="V2268" s="184">
        <v>0</v>
      </c>
      <c r="W2268" s="204">
        <v>0</v>
      </c>
      <c r="X2268" s="184">
        <v>0</v>
      </c>
      <c r="Y2268" s="267">
        <v>0</v>
      </c>
      <c r="Z2268" s="184">
        <v>0</v>
      </c>
      <c r="AA2268" s="184">
        <v>0</v>
      </c>
      <c r="AB2268" s="184">
        <v>0</v>
      </c>
      <c r="AC2268" s="184">
        <v>0</v>
      </c>
      <c r="AD2268" s="184">
        <v>0</v>
      </c>
      <c r="AE2268" s="184">
        <v>0</v>
      </c>
      <c r="AF2268" s="184">
        <v>0</v>
      </c>
      <c r="AG2268" s="184">
        <v>0</v>
      </c>
      <c r="AH2268" s="184">
        <v>0</v>
      </c>
    </row>
    <row r="2269" spans="2:34" ht="24.75" x14ac:dyDescent="0.25">
      <c r="B2269" s="26"/>
      <c r="C2269" s="48" t="s">
        <v>2146</v>
      </c>
      <c r="D2269" s="49">
        <v>0</v>
      </c>
      <c r="E2269" s="23"/>
      <c r="F2269" s="286" t="s">
        <v>2522</v>
      </c>
      <c r="G2269" s="287" t="s">
        <v>2524</v>
      </c>
      <c r="H2269" s="287" t="s">
        <v>2523</v>
      </c>
      <c r="I2269" s="50">
        <v>0</v>
      </c>
      <c r="J2269" s="169"/>
      <c r="K2269" s="169"/>
      <c r="L2269" s="169"/>
      <c r="M2269" s="169"/>
      <c r="N2269" s="169"/>
      <c r="O2269" s="169"/>
      <c r="P2269" s="169"/>
      <c r="Q2269" s="169"/>
      <c r="R2269" s="169"/>
      <c r="S2269" s="207"/>
      <c r="T2269" s="169"/>
      <c r="U2269" s="169"/>
      <c r="V2269" s="169"/>
      <c r="W2269" s="180"/>
      <c r="X2269" s="207">
        <v>0</v>
      </c>
      <c r="Y2269" s="263">
        <v>0</v>
      </c>
      <c r="Z2269" s="169"/>
      <c r="AA2269" s="169"/>
      <c r="AB2269" s="169"/>
      <c r="AC2269" s="169"/>
      <c r="AD2269" s="169"/>
      <c r="AE2269" s="169"/>
      <c r="AF2269" s="180"/>
      <c r="AG2269" s="180"/>
      <c r="AH2269" s="207">
        <v>0</v>
      </c>
    </row>
    <row r="2270" spans="2:34" ht="24.75" x14ac:dyDescent="0.25">
      <c r="B2270" s="119"/>
      <c r="C2270" s="48" t="s">
        <v>2147</v>
      </c>
      <c r="D2270" s="57">
        <v>0</v>
      </c>
      <c r="E2270" s="23"/>
      <c r="F2270" s="286" t="s">
        <v>2522</v>
      </c>
      <c r="G2270" s="287" t="s">
        <v>2524</v>
      </c>
      <c r="H2270" s="287" t="s">
        <v>2523</v>
      </c>
      <c r="I2270" s="50">
        <v>0</v>
      </c>
      <c r="J2270" s="169"/>
      <c r="K2270" s="169"/>
      <c r="L2270" s="169"/>
      <c r="M2270" s="169"/>
      <c r="N2270" s="169"/>
      <c r="O2270" s="169"/>
      <c r="P2270" s="169"/>
      <c r="Q2270" s="169"/>
      <c r="R2270" s="169"/>
      <c r="S2270" s="207"/>
      <c r="T2270" s="169"/>
      <c r="U2270" s="169"/>
      <c r="V2270" s="169"/>
      <c r="W2270" s="180"/>
      <c r="X2270" s="207"/>
      <c r="Y2270" s="263"/>
      <c r="Z2270" s="169"/>
      <c r="AA2270" s="169"/>
      <c r="AB2270" s="169"/>
      <c r="AC2270" s="169"/>
      <c r="AD2270" s="169"/>
      <c r="AE2270" s="169"/>
      <c r="AF2270" s="180"/>
      <c r="AG2270" s="180"/>
      <c r="AH2270" s="207">
        <v>0</v>
      </c>
    </row>
    <row r="2271" spans="2:34" x14ac:dyDescent="0.25">
      <c r="B2271" s="11">
        <v>312</v>
      </c>
      <c r="C2271" s="79" t="s">
        <v>2148</v>
      </c>
      <c r="D2271" s="11"/>
      <c r="E2271" s="11"/>
      <c r="F2271" s="11"/>
      <c r="G2271" s="11"/>
      <c r="H2271" s="11"/>
      <c r="I2271" s="13"/>
      <c r="J2271" s="171">
        <v>0</v>
      </c>
      <c r="K2271" s="171">
        <v>0</v>
      </c>
      <c r="L2271" s="171">
        <v>0</v>
      </c>
      <c r="M2271" s="171">
        <v>0</v>
      </c>
      <c r="N2271" s="171">
        <v>0</v>
      </c>
      <c r="O2271" s="171">
        <v>0</v>
      </c>
      <c r="P2271" s="171">
        <v>0</v>
      </c>
      <c r="Q2271" s="171">
        <v>0</v>
      </c>
      <c r="R2271" s="171">
        <v>0</v>
      </c>
      <c r="S2271" s="185">
        <v>0</v>
      </c>
      <c r="T2271" s="171">
        <v>0</v>
      </c>
      <c r="U2271" s="171">
        <v>0</v>
      </c>
      <c r="V2271" s="171">
        <v>0</v>
      </c>
      <c r="W2271" s="181">
        <v>0</v>
      </c>
      <c r="X2271" s="171">
        <v>28</v>
      </c>
      <c r="Y2271" s="266">
        <v>0</v>
      </c>
      <c r="Z2271" s="171">
        <v>0</v>
      </c>
      <c r="AA2271" s="171">
        <v>0</v>
      </c>
      <c r="AB2271" s="171">
        <v>0</v>
      </c>
      <c r="AC2271" s="171">
        <v>0</v>
      </c>
      <c r="AD2271" s="171">
        <v>0</v>
      </c>
      <c r="AE2271" s="171">
        <v>0</v>
      </c>
      <c r="AF2271" s="171">
        <v>0</v>
      </c>
      <c r="AG2271" s="181">
        <v>0</v>
      </c>
      <c r="AH2271" s="185">
        <v>0</v>
      </c>
    </row>
    <row r="2272" spans="2:34" x14ac:dyDescent="0.25">
      <c r="B2272" s="15">
        <v>31201</v>
      </c>
      <c r="C2272" s="67" t="s">
        <v>2148</v>
      </c>
      <c r="D2272" s="15">
        <v>0</v>
      </c>
      <c r="E2272" s="15"/>
      <c r="F2272" s="15"/>
      <c r="G2272" s="15"/>
      <c r="H2272" s="15"/>
      <c r="I2272" s="18"/>
      <c r="J2272" s="173">
        <v>0</v>
      </c>
      <c r="K2272" s="173">
        <v>0</v>
      </c>
      <c r="L2272" s="173">
        <v>0</v>
      </c>
      <c r="M2272" s="173">
        <v>0</v>
      </c>
      <c r="N2272" s="173">
        <v>0</v>
      </c>
      <c r="O2272" s="173">
        <v>0</v>
      </c>
      <c r="P2272" s="173">
        <v>0</v>
      </c>
      <c r="Q2272" s="173">
        <v>0</v>
      </c>
      <c r="R2272" s="173">
        <v>0</v>
      </c>
      <c r="S2272" s="184">
        <v>0</v>
      </c>
      <c r="T2272" s="173">
        <v>0</v>
      </c>
      <c r="U2272" s="173">
        <v>0</v>
      </c>
      <c r="V2272" s="173">
        <v>0</v>
      </c>
      <c r="W2272" s="179">
        <v>0</v>
      </c>
      <c r="X2272" s="173">
        <v>28</v>
      </c>
      <c r="Y2272" s="267">
        <v>0</v>
      </c>
      <c r="Z2272" s="173">
        <v>0</v>
      </c>
      <c r="AA2272" s="173">
        <v>0</v>
      </c>
      <c r="AB2272" s="173">
        <v>0</v>
      </c>
      <c r="AC2272" s="173">
        <v>0</v>
      </c>
      <c r="AD2272" s="173">
        <v>0</v>
      </c>
      <c r="AE2272" s="173">
        <v>0</v>
      </c>
      <c r="AF2272" s="173">
        <v>0</v>
      </c>
      <c r="AG2272" s="179">
        <v>0</v>
      </c>
      <c r="AH2272" s="184">
        <v>0</v>
      </c>
    </row>
    <row r="2273" spans="2:34" ht="24.75" x14ac:dyDescent="0.25">
      <c r="B2273" s="26"/>
      <c r="C2273" s="48" t="s">
        <v>2148</v>
      </c>
      <c r="D2273" s="57">
        <v>0</v>
      </c>
      <c r="E2273" s="23"/>
      <c r="F2273" s="286" t="s">
        <v>2522</v>
      </c>
      <c r="G2273" s="287" t="s">
        <v>2524</v>
      </c>
      <c r="H2273" s="287" t="s">
        <v>2523</v>
      </c>
      <c r="I2273" s="50"/>
      <c r="J2273" s="169"/>
      <c r="K2273" s="169"/>
      <c r="L2273" s="169"/>
      <c r="M2273" s="169"/>
      <c r="N2273" s="169"/>
      <c r="O2273" s="169"/>
      <c r="P2273" s="169"/>
      <c r="Q2273" s="169"/>
      <c r="R2273" s="169"/>
      <c r="S2273" s="207"/>
      <c r="T2273" s="169"/>
      <c r="U2273" s="169"/>
      <c r="V2273" s="169"/>
      <c r="W2273" s="180"/>
      <c r="X2273" s="207">
        <v>0</v>
      </c>
      <c r="Y2273" s="263">
        <v>0</v>
      </c>
      <c r="Z2273" s="169"/>
      <c r="AA2273" s="169"/>
      <c r="AB2273" s="169"/>
      <c r="AC2273" s="169"/>
      <c r="AD2273" s="169"/>
      <c r="AE2273" s="169"/>
      <c r="AF2273" s="180"/>
      <c r="AG2273" s="180"/>
      <c r="AH2273" s="207">
        <v>0</v>
      </c>
    </row>
    <row r="2274" spans="2:34" ht="24.75" x14ac:dyDescent="0.25">
      <c r="B2274" s="26"/>
      <c r="C2274" s="48" t="s">
        <v>2148</v>
      </c>
      <c r="D2274" s="49">
        <v>0</v>
      </c>
      <c r="E2274" s="23"/>
      <c r="F2274" s="286" t="s">
        <v>2522</v>
      </c>
      <c r="G2274" s="287" t="s">
        <v>2524</v>
      </c>
      <c r="H2274" s="287" t="s">
        <v>2523</v>
      </c>
      <c r="I2274" s="50"/>
      <c r="J2274" s="169"/>
      <c r="K2274" s="169"/>
      <c r="L2274" s="169"/>
      <c r="M2274" s="169"/>
      <c r="N2274" s="169"/>
      <c r="O2274" s="169"/>
      <c r="P2274" s="169"/>
      <c r="Q2274" s="169"/>
      <c r="R2274" s="169"/>
      <c r="S2274" s="207"/>
      <c r="T2274" s="169"/>
      <c r="U2274" s="169"/>
      <c r="V2274" s="169"/>
      <c r="W2274" s="180"/>
      <c r="X2274" s="207">
        <v>0</v>
      </c>
      <c r="Y2274" s="263">
        <v>0</v>
      </c>
      <c r="Z2274" s="169"/>
      <c r="AA2274" s="169"/>
      <c r="AB2274" s="169"/>
      <c r="AC2274" s="169"/>
      <c r="AD2274" s="169"/>
      <c r="AE2274" s="169"/>
      <c r="AF2274" s="180"/>
      <c r="AG2274" s="180"/>
      <c r="AH2274" s="207">
        <v>0</v>
      </c>
    </row>
    <row r="2275" spans="2:34" ht="24.75" x14ac:dyDescent="0.25">
      <c r="B2275" s="119"/>
      <c r="C2275" s="48" t="s">
        <v>2149</v>
      </c>
      <c r="D2275" s="49">
        <v>0</v>
      </c>
      <c r="E2275" s="23"/>
      <c r="F2275" s="286" t="s">
        <v>2522</v>
      </c>
      <c r="G2275" s="287" t="s">
        <v>2524</v>
      </c>
      <c r="H2275" s="287" t="s">
        <v>2523</v>
      </c>
      <c r="I2275" s="50"/>
      <c r="J2275" s="169"/>
      <c r="K2275" s="169"/>
      <c r="L2275" s="169"/>
      <c r="M2275" s="169"/>
      <c r="N2275" s="169"/>
      <c r="O2275" s="169"/>
      <c r="P2275" s="169"/>
      <c r="Q2275" s="169"/>
      <c r="R2275" s="169"/>
      <c r="S2275" s="207"/>
      <c r="T2275" s="169"/>
      <c r="U2275" s="169"/>
      <c r="V2275" s="169"/>
      <c r="W2275" s="180"/>
      <c r="X2275" s="207">
        <v>0</v>
      </c>
      <c r="Y2275" s="263">
        <v>0</v>
      </c>
      <c r="Z2275" s="169"/>
      <c r="AA2275" s="169"/>
      <c r="AB2275" s="169"/>
      <c r="AC2275" s="169"/>
      <c r="AD2275" s="169"/>
      <c r="AE2275" s="169"/>
      <c r="AF2275" s="180"/>
      <c r="AG2275" s="180"/>
      <c r="AH2275" s="207">
        <v>0</v>
      </c>
    </row>
    <row r="2276" spans="2:34" ht="24.75" x14ac:dyDescent="0.25">
      <c r="B2276" s="119"/>
      <c r="C2276" s="48" t="s">
        <v>2150</v>
      </c>
      <c r="D2276" s="49">
        <v>0</v>
      </c>
      <c r="E2276" s="23"/>
      <c r="F2276" s="286" t="s">
        <v>2522</v>
      </c>
      <c r="G2276" s="287" t="s">
        <v>2524</v>
      </c>
      <c r="H2276" s="287" t="s">
        <v>2523</v>
      </c>
      <c r="I2276" s="50"/>
      <c r="J2276" s="169"/>
      <c r="K2276" s="169"/>
      <c r="L2276" s="169"/>
      <c r="M2276" s="169"/>
      <c r="N2276" s="169"/>
      <c r="O2276" s="169"/>
      <c r="P2276" s="169"/>
      <c r="Q2276" s="169"/>
      <c r="R2276" s="169"/>
      <c r="S2276" s="207"/>
      <c r="T2276" s="169"/>
      <c r="U2276" s="169"/>
      <c r="V2276" s="169"/>
      <c r="W2276" s="180"/>
      <c r="X2276" s="207">
        <v>0</v>
      </c>
      <c r="Y2276" s="263">
        <v>0</v>
      </c>
      <c r="Z2276" s="169"/>
      <c r="AA2276" s="169"/>
      <c r="AB2276" s="169"/>
      <c r="AC2276" s="169"/>
      <c r="AD2276" s="169"/>
      <c r="AE2276" s="169"/>
      <c r="AF2276" s="180"/>
      <c r="AG2276" s="180"/>
      <c r="AH2276" s="207">
        <v>0</v>
      </c>
    </row>
    <row r="2277" spans="2:34" x14ac:dyDescent="0.25">
      <c r="B2277" s="11">
        <v>313</v>
      </c>
      <c r="C2277" s="79" t="s">
        <v>2151</v>
      </c>
      <c r="D2277" s="11"/>
      <c r="E2277" s="11"/>
      <c r="F2277" s="11"/>
      <c r="G2277" s="11"/>
      <c r="H2277" s="11"/>
      <c r="I2277" s="13">
        <v>0</v>
      </c>
      <c r="J2277" s="171">
        <v>0</v>
      </c>
      <c r="K2277" s="171">
        <v>0</v>
      </c>
      <c r="L2277" s="171">
        <v>0</v>
      </c>
      <c r="M2277" s="171">
        <v>0</v>
      </c>
      <c r="N2277" s="171">
        <v>0</v>
      </c>
      <c r="O2277" s="171">
        <v>0</v>
      </c>
      <c r="P2277" s="171">
        <v>0</v>
      </c>
      <c r="Q2277" s="171">
        <v>0</v>
      </c>
      <c r="R2277" s="171">
        <v>0</v>
      </c>
      <c r="S2277" s="185">
        <v>0</v>
      </c>
      <c r="T2277" s="171">
        <v>0</v>
      </c>
      <c r="U2277" s="171">
        <v>0</v>
      </c>
      <c r="V2277" s="171">
        <v>0</v>
      </c>
      <c r="W2277" s="181">
        <v>0</v>
      </c>
      <c r="X2277" s="171">
        <v>33</v>
      </c>
      <c r="Y2277" s="266">
        <v>61200.36</v>
      </c>
      <c r="Z2277" s="171">
        <v>0</v>
      </c>
      <c r="AA2277" s="171">
        <v>0</v>
      </c>
      <c r="AB2277" s="171">
        <v>0</v>
      </c>
      <c r="AC2277" s="171">
        <v>0</v>
      </c>
      <c r="AD2277" s="171">
        <v>0</v>
      </c>
      <c r="AE2277" s="171">
        <v>0</v>
      </c>
      <c r="AF2277" s="171">
        <v>0</v>
      </c>
      <c r="AG2277" s="181">
        <v>0</v>
      </c>
      <c r="AH2277" s="185">
        <v>0</v>
      </c>
    </row>
    <row r="2278" spans="2:34" x14ac:dyDescent="0.25">
      <c r="B2278" s="15">
        <v>31301</v>
      </c>
      <c r="C2278" s="67" t="s">
        <v>2151</v>
      </c>
      <c r="D2278" s="15"/>
      <c r="E2278" s="15"/>
      <c r="F2278" s="15"/>
      <c r="G2278" s="15"/>
      <c r="H2278" s="15"/>
      <c r="I2278" s="18">
        <v>0</v>
      </c>
      <c r="J2278" s="173">
        <v>0</v>
      </c>
      <c r="K2278" s="173">
        <v>0</v>
      </c>
      <c r="L2278" s="173">
        <v>0</v>
      </c>
      <c r="M2278" s="173">
        <v>0</v>
      </c>
      <c r="N2278" s="173">
        <v>0</v>
      </c>
      <c r="O2278" s="173">
        <v>0</v>
      </c>
      <c r="P2278" s="173">
        <v>0</v>
      </c>
      <c r="Q2278" s="173">
        <v>0</v>
      </c>
      <c r="R2278" s="173">
        <v>0</v>
      </c>
      <c r="S2278" s="184">
        <v>0</v>
      </c>
      <c r="T2278" s="173">
        <v>0</v>
      </c>
      <c r="U2278" s="173">
        <v>0</v>
      </c>
      <c r="V2278" s="173">
        <v>0</v>
      </c>
      <c r="W2278" s="179">
        <v>0</v>
      </c>
      <c r="X2278" s="173">
        <v>33</v>
      </c>
      <c r="Y2278" s="267">
        <v>61200.36</v>
      </c>
      <c r="Z2278" s="173">
        <v>0</v>
      </c>
      <c r="AA2278" s="173">
        <v>0</v>
      </c>
      <c r="AB2278" s="173">
        <v>0</v>
      </c>
      <c r="AC2278" s="173">
        <v>0</v>
      </c>
      <c r="AD2278" s="173">
        <v>0</v>
      </c>
      <c r="AE2278" s="173">
        <v>0</v>
      </c>
      <c r="AF2278" s="173">
        <v>0</v>
      </c>
      <c r="AG2278" s="179">
        <v>0</v>
      </c>
      <c r="AH2278" s="184">
        <v>0</v>
      </c>
    </row>
    <row r="2279" spans="2:34" ht="24.75" x14ac:dyDescent="0.25">
      <c r="B2279" s="26"/>
      <c r="C2279" s="48" t="s">
        <v>2151</v>
      </c>
      <c r="D2279" s="49">
        <v>0</v>
      </c>
      <c r="E2279" s="23"/>
      <c r="F2279" s="286" t="s">
        <v>2522</v>
      </c>
      <c r="G2279" s="287" t="s">
        <v>2524</v>
      </c>
      <c r="H2279" s="287" t="s">
        <v>2523</v>
      </c>
      <c r="I2279" s="50">
        <v>0</v>
      </c>
      <c r="J2279" s="169"/>
      <c r="K2279" s="169"/>
      <c r="L2279" s="169"/>
      <c r="M2279" s="169"/>
      <c r="N2279" s="169"/>
      <c r="O2279" s="169"/>
      <c r="P2279" s="169"/>
      <c r="Q2279" s="169"/>
      <c r="R2279" s="169"/>
      <c r="S2279" s="207"/>
      <c r="T2279" s="169"/>
      <c r="U2279" s="169"/>
      <c r="V2279" s="169"/>
      <c r="W2279" s="180"/>
      <c r="X2279" s="207">
        <v>12</v>
      </c>
      <c r="Y2279" s="263">
        <v>3888</v>
      </c>
      <c r="Z2279" s="169"/>
      <c r="AA2279" s="169"/>
      <c r="AB2279" s="169"/>
      <c r="AC2279" s="169"/>
      <c r="AD2279" s="169"/>
      <c r="AE2279" s="169"/>
      <c r="AF2279" s="180"/>
      <c r="AG2279" s="180"/>
      <c r="AH2279" s="207">
        <v>0</v>
      </c>
    </row>
    <row r="2280" spans="2:34" ht="24.75" x14ac:dyDescent="0.25">
      <c r="B2280" s="26"/>
      <c r="C2280" s="48" t="s">
        <v>2152</v>
      </c>
      <c r="D2280" s="98">
        <v>0</v>
      </c>
      <c r="E2280" s="23"/>
      <c r="F2280" s="286" t="s">
        <v>2522</v>
      </c>
      <c r="G2280" s="287" t="s">
        <v>2524</v>
      </c>
      <c r="H2280" s="287" t="s">
        <v>2523</v>
      </c>
      <c r="I2280" s="50">
        <v>0</v>
      </c>
      <c r="J2280" s="169"/>
      <c r="K2280" s="169"/>
      <c r="L2280" s="169"/>
      <c r="M2280" s="169"/>
      <c r="N2280" s="169"/>
      <c r="O2280" s="169"/>
      <c r="P2280" s="169"/>
      <c r="Q2280" s="169"/>
      <c r="R2280" s="169"/>
      <c r="S2280" s="207"/>
      <c r="T2280" s="169"/>
      <c r="U2280" s="169"/>
      <c r="V2280" s="169"/>
      <c r="W2280" s="180"/>
      <c r="X2280" s="207">
        <v>16</v>
      </c>
      <c r="Y2280" s="263">
        <v>53532.36</v>
      </c>
      <c r="Z2280" s="169"/>
      <c r="AA2280" s="169"/>
      <c r="AB2280" s="169"/>
      <c r="AC2280" s="169"/>
      <c r="AD2280" s="169"/>
      <c r="AE2280" s="169"/>
      <c r="AF2280" s="180"/>
      <c r="AG2280" s="180"/>
      <c r="AH2280" s="207">
        <v>0</v>
      </c>
    </row>
    <row r="2281" spans="2:34" ht="24.75" x14ac:dyDescent="0.25">
      <c r="B2281" s="26"/>
      <c r="C2281" s="48" t="s">
        <v>2153</v>
      </c>
      <c r="D2281" s="49">
        <v>0</v>
      </c>
      <c r="E2281" s="23"/>
      <c r="F2281" s="286" t="s">
        <v>2522</v>
      </c>
      <c r="G2281" s="287" t="s">
        <v>2524</v>
      </c>
      <c r="H2281" s="287" t="s">
        <v>2523</v>
      </c>
      <c r="I2281" s="50">
        <v>0</v>
      </c>
      <c r="J2281" s="169"/>
      <c r="K2281" s="169"/>
      <c r="L2281" s="169"/>
      <c r="M2281" s="169"/>
      <c r="N2281" s="169"/>
      <c r="O2281" s="169"/>
      <c r="P2281" s="169"/>
      <c r="Q2281" s="169"/>
      <c r="R2281" s="169"/>
      <c r="S2281" s="207"/>
      <c r="T2281" s="169"/>
      <c r="U2281" s="169"/>
      <c r="V2281" s="169"/>
      <c r="W2281" s="180"/>
      <c r="X2281" s="207">
        <v>0</v>
      </c>
      <c r="Y2281" s="263">
        <v>0</v>
      </c>
      <c r="Z2281" s="169"/>
      <c r="AA2281" s="169"/>
      <c r="AB2281" s="169"/>
      <c r="AC2281" s="169"/>
      <c r="AD2281" s="169"/>
      <c r="AE2281" s="169"/>
      <c r="AF2281" s="180"/>
      <c r="AG2281" s="180"/>
      <c r="AH2281" s="207">
        <v>0</v>
      </c>
    </row>
    <row r="2282" spans="2:34" ht="24.75" x14ac:dyDescent="0.25">
      <c r="B2282" s="26"/>
      <c r="C2282" s="48" t="s">
        <v>2154</v>
      </c>
      <c r="D2282" s="49">
        <v>0</v>
      </c>
      <c r="E2282" s="23"/>
      <c r="F2282" s="286" t="s">
        <v>2522</v>
      </c>
      <c r="G2282" s="287" t="s">
        <v>2524</v>
      </c>
      <c r="H2282" s="287" t="s">
        <v>2523</v>
      </c>
      <c r="I2282" s="50">
        <v>0</v>
      </c>
      <c r="J2282" s="169"/>
      <c r="K2282" s="169"/>
      <c r="L2282" s="169"/>
      <c r="M2282" s="169"/>
      <c r="N2282" s="169"/>
      <c r="O2282" s="169"/>
      <c r="P2282" s="169"/>
      <c r="Q2282" s="169"/>
      <c r="R2282" s="169"/>
      <c r="S2282" s="207"/>
      <c r="T2282" s="169"/>
      <c r="U2282" s="169"/>
      <c r="V2282" s="169"/>
      <c r="W2282" s="180"/>
      <c r="X2282" s="207">
        <v>5</v>
      </c>
      <c r="Y2282" s="263">
        <v>3780</v>
      </c>
      <c r="Z2282" s="169"/>
      <c r="AA2282" s="169"/>
      <c r="AB2282" s="169"/>
      <c r="AC2282" s="169"/>
      <c r="AD2282" s="169"/>
      <c r="AE2282" s="169"/>
      <c r="AF2282" s="180"/>
      <c r="AG2282" s="180"/>
      <c r="AH2282" s="207">
        <v>0</v>
      </c>
    </row>
    <row r="2283" spans="2:34" ht="24.75" x14ac:dyDescent="0.25">
      <c r="B2283" s="26"/>
      <c r="C2283" s="48" t="s">
        <v>2155</v>
      </c>
      <c r="D2283" s="49">
        <v>0</v>
      </c>
      <c r="E2283" s="23"/>
      <c r="F2283" s="286" t="s">
        <v>2522</v>
      </c>
      <c r="G2283" s="287" t="s">
        <v>2524</v>
      </c>
      <c r="H2283" s="287" t="s">
        <v>2523</v>
      </c>
      <c r="I2283" s="50">
        <v>0</v>
      </c>
      <c r="J2283" s="169"/>
      <c r="K2283" s="169"/>
      <c r="L2283" s="169"/>
      <c r="M2283" s="169"/>
      <c r="N2283" s="169"/>
      <c r="O2283" s="169"/>
      <c r="P2283" s="169"/>
      <c r="Q2283" s="169"/>
      <c r="R2283" s="169"/>
      <c r="S2283" s="207"/>
      <c r="T2283" s="169"/>
      <c r="U2283" s="169"/>
      <c r="V2283" s="169"/>
      <c r="W2283" s="180"/>
      <c r="X2283" s="207">
        <v>0</v>
      </c>
      <c r="Y2283" s="263">
        <v>0</v>
      </c>
      <c r="Z2283" s="169"/>
      <c r="AA2283" s="169"/>
      <c r="AB2283" s="169"/>
      <c r="AC2283" s="169"/>
      <c r="AD2283" s="169"/>
      <c r="AE2283" s="169"/>
      <c r="AF2283" s="180"/>
      <c r="AG2283" s="180"/>
      <c r="AH2283" s="207">
        <v>0</v>
      </c>
    </row>
    <row r="2284" spans="2:34" x14ac:dyDescent="0.25">
      <c r="B2284" s="11">
        <v>314</v>
      </c>
      <c r="C2284" s="79" t="s">
        <v>2156</v>
      </c>
      <c r="D2284" s="11"/>
      <c r="E2284" s="11"/>
      <c r="F2284" s="11"/>
      <c r="G2284" s="11"/>
      <c r="H2284" s="11"/>
      <c r="I2284" s="13">
        <v>0</v>
      </c>
      <c r="J2284" s="171">
        <v>0</v>
      </c>
      <c r="K2284" s="171">
        <v>0</v>
      </c>
      <c r="L2284" s="171">
        <v>0</v>
      </c>
      <c r="M2284" s="171">
        <v>0</v>
      </c>
      <c r="N2284" s="171">
        <v>0</v>
      </c>
      <c r="O2284" s="171">
        <v>0</v>
      </c>
      <c r="P2284" s="171">
        <v>0</v>
      </c>
      <c r="Q2284" s="171">
        <v>0</v>
      </c>
      <c r="R2284" s="171">
        <v>0</v>
      </c>
      <c r="S2284" s="185">
        <v>0</v>
      </c>
      <c r="T2284" s="171">
        <v>0</v>
      </c>
      <c r="U2284" s="171">
        <v>0</v>
      </c>
      <c r="V2284" s="171">
        <v>0</v>
      </c>
      <c r="W2284" s="181">
        <v>0</v>
      </c>
      <c r="X2284" s="171">
        <v>37</v>
      </c>
      <c r="Y2284" s="266">
        <v>29439</v>
      </c>
      <c r="Z2284" s="171">
        <v>0</v>
      </c>
      <c r="AA2284" s="171">
        <v>0</v>
      </c>
      <c r="AB2284" s="171">
        <v>0</v>
      </c>
      <c r="AC2284" s="171">
        <v>0</v>
      </c>
      <c r="AD2284" s="171">
        <v>0</v>
      </c>
      <c r="AE2284" s="171">
        <v>0</v>
      </c>
      <c r="AF2284" s="171">
        <v>0</v>
      </c>
      <c r="AG2284" s="181">
        <v>0</v>
      </c>
      <c r="AH2284" s="185">
        <v>0</v>
      </c>
    </row>
    <row r="2285" spans="2:34" x14ac:dyDescent="0.25">
      <c r="B2285" s="15">
        <v>31401</v>
      </c>
      <c r="C2285" s="67" t="s">
        <v>2156</v>
      </c>
      <c r="D2285" s="15"/>
      <c r="E2285" s="15"/>
      <c r="F2285" s="15"/>
      <c r="G2285" s="15"/>
      <c r="H2285" s="15"/>
      <c r="I2285" s="18">
        <v>0</v>
      </c>
      <c r="J2285" s="173">
        <v>0</v>
      </c>
      <c r="K2285" s="173">
        <v>0</v>
      </c>
      <c r="L2285" s="173">
        <v>0</v>
      </c>
      <c r="M2285" s="173">
        <v>0</v>
      </c>
      <c r="N2285" s="173">
        <v>0</v>
      </c>
      <c r="O2285" s="173">
        <v>0</v>
      </c>
      <c r="P2285" s="173">
        <v>0</v>
      </c>
      <c r="Q2285" s="173">
        <v>0</v>
      </c>
      <c r="R2285" s="173">
        <v>0</v>
      </c>
      <c r="S2285" s="184">
        <v>0</v>
      </c>
      <c r="T2285" s="173">
        <v>0</v>
      </c>
      <c r="U2285" s="173">
        <v>0</v>
      </c>
      <c r="V2285" s="173">
        <v>0</v>
      </c>
      <c r="W2285" s="179">
        <v>0</v>
      </c>
      <c r="X2285" s="173">
        <v>37</v>
      </c>
      <c r="Y2285" s="267">
        <v>29439</v>
      </c>
      <c r="Z2285" s="173">
        <v>0</v>
      </c>
      <c r="AA2285" s="173">
        <v>0</v>
      </c>
      <c r="AB2285" s="173">
        <v>0</v>
      </c>
      <c r="AC2285" s="173">
        <v>0</v>
      </c>
      <c r="AD2285" s="173">
        <v>0</v>
      </c>
      <c r="AE2285" s="173">
        <v>0</v>
      </c>
      <c r="AF2285" s="173">
        <v>0</v>
      </c>
      <c r="AG2285" s="179">
        <v>0</v>
      </c>
      <c r="AH2285" s="184">
        <v>0</v>
      </c>
    </row>
    <row r="2286" spans="2:34" ht="24.75" x14ac:dyDescent="0.25">
      <c r="B2286" s="26"/>
      <c r="C2286" s="48" t="s">
        <v>2157</v>
      </c>
      <c r="D2286" s="57">
        <v>25</v>
      </c>
      <c r="E2286" s="23"/>
      <c r="F2286" s="286" t="s">
        <v>2522</v>
      </c>
      <c r="G2286" s="287" t="s">
        <v>2524</v>
      </c>
      <c r="H2286" s="287" t="s">
        <v>2523</v>
      </c>
      <c r="I2286" s="50">
        <v>0</v>
      </c>
      <c r="J2286" s="169"/>
      <c r="K2286" s="169"/>
      <c r="L2286" s="169"/>
      <c r="M2286" s="169"/>
      <c r="N2286" s="169"/>
      <c r="O2286" s="169"/>
      <c r="P2286" s="169"/>
      <c r="Q2286" s="169"/>
      <c r="R2286" s="169"/>
      <c r="S2286" s="207"/>
      <c r="T2286" s="169"/>
      <c r="U2286" s="169"/>
      <c r="V2286" s="169"/>
      <c r="W2286" s="180"/>
      <c r="X2286" s="207">
        <v>25</v>
      </c>
      <c r="Y2286" s="263">
        <v>24255</v>
      </c>
      <c r="Z2286" s="169"/>
      <c r="AA2286" s="169"/>
      <c r="AB2286" s="169"/>
      <c r="AC2286" s="169"/>
      <c r="AD2286" s="169"/>
      <c r="AE2286" s="169"/>
      <c r="AF2286" s="180"/>
      <c r="AG2286" s="180"/>
      <c r="AH2286" s="207">
        <v>0</v>
      </c>
    </row>
    <row r="2287" spans="2:34" ht="24.75" x14ac:dyDescent="0.25">
      <c r="B2287" s="119"/>
      <c r="C2287" s="48" t="s">
        <v>2158</v>
      </c>
      <c r="D2287" s="49">
        <v>12</v>
      </c>
      <c r="E2287" s="23"/>
      <c r="F2287" s="286" t="s">
        <v>2522</v>
      </c>
      <c r="G2287" s="287" t="s">
        <v>2524</v>
      </c>
      <c r="H2287" s="287" t="s">
        <v>2523</v>
      </c>
      <c r="I2287" s="50">
        <v>0</v>
      </c>
      <c r="J2287" s="169"/>
      <c r="K2287" s="169"/>
      <c r="L2287" s="169"/>
      <c r="M2287" s="169"/>
      <c r="N2287" s="169"/>
      <c r="O2287" s="169"/>
      <c r="P2287" s="169"/>
      <c r="Q2287" s="169"/>
      <c r="R2287" s="169"/>
      <c r="S2287" s="207"/>
      <c r="T2287" s="169"/>
      <c r="U2287" s="169"/>
      <c r="V2287" s="169"/>
      <c r="W2287" s="180"/>
      <c r="X2287" s="207">
        <v>12</v>
      </c>
      <c r="Y2287" s="263">
        <v>5184</v>
      </c>
      <c r="Z2287" s="169"/>
      <c r="AA2287" s="169"/>
      <c r="AB2287" s="169"/>
      <c r="AC2287" s="169"/>
      <c r="AD2287" s="169"/>
      <c r="AE2287" s="169"/>
      <c r="AF2287" s="180"/>
      <c r="AG2287" s="180"/>
      <c r="AH2287" s="207">
        <v>0</v>
      </c>
    </row>
    <row r="2288" spans="2:34" ht="24.75" x14ac:dyDescent="0.25">
      <c r="B2288" s="11">
        <v>31700</v>
      </c>
      <c r="C2288" s="79" t="s">
        <v>2159</v>
      </c>
      <c r="D2288" s="11"/>
      <c r="E2288" s="11"/>
      <c r="F2288" s="11"/>
      <c r="G2288" s="11"/>
      <c r="H2288" s="11"/>
      <c r="I2288" s="13">
        <v>0</v>
      </c>
      <c r="J2288" s="171">
        <v>0</v>
      </c>
      <c r="K2288" s="171">
        <v>0</v>
      </c>
      <c r="L2288" s="171">
        <v>0</v>
      </c>
      <c r="M2288" s="171">
        <v>0</v>
      </c>
      <c r="N2288" s="171">
        <v>0</v>
      </c>
      <c r="O2288" s="171">
        <v>0</v>
      </c>
      <c r="P2288" s="171">
        <v>0</v>
      </c>
      <c r="Q2288" s="171">
        <v>0</v>
      </c>
      <c r="R2288" s="171">
        <v>0</v>
      </c>
      <c r="S2288" s="185">
        <v>0</v>
      </c>
      <c r="T2288" s="171">
        <v>0</v>
      </c>
      <c r="U2288" s="171">
        <v>0</v>
      </c>
      <c r="V2288" s="171">
        <v>0</v>
      </c>
      <c r="W2288" s="181">
        <v>0</v>
      </c>
      <c r="X2288" s="171">
        <v>78</v>
      </c>
      <c r="Y2288" s="266">
        <v>59744</v>
      </c>
      <c r="Z2288" s="171">
        <v>0</v>
      </c>
      <c r="AA2288" s="171">
        <v>0</v>
      </c>
      <c r="AB2288" s="171">
        <v>0</v>
      </c>
      <c r="AC2288" s="171">
        <v>0</v>
      </c>
      <c r="AD2288" s="171">
        <v>0</v>
      </c>
      <c r="AE2288" s="171">
        <v>0</v>
      </c>
      <c r="AF2288" s="171">
        <v>0</v>
      </c>
      <c r="AG2288" s="181">
        <v>0</v>
      </c>
      <c r="AH2288" s="185">
        <v>0</v>
      </c>
    </row>
    <row r="2289" spans="2:34" ht="24.75" x14ac:dyDescent="0.25">
      <c r="B2289" s="15">
        <v>31701</v>
      </c>
      <c r="C2289" s="67" t="s">
        <v>2159</v>
      </c>
      <c r="D2289" s="15"/>
      <c r="E2289" s="15"/>
      <c r="F2289" s="15"/>
      <c r="G2289" s="15"/>
      <c r="H2289" s="15"/>
      <c r="I2289" s="18">
        <v>0</v>
      </c>
      <c r="J2289" s="173">
        <v>0</v>
      </c>
      <c r="K2289" s="173">
        <v>0</v>
      </c>
      <c r="L2289" s="173">
        <v>0</v>
      </c>
      <c r="M2289" s="173">
        <v>0</v>
      </c>
      <c r="N2289" s="173">
        <v>0</v>
      </c>
      <c r="O2289" s="173">
        <v>0</v>
      </c>
      <c r="P2289" s="173">
        <v>0</v>
      </c>
      <c r="Q2289" s="173">
        <v>0</v>
      </c>
      <c r="R2289" s="173">
        <v>0</v>
      </c>
      <c r="S2289" s="184">
        <v>0</v>
      </c>
      <c r="T2289" s="173">
        <v>0</v>
      </c>
      <c r="U2289" s="173">
        <v>0</v>
      </c>
      <c r="V2289" s="173">
        <v>0</v>
      </c>
      <c r="W2289" s="179">
        <v>0</v>
      </c>
      <c r="X2289" s="173">
        <v>78</v>
      </c>
      <c r="Y2289" s="267">
        <v>59744</v>
      </c>
      <c r="Z2289" s="173">
        <v>0</v>
      </c>
      <c r="AA2289" s="173">
        <v>0</v>
      </c>
      <c r="AB2289" s="173">
        <v>0</v>
      </c>
      <c r="AC2289" s="173">
        <v>0</v>
      </c>
      <c r="AD2289" s="173">
        <v>0</v>
      </c>
      <c r="AE2289" s="173">
        <v>0</v>
      </c>
      <c r="AF2289" s="173">
        <v>0</v>
      </c>
      <c r="AG2289" s="179">
        <v>0</v>
      </c>
      <c r="AH2289" s="184">
        <v>0</v>
      </c>
    </row>
    <row r="2290" spans="2:34" ht="24.75" x14ac:dyDescent="0.25">
      <c r="B2290" s="119"/>
      <c r="C2290" s="48" t="s">
        <v>2160</v>
      </c>
      <c r="D2290" s="49">
        <v>36</v>
      </c>
      <c r="E2290" s="23"/>
      <c r="F2290" s="286" t="s">
        <v>2522</v>
      </c>
      <c r="G2290" s="287" t="s">
        <v>2524</v>
      </c>
      <c r="H2290" s="287" t="s">
        <v>2523</v>
      </c>
      <c r="I2290" s="50">
        <v>0</v>
      </c>
      <c r="J2290" s="169"/>
      <c r="K2290" s="169"/>
      <c r="L2290" s="169"/>
      <c r="M2290" s="169"/>
      <c r="N2290" s="169"/>
      <c r="O2290" s="169"/>
      <c r="P2290" s="169"/>
      <c r="Q2290" s="169"/>
      <c r="R2290" s="169"/>
      <c r="S2290" s="207"/>
      <c r="T2290" s="169"/>
      <c r="U2290" s="169"/>
      <c r="V2290" s="169"/>
      <c r="W2290" s="180"/>
      <c r="X2290" s="207">
        <v>36</v>
      </c>
      <c r="Y2290" s="263">
        <v>26184</v>
      </c>
      <c r="Z2290" s="169"/>
      <c r="AA2290" s="169"/>
      <c r="AB2290" s="169"/>
      <c r="AC2290" s="169"/>
      <c r="AD2290" s="169"/>
      <c r="AE2290" s="169"/>
      <c r="AF2290" s="180"/>
      <c r="AG2290" s="180"/>
      <c r="AH2290" s="207">
        <v>0</v>
      </c>
    </row>
    <row r="2291" spans="2:34" ht="24.75" x14ac:dyDescent="0.25">
      <c r="B2291" s="119"/>
      <c r="C2291" s="48" t="s">
        <v>2161</v>
      </c>
      <c r="D2291" s="57">
        <v>12</v>
      </c>
      <c r="E2291" s="23"/>
      <c r="F2291" s="286" t="s">
        <v>2522</v>
      </c>
      <c r="G2291" s="287" t="s">
        <v>2524</v>
      </c>
      <c r="H2291" s="287" t="s">
        <v>2523</v>
      </c>
      <c r="I2291" s="50">
        <v>0</v>
      </c>
      <c r="J2291" s="169"/>
      <c r="K2291" s="169"/>
      <c r="L2291" s="169"/>
      <c r="M2291" s="169"/>
      <c r="N2291" s="169"/>
      <c r="O2291" s="169"/>
      <c r="P2291" s="169"/>
      <c r="Q2291" s="169"/>
      <c r="R2291" s="169"/>
      <c r="S2291" s="207"/>
      <c r="T2291" s="169"/>
      <c r="U2291" s="169"/>
      <c r="V2291" s="169"/>
      <c r="W2291" s="180"/>
      <c r="X2291" s="207">
        <v>12</v>
      </c>
      <c r="Y2291" s="263">
        <v>6000</v>
      </c>
      <c r="Z2291" s="169"/>
      <c r="AA2291" s="169"/>
      <c r="AB2291" s="169"/>
      <c r="AC2291" s="169"/>
      <c r="AD2291" s="169"/>
      <c r="AE2291" s="169"/>
      <c r="AF2291" s="180"/>
      <c r="AG2291" s="180"/>
      <c r="AH2291" s="207">
        <v>0</v>
      </c>
    </row>
    <row r="2292" spans="2:34" ht="24.75" x14ac:dyDescent="0.25">
      <c r="B2292" s="119"/>
      <c r="C2292" s="48" t="s">
        <v>2162</v>
      </c>
      <c r="D2292" s="57">
        <v>12</v>
      </c>
      <c r="E2292" s="23"/>
      <c r="F2292" s="286" t="s">
        <v>2522</v>
      </c>
      <c r="G2292" s="287" t="s">
        <v>2524</v>
      </c>
      <c r="H2292" s="287" t="s">
        <v>2523</v>
      </c>
      <c r="I2292" s="50">
        <v>0</v>
      </c>
      <c r="J2292" s="169"/>
      <c r="K2292" s="169"/>
      <c r="L2292" s="169"/>
      <c r="M2292" s="169"/>
      <c r="N2292" s="169"/>
      <c r="O2292" s="169"/>
      <c r="P2292" s="169"/>
      <c r="Q2292" s="169"/>
      <c r="R2292" s="169"/>
      <c r="S2292" s="207"/>
      <c r="T2292" s="169"/>
      <c r="U2292" s="169"/>
      <c r="V2292" s="169"/>
      <c r="W2292" s="180"/>
      <c r="X2292" s="207">
        <v>12</v>
      </c>
      <c r="Y2292" s="263">
        <v>6600</v>
      </c>
      <c r="Z2292" s="169"/>
      <c r="AA2292" s="169"/>
      <c r="AB2292" s="169"/>
      <c r="AC2292" s="169"/>
      <c r="AD2292" s="169"/>
      <c r="AE2292" s="169"/>
      <c r="AF2292" s="180"/>
      <c r="AG2292" s="180"/>
      <c r="AH2292" s="207">
        <v>0</v>
      </c>
    </row>
    <row r="2293" spans="2:34" ht="24.75" x14ac:dyDescent="0.25">
      <c r="B2293" s="119"/>
      <c r="C2293" s="48" t="s">
        <v>2163</v>
      </c>
      <c r="D2293" s="49">
        <v>4</v>
      </c>
      <c r="E2293" s="23"/>
      <c r="F2293" s="286" t="s">
        <v>2522</v>
      </c>
      <c r="G2293" s="287" t="s">
        <v>2524</v>
      </c>
      <c r="H2293" s="287" t="s">
        <v>2523</v>
      </c>
      <c r="I2293" s="50">
        <v>0</v>
      </c>
      <c r="J2293" s="169"/>
      <c r="K2293" s="169"/>
      <c r="L2293" s="169"/>
      <c r="M2293" s="169"/>
      <c r="N2293" s="169"/>
      <c r="O2293" s="169"/>
      <c r="P2293" s="169"/>
      <c r="Q2293" s="169"/>
      <c r="R2293" s="169"/>
      <c r="S2293" s="207"/>
      <c r="T2293" s="169"/>
      <c r="U2293" s="169"/>
      <c r="V2293" s="169"/>
      <c r="W2293" s="180"/>
      <c r="X2293" s="207">
        <v>4</v>
      </c>
      <c r="Y2293" s="263">
        <v>6959.9999999999991</v>
      </c>
      <c r="Z2293" s="169"/>
      <c r="AA2293" s="169"/>
      <c r="AB2293" s="169"/>
      <c r="AC2293" s="169"/>
      <c r="AD2293" s="169"/>
      <c r="AE2293" s="169"/>
      <c r="AF2293" s="180"/>
      <c r="AG2293" s="180"/>
      <c r="AH2293" s="207">
        <v>0</v>
      </c>
    </row>
    <row r="2294" spans="2:34" ht="24.75" x14ac:dyDescent="0.25">
      <c r="B2294" s="119"/>
      <c r="C2294" s="48" t="s">
        <v>2164</v>
      </c>
      <c r="D2294" s="49">
        <v>14</v>
      </c>
      <c r="E2294" s="23"/>
      <c r="F2294" s="286" t="s">
        <v>2522</v>
      </c>
      <c r="G2294" s="287" t="s">
        <v>2524</v>
      </c>
      <c r="H2294" s="287" t="s">
        <v>2523</v>
      </c>
      <c r="I2294" s="50">
        <v>0</v>
      </c>
      <c r="J2294" s="169"/>
      <c r="K2294" s="169"/>
      <c r="L2294" s="169"/>
      <c r="M2294" s="169"/>
      <c r="N2294" s="169"/>
      <c r="O2294" s="169"/>
      <c r="P2294" s="169"/>
      <c r="Q2294" s="169"/>
      <c r="R2294" s="169"/>
      <c r="S2294" s="207"/>
      <c r="T2294" s="169"/>
      <c r="U2294" s="169"/>
      <c r="V2294" s="169"/>
      <c r="W2294" s="180"/>
      <c r="X2294" s="207">
        <v>14</v>
      </c>
      <c r="Y2294" s="263">
        <v>14000</v>
      </c>
      <c r="Z2294" s="169"/>
      <c r="AA2294" s="169"/>
      <c r="AB2294" s="169"/>
      <c r="AC2294" s="169"/>
      <c r="AD2294" s="169"/>
      <c r="AE2294" s="169"/>
      <c r="AF2294" s="180"/>
      <c r="AG2294" s="180"/>
      <c r="AH2294" s="207">
        <v>0</v>
      </c>
    </row>
    <row r="2295" spans="2:34" x14ac:dyDescent="0.25">
      <c r="B2295" s="11">
        <v>318</v>
      </c>
      <c r="C2295" s="79" t="s">
        <v>2165</v>
      </c>
      <c r="D2295" s="11"/>
      <c r="E2295" s="11"/>
      <c r="F2295" s="11"/>
      <c r="G2295" s="11"/>
      <c r="H2295" s="11"/>
      <c r="I2295" s="13">
        <v>21522.39</v>
      </c>
      <c r="J2295" s="171">
        <v>0</v>
      </c>
      <c r="K2295" s="171">
        <v>0</v>
      </c>
      <c r="L2295" s="171">
        <v>0</v>
      </c>
      <c r="M2295" s="171">
        <v>0</v>
      </c>
      <c r="N2295" s="171">
        <v>0</v>
      </c>
      <c r="O2295" s="171">
        <v>0</v>
      </c>
      <c r="P2295" s="171">
        <v>0</v>
      </c>
      <c r="Q2295" s="171">
        <v>0</v>
      </c>
      <c r="R2295" s="171">
        <v>0</v>
      </c>
      <c r="S2295" s="185">
        <v>0</v>
      </c>
      <c r="T2295" s="171">
        <v>0</v>
      </c>
      <c r="U2295" s="171">
        <v>0</v>
      </c>
      <c r="V2295" s="171">
        <v>0</v>
      </c>
      <c r="W2295" s="181">
        <v>0</v>
      </c>
      <c r="X2295" s="171">
        <v>13</v>
      </c>
      <c r="Y2295" s="266">
        <v>9300</v>
      </c>
      <c r="Z2295" s="171">
        <v>0</v>
      </c>
      <c r="AA2295" s="171">
        <v>0</v>
      </c>
      <c r="AB2295" s="171">
        <v>0</v>
      </c>
      <c r="AC2295" s="171">
        <v>0</v>
      </c>
      <c r="AD2295" s="171">
        <v>0</v>
      </c>
      <c r="AE2295" s="171">
        <v>0</v>
      </c>
      <c r="AF2295" s="171">
        <v>0</v>
      </c>
      <c r="AG2295" s="181">
        <v>0</v>
      </c>
      <c r="AH2295" s="185">
        <v>21522.39</v>
      </c>
    </row>
    <row r="2296" spans="2:34" x14ac:dyDescent="0.25">
      <c r="B2296" s="15">
        <v>31801</v>
      </c>
      <c r="C2296" s="67" t="s">
        <v>2166</v>
      </c>
      <c r="D2296" s="15"/>
      <c r="E2296" s="15"/>
      <c r="F2296" s="15"/>
      <c r="G2296" s="15"/>
      <c r="H2296" s="15"/>
      <c r="I2296" s="18">
        <v>21522.39</v>
      </c>
      <c r="J2296" s="173">
        <v>0</v>
      </c>
      <c r="K2296" s="173">
        <v>0</v>
      </c>
      <c r="L2296" s="173">
        <v>0</v>
      </c>
      <c r="M2296" s="173">
        <v>0</v>
      </c>
      <c r="N2296" s="173">
        <v>0</v>
      </c>
      <c r="O2296" s="173">
        <v>0</v>
      </c>
      <c r="P2296" s="173">
        <v>0</v>
      </c>
      <c r="Q2296" s="173">
        <v>0</v>
      </c>
      <c r="R2296" s="173">
        <v>0</v>
      </c>
      <c r="S2296" s="184">
        <v>0</v>
      </c>
      <c r="T2296" s="173">
        <v>0</v>
      </c>
      <c r="U2296" s="173">
        <v>0</v>
      </c>
      <c r="V2296" s="173">
        <v>0</v>
      </c>
      <c r="W2296" s="179">
        <v>0</v>
      </c>
      <c r="X2296" s="173">
        <v>13</v>
      </c>
      <c r="Y2296" s="267">
        <v>9300</v>
      </c>
      <c r="Z2296" s="173">
        <v>0</v>
      </c>
      <c r="AA2296" s="173">
        <v>0</v>
      </c>
      <c r="AB2296" s="173">
        <v>0</v>
      </c>
      <c r="AC2296" s="173">
        <v>0</v>
      </c>
      <c r="AD2296" s="173">
        <v>0</v>
      </c>
      <c r="AE2296" s="173">
        <v>0</v>
      </c>
      <c r="AF2296" s="173">
        <v>0</v>
      </c>
      <c r="AG2296" s="179">
        <v>0</v>
      </c>
      <c r="AH2296" s="184">
        <v>21522.39</v>
      </c>
    </row>
    <row r="2297" spans="2:34" ht="24.75" x14ac:dyDescent="0.25">
      <c r="B2297" s="26"/>
      <c r="C2297" s="48" t="s">
        <v>2167</v>
      </c>
      <c r="D2297" s="49">
        <v>0</v>
      </c>
      <c r="E2297" s="23"/>
      <c r="F2297" s="286" t="s">
        <v>2522</v>
      </c>
      <c r="G2297" s="287" t="s">
        <v>2524</v>
      </c>
      <c r="H2297" s="287" t="s">
        <v>2523</v>
      </c>
      <c r="I2297" s="50">
        <v>0</v>
      </c>
      <c r="J2297" s="169"/>
      <c r="K2297" s="169"/>
      <c r="L2297" s="169"/>
      <c r="M2297" s="169"/>
      <c r="N2297" s="169"/>
      <c r="O2297" s="169"/>
      <c r="P2297" s="169"/>
      <c r="Q2297" s="169"/>
      <c r="R2297" s="169"/>
      <c r="S2297" s="207"/>
      <c r="T2297" s="169"/>
      <c r="U2297" s="169"/>
      <c r="V2297" s="169"/>
      <c r="W2297" s="180"/>
      <c r="X2297" s="207">
        <v>0</v>
      </c>
      <c r="Y2297" s="263">
        <v>0</v>
      </c>
      <c r="Z2297" s="169"/>
      <c r="AA2297" s="169"/>
      <c r="AB2297" s="169"/>
      <c r="AC2297" s="169"/>
      <c r="AD2297" s="169"/>
      <c r="AE2297" s="169"/>
      <c r="AF2297" s="180"/>
      <c r="AG2297" s="180"/>
      <c r="AH2297" s="207">
        <v>0</v>
      </c>
    </row>
    <row r="2298" spans="2:34" ht="24.75" x14ac:dyDescent="0.25">
      <c r="B2298" s="26"/>
      <c r="C2298" s="48" t="s">
        <v>2168</v>
      </c>
      <c r="D2298" s="49">
        <v>0</v>
      </c>
      <c r="E2298" s="23"/>
      <c r="F2298" s="286" t="s">
        <v>2522</v>
      </c>
      <c r="G2298" s="287" t="s">
        <v>2524</v>
      </c>
      <c r="H2298" s="287" t="s">
        <v>2523</v>
      </c>
      <c r="I2298" s="50">
        <v>0</v>
      </c>
      <c r="J2298" s="169"/>
      <c r="K2298" s="169"/>
      <c r="L2298" s="169"/>
      <c r="M2298" s="169"/>
      <c r="N2298" s="169"/>
      <c r="O2298" s="169"/>
      <c r="P2298" s="169"/>
      <c r="Q2298" s="169"/>
      <c r="R2298" s="169"/>
      <c r="S2298" s="207"/>
      <c r="T2298" s="169"/>
      <c r="U2298" s="169"/>
      <c r="V2298" s="169"/>
      <c r="W2298" s="180"/>
      <c r="X2298" s="207">
        <v>0</v>
      </c>
      <c r="Y2298" s="263">
        <v>0</v>
      </c>
      <c r="Z2298" s="169"/>
      <c r="AA2298" s="169"/>
      <c r="AB2298" s="169"/>
      <c r="AC2298" s="169"/>
      <c r="AD2298" s="169"/>
      <c r="AE2298" s="169"/>
      <c r="AF2298" s="180"/>
      <c r="AG2298" s="180"/>
      <c r="AH2298" s="207">
        <v>0</v>
      </c>
    </row>
    <row r="2299" spans="2:34" ht="24.75" x14ac:dyDescent="0.25">
      <c r="B2299" s="119"/>
      <c r="C2299" s="48" t="s">
        <v>2169</v>
      </c>
      <c r="D2299" s="49">
        <v>13</v>
      </c>
      <c r="E2299" s="23"/>
      <c r="F2299" s="286" t="s">
        <v>2522</v>
      </c>
      <c r="G2299" s="287" t="s">
        <v>2524</v>
      </c>
      <c r="H2299" s="287" t="s">
        <v>2523</v>
      </c>
      <c r="I2299" s="50">
        <v>21522.39</v>
      </c>
      <c r="J2299" s="169"/>
      <c r="K2299" s="169"/>
      <c r="L2299" s="169"/>
      <c r="M2299" s="169"/>
      <c r="N2299" s="169"/>
      <c r="O2299" s="169"/>
      <c r="P2299" s="169"/>
      <c r="Q2299" s="169"/>
      <c r="R2299" s="169"/>
      <c r="S2299" s="207"/>
      <c r="T2299" s="169"/>
      <c r="U2299" s="169"/>
      <c r="V2299" s="169"/>
      <c r="W2299" s="180"/>
      <c r="X2299" s="207">
        <v>13</v>
      </c>
      <c r="Y2299" s="263">
        <v>21522.39</v>
      </c>
      <c r="Z2299" s="169"/>
      <c r="AA2299" s="169"/>
      <c r="AB2299" s="169"/>
      <c r="AC2299" s="169"/>
      <c r="AD2299" s="169"/>
      <c r="AE2299" s="169"/>
      <c r="AF2299" s="180"/>
      <c r="AG2299" s="180"/>
      <c r="AH2299" s="207">
        <v>21522.39</v>
      </c>
    </row>
    <row r="2300" spans="2:34" x14ac:dyDescent="0.25">
      <c r="B2300" s="6">
        <v>3200</v>
      </c>
      <c r="C2300" s="90" t="s">
        <v>2170</v>
      </c>
      <c r="D2300" s="6"/>
      <c r="E2300" s="6"/>
      <c r="F2300" s="6"/>
      <c r="G2300" s="6"/>
      <c r="H2300" s="6"/>
      <c r="I2300" s="9">
        <v>151193.91999999998</v>
      </c>
      <c r="J2300" s="177">
        <v>0</v>
      </c>
      <c r="K2300" s="177">
        <v>0</v>
      </c>
      <c r="L2300" s="177">
        <v>0</v>
      </c>
      <c r="M2300" s="177">
        <v>0</v>
      </c>
      <c r="N2300" s="177">
        <v>0</v>
      </c>
      <c r="O2300" s="177">
        <v>0</v>
      </c>
      <c r="P2300" s="177">
        <v>0</v>
      </c>
      <c r="Q2300" s="177">
        <v>0</v>
      </c>
      <c r="R2300" s="177">
        <v>0</v>
      </c>
      <c r="S2300" s="213">
        <v>0</v>
      </c>
      <c r="T2300" s="177">
        <v>1</v>
      </c>
      <c r="U2300" s="177">
        <v>850</v>
      </c>
      <c r="V2300" s="177">
        <v>0</v>
      </c>
      <c r="W2300" s="182">
        <v>0</v>
      </c>
      <c r="X2300" s="177">
        <v>241</v>
      </c>
      <c r="Y2300" s="265">
        <v>150343.91999999998</v>
      </c>
      <c r="Z2300" s="177">
        <v>0</v>
      </c>
      <c r="AA2300" s="177">
        <v>0</v>
      </c>
      <c r="AB2300" s="177">
        <v>0</v>
      </c>
      <c r="AC2300" s="177">
        <v>0</v>
      </c>
      <c r="AD2300" s="177">
        <v>0</v>
      </c>
      <c r="AE2300" s="177">
        <v>0</v>
      </c>
      <c r="AF2300" s="177">
        <v>0</v>
      </c>
      <c r="AG2300" s="182">
        <v>0</v>
      </c>
      <c r="AH2300" s="213">
        <v>151193.91999999998</v>
      </c>
    </row>
    <row r="2301" spans="2:34" x14ac:dyDescent="0.25">
      <c r="B2301" s="11">
        <v>322</v>
      </c>
      <c r="C2301" s="79" t="s">
        <v>2171</v>
      </c>
      <c r="D2301" s="11"/>
      <c r="E2301" s="11"/>
      <c r="F2301" s="11"/>
      <c r="G2301" s="11"/>
      <c r="H2301" s="11"/>
      <c r="I2301" s="13">
        <v>7020</v>
      </c>
      <c r="J2301" s="171">
        <v>0</v>
      </c>
      <c r="K2301" s="171">
        <v>0</v>
      </c>
      <c r="L2301" s="171">
        <v>0</v>
      </c>
      <c r="M2301" s="171">
        <v>0</v>
      </c>
      <c r="N2301" s="171">
        <v>0</v>
      </c>
      <c r="O2301" s="171">
        <v>0</v>
      </c>
      <c r="P2301" s="171">
        <v>0</v>
      </c>
      <c r="Q2301" s="171">
        <v>0</v>
      </c>
      <c r="R2301" s="171">
        <v>0</v>
      </c>
      <c r="S2301" s="185">
        <v>0</v>
      </c>
      <c r="T2301" s="171">
        <v>0</v>
      </c>
      <c r="U2301" s="171">
        <v>0</v>
      </c>
      <c r="V2301" s="171">
        <v>0</v>
      </c>
      <c r="W2301" s="181">
        <v>0</v>
      </c>
      <c r="X2301" s="171">
        <v>1</v>
      </c>
      <c r="Y2301" s="266">
        <v>7020</v>
      </c>
      <c r="Z2301" s="171">
        <v>0</v>
      </c>
      <c r="AA2301" s="171">
        <v>0</v>
      </c>
      <c r="AB2301" s="171">
        <v>0</v>
      </c>
      <c r="AC2301" s="171">
        <v>0</v>
      </c>
      <c r="AD2301" s="171">
        <v>0</v>
      </c>
      <c r="AE2301" s="171">
        <v>0</v>
      </c>
      <c r="AF2301" s="171">
        <v>0</v>
      </c>
      <c r="AG2301" s="181">
        <v>0</v>
      </c>
      <c r="AH2301" s="185">
        <v>7020</v>
      </c>
    </row>
    <row r="2302" spans="2:34" x14ac:dyDescent="0.25">
      <c r="B2302" s="15">
        <v>32201</v>
      </c>
      <c r="C2302" s="67" t="s">
        <v>2172</v>
      </c>
      <c r="D2302" s="15"/>
      <c r="E2302" s="15"/>
      <c r="F2302" s="15"/>
      <c r="G2302" s="15"/>
      <c r="H2302" s="15"/>
      <c r="I2302" s="18">
        <v>7020</v>
      </c>
      <c r="J2302" s="173">
        <v>0</v>
      </c>
      <c r="K2302" s="173">
        <v>0</v>
      </c>
      <c r="L2302" s="173">
        <v>0</v>
      </c>
      <c r="M2302" s="173">
        <v>0</v>
      </c>
      <c r="N2302" s="173">
        <v>0</v>
      </c>
      <c r="O2302" s="173">
        <v>0</v>
      </c>
      <c r="P2302" s="173">
        <v>0</v>
      </c>
      <c r="Q2302" s="173">
        <v>0</v>
      </c>
      <c r="R2302" s="173">
        <v>0</v>
      </c>
      <c r="S2302" s="184">
        <v>0</v>
      </c>
      <c r="T2302" s="173">
        <v>0</v>
      </c>
      <c r="U2302" s="173">
        <v>0</v>
      </c>
      <c r="V2302" s="173">
        <v>0</v>
      </c>
      <c r="W2302" s="179">
        <v>0</v>
      </c>
      <c r="X2302" s="173">
        <v>1</v>
      </c>
      <c r="Y2302" s="267">
        <v>7020</v>
      </c>
      <c r="Z2302" s="173">
        <v>0</v>
      </c>
      <c r="AA2302" s="173">
        <v>0</v>
      </c>
      <c r="AB2302" s="173">
        <v>0</v>
      </c>
      <c r="AC2302" s="173">
        <v>0</v>
      </c>
      <c r="AD2302" s="173">
        <v>0</v>
      </c>
      <c r="AE2302" s="173">
        <v>0</v>
      </c>
      <c r="AF2302" s="173">
        <v>0</v>
      </c>
      <c r="AG2302" s="179">
        <v>0</v>
      </c>
      <c r="AH2302" s="184">
        <v>7020</v>
      </c>
    </row>
    <row r="2303" spans="2:34" ht="24.75" x14ac:dyDescent="0.25">
      <c r="B2303" s="119"/>
      <c r="C2303" s="48" t="s">
        <v>2173</v>
      </c>
      <c r="D2303" s="49">
        <v>1</v>
      </c>
      <c r="E2303" s="23"/>
      <c r="F2303" s="286" t="s">
        <v>2522</v>
      </c>
      <c r="G2303" s="287" t="s">
        <v>2524</v>
      </c>
      <c r="H2303" s="287" t="s">
        <v>2523</v>
      </c>
      <c r="I2303" s="50">
        <v>7020</v>
      </c>
      <c r="J2303" s="169"/>
      <c r="K2303" s="169"/>
      <c r="L2303" s="169"/>
      <c r="M2303" s="169"/>
      <c r="N2303" s="169"/>
      <c r="O2303" s="169"/>
      <c r="P2303" s="169"/>
      <c r="Q2303" s="169"/>
      <c r="R2303" s="169"/>
      <c r="S2303" s="207"/>
      <c r="T2303" s="169"/>
      <c r="U2303" s="169"/>
      <c r="V2303" s="169"/>
      <c r="W2303" s="180"/>
      <c r="X2303" s="207">
        <v>1</v>
      </c>
      <c r="Y2303" s="263">
        <v>7020</v>
      </c>
      <c r="Z2303" s="169"/>
      <c r="AA2303" s="169"/>
      <c r="AB2303" s="169"/>
      <c r="AC2303" s="169"/>
      <c r="AD2303" s="169"/>
      <c r="AE2303" s="169"/>
      <c r="AF2303" s="180"/>
      <c r="AG2303" s="180"/>
      <c r="AH2303" s="207">
        <v>7020</v>
      </c>
    </row>
    <row r="2304" spans="2:34" ht="24.75" x14ac:dyDescent="0.25">
      <c r="B2304" s="11">
        <v>323</v>
      </c>
      <c r="C2304" s="79" t="s">
        <v>2174</v>
      </c>
      <c r="D2304" s="11"/>
      <c r="E2304" s="11"/>
      <c r="F2304" s="11"/>
      <c r="G2304" s="11"/>
      <c r="H2304" s="11"/>
      <c r="I2304" s="13">
        <v>86560</v>
      </c>
      <c r="J2304" s="171">
        <v>0</v>
      </c>
      <c r="K2304" s="171">
        <v>0</v>
      </c>
      <c r="L2304" s="171">
        <v>0</v>
      </c>
      <c r="M2304" s="171">
        <v>0</v>
      </c>
      <c r="N2304" s="171">
        <v>0</v>
      </c>
      <c r="O2304" s="171">
        <v>0</v>
      </c>
      <c r="P2304" s="171">
        <v>0</v>
      </c>
      <c r="Q2304" s="171">
        <v>0</v>
      </c>
      <c r="R2304" s="171">
        <v>0</v>
      </c>
      <c r="S2304" s="185">
        <v>0</v>
      </c>
      <c r="T2304" s="171">
        <v>1</v>
      </c>
      <c r="U2304" s="171">
        <v>850</v>
      </c>
      <c r="V2304" s="171">
        <v>0</v>
      </c>
      <c r="W2304" s="181">
        <v>0</v>
      </c>
      <c r="X2304" s="171">
        <v>50</v>
      </c>
      <c r="Y2304" s="266">
        <v>85710</v>
      </c>
      <c r="Z2304" s="171">
        <v>0</v>
      </c>
      <c r="AA2304" s="171">
        <v>0</v>
      </c>
      <c r="AB2304" s="171">
        <v>0</v>
      </c>
      <c r="AC2304" s="171">
        <v>0</v>
      </c>
      <c r="AD2304" s="171">
        <v>0</v>
      </c>
      <c r="AE2304" s="171">
        <v>0</v>
      </c>
      <c r="AF2304" s="171">
        <v>0</v>
      </c>
      <c r="AG2304" s="181">
        <v>0</v>
      </c>
      <c r="AH2304" s="185">
        <v>86560</v>
      </c>
    </row>
    <row r="2305" spans="2:34" ht="24.75" x14ac:dyDescent="0.25">
      <c r="B2305" s="15">
        <v>32301</v>
      </c>
      <c r="C2305" s="67" t="s">
        <v>2175</v>
      </c>
      <c r="D2305" s="15"/>
      <c r="E2305" s="15"/>
      <c r="F2305" s="15"/>
      <c r="G2305" s="15"/>
      <c r="H2305" s="15"/>
      <c r="I2305" s="18">
        <v>86560</v>
      </c>
      <c r="J2305" s="173">
        <v>0</v>
      </c>
      <c r="K2305" s="173">
        <v>0</v>
      </c>
      <c r="L2305" s="173">
        <v>0</v>
      </c>
      <c r="M2305" s="173">
        <v>0</v>
      </c>
      <c r="N2305" s="173">
        <v>0</v>
      </c>
      <c r="O2305" s="173">
        <v>0</v>
      </c>
      <c r="P2305" s="173">
        <v>0</v>
      </c>
      <c r="Q2305" s="173">
        <v>0</v>
      </c>
      <c r="R2305" s="173">
        <v>0</v>
      </c>
      <c r="S2305" s="184">
        <v>0</v>
      </c>
      <c r="T2305" s="173">
        <v>1</v>
      </c>
      <c r="U2305" s="173">
        <v>850</v>
      </c>
      <c r="V2305" s="173">
        <v>0</v>
      </c>
      <c r="W2305" s="179">
        <v>0</v>
      </c>
      <c r="X2305" s="173">
        <v>50</v>
      </c>
      <c r="Y2305" s="267">
        <v>85710</v>
      </c>
      <c r="Z2305" s="173">
        <v>0</v>
      </c>
      <c r="AA2305" s="173">
        <v>0</v>
      </c>
      <c r="AB2305" s="173">
        <v>0</v>
      </c>
      <c r="AC2305" s="173">
        <v>0</v>
      </c>
      <c r="AD2305" s="173">
        <v>0</v>
      </c>
      <c r="AE2305" s="173">
        <v>0</v>
      </c>
      <c r="AF2305" s="173">
        <v>0</v>
      </c>
      <c r="AG2305" s="179">
        <v>0</v>
      </c>
      <c r="AH2305" s="184">
        <v>86560</v>
      </c>
    </row>
    <row r="2306" spans="2:34" ht="24.75" x14ac:dyDescent="0.25">
      <c r="B2306" s="26"/>
      <c r="C2306" s="48" t="s">
        <v>2176</v>
      </c>
      <c r="D2306" s="49">
        <v>16</v>
      </c>
      <c r="E2306" s="23"/>
      <c r="F2306" s="286" t="s">
        <v>2522</v>
      </c>
      <c r="G2306" s="287" t="s">
        <v>2524</v>
      </c>
      <c r="H2306" s="287" t="s">
        <v>2523</v>
      </c>
      <c r="I2306" s="50">
        <v>43920</v>
      </c>
      <c r="J2306" s="169"/>
      <c r="K2306" s="169"/>
      <c r="L2306" s="169"/>
      <c r="M2306" s="169"/>
      <c r="N2306" s="169"/>
      <c r="O2306" s="169"/>
      <c r="P2306" s="169"/>
      <c r="Q2306" s="169"/>
      <c r="R2306" s="169"/>
      <c r="S2306" s="207"/>
      <c r="T2306" s="169"/>
      <c r="U2306" s="169"/>
      <c r="V2306" s="169"/>
      <c r="W2306" s="180"/>
      <c r="X2306" s="207">
        <v>16</v>
      </c>
      <c r="Y2306" s="263">
        <v>43920</v>
      </c>
      <c r="Z2306" s="169"/>
      <c r="AA2306" s="169"/>
      <c r="AB2306" s="169"/>
      <c r="AC2306" s="169"/>
      <c r="AD2306" s="169"/>
      <c r="AE2306" s="169"/>
      <c r="AF2306" s="180"/>
      <c r="AG2306" s="180"/>
      <c r="AH2306" s="207">
        <v>43920</v>
      </c>
    </row>
    <row r="2307" spans="2:34" ht="24.75" x14ac:dyDescent="0.25">
      <c r="B2307" s="26"/>
      <c r="C2307" s="48" t="s">
        <v>2177</v>
      </c>
      <c r="D2307" s="57">
        <v>12</v>
      </c>
      <c r="E2307" s="23"/>
      <c r="F2307" s="286" t="s">
        <v>2522</v>
      </c>
      <c r="G2307" s="287" t="s">
        <v>2524</v>
      </c>
      <c r="H2307" s="287" t="s">
        <v>2523</v>
      </c>
      <c r="I2307" s="50">
        <v>1200</v>
      </c>
      <c r="J2307" s="169"/>
      <c r="K2307" s="169"/>
      <c r="L2307" s="169"/>
      <c r="M2307" s="169"/>
      <c r="N2307" s="169"/>
      <c r="O2307" s="169"/>
      <c r="P2307" s="169"/>
      <c r="Q2307" s="169"/>
      <c r="R2307" s="169"/>
      <c r="S2307" s="207"/>
      <c r="T2307" s="169">
        <v>1</v>
      </c>
      <c r="U2307" s="169">
        <v>850</v>
      </c>
      <c r="V2307" s="169"/>
      <c r="W2307" s="180"/>
      <c r="X2307" s="207">
        <v>11</v>
      </c>
      <c r="Y2307" s="263">
        <v>350</v>
      </c>
      <c r="Z2307" s="169"/>
      <c r="AA2307" s="169"/>
      <c r="AB2307" s="169"/>
      <c r="AC2307" s="169"/>
      <c r="AD2307" s="169"/>
      <c r="AE2307" s="169"/>
      <c r="AF2307" s="180"/>
      <c r="AG2307" s="180"/>
      <c r="AH2307" s="207">
        <v>1200</v>
      </c>
    </row>
    <row r="2308" spans="2:34" ht="24.75" x14ac:dyDescent="0.25">
      <c r="B2308" s="26"/>
      <c r="C2308" s="48" t="s">
        <v>2178</v>
      </c>
      <c r="D2308" s="49">
        <v>23</v>
      </c>
      <c r="E2308" s="23"/>
      <c r="F2308" s="286" t="s">
        <v>2522</v>
      </c>
      <c r="G2308" s="287" t="s">
        <v>2524</v>
      </c>
      <c r="H2308" s="287" t="s">
        <v>2523</v>
      </c>
      <c r="I2308" s="50">
        <v>41440</v>
      </c>
      <c r="J2308" s="169"/>
      <c r="K2308" s="169"/>
      <c r="L2308" s="169"/>
      <c r="M2308" s="169"/>
      <c r="N2308" s="169"/>
      <c r="O2308" s="169"/>
      <c r="P2308" s="169"/>
      <c r="Q2308" s="169"/>
      <c r="R2308" s="169"/>
      <c r="S2308" s="207"/>
      <c r="T2308" s="169"/>
      <c r="U2308" s="169"/>
      <c r="V2308" s="169"/>
      <c r="W2308" s="180"/>
      <c r="X2308" s="207">
        <v>23</v>
      </c>
      <c r="Y2308" s="263">
        <v>41440</v>
      </c>
      <c r="Z2308" s="169"/>
      <c r="AA2308" s="169"/>
      <c r="AB2308" s="169"/>
      <c r="AC2308" s="169"/>
      <c r="AD2308" s="169"/>
      <c r="AE2308" s="169"/>
      <c r="AF2308" s="180"/>
      <c r="AG2308" s="180"/>
      <c r="AH2308" s="207">
        <v>41440</v>
      </c>
    </row>
    <row r="2309" spans="2:34" ht="24.75" x14ac:dyDescent="0.25">
      <c r="B2309" s="119"/>
      <c r="C2309" s="48" t="s">
        <v>2179</v>
      </c>
      <c r="D2309" s="49">
        <v>0</v>
      </c>
      <c r="E2309" s="23"/>
      <c r="F2309" s="286" t="s">
        <v>2522</v>
      </c>
      <c r="G2309" s="287" t="s">
        <v>2524</v>
      </c>
      <c r="H2309" s="287" t="s">
        <v>2523</v>
      </c>
      <c r="I2309" s="50">
        <v>0</v>
      </c>
      <c r="J2309" s="169"/>
      <c r="K2309" s="169"/>
      <c r="L2309" s="169"/>
      <c r="M2309" s="169"/>
      <c r="N2309" s="169"/>
      <c r="O2309" s="169"/>
      <c r="P2309" s="169"/>
      <c r="Q2309" s="169"/>
      <c r="R2309" s="169"/>
      <c r="S2309" s="207"/>
      <c r="T2309" s="169"/>
      <c r="U2309" s="169"/>
      <c r="V2309" s="169"/>
      <c r="W2309" s="180"/>
      <c r="X2309" s="207">
        <v>0</v>
      </c>
      <c r="Y2309" s="263">
        <v>0</v>
      </c>
      <c r="Z2309" s="169"/>
      <c r="AA2309" s="169"/>
      <c r="AB2309" s="169"/>
      <c r="AC2309" s="169"/>
      <c r="AD2309" s="169"/>
      <c r="AE2309" s="169"/>
      <c r="AF2309" s="180"/>
      <c r="AG2309" s="180"/>
      <c r="AH2309" s="207">
        <v>0</v>
      </c>
    </row>
    <row r="2310" spans="2:34" x14ac:dyDescent="0.25">
      <c r="B2310" s="11">
        <v>327</v>
      </c>
      <c r="C2310" s="79" t="s">
        <v>2180</v>
      </c>
      <c r="D2310" s="11"/>
      <c r="E2310" s="11"/>
      <c r="F2310" s="11"/>
      <c r="G2310" s="11"/>
      <c r="H2310" s="11"/>
      <c r="I2310" s="13">
        <v>0</v>
      </c>
      <c r="J2310" s="171">
        <v>0</v>
      </c>
      <c r="K2310" s="171">
        <v>0</v>
      </c>
      <c r="L2310" s="171">
        <v>0</v>
      </c>
      <c r="M2310" s="171">
        <v>0</v>
      </c>
      <c r="N2310" s="171">
        <v>0</v>
      </c>
      <c r="O2310" s="171">
        <v>0</v>
      </c>
      <c r="P2310" s="171">
        <v>0</v>
      </c>
      <c r="Q2310" s="171">
        <v>0</v>
      </c>
      <c r="R2310" s="171">
        <v>0</v>
      </c>
      <c r="S2310" s="185">
        <v>0</v>
      </c>
      <c r="T2310" s="171">
        <v>0</v>
      </c>
      <c r="U2310" s="171">
        <v>0</v>
      </c>
      <c r="V2310" s="171">
        <v>0</v>
      </c>
      <c r="W2310" s="181">
        <v>0</v>
      </c>
      <c r="X2310" s="171">
        <v>0</v>
      </c>
      <c r="Y2310" s="266">
        <v>0</v>
      </c>
      <c r="Z2310" s="171">
        <v>0</v>
      </c>
      <c r="AA2310" s="171">
        <v>0</v>
      </c>
      <c r="AB2310" s="171">
        <v>0</v>
      </c>
      <c r="AC2310" s="171">
        <v>0</v>
      </c>
      <c r="AD2310" s="171">
        <v>0</v>
      </c>
      <c r="AE2310" s="171">
        <v>0</v>
      </c>
      <c r="AF2310" s="171">
        <v>0</v>
      </c>
      <c r="AG2310" s="181">
        <v>0</v>
      </c>
      <c r="AH2310" s="185">
        <v>0</v>
      </c>
    </row>
    <row r="2311" spans="2:34" x14ac:dyDescent="0.25">
      <c r="B2311" s="15">
        <v>32701</v>
      </c>
      <c r="C2311" s="67" t="s">
        <v>2180</v>
      </c>
      <c r="D2311" s="15"/>
      <c r="E2311" s="15"/>
      <c r="F2311" s="15"/>
      <c r="G2311" s="15"/>
      <c r="H2311" s="15"/>
      <c r="I2311" s="18">
        <v>0</v>
      </c>
      <c r="J2311" s="173">
        <v>0</v>
      </c>
      <c r="K2311" s="173">
        <v>0</v>
      </c>
      <c r="L2311" s="173">
        <v>0</v>
      </c>
      <c r="M2311" s="173">
        <v>0</v>
      </c>
      <c r="N2311" s="173">
        <v>0</v>
      </c>
      <c r="O2311" s="173">
        <v>0</v>
      </c>
      <c r="P2311" s="173">
        <v>0</v>
      </c>
      <c r="Q2311" s="173">
        <v>0</v>
      </c>
      <c r="R2311" s="173">
        <v>0</v>
      </c>
      <c r="S2311" s="184">
        <v>0</v>
      </c>
      <c r="T2311" s="173">
        <v>0</v>
      </c>
      <c r="U2311" s="173">
        <v>0</v>
      </c>
      <c r="V2311" s="173">
        <v>0</v>
      </c>
      <c r="W2311" s="179">
        <v>0</v>
      </c>
      <c r="X2311" s="173">
        <v>0</v>
      </c>
      <c r="Y2311" s="267">
        <v>0</v>
      </c>
      <c r="Z2311" s="173">
        <v>0</v>
      </c>
      <c r="AA2311" s="173">
        <v>0</v>
      </c>
      <c r="AB2311" s="173">
        <v>0</v>
      </c>
      <c r="AC2311" s="173">
        <v>0</v>
      </c>
      <c r="AD2311" s="173">
        <v>0</v>
      </c>
      <c r="AE2311" s="173">
        <v>0</v>
      </c>
      <c r="AF2311" s="173">
        <v>0</v>
      </c>
      <c r="AG2311" s="179">
        <v>0</v>
      </c>
      <c r="AH2311" s="184">
        <v>0</v>
      </c>
    </row>
    <row r="2312" spans="2:34" ht="24.75" x14ac:dyDescent="0.25">
      <c r="B2312" s="119"/>
      <c r="C2312" s="48" t="s">
        <v>2181</v>
      </c>
      <c r="D2312" s="49">
        <v>0</v>
      </c>
      <c r="E2312" s="23"/>
      <c r="F2312" s="286" t="s">
        <v>2522</v>
      </c>
      <c r="G2312" s="287" t="s">
        <v>2524</v>
      </c>
      <c r="H2312" s="287" t="s">
        <v>2523</v>
      </c>
      <c r="I2312" s="50">
        <v>0</v>
      </c>
      <c r="J2312" s="169"/>
      <c r="K2312" s="169"/>
      <c r="L2312" s="169"/>
      <c r="M2312" s="169"/>
      <c r="N2312" s="169"/>
      <c r="O2312" s="169"/>
      <c r="P2312" s="169"/>
      <c r="Q2312" s="169"/>
      <c r="R2312" s="169"/>
      <c r="S2312" s="207"/>
      <c r="T2312" s="169"/>
      <c r="U2312" s="169"/>
      <c r="V2312" s="169"/>
      <c r="W2312" s="180"/>
      <c r="X2312" s="207">
        <v>0</v>
      </c>
      <c r="Y2312" s="263">
        <v>0</v>
      </c>
      <c r="Z2312" s="169"/>
      <c r="AA2312" s="169"/>
      <c r="AB2312" s="169"/>
      <c r="AC2312" s="169"/>
      <c r="AD2312" s="169"/>
      <c r="AE2312" s="169"/>
      <c r="AF2312" s="180"/>
      <c r="AG2312" s="180"/>
      <c r="AH2312" s="207">
        <v>0</v>
      </c>
    </row>
    <row r="2313" spans="2:34" x14ac:dyDescent="0.25">
      <c r="B2313" s="11">
        <v>329</v>
      </c>
      <c r="C2313" s="79" t="s">
        <v>2182</v>
      </c>
      <c r="D2313" s="11"/>
      <c r="E2313" s="11"/>
      <c r="F2313" s="11"/>
      <c r="G2313" s="11"/>
      <c r="H2313" s="11"/>
      <c r="I2313" s="13">
        <v>57613.919999999998</v>
      </c>
      <c r="J2313" s="171">
        <v>0</v>
      </c>
      <c r="K2313" s="171">
        <v>0</v>
      </c>
      <c r="L2313" s="171">
        <v>0</v>
      </c>
      <c r="M2313" s="171">
        <v>0</v>
      </c>
      <c r="N2313" s="171">
        <v>0</v>
      </c>
      <c r="O2313" s="171">
        <v>0</v>
      </c>
      <c r="P2313" s="171">
        <v>0</v>
      </c>
      <c r="Q2313" s="171">
        <v>0</v>
      </c>
      <c r="R2313" s="171">
        <v>0</v>
      </c>
      <c r="S2313" s="185">
        <v>0</v>
      </c>
      <c r="T2313" s="171">
        <v>0</v>
      </c>
      <c r="U2313" s="171">
        <v>0</v>
      </c>
      <c r="V2313" s="171">
        <v>0</v>
      </c>
      <c r="W2313" s="181">
        <v>0</v>
      </c>
      <c r="X2313" s="171">
        <v>190</v>
      </c>
      <c r="Y2313" s="266">
        <v>57613.919999999998</v>
      </c>
      <c r="Z2313" s="171">
        <v>0</v>
      </c>
      <c r="AA2313" s="171">
        <v>0</v>
      </c>
      <c r="AB2313" s="171">
        <v>0</v>
      </c>
      <c r="AC2313" s="171">
        <v>0</v>
      </c>
      <c r="AD2313" s="171">
        <v>0</v>
      </c>
      <c r="AE2313" s="171">
        <v>0</v>
      </c>
      <c r="AF2313" s="171">
        <v>0</v>
      </c>
      <c r="AG2313" s="181">
        <v>0</v>
      </c>
      <c r="AH2313" s="185">
        <v>57613.919999999998</v>
      </c>
    </row>
    <row r="2314" spans="2:34" x14ac:dyDescent="0.25">
      <c r="B2314" s="15">
        <v>32901</v>
      </c>
      <c r="C2314" s="67" t="s">
        <v>2182</v>
      </c>
      <c r="D2314" s="15"/>
      <c r="E2314" s="15"/>
      <c r="F2314" s="15"/>
      <c r="G2314" s="15"/>
      <c r="H2314" s="15"/>
      <c r="I2314" s="18">
        <v>57613.919999999998</v>
      </c>
      <c r="J2314" s="173">
        <v>0</v>
      </c>
      <c r="K2314" s="173">
        <v>0</v>
      </c>
      <c r="L2314" s="173">
        <v>0</v>
      </c>
      <c r="M2314" s="173">
        <v>0</v>
      </c>
      <c r="N2314" s="173">
        <v>0</v>
      </c>
      <c r="O2314" s="173">
        <v>0</v>
      </c>
      <c r="P2314" s="173">
        <v>0</v>
      </c>
      <c r="Q2314" s="173">
        <v>0</v>
      </c>
      <c r="R2314" s="173">
        <v>0</v>
      </c>
      <c r="S2314" s="184">
        <v>0</v>
      </c>
      <c r="T2314" s="173">
        <v>0</v>
      </c>
      <c r="U2314" s="173">
        <v>0</v>
      </c>
      <c r="V2314" s="173">
        <v>0</v>
      </c>
      <c r="W2314" s="179">
        <v>0</v>
      </c>
      <c r="X2314" s="173">
        <v>190</v>
      </c>
      <c r="Y2314" s="267">
        <v>57613.919999999998</v>
      </c>
      <c r="Z2314" s="173">
        <v>0</v>
      </c>
      <c r="AA2314" s="173">
        <v>0</v>
      </c>
      <c r="AB2314" s="173">
        <v>0</v>
      </c>
      <c r="AC2314" s="173">
        <v>0</v>
      </c>
      <c r="AD2314" s="173">
        <v>0</v>
      </c>
      <c r="AE2314" s="173">
        <v>0</v>
      </c>
      <c r="AF2314" s="173">
        <v>0</v>
      </c>
      <c r="AG2314" s="179">
        <v>0</v>
      </c>
      <c r="AH2314" s="184">
        <v>57613.919999999998</v>
      </c>
    </row>
    <row r="2315" spans="2:34" ht="24.75" x14ac:dyDescent="0.25">
      <c r="B2315" s="119"/>
      <c r="C2315" s="48" t="s">
        <v>2183</v>
      </c>
      <c r="D2315" s="49">
        <v>6</v>
      </c>
      <c r="E2315" s="23"/>
      <c r="F2315" s="286" t="s">
        <v>2522</v>
      </c>
      <c r="G2315" s="287" t="s">
        <v>2524</v>
      </c>
      <c r="H2315" s="287" t="s">
        <v>2523</v>
      </c>
      <c r="I2315" s="50">
        <v>13200</v>
      </c>
      <c r="J2315" s="169"/>
      <c r="K2315" s="169"/>
      <c r="L2315" s="169"/>
      <c r="M2315" s="169"/>
      <c r="N2315" s="169"/>
      <c r="O2315" s="169"/>
      <c r="P2315" s="169"/>
      <c r="Q2315" s="169"/>
      <c r="R2315" s="169"/>
      <c r="S2315" s="207"/>
      <c r="T2315" s="169"/>
      <c r="U2315" s="169"/>
      <c r="V2315" s="169"/>
      <c r="W2315" s="180"/>
      <c r="X2315" s="207">
        <v>6</v>
      </c>
      <c r="Y2315" s="263">
        <v>13200</v>
      </c>
      <c r="Z2315" s="169"/>
      <c r="AA2315" s="169"/>
      <c r="AB2315" s="169"/>
      <c r="AC2315" s="169"/>
      <c r="AD2315" s="169"/>
      <c r="AE2315" s="169"/>
      <c r="AF2315" s="180"/>
      <c r="AG2315" s="180"/>
      <c r="AH2315" s="207">
        <v>13200</v>
      </c>
    </row>
    <row r="2316" spans="2:34" ht="24.75" x14ac:dyDescent="0.25">
      <c r="B2316" s="119"/>
      <c r="C2316" s="48" t="s">
        <v>2184</v>
      </c>
      <c r="D2316" s="49">
        <v>0</v>
      </c>
      <c r="E2316" s="23"/>
      <c r="F2316" s="286" t="s">
        <v>2522</v>
      </c>
      <c r="G2316" s="287" t="s">
        <v>2524</v>
      </c>
      <c r="H2316" s="287" t="s">
        <v>2523</v>
      </c>
      <c r="I2316" s="50">
        <v>0</v>
      </c>
      <c r="J2316" s="169"/>
      <c r="K2316" s="169"/>
      <c r="L2316" s="169"/>
      <c r="M2316" s="169"/>
      <c r="N2316" s="169"/>
      <c r="O2316" s="169"/>
      <c r="P2316" s="169"/>
      <c r="Q2316" s="169"/>
      <c r="R2316" s="169"/>
      <c r="S2316" s="207"/>
      <c r="T2316" s="169"/>
      <c r="U2316" s="169"/>
      <c r="V2316" s="169"/>
      <c r="W2316" s="180"/>
      <c r="X2316" s="207">
        <v>0</v>
      </c>
      <c r="Y2316" s="263">
        <v>0</v>
      </c>
      <c r="Z2316" s="169"/>
      <c r="AA2316" s="169"/>
      <c r="AB2316" s="169"/>
      <c r="AC2316" s="169"/>
      <c r="AD2316" s="169"/>
      <c r="AE2316" s="169"/>
      <c r="AF2316" s="180"/>
      <c r="AG2316" s="180"/>
      <c r="AH2316" s="207">
        <v>0</v>
      </c>
    </row>
    <row r="2317" spans="2:34" ht="24.75" x14ac:dyDescent="0.25">
      <c r="B2317" s="119"/>
      <c r="C2317" s="48" t="s">
        <v>2185</v>
      </c>
      <c r="D2317" s="49">
        <v>184</v>
      </c>
      <c r="E2317" s="23"/>
      <c r="F2317" s="286" t="s">
        <v>2522</v>
      </c>
      <c r="G2317" s="287" t="s">
        <v>2524</v>
      </c>
      <c r="H2317" s="287" t="s">
        <v>2523</v>
      </c>
      <c r="I2317" s="50">
        <v>44413.919999999998</v>
      </c>
      <c r="J2317" s="169"/>
      <c r="K2317" s="169"/>
      <c r="L2317" s="169"/>
      <c r="M2317" s="169"/>
      <c r="N2317" s="169"/>
      <c r="O2317" s="169"/>
      <c r="P2317" s="169"/>
      <c r="Q2317" s="169"/>
      <c r="R2317" s="169"/>
      <c r="S2317" s="207"/>
      <c r="T2317" s="169"/>
      <c r="U2317" s="169"/>
      <c r="V2317" s="169"/>
      <c r="W2317" s="180"/>
      <c r="X2317" s="207">
        <v>184</v>
      </c>
      <c r="Y2317" s="263">
        <v>44413.919999999998</v>
      </c>
      <c r="Z2317" s="169"/>
      <c r="AA2317" s="169"/>
      <c r="AB2317" s="169"/>
      <c r="AC2317" s="169"/>
      <c r="AD2317" s="169"/>
      <c r="AE2317" s="169"/>
      <c r="AF2317" s="180"/>
      <c r="AG2317" s="180"/>
      <c r="AH2317" s="207">
        <v>44413.919999999998</v>
      </c>
    </row>
    <row r="2318" spans="2:34" ht="24.75" x14ac:dyDescent="0.25">
      <c r="B2318" s="6">
        <v>3300</v>
      </c>
      <c r="C2318" s="90" t="s">
        <v>2186</v>
      </c>
      <c r="D2318" s="6"/>
      <c r="E2318" s="6"/>
      <c r="F2318" s="6"/>
      <c r="G2318" s="6"/>
      <c r="H2318" s="6"/>
      <c r="I2318" s="9">
        <v>502328.49280000001</v>
      </c>
      <c r="J2318" s="177">
        <v>0</v>
      </c>
      <c r="K2318" s="177">
        <v>0</v>
      </c>
      <c r="L2318" s="177">
        <v>51</v>
      </c>
      <c r="M2318" s="177">
        <v>5280.32</v>
      </c>
      <c r="N2318" s="177">
        <v>0</v>
      </c>
      <c r="O2318" s="177">
        <v>0</v>
      </c>
      <c r="P2318" s="177">
        <v>0</v>
      </c>
      <c r="Q2318" s="177">
        <v>0</v>
      </c>
      <c r="R2318" s="177">
        <v>0</v>
      </c>
      <c r="S2318" s="213">
        <v>0</v>
      </c>
      <c r="T2318" s="177">
        <v>0</v>
      </c>
      <c r="U2318" s="177">
        <v>0</v>
      </c>
      <c r="V2318" s="177">
        <v>0</v>
      </c>
      <c r="W2318" s="182">
        <v>0</v>
      </c>
      <c r="X2318" s="177">
        <v>1040</v>
      </c>
      <c r="Y2318" s="265">
        <v>497048.1728</v>
      </c>
      <c r="Z2318" s="177">
        <v>0</v>
      </c>
      <c r="AA2318" s="177">
        <v>0</v>
      </c>
      <c r="AB2318" s="177">
        <v>0</v>
      </c>
      <c r="AC2318" s="177">
        <v>0</v>
      </c>
      <c r="AD2318" s="177">
        <v>0</v>
      </c>
      <c r="AE2318" s="177">
        <v>0</v>
      </c>
      <c r="AF2318" s="177">
        <v>0</v>
      </c>
      <c r="AG2318" s="182">
        <v>0</v>
      </c>
      <c r="AH2318" s="213">
        <v>502328.49280000001</v>
      </c>
    </row>
    <row r="2319" spans="2:34" ht="24.75" x14ac:dyDescent="0.25">
      <c r="B2319" s="11">
        <v>331</v>
      </c>
      <c r="C2319" s="79" t="s">
        <v>2187</v>
      </c>
      <c r="D2319" s="11"/>
      <c r="E2319" s="11"/>
      <c r="F2319" s="11"/>
      <c r="G2319" s="11"/>
      <c r="H2319" s="11"/>
      <c r="I2319" s="13">
        <v>145684.49280000001</v>
      </c>
      <c r="J2319" s="171">
        <v>0</v>
      </c>
      <c r="K2319" s="171">
        <v>0</v>
      </c>
      <c r="L2319" s="171">
        <v>0</v>
      </c>
      <c r="M2319" s="171">
        <v>0</v>
      </c>
      <c r="N2319" s="171">
        <v>0</v>
      </c>
      <c r="O2319" s="171">
        <v>0</v>
      </c>
      <c r="P2319" s="171">
        <v>0</v>
      </c>
      <c r="Q2319" s="171">
        <v>0</v>
      </c>
      <c r="R2319" s="171">
        <v>0</v>
      </c>
      <c r="S2319" s="185">
        <v>0</v>
      </c>
      <c r="T2319" s="171">
        <v>0</v>
      </c>
      <c r="U2319" s="171">
        <v>0</v>
      </c>
      <c r="V2319" s="171">
        <v>0</v>
      </c>
      <c r="W2319" s="181">
        <v>0</v>
      </c>
      <c r="X2319" s="171">
        <v>12</v>
      </c>
      <c r="Y2319" s="266">
        <v>145684.49280000001</v>
      </c>
      <c r="Z2319" s="171">
        <v>0</v>
      </c>
      <c r="AA2319" s="171">
        <v>0</v>
      </c>
      <c r="AB2319" s="171">
        <v>0</v>
      </c>
      <c r="AC2319" s="171">
        <v>0</v>
      </c>
      <c r="AD2319" s="171">
        <v>0</v>
      </c>
      <c r="AE2319" s="171">
        <v>0</v>
      </c>
      <c r="AF2319" s="171">
        <v>0</v>
      </c>
      <c r="AG2319" s="181">
        <v>0</v>
      </c>
      <c r="AH2319" s="185">
        <v>145684.49280000001</v>
      </c>
    </row>
    <row r="2320" spans="2:34" ht="24.75" x14ac:dyDescent="0.25">
      <c r="B2320" s="15">
        <v>33102</v>
      </c>
      <c r="C2320" s="67" t="s">
        <v>2188</v>
      </c>
      <c r="D2320" s="15"/>
      <c r="E2320" s="15"/>
      <c r="F2320" s="15"/>
      <c r="G2320" s="15"/>
      <c r="H2320" s="15"/>
      <c r="I2320" s="18">
        <v>145684.49280000001</v>
      </c>
      <c r="J2320" s="173">
        <v>0</v>
      </c>
      <c r="K2320" s="173">
        <v>0</v>
      </c>
      <c r="L2320" s="173">
        <v>0</v>
      </c>
      <c r="M2320" s="173">
        <v>0</v>
      </c>
      <c r="N2320" s="173">
        <v>0</v>
      </c>
      <c r="O2320" s="173">
        <v>0</v>
      </c>
      <c r="P2320" s="173">
        <v>0</v>
      </c>
      <c r="Q2320" s="173">
        <v>0</v>
      </c>
      <c r="R2320" s="173">
        <v>0</v>
      </c>
      <c r="S2320" s="184">
        <v>0</v>
      </c>
      <c r="T2320" s="173">
        <v>0</v>
      </c>
      <c r="U2320" s="173">
        <v>0</v>
      </c>
      <c r="V2320" s="173">
        <v>0</v>
      </c>
      <c r="W2320" s="179">
        <v>0</v>
      </c>
      <c r="X2320" s="173">
        <v>12</v>
      </c>
      <c r="Y2320" s="267">
        <v>145684.49280000001</v>
      </c>
      <c r="Z2320" s="173">
        <v>0</v>
      </c>
      <c r="AA2320" s="173">
        <v>0</v>
      </c>
      <c r="AB2320" s="173">
        <v>0</v>
      </c>
      <c r="AC2320" s="173">
        <v>0</v>
      </c>
      <c r="AD2320" s="173">
        <v>0</v>
      </c>
      <c r="AE2320" s="173">
        <v>0</v>
      </c>
      <c r="AF2320" s="173">
        <v>0</v>
      </c>
      <c r="AG2320" s="179">
        <v>0</v>
      </c>
      <c r="AH2320" s="184">
        <v>145684.49280000001</v>
      </c>
    </row>
    <row r="2321" spans="2:34" ht="24.75" x14ac:dyDescent="0.25">
      <c r="B2321" s="119"/>
      <c r="C2321" s="48" t="s">
        <v>2189</v>
      </c>
      <c r="D2321" s="49">
        <v>4</v>
      </c>
      <c r="E2321" s="23"/>
      <c r="F2321" s="286" t="s">
        <v>2522</v>
      </c>
      <c r="G2321" s="287" t="s">
        <v>2524</v>
      </c>
      <c r="H2321" s="287" t="s">
        <v>2523</v>
      </c>
      <c r="I2321" s="50">
        <v>37120</v>
      </c>
      <c r="J2321" s="169"/>
      <c r="K2321" s="169"/>
      <c r="L2321" s="169"/>
      <c r="M2321" s="169"/>
      <c r="N2321" s="169"/>
      <c r="O2321" s="169"/>
      <c r="P2321" s="169"/>
      <c r="Q2321" s="169"/>
      <c r="R2321" s="169"/>
      <c r="S2321" s="207"/>
      <c r="T2321" s="169"/>
      <c r="U2321" s="169"/>
      <c r="V2321" s="169"/>
      <c r="W2321" s="180"/>
      <c r="X2321" s="207">
        <v>4</v>
      </c>
      <c r="Y2321" s="263">
        <v>37120</v>
      </c>
      <c r="Z2321" s="169"/>
      <c r="AA2321" s="169"/>
      <c r="AB2321" s="169"/>
      <c r="AC2321" s="169"/>
      <c r="AD2321" s="169"/>
      <c r="AE2321" s="169"/>
      <c r="AF2321" s="180"/>
      <c r="AG2321" s="180"/>
      <c r="AH2321" s="207">
        <v>37120</v>
      </c>
    </row>
    <row r="2322" spans="2:34" ht="24.75" x14ac:dyDescent="0.25">
      <c r="B2322" s="119"/>
      <c r="C2322" s="48" t="s">
        <v>2190</v>
      </c>
      <c r="D2322" s="49">
        <v>8</v>
      </c>
      <c r="E2322" s="23"/>
      <c r="F2322" s="286" t="s">
        <v>2522</v>
      </c>
      <c r="G2322" s="287" t="s">
        <v>2524</v>
      </c>
      <c r="H2322" s="287" t="s">
        <v>2523</v>
      </c>
      <c r="I2322" s="50">
        <v>108564.49279999999</v>
      </c>
      <c r="J2322" s="169"/>
      <c r="K2322" s="169"/>
      <c r="L2322" s="169"/>
      <c r="M2322" s="169"/>
      <c r="N2322" s="169"/>
      <c r="O2322" s="169"/>
      <c r="P2322" s="169"/>
      <c r="Q2322" s="169"/>
      <c r="R2322" s="169"/>
      <c r="S2322" s="207"/>
      <c r="T2322" s="169"/>
      <c r="U2322" s="169"/>
      <c r="V2322" s="169"/>
      <c r="W2322" s="180"/>
      <c r="X2322" s="207">
        <v>8</v>
      </c>
      <c r="Y2322" s="263">
        <v>108564.49279999999</v>
      </c>
      <c r="Z2322" s="169"/>
      <c r="AA2322" s="169"/>
      <c r="AB2322" s="169"/>
      <c r="AC2322" s="169"/>
      <c r="AD2322" s="169"/>
      <c r="AE2322" s="169"/>
      <c r="AF2322" s="180"/>
      <c r="AG2322" s="180"/>
      <c r="AH2322" s="207">
        <v>108564.49279999999</v>
      </c>
    </row>
    <row r="2323" spans="2:34" ht="36.75" x14ac:dyDescent="0.25">
      <c r="B2323" s="11">
        <v>333</v>
      </c>
      <c r="C2323" s="79" t="s">
        <v>2191</v>
      </c>
      <c r="D2323" s="11"/>
      <c r="E2323" s="11"/>
      <c r="F2323" s="11"/>
      <c r="G2323" s="11"/>
      <c r="H2323" s="11"/>
      <c r="I2323" s="13">
        <v>9000</v>
      </c>
      <c r="J2323" s="171">
        <v>0</v>
      </c>
      <c r="K2323" s="171">
        <v>0</v>
      </c>
      <c r="L2323" s="171">
        <v>0</v>
      </c>
      <c r="M2323" s="171">
        <v>0</v>
      </c>
      <c r="N2323" s="171">
        <v>0</v>
      </c>
      <c r="O2323" s="171">
        <v>0</v>
      </c>
      <c r="P2323" s="171">
        <v>0</v>
      </c>
      <c r="Q2323" s="171">
        <v>0</v>
      </c>
      <c r="R2323" s="171">
        <v>0</v>
      </c>
      <c r="S2323" s="185">
        <v>0</v>
      </c>
      <c r="T2323" s="171">
        <v>0</v>
      </c>
      <c r="U2323" s="171">
        <v>0</v>
      </c>
      <c r="V2323" s="171">
        <v>0</v>
      </c>
      <c r="W2323" s="181">
        <v>0</v>
      </c>
      <c r="X2323" s="171">
        <v>3</v>
      </c>
      <c r="Y2323" s="266">
        <v>9000</v>
      </c>
      <c r="Z2323" s="171">
        <v>0</v>
      </c>
      <c r="AA2323" s="171">
        <v>0</v>
      </c>
      <c r="AB2323" s="171">
        <v>0</v>
      </c>
      <c r="AC2323" s="171">
        <v>0</v>
      </c>
      <c r="AD2323" s="171">
        <v>0</v>
      </c>
      <c r="AE2323" s="171">
        <v>0</v>
      </c>
      <c r="AF2323" s="171">
        <v>0</v>
      </c>
      <c r="AG2323" s="181">
        <v>0</v>
      </c>
      <c r="AH2323" s="185">
        <v>9000</v>
      </c>
    </row>
    <row r="2324" spans="2:34" x14ac:dyDescent="0.25">
      <c r="B2324" s="15">
        <v>33301</v>
      </c>
      <c r="C2324" s="67" t="s">
        <v>2192</v>
      </c>
      <c r="D2324" s="15"/>
      <c r="E2324" s="15"/>
      <c r="F2324" s="15"/>
      <c r="G2324" s="15"/>
      <c r="H2324" s="15"/>
      <c r="I2324" s="18">
        <v>9000</v>
      </c>
      <c r="J2324" s="173">
        <v>0</v>
      </c>
      <c r="K2324" s="173">
        <v>0</v>
      </c>
      <c r="L2324" s="173">
        <v>0</v>
      </c>
      <c r="M2324" s="173">
        <v>0</v>
      </c>
      <c r="N2324" s="173">
        <v>0</v>
      </c>
      <c r="O2324" s="173">
        <v>0</v>
      </c>
      <c r="P2324" s="173">
        <v>0</v>
      </c>
      <c r="Q2324" s="173">
        <v>0</v>
      </c>
      <c r="R2324" s="173">
        <v>0</v>
      </c>
      <c r="S2324" s="184">
        <v>0</v>
      </c>
      <c r="T2324" s="173">
        <v>0</v>
      </c>
      <c r="U2324" s="173">
        <v>0</v>
      </c>
      <c r="V2324" s="173">
        <v>0</v>
      </c>
      <c r="W2324" s="179">
        <v>0</v>
      </c>
      <c r="X2324" s="173">
        <v>3</v>
      </c>
      <c r="Y2324" s="267">
        <v>9000</v>
      </c>
      <c r="Z2324" s="173">
        <v>0</v>
      </c>
      <c r="AA2324" s="173">
        <v>0</v>
      </c>
      <c r="AB2324" s="173">
        <v>0</v>
      </c>
      <c r="AC2324" s="173">
        <v>0</v>
      </c>
      <c r="AD2324" s="173">
        <v>0</v>
      </c>
      <c r="AE2324" s="173">
        <v>0</v>
      </c>
      <c r="AF2324" s="173">
        <v>0</v>
      </c>
      <c r="AG2324" s="179">
        <v>0</v>
      </c>
      <c r="AH2324" s="184">
        <v>9000</v>
      </c>
    </row>
    <row r="2325" spans="2:34" ht="24.75" x14ac:dyDescent="0.25">
      <c r="B2325" s="26"/>
      <c r="C2325" s="48" t="s">
        <v>2193</v>
      </c>
      <c r="D2325" s="57">
        <v>1</v>
      </c>
      <c r="E2325" s="23"/>
      <c r="F2325" s="286" t="s">
        <v>2522</v>
      </c>
      <c r="G2325" s="287" t="s">
        <v>2524</v>
      </c>
      <c r="H2325" s="287" t="s">
        <v>2523</v>
      </c>
      <c r="I2325" s="50">
        <v>3000</v>
      </c>
      <c r="J2325" s="169"/>
      <c r="K2325" s="169"/>
      <c r="L2325" s="169"/>
      <c r="M2325" s="169"/>
      <c r="N2325" s="169"/>
      <c r="O2325" s="169"/>
      <c r="P2325" s="169"/>
      <c r="Q2325" s="169"/>
      <c r="R2325" s="169"/>
      <c r="S2325" s="207"/>
      <c r="T2325" s="169"/>
      <c r="U2325" s="169"/>
      <c r="V2325" s="169"/>
      <c r="W2325" s="180"/>
      <c r="X2325" s="207">
        <v>1</v>
      </c>
      <c r="Y2325" s="263">
        <v>3000</v>
      </c>
      <c r="Z2325" s="169"/>
      <c r="AA2325" s="169"/>
      <c r="AB2325" s="169"/>
      <c r="AC2325" s="169"/>
      <c r="AD2325" s="169"/>
      <c r="AE2325" s="169"/>
      <c r="AF2325" s="180"/>
      <c r="AG2325" s="180"/>
      <c r="AH2325" s="207">
        <v>3000</v>
      </c>
    </row>
    <row r="2326" spans="2:34" ht="24.75" x14ac:dyDescent="0.25">
      <c r="B2326" s="26"/>
      <c r="C2326" s="48" t="s">
        <v>2194</v>
      </c>
      <c r="D2326" s="57">
        <v>1</v>
      </c>
      <c r="E2326" s="23"/>
      <c r="F2326" s="286" t="s">
        <v>2522</v>
      </c>
      <c r="G2326" s="287" t="s">
        <v>2524</v>
      </c>
      <c r="H2326" s="287" t="s">
        <v>2523</v>
      </c>
      <c r="I2326" s="50">
        <v>3000</v>
      </c>
      <c r="J2326" s="169"/>
      <c r="K2326" s="169"/>
      <c r="L2326" s="169"/>
      <c r="M2326" s="169"/>
      <c r="N2326" s="169"/>
      <c r="O2326" s="169"/>
      <c r="P2326" s="169"/>
      <c r="Q2326" s="169"/>
      <c r="R2326" s="169"/>
      <c r="S2326" s="207"/>
      <c r="T2326" s="169"/>
      <c r="U2326" s="169"/>
      <c r="V2326" s="169"/>
      <c r="W2326" s="180"/>
      <c r="X2326" s="207">
        <v>1</v>
      </c>
      <c r="Y2326" s="263">
        <v>3000</v>
      </c>
      <c r="Z2326" s="169"/>
      <c r="AA2326" s="169"/>
      <c r="AB2326" s="169"/>
      <c r="AC2326" s="169"/>
      <c r="AD2326" s="169"/>
      <c r="AE2326" s="169"/>
      <c r="AF2326" s="180"/>
      <c r="AG2326" s="180"/>
      <c r="AH2326" s="207">
        <v>3000</v>
      </c>
    </row>
    <row r="2327" spans="2:34" ht="24.75" x14ac:dyDescent="0.25">
      <c r="B2327" s="26"/>
      <c r="C2327" s="48" t="s">
        <v>2195</v>
      </c>
      <c r="D2327" s="57">
        <v>1</v>
      </c>
      <c r="E2327" s="23"/>
      <c r="F2327" s="286" t="s">
        <v>2522</v>
      </c>
      <c r="G2327" s="287" t="s">
        <v>2524</v>
      </c>
      <c r="H2327" s="287" t="s">
        <v>2523</v>
      </c>
      <c r="I2327" s="50">
        <v>3000</v>
      </c>
      <c r="J2327" s="169"/>
      <c r="K2327" s="169"/>
      <c r="L2327" s="169"/>
      <c r="M2327" s="169"/>
      <c r="N2327" s="169"/>
      <c r="O2327" s="169"/>
      <c r="P2327" s="169"/>
      <c r="Q2327" s="169"/>
      <c r="R2327" s="169"/>
      <c r="S2327" s="207"/>
      <c r="T2327" s="169"/>
      <c r="U2327" s="169"/>
      <c r="V2327" s="169"/>
      <c r="W2327" s="180"/>
      <c r="X2327" s="207">
        <v>1</v>
      </c>
      <c r="Y2327" s="263">
        <v>3000</v>
      </c>
      <c r="Z2327" s="169"/>
      <c r="AA2327" s="169"/>
      <c r="AB2327" s="169"/>
      <c r="AC2327" s="169"/>
      <c r="AD2327" s="169"/>
      <c r="AE2327" s="169"/>
      <c r="AF2327" s="180"/>
      <c r="AG2327" s="180"/>
      <c r="AH2327" s="207">
        <v>3000</v>
      </c>
    </row>
    <row r="2328" spans="2:34" x14ac:dyDescent="0.25">
      <c r="B2328" s="11">
        <v>334</v>
      </c>
      <c r="C2328" s="79" t="s">
        <v>2196</v>
      </c>
      <c r="D2328" s="11"/>
      <c r="E2328" s="11"/>
      <c r="F2328" s="11"/>
      <c r="G2328" s="11"/>
      <c r="H2328" s="11"/>
      <c r="I2328" s="13">
        <v>34500</v>
      </c>
      <c r="J2328" s="171">
        <v>0</v>
      </c>
      <c r="K2328" s="171">
        <v>0</v>
      </c>
      <c r="L2328" s="171">
        <v>0</v>
      </c>
      <c r="M2328" s="171">
        <v>0</v>
      </c>
      <c r="N2328" s="171">
        <v>0</v>
      </c>
      <c r="O2328" s="171">
        <v>0</v>
      </c>
      <c r="P2328" s="171">
        <v>0</v>
      </c>
      <c r="Q2328" s="171">
        <v>0</v>
      </c>
      <c r="R2328" s="171">
        <v>0</v>
      </c>
      <c r="S2328" s="185">
        <v>0</v>
      </c>
      <c r="T2328" s="171">
        <v>0</v>
      </c>
      <c r="U2328" s="171">
        <v>0</v>
      </c>
      <c r="V2328" s="171">
        <v>0</v>
      </c>
      <c r="W2328" s="181">
        <v>0</v>
      </c>
      <c r="X2328" s="171">
        <v>44</v>
      </c>
      <c r="Y2328" s="266">
        <v>34500</v>
      </c>
      <c r="Z2328" s="171">
        <v>0</v>
      </c>
      <c r="AA2328" s="171">
        <v>0</v>
      </c>
      <c r="AB2328" s="171">
        <v>0</v>
      </c>
      <c r="AC2328" s="171">
        <v>0</v>
      </c>
      <c r="AD2328" s="171">
        <v>0</v>
      </c>
      <c r="AE2328" s="171">
        <v>0</v>
      </c>
      <c r="AF2328" s="171">
        <v>0</v>
      </c>
      <c r="AG2328" s="181">
        <v>0</v>
      </c>
      <c r="AH2328" s="185">
        <v>34500</v>
      </c>
    </row>
    <row r="2329" spans="2:34" x14ac:dyDescent="0.25">
      <c r="B2329" s="15">
        <v>33401</v>
      </c>
      <c r="C2329" s="67" t="s">
        <v>2196</v>
      </c>
      <c r="D2329" s="15"/>
      <c r="E2329" s="15"/>
      <c r="F2329" s="15"/>
      <c r="G2329" s="15"/>
      <c r="H2329" s="15"/>
      <c r="I2329" s="18">
        <v>34500</v>
      </c>
      <c r="J2329" s="173">
        <v>0</v>
      </c>
      <c r="K2329" s="173">
        <v>0</v>
      </c>
      <c r="L2329" s="173">
        <v>0</v>
      </c>
      <c r="M2329" s="173">
        <v>0</v>
      </c>
      <c r="N2329" s="173">
        <v>0</v>
      </c>
      <c r="O2329" s="173">
        <v>0</v>
      </c>
      <c r="P2329" s="173">
        <v>0</v>
      </c>
      <c r="Q2329" s="173">
        <v>0</v>
      </c>
      <c r="R2329" s="173">
        <v>0</v>
      </c>
      <c r="S2329" s="184">
        <v>0</v>
      </c>
      <c r="T2329" s="173">
        <v>0</v>
      </c>
      <c r="U2329" s="173">
        <v>0</v>
      </c>
      <c r="V2329" s="173">
        <v>0</v>
      </c>
      <c r="W2329" s="179">
        <v>0</v>
      </c>
      <c r="X2329" s="173">
        <v>44</v>
      </c>
      <c r="Y2329" s="267">
        <v>34500</v>
      </c>
      <c r="Z2329" s="173">
        <v>0</v>
      </c>
      <c r="AA2329" s="173">
        <v>0</v>
      </c>
      <c r="AB2329" s="173">
        <v>0</v>
      </c>
      <c r="AC2329" s="173">
        <v>0</v>
      </c>
      <c r="AD2329" s="173">
        <v>0</v>
      </c>
      <c r="AE2329" s="173">
        <v>0</v>
      </c>
      <c r="AF2329" s="173">
        <v>0</v>
      </c>
      <c r="AG2329" s="179">
        <v>0</v>
      </c>
      <c r="AH2329" s="184">
        <v>34500</v>
      </c>
    </row>
    <row r="2330" spans="2:34" ht="24.75" x14ac:dyDescent="0.25">
      <c r="B2330" s="26"/>
      <c r="C2330" s="48" t="s">
        <v>2197</v>
      </c>
      <c r="D2330" s="49">
        <v>0</v>
      </c>
      <c r="E2330" s="23"/>
      <c r="F2330" s="286" t="s">
        <v>2522</v>
      </c>
      <c r="G2330" s="287" t="s">
        <v>2524</v>
      </c>
      <c r="H2330" s="287" t="s">
        <v>2523</v>
      </c>
      <c r="I2330" s="50">
        <v>0</v>
      </c>
      <c r="J2330" s="169"/>
      <c r="K2330" s="169"/>
      <c r="L2330" s="169"/>
      <c r="M2330" s="169"/>
      <c r="N2330" s="169"/>
      <c r="O2330" s="169"/>
      <c r="P2330" s="169"/>
      <c r="Q2330" s="169"/>
      <c r="R2330" s="169"/>
      <c r="S2330" s="207"/>
      <c r="T2330" s="169"/>
      <c r="U2330" s="169"/>
      <c r="V2330" s="169"/>
      <c r="W2330" s="180"/>
      <c r="X2330" s="207">
        <v>0</v>
      </c>
      <c r="Y2330" s="263">
        <v>0</v>
      </c>
      <c r="Z2330" s="169"/>
      <c r="AA2330" s="169"/>
      <c r="AB2330" s="169"/>
      <c r="AC2330" s="169"/>
      <c r="AD2330" s="169"/>
      <c r="AE2330" s="169"/>
      <c r="AF2330" s="180"/>
      <c r="AG2330" s="180"/>
      <c r="AH2330" s="207">
        <v>0</v>
      </c>
    </row>
    <row r="2331" spans="2:34" ht="24.75" x14ac:dyDescent="0.25">
      <c r="B2331" s="123"/>
      <c r="C2331" s="48" t="s">
        <v>2198</v>
      </c>
      <c r="D2331" s="57">
        <v>44</v>
      </c>
      <c r="E2331" s="23"/>
      <c r="F2331" s="286" t="s">
        <v>2522</v>
      </c>
      <c r="G2331" s="287" t="s">
        <v>2524</v>
      </c>
      <c r="H2331" s="287" t="s">
        <v>2523</v>
      </c>
      <c r="I2331" s="50">
        <v>34500</v>
      </c>
      <c r="J2331" s="169"/>
      <c r="K2331" s="169"/>
      <c r="L2331" s="169"/>
      <c r="M2331" s="169"/>
      <c r="N2331" s="169"/>
      <c r="O2331" s="169"/>
      <c r="P2331" s="169"/>
      <c r="Q2331" s="169"/>
      <c r="R2331" s="169"/>
      <c r="S2331" s="207"/>
      <c r="T2331" s="169"/>
      <c r="U2331" s="169"/>
      <c r="V2331" s="169"/>
      <c r="W2331" s="180"/>
      <c r="X2331" s="207">
        <v>44</v>
      </c>
      <c r="Y2331" s="263">
        <v>34500</v>
      </c>
      <c r="Z2331" s="169"/>
      <c r="AA2331" s="169"/>
      <c r="AB2331" s="169"/>
      <c r="AC2331" s="169"/>
      <c r="AD2331" s="169"/>
      <c r="AE2331" s="169"/>
      <c r="AF2331" s="180"/>
      <c r="AG2331" s="180"/>
      <c r="AH2331" s="207">
        <v>34500</v>
      </c>
    </row>
    <row r="2332" spans="2:34" ht="24.75" x14ac:dyDescent="0.25">
      <c r="B2332" s="11">
        <v>336</v>
      </c>
      <c r="C2332" s="79" t="s">
        <v>2199</v>
      </c>
      <c r="D2332" s="11"/>
      <c r="E2332" s="11"/>
      <c r="F2332" s="11"/>
      <c r="G2332" s="11"/>
      <c r="H2332" s="11"/>
      <c r="I2332" s="13">
        <v>310984</v>
      </c>
      <c r="J2332" s="171">
        <v>0</v>
      </c>
      <c r="K2332" s="171">
        <v>0</v>
      </c>
      <c r="L2332" s="171">
        <v>51</v>
      </c>
      <c r="M2332" s="171">
        <v>5280.32</v>
      </c>
      <c r="N2332" s="171">
        <v>0</v>
      </c>
      <c r="O2332" s="171">
        <v>0</v>
      </c>
      <c r="P2332" s="171">
        <v>0</v>
      </c>
      <c r="Q2332" s="171">
        <v>0</v>
      </c>
      <c r="R2332" s="171">
        <v>0</v>
      </c>
      <c r="S2332" s="185">
        <v>0</v>
      </c>
      <c r="T2332" s="171">
        <v>0</v>
      </c>
      <c r="U2332" s="171">
        <v>0</v>
      </c>
      <c r="V2332" s="171">
        <v>0</v>
      </c>
      <c r="W2332" s="181">
        <v>0</v>
      </c>
      <c r="X2332" s="171">
        <v>980</v>
      </c>
      <c r="Y2332" s="266">
        <v>305703.67999999999</v>
      </c>
      <c r="Z2332" s="171">
        <v>0</v>
      </c>
      <c r="AA2332" s="171">
        <v>0</v>
      </c>
      <c r="AB2332" s="171">
        <v>0</v>
      </c>
      <c r="AC2332" s="171">
        <v>0</v>
      </c>
      <c r="AD2332" s="171">
        <v>0</v>
      </c>
      <c r="AE2332" s="171">
        <v>0</v>
      </c>
      <c r="AF2332" s="171">
        <v>0</v>
      </c>
      <c r="AG2332" s="181">
        <v>0</v>
      </c>
      <c r="AH2332" s="185">
        <v>310984</v>
      </c>
    </row>
    <row r="2333" spans="2:34" x14ac:dyDescent="0.25">
      <c r="B2333" s="15">
        <v>33602</v>
      </c>
      <c r="C2333" s="67" t="s">
        <v>2200</v>
      </c>
      <c r="D2333" s="15"/>
      <c r="E2333" s="15"/>
      <c r="F2333" s="15"/>
      <c r="G2333" s="15"/>
      <c r="H2333" s="15"/>
      <c r="I2333" s="173">
        <v>27360</v>
      </c>
      <c r="J2333" s="173">
        <v>0</v>
      </c>
      <c r="K2333" s="173">
        <v>0</v>
      </c>
      <c r="L2333" s="173">
        <v>51</v>
      </c>
      <c r="M2333" s="173">
        <v>5280.32</v>
      </c>
      <c r="N2333" s="173">
        <v>0</v>
      </c>
      <c r="O2333" s="173">
        <v>0</v>
      </c>
      <c r="P2333" s="173">
        <v>0</v>
      </c>
      <c r="Q2333" s="173">
        <v>0</v>
      </c>
      <c r="R2333" s="173">
        <v>0</v>
      </c>
      <c r="S2333" s="184">
        <v>0</v>
      </c>
      <c r="T2333" s="173">
        <v>0</v>
      </c>
      <c r="U2333" s="173">
        <v>0</v>
      </c>
      <c r="V2333" s="173">
        <v>0</v>
      </c>
      <c r="W2333" s="179">
        <v>0</v>
      </c>
      <c r="X2333" s="173">
        <v>65</v>
      </c>
      <c r="Y2333" s="267">
        <v>22079.68</v>
      </c>
      <c r="Z2333" s="173">
        <v>0</v>
      </c>
      <c r="AA2333" s="173">
        <v>0</v>
      </c>
      <c r="AB2333" s="173">
        <v>0</v>
      </c>
      <c r="AC2333" s="173">
        <v>0</v>
      </c>
      <c r="AD2333" s="173">
        <v>0</v>
      </c>
      <c r="AE2333" s="173">
        <v>0</v>
      </c>
      <c r="AF2333" s="173">
        <v>0</v>
      </c>
      <c r="AG2333" s="179">
        <v>0</v>
      </c>
      <c r="AH2333" s="184">
        <v>27360</v>
      </c>
    </row>
    <row r="2334" spans="2:34" ht="24.75" x14ac:dyDescent="0.25">
      <c r="B2334" s="123"/>
      <c r="C2334" s="48" t="s">
        <v>2201</v>
      </c>
      <c r="D2334" s="57">
        <v>4</v>
      </c>
      <c r="E2334" s="23"/>
      <c r="F2334" s="286" t="s">
        <v>2522</v>
      </c>
      <c r="G2334" s="287" t="s">
        <v>2524</v>
      </c>
      <c r="H2334" s="287" t="s">
        <v>2523</v>
      </c>
      <c r="I2334" s="50">
        <v>200</v>
      </c>
      <c r="J2334" s="169"/>
      <c r="K2334" s="169"/>
      <c r="L2334" s="169"/>
      <c r="M2334" s="169"/>
      <c r="N2334" s="169"/>
      <c r="O2334" s="169"/>
      <c r="P2334" s="169"/>
      <c r="Q2334" s="169"/>
      <c r="R2334" s="169"/>
      <c r="S2334" s="207"/>
      <c r="T2334" s="169"/>
      <c r="U2334" s="169"/>
      <c r="V2334" s="169"/>
      <c r="W2334" s="180"/>
      <c r="X2334" s="207">
        <v>4</v>
      </c>
      <c r="Y2334" s="263">
        <v>200</v>
      </c>
      <c r="Z2334" s="169"/>
      <c r="AA2334" s="169"/>
      <c r="AB2334" s="169"/>
      <c r="AC2334" s="169"/>
      <c r="AD2334" s="169"/>
      <c r="AE2334" s="169"/>
      <c r="AF2334" s="180"/>
      <c r="AG2334" s="180"/>
      <c r="AH2334" s="207">
        <v>200</v>
      </c>
    </row>
    <row r="2335" spans="2:34" ht="24.75" x14ac:dyDescent="0.25">
      <c r="B2335" s="123"/>
      <c r="C2335" s="48" t="s">
        <v>2202</v>
      </c>
      <c r="D2335" s="57">
        <v>12</v>
      </c>
      <c r="E2335" s="23"/>
      <c r="F2335" s="286" t="s">
        <v>2522</v>
      </c>
      <c r="G2335" s="287" t="s">
        <v>2524</v>
      </c>
      <c r="H2335" s="287" t="s">
        <v>2523</v>
      </c>
      <c r="I2335" s="50">
        <v>6000</v>
      </c>
      <c r="J2335" s="169"/>
      <c r="K2335" s="169"/>
      <c r="L2335" s="169">
        <v>1</v>
      </c>
      <c r="M2335" s="169">
        <v>640.32000000000005</v>
      </c>
      <c r="N2335" s="169"/>
      <c r="O2335" s="169"/>
      <c r="P2335" s="169"/>
      <c r="Q2335" s="169"/>
      <c r="R2335" s="169"/>
      <c r="S2335" s="207"/>
      <c r="T2335" s="169"/>
      <c r="U2335" s="169"/>
      <c r="V2335" s="169"/>
      <c r="W2335" s="180"/>
      <c r="X2335" s="207">
        <v>11</v>
      </c>
      <c r="Y2335" s="263">
        <v>5359.68</v>
      </c>
      <c r="Z2335" s="169"/>
      <c r="AA2335" s="169"/>
      <c r="AB2335" s="169"/>
      <c r="AC2335" s="169"/>
      <c r="AD2335" s="169"/>
      <c r="AE2335" s="169"/>
      <c r="AF2335" s="180"/>
      <c r="AG2335" s="180"/>
      <c r="AH2335" s="207">
        <v>6000</v>
      </c>
    </row>
    <row r="2336" spans="2:34" ht="24.75" x14ac:dyDescent="0.25">
      <c r="B2336" s="119"/>
      <c r="C2336" s="48" t="s">
        <v>2203</v>
      </c>
      <c r="D2336" s="49">
        <v>100</v>
      </c>
      <c r="E2336" s="23"/>
      <c r="F2336" s="286" t="s">
        <v>2522</v>
      </c>
      <c r="G2336" s="287" t="s">
        <v>2524</v>
      </c>
      <c r="H2336" s="287" t="s">
        <v>2523</v>
      </c>
      <c r="I2336" s="50">
        <v>21160</v>
      </c>
      <c r="J2336" s="169"/>
      <c r="K2336" s="169"/>
      <c r="L2336" s="169">
        <v>50</v>
      </c>
      <c r="M2336" s="169">
        <v>4640</v>
      </c>
      <c r="N2336" s="169"/>
      <c r="O2336" s="169"/>
      <c r="P2336" s="169"/>
      <c r="Q2336" s="169"/>
      <c r="R2336" s="169"/>
      <c r="S2336" s="207"/>
      <c r="T2336" s="169"/>
      <c r="U2336" s="169"/>
      <c r="V2336" s="169"/>
      <c r="W2336" s="180"/>
      <c r="X2336" s="207">
        <v>50</v>
      </c>
      <c r="Y2336" s="263">
        <v>16520</v>
      </c>
      <c r="Z2336" s="169"/>
      <c r="AA2336" s="169"/>
      <c r="AB2336" s="169"/>
      <c r="AC2336" s="169"/>
      <c r="AD2336" s="169"/>
      <c r="AE2336" s="169"/>
      <c r="AF2336" s="180"/>
      <c r="AG2336" s="180"/>
      <c r="AH2336" s="207">
        <v>21160</v>
      </c>
    </row>
    <row r="2337" spans="2:34" ht="36.75" x14ac:dyDescent="0.25">
      <c r="B2337" s="15">
        <v>33604</v>
      </c>
      <c r="C2337" s="67" t="s">
        <v>2204</v>
      </c>
      <c r="D2337" s="15"/>
      <c r="E2337" s="15"/>
      <c r="F2337" s="15"/>
      <c r="G2337" s="15"/>
      <c r="H2337" s="15"/>
      <c r="I2337" s="18">
        <v>283624</v>
      </c>
      <c r="J2337" s="173">
        <v>0</v>
      </c>
      <c r="K2337" s="173">
        <v>0</v>
      </c>
      <c r="L2337" s="173">
        <v>0</v>
      </c>
      <c r="M2337" s="173">
        <v>0</v>
      </c>
      <c r="N2337" s="173">
        <v>0</v>
      </c>
      <c r="O2337" s="173">
        <v>0</v>
      </c>
      <c r="P2337" s="173">
        <v>0</v>
      </c>
      <c r="Q2337" s="173">
        <v>0</v>
      </c>
      <c r="R2337" s="173">
        <v>0</v>
      </c>
      <c r="S2337" s="184">
        <v>0</v>
      </c>
      <c r="T2337" s="173">
        <v>0</v>
      </c>
      <c r="U2337" s="173">
        <v>0</v>
      </c>
      <c r="V2337" s="173">
        <v>0</v>
      </c>
      <c r="W2337" s="179">
        <v>0</v>
      </c>
      <c r="X2337" s="173">
        <v>915</v>
      </c>
      <c r="Y2337" s="267">
        <v>283624</v>
      </c>
      <c r="Z2337" s="173">
        <v>0</v>
      </c>
      <c r="AA2337" s="173">
        <v>0</v>
      </c>
      <c r="AB2337" s="173">
        <v>0</v>
      </c>
      <c r="AC2337" s="173">
        <v>0</v>
      </c>
      <c r="AD2337" s="173">
        <v>0</v>
      </c>
      <c r="AE2337" s="173">
        <v>0</v>
      </c>
      <c r="AF2337" s="173">
        <v>0</v>
      </c>
      <c r="AG2337" s="179">
        <v>0</v>
      </c>
      <c r="AH2337" s="184">
        <v>283624</v>
      </c>
    </row>
    <row r="2338" spans="2:34" ht="24.75" x14ac:dyDescent="0.25">
      <c r="B2338" s="26"/>
      <c r="C2338" s="48" t="s">
        <v>2205</v>
      </c>
      <c r="D2338" s="49">
        <v>500</v>
      </c>
      <c r="E2338" s="23"/>
      <c r="F2338" s="286" t="s">
        <v>2522</v>
      </c>
      <c r="G2338" s="287" t="s">
        <v>2524</v>
      </c>
      <c r="H2338" s="287" t="s">
        <v>2523</v>
      </c>
      <c r="I2338" s="50">
        <v>65000</v>
      </c>
      <c r="J2338" s="169"/>
      <c r="K2338" s="169"/>
      <c r="L2338" s="169"/>
      <c r="M2338" s="169"/>
      <c r="N2338" s="169"/>
      <c r="O2338" s="169"/>
      <c r="P2338" s="169"/>
      <c r="Q2338" s="169"/>
      <c r="R2338" s="169"/>
      <c r="S2338" s="207"/>
      <c r="T2338" s="169"/>
      <c r="U2338" s="169"/>
      <c r="V2338" s="169"/>
      <c r="W2338" s="180"/>
      <c r="X2338" s="207">
        <v>500</v>
      </c>
      <c r="Y2338" s="263">
        <v>65000</v>
      </c>
      <c r="Z2338" s="169"/>
      <c r="AA2338" s="169"/>
      <c r="AB2338" s="169"/>
      <c r="AC2338" s="169"/>
      <c r="AD2338" s="169"/>
      <c r="AE2338" s="169"/>
      <c r="AF2338" s="180"/>
      <c r="AG2338" s="180"/>
      <c r="AH2338" s="207">
        <v>65000</v>
      </c>
    </row>
    <row r="2339" spans="2:34" ht="24.75" x14ac:dyDescent="0.25">
      <c r="B2339" s="26"/>
      <c r="C2339" s="48" t="s">
        <v>2206</v>
      </c>
      <c r="D2339" s="49">
        <v>14</v>
      </c>
      <c r="E2339" s="23"/>
      <c r="F2339" s="286" t="s">
        <v>2522</v>
      </c>
      <c r="G2339" s="287" t="s">
        <v>2524</v>
      </c>
      <c r="H2339" s="287" t="s">
        <v>2523</v>
      </c>
      <c r="I2339" s="50">
        <v>12324</v>
      </c>
      <c r="J2339" s="169"/>
      <c r="K2339" s="169"/>
      <c r="L2339" s="169"/>
      <c r="M2339" s="169"/>
      <c r="N2339" s="169"/>
      <c r="O2339" s="169"/>
      <c r="P2339" s="169"/>
      <c r="Q2339" s="169"/>
      <c r="R2339" s="169"/>
      <c r="S2339" s="207"/>
      <c r="T2339" s="169"/>
      <c r="U2339" s="169"/>
      <c r="V2339" s="169"/>
      <c r="W2339" s="180"/>
      <c r="X2339" s="207">
        <v>14</v>
      </c>
      <c r="Y2339" s="263">
        <v>12324</v>
      </c>
      <c r="Z2339" s="169"/>
      <c r="AA2339" s="169"/>
      <c r="AB2339" s="169"/>
      <c r="AC2339" s="169"/>
      <c r="AD2339" s="169"/>
      <c r="AE2339" s="169"/>
      <c r="AF2339" s="180"/>
      <c r="AG2339" s="180"/>
      <c r="AH2339" s="207">
        <v>12324</v>
      </c>
    </row>
    <row r="2340" spans="2:34" ht="24.75" x14ac:dyDescent="0.25">
      <c r="B2340" s="123"/>
      <c r="C2340" s="48" t="s">
        <v>2207</v>
      </c>
      <c r="D2340" s="49">
        <v>400</v>
      </c>
      <c r="E2340" s="23"/>
      <c r="F2340" s="286" t="s">
        <v>2522</v>
      </c>
      <c r="G2340" s="287" t="s">
        <v>2524</v>
      </c>
      <c r="H2340" s="287" t="s">
        <v>2523</v>
      </c>
      <c r="I2340" s="50">
        <v>200000</v>
      </c>
      <c r="J2340" s="169"/>
      <c r="K2340" s="169"/>
      <c r="L2340" s="169"/>
      <c r="M2340" s="169"/>
      <c r="N2340" s="169"/>
      <c r="O2340" s="169"/>
      <c r="P2340" s="169"/>
      <c r="Q2340" s="169"/>
      <c r="R2340" s="169"/>
      <c r="S2340" s="207"/>
      <c r="T2340" s="169"/>
      <c r="U2340" s="169"/>
      <c r="V2340" s="169"/>
      <c r="W2340" s="180"/>
      <c r="X2340" s="207">
        <v>400</v>
      </c>
      <c r="Y2340" s="263">
        <v>200000</v>
      </c>
      <c r="Z2340" s="169"/>
      <c r="AA2340" s="169"/>
      <c r="AB2340" s="169"/>
      <c r="AC2340" s="169"/>
      <c r="AD2340" s="169"/>
      <c r="AE2340" s="169"/>
      <c r="AF2340" s="180"/>
      <c r="AG2340" s="180"/>
      <c r="AH2340" s="207">
        <v>200000</v>
      </c>
    </row>
    <row r="2341" spans="2:34" ht="24.75" x14ac:dyDescent="0.25">
      <c r="B2341" s="123"/>
      <c r="C2341" s="48" t="s">
        <v>2208</v>
      </c>
      <c r="D2341" s="49">
        <v>0</v>
      </c>
      <c r="E2341" s="23"/>
      <c r="F2341" s="286" t="s">
        <v>2522</v>
      </c>
      <c r="G2341" s="287" t="s">
        <v>2524</v>
      </c>
      <c r="H2341" s="287" t="s">
        <v>2523</v>
      </c>
      <c r="I2341" s="50">
        <v>0</v>
      </c>
      <c r="J2341" s="169"/>
      <c r="K2341" s="169"/>
      <c r="L2341" s="169"/>
      <c r="M2341" s="169"/>
      <c r="N2341" s="169"/>
      <c r="O2341" s="169"/>
      <c r="P2341" s="169"/>
      <c r="Q2341" s="169"/>
      <c r="R2341" s="169"/>
      <c r="S2341" s="207"/>
      <c r="T2341" s="169"/>
      <c r="U2341" s="169"/>
      <c r="V2341" s="169"/>
      <c r="W2341" s="180"/>
      <c r="X2341" s="207">
        <v>0</v>
      </c>
      <c r="Y2341" s="263">
        <v>0</v>
      </c>
      <c r="Z2341" s="169"/>
      <c r="AA2341" s="169"/>
      <c r="AB2341" s="169"/>
      <c r="AC2341" s="169"/>
      <c r="AD2341" s="169"/>
      <c r="AE2341" s="169"/>
      <c r="AF2341" s="180"/>
      <c r="AG2341" s="180"/>
      <c r="AH2341" s="207">
        <v>0</v>
      </c>
    </row>
    <row r="2342" spans="2:34" ht="24.75" x14ac:dyDescent="0.25">
      <c r="B2342" s="119"/>
      <c r="C2342" s="48" t="s">
        <v>2209</v>
      </c>
      <c r="D2342" s="49">
        <v>1</v>
      </c>
      <c r="E2342" s="23"/>
      <c r="F2342" s="286" t="s">
        <v>2522</v>
      </c>
      <c r="G2342" s="287" t="s">
        <v>2524</v>
      </c>
      <c r="H2342" s="287" t="s">
        <v>2523</v>
      </c>
      <c r="I2342" s="50">
        <v>6300</v>
      </c>
      <c r="J2342" s="169"/>
      <c r="K2342" s="169"/>
      <c r="L2342" s="169"/>
      <c r="M2342" s="169"/>
      <c r="N2342" s="169"/>
      <c r="O2342" s="169"/>
      <c r="P2342" s="169"/>
      <c r="Q2342" s="169"/>
      <c r="R2342" s="169"/>
      <c r="S2342" s="207"/>
      <c r="T2342" s="169"/>
      <c r="U2342" s="169"/>
      <c r="V2342" s="169"/>
      <c r="W2342" s="180"/>
      <c r="X2342" s="207">
        <v>1</v>
      </c>
      <c r="Y2342" s="263">
        <v>6300</v>
      </c>
      <c r="Z2342" s="169"/>
      <c r="AA2342" s="169"/>
      <c r="AB2342" s="169"/>
      <c r="AC2342" s="169"/>
      <c r="AD2342" s="169"/>
      <c r="AE2342" s="169"/>
      <c r="AF2342" s="180"/>
      <c r="AG2342" s="180"/>
      <c r="AH2342" s="207">
        <v>6300</v>
      </c>
    </row>
    <row r="2343" spans="2:34" x14ac:dyDescent="0.25">
      <c r="B2343" s="11">
        <v>338</v>
      </c>
      <c r="C2343" s="79" t="s">
        <v>2210</v>
      </c>
      <c r="D2343" s="11"/>
      <c r="E2343" s="11"/>
      <c r="F2343" s="11"/>
      <c r="G2343" s="11"/>
      <c r="H2343" s="11"/>
      <c r="I2343" s="13">
        <v>2160</v>
      </c>
      <c r="J2343" s="171">
        <v>0</v>
      </c>
      <c r="K2343" s="171">
        <v>0</v>
      </c>
      <c r="L2343" s="171">
        <v>0</v>
      </c>
      <c r="M2343" s="171">
        <v>0</v>
      </c>
      <c r="N2343" s="171">
        <v>0</v>
      </c>
      <c r="O2343" s="171">
        <v>0</v>
      </c>
      <c r="P2343" s="171">
        <v>0</v>
      </c>
      <c r="Q2343" s="171">
        <v>0</v>
      </c>
      <c r="R2343" s="171">
        <v>0</v>
      </c>
      <c r="S2343" s="185">
        <v>0</v>
      </c>
      <c r="T2343" s="171">
        <v>0</v>
      </c>
      <c r="U2343" s="171">
        <v>0</v>
      </c>
      <c r="V2343" s="171">
        <v>0</v>
      </c>
      <c r="W2343" s="181">
        <v>0</v>
      </c>
      <c r="X2343" s="171">
        <v>1</v>
      </c>
      <c r="Y2343" s="266">
        <v>2160</v>
      </c>
      <c r="Z2343" s="171">
        <v>0</v>
      </c>
      <c r="AA2343" s="171">
        <v>0</v>
      </c>
      <c r="AB2343" s="171">
        <v>0</v>
      </c>
      <c r="AC2343" s="171">
        <v>0</v>
      </c>
      <c r="AD2343" s="171">
        <v>0</v>
      </c>
      <c r="AE2343" s="171">
        <v>0</v>
      </c>
      <c r="AF2343" s="171">
        <v>0</v>
      </c>
      <c r="AG2343" s="181">
        <v>0</v>
      </c>
      <c r="AH2343" s="185">
        <v>2160</v>
      </c>
    </row>
    <row r="2344" spans="2:34" x14ac:dyDescent="0.25">
      <c r="B2344" s="15">
        <v>33801</v>
      </c>
      <c r="C2344" s="67" t="s">
        <v>2210</v>
      </c>
      <c r="D2344" s="15"/>
      <c r="E2344" s="15"/>
      <c r="F2344" s="15"/>
      <c r="G2344" s="15"/>
      <c r="H2344" s="15"/>
      <c r="I2344" s="18">
        <v>2160</v>
      </c>
      <c r="J2344" s="173">
        <v>0</v>
      </c>
      <c r="K2344" s="173">
        <v>0</v>
      </c>
      <c r="L2344" s="173">
        <v>0</v>
      </c>
      <c r="M2344" s="173">
        <v>0</v>
      </c>
      <c r="N2344" s="173">
        <v>0</v>
      </c>
      <c r="O2344" s="173">
        <v>0</v>
      </c>
      <c r="P2344" s="173">
        <v>0</v>
      </c>
      <c r="Q2344" s="173">
        <v>0</v>
      </c>
      <c r="R2344" s="173">
        <v>0</v>
      </c>
      <c r="S2344" s="184">
        <v>0</v>
      </c>
      <c r="T2344" s="173">
        <v>0</v>
      </c>
      <c r="U2344" s="173">
        <v>0</v>
      </c>
      <c r="V2344" s="173">
        <v>0</v>
      </c>
      <c r="W2344" s="179">
        <v>0</v>
      </c>
      <c r="X2344" s="173">
        <v>1</v>
      </c>
      <c r="Y2344" s="267">
        <v>2160</v>
      </c>
      <c r="Z2344" s="173">
        <v>0</v>
      </c>
      <c r="AA2344" s="173">
        <v>0</v>
      </c>
      <c r="AB2344" s="173">
        <v>0</v>
      </c>
      <c r="AC2344" s="173">
        <v>0</v>
      </c>
      <c r="AD2344" s="173">
        <v>0</v>
      </c>
      <c r="AE2344" s="173">
        <v>0</v>
      </c>
      <c r="AF2344" s="173">
        <v>0</v>
      </c>
      <c r="AG2344" s="179">
        <v>0</v>
      </c>
      <c r="AH2344" s="184">
        <v>2160</v>
      </c>
    </row>
    <row r="2345" spans="2:34" ht="24.75" x14ac:dyDescent="0.25">
      <c r="B2345" s="119"/>
      <c r="C2345" s="48" t="s">
        <v>2211</v>
      </c>
      <c r="D2345" s="49">
        <v>1</v>
      </c>
      <c r="E2345" s="23"/>
      <c r="F2345" s="286" t="s">
        <v>2522</v>
      </c>
      <c r="G2345" s="287" t="s">
        <v>2524</v>
      </c>
      <c r="H2345" s="287" t="s">
        <v>2523</v>
      </c>
      <c r="I2345" s="50">
        <v>2160</v>
      </c>
      <c r="J2345" s="169"/>
      <c r="K2345" s="169"/>
      <c r="L2345" s="169"/>
      <c r="M2345" s="169"/>
      <c r="N2345" s="169"/>
      <c r="O2345" s="169"/>
      <c r="P2345" s="169"/>
      <c r="Q2345" s="169"/>
      <c r="R2345" s="169"/>
      <c r="S2345" s="207"/>
      <c r="T2345" s="169"/>
      <c r="U2345" s="169"/>
      <c r="V2345" s="169"/>
      <c r="W2345" s="180"/>
      <c r="X2345" s="207">
        <v>1</v>
      </c>
      <c r="Y2345" s="263">
        <v>2160</v>
      </c>
      <c r="Z2345" s="169"/>
      <c r="AA2345" s="169"/>
      <c r="AB2345" s="169"/>
      <c r="AC2345" s="169"/>
      <c r="AD2345" s="169"/>
      <c r="AE2345" s="169"/>
      <c r="AF2345" s="180"/>
      <c r="AG2345" s="180"/>
      <c r="AH2345" s="207">
        <v>2160</v>
      </c>
    </row>
    <row r="2346" spans="2:34" ht="24.75" x14ac:dyDescent="0.25">
      <c r="B2346" s="11">
        <v>339</v>
      </c>
      <c r="C2346" s="79" t="s">
        <v>2212</v>
      </c>
      <c r="D2346" s="11"/>
      <c r="E2346" s="11"/>
      <c r="F2346" s="11"/>
      <c r="G2346" s="11"/>
      <c r="H2346" s="11"/>
      <c r="I2346" s="13">
        <v>0</v>
      </c>
      <c r="J2346" s="171">
        <v>0</v>
      </c>
      <c r="K2346" s="171">
        <v>0</v>
      </c>
      <c r="L2346" s="171">
        <v>0</v>
      </c>
      <c r="M2346" s="171">
        <v>0</v>
      </c>
      <c r="N2346" s="171">
        <v>0</v>
      </c>
      <c r="O2346" s="171">
        <v>0</v>
      </c>
      <c r="P2346" s="171">
        <v>0</v>
      </c>
      <c r="Q2346" s="171">
        <v>0</v>
      </c>
      <c r="R2346" s="171">
        <v>0</v>
      </c>
      <c r="S2346" s="185">
        <v>0</v>
      </c>
      <c r="T2346" s="171">
        <v>0</v>
      </c>
      <c r="U2346" s="171">
        <v>0</v>
      </c>
      <c r="V2346" s="171">
        <v>0</v>
      </c>
      <c r="W2346" s="181">
        <v>0</v>
      </c>
      <c r="X2346" s="171">
        <v>0</v>
      </c>
      <c r="Y2346" s="266">
        <v>0</v>
      </c>
      <c r="Z2346" s="171">
        <v>0</v>
      </c>
      <c r="AA2346" s="171">
        <v>0</v>
      </c>
      <c r="AB2346" s="171">
        <v>0</v>
      </c>
      <c r="AC2346" s="171">
        <v>0</v>
      </c>
      <c r="AD2346" s="171">
        <v>0</v>
      </c>
      <c r="AE2346" s="171">
        <v>0</v>
      </c>
      <c r="AF2346" s="171">
        <v>0</v>
      </c>
      <c r="AG2346" s="181">
        <v>0</v>
      </c>
      <c r="AH2346" s="185">
        <v>0</v>
      </c>
    </row>
    <row r="2347" spans="2:34" ht="24.75" x14ac:dyDescent="0.25">
      <c r="B2347" s="15">
        <v>33901</v>
      </c>
      <c r="C2347" s="67" t="s">
        <v>2213</v>
      </c>
      <c r="D2347" s="15"/>
      <c r="E2347" s="15"/>
      <c r="F2347" s="15"/>
      <c r="G2347" s="15"/>
      <c r="H2347" s="15"/>
      <c r="I2347" s="18">
        <v>0</v>
      </c>
      <c r="J2347" s="173">
        <v>0</v>
      </c>
      <c r="K2347" s="173">
        <v>0</v>
      </c>
      <c r="L2347" s="173">
        <v>0</v>
      </c>
      <c r="M2347" s="173">
        <v>0</v>
      </c>
      <c r="N2347" s="173">
        <v>0</v>
      </c>
      <c r="O2347" s="173">
        <v>0</v>
      </c>
      <c r="P2347" s="173">
        <v>0</v>
      </c>
      <c r="Q2347" s="173">
        <v>0</v>
      </c>
      <c r="R2347" s="173">
        <v>0</v>
      </c>
      <c r="S2347" s="184">
        <v>0</v>
      </c>
      <c r="T2347" s="173">
        <v>0</v>
      </c>
      <c r="U2347" s="173">
        <v>0</v>
      </c>
      <c r="V2347" s="173">
        <v>0</v>
      </c>
      <c r="W2347" s="179">
        <v>0</v>
      </c>
      <c r="X2347" s="173">
        <v>0</v>
      </c>
      <c r="Y2347" s="267">
        <v>0</v>
      </c>
      <c r="Z2347" s="173">
        <v>0</v>
      </c>
      <c r="AA2347" s="173">
        <v>0</v>
      </c>
      <c r="AB2347" s="173">
        <v>0</v>
      </c>
      <c r="AC2347" s="173">
        <v>0</v>
      </c>
      <c r="AD2347" s="173">
        <v>0</v>
      </c>
      <c r="AE2347" s="173">
        <v>0</v>
      </c>
      <c r="AF2347" s="173">
        <v>0</v>
      </c>
      <c r="AG2347" s="179">
        <v>0</v>
      </c>
      <c r="AH2347" s="184">
        <v>0</v>
      </c>
    </row>
    <row r="2348" spans="2:34" ht="24.75" x14ac:dyDescent="0.25">
      <c r="B2348" s="119"/>
      <c r="C2348" s="48" t="s">
        <v>2214</v>
      </c>
      <c r="D2348" s="49">
        <v>0</v>
      </c>
      <c r="E2348" s="23"/>
      <c r="F2348" s="286" t="s">
        <v>2522</v>
      </c>
      <c r="G2348" s="287" t="s">
        <v>2524</v>
      </c>
      <c r="H2348" s="287" t="s">
        <v>2523</v>
      </c>
      <c r="I2348" s="50">
        <v>0</v>
      </c>
      <c r="J2348" s="169"/>
      <c r="K2348" s="169"/>
      <c r="L2348" s="169"/>
      <c r="M2348" s="169"/>
      <c r="N2348" s="169"/>
      <c r="O2348" s="169"/>
      <c r="P2348" s="169"/>
      <c r="Q2348" s="169"/>
      <c r="R2348" s="169"/>
      <c r="S2348" s="207"/>
      <c r="T2348" s="169"/>
      <c r="U2348" s="169"/>
      <c r="V2348" s="169"/>
      <c r="W2348" s="180"/>
      <c r="X2348" s="207">
        <v>0</v>
      </c>
      <c r="Y2348" s="263">
        <v>0</v>
      </c>
      <c r="Z2348" s="169"/>
      <c r="AA2348" s="169"/>
      <c r="AB2348" s="169"/>
      <c r="AC2348" s="169"/>
      <c r="AD2348" s="169"/>
      <c r="AE2348" s="169"/>
      <c r="AF2348" s="180"/>
      <c r="AG2348" s="180"/>
      <c r="AH2348" s="207">
        <v>0</v>
      </c>
    </row>
    <row r="2349" spans="2:34" ht="24.75" x14ac:dyDescent="0.25">
      <c r="B2349" s="6">
        <v>3400</v>
      </c>
      <c r="C2349" s="90" t="s">
        <v>2215</v>
      </c>
      <c r="D2349" s="6"/>
      <c r="E2349" s="6"/>
      <c r="F2349" s="6"/>
      <c r="G2349" s="6"/>
      <c r="H2349" s="6"/>
      <c r="I2349" s="9">
        <v>134381.6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1</v>
      </c>
      <c r="S2349" s="9">
        <v>15950.07</v>
      </c>
      <c r="T2349" s="9">
        <v>0</v>
      </c>
      <c r="U2349" s="9">
        <v>0</v>
      </c>
      <c r="V2349" s="9">
        <v>0</v>
      </c>
      <c r="W2349" s="9">
        <v>0</v>
      </c>
      <c r="X2349" s="196">
        <v>365</v>
      </c>
      <c r="Y2349" s="272">
        <v>118431.53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9">
        <v>0</v>
      </c>
      <c r="AH2349" s="9">
        <v>134381.6</v>
      </c>
    </row>
    <row r="2350" spans="2:34" x14ac:dyDescent="0.25">
      <c r="B2350" s="124">
        <v>341</v>
      </c>
      <c r="C2350" s="125" t="s">
        <v>2216</v>
      </c>
      <c r="D2350" s="124"/>
      <c r="E2350" s="124"/>
      <c r="F2350" s="124"/>
      <c r="G2350" s="124"/>
      <c r="H2350" s="124"/>
      <c r="I2350" s="13"/>
      <c r="J2350" s="13"/>
      <c r="K2350" s="13"/>
      <c r="L2350" s="13"/>
      <c r="M2350" s="13"/>
      <c r="N2350" s="13"/>
      <c r="O2350" s="13"/>
      <c r="P2350" s="13"/>
      <c r="Q2350" s="13"/>
      <c r="R2350" s="13"/>
      <c r="S2350" s="13"/>
      <c r="T2350" s="13"/>
      <c r="U2350" s="13"/>
      <c r="V2350" s="13"/>
      <c r="W2350" s="13"/>
      <c r="X2350" s="170"/>
      <c r="Y2350" s="273"/>
      <c r="Z2350" s="13"/>
      <c r="AA2350" s="13"/>
      <c r="AB2350" s="13"/>
      <c r="AC2350" s="13"/>
      <c r="AD2350" s="13"/>
      <c r="AE2350" s="13"/>
      <c r="AF2350" s="13"/>
      <c r="AG2350" s="13"/>
      <c r="AH2350" s="13"/>
    </row>
    <row r="2351" spans="2:34" x14ac:dyDescent="0.25">
      <c r="B2351" s="128">
        <v>34101</v>
      </c>
      <c r="C2351" s="129" t="s">
        <v>2217</v>
      </c>
      <c r="D2351" s="128"/>
      <c r="E2351" s="128"/>
      <c r="F2351" s="128"/>
      <c r="G2351" s="128"/>
      <c r="H2351" s="128"/>
      <c r="I2351" s="173">
        <v>0</v>
      </c>
      <c r="J2351" s="173">
        <v>0</v>
      </c>
      <c r="K2351" s="173">
        <v>0</v>
      </c>
      <c r="L2351" s="173">
        <v>0</v>
      </c>
      <c r="M2351" s="173">
        <v>0</v>
      </c>
      <c r="N2351" s="173">
        <v>0</v>
      </c>
      <c r="O2351" s="173">
        <v>0</v>
      </c>
      <c r="P2351" s="173">
        <v>0</v>
      </c>
      <c r="Q2351" s="173">
        <v>0</v>
      </c>
      <c r="R2351" s="173">
        <v>0</v>
      </c>
      <c r="S2351" s="173">
        <v>0</v>
      </c>
      <c r="T2351" s="173">
        <v>0</v>
      </c>
      <c r="U2351" s="173">
        <v>0</v>
      </c>
      <c r="V2351" s="173">
        <v>0</v>
      </c>
      <c r="W2351" s="179">
        <v>0</v>
      </c>
      <c r="X2351" s="173">
        <v>0</v>
      </c>
      <c r="Y2351" s="274">
        <v>0</v>
      </c>
      <c r="Z2351" s="173">
        <v>0</v>
      </c>
      <c r="AA2351" s="173">
        <v>0</v>
      </c>
      <c r="AB2351" s="173">
        <v>0</v>
      </c>
      <c r="AC2351" s="173">
        <v>0</v>
      </c>
      <c r="AD2351" s="173">
        <v>0</v>
      </c>
      <c r="AE2351" s="173">
        <v>0</v>
      </c>
      <c r="AF2351" s="173">
        <v>0</v>
      </c>
      <c r="AG2351" s="173">
        <v>0</v>
      </c>
      <c r="AH2351" s="173">
        <v>0</v>
      </c>
    </row>
    <row r="2352" spans="2:34" ht="24.75" x14ac:dyDescent="0.25">
      <c r="B2352" s="130"/>
      <c r="C2352" s="48" t="s">
        <v>2217</v>
      </c>
      <c r="D2352" s="57"/>
      <c r="E2352" s="23"/>
      <c r="F2352" s="286" t="s">
        <v>2522</v>
      </c>
      <c r="G2352" s="287" t="s">
        <v>2524</v>
      </c>
      <c r="H2352" s="287" t="s">
        <v>2523</v>
      </c>
      <c r="I2352" s="50"/>
      <c r="J2352" s="169"/>
      <c r="K2352" s="169"/>
      <c r="L2352" s="169"/>
      <c r="M2352" s="169"/>
      <c r="N2352" s="169"/>
      <c r="O2352" s="169"/>
      <c r="P2352" s="169"/>
      <c r="Q2352" s="169"/>
      <c r="R2352" s="169"/>
      <c r="S2352" s="207"/>
      <c r="T2352" s="169"/>
      <c r="U2352" s="169"/>
      <c r="V2352" s="169"/>
      <c r="W2352" s="180"/>
      <c r="X2352" s="207">
        <v>0</v>
      </c>
      <c r="Y2352" s="263">
        <v>0</v>
      </c>
      <c r="Z2352" s="169"/>
      <c r="AA2352" s="169"/>
      <c r="AB2352" s="169"/>
      <c r="AC2352" s="169"/>
      <c r="AD2352" s="169"/>
      <c r="AE2352" s="169"/>
      <c r="AF2352" s="180"/>
      <c r="AG2352" s="180"/>
      <c r="AH2352" s="207">
        <v>0</v>
      </c>
    </row>
    <row r="2353" spans="2:34" x14ac:dyDescent="0.25">
      <c r="B2353" s="128">
        <v>34102</v>
      </c>
      <c r="C2353" s="129" t="s">
        <v>2218</v>
      </c>
      <c r="D2353" s="128"/>
      <c r="E2353" s="128"/>
      <c r="F2353" s="128"/>
      <c r="G2353" s="128"/>
      <c r="H2353" s="128"/>
      <c r="I2353" s="173">
        <v>0</v>
      </c>
      <c r="J2353" s="173">
        <v>0</v>
      </c>
      <c r="K2353" s="173">
        <v>0</v>
      </c>
      <c r="L2353" s="173">
        <v>0</v>
      </c>
      <c r="M2353" s="173">
        <v>0</v>
      </c>
      <c r="N2353" s="173">
        <v>0</v>
      </c>
      <c r="O2353" s="173">
        <v>0</v>
      </c>
      <c r="P2353" s="173">
        <v>0</v>
      </c>
      <c r="Q2353" s="173">
        <v>0</v>
      </c>
      <c r="R2353" s="173">
        <v>0</v>
      </c>
      <c r="S2353" s="184">
        <v>0</v>
      </c>
      <c r="T2353" s="173">
        <v>0</v>
      </c>
      <c r="U2353" s="173">
        <v>0</v>
      </c>
      <c r="V2353" s="173">
        <v>0</v>
      </c>
      <c r="W2353" s="179">
        <v>0</v>
      </c>
      <c r="X2353" s="173">
        <v>0</v>
      </c>
      <c r="Y2353" s="267">
        <v>0</v>
      </c>
      <c r="Z2353" s="173">
        <v>0</v>
      </c>
      <c r="AA2353" s="173">
        <v>0</v>
      </c>
      <c r="AB2353" s="173">
        <v>0</v>
      </c>
      <c r="AC2353" s="173">
        <v>0</v>
      </c>
      <c r="AD2353" s="173">
        <v>0</v>
      </c>
      <c r="AE2353" s="173">
        <v>0</v>
      </c>
      <c r="AF2353" s="173">
        <v>0</v>
      </c>
      <c r="AG2353" s="179">
        <v>0</v>
      </c>
      <c r="AH2353" s="184">
        <v>0</v>
      </c>
    </row>
    <row r="2354" spans="2:34" ht="24.75" x14ac:dyDescent="0.25">
      <c r="B2354" s="130"/>
      <c r="C2354" s="48" t="s">
        <v>2218</v>
      </c>
      <c r="D2354" s="49">
        <v>0</v>
      </c>
      <c r="E2354" s="23"/>
      <c r="F2354" s="286" t="s">
        <v>2522</v>
      </c>
      <c r="G2354" s="287" t="s">
        <v>2524</v>
      </c>
      <c r="H2354" s="287" t="s">
        <v>2523</v>
      </c>
      <c r="I2354" s="50">
        <v>0</v>
      </c>
      <c r="J2354" s="169"/>
      <c r="K2354" s="169"/>
      <c r="L2354" s="169"/>
      <c r="M2354" s="169"/>
      <c r="N2354" s="169"/>
      <c r="O2354" s="169"/>
      <c r="P2354" s="169"/>
      <c r="Q2354" s="169"/>
      <c r="R2354" s="169"/>
      <c r="S2354" s="207"/>
      <c r="T2354" s="169"/>
      <c r="U2354" s="169"/>
      <c r="V2354" s="169"/>
      <c r="W2354" s="180"/>
      <c r="X2354" s="207">
        <v>0</v>
      </c>
      <c r="Y2354" s="263">
        <v>0</v>
      </c>
      <c r="Z2354" s="169"/>
      <c r="AA2354" s="169"/>
      <c r="AB2354" s="169"/>
      <c r="AC2354" s="169"/>
      <c r="AD2354" s="169"/>
      <c r="AE2354" s="169"/>
      <c r="AF2354" s="180"/>
      <c r="AG2354" s="180"/>
      <c r="AH2354" s="207">
        <v>0</v>
      </c>
    </row>
    <row r="2355" spans="2:34" x14ac:dyDescent="0.25">
      <c r="B2355" s="124">
        <v>345</v>
      </c>
      <c r="C2355" s="125" t="s">
        <v>2219</v>
      </c>
      <c r="D2355" s="124"/>
      <c r="E2355" s="124"/>
      <c r="F2355" s="124"/>
      <c r="G2355" s="124"/>
      <c r="H2355" s="124"/>
      <c r="I2355" s="13">
        <v>120581.6</v>
      </c>
      <c r="J2355" s="171">
        <v>0</v>
      </c>
      <c r="K2355" s="171">
        <v>0</v>
      </c>
      <c r="L2355" s="171">
        <v>0</v>
      </c>
      <c r="M2355" s="171">
        <v>0</v>
      </c>
      <c r="N2355" s="171">
        <v>0</v>
      </c>
      <c r="O2355" s="171">
        <v>0</v>
      </c>
      <c r="P2355" s="171">
        <v>0</v>
      </c>
      <c r="Q2355" s="171">
        <v>0</v>
      </c>
      <c r="R2355" s="171">
        <v>1</v>
      </c>
      <c r="S2355" s="185">
        <v>15950.07</v>
      </c>
      <c r="T2355" s="171">
        <v>0</v>
      </c>
      <c r="U2355" s="171">
        <v>0</v>
      </c>
      <c r="V2355" s="171">
        <v>0</v>
      </c>
      <c r="W2355" s="181">
        <v>0</v>
      </c>
      <c r="X2355" s="171">
        <v>351</v>
      </c>
      <c r="Y2355" s="266">
        <v>104631.53</v>
      </c>
      <c r="Z2355" s="171">
        <v>0</v>
      </c>
      <c r="AA2355" s="171">
        <v>0</v>
      </c>
      <c r="AB2355" s="171">
        <v>0</v>
      </c>
      <c r="AC2355" s="171">
        <v>0</v>
      </c>
      <c r="AD2355" s="171">
        <v>0</v>
      </c>
      <c r="AE2355" s="171">
        <v>0</v>
      </c>
      <c r="AF2355" s="171">
        <v>0</v>
      </c>
      <c r="AG2355" s="181">
        <v>0</v>
      </c>
      <c r="AH2355" s="185">
        <v>120581.6</v>
      </c>
    </row>
    <row r="2356" spans="2:34" x14ac:dyDescent="0.25">
      <c r="B2356" s="128">
        <v>34501</v>
      </c>
      <c r="C2356" s="129" t="s">
        <v>2220</v>
      </c>
      <c r="D2356" s="128"/>
      <c r="E2356" s="128"/>
      <c r="F2356" s="128"/>
      <c r="G2356" s="128"/>
      <c r="H2356" s="128"/>
      <c r="I2356" s="18">
        <v>120581.6</v>
      </c>
      <c r="J2356" s="173">
        <v>0</v>
      </c>
      <c r="K2356" s="173">
        <v>0</v>
      </c>
      <c r="L2356" s="173">
        <v>0</v>
      </c>
      <c r="M2356" s="173">
        <v>0</v>
      </c>
      <c r="N2356" s="173">
        <v>0</v>
      </c>
      <c r="O2356" s="173">
        <v>0</v>
      </c>
      <c r="P2356" s="173">
        <v>0</v>
      </c>
      <c r="Q2356" s="173">
        <v>0</v>
      </c>
      <c r="R2356" s="173">
        <v>1</v>
      </c>
      <c r="S2356" s="184">
        <v>15950.07</v>
      </c>
      <c r="T2356" s="173">
        <v>0</v>
      </c>
      <c r="U2356" s="173">
        <v>0</v>
      </c>
      <c r="V2356" s="173">
        <v>0</v>
      </c>
      <c r="W2356" s="179">
        <v>0</v>
      </c>
      <c r="X2356" s="173">
        <v>351</v>
      </c>
      <c r="Y2356" s="267">
        <v>104631.53</v>
      </c>
      <c r="Z2356" s="173">
        <v>0</v>
      </c>
      <c r="AA2356" s="173">
        <v>0</v>
      </c>
      <c r="AB2356" s="173">
        <v>0</v>
      </c>
      <c r="AC2356" s="173">
        <v>0</v>
      </c>
      <c r="AD2356" s="173">
        <v>0</v>
      </c>
      <c r="AE2356" s="173">
        <v>0</v>
      </c>
      <c r="AF2356" s="173">
        <v>0</v>
      </c>
      <c r="AG2356" s="179">
        <v>0</v>
      </c>
      <c r="AH2356" s="184">
        <v>120581.6</v>
      </c>
    </row>
    <row r="2357" spans="2:34" ht="24.75" x14ac:dyDescent="0.25">
      <c r="B2357" s="127"/>
      <c r="C2357" s="48" t="s">
        <v>2221</v>
      </c>
      <c r="D2357" s="49">
        <v>1</v>
      </c>
      <c r="E2357" s="23"/>
      <c r="F2357" s="286" t="s">
        <v>2522</v>
      </c>
      <c r="G2357" s="287" t="s">
        <v>2524</v>
      </c>
      <c r="H2357" s="287" t="s">
        <v>2523</v>
      </c>
      <c r="I2357" s="50">
        <v>28999.999999999996</v>
      </c>
      <c r="J2357" s="169"/>
      <c r="K2357" s="169"/>
      <c r="L2357" s="169"/>
      <c r="M2357" s="169"/>
      <c r="N2357" s="169"/>
      <c r="O2357" s="169"/>
      <c r="P2357" s="169"/>
      <c r="Q2357" s="169"/>
      <c r="R2357" s="169"/>
      <c r="S2357" s="207"/>
      <c r="T2357" s="169"/>
      <c r="U2357" s="169"/>
      <c r="V2357" s="169"/>
      <c r="W2357" s="180"/>
      <c r="X2357" s="207">
        <v>1</v>
      </c>
      <c r="Y2357" s="263">
        <v>28999.999999999996</v>
      </c>
      <c r="Z2357" s="169"/>
      <c r="AA2357" s="169"/>
      <c r="AB2357" s="169"/>
      <c r="AC2357" s="169"/>
      <c r="AD2357" s="169"/>
      <c r="AE2357" s="169"/>
      <c r="AF2357" s="180"/>
      <c r="AG2357" s="180"/>
      <c r="AH2357" s="207">
        <v>28999.999999999996</v>
      </c>
    </row>
    <row r="2358" spans="2:34" ht="24.75" x14ac:dyDescent="0.25">
      <c r="B2358" s="127"/>
      <c r="C2358" s="48" t="s">
        <v>2222</v>
      </c>
      <c r="D2358" s="49">
        <v>0</v>
      </c>
      <c r="E2358" s="23"/>
      <c r="F2358" s="286" t="s">
        <v>2522</v>
      </c>
      <c r="G2358" s="287" t="s">
        <v>2524</v>
      </c>
      <c r="H2358" s="287" t="s">
        <v>2523</v>
      </c>
      <c r="I2358" s="50">
        <v>0</v>
      </c>
      <c r="J2358" s="169"/>
      <c r="K2358" s="169"/>
      <c r="L2358" s="169"/>
      <c r="M2358" s="169"/>
      <c r="N2358" s="169"/>
      <c r="O2358" s="169"/>
      <c r="P2358" s="169"/>
      <c r="Q2358" s="169"/>
      <c r="R2358" s="169"/>
      <c r="S2358" s="207"/>
      <c r="T2358" s="169"/>
      <c r="U2358" s="169"/>
      <c r="V2358" s="169"/>
      <c r="W2358" s="180"/>
      <c r="X2358" s="207">
        <v>0</v>
      </c>
      <c r="Y2358" s="263">
        <v>0</v>
      </c>
      <c r="Z2358" s="169"/>
      <c r="AA2358" s="169"/>
      <c r="AB2358" s="169"/>
      <c r="AC2358" s="169"/>
      <c r="AD2358" s="169"/>
      <c r="AE2358" s="169"/>
      <c r="AF2358" s="180"/>
      <c r="AG2358" s="180"/>
      <c r="AH2358" s="207">
        <v>0</v>
      </c>
    </row>
    <row r="2359" spans="2:34" ht="24.75" x14ac:dyDescent="0.25">
      <c r="B2359" s="127"/>
      <c r="C2359" s="48" t="s">
        <v>2223</v>
      </c>
      <c r="D2359" s="49">
        <v>1</v>
      </c>
      <c r="E2359" s="23"/>
      <c r="F2359" s="286" t="s">
        <v>2522</v>
      </c>
      <c r="G2359" s="287" t="s">
        <v>2524</v>
      </c>
      <c r="H2359" s="287" t="s">
        <v>2523</v>
      </c>
      <c r="I2359" s="50">
        <v>24000</v>
      </c>
      <c r="J2359" s="169"/>
      <c r="K2359" s="169"/>
      <c r="L2359" s="169"/>
      <c r="M2359" s="169"/>
      <c r="N2359" s="169"/>
      <c r="O2359" s="169"/>
      <c r="P2359" s="169"/>
      <c r="Q2359" s="169"/>
      <c r="R2359" s="169">
        <v>1</v>
      </c>
      <c r="S2359" s="207">
        <v>15950.07</v>
      </c>
      <c r="T2359" s="169"/>
      <c r="U2359" s="169"/>
      <c r="V2359" s="169"/>
      <c r="W2359" s="180"/>
      <c r="X2359" s="207">
        <v>0</v>
      </c>
      <c r="Y2359" s="263">
        <v>8049.93</v>
      </c>
      <c r="Z2359" s="169"/>
      <c r="AA2359" s="169"/>
      <c r="AB2359" s="169"/>
      <c r="AC2359" s="169"/>
      <c r="AD2359" s="169"/>
      <c r="AE2359" s="169"/>
      <c r="AF2359" s="180"/>
      <c r="AG2359" s="180"/>
      <c r="AH2359" s="207">
        <v>24000</v>
      </c>
    </row>
    <row r="2360" spans="2:34" ht="24.75" x14ac:dyDescent="0.25">
      <c r="B2360" s="130"/>
      <c r="C2360" s="48" t="s">
        <v>2224</v>
      </c>
      <c r="D2360" s="49">
        <v>350</v>
      </c>
      <c r="E2360" s="23"/>
      <c r="F2360" s="286" t="s">
        <v>2522</v>
      </c>
      <c r="G2360" s="287" t="s">
        <v>2524</v>
      </c>
      <c r="H2360" s="287" t="s">
        <v>2523</v>
      </c>
      <c r="I2360" s="50">
        <v>60592</v>
      </c>
      <c r="J2360" s="169"/>
      <c r="K2360" s="169"/>
      <c r="L2360" s="169"/>
      <c r="M2360" s="169"/>
      <c r="N2360" s="169"/>
      <c r="O2360" s="169"/>
      <c r="P2360" s="169"/>
      <c r="Q2360" s="169"/>
      <c r="R2360" s="169"/>
      <c r="S2360" s="207"/>
      <c r="T2360" s="169"/>
      <c r="U2360" s="169"/>
      <c r="V2360" s="169"/>
      <c r="W2360" s="180"/>
      <c r="X2360" s="207">
        <v>350</v>
      </c>
      <c r="Y2360" s="263">
        <v>60592</v>
      </c>
      <c r="Z2360" s="169"/>
      <c r="AA2360" s="169"/>
      <c r="AB2360" s="169"/>
      <c r="AC2360" s="169"/>
      <c r="AD2360" s="169"/>
      <c r="AE2360" s="169"/>
      <c r="AF2360" s="180"/>
      <c r="AG2360" s="180"/>
      <c r="AH2360" s="207">
        <v>60592</v>
      </c>
    </row>
    <row r="2361" spans="2:34" ht="24.75" x14ac:dyDescent="0.25">
      <c r="B2361" s="130"/>
      <c r="C2361" s="48" t="s">
        <v>2225</v>
      </c>
      <c r="D2361" s="49">
        <v>0</v>
      </c>
      <c r="E2361" s="23"/>
      <c r="F2361" s="286" t="s">
        <v>2522</v>
      </c>
      <c r="G2361" s="287" t="s">
        <v>2524</v>
      </c>
      <c r="H2361" s="287" t="s">
        <v>2523</v>
      </c>
      <c r="I2361" s="50">
        <v>6989.5999999999985</v>
      </c>
      <c r="J2361" s="169"/>
      <c r="K2361" s="169"/>
      <c r="L2361" s="169"/>
      <c r="M2361" s="169"/>
      <c r="N2361" s="169"/>
      <c r="O2361" s="169"/>
      <c r="P2361" s="169"/>
      <c r="Q2361" s="169"/>
      <c r="R2361" s="169"/>
      <c r="S2361" s="207"/>
      <c r="T2361" s="169"/>
      <c r="U2361" s="169"/>
      <c r="V2361" s="169"/>
      <c r="W2361" s="180"/>
      <c r="X2361" s="207">
        <v>0</v>
      </c>
      <c r="Y2361" s="263">
        <v>6989.5999999999985</v>
      </c>
      <c r="Z2361" s="169"/>
      <c r="AA2361" s="169"/>
      <c r="AB2361" s="169"/>
      <c r="AC2361" s="169"/>
      <c r="AD2361" s="169"/>
      <c r="AE2361" s="169"/>
      <c r="AF2361" s="180"/>
      <c r="AG2361" s="180"/>
      <c r="AH2361" s="207">
        <v>6989.5999999999985</v>
      </c>
    </row>
    <row r="2362" spans="2:34" x14ac:dyDescent="0.25">
      <c r="B2362" s="124">
        <v>347</v>
      </c>
      <c r="C2362" s="125" t="s">
        <v>2226</v>
      </c>
      <c r="D2362" s="124"/>
      <c r="E2362" s="124"/>
      <c r="F2362" s="124"/>
      <c r="G2362" s="124"/>
      <c r="H2362" s="124"/>
      <c r="I2362" s="13">
        <v>13800</v>
      </c>
      <c r="J2362" s="171">
        <v>0</v>
      </c>
      <c r="K2362" s="171">
        <v>0</v>
      </c>
      <c r="L2362" s="171">
        <v>0</v>
      </c>
      <c r="M2362" s="171">
        <v>0</v>
      </c>
      <c r="N2362" s="171">
        <v>0</v>
      </c>
      <c r="O2362" s="171">
        <v>0</v>
      </c>
      <c r="P2362" s="171">
        <v>0</v>
      </c>
      <c r="Q2362" s="171">
        <v>0</v>
      </c>
      <c r="R2362" s="171">
        <v>0</v>
      </c>
      <c r="S2362" s="185">
        <v>0</v>
      </c>
      <c r="T2362" s="171">
        <v>0</v>
      </c>
      <c r="U2362" s="171">
        <v>0</v>
      </c>
      <c r="V2362" s="171">
        <v>0</v>
      </c>
      <c r="W2362" s="181">
        <v>0</v>
      </c>
      <c r="X2362" s="171">
        <v>14</v>
      </c>
      <c r="Y2362" s="266">
        <v>13800</v>
      </c>
      <c r="Z2362" s="171">
        <v>0</v>
      </c>
      <c r="AA2362" s="171">
        <v>0</v>
      </c>
      <c r="AB2362" s="171">
        <v>0</v>
      </c>
      <c r="AC2362" s="171">
        <v>0</v>
      </c>
      <c r="AD2362" s="171">
        <v>0</v>
      </c>
      <c r="AE2362" s="171">
        <v>0</v>
      </c>
      <c r="AF2362" s="171">
        <v>0</v>
      </c>
      <c r="AG2362" s="181">
        <v>0</v>
      </c>
      <c r="AH2362" s="185">
        <v>13800</v>
      </c>
    </row>
    <row r="2363" spans="2:34" x14ac:dyDescent="0.25">
      <c r="B2363" s="128">
        <v>34701</v>
      </c>
      <c r="C2363" s="129" t="s">
        <v>2226</v>
      </c>
      <c r="D2363" s="128"/>
      <c r="E2363" s="128"/>
      <c r="F2363" s="128"/>
      <c r="G2363" s="128"/>
      <c r="H2363" s="128"/>
      <c r="I2363" s="18">
        <v>13800</v>
      </c>
      <c r="J2363" s="173">
        <v>0</v>
      </c>
      <c r="K2363" s="173">
        <v>0</v>
      </c>
      <c r="L2363" s="173">
        <v>0</v>
      </c>
      <c r="M2363" s="173">
        <v>0</v>
      </c>
      <c r="N2363" s="173">
        <v>0</v>
      </c>
      <c r="O2363" s="173">
        <v>0</v>
      </c>
      <c r="P2363" s="173">
        <v>0</v>
      </c>
      <c r="Q2363" s="173">
        <v>0</v>
      </c>
      <c r="R2363" s="173">
        <v>0</v>
      </c>
      <c r="S2363" s="184">
        <v>0</v>
      </c>
      <c r="T2363" s="173">
        <v>0</v>
      </c>
      <c r="U2363" s="173">
        <v>0</v>
      </c>
      <c r="V2363" s="173">
        <v>0</v>
      </c>
      <c r="W2363" s="179">
        <v>0</v>
      </c>
      <c r="X2363" s="173">
        <v>14</v>
      </c>
      <c r="Y2363" s="267">
        <v>13800</v>
      </c>
      <c r="Z2363" s="173">
        <v>0</v>
      </c>
      <c r="AA2363" s="173">
        <v>0</v>
      </c>
      <c r="AB2363" s="173">
        <v>0</v>
      </c>
      <c r="AC2363" s="173">
        <v>0</v>
      </c>
      <c r="AD2363" s="173">
        <v>0</v>
      </c>
      <c r="AE2363" s="173">
        <v>0</v>
      </c>
      <c r="AF2363" s="173">
        <v>0</v>
      </c>
      <c r="AG2363" s="179">
        <v>0</v>
      </c>
      <c r="AH2363" s="184">
        <v>13800</v>
      </c>
    </row>
    <row r="2364" spans="2:34" ht="24.75" x14ac:dyDescent="0.25">
      <c r="B2364" s="119"/>
      <c r="C2364" s="48" t="s">
        <v>2226</v>
      </c>
      <c r="D2364" s="57">
        <v>14</v>
      </c>
      <c r="E2364" s="23"/>
      <c r="F2364" s="286" t="s">
        <v>2522</v>
      </c>
      <c r="G2364" s="287" t="s">
        <v>2524</v>
      </c>
      <c r="H2364" s="287" t="s">
        <v>2523</v>
      </c>
      <c r="I2364" s="50">
        <v>13800</v>
      </c>
      <c r="J2364" s="169"/>
      <c r="K2364" s="169"/>
      <c r="L2364" s="169"/>
      <c r="M2364" s="169"/>
      <c r="N2364" s="169"/>
      <c r="O2364" s="169"/>
      <c r="P2364" s="169"/>
      <c r="Q2364" s="169"/>
      <c r="R2364" s="169"/>
      <c r="S2364" s="207"/>
      <c r="T2364" s="169"/>
      <c r="U2364" s="169"/>
      <c r="V2364" s="169"/>
      <c r="W2364" s="180"/>
      <c r="X2364" s="207">
        <v>14</v>
      </c>
      <c r="Y2364" s="263">
        <v>13800</v>
      </c>
      <c r="Z2364" s="169"/>
      <c r="AA2364" s="169"/>
      <c r="AB2364" s="169"/>
      <c r="AC2364" s="169"/>
      <c r="AD2364" s="169"/>
      <c r="AE2364" s="169"/>
      <c r="AF2364" s="180"/>
      <c r="AG2364" s="180"/>
      <c r="AH2364" s="207">
        <v>13800</v>
      </c>
    </row>
    <row r="2365" spans="2:34" ht="24.75" x14ac:dyDescent="0.25">
      <c r="B2365" s="6">
        <v>3500</v>
      </c>
      <c r="C2365" s="90" t="s">
        <v>2227</v>
      </c>
      <c r="D2365" s="6"/>
      <c r="E2365" s="6"/>
      <c r="F2365" s="6"/>
      <c r="G2365" s="6"/>
      <c r="H2365" s="6"/>
      <c r="I2365" s="9">
        <v>905468.06759999995</v>
      </c>
      <c r="J2365" s="177">
        <v>0</v>
      </c>
      <c r="K2365" s="177">
        <v>0</v>
      </c>
      <c r="L2365" s="177">
        <v>1</v>
      </c>
      <c r="M2365" s="177">
        <v>19560</v>
      </c>
      <c r="N2365" s="177">
        <v>0</v>
      </c>
      <c r="O2365" s="177">
        <v>0</v>
      </c>
      <c r="P2365" s="177">
        <v>0</v>
      </c>
      <c r="Q2365" s="177">
        <v>0</v>
      </c>
      <c r="R2365" s="177">
        <v>17</v>
      </c>
      <c r="S2365" s="213">
        <v>254998.38</v>
      </c>
      <c r="T2365" s="177">
        <v>2</v>
      </c>
      <c r="U2365" s="177">
        <v>7490</v>
      </c>
      <c r="V2365" s="177">
        <v>0</v>
      </c>
      <c r="W2365" s="182">
        <v>0</v>
      </c>
      <c r="X2365" s="177">
        <v>10226</v>
      </c>
      <c r="Y2365" s="265">
        <v>623419.68760000006</v>
      </c>
      <c r="Z2365" s="177">
        <v>0</v>
      </c>
      <c r="AA2365" s="177">
        <v>0</v>
      </c>
      <c r="AB2365" s="177">
        <v>0</v>
      </c>
      <c r="AC2365" s="177">
        <v>0</v>
      </c>
      <c r="AD2365" s="177">
        <v>0</v>
      </c>
      <c r="AE2365" s="177">
        <v>0</v>
      </c>
      <c r="AF2365" s="177">
        <v>0</v>
      </c>
      <c r="AG2365" s="182">
        <v>0</v>
      </c>
      <c r="AH2365" s="213">
        <v>905468.06759999995</v>
      </c>
    </row>
    <row r="2366" spans="2:34" ht="24.75" x14ac:dyDescent="0.25">
      <c r="B2366" s="11">
        <v>351</v>
      </c>
      <c r="C2366" s="79" t="s">
        <v>2228</v>
      </c>
      <c r="D2366" s="11"/>
      <c r="E2366" s="11"/>
      <c r="F2366" s="11"/>
      <c r="G2366" s="11"/>
      <c r="H2366" s="11"/>
      <c r="I2366" s="13">
        <v>18000</v>
      </c>
      <c r="J2366" s="171">
        <v>0</v>
      </c>
      <c r="K2366" s="171">
        <v>0</v>
      </c>
      <c r="L2366" s="171">
        <v>0</v>
      </c>
      <c r="M2366" s="171">
        <v>0</v>
      </c>
      <c r="N2366" s="171">
        <v>0</v>
      </c>
      <c r="O2366" s="171">
        <v>0</v>
      </c>
      <c r="P2366" s="171">
        <v>0</v>
      </c>
      <c r="Q2366" s="171">
        <v>0</v>
      </c>
      <c r="R2366" s="171">
        <v>0</v>
      </c>
      <c r="S2366" s="185">
        <v>0</v>
      </c>
      <c r="T2366" s="171">
        <v>0</v>
      </c>
      <c r="U2366" s="171">
        <v>0</v>
      </c>
      <c r="V2366" s="171">
        <v>0</v>
      </c>
      <c r="W2366" s="181">
        <v>0</v>
      </c>
      <c r="X2366" s="171">
        <v>9</v>
      </c>
      <c r="Y2366" s="266">
        <v>18000</v>
      </c>
      <c r="Z2366" s="171">
        <v>0</v>
      </c>
      <c r="AA2366" s="171">
        <v>0</v>
      </c>
      <c r="AB2366" s="171">
        <v>0</v>
      </c>
      <c r="AC2366" s="171">
        <v>0</v>
      </c>
      <c r="AD2366" s="171">
        <v>0</v>
      </c>
      <c r="AE2366" s="171">
        <v>0</v>
      </c>
      <c r="AF2366" s="171">
        <v>0</v>
      </c>
      <c r="AG2366" s="181">
        <v>0</v>
      </c>
      <c r="AH2366" s="185">
        <v>18000</v>
      </c>
    </row>
    <row r="2367" spans="2:34" ht="36.75" x14ac:dyDescent="0.25">
      <c r="B2367" s="15">
        <v>35101</v>
      </c>
      <c r="C2367" s="67" t="s">
        <v>2229</v>
      </c>
      <c r="D2367" s="15"/>
      <c r="E2367" s="15"/>
      <c r="F2367" s="15"/>
      <c r="G2367" s="15"/>
      <c r="H2367" s="15"/>
      <c r="I2367" s="18">
        <v>0</v>
      </c>
      <c r="J2367" s="173">
        <v>0</v>
      </c>
      <c r="K2367" s="173">
        <v>0</v>
      </c>
      <c r="L2367" s="173">
        <v>0</v>
      </c>
      <c r="M2367" s="173">
        <v>0</v>
      </c>
      <c r="N2367" s="173">
        <v>0</v>
      </c>
      <c r="O2367" s="173">
        <v>0</v>
      </c>
      <c r="P2367" s="173">
        <v>0</v>
      </c>
      <c r="Q2367" s="173">
        <v>0</v>
      </c>
      <c r="R2367" s="173">
        <v>0</v>
      </c>
      <c r="S2367" s="184">
        <v>0</v>
      </c>
      <c r="T2367" s="173">
        <v>0</v>
      </c>
      <c r="U2367" s="173">
        <v>0</v>
      </c>
      <c r="V2367" s="173">
        <v>0</v>
      </c>
      <c r="W2367" s="179">
        <v>0</v>
      </c>
      <c r="X2367" s="173">
        <v>0</v>
      </c>
      <c r="Y2367" s="267">
        <v>0</v>
      </c>
      <c r="Z2367" s="173">
        <v>0</v>
      </c>
      <c r="AA2367" s="173">
        <v>0</v>
      </c>
      <c r="AB2367" s="173">
        <v>0</v>
      </c>
      <c r="AC2367" s="173">
        <v>0</v>
      </c>
      <c r="AD2367" s="173">
        <v>0</v>
      </c>
      <c r="AE2367" s="173">
        <v>0</v>
      </c>
      <c r="AF2367" s="173">
        <v>0</v>
      </c>
      <c r="AG2367" s="179">
        <v>0</v>
      </c>
      <c r="AH2367" s="184">
        <v>0</v>
      </c>
    </row>
    <row r="2368" spans="2:34" ht="24.75" x14ac:dyDescent="0.25">
      <c r="B2368" s="26"/>
      <c r="C2368" s="48" t="s">
        <v>2037</v>
      </c>
      <c r="D2368" s="49">
        <v>0</v>
      </c>
      <c r="E2368" s="23"/>
      <c r="F2368" s="286" t="s">
        <v>2522</v>
      </c>
      <c r="G2368" s="287" t="s">
        <v>2524</v>
      </c>
      <c r="H2368" s="287" t="s">
        <v>2523</v>
      </c>
      <c r="I2368" s="50">
        <v>0</v>
      </c>
      <c r="J2368" s="169"/>
      <c r="K2368" s="169"/>
      <c r="L2368" s="169"/>
      <c r="M2368" s="169"/>
      <c r="N2368" s="169"/>
      <c r="O2368" s="169"/>
      <c r="P2368" s="169"/>
      <c r="Q2368" s="169"/>
      <c r="R2368" s="169"/>
      <c r="S2368" s="207"/>
      <c r="T2368" s="169"/>
      <c r="U2368" s="169"/>
      <c r="V2368" s="169"/>
      <c r="W2368" s="180"/>
      <c r="X2368" s="207">
        <v>0</v>
      </c>
      <c r="Y2368" s="263">
        <v>0</v>
      </c>
      <c r="Z2368" s="169"/>
      <c r="AA2368" s="169"/>
      <c r="AB2368" s="169"/>
      <c r="AC2368" s="169"/>
      <c r="AD2368" s="169"/>
      <c r="AE2368" s="169"/>
      <c r="AF2368" s="180"/>
      <c r="AG2368" s="180"/>
      <c r="AH2368" s="207">
        <v>0</v>
      </c>
    </row>
    <row r="2369" spans="2:34" ht="24.75" x14ac:dyDescent="0.25">
      <c r="B2369" s="26"/>
      <c r="C2369" s="48" t="s">
        <v>2230</v>
      </c>
      <c r="D2369" s="49">
        <v>0</v>
      </c>
      <c r="E2369" s="23"/>
      <c r="F2369" s="286" t="s">
        <v>2522</v>
      </c>
      <c r="G2369" s="287" t="s">
        <v>2524</v>
      </c>
      <c r="H2369" s="287" t="s">
        <v>2523</v>
      </c>
      <c r="I2369" s="50">
        <v>0</v>
      </c>
      <c r="J2369" s="169"/>
      <c r="K2369" s="169"/>
      <c r="L2369" s="169"/>
      <c r="M2369" s="169"/>
      <c r="N2369" s="169"/>
      <c r="O2369" s="169"/>
      <c r="P2369" s="169"/>
      <c r="Q2369" s="169"/>
      <c r="R2369" s="169"/>
      <c r="S2369" s="207"/>
      <c r="T2369" s="169"/>
      <c r="U2369" s="169"/>
      <c r="V2369" s="169"/>
      <c r="W2369" s="180"/>
      <c r="X2369" s="207">
        <v>0</v>
      </c>
      <c r="Y2369" s="263">
        <v>0</v>
      </c>
      <c r="Z2369" s="169"/>
      <c r="AA2369" s="169"/>
      <c r="AB2369" s="169"/>
      <c r="AC2369" s="169"/>
      <c r="AD2369" s="169"/>
      <c r="AE2369" s="169"/>
      <c r="AF2369" s="180"/>
      <c r="AG2369" s="180"/>
      <c r="AH2369" s="207">
        <v>0</v>
      </c>
    </row>
    <row r="2370" spans="2:34" ht="24.75" x14ac:dyDescent="0.25">
      <c r="B2370" s="26"/>
      <c r="C2370" s="48" t="s">
        <v>2231</v>
      </c>
      <c r="D2370" s="49">
        <v>0</v>
      </c>
      <c r="E2370" s="23"/>
      <c r="F2370" s="286" t="s">
        <v>2522</v>
      </c>
      <c r="G2370" s="287" t="s">
        <v>2524</v>
      </c>
      <c r="H2370" s="287" t="s">
        <v>2523</v>
      </c>
      <c r="I2370" s="50">
        <v>0</v>
      </c>
      <c r="J2370" s="169"/>
      <c r="K2370" s="169"/>
      <c r="L2370" s="169"/>
      <c r="M2370" s="169"/>
      <c r="N2370" s="169"/>
      <c r="O2370" s="169"/>
      <c r="P2370" s="169"/>
      <c r="Q2370" s="169"/>
      <c r="R2370" s="169"/>
      <c r="S2370" s="207"/>
      <c r="T2370" s="169"/>
      <c r="U2370" s="169"/>
      <c r="V2370" s="169"/>
      <c r="W2370" s="180"/>
      <c r="X2370" s="207">
        <v>0</v>
      </c>
      <c r="Y2370" s="263">
        <v>0</v>
      </c>
      <c r="Z2370" s="169"/>
      <c r="AA2370" s="169"/>
      <c r="AB2370" s="169"/>
      <c r="AC2370" s="169"/>
      <c r="AD2370" s="169"/>
      <c r="AE2370" s="169"/>
      <c r="AF2370" s="180"/>
      <c r="AG2370" s="180"/>
      <c r="AH2370" s="207">
        <v>0</v>
      </c>
    </row>
    <row r="2371" spans="2:34" ht="36.75" x14ac:dyDescent="0.25">
      <c r="B2371" s="15">
        <v>35102</v>
      </c>
      <c r="C2371" s="67" t="s">
        <v>2232</v>
      </c>
      <c r="D2371" s="15"/>
      <c r="E2371" s="15"/>
      <c r="F2371" s="15"/>
      <c r="G2371" s="15"/>
      <c r="H2371" s="15"/>
      <c r="I2371" s="18">
        <v>18000</v>
      </c>
      <c r="J2371" s="173">
        <v>0</v>
      </c>
      <c r="K2371" s="173">
        <v>0</v>
      </c>
      <c r="L2371" s="173">
        <v>0</v>
      </c>
      <c r="M2371" s="173">
        <v>0</v>
      </c>
      <c r="N2371" s="173">
        <v>0</v>
      </c>
      <c r="O2371" s="173">
        <v>0</v>
      </c>
      <c r="P2371" s="173">
        <v>0</v>
      </c>
      <c r="Q2371" s="173">
        <v>0</v>
      </c>
      <c r="R2371" s="173">
        <v>0</v>
      </c>
      <c r="S2371" s="184">
        <v>0</v>
      </c>
      <c r="T2371" s="173">
        <v>0</v>
      </c>
      <c r="U2371" s="173">
        <v>0</v>
      </c>
      <c r="V2371" s="173">
        <v>0</v>
      </c>
      <c r="W2371" s="179">
        <v>0</v>
      </c>
      <c r="X2371" s="173">
        <v>9</v>
      </c>
      <c r="Y2371" s="267">
        <v>18000</v>
      </c>
      <c r="Z2371" s="173">
        <v>0</v>
      </c>
      <c r="AA2371" s="173">
        <v>0</v>
      </c>
      <c r="AB2371" s="173">
        <v>0</v>
      </c>
      <c r="AC2371" s="173">
        <v>0</v>
      </c>
      <c r="AD2371" s="173">
        <v>0</v>
      </c>
      <c r="AE2371" s="173">
        <v>0</v>
      </c>
      <c r="AF2371" s="173">
        <v>0</v>
      </c>
      <c r="AG2371" s="179">
        <v>0</v>
      </c>
      <c r="AH2371" s="184">
        <v>18000</v>
      </c>
    </row>
    <row r="2372" spans="2:34" ht="24.75" x14ac:dyDescent="0.25">
      <c r="B2372" s="119"/>
      <c r="C2372" s="48" t="s">
        <v>2233</v>
      </c>
      <c r="D2372" s="49">
        <v>9</v>
      </c>
      <c r="E2372" s="23"/>
      <c r="F2372" s="286" t="s">
        <v>2522</v>
      </c>
      <c r="G2372" s="287" t="s">
        <v>2524</v>
      </c>
      <c r="H2372" s="287" t="s">
        <v>2523</v>
      </c>
      <c r="I2372" s="50">
        <v>18000</v>
      </c>
      <c r="J2372" s="169"/>
      <c r="K2372" s="169"/>
      <c r="L2372" s="169"/>
      <c r="M2372" s="169"/>
      <c r="N2372" s="169"/>
      <c r="O2372" s="169"/>
      <c r="P2372" s="169"/>
      <c r="Q2372" s="169"/>
      <c r="R2372" s="169"/>
      <c r="S2372" s="207"/>
      <c r="T2372" s="169"/>
      <c r="U2372" s="169"/>
      <c r="V2372" s="169"/>
      <c r="W2372" s="180"/>
      <c r="X2372" s="207">
        <v>9</v>
      </c>
      <c r="Y2372" s="263">
        <v>18000</v>
      </c>
      <c r="Z2372" s="169"/>
      <c r="AA2372" s="169"/>
      <c r="AB2372" s="169"/>
      <c r="AC2372" s="169"/>
      <c r="AD2372" s="169"/>
      <c r="AE2372" s="169"/>
      <c r="AF2372" s="180"/>
      <c r="AG2372" s="180"/>
      <c r="AH2372" s="207">
        <v>18000</v>
      </c>
    </row>
    <row r="2373" spans="2:34" ht="36.75" x14ac:dyDescent="0.25">
      <c r="B2373" s="11">
        <v>353</v>
      </c>
      <c r="C2373" s="79" t="s">
        <v>2234</v>
      </c>
      <c r="D2373" s="11"/>
      <c r="E2373" s="11"/>
      <c r="F2373" s="11"/>
      <c r="G2373" s="11"/>
      <c r="H2373" s="11"/>
      <c r="I2373" s="13">
        <v>24596.428</v>
      </c>
      <c r="J2373" s="171">
        <v>0</v>
      </c>
      <c r="K2373" s="171">
        <v>0</v>
      </c>
      <c r="L2373" s="171">
        <v>0</v>
      </c>
      <c r="M2373" s="171">
        <v>0</v>
      </c>
      <c r="N2373" s="171">
        <v>0</v>
      </c>
      <c r="O2373" s="171">
        <v>0</v>
      </c>
      <c r="P2373" s="171">
        <v>0</v>
      </c>
      <c r="Q2373" s="171">
        <v>0</v>
      </c>
      <c r="R2373" s="171">
        <v>0</v>
      </c>
      <c r="S2373" s="185">
        <v>0</v>
      </c>
      <c r="T2373" s="171">
        <v>0</v>
      </c>
      <c r="U2373" s="171">
        <v>0</v>
      </c>
      <c r="V2373" s="171">
        <v>0</v>
      </c>
      <c r="W2373" s="181">
        <v>0</v>
      </c>
      <c r="X2373" s="171">
        <v>1</v>
      </c>
      <c r="Y2373" s="266">
        <v>24596.428</v>
      </c>
      <c r="Z2373" s="171">
        <v>0</v>
      </c>
      <c r="AA2373" s="171">
        <v>0</v>
      </c>
      <c r="AB2373" s="171">
        <v>0</v>
      </c>
      <c r="AC2373" s="171">
        <v>0</v>
      </c>
      <c r="AD2373" s="171">
        <v>0</v>
      </c>
      <c r="AE2373" s="171">
        <v>0</v>
      </c>
      <c r="AF2373" s="171">
        <v>0</v>
      </c>
      <c r="AG2373" s="181">
        <v>0</v>
      </c>
      <c r="AH2373" s="185">
        <v>24596.428</v>
      </c>
    </row>
    <row r="2374" spans="2:34" ht="36.75" x14ac:dyDescent="0.25">
      <c r="B2374" s="15">
        <v>35301</v>
      </c>
      <c r="C2374" s="67" t="s">
        <v>2235</v>
      </c>
      <c r="D2374" s="15"/>
      <c r="E2374" s="15"/>
      <c r="F2374" s="15"/>
      <c r="G2374" s="15"/>
      <c r="H2374" s="15"/>
      <c r="I2374" s="18">
        <v>24596.428</v>
      </c>
      <c r="J2374" s="173">
        <v>0</v>
      </c>
      <c r="K2374" s="173">
        <v>0</v>
      </c>
      <c r="L2374" s="173">
        <v>0</v>
      </c>
      <c r="M2374" s="173">
        <v>0</v>
      </c>
      <c r="N2374" s="173">
        <v>0</v>
      </c>
      <c r="O2374" s="173">
        <v>0</v>
      </c>
      <c r="P2374" s="173">
        <v>0</v>
      </c>
      <c r="Q2374" s="173">
        <v>0</v>
      </c>
      <c r="R2374" s="173">
        <v>0</v>
      </c>
      <c r="S2374" s="184">
        <v>0</v>
      </c>
      <c r="T2374" s="173">
        <v>0</v>
      </c>
      <c r="U2374" s="173">
        <v>0</v>
      </c>
      <c r="V2374" s="173">
        <v>0</v>
      </c>
      <c r="W2374" s="179">
        <v>0</v>
      </c>
      <c r="X2374" s="173">
        <v>1</v>
      </c>
      <c r="Y2374" s="267">
        <v>24596.428</v>
      </c>
      <c r="Z2374" s="173">
        <v>0</v>
      </c>
      <c r="AA2374" s="173">
        <v>0</v>
      </c>
      <c r="AB2374" s="173">
        <v>0</v>
      </c>
      <c r="AC2374" s="173">
        <v>0</v>
      </c>
      <c r="AD2374" s="173">
        <v>0</v>
      </c>
      <c r="AE2374" s="173">
        <v>0</v>
      </c>
      <c r="AF2374" s="173">
        <v>0</v>
      </c>
      <c r="AG2374" s="179">
        <v>0</v>
      </c>
      <c r="AH2374" s="184">
        <v>24596.428</v>
      </c>
    </row>
    <row r="2375" spans="2:34" ht="24.75" x14ac:dyDescent="0.25">
      <c r="B2375" s="26"/>
      <c r="C2375" s="48" t="s">
        <v>2236</v>
      </c>
      <c r="D2375" s="49">
        <v>0</v>
      </c>
      <c r="E2375" s="23"/>
      <c r="F2375" s="286" t="s">
        <v>2522</v>
      </c>
      <c r="G2375" s="287" t="s">
        <v>2524</v>
      </c>
      <c r="H2375" s="287" t="s">
        <v>2523</v>
      </c>
      <c r="I2375" s="50">
        <v>0</v>
      </c>
      <c r="J2375" s="169"/>
      <c r="K2375" s="169"/>
      <c r="L2375" s="169"/>
      <c r="M2375" s="169"/>
      <c r="N2375" s="169"/>
      <c r="O2375" s="169"/>
      <c r="P2375" s="169"/>
      <c r="Q2375" s="169"/>
      <c r="R2375" s="169"/>
      <c r="S2375" s="207"/>
      <c r="T2375" s="169"/>
      <c r="U2375" s="169"/>
      <c r="V2375" s="169"/>
      <c r="W2375" s="180"/>
      <c r="X2375" s="207">
        <v>0</v>
      </c>
      <c r="Y2375" s="263">
        <v>0</v>
      </c>
      <c r="Z2375" s="169"/>
      <c r="AA2375" s="169"/>
      <c r="AB2375" s="169"/>
      <c r="AC2375" s="169"/>
      <c r="AD2375" s="169"/>
      <c r="AE2375" s="169"/>
      <c r="AF2375" s="180"/>
      <c r="AG2375" s="180"/>
      <c r="AH2375" s="207">
        <v>0</v>
      </c>
    </row>
    <row r="2376" spans="2:34" ht="45" x14ac:dyDescent="0.25">
      <c r="B2376" s="123"/>
      <c r="C2376" s="62" t="s">
        <v>2234</v>
      </c>
      <c r="D2376" s="49">
        <v>1</v>
      </c>
      <c r="E2376" s="23"/>
      <c r="F2376" s="286" t="s">
        <v>2522</v>
      </c>
      <c r="G2376" s="287" t="s">
        <v>2524</v>
      </c>
      <c r="H2376" s="287" t="s">
        <v>2523</v>
      </c>
      <c r="I2376" s="50">
        <v>24596.428</v>
      </c>
      <c r="J2376" s="169"/>
      <c r="K2376" s="169"/>
      <c r="L2376" s="169"/>
      <c r="M2376" s="169"/>
      <c r="N2376" s="169"/>
      <c r="O2376" s="169"/>
      <c r="P2376" s="169"/>
      <c r="Q2376" s="169"/>
      <c r="R2376" s="169"/>
      <c r="S2376" s="207"/>
      <c r="T2376" s="169"/>
      <c r="U2376" s="169"/>
      <c r="V2376" s="169"/>
      <c r="W2376" s="180"/>
      <c r="X2376" s="207">
        <v>1</v>
      </c>
      <c r="Y2376" s="263">
        <v>24596.428</v>
      </c>
      <c r="Z2376" s="169"/>
      <c r="AA2376" s="169"/>
      <c r="AB2376" s="169"/>
      <c r="AC2376" s="169"/>
      <c r="AD2376" s="169"/>
      <c r="AE2376" s="169"/>
      <c r="AF2376" s="180"/>
      <c r="AG2376" s="180"/>
      <c r="AH2376" s="207">
        <v>24596.428</v>
      </c>
    </row>
    <row r="2377" spans="2:34" ht="36.75" x14ac:dyDescent="0.25">
      <c r="B2377" s="11">
        <v>354</v>
      </c>
      <c r="C2377" s="79" t="s">
        <v>2237</v>
      </c>
      <c r="D2377" s="11"/>
      <c r="E2377" s="11"/>
      <c r="F2377" s="11"/>
      <c r="G2377" s="11"/>
      <c r="H2377" s="11"/>
      <c r="I2377" s="13">
        <v>0</v>
      </c>
      <c r="J2377" s="185">
        <v>0</v>
      </c>
      <c r="K2377" s="185">
        <v>0</v>
      </c>
      <c r="L2377" s="185">
        <v>0</v>
      </c>
      <c r="M2377" s="185">
        <v>0</v>
      </c>
      <c r="N2377" s="185">
        <v>0</v>
      </c>
      <c r="O2377" s="185">
        <v>0</v>
      </c>
      <c r="P2377" s="185">
        <v>0</v>
      </c>
      <c r="Q2377" s="185">
        <v>0</v>
      </c>
      <c r="R2377" s="185">
        <v>0</v>
      </c>
      <c r="S2377" s="185">
        <v>0</v>
      </c>
      <c r="T2377" s="185">
        <v>0</v>
      </c>
      <c r="U2377" s="185">
        <v>0</v>
      </c>
      <c r="V2377" s="185">
        <v>0</v>
      </c>
      <c r="W2377" s="201">
        <v>0</v>
      </c>
      <c r="X2377" s="185">
        <v>0</v>
      </c>
      <c r="Y2377" s="266">
        <v>0</v>
      </c>
      <c r="Z2377" s="185">
        <v>0</v>
      </c>
      <c r="AA2377" s="185">
        <v>0</v>
      </c>
      <c r="AB2377" s="185">
        <v>0</v>
      </c>
      <c r="AC2377" s="185">
        <v>0</v>
      </c>
      <c r="AD2377" s="185">
        <v>0</v>
      </c>
      <c r="AE2377" s="185">
        <v>0</v>
      </c>
      <c r="AF2377" s="185">
        <v>0</v>
      </c>
      <c r="AG2377" s="201">
        <v>0</v>
      </c>
      <c r="AH2377" s="185">
        <v>0</v>
      </c>
    </row>
    <row r="2378" spans="2:34" ht="36.75" x14ac:dyDescent="0.25">
      <c r="B2378" s="15">
        <v>35401</v>
      </c>
      <c r="C2378" s="67" t="s">
        <v>2238</v>
      </c>
      <c r="D2378" s="15"/>
      <c r="E2378" s="15"/>
      <c r="F2378" s="15"/>
      <c r="G2378" s="15"/>
      <c r="H2378" s="15"/>
      <c r="I2378" s="18">
        <v>0</v>
      </c>
      <c r="J2378" s="184">
        <v>0</v>
      </c>
      <c r="K2378" s="184">
        <v>0</v>
      </c>
      <c r="L2378" s="184">
        <v>0</v>
      </c>
      <c r="M2378" s="184">
        <v>0</v>
      </c>
      <c r="N2378" s="184">
        <v>0</v>
      </c>
      <c r="O2378" s="184">
        <v>0</v>
      </c>
      <c r="P2378" s="184">
        <v>0</v>
      </c>
      <c r="Q2378" s="184">
        <v>0</v>
      </c>
      <c r="R2378" s="184">
        <v>0</v>
      </c>
      <c r="S2378" s="184">
        <v>0</v>
      </c>
      <c r="T2378" s="184">
        <v>0</v>
      </c>
      <c r="U2378" s="184">
        <v>0</v>
      </c>
      <c r="V2378" s="184">
        <v>0</v>
      </c>
      <c r="W2378" s="204">
        <v>0</v>
      </c>
      <c r="X2378" s="184">
        <v>0</v>
      </c>
      <c r="Y2378" s="267">
        <v>0</v>
      </c>
      <c r="Z2378" s="184">
        <v>0</v>
      </c>
      <c r="AA2378" s="184">
        <v>0</v>
      </c>
      <c r="AB2378" s="184">
        <v>0</v>
      </c>
      <c r="AC2378" s="184">
        <v>0</v>
      </c>
      <c r="AD2378" s="184">
        <v>0</v>
      </c>
      <c r="AE2378" s="184">
        <v>0</v>
      </c>
      <c r="AF2378" s="184">
        <v>0</v>
      </c>
      <c r="AG2378" s="204">
        <v>0</v>
      </c>
      <c r="AH2378" s="184">
        <v>0</v>
      </c>
    </row>
    <row r="2379" spans="2:34" ht="24.75" x14ac:dyDescent="0.25">
      <c r="B2379" s="119"/>
      <c r="C2379" s="48" t="s">
        <v>2239</v>
      </c>
      <c r="D2379" s="49">
        <v>0</v>
      </c>
      <c r="E2379" s="23"/>
      <c r="F2379" s="286" t="s">
        <v>2522</v>
      </c>
      <c r="G2379" s="287" t="s">
        <v>2524</v>
      </c>
      <c r="H2379" s="287" t="s">
        <v>2523</v>
      </c>
      <c r="I2379" s="50">
        <v>0</v>
      </c>
      <c r="J2379" s="169"/>
      <c r="K2379" s="169"/>
      <c r="L2379" s="169"/>
      <c r="M2379" s="169"/>
      <c r="N2379" s="169"/>
      <c r="O2379" s="169"/>
      <c r="P2379" s="169"/>
      <c r="Q2379" s="169"/>
      <c r="R2379" s="169"/>
      <c r="S2379" s="207"/>
      <c r="T2379" s="169"/>
      <c r="U2379" s="169"/>
      <c r="V2379" s="169"/>
      <c r="W2379" s="180"/>
      <c r="X2379" s="207">
        <v>0</v>
      </c>
      <c r="Y2379" s="263">
        <v>0</v>
      </c>
      <c r="Z2379" s="169"/>
      <c r="AA2379" s="169"/>
      <c r="AB2379" s="169"/>
      <c r="AC2379" s="169"/>
      <c r="AD2379" s="169"/>
      <c r="AE2379" s="169"/>
      <c r="AF2379" s="180"/>
      <c r="AG2379" s="180"/>
      <c r="AH2379" s="207">
        <v>0</v>
      </c>
    </row>
    <row r="2380" spans="2:34" ht="24.75" x14ac:dyDescent="0.25">
      <c r="B2380" s="11">
        <v>355</v>
      </c>
      <c r="C2380" s="79" t="s">
        <v>2240</v>
      </c>
      <c r="D2380" s="11"/>
      <c r="E2380" s="11"/>
      <c r="F2380" s="11"/>
      <c r="G2380" s="11"/>
      <c r="H2380" s="11"/>
      <c r="I2380" s="13">
        <v>687600</v>
      </c>
      <c r="J2380" s="171">
        <v>0</v>
      </c>
      <c r="K2380" s="171">
        <v>0</v>
      </c>
      <c r="L2380" s="171">
        <v>1</v>
      </c>
      <c r="M2380" s="171">
        <v>19560</v>
      </c>
      <c r="N2380" s="171">
        <v>0</v>
      </c>
      <c r="O2380" s="171">
        <v>0</v>
      </c>
      <c r="P2380" s="171">
        <v>0</v>
      </c>
      <c r="Q2380" s="171">
        <v>0</v>
      </c>
      <c r="R2380" s="171">
        <v>17</v>
      </c>
      <c r="S2380" s="185">
        <v>254998.38</v>
      </c>
      <c r="T2380" s="171">
        <v>2</v>
      </c>
      <c r="U2380" s="171">
        <v>7490</v>
      </c>
      <c r="V2380" s="171">
        <v>0</v>
      </c>
      <c r="W2380" s="181">
        <v>0</v>
      </c>
      <c r="X2380" s="171">
        <v>173</v>
      </c>
      <c r="Y2380" s="266">
        <v>405551.62</v>
      </c>
      <c r="Z2380" s="171">
        <v>0</v>
      </c>
      <c r="AA2380" s="171">
        <v>0</v>
      </c>
      <c r="AB2380" s="171">
        <v>0</v>
      </c>
      <c r="AC2380" s="171">
        <v>0</v>
      </c>
      <c r="AD2380" s="171">
        <v>0</v>
      </c>
      <c r="AE2380" s="171">
        <v>0</v>
      </c>
      <c r="AF2380" s="171">
        <v>0</v>
      </c>
      <c r="AG2380" s="181">
        <v>0</v>
      </c>
      <c r="AH2380" s="185">
        <v>687600</v>
      </c>
    </row>
    <row r="2381" spans="2:34" ht="24.75" x14ac:dyDescent="0.25">
      <c r="B2381" s="15">
        <v>35501</v>
      </c>
      <c r="C2381" s="67" t="s">
        <v>2241</v>
      </c>
      <c r="D2381" s="15"/>
      <c r="E2381" s="15"/>
      <c r="F2381" s="15"/>
      <c r="G2381" s="15"/>
      <c r="H2381" s="15"/>
      <c r="I2381" s="18">
        <v>687600</v>
      </c>
      <c r="J2381" s="173">
        <v>0</v>
      </c>
      <c r="K2381" s="173">
        <v>0</v>
      </c>
      <c r="L2381" s="173">
        <v>1</v>
      </c>
      <c r="M2381" s="173">
        <v>19560</v>
      </c>
      <c r="N2381" s="173">
        <v>0</v>
      </c>
      <c r="O2381" s="173">
        <v>0</v>
      </c>
      <c r="P2381" s="173">
        <v>0</v>
      </c>
      <c r="Q2381" s="173">
        <v>0</v>
      </c>
      <c r="R2381" s="173">
        <v>17</v>
      </c>
      <c r="S2381" s="184">
        <v>254998.38</v>
      </c>
      <c r="T2381" s="173">
        <v>2</v>
      </c>
      <c r="U2381" s="173">
        <v>7490</v>
      </c>
      <c r="V2381" s="173">
        <v>0</v>
      </c>
      <c r="W2381" s="179">
        <v>0</v>
      </c>
      <c r="X2381" s="173">
        <v>173</v>
      </c>
      <c r="Y2381" s="267">
        <v>405551.62</v>
      </c>
      <c r="Z2381" s="173">
        <v>0</v>
      </c>
      <c r="AA2381" s="173">
        <v>0</v>
      </c>
      <c r="AB2381" s="173">
        <v>0</v>
      </c>
      <c r="AC2381" s="173">
        <v>0</v>
      </c>
      <c r="AD2381" s="173">
        <v>0</v>
      </c>
      <c r="AE2381" s="173">
        <v>0</v>
      </c>
      <c r="AF2381" s="173">
        <v>0</v>
      </c>
      <c r="AG2381" s="179">
        <v>0</v>
      </c>
      <c r="AH2381" s="184">
        <v>687600</v>
      </c>
    </row>
    <row r="2382" spans="2:34" ht="24.75" x14ac:dyDescent="0.25">
      <c r="B2382" s="119"/>
      <c r="C2382" s="48" t="s">
        <v>2242</v>
      </c>
      <c r="D2382" s="49">
        <v>24</v>
      </c>
      <c r="E2382" s="23"/>
      <c r="F2382" s="286" t="s">
        <v>2522</v>
      </c>
      <c r="G2382" s="287" t="s">
        <v>2524</v>
      </c>
      <c r="H2382" s="287" t="s">
        <v>2523</v>
      </c>
      <c r="I2382" s="50">
        <v>48000</v>
      </c>
      <c r="J2382" s="169"/>
      <c r="K2382" s="169"/>
      <c r="L2382" s="169"/>
      <c r="M2382" s="169"/>
      <c r="N2382" s="169"/>
      <c r="O2382" s="169"/>
      <c r="P2382" s="169"/>
      <c r="Q2382" s="169"/>
      <c r="R2382" s="169"/>
      <c r="S2382" s="207"/>
      <c r="T2382" s="169"/>
      <c r="U2382" s="169"/>
      <c r="V2382" s="169"/>
      <c r="W2382" s="180"/>
      <c r="X2382" s="207">
        <v>24</v>
      </c>
      <c r="Y2382" s="263">
        <v>48000</v>
      </c>
      <c r="Z2382" s="169"/>
      <c r="AA2382" s="169"/>
      <c r="AB2382" s="169"/>
      <c r="AC2382" s="169"/>
      <c r="AD2382" s="169"/>
      <c r="AE2382" s="169"/>
      <c r="AF2382" s="180"/>
      <c r="AG2382" s="180"/>
      <c r="AH2382" s="207">
        <v>48000</v>
      </c>
    </row>
    <row r="2383" spans="2:34" ht="24.75" x14ac:dyDescent="0.25">
      <c r="B2383" s="119"/>
      <c r="C2383" s="48" t="s">
        <v>2243</v>
      </c>
      <c r="D2383" s="49">
        <v>32</v>
      </c>
      <c r="E2383" s="23"/>
      <c r="F2383" s="286" t="s">
        <v>2522</v>
      </c>
      <c r="G2383" s="287" t="s">
        <v>2524</v>
      </c>
      <c r="H2383" s="287" t="s">
        <v>2523</v>
      </c>
      <c r="I2383" s="50">
        <v>384000</v>
      </c>
      <c r="J2383" s="169"/>
      <c r="K2383" s="169"/>
      <c r="L2383" s="169"/>
      <c r="M2383" s="169"/>
      <c r="N2383" s="169"/>
      <c r="O2383" s="169"/>
      <c r="P2383" s="169"/>
      <c r="Q2383" s="169"/>
      <c r="R2383" s="169">
        <v>16</v>
      </c>
      <c r="S2383" s="207">
        <v>163560</v>
      </c>
      <c r="T2383" s="169"/>
      <c r="U2383" s="169"/>
      <c r="V2383" s="169"/>
      <c r="W2383" s="180"/>
      <c r="X2383" s="207">
        <v>16</v>
      </c>
      <c r="Y2383" s="263">
        <v>220440</v>
      </c>
      <c r="Z2383" s="169"/>
      <c r="AA2383" s="169"/>
      <c r="AB2383" s="169"/>
      <c r="AC2383" s="169"/>
      <c r="AD2383" s="169"/>
      <c r="AE2383" s="169"/>
      <c r="AF2383" s="180"/>
      <c r="AG2383" s="180"/>
      <c r="AH2383" s="207">
        <v>384000</v>
      </c>
    </row>
    <row r="2384" spans="2:34" ht="24.75" x14ac:dyDescent="0.25">
      <c r="B2384" s="119"/>
      <c r="C2384" s="48" t="s">
        <v>2244</v>
      </c>
      <c r="D2384" s="49">
        <v>0</v>
      </c>
      <c r="E2384" s="23"/>
      <c r="F2384" s="286" t="s">
        <v>2522</v>
      </c>
      <c r="G2384" s="287" t="s">
        <v>2524</v>
      </c>
      <c r="H2384" s="287" t="s">
        <v>2523</v>
      </c>
      <c r="I2384" s="50">
        <v>0</v>
      </c>
      <c r="J2384" s="169"/>
      <c r="K2384" s="169"/>
      <c r="L2384" s="169"/>
      <c r="M2384" s="169"/>
      <c r="N2384" s="169"/>
      <c r="O2384" s="169"/>
      <c r="P2384" s="169"/>
      <c r="Q2384" s="169"/>
      <c r="R2384" s="169"/>
      <c r="S2384" s="207"/>
      <c r="T2384" s="169"/>
      <c r="U2384" s="169"/>
      <c r="V2384" s="169"/>
      <c r="W2384" s="180"/>
      <c r="X2384" s="207">
        <v>0</v>
      </c>
      <c r="Y2384" s="263">
        <v>0</v>
      </c>
      <c r="Z2384" s="169"/>
      <c r="AA2384" s="169"/>
      <c r="AB2384" s="169"/>
      <c r="AC2384" s="169"/>
      <c r="AD2384" s="169"/>
      <c r="AE2384" s="169"/>
      <c r="AF2384" s="180"/>
      <c r="AG2384" s="180"/>
      <c r="AH2384" s="207">
        <v>0</v>
      </c>
    </row>
    <row r="2385" spans="2:34" ht="24.75" x14ac:dyDescent="0.25">
      <c r="B2385" s="119"/>
      <c r="C2385" s="48" t="s">
        <v>2245</v>
      </c>
      <c r="D2385" s="49">
        <v>0</v>
      </c>
      <c r="E2385" s="23"/>
      <c r="F2385" s="286" t="s">
        <v>2522</v>
      </c>
      <c r="G2385" s="287" t="s">
        <v>2524</v>
      </c>
      <c r="H2385" s="287" t="s">
        <v>2523</v>
      </c>
      <c r="I2385" s="50">
        <v>0</v>
      </c>
      <c r="J2385" s="169"/>
      <c r="K2385" s="169"/>
      <c r="L2385" s="169"/>
      <c r="M2385" s="169"/>
      <c r="N2385" s="169"/>
      <c r="O2385" s="169"/>
      <c r="P2385" s="169"/>
      <c r="Q2385" s="169"/>
      <c r="R2385" s="169"/>
      <c r="S2385" s="207"/>
      <c r="T2385" s="169"/>
      <c r="U2385" s="169"/>
      <c r="V2385" s="169"/>
      <c r="W2385" s="180"/>
      <c r="X2385" s="207">
        <v>0</v>
      </c>
      <c r="Y2385" s="263">
        <v>0</v>
      </c>
      <c r="Z2385" s="169"/>
      <c r="AA2385" s="169"/>
      <c r="AB2385" s="169"/>
      <c r="AC2385" s="169"/>
      <c r="AD2385" s="169"/>
      <c r="AE2385" s="169"/>
      <c r="AF2385" s="180"/>
      <c r="AG2385" s="180"/>
      <c r="AH2385" s="207">
        <v>0</v>
      </c>
    </row>
    <row r="2386" spans="2:34" ht="24.75" x14ac:dyDescent="0.25">
      <c r="B2386" s="119"/>
      <c r="C2386" s="48" t="s">
        <v>2246</v>
      </c>
      <c r="D2386" s="49">
        <v>50</v>
      </c>
      <c r="E2386" s="23"/>
      <c r="F2386" s="286" t="s">
        <v>2522</v>
      </c>
      <c r="G2386" s="287" t="s">
        <v>2524</v>
      </c>
      <c r="H2386" s="287" t="s">
        <v>2523</v>
      </c>
      <c r="I2386" s="50">
        <v>40000</v>
      </c>
      <c r="J2386" s="169"/>
      <c r="K2386" s="169"/>
      <c r="L2386" s="169"/>
      <c r="M2386" s="169"/>
      <c r="N2386" s="169"/>
      <c r="O2386" s="169"/>
      <c r="P2386" s="169"/>
      <c r="Q2386" s="169"/>
      <c r="R2386" s="169"/>
      <c r="S2386" s="207"/>
      <c r="T2386" s="169"/>
      <c r="U2386" s="169"/>
      <c r="V2386" s="169"/>
      <c r="W2386" s="180"/>
      <c r="X2386" s="207">
        <v>50</v>
      </c>
      <c r="Y2386" s="263">
        <v>40000</v>
      </c>
      <c r="Z2386" s="169"/>
      <c r="AA2386" s="169"/>
      <c r="AB2386" s="169"/>
      <c r="AC2386" s="169"/>
      <c r="AD2386" s="169"/>
      <c r="AE2386" s="169"/>
      <c r="AF2386" s="180"/>
      <c r="AG2386" s="180"/>
      <c r="AH2386" s="207">
        <v>40000</v>
      </c>
    </row>
    <row r="2387" spans="2:34" ht="24.75" x14ac:dyDescent="0.25">
      <c r="B2387" s="119"/>
      <c r="C2387" s="48" t="s">
        <v>2247</v>
      </c>
      <c r="D2387" s="49">
        <v>32</v>
      </c>
      <c r="E2387" s="23"/>
      <c r="F2387" s="286" t="s">
        <v>2522</v>
      </c>
      <c r="G2387" s="287" t="s">
        <v>2524</v>
      </c>
      <c r="H2387" s="287" t="s">
        <v>2523</v>
      </c>
      <c r="I2387" s="50">
        <v>25600</v>
      </c>
      <c r="J2387" s="169"/>
      <c r="K2387" s="169"/>
      <c r="L2387" s="169"/>
      <c r="M2387" s="169"/>
      <c r="N2387" s="169"/>
      <c r="O2387" s="169"/>
      <c r="P2387" s="169"/>
      <c r="Q2387" s="169"/>
      <c r="R2387" s="169"/>
      <c r="S2387" s="207"/>
      <c r="T2387" s="169"/>
      <c r="U2387" s="169"/>
      <c r="V2387" s="169"/>
      <c r="W2387" s="180"/>
      <c r="X2387" s="207">
        <v>32</v>
      </c>
      <c r="Y2387" s="263">
        <v>25600</v>
      </c>
      <c r="Z2387" s="169"/>
      <c r="AA2387" s="169"/>
      <c r="AB2387" s="169"/>
      <c r="AC2387" s="169"/>
      <c r="AD2387" s="169"/>
      <c r="AE2387" s="169"/>
      <c r="AF2387" s="180"/>
      <c r="AG2387" s="180"/>
      <c r="AH2387" s="207">
        <v>25600</v>
      </c>
    </row>
    <row r="2388" spans="2:34" ht="24.75" x14ac:dyDescent="0.25">
      <c r="B2388" s="119"/>
      <c r="C2388" s="48" t="s">
        <v>2248</v>
      </c>
      <c r="D2388" s="49">
        <v>28</v>
      </c>
      <c r="E2388" s="23"/>
      <c r="F2388" s="286" t="s">
        <v>2522</v>
      </c>
      <c r="G2388" s="287" t="s">
        <v>2524</v>
      </c>
      <c r="H2388" s="287" t="s">
        <v>2523</v>
      </c>
      <c r="I2388" s="50">
        <v>84000</v>
      </c>
      <c r="J2388" s="169"/>
      <c r="K2388" s="169"/>
      <c r="L2388" s="169"/>
      <c r="M2388" s="169"/>
      <c r="N2388" s="169"/>
      <c r="O2388" s="169"/>
      <c r="P2388" s="169"/>
      <c r="Q2388" s="169"/>
      <c r="R2388" s="169">
        <v>1</v>
      </c>
      <c r="S2388" s="207">
        <v>76474.98000000001</v>
      </c>
      <c r="T2388" s="169">
        <v>2</v>
      </c>
      <c r="U2388" s="169">
        <v>7490</v>
      </c>
      <c r="V2388" s="169"/>
      <c r="W2388" s="180"/>
      <c r="X2388" s="207">
        <v>25</v>
      </c>
      <c r="Y2388" s="263">
        <v>35.019999999989523</v>
      </c>
      <c r="Z2388" s="169"/>
      <c r="AA2388" s="169"/>
      <c r="AB2388" s="169"/>
      <c r="AC2388" s="169"/>
      <c r="AD2388" s="169"/>
      <c r="AE2388" s="169"/>
      <c r="AF2388" s="180"/>
      <c r="AG2388" s="180"/>
      <c r="AH2388" s="207">
        <v>84000</v>
      </c>
    </row>
    <row r="2389" spans="2:34" ht="24.75" x14ac:dyDescent="0.25">
      <c r="B2389" s="119"/>
      <c r="C2389" s="48" t="s">
        <v>2249</v>
      </c>
      <c r="D2389" s="49">
        <v>26</v>
      </c>
      <c r="E2389" s="23"/>
      <c r="F2389" s="286" t="s">
        <v>2522</v>
      </c>
      <c r="G2389" s="287" t="s">
        <v>2524</v>
      </c>
      <c r="H2389" s="287" t="s">
        <v>2523</v>
      </c>
      <c r="I2389" s="50">
        <v>26000</v>
      </c>
      <c r="J2389" s="169"/>
      <c r="K2389" s="169"/>
      <c r="L2389" s="169"/>
      <c r="M2389" s="169"/>
      <c r="N2389" s="169"/>
      <c r="O2389" s="169"/>
      <c r="P2389" s="169"/>
      <c r="Q2389" s="169"/>
      <c r="R2389" s="169"/>
      <c r="S2389" s="207"/>
      <c r="T2389" s="169"/>
      <c r="U2389" s="169"/>
      <c r="V2389" s="169"/>
      <c r="W2389" s="180"/>
      <c r="X2389" s="207">
        <v>26</v>
      </c>
      <c r="Y2389" s="263">
        <v>26000</v>
      </c>
      <c r="Z2389" s="169"/>
      <c r="AA2389" s="169"/>
      <c r="AB2389" s="169"/>
      <c r="AC2389" s="169"/>
      <c r="AD2389" s="169"/>
      <c r="AE2389" s="169"/>
      <c r="AF2389" s="180"/>
      <c r="AG2389" s="180"/>
      <c r="AH2389" s="207">
        <v>26000</v>
      </c>
    </row>
    <row r="2390" spans="2:34" ht="24.75" x14ac:dyDescent="0.25">
      <c r="B2390" s="119"/>
      <c r="C2390" s="48" t="s">
        <v>2250</v>
      </c>
      <c r="D2390" s="49">
        <v>1</v>
      </c>
      <c r="E2390" s="23"/>
      <c r="F2390" s="286" t="s">
        <v>2522</v>
      </c>
      <c r="G2390" s="287" t="s">
        <v>2524</v>
      </c>
      <c r="H2390" s="287" t="s">
        <v>2523</v>
      </c>
      <c r="I2390" s="50">
        <v>80000</v>
      </c>
      <c r="J2390" s="169"/>
      <c r="K2390" s="169"/>
      <c r="L2390" s="169">
        <v>1</v>
      </c>
      <c r="M2390" s="169">
        <v>19560</v>
      </c>
      <c r="N2390" s="169"/>
      <c r="O2390" s="169"/>
      <c r="P2390" s="169"/>
      <c r="Q2390" s="169"/>
      <c r="R2390" s="169"/>
      <c r="S2390" s="207">
        <v>14963.4</v>
      </c>
      <c r="T2390" s="169"/>
      <c r="U2390" s="169"/>
      <c r="V2390" s="169"/>
      <c r="W2390" s="180"/>
      <c r="X2390" s="207">
        <v>0</v>
      </c>
      <c r="Y2390" s="263">
        <v>45476.6</v>
      </c>
      <c r="Z2390" s="169"/>
      <c r="AA2390" s="169"/>
      <c r="AB2390" s="169"/>
      <c r="AC2390" s="169"/>
      <c r="AD2390" s="169"/>
      <c r="AE2390" s="169"/>
      <c r="AF2390" s="180"/>
      <c r="AG2390" s="180"/>
      <c r="AH2390" s="207">
        <v>80000</v>
      </c>
    </row>
    <row r="2391" spans="2:34" ht="24.75" x14ac:dyDescent="0.25">
      <c r="B2391" s="11">
        <v>356</v>
      </c>
      <c r="C2391" s="79" t="s">
        <v>2251</v>
      </c>
      <c r="D2391" s="11"/>
      <c r="E2391" s="11"/>
      <c r="F2391" s="11"/>
      <c r="G2391" s="11"/>
      <c r="H2391" s="11"/>
      <c r="I2391" s="13">
        <v>3582</v>
      </c>
      <c r="J2391" s="171">
        <v>0</v>
      </c>
      <c r="K2391" s="171">
        <v>0</v>
      </c>
      <c r="L2391" s="171">
        <v>0</v>
      </c>
      <c r="M2391" s="171">
        <v>0</v>
      </c>
      <c r="N2391" s="171">
        <v>0</v>
      </c>
      <c r="O2391" s="171">
        <v>0</v>
      </c>
      <c r="P2391" s="171">
        <v>0</v>
      </c>
      <c r="Q2391" s="171">
        <v>0</v>
      </c>
      <c r="R2391" s="171">
        <v>0</v>
      </c>
      <c r="S2391" s="185">
        <v>0</v>
      </c>
      <c r="T2391" s="171">
        <v>0</v>
      </c>
      <c r="U2391" s="171">
        <v>0</v>
      </c>
      <c r="V2391" s="171">
        <v>0</v>
      </c>
      <c r="W2391" s="181">
        <v>0</v>
      </c>
      <c r="X2391" s="171">
        <v>2</v>
      </c>
      <c r="Y2391" s="266">
        <v>3582</v>
      </c>
      <c r="Z2391" s="171">
        <v>0</v>
      </c>
      <c r="AA2391" s="171">
        <v>0</v>
      </c>
      <c r="AB2391" s="171">
        <v>0</v>
      </c>
      <c r="AC2391" s="171">
        <v>0</v>
      </c>
      <c r="AD2391" s="171">
        <v>0</v>
      </c>
      <c r="AE2391" s="171">
        <v>0</v>
      </c>
      <c r="AF2391" s="171">
        <v>0</v>
      </c>
      <c r="AG2391" s="181">
        <v>0</v>
      </c>
      <c r="AH2391" s="185">
        <v>3582</v>
      </c>
    </row>
    <row r="2392" spans="2:34" ht="24.75" x14ac:dyDescent="0.25">
      <c r="B2392" s="15">
        <v>35601</v>
      </c>
      <c r="C2392" s="67" t="s">
        <v>2252</v>
      </c>
      <c r="D2392" s="15"/>
      <c r="E2392" s="15"/>
      <c r="F2392" s="15"/>
      <c r="G2392" s="15"/>
      <c r="H2392" s="15"/>
      <c r="I2392" s="18">
        <v>3582</v>
      </c>
      <c r="J2392" s="173">
        <v>0</v>
      </c>
      <c r="K2392" s="173">
        <v>0</v>
      </c>
      <c r="L2392" s="173">
        <v>0</v>
      </c>
      <c r="M2392" s="173">
        <v>0</v>
      </c>
      <c r="N2392" s="173">
        <v>0</v>
      </c>
      <c r="O2392" s="173">
        <v>0</v>
      </c>
      <c r="P2392" s="173">
        <v>0</v>
      </c>
      <c r="Q2392" s="173">
        <v>0</v>
      </c>
      <c r="R2392" s="173">
        <v>0</v>
      </c>
      <c r="S2392" s="184">
        <v>0</v>
      </c>
      <c r="T2392" s="173">
        <v>0</v>
      </c>
      <c r="U2392" s="173">
        <v>0</v>
      </c>
      <c r="V2392" s="173">
        <v>0</v>
      </c>
      <c r="W2392" s="179">
        <v>0</v>
      </c>
      <c r="X2392" s="173">
        <v>2</v>
      </c>
      <c r="Y2392" s="267">
        <v>3582</v>
      </c>
      <c r="Z2392" s="173">
        <v>0</v>
      </c>
      <c r="AA2392" s="173">
        <v>0</v>
      </c>
      <c r="AB2392" s="173">
        <v>0</v>
      </c>
      <c r="AC2392" s="173">
        <v>0</v>
      </c>
      <c r="AD2392" s="173">
        <v>0</v>
      </c>
      <c r="AE2392" s="173">
        <v>0</v>
      </c>
      <c r="AF2392" s="173">
        <v>0</v>
      </c>
      <c r="AG2392" s="179">
        <v>0</v>
      </c>
      <c r="AH2392" s="184">
        <v>3582</v>
      </c>
    </row>
    <row r="2393" spans="2:34" ht="24.75" x14ac:dyDescent="0.25">
      <c r="B2393" s="119"/>
      <c r="C2393" s="48" t="s">
        <v>2253</v>
      </c>
      <c r="D2393" s="49">
        <v>2</v>
      </c>
      <c r="E2393" s="23"/>
      <c r="F2393" s="286" t="s">
        <v>2522</v>
      </c>
      <c r="G2393" s="287" t="s">
        <v>2524</v>
      </c>
      <c r="H2393" s="287" t="s">
        <v>2523</v>
      </c>
      <c r="I2393" s="50">
        <v>3582</v>
      </c>
      <c r="J2393" s="169"/>
      <c r="K2393" s="169"/>
      <c r="L2393" s="169"/>
      <c r="M2393" s="169"/>
      <c r="N2393" s="169"/>
      <c r="O2393" s="169"/>
      <c r="P2393" s="169"/>
      <c r="Q2393" s="169"/>
      <c r="R2393" s="169"/>
      <c r="S2393" s="207"/>
      <c r="T2393" s="169"/>
      <c r="U2393" s="169"/>
      <c r="V2393" s="169"/>
      <c r="W2393" s="180"/>
      <c r="X2393" s="207">
        <v>2</v>
      </c>
      <c r="Y2393" s="263">
        <v>3582</v>
      </c>
      <c r="Z2393" s="169"/>
      <c r="AA2393" s="169"/>
      <c r="AB2393" s="169"/>
      <c r="AC2393" s="169"/>
      <c r="AD2393" s="169"/>
      <c r="AE2393" s="169"/>
      <c r="AF2393" s="180"/>
      <c r="AG2393" s="180"/>
      <c r="AH2393" s="207">
        <v>3582</v>
      </c>
    </row>
    <row r="2394" spans="2:34" ht="36.75" x14ac:dyDescent="0.25">
      <c r="B2394" s="11">
        <v>357</v>
      </c>
      <c r="C2394" s="79" t="s">
        <v>2254</v>
      </c>
      <c r="D2394" s="11"/>
      <c r="E2394" s="11"/>
      <c r="F2394" s="11"/>
      <c r="G2394" s="11"/>
      <c r="H2394" s="11"/>
      <c r="I2394" s="13">
        <v>0</v>
      </c>
      <c r="J2394" s="171">
        <v>0</v>
      </c>
      <c r="K2394" s="171">
        <v>0</v>
      </c>
      <c r="L2394" s="171">
        <v>0</v>
      </c>
      <c r="M2394" s="171">
        <v>0</v>
      </c>
      <c r="N2394" s="171">
        <v>0</v>
      </c>
      <c r="O2394" s="171">
        <v>0</v>
      </c>
      <c r="P2394" s="171">
        <v>0</v>
      </c>
      <c r="Q2394" s="171">
        <v>0</v>
      </c>
      <c r="R2394" s="171">
        <v>0</v>
      </c>
      <c r="S2394" s="185">
        <v>0</v>
      </c>
      <c r="T2394" s="171">
        <v>0</v>
      </c>
      <c r="U2394" s="171">
        <v>0</v>
      </c>
      <c r="V2394" s="171">
        <v>0</v>
      </c>
      <c r="W2394" s="181">
        <v>0</v>
      </c>
      <c r="X2394" s="171">
        <v>0</v>
      </c>
      <c r="Y2394" s="266">
        <v>0</v>
      </c>
      <c r="Z2394" s="171">
        <v>0</v>
      </c>
      <c r="AA2394" s="171">
        <v>0</v>
      </c>
      <c r="AB2394" s="171">
        <v>0</v>
      </c>
      <c r="AC2394" s="171">
        <v>0</v>
      </c>
      <c r="AD2394" s="171">
        <v>0</v>
      </c>
      <c r="AE2394" s="171">
        <v>0</v>
      </c>
      <c r="AF2394" s="171">
        <v>0</v>
      </c>
      <c r="AG2394" s="181">
        <v>0</v>
      </c>
      <c r="AH2394" s="185">
        <v>0</v>
      </c>
    </row>
    <row r="2395" spans="2:34" ht="24.75" x14ac:dyDescent="0.25">
      <c r="B2395" s="15">
        <v>35701</v>
      </c>
      <c r="C2395" s="67" t="s">
        <v>2255</v>
      </c>
      <c r="D2395" s="15"/>
      <c r="E2395" s="15"/>
      <c r="F2395" s="15"/>
      <c r="G2395" s="15"/>
      <c r="H2395" s="15"/>
      <c r="I2395" s="18">
        <v>0</v>
      </c>
      <c r="J2395" s="173">
        <v>0</v>
      </c>
      <c r="K2395" s="173">
        <v>0</v>
      </c>
      <c r="L2395" s="173">
        <v>0</v>
      </c>
      <c r="M2395" s="173">
        <v>0</v>
      </c>
      <c r="N2395" s="173">
        <v>0</v>
      </c>
      <c r="O2395" s="173">
        <v>0</v>
      </c>
      <c r="P2395" s="173">
        <v>0</v>
      </c>
      <c r="Q2395" s="173">
        <v>0</v>
      </c>
      <c r="R2395" s="173">
        <v>0</v>
      </c>
      <c r="S2395" s="184">
        <v>0</v>
      </c>
      <c r="T2395" s="173">
        <v>0</v>
      </c>
      <c r="U2395" s="173">
        <v>0</v>
      </c>
      <c r="V2395" s="173">
        <v>0</v>
      </c>
      <c r="W2395" s="179">
        <v>0</v>
      </c>
      <c r="X2395" s="173">
        <v>0</v>
      </c>
      <c r="Y2395" s="267">
        <v>0</v>
      </c>
      <c r="Z2395" s="173">
        <v>0</v>
      </c>
      <c r="AA2395" s="173">
        <v>0</v>
      </c>
      <c r="AB2395" s="173">
        <v>0</v>
      </c>
      <c r="AC2395" s="173">
        <v>0</v>
      </c>
      <c r="AD2395" s="173">
        <v>0</v>
      </c>
      <c r="AE2395" s="173">
        <v>0</v>
      </c>
      <c r="AF2395" s="173">
        <v>0</v>
      </c>
      <c r="AG2395" s="179">
        <v>0</v>
      </c>
      <c r="AH2395" s="184">
        <v>0</v>
      </c>
    </row>
    <row r="2396" spans="2:34" ht="24.75" x14ac:dyDescent="0.25">
      <c r="B2396" s="26"/>
      <c r="C2396" s="48" t="s">
        <v>2256</v>
      </c>
      <c r="D2396" s="49">
        <v>0</v>
      </c>
      <c r="E2396" s="23"/>
      <c r="F2396" s="286" t="s">
        <v>2522</v>
      </c>
      <c r="G2396" s="287" t="s">
        <v>2524</v>
      </c>
      <c r="H2396" s="287" t="s">
        <v>2523</v>
      </c>
      <c r="I2396" s="50">
        <v>0</v>
      </c>
      <c r="J2396" s="169"/>
      <c r="K2396" s="169"/>
      <c r="L2396" s="169"/>
      <c r="M2396" s="169"/>
      <c r="N2396" s="169"/>
      <c r="O2396" s="169"/>
      <c r="P2396" s="169"/>
      <c r="Q2396" s="169"/>
      <c r="R2396" s="169"/>
      <c r="S2396" s="207"/>
      <c r="T2396" s="169"/>
      <c r="U2396" s="169"/>
      <c r="V2396" s="169"/>
      <c r="W2396" s="180"/>
      <c r="X2396" s="207">
        <v>0</v>
      </c>
      <c r="Y2396" s="263">
        <v>0</v>
      </c>
      <c r="Z2396" s="169"/>
      <c r="AA2396" s="169"/>
      <c r="AB2396" s="169"/>
      <c r="AC2396" s="169"/>
      <c r="AD2396" s="169"/>
      <c r="AE2396" s="169"/>
      <c r="AF2396" s="180"/>
      <c r="AG2396" s="180"/>
      <c r="AH2396" s="207">
        <v>0</v>
      </c>
    </row>
    <row r="2397" spans="2:34" ht="24.75" x14ac:dyDescent="0.25">
      <c r="B2397" s="26"/>
      <c r="C2397" s="48" t="s">
        <v>2257</v>
      </c>
      <c r="D2397" s="49">
        <v>0</v>
      </c>
      <c r="E2397" s="23"/>
      <c r="F2397" s="286" t="s">
        <v>2522</v>
      </c>
      <c r="G2397" s="287" t="s">
        <v>2524</v>
      </c>
      <c r="H2397" s="287" t="s">
        <v>2523</v>
      </c>
      <c r="I2397" s="50">
        <v>0</v>
      </c>
      <c r="J2397" s="169"/>
      <c r="K2397" s="169"/>
      <c r="L2397" s="169"/>
      <c r="M2397" s="169"/>
      <c r="N2397" s="169"/>
      <c r="O2397" s="169"/>
      <c r="P2397" s="169"/>
      <c r="Q2397" s="169"/>
      <c r="R2397" s="169"/>
      <c r="S2397" s="207"/>
      <c r="T2397" s="169"/>
      <c r="U2397" s="169"/>
      <c r="V2397" s="169"/>
      <c r="W2397" s="180"/>
      <c r="X2397" s="207">
        <v>0</v>
      </c>
      <c r="Y2397" s="263">
        <v>0</v>
      </c>
      <c r="Z2397" s="169"/>
      <c r="AA2397" s="169"/>
      <c r="AB2397" s="169"/>
      <c r="AC2397" s="169"/>
      <c r="AD2397" s="169"/>
      <c r="AE2397" s="169"/>
      <c r="AF2397" s="180"/>
      <c r="AG2397" s="180"/>
      <c r="AH2397" s="207">
        <v>0</v>
      </c>
    </row>
    <row r="2398" spans="2:34" ht="24.75" x14ac:dyDescent="0.25">
      <c r="B2398" s="26"/>
      <c r="C2398" s="48" t="s">
        <v>2258</v>
      </c>
      <c r="D2398" s="49">
        <v>0</v>
      </c>
      <c r="E2398" s="23"/>
      <c r="F2398" s="286" t="s">
        <v>2522</v>
      </c>
      <c r="G2398" s="287" t="s">
        <v>2524</v>
      </c>
      <c r="H2398" s="287" t="s">
        <v>2523</v>
      </c>
      <c r="I2398" s="50">
        <v>0</v>
      </c>
      <c r="J2398" s="169"/>
      <c r="K2398" s="169"/>
      <c r="L2398" s="169"/>
      <c r="M2398" s="169"/>
      <c r="N2398" s="169"/>
      <c r="O2398" s="169"/>
      <c r="P2398" s="169"/>
      <c r="Q2398" s="169"/>
      <c r="R2398" s="169"/>
      <c r="S2398" s="207"/>
      <c r="T2398" s="169"/>
      <c r="U2398" s="169"/>
      <c r="V2398" s="169"/>
      <c r="W2398" s="180"/>
      <c r="X2398" s="207">
        <v>0</v>
      </c>
      <c r="Y2398" s="263">
        <v>0</v>
      </c>
      <c r="Z2398" s="169"/>
      <c r="AA2398" s="169"/>
      <c r="AB2398" s="169"/>
      <c r="AC2398" s="169"/>
      <c r="AD2398" s="169"/>
      <c r="AE2398" s="169"/>
      <c r="AF2398" s="180"/>
      <c r="AG2398" s="180"/>
      <c r="AH2398" s="207">
        <v>0</v>
      </c>
    </row>
    <row r="2399" spans="2:34" ht="24.75" x14ac:dyDescent="0.25">
      <c r="B2399" s="26"/>
      <c r="C2399" s="48" t="s">
        <v>2259</v>
      </c>
      <c r="D2399" s="49">
        <v>0</v>
      </c>
      <c r="E2399" s="23"/>
      <c r="F2399" s="286" t="s">
        <v>2522</v>
      </c>
      <c r="G2399" s="287" t="s">
        <v>2524</v>
      </c>
      <c r="H2399" s="287" t="s">
        <v>2523</v>
      </c>
      <c r="I2399" s="50">
        <v>0</v>
      </c>
      <c r="J2399" s="169"/>
      <c r="K2399" s="169"/>
      <c r="L2399" s="169"/>
      <c r="M2399" s="169"/>
      <c r="N2399" s="169"/>
      <c r="O2399" s="169"/>
      <c r="P2399" s="169"/>
      <c r="Q2399" s="169"/>
      <c r="R2399" s="169"/>
      <c r="S2399" s="207"/>
      <c r="T2399" s="169"/>
      <c r="U2399" s="169"/>
      <c r="V2399" s="169"/>
      <c r="W2399" s="180"/>
      <c r="X2399" s="207">
        <v>0</v>
      </c>
      <c r="Y2399" s="263">
        <v>0</v>
      </c>
      <c r="Z2399" s="169"/>
      <c r="AA2399" s="169"/>
      <c r="AB2399" s="169"/>
      <c r="AC2399" s="169"/>
      <c r="AD2399" s="169"/>
      <c r="AE2399" s="169"/>
      <c r="AF2399" s="180"/>
      <c r="AG2399" s="180"/>
      <c r="AH2399" s="207">
        <v>0</v>
      </c>
    </row>
    <row r="2400" spans="2:34" ht="24.75" x14ac:dyDescent="0.25">
      <c r="B2400" s="26"/>
      <c r="C2400" s="48" t="s">
        <v>2260</v>
      </c>
      <c r="D2400" s="49">
        <v>0</v>
      </c>
      <c r="E2400" s="23"/>
      <c r="F2400" s="286" t="s">
        <v>2522</v>
      </c>
      <c r="G2400" s="287" t="s">
        <v>2524</v>
      </c>
      <c r="H2400" s="287" t="s">
        <v>2523</v>
      </c>
      <c r="I2400" s="50">
        <v>0</v>
      </c>
      <c r="J2400" s="169"/>
      <c r="K2400" s="169"/>
      <c r="L2400" s="169"/>
      <c r="M2400" s="169"/>
      <c r="N2400" s="169"/>
      <c r="O2400" s="169"/>
      <c r="P2400" s="169"/>
      <c r="Q2400" s="169"/>
      <c r="R2400" s="169"/>
      <c r="S2400" s="207"/>
      <c r="T2400" s="169"/>
      <c r="U2400" s="169"/>
      <c r="V2400" s="169"/>
      <c r="W2400" s="180"/>
      <c r="X2400" s="207">
        <v>0</v>
      </c>
      <c r="Y2400" s="263">
        <v>0</v>
      </c>
      <c r="Z2400" s="169"/>
      <c r="AA2400" s="169"/>
      <c r="AB2400" s="169"/>
      <c r="AC2400" s="169"/>
      <c r="AD2400" s="169"/>
      <c r="AE2400" s="169"/>
      <c r="AF2400" s="180"/>
      <c r="AG2400" s="180"/>
      <c r="AH2400" s="207">
        <v>0</v>
      </c>
    </row>
    <row r="2401" spans="2:34" ht="24.75" x14ac:dyDescent="0.25">
      <c r="B2401" s="11">
        <v>358</v>
      </c>
      <c r="C2401" s="79" t="s">
        <v>2261</v>
      </c>
      <c r="D2401" s="11"/>
      <c r="E2401" s="11"/>
      <c r="F2401" s="11"/>
      <c r="G2401" s="11"/>
      <c r="H2401" s="11"/>
      <c r="I2401" s="13">
        <v>2000</v>
      </c>
      <c r="J2401" s="171">
        <v>0</v>
      </c>
      <c r="K2401" s="171">
        <v>0</v>
      </c>
      <c r="L2401" s="171">
        <v>0</v>
      </c>
      <c r="M2401" s="171">
        <v>0</v>
      </c>
      <c r="N2401" s="171">
        <v>0</v>
      </c>
      <c r="O2401" s="171">
        <v>0</v>
      </c>
      <c r="P2401" s="171">
        <v>0</v>
      </c>
      <c r="Q2401" s="171">
        <v>0</v>
      </c>
      <c r="R2401" s="171">
        <v>0</v>
      </c>
      <c r="S2401" s="185">
        <v>0</v>
      </c>
      <c r="T2401" s="171">
        <v>0</v>
      </c>
      <c r="U2401" s="171">
        <v>0</v>
      </c>
      <c r="V2401" s="171">
        <v>0</v>
      </c>
      <c r="W2401" s="181">
        <v>0</v>
      </c>
      <c r="X2401" s="171">
        <v>10</v>
      </c>
      <c r="Y2401" s="266">
        <v>2000</v>
      </c>
      <c r="Z2401" s="171">
        <v>0</v>
      </c>
      <c r="AA2401" s="171">
        <v>0</v>
      </c>
      <c r="AB2401" s="171">
        <v>0</v>
      </c>
      <c r="AC2401" s="171">
        <v>0</v>
      </c>
      <c r="AD2401" s="171">
        <v>0</v>
      </c>
      <c r="AE2401" s="171">
        <v>0</v>
      </c>
      <c r="AF2401" s="171">
        <v>0</v>
      </c>
      <c r="AG2401" s="181">
        <v>0</v>
      </c>
      <c r="AH2401" s="185">
        <v>2000</v>
      </c>
    </row>
    <row r="2402" spans="2:34" x14ac:dyDescent="0.25">
      <c r="B2402" s="15">
        <v>35801</v>
      </c>
      <c r="C2402" s="67" t="s">
        <v>2262</v>
      </c>
      <c r="D2402" s="15"/>
      <c r="E2402" s="15"/>
      <c r="F2402" s="15"/>
      <c r="G2402" s="15"/>
      <c r="H2402" s="15"/>
      <c r="I2402" s="18">
        <v>2000</v>
      </c>
      <c r="J2402" s="173">
        <v>0</v>
      </c>
      <c r="K2402" s="173">
        <v>0</v>
      </c>
      <c r="L2402" s="173">
        <v>0</v>
      </c>
      <c r="M2402" s="173">
        <v>0</v>
      </c>
      <c r="N2402" s="173">
        <v>0</v>
      </c>
      <c r="O2402" s="173">
        <v>0</v>
      </c>
      <c r="P2402" s="173">
        <v>0</v>
      </c>
      <c r="Q2402" s="173">
        <v>0</v>
      </c>
      <c r="R2402" s="173">
        <v>0</v>
      </c>
      <c r="S2402" s="184">
        <v>0</v>
      </c>
      <c r="T2402" s="173">
        <v>0</v>
      </c>
      <c r="U2402" s="173">
        <v>0</v>
      </c>
      <c r="V2402" s="173">
        <v>0</v>
      </c>
      <c r="W2402" s="179">
        <v>0</v>
      </c>
      <c r="X2402" s="173">
        <v>10</v>
      </c>
      <c r="Y2402" s="267">
        <v>2000</v>
      </c>
      <c r="Z2402" s="173">
        <v>0</v>
      </c>
      <c r="AA2402" s="173">
        <v>0</v>
      </c>
      <c r="AB2402" s="173">
        <v>0</v>
      </c>
      <c r="AC2402" s="173">
        <v>0</v>
      </c>
      <c r="AD2402" s="173">
        <v>0</v>
      </c>
      <c r="AE2402" s="173">
        <v>0</v>
      </c>
      <c r="AF2402" s="173">
        <v>0</v>
      </c>
      <c r="AG2402" s="179">
        <v>0</v>
      </c>
      <c r="AH2402" s="184">
        <v>2000</v>
      </c>
    </row>
    <row r="2403" spans="2:34" ht="24.75" x14ac:dyDescent="0.25">
      <c r="B2403" s="119"/>
      <c r="C2403" s="48" t="s">
        <v>2263</v>
      </c>
      <c r="D2403" s="49">
        <v>10</v>
      </c>
      <c r="E2403" s="23"/>
      <c r="F2403" s="286" t="s">
        <v>2522</v>
      </c>
      <c r="G2403" s="287" t="s">
        <v>2524</v>
      </c>
      <c r="H2403" s="287" t="s">
        <v>2523</v>
      </c>
      <c r="I2403" s="50">
        <v>2000</v>
      </c>
      <c r="J2403" s="169"/>
      <c r="K2403" s="169"/>
      <c r="L2403" s="169"/>
      <c r="M2403" s="169"/>
      <c r="N2403" s="169"/>
      <c r="O2403" s="169"/>
      <c r="P2403" s="169"/>
      <c r="Q2403" s="169"/>
      <c r="R2403" s="169"/>
      <c r="S2403" s="207"/>
      <c r="T2403" s="169"/>
      <c r="U2403" s="169"/>
      <c r="V2403" s="169"/>
      <c r="W2403" s="180"/>
      <c r="X2403" s="207">
        <v>10</v>
      </c>
      <c r="Y2403" s="263">
        <v>2000</v>
      </c>
      <c r="Z2403" s="169"/>
      <c r="AA2403" s="169"/>
      <c r="AB2403" s="169"/>
      <c r="AC2403" s="169"/>
      <c r="AD2403" s="169"/>
      <c r="AE2403" s="169"/>
      <c r="AF2403" s="180"/>
      <c r="AG2403" s="180"/>
      <c r="AH2403" s="207">
        <v>2000</v>
      </c>
    </row>
    <row r="2404" spans="2:34" x14ac:dyDescent="0.25">
      <c r="B2404" s="15">
        <v>35802</v>
      </c>
      <c r="C2404" s="67" t="s">
        <v>2264</v>
      </c>
      <c r="D2404" s="15"/>
      <c r="E2404" s="15"/>
      <c r="F2404" s="15"/>
      <c r="G2404" s="15"/>
      <c r="H2404" s="15"/>
      <c r="I2404" s="18"/>
      <c r="J2404" s="173">
        <v>0</v>
      </c>
      <c r="K2404" s="173">
        <v>0</v>
      </c>
      <c r="L2404" s="173">
        <v>0</v>
      </c>
      <c r="M2404" s="173">
        <v>0</v>
      </c>
      <c r="N2404" s="173">
        <v>0</v>
      </c>
      <c r="O2404" s="173">
        <v>0</v>
      </c>
      <c r="P2404" s="173">
        <v>0</v>
      </c>
      <c r="Q2404" s="173">
        <v>0</v>
      </c>
      <c r="R2404" s="173">
        <v>0</v>
      </c>
      <c r="S2404" s="184">
        <v>0</v>
      </c>
      <c r="T2404" s="173">
        <v>0</v>
      </c>
      <c r="U2404" s="173">
        <v>0</v>
      </c>
      <c r="V2404" s="173">
        <v>0</v>
      </c>
      <c r="W2404" s="179">
        <v>0</v>
      </c>
      <c r="X2404" s="173">
        <v>0</v>
      </c>
      <c r="Y2404" s="267">
        <v>0</v>
      </c>
      <c r="Z2404" s="173">
        <v>0</v>
      </c>
      <c r="AA2404" s="173">
        <v>0</v>
      </c>
      <c r="AB2404" s="173">
        <v>0</v>
      </c>
      <c r="AC2404" s="173">
        <v>0</v>
      </c>
      <c r="AD2404" s="173">
        <v>0</v>
      </c>
      <c r="AE2404" s="173">
        <v>0</v>
      </c>
      <c r="AF2404" s="173">
        <v>0</v>
      </c>
      <c r="AG2404" s="179">
        <v>0</v>
      </c>
      <c r="AH2404" s="184">
        <v>0</v>
      </c>
    </row>
    <row r="2405" spans="2:34" ht="24.75" x14ac:dyDescent="0.25">
      <c r="B2405" s="119"/>
      <c r="C2405" s="48" t="s">
        <v>2265</v>
      </c>
      <c r="D2405" s="49">
        <v>0</v>
      </c>
      <c r="E2405" s="23"/>
      <c r="F2405" s="286" t="s">
        <v>2522</v>
      </c>
      <c r="G2405" s="287" t="s">
        <v>2524</v>
      </c>
      <c r="H2405" s="287" t="s">
        <v>2523</v>
      </c>
      <c r="I2405" s="50">
        <v>0</v>
      </c>
      <c r="J2405" s="169"/>
      <c r="K2405" s="169"/>
      <c r="L2405" s="169"/>
      <c r="M2405" s="169"/>
      <c r="N2405" s="169"/>
      <c r="O2405" s="169"/>
      <c r="P2405" s="169"/>
      <c r="Q2405" s="169"/>
      <c r="R2405" s="169"/>
      <c r="S2405" s="207"/>
      <c r="T2405" s="169"/>
      <c r="U2405" s="169"/>
      <c r="V2405" s="169"/>
      <c r="W2405" s="180"/>
      <c r="X2405" s="207">
        <v>0</v>
      </c>
      <c r="Y2405" s="263">
        <v>0</v>
      </c>
      <c r="Z2405" s="169"/>
      <c r="AA2405" s="169"/>
      <c r="AB2405" s="169"/>
      <c r="AC2405" s="169"/>
      <c r="AD2405" s="169"/>
      <c r="AE2405" s="169"/>
      <c r="AF2405" s="180"/>
      <c r="AG2405" s="180"/>
      <c r="AH2405" s="207">
        <v>0</v>
      </c>
    </row>
    <row r="2406" spans="2:34" x14ac:dyDescent="0.25">
      <c r="B2406" s="11">
        <v>359</v>
      </c>
      <c r="C2406" s="79" t="s">
        <v>2266</v>
      </c>
      <c r="D2406" s="11"/>
      <c r="E2406" s="11"/>
      <c r="F2406" s="11"/>
      <c r="G2406" s="11"/>
      <c r="H2406" s="11"/>
      <c r="I2406" s="13">
        <v>169689.63959999999</v>
      </c>
      <c r="J2406" s="171">
        <v>0</v>
      </c>
      <c r="K2406" s="171">
        <v>0</v>
      </c>
      <c r="L2406" s="171">
        <v>0</v>
      </c>
      <c r="M2406" s="171">
        <v>0</v>
      </c>
      <c r="N2406" s="171">
        <v>0</v>
      </c>
      <c r="O2406" s="171">
        <v>0</v>
      </c>
      <c r="P2406" s="171">
        <v>0</v>
      </c>
      <c r="Q2406" s="171">
        <v>0</v>
      </c>
      <c r="R2406" s="171">
        <v>0</v>
      </c>
      <c r="S2406" s="185">
        <v>0</v>
      </c>
      <c r="T2406" s="171">
        <v>0</v>
      </c>
      <c r="U2406" s="171">
        <v>0</v>
      </c>
      <c r="V2406" s="171">
        <v>0</v>
      </c>
      <c r="W2406" s="181">
        <v>0</v>
      </c>
      <c r="X2406" s="171">
        <v>10031</v>
      </c>
      <c r="Y2406" s="266">
        <v>169689.63959999999</v>
      </c>
      <c r="Z2406" s="171">
        <v>0</v>
      </c>
      <c r="AA2406" s="171">
        <v>0</v>
      </c>
      <c r="AB2406" s="171">
        <v>0</v>
      </c>
      <c r="AC2406" s="171">
        <v>0</v>
      </c>
      <c r="AD2406" s="171">
        <v>0</v>
      </c>
      <c r="AE2406" s="171">
        <v>0</v>
      </c>
      <c r="AF2406" s="171">
        <v>0</v>
      </c>
      <c r="AG2406" s="181">
        <v>0</v>
      </c>
      <c r="AH2406" s="185">
        <v>169689.63959999999</v>
      </c>
    </row>
    <row r="2407" spans="2:34" x14ac:dyDescent="0.25">
      <c r="B2407" s="15">
        <v>35901</v>
      </c>
      <c r="C2407" s="67" t="s">
        <v>2267</v>
      </c>
      <c r="D2407" s="15"/>
      <c r="E2407" s="15"/>
      <c r="F2407" s="15"/>
      <c r="G2407" s="15"/>
      <c r="H2407" s="15"/>
      <c r="I2407" s="18">
        <v>169689.63959999999</v>
      </c>
      <c r="J2407" s="173">
        <v>0</v>
      </c>
      <c r="K2407" s="173">
        <v>0</v>
      </c>
      <c r="L2407" s="173">
        <v>0</v>
      </c>
      <c r="M2407" s="173">
        <v>0</v>
      </c>
      <c r="N2407" s="173">
        <v>0</v>
      </c>
      <c r="O2407" s="173">
        <v>0</v>
      </c>
      <c r="P2407" s="173">
        <v>0</v>
      </c>
      <c r="Q2407" s="173">
        <v>0</v>
      </c>
      <c r="R2407" s="173">
        <v>0</v>
      </c>
      <c r="S2407" s="184">
        <v>0</v>
      </c>
      <c r="T2407" s="173">
        <v>0</v>
      </c>
      <c r="U2407" s="173">
        <v>0</v>
      </c>
      <c r="V2407" s="173">
        <v>0</v>
      </c>
      <c r="W2407" s="179">
        <v>0</v>
      </c>
      <c r="X2407" s="173">
        <v>10031</v>
      </c>
      <c r="Y2407" s="267">
        <v>169689.63959999999</v>
      </c>
      <c r="Z2407" s="173">
        <v>0</v>
      </c>
      <c r="AA2407" s="173">
        <v>0</v>
      </c>
      <c r="AB2407" s="173">
        <v>0</v>
      </c>
      <c r="AC2407" s="173">
        <v>0</v>
      </c>
      <c r="AD2407" s="173">
        <v>0</v>
      </c>
      <c r="AE2407" s="173">
        <v>0</v>
      </c>
      <c r="AF2407" s="173">
        <v>0</v>
      </c>
      <c r="AG2407" s="179">
        <v>0</v>
      </c>
      <c r="AH2407" s="184">
        <v>169689.63959999999</v>
      </c>
    </row>
    <row r="2408" spans="2:34" ht="24.75" x14ac:dyDescent="0.25">
      <c r="B2408" s="26"/>
      <c r="C2408" s="48" t="s">
        <v>2268</v>
      </c>
      <c r="D2408" s="49">
        <v>10000</v>
      </c>
      <c r="E2408" s="23"/>
      <c r="F2408" s="286" t="s">
        <v>2522</v>
      </c>
      <c r="G2408" s="287" t="s">
        <v>2524</v>
      </c>
      <c r="H2408" s="287" t="s">
        <v>2523</v>
      </c>
      <c r="I2408" s="50">
        <v>40000</v>
      </c>
      <c r="J2408" s="169"/>
      <c r="K2408" s="169"/>
      <c r="L2408" s="169"/>
      <c r="M2408" s="169"/>
      <c r="N2408" s="169"/>
      <c r="O2408" s="169"/>
      <c r="P2408" s="169"/>
      <c r="Q2408" s="169"/>
      <c r="R2408" s="169"/>
      <c r="S2408" s="207"/>
      <c r="T2408" s="169"/>
      <c r="U2408" s="169"/>
      <c r="V2408" s="169"/>
      <c r="W2408" s="180"/>
      <c r="X2408" s="207">
        <v>10000</v>
      </c>
      <c r="Y2408" s="263">
        <v>40000</v>
      </c>
      <c r="Z2408" s="169"/>
      <c r="AA2408" s="169"/>
      <c r="AB2408" s="169"/>
      <c r="AC2408" s="169"/>
      <c r="AD2408" s="169"/>
      <c r="AE2408" s="169"/>
      <c r="AF2408" s="180"/>
      <c r="AG2408" s="180"/>
      <c r="AH2408" s="207">
        <v>40000</v>
      </c>
    </row>
    <row r="2409" spans="2:34" ht="24.75" x14ac:dyDescent="0.25">
      <c r="B2409" s="26"/>
      <c r="C2409" s="48" t="s">
        <v>2269</v>
      </c>
      <c r="D2409" s="49">
        <v>20</v>
      </c>
      <c r="E2409" s="23"/>
      <c r="F2409" s="286" t="s">
        <v>2522</v>
      </c>
      <c r="G2409" s="287" t="s">
        <v>2524</v>
      </c>
      <c r="H2409" s="287" t="s">
        <v>2523</v>
      </c>
      <c r="I2409" s="50">
        <v>62892.551999999996</v>
      </c>
      <c r="J2409" s="169"/>
      <c r="K2409" s="169"/>
      <c r="L2409" s="169"/>
      <c r="M2409" s="169"/>
      <c r="N2409" s="169"/>
      <c r="O2409" s="169"/>
      <c r="P2409" s="169"/>
      <c r="Q2409" s="169"/>
      <c r="R2409" s="169"/>
      <c r="S2409" s="207"/>
      <c r="T2409" s="169"/>
      <c r="U2409" s="169"/>
      <c r="V2409" s="169"/>
      <c r="W2409" s="180"/>
      <c r="X2409" s="207">
        <v>20</v>
      </c>
      <c r="Y2409" s="263">
        <v>62892.551999999996</v>
      </c>
      <c r="Z2409" s="169"/>
      <c r="AA2409" s="169"/>
      <c r="AB2409" s="169"/>
      <c r="AC2409" s="169"/>
      <c r="AD2409" s="169"/>
      <c r="AE2409" s="169"/>
      <c r="AF2409" s="180"/>
      <c r="AG2409" s="180"/>
      <c r="AH2409" s="207">
        <v>62892.551999999996</v>
      </c>
    </row>
    <row r="2410" spans="2:34" ht="30" x14ac:dyDescent="0.25">
      <c r="B2410" s="123"/>
      <c r="C2410" s="62" t="s">
        <v>2270</v>
      </c>
      <c r="D2410" s="49">
        <v>1</v>
      </c>
      <c r="E2410" s="23"/>
      <c r="F2410" s="286" t="s">
        <v>2522</v>
      </c>
      <c r="G2410" s="287" t="s">
        <v>2524</v>
      </c>
      <c r="H2410" s="287" t="s">
        <v>2523</v>
      </c>
      <c r="I2410" s="50">
        <v>6156.5</v>
      </c>
      <c r="J2410" s="169"/>
      <c r="K2410" s="169"/>
      <c r="L2410" s="169"/>
      <c r="M2410" s="169"/>
      <c r="N2410" s="169"/>
      <c r="O2410" s="169"/>
      <c r="P2410" s="169"/>
      <c r="Q2410" s="169"/>
      <c r="R2410" s="169"/>
      <c r="S2410" s="207"/>
      <c r="T2410" s="169"/>
      <c r="U2410" s="169"/>
      <c r="V2410" s="169"/>
      <c r="W2410" s="180"/>
      <c r="X2410" s="207">
        <v>1</v>
      </c>
      <c r="Y2410" s="263">
        <v>6156.5</v>
      </c>
      <c r="Z2410" s="169"/>
      <c r="AA2410" s="169"/>
      <c r="AB2410" s="169"/>
      <c r="AC2410" s="169"/>
      <c r="AD2410" s="169"/>
      <c r="AE2410" s="169"/>
      <c r="AF2410" s="180"/>
      <c r="AG2410" s="180"/>
      <c r="AH2410" s="207">
        <v>6156.5</v>
      </c>
    </row>
    <row r="2411" spans="2:34" ht="30" x14ac:dyDescent="0.25">
      <c r="B2411" s="123"/>
      <c r="C2411" s="62" t="s">
        <v>2271</v>
      </c>
      <c r="D2411" s="57">
        <v>2</v>
      </c>
      <c r="E2411" s="23"/>
      <c r="F2411" s="286" t="s">
        <v>2522</v>
      </c>
      <c r="G2411" s="287" t="s">
        <v>2524</v>
      </c>
      <c r="H2411" s="287" t="s">
        <v>2523</v>
      </c>
      <c r="I2411" s="50">
        <v>8156.5</v>
      </c>
      <c r="J2411" s="169"/>
      <c r="K2411" s="169"/>
      <c r="L2411" s="169"/>
      <c r="M2411" s="169"/>
      <c r="N2411" s="169"/>
      <c r="O2411" s="169"/>
      <c r="P2411" s="169"/>
      <c r="Q2411" s="169"/>
      <c r="R2411" s="169"/>
      <c r="S2411" s="207"/>
      <c r="T2411" s="169"/>
      <c r="U2411" s="169"/>
      <c r="V2411" s="169"/>
      <c r="W2411" s="180"/>
      <c r="X2411" s="207">
        <v>2</v>
      </c>
      <c r="Y2411" s="263">
        <v>8156.5</v>
      </c>
      <c r="Z2411" s="169"/>
      <c r="AA2411" s="169"/>
      <c r="AB2411" s="169"/>
      <c r="AC2411" s="169"/>
      <c r="AD2411" s="169"/>
      <c r="AE2411" s="169"/>
      <c r="AF2411" s="180"/>
      <c r="AG2411" s="180"/>
      <c r="AH2411" s="207">
        <v>8156.5</v>
      </c>
    </row>
    <row r="2412" spans="2:34" ht="30" x14ac:dyDescent="0.25">
      <c r="B2412" s="123"/>
      <c r="C2412" s="62" t="s">
        <v>2272</v>
      </c>
      <c r="D2412" s="57">
        <v>2</v>
      </c>
      <c r="E2412" s="23"/>
      <c r="F2412" s="286" t="s">
        <v>2522</v>
      </c>
      <c r="G2412" s="287" t="s">
        <v>2524</v>
      </c>
      <c r="H2412" s="287" t="s">
        <v>2523</v>
      </c>
      <c r="I2412" s="50">
        <v>8156.5</v>
      </c>
      <c r="J2412" s="169"/>
      <c r="K2412" s="169"/>
      <c r="L2412" s="169"/>
      <c r="M2412" s="169"/>
      <c r="N2412" s="169"/>
      <c r="O2412" s="169"/>
      <c r="P2412" s="169"/>
      <c r="Q2412" s="169"/>
      <c r="R2412" s="169"/>
      <c r="S2412" s="207"/>
      <c r="T2412" s="169"/>
      <c r="U2412" s="169"/>
      <c r="V2412" s="169"/>
      <c r="W2412" s="180"/>
      <c r="X2412" s="207">
        <v>2</v>
      </c>
      <c r="Y2412" s="263">
        <v>8156.5</v>
      </c>
      <c r="Z2412" s="169"/>
      <c r="AA2412" s="169"/>
      <c r="AB2412" s="169"/>
      <c r="AC2412" s="169"/>
      <c r="AD2412" s="169"/>
      <c r="AE2412" s="169"/>
      <c r="AF2412" s="180"/>
      <c r="AG2412" s="180"/>
      <c r="AH2412" s="207">
        <v>8156.5</v>
      </c>
    </row>
    <row r="2413" spans="2:34" ht="30" x14ac:dyDescent="0.25">
      <c r="B2413" s="123"/>
      <c r="C2413" s="62" t="s">
        <v>2273</v>
      </c>
      <c r="D2413" s="57">
        <v>2</v>
      </c>
      <c r="E2413" s="23"/>
      <c r="F2413" s="286" t="s">
        <v>2522</v>
      </c>
      <c r="G2413" s="287" t="s">
        <v>2524</v>
      </c>
      <c r="H2413" s="287" t="s">
        <v>2523</v>
      </c>
      <c r="I2413" s="50">
        <v>8156.51</v>
      </c>
      <c r="J2413" s="169"/>
      <c r="K2413" s="169"/>
      <c r="L2413" s="169"/>
      <c r="M2413" s="169"/>
      <c r="N2413" s="169"/>
      <c r="O2413" s="169"/>
      <c r="P2413" s="169"/>
      <c r="Q2413" s="169"/>
      <c r="R2413" s="169"/>
      <c r="S2413" s="207"/>
      <c r="T2413" s="169"/>
      <c r="U2413" s="169"/>
      <c r="V2413" s="169"/>
      <c r="W2413" s="180"/>
      <c r="X2413" s="207">
        <v>2</v>
      </c>
      <c r="Y2413" s="263">
        <v>8156.51</v>
      </c>
      <c r="Z2413" s="169"/>
      <c r="AA2413" s="169"/>
      <c r="AB2413" s="169"/>
      <c r="AC2413" s="169"/>
      <c r="AD2413" s="169"/>
      <c r="AE2413" s="169"/>
      <c r="AF2413" s="180"/>
      <c r="AG2413" s="180"/>
      <c r="AH2413" s="207">
        <v>8156.51</v>
      </c>
    </row>
    <row r="2414" spans="2:34" ht="30" x14ac:dyDescent="0.25">
      <c r="B2414" s="123"/>
      <c r="C2414" s="62" t="s">
        <v>2274</v>
      </c>
      <c r="D2414" s="57">
        <v>1</v>
      </c>
      <c r="E2414" s="23"/>
      <c r="F2414" s="286" t="s">
        <v>2522</v>
      </c>
      <c r="G2414" s="287" t="s">
        <v>2524</v>
      </c>
      <c r="H2414" s="287" t="s">
        <v>2523</v>
      </c>
      <c r="I2414" s="50">
        <v>4000</v>
      </c>
      <c r="J2414" s="169"/>
      <c r="K2414" s="169"/>
      <c r="L2414" s="169"/>
      <c r="M2414" s="169"/>
      <c r="N2414" s="169"/>
      <c r="O2414" s="169"/>
      <c r="P2414" s="169"/>
      <c r="Q2414" s="169"/>
      <c r="R2414" s="169"/>
      <c r="S2414" s="207"/>
      <c r="T2414" s="169"/>
      <c r="U2414" s="169"/>
      <c r="V2414" s="169"/>
      <c r="W2414" s="180"/>
      <c r="X2414" s="207">
        <v>1</v>
      </c>
      <c r="Y2414" s="263">
        <v>4000</v>
      </c>
      <c r="Z2414" s="169"/>
      <c r="AA2414" s="169"/>
      <c r="AB2414" s="169"/>
      <c r="AC2414" s="169"/>
      <c r="AD2414" s="169"/>
      <c r="AE2414" s="169"/>
      <c r="AF2414" s="180"/>
      <c r="AG2414" s="180"/>
      <c r="AH2414" s="207">
        <v>4000</v>
      </c>
    </row>
    <row r="2415" spans="2:34" ht="24.75" x14ac:dyDescent="0.25">
      <c r="B2415" s="123"/>
      <c r="C2415" s="48" t="s">
        <v>2275</v>
      </c>
      <c r="D2415" s="49">
        <v>2</v>
      </c>
      <c r="E2415" s="23"/>
      <c r="F2415" s="286" t="s">
        <v>2522</v>
      </c>
      <c r="G2415" s="287" t="s">
        <v>2524</v>
      </c>
      <c r="H2415" s="287" t="s">
        <v>2523</v>
      </c>
      <c r="I2415" s="50">
        <v>16239.997599999999</v>
      </c>
      <c r="J2415" s="169"/>
      <c r="K2415" s="169"/>
      <c r="L2415" s="169"/>
      <c r="M2415" s="169"/>
      <c r="N2415" s="169"/>
      <c r="O2415" s="169"/>
      <c r="P2415" s="169"/>
      <c r="Q2415" s="169"/>
      <c r="R2415" s="169"/>
      <c r="S2415" s="207"/>
      <c r="T2415" s="169"/>
      <c r="U2415" s="169"/>
      <c r="V2415" s="169"/>
      <c r="W2415" s="180"/>
      <c r="X2415" s="207">
        <v>2</v>
      </c>
      <c r="Y2415" s="263">
        <v>16239.997599999999</v>
      </c>
      <c r="Z2415" s="169"/>
      <c r="AA2415" s="169"/>
      <c r="AB2415" s="169"/>
      <c r="AC2415" s="169"/>
      <c r="AD2415" s="169"/>
      <c r="AE2415" s="169"/>
      <c r="AF2415" s="180"/>
      <c r="AG2415" s="180"/>
      <c r="AH2415" s="207">
        <v>16239.997599999999</v>
      </c>
    </row>
    <row r="2416" spans="2:34" ht="24.75" x14ac:dyDescent="0.25">
      <c r="B2416" s="123"/>
      <c r="C2416" s="48" t="s">
        <v>2276</v>
      </c>
      <c r="D2416" s="49">
        <v>1</v>
      </c>
      <c r="E2416" s="23"/>
      <c r="F2416" s="286" t="s">
        <v>2522</v>
      </c>
      <c r="G2416" s="287" t="s">
        <v>2524</v>
      </c>
      <c r="H2416" s="287" t="s">
        <v>2523</v>
      </c>
      <c r="I2416" s="50">
        <v>15931.08</v>
      </c>
      <c r="J2416" s="169"/>
      <c r="K2416" s="169"/>
      <c r="L2416" s="169"/>
      <c r="M2416" s="169"/>
      <c r="N2416" s="169"/>
      <c r="O2416" s="169"/>
      <c r="P2416" s="169"/>
      <c r="Q2416" s="169"/>
      <c r="R2416" s="169"/>
      <c r="S2416" s="207"/>
      <c r="T2416" s="169"/>
      <c r="U2416" s="169"/>
      <c r="V2416" s="169"/>
      <c r="W2416" s="180"/>
      <c r="X2416" s="207">
        <v>1</v>
      </c>
      <c r="Y2416" s="263">
        <v>15931.08</v>
      </c>
      <c r="Z2416" s="169"/>
      <c r="AA2416" s="169"/>
      <c r="AB2416" s="169"/>
      <c r="AC2416" s="169"/>
      <c r="AD2416" s="169"/>
      <c r="AE2416" s="169"/>
      <c r="AF2416" s="180"/>
      <c r="AG2416" s="180"/>
      <c r="AH2416" s="207">
        <v>15931.08</v>
      </c>
    </row>
    <row r="2417" spans="2:34" ht="24.75" x14ac:dyDescent="0.25">
      <c r="B2417" s="6">
        <v>3600</v>
      </c>
      <c r="C2417" s="90" t="s">
        <v>2277</v>
      </c>
      <c r="D2417" s="6"/>
      <c r="E2417" s="6"/>
      <c r="F2417" s="6"/>
      <c r="G2417" s="6"/>
      <c r="H2417" s="6"/>
      <c r="I2417" s="9">
        <v>63285.36</v>
      </c>
      <c r="J2417" s="177">
        <v>0</v>
      </c>
      <c r="K2417" s="177">
        <v>0</v>
      </c>
      <c r="L2417" s="177">
        <v>0</v>
      </c>
      <c r="M2417" s="177">
        <v>0</v>
      </c>
      <c r="N2417" s="177">
        <v>0</v>
      </c>
      <c r="O2417" s="177">
        <v>0</v>
      </c>
      <c r="P2417" s="177">
        <v>0</v>
      </c>
      <c r="Q2417" s="177">
        <v>0</v>
      </c>
      <c r="R2417" s="177">
        <v>0</v>
      </c>
      <c r="S2417" s="213">
        <v>0</v>
      </c>
      <c r="T2417" s="177">
        <v>1</v>
      </c>
      <c r="U2417" s="177">
        <v>870</v>
      </c>
      <c r="V2417" s="177">
        <v>0</v>
      </c>
      <c r="W2417" s="182">
        <v>0</v>
      </c>
      <c r="X2417" s="177">
        <v>15035</v>
      </c>
      <c r="Y2417" s="265">
        <v>62415.360000000001</v>
      </c>
      <c r="Z2417" s="177">
        <v>0</v>
      </c>
      <c r="AA2417" s="177">
        <v>0</v>
      </c>
      <c r="AB2417" s="177">
        <v>0</v>
      </c>
      <c r="AC2417" s="177">
        <v>0</v>
      </c>
      <c r="AD2417" s="177">
        <v>0</v>
      </c>
      <c r="AE2417" s="177">
        <v>0</v>
      </c>
      <c r="AF2417" s="177">
        <v>0</v>
      </c>
      <c r="AG2417" s="182">
        <v>0</v>
      </c>
      <c r="AH2417" s="213">
        <v>63285.36</v>
      </c>
    </row>
    <row r="2418" spans="2:34" ht="36.75" x14ac:dyDescent="0.25">
      <c r="B2418" s="11">
        <v>361</v>
      </c>
      <c r="C2418" s="79" t="s">
        <v>2278</v>
      </c>
      <c r="D2418" s="11"/>
      <c r="E2418" s="11"/>
      <c r="F2418" s="11"/>
      <c r="G2418" s="11"/>
      <c r="H2418" s="11"/>
      <c r="I2418" s="13">
        <v>63285.36</v>
      </c>
      <c r="J2418" s="171">
        <v>0</v>
      </c>
      <c r="K2418" s="171">
        <v>0</v>
      </c>
      <c r="L2418" s="171">
        <v>0</v>
      </c>
      <c r="M2418" s="171">
        <v>0</v>
      </c>
      <c r="N2418" s="171">
        <v>0</v>
      </c>
      <c r="O2418" s="171">
        <v>0</v>
      </c>
      <c r="P2418" s="171">
        <v>0</v>
      </c>
      <c r="Q2418" s="171">
        <v>0</v>
      </c>
      <c r="R2418" s="171">
        <v>0</v>
      </c>
      <c r="S2418" s="185">
        <v>0</v>
      </c>
      <c r="T2418" s="171">
        <v>1</v>
      </c>
      <c r="U2418" s="171">
        <v>870</v>
      </c>
      <c r="V2418" s="171">
        <v>0</v>
      </c>
      <c r="W2418" s="181">
        <v>0</v>
      </c>
      <c r="X2418" s="171">
        <v>15035</v>
      </c>
      <c r="Y2418" s="266">
        <v>62415.360000000001</v>
      </c>
      <c r="Z2418" s="171">
        <v>0</v>
      </c>
      <c r="AA2418" s="171">
        <v>0</v>
      </c>
      <c r="AB2418" s="171">
        <v>0</v>
      </c>
      <c r="AC2418" s="171">
        <v>0</v>
      </c>
      <c r="AD2418" s="171">
        <v>0</v>
      </c>
      <c r="AE2418" s="171">
        <v>0</v>
      </c>
      <c r="AF2418" s="171">
        <v>0</v>
      </c>
      <c r="AG2418" s="181">
        <v>0</v>
      </c>
      <c r="AH2418" s="185">
        <v>63285.36</v>
      </c>
    </row>
    <row r="2419" spans="2:34" ht="24.75" x14ac:dyDescent="0.25">
      <c r="B2419" s="78"/>
      <c r="C2419" s="48"/>
      <c r="D2419" s="49"/>
      <c r="E2419" s="23"/>
      <c r="F2419" s="286" t="s">
        <v>2522</v>
      </c>
      <c r="G2419" s="287" t="s">
        <v>2524</v>
      </c>
      <c r="H2419" s="287" t="s">
        <v>2523</v>
      </c>
      <c r="I2419" s="50"/>
      <c r="J2419" s="169"/>
      <c r="K2419" s="169"/>
      <c r="L2419" s="169"/>
      <c r="M2419" s="169"/>
      <c r="N2419" s="169"/>
      <c r="O2419" s="169"/>
      <c r="P2419" s="169"/>
      <c r="Q2419" s="169"/>
      <c r="R2419" s="169"/>
      <c r="S2419" s="207"/>
      <c r="T2419" s="169"/>
      <c r="U2419" s="169"/>
      <c r="V2419" s="169"/>
      <c r="W2419" s="180"/>
      <c r="X2419" s="207">
        <v>0</v>
      </c>
      <c r="Y2419" s="263">
        <v>0</v>
      </c>
      <c r="Z2419" s="169"/>
      <c r="AA2419" s="169"/>
      <c r="AB2419" s="169"/>
      <c r="AC2419" s="169"/>
      <c r="AD2419" s="169"/>
      <c r="AE2419" s="169"/>
      <c r="AF2419" s="180"/>
      <c r="AG2419" s="180"/>
      <c r="AH2419" s="207">
        <v>0</v>
      </c>
    </row>
    <row r="2420" spans="2:34" ht="36.75" x14ac:dyDescent="0.25">
      <c r="B2420" s="74">
        <v>36101</v>
      </c>
      <c r="C2420" s="67" t="s">
        <v>2278</v>
      </c>
      <c r="D2420" s="15"/>
      <c r="E2420" s="15"/>
      <c r="F2420" s="15"/>
      <c r="G2420" s="15"/>
      <c r="H2420" s="15"/>
      <c r="I2420" s="18">
        <v>63285.36</v>
      </c>
      <c r="J2420" s="173">
        <v>0</v>
      </c>
      <c r="K2420" s="173">
        <v>0</v>
      </c>
      <c r="L2420" s="173">
        <v>0</v>
      </c>
      <c r="M2420" s="173">
        <v>0</v>
      </c>
      <c r="N2420" s="173">
        <v>0</v>
      </c>
      <c r="O2420" s="173">
        <v>0</v>
      </c>
      <c r="P2420" s="173">
        <v>0</v>
      </c>
      <c r="Q2420" s="173">
        <v>0</v>
      </c>
      <c r="R2420" s="173">
        <v>0</v>
      </c>
      <c r="S2420" s="184">
        <v>0</v>
      </c>
      <c r="T2420" s="173">
        <v>1</v>
      </c>
      <c r="U2420" s="173">
        <v>870</v>
      </c>
      <c r="V2420" s="173">
        <v>0</v>
      </c>
      <c r="W2420" s="179">
        <v>0</v>
      </c>
      <c r="X2420" s="173">
        <v>15035</v>
      </c>
      <c r="Y2420" s="267">
        <v>62415.360000000001</v>
      </c>
      <c r="Z2420" s="173">
        <v>0</v>
      </c>
      <c r="AA2420" s="173">
        <v>0</v>
      </c>
      <c r="AB2420" s="173">
        <v>0</v>
      </c>
      <c r="AC2420" s="173">
        <v>0</v>
      </c>
      <c r="AD2420" s="173">
        <v>0</v>
      </c>
      <c r="AE2420" s="173">
        <v>0</v>
      </c>
      <c r="AF2420" s="173">
        <v>0</v>
      </c>
      <c r="AG2420" s="179">
        <v>0</v>
      </c>
      <c r="AH2420" s="184">
        <v>63285.36</v>
      </c>
    </row>
    <row r="2421" spans="2:34" ht="24.75" x14ac:dyDescent="0.25">
      <c r="B2421" s="26"/>
      <c r="C2421" s="48" t="s">
        <v>2279</v>
      </c>
      <c r="D2421" s="49">
        <v>5000</v>
      </c>
      <c r="E2421" s="23"/>
      <c r="F2421" s="286" t="s">
        <v>2522</v>
      </c>
      <c r="G2421" s="287" t="s">
        <v>2524</v>
      </c>
      <c r="H2421" s="287" t="s">
        <v>2523</v>
      </c>
      <c r="I2421" s="50">
        <v>15500</v>
      </c>
      <c r="J2421" s="169"/>
      <c r="K2421" s="169"/>
      <c r="L2421" s="169"/>
      <c r="M2421" s="169"/>
      <c r="N2421" s="169"/>
      <c r="O2421" s="169"/>
      <c r="P2421" s="169"/>
      <c r="Q2421" s="169"/>
      <c r="R2421" s="169"/>
      <c r="S2421" s="207"/>
      <c r="T2421" s="169"/>
      <c r="U2421" s="169"/>
      <c r="V2421" s="169"/>
      <c r="W2421" s="180"/>
      <c r="X2421" s="207">
        <v>5000</v>
      </c>
      <c r="Y2421" s="263">
        <v>15500</v>
      </c>
      <c r="Z2421" s="169"/>
      <c r="AA2421" s="169"/>
      <c r="AB2421" s="169"/>
      <c r="AC2421" s="169"/>
      <c r="AD2421" s="169"/>
      <c r="AE2421" s="169"/>
      <c r="AF2421" s="180"/>
      <c r="AG2421" s="180"/>
      <c r="AH2421" s="207">
        <v>15500</v>
      </c>
    </row>
    <row r="2422" spans="2:34" ht="24.75" x14ac:dyDescent="0.25">
      <c r="B2422" s="26"/>
      <c r="C2422" s="48" t="s">
        <v>2280</v>
      </c>
      <c r="D2422" s="49">
        <v>1</v>
      </c>
      <c r="E2422" s="23"/>
      <c r="F2422" s="286" t="s">
        <v>2522</v>
      </c>
      <c r="G2422" s="287" t="s">
        <v>2524</v>
      </c>
      <c r="H2422" s="287" t="s">
        <v>2523</v>
      </c>
      <c r="I2422" s="50">
        <v>835.19999999999993</v>
      </c>
      <c r="J2422" s="169"/>
      <c r="K2422" s="169"/>
      <c r="L2422" s="169"/>
      <c r="M2422" s="169"/>
      <c r="N2422" s="169"/>
      <c r="O2422" s="169"/>
      <c r="P2422" s="169"/>
      <c r="Q2422" s="169"/>
      <c r="R2422" s="169"/>
      <c r="S2422" s="207"/>
      <c r="T2422" s="169"/>
      <c r="U2422" s="169"/>
      <c r="V2422" s="169"/>
      <c r="W2422" s="180"/>
      <c r="X2422" s="207">
        <v>1</v>
      </c>
      <c r="Y2422" s="263">
        <v>835.19999999999993</v>
      </c>
      <c r="Z2422" s="169"/>
      <c r="AA2422" s="169"/>
      <c r="AB2422" s="169"/>
      <c r="AC2422" s="169"/>
      <c r="AD2422" s="169"/>
      <c r="AE2422" s="169"/>
      <c r="AF2422" s="180"/>
      <c r="AG2422" s="180"/>
      <c r="AH2422" s="207">
        <v>835.19999999999993</v>
      </c>
    </row>
    <row r="2423" spans="2:34" ht="24.75" x14ac:dyDescent="0.25">
      <c r="B2423" s="26"/>
      <c r="C2423" s="48" t="s">
        <v>2281</v>
      </c>
      <c r="D2423" s="49">
        <v>1</v>
      </c>
      <c r="E2423" s="23"/>
      <c r="F2423" s="286" t="s">
        <v>2522</v>
      </c>
      <c r="G2423" s="287" t="s">
        <v>2524</v>
      </c>
      <c r="H2423" s="287" t="s">
        <v>2523</v>
      </c>
      <c r="I2423" s="50">
        <v>450</v>
      </c>
      <c r="J2423" s="169"/>
      <c r="K2423" s="169"/>
      <c r="L2423" s="169"/>
      <c r="M2423" s="169"/>
      <c r="N2423" s="169"/>
      <c r="O2423" s="169"/>
      <c r="P2423" s="169"/>
      <c r="Q2423" s="169"/>
      <c r="R2423" s="169"/>
      <c r="S2423" s="207"/>
      <c r="T2423" s="169"/>
      <c r="U2423" s="169"/>
      <c r="V2423" s="169"/>
      <c r="W2423" s="180"/>
      <c r="X2423" s="207">
        <v>1</v>
      </c>
      <c r="Y2423" s="263">
        <v>450</v>
      </c>
      <c r="Z2423" s="169"/>
      <c r="AA2423" s="169"/>
      <c r="AB2423" s="169"/>
      <c r="AC2423" s="169"/>
      <c r="AD2423" s="169"/>
      <c r="AE2423" s="169"/>
      <c r="AF2423" s="180"/>
      <c r="AG2423" s="180"/>
      <c r="AH2423" s="207">
        <v>450</v>
      </c>
    </row>
    <row r="2424" spans="2:34" ht="24.75" x14ac:dyDescent="0.25">
      <c r="B2424" s="26"/>
      <c r="C2424" s="48" t="s">
        <v>2282</v>
      </c>
      <c r="D2424" s="49">
        <v>1</v>
      </c>
      <c r="E2424" s="23"/>
      <c r="F2424" s="286" t="s">
        <v>2522</v>
      </c>
      <c r="G2424" s="287" t="s">
        <v>2524</v>
      </c>
      <c r="H2424" s="287" t="s">
        <v>2523</v>
      </c>
      <c r="I2424" s="50">
        <v>850</v>
      </c>
      <c r="J2424" s="169"/>
      <c r="K2424" s="169"/>
      <c r="L2424" s="169"/>
      <c r="M2424" s="169"/>
      <c r="N2424" s="169"/>
      <c r="O2424" s="169"/>
      <c r="P2424" s="169"/>
      <c r="Q2424" s="169"/>
      <c r="R2424" s="169"/>
      <c r="S2424" s="207"/>
      <c r="T2424" s="169"/>
      <c r="U2424" s="169"/>
      <c r="V2424" s="169"/>
      <c r="W2424" s="180"/>
      <c r="X2424" s="207">
        <v>1</v>
      </c>
      <c r="Y2424" s="263">
        <v>850</v>
      </c>
      <c r="Z2424" s="169"/>
      <c r="AA2424" s="169"/>
      <c r="AB2424" s="169"/>
      <c r="AC2424" s="169"/>
      <c r="AD2424" s="169"/>
      <c r="AE2424" s="169"/>
      <c r="AF2424" s="180"/>
      <c r="AG2424" s="180"/>
      <c r="AH2424" s="207">
        <v>850</v>
      </c>
    </row>
    <row r="2425" spans="2:34" ht="24.75" x14ac:dyDescent="0.25">
      <c r="B2425" s="26"/>
      <c r="C2425" s="48" t="s">
        <v>2283</v>
      </c>
      <c r="D2425" s="49">
        <v>2</v>
      </c>
      <c r="E2425" s="23"/>
      <c r="F2425" s="286" t="s">
        <v>2522</v>
      </c>
      <c r="G2425" s="287" t="s">
        <v>2524</v>
      </c>
      <c r="H2425" s="287" t="s">
        <v>2523</v>
      </c>
      <c r="I2425" s="50">
        <v>2160</v>
      </c>
      <c r="J2425" s="169"/>
      <c r="K2425" s="169"/>
      <c r="L2425" s="169"/>
      <c r="M2425" s="169"/>
      <c r="N2425" s="169"/>
      <c r="O2425" s="169"/>
      <c r="P2425" s="169"/>
      <c r="Q2425" s="169"/>
      <c r="R2425" s="169"/>
      <c r="S2425" s="207"/>
      <c r="T2425" s="169"/>
      <c r="U2425" s="169"/>
      <c r="V2425" s="169"/>
      <c r="W2425" s="180"/>
      <c r="X2425" s="207">
        <v>2</v>
      </c>
      <c r="Y2425" s="263">
        <v>2160</v>
      </c>
      <c r="Z2425" s="169"/>
      <c r="AA2425" s="169"/>
      <c r="AB2425" s="169"/>
      <c r="AC2425" s="169"/>
      <c r="AD2425" s="169"/>
      <c r="AE2425" s="169"/>
      <c r="AF2425" s="180"/>
      <c r="AG2425" s="180"/>
      <c r="AH2425" s="207">
        <v>2160</v>
      </c>
    </row>
    <row r="2426" spans="2:34" ht="24.75" x14ac:dyDescent="0.25">
      <c r="B2426" s="26"/>
      <c r="C2426" s="48" t="s">
        <v>2284</v>
      </c>
      <c r="D2426" s="49">
        <v>4</v>
      </c>
      <c r="E2426" s="23"/>
      <c r="F2426" s="286" t="s">
        <v>2522</v>
      </c>
      <c r="G2426" s="287" t="s">
        <v>2524</v>
      </c>
      <c r="H2426" s="287" t="s">
        <v>2523</v>
      </c>
      <c r="I2426" s="50">
        <v>2160</v>
      </c>
      <c r="J2426" s="169"/>
      <c r="K2426" s="169"/>
      <c r="L2426" s="169"/>
      <c r="M2426" s="169"/>
      <c r="N2426" s="169"/>
      <c r="O2426" s="169"/>
      <c r="P2426" s="169"/>
      <c r="Q2426" s="169"/>
      <c r="R2426" s="169"/>
      <c r="S2426" s="207"/>
      <c r="T2426" s="169"/>
      <c r="U2426" s="169"/>
      <c r="V2426" s="169"/>
      <c r="W2426" s="180"/>
      <c r="X2426" s="207">
        <v>4</v>
      </c>
      <c r="Y2426" s="263">
        <v>2160</v>
      </c>
      <c r="Z2426" s="169"/>
      <c r="AA2426" s="169"/>
      <c r="AB2426" s="169"/>
      <c r="AC2426" s="169"/>
      <c r="AD2426" s="169"/>
      <c r="AE2426" s="169"/>
      <c r="AF2426" s="180"/>
      <c r="AG2426" s="180"/>
      <c r="AH2426" s="207">
        <v>2160</v>
      </c>
    </row>
    <row r="2427" spans="2:34" ht="24.75" x14ac:dyDescent="0.25">
      <c r="B2427" s="26"/>
      <c r="C2427" s="48" t="s">
        <v>2285</v>
      </c>
      <c r="D2427" s="49">
        <v>1</v>
      </c>
      <c r="E2427" s="23"/>
      <c r="F2427" s="286" t="s">
        <v>2522</v>
      </c>
      <c r="G2427" s="287" t="s">
        <v>2524</v>
      </c>
      <c r="H2427" s="287" t="s">
        <v>2523</v>
      </c>
      <c r="I2427" s="50">
        <v>1392</v>
      </c>
      <c r="J2427" s="169"/>
      <c r="K2427" s="169"/>
      <c r="L2427" s="169"/>
      <c r="M2427" s="169"/>
      <c r="N2427" s="169"/>
      <c r="O2427" s="169"/>
      <c r="P2427" s="169"/>
      <c r="Q2427" s="169"/>
      <c r="R2427" s="169"/>
      <c r="S2427" s="207"/>
      <c r="T2427" s="169"/>
      <c r="U2427" s="169"/>
      <c r="V2427" s="169"/>
      <c r="W2427" s="180"/>
      <c r="X2427" s="207">
        <v>1</v>
      </c>
      <c r="Y2427" s="263">
        <v>1392</v>
      </c>
      <c r="Z2427" s="169"/>
      <c r="AA2427" s="169"/>
      <c r="AB2427" s="169"/>
      <c r="AC2427" s="169"/>
      <c r="AD2427" s="169"/>
      <c r="AE2427" s="169"/>
      <c r="AF2427" s="180"/>
      <c r="AG2427" s="180"/>
      <c r="AH2427" s="207">
        <v>1392</v>
      </c>
    </row>
    <row r="2428" spans="2:34" ht="24.75" x14ac:dyDescent="0.25">
      <c r="B2428" s="26"/>
      <c r="C2428" s="48" t="s">
        <v>2286</v>
      </c>
      <c r="D2428" s="49">
        <v>8</v>
      </c>
      <c r="E2428" s="23"/>
      <c r="F2428" s="286" t="s">
        <v>2522</v>
      </c>
      <c r="G2428" s="287" t="s">
        <v>2524</v>
      </c>
      <c r="H2428" s="287" t="s">
        <v>2523</v>
      </c>
      <c r="I2428" s="50">
        <v>6644.16</v>
      </c>
      <c r="J2428" s="169"/>
      <c r="K2428" s="169"/>
      <c r="L2428" s="169"/>
      <c r="M2428" s="169"/>
      <c r="N2428" s="169"/>
      <c r="O2428" s="169"/>
      <c r="P2428" s="169"/>
      <c r="Q2428" s="169"/>
      <c r="R2428" s="169"/>
      <c r="S2428" s="207"/>
      <c r="T2428" s="169"/>
      <c r="U2428" s="169"/>
      <c r="V2428" s="169"/>
      <c r="W2428" s="180"/>
      <c r="X2428" s="207">
        <v>8</v>
      </c>
      <c r="Y2428" s="263">
        <v>6644.16</v>
      </c>
      <c r="Z2428" s="169"/>
      <c r="AA2428" s="169"/>
      <c r="AB2428" s="169"/>
      <c r="AC2428" s="169"/>
      <c r="AD2428" s="169"/>
      <c r="AE2428" s="169"/>
      <c r="AF2428" s="180"/>
      <c r="AG2428" s="180"/>
      <c r="AH2428" s="207">
        <v>6644.16</v>
      </c>
    </row>
    <row r="2429" spans="2:34" ht="24.75" x14ac:dyDescent="0.25">
      <c r="B2429" s="26"/>
      <c r="C2429" s="48" t="s">
        <v>2287</v>
      </c>
      <c r="D2429" s="49">
        <v>15</v>
      </c>
      <c r="E2429" s="23"/>
      <c r="F2429" s="286" t="s">
        <v>2522</v>
      </c>
      <c r="G2429" s="287" t="s">
        <v>2524</v>
      </c>
      <c r="H2429" s="287" t="s">
        <v>2523</v>
      </c>
      <c r="I2429" s="50">
        <v>4350</v>
      </c>
      <c r="J2429" s="169"/>
      <c r="K2429" s="169"/>
      <c r="L2429" s="169"/>
      <c r="M2429" s="169"/>
      <c r="N2429" s="169"/>
      <c r="O2429" s="169"/>
      <c r="P2429" s="169"/>
      <c r="Q2429" s="169"/>
      <c r="R2429" s="169"/>
      <c r="S2429" s="207"/>
      <c r="T2429" s="169"/>
      <c r="U2429" s="169"/>
      <c r="V2429" s="169"/>
      <c r="W2429" s="180"/>
      <c r="X2429" s="207">
        <v>15</v>
      </c>
      <c r="Y2429" s="263">
        <v>4350</v>
      </c>
      <c r="Z2429" s="169"/>
      <c r="AA2429" s="169"/>
      <c r="AB2429" s="169"/>
      <c r="AC2429" s="169"/>
      <c r="AD2429" s="169"/>
      <c r="AE2429" s="169"/>
      <c r="AF2429" s="180"/>
      <c r="AG2429" s="180"/>
      <c r="AH2429" s="207">
        <v>4350</v>
      </c>
    </row>
    <row r="2430" spans="2:34" ht="24.75" x14ac:dyDescent="0.25">
      <c r="B2430" s="26"/>
      <c r="C2430" s="48" t="s">
        <v>2288</v>
      </c>
      <c r="D2430" s="49">
        <v>2</v>
      </c>
      <c r="E2430" s="23"/>
      <c r="F2430" s="286" t="s">
        <v>2522</v>
      </c>
      <c r="G2430" s="287" t="s">
        <v>2524</v>
      </c>
      <c r="H2430" s="287" t="s">
        <v>2523</v>
      </c>
      <c r="I2430" s="50">
        <v>1855.9999999999998</v>
      </c>
      <c r="J2430" s="169"/>
      <c r="K2430" s="169"/>
      <c r="L2430" s="169"/>
      <c r="M2430" s="169"/>
      <c r="N2430" s="169"/>
      <c r="O2430" s="169"/>
      <c r="P2430" s="169"/>
      <c r="Q2430" s="169"/>
      <c r="R2430" s="169"/>
      <c r="S2430" s="207"/>
      <c r="T2430" s="169"/>
      <c r="U2430" s="169"/>
      <c r="V2430" s="169"/>
      <c r="W2430" s="180"/>
      <c r="X2430" s="207">
        <v>2</v>
      </c>
      <c r="Y2430" s="263">
        <v>1855.9999999999998</v>
      </c>
      <c r="Z2430" s="169"/>
      <c r="AA2430" s="169"/>
      <c r="AB2430" s="169"/>
      <c r="AC2430" s="169"/>
      <c r="AD2430" s="169"/>
      <c r="AE2430" s="169"/>
      <c r="AF2430" s="180"/>
      <c r="AG2430" s="180"/>
      <c r="AH2430" s="207">
        <v>1855.9999999999998</v>
      </c>
    </row>
    <row r="2431" spans="2:34" ht="24.75" x14ac:dyDescent="0.25">
      <c r="B2431" s="26"/>
      <c r="C2431" s="48" t="s">
        <v>2288</v>
      </c>
      <c r="D2431" s="49">
        <v>5000</v>
      </c>
      <c r="E2431" s="23"/>
      <c r="F2431" s="286" t="s">
        <v>2522</v>
      </c>
      <c r="G2431" s="287" t="s">
        <v>2524</v>
      </c>
      <c r="H2431" s="287" t="s">
        <v>2523</v>
      </c>
      <c r="I2431" s="50">
        <v>17500</v>
      </c>
      <c r="J2431" s="169"/>
      <c r="K2431" s="169"/>
      <c r="L2431" s="169"/>
      <c r="M2431" s="169"/>
      <c r="N2431" s="169"/>
      <c r="O2431" s="169"/>
      <c r="P2431" s="169"/>
      <c r="Q2431" s="169"/>
      <c r="R2431" s="169"/>
      <c r="S2431" s="207"/>
      <c r="T2431" s="169"/>
      <c r="U2431" s="169"/>
      <c r="V2431" s="169"/>
      <c r="W2431" s="180"/>
      <c r="X2431" s="207">
        <v>5000</v>
      </c>
      <c r="Y2431" s="263">
        <v>17500</v>
      </c>
      <c r="Z2431" s="169"/>
      <c r="AA2431" s="169"/>
      <c r="AB2431" s="169"/>
      <c r="AC2431" s="169"/>
      <c r="AD2431" s="169"/>
      <c r="AE2431" s="169"/>
      <c r="AF2431" s="180"/>
      <c r="AG2431" s="180"/>
      <c r="AH2431" s="207">
        <v>17500</v>
      </c>
    </row>
    <row r="2432" spans="2:34" ht="24.75" x14ac:dyDescent="0.25">
      <c r="B2432" s="26"/>
      <c r="C2432" s="48" t="s">
        <v>2289</v>
      </c>
      <c r="D2432" s="49">
        <v>1</v>
      </c>
      <c r="E2432" s="23"/>
      <c r="F2432" s="286" t="s">
        <v>2522</v>
      </c>
      <c r="G2432" s="287" t="s">
        <v>2524</v>
      </c>
      <c r="H2432" s="287" t="s">
        <v>2523</v>
      </c>
      <c r="I2432" s="50">
        <v>2088</v>
      </c>
      <c r="J2432" s="169"/>
      <c r="K2432" s="169"/>
      <c r="L2432" s="169"/>
      <c r="M2432" s="169"/>
      <c r="N2432" s="169"/>
      <c r="O2432" s="169"/>
      <c r="P2432" s="169"/>
      <c r="Q2432" s="169"/>
      <c r="R2432" s="169"/>
      <c r="S2432" s="207"/>
      <c r="T2432" s="169"/>
      <c r="U2432" s="169"/>
      <c r="V2432" s="169"/>
      <c r="W2432" s="180"/>
      <c r="X2432" s="207">
        <v>1</v>
      </c>
      <c r="Y2432" s="263">
        <v>2088</v>
      </c>
      <c r="Z2432" s="169"/>
      <c r="AA2432" s="169"/>
      <c r="AB2432" s="169"/>
      <c r="AC2432" s="169"/>
      <c r="AD2432" s="169"/>
      <c r="AE2432" s="169"/>
      <c r="AF2432" s="180"/>
      <c r="AG2432" s="180"/>
      <c r="AH2432" s="207">
        <v>2088</v>
      </c>
    </row>
    <row r="2433" spans="2:34" ht="24.75" x14ac:dyDescent="0.25">
      <c r="B2433" s="26"/>
      <c r="C2433" s="48" t="s">
        <v>2290</v>
      </c>
      <c r="D2433" s="49">
        <v>5000</v>
      </c>
      <c r="E2433" s="23"/>
      <c r="F2433" s="286" t="s">
        <v>2522</v>
      </c>
      <c r="G2433" s="287" t="s">
        <v>2524</v>
      </c>
      <c r="H2433" s="287" t="s">
        <v>2523</v>
      </c>
      <c r="I2433" s="50">
        <v>7500</v>
      </c>
      <c r="J2433" s="169"/>
      <c r="K2433" s="169"/>
      <c r="L2433" s="169"/>
      <c r="M2433" s="169"/>
      <c r="N2433" s="169"/>
      <c r="O2433" s="169"/>
      <c r="P2433" s="169"/>
      <c r="Q2433" s="169"/>
      <c r="R2433" s="169"/>
      <c r="S2433" s="207"/>
      <c r="T2433" s="169">
        <v>1</v>
      </c>
      <c r="U2433" s="169">
        <v>870</v>
      </c>
      <c r="V2433" s="169"/>
      <c r="W2433" s="180"/>
      <c r="X2433" s="207">
        <v>4999</v>
      </c>
      <c r="Y2433" s="263">
        <v>6630</v>
      </c>
      <c r="Z2433" s="169"/>
      <c r="AA2433" s="169"/>
      <c r="AB2433" s="169"/>
      <c r="AC2433" s="169"/>
      <c r="AD2433" s="169"/>
      <c r="AE2433" s="169"/>
      <c r="AF2433" s="180"/>
      <c r="AG2433" s="180"/>
      <c r="AH2433" s="207">
        <v>7500</v>
      </c>
    </row>
    <row r="2434" spans="2:34" x14ac:dyDescent="0.25">
      <c r="B2434" s="6">
        <v>3700</v>
      </c>
      <c r="C2434" s="90" t="s">
        <v>2291</v>
      </c>
      <c r="D2434" s="6"/>
      <c r="E2434" s="6"/>
      <c r="F2434" s="6"/>
      <c r="G2434" s="6"/>
      <c r="H2434" s="6"/>
      <c r="I2434" s="9">
        <v>-1.8189894035458565E-12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9">
        <v>0</v>
      </c>
      <c r="W2434" s="9">
        <v>0</v>
      </c>
      <c r="X2434" s="196">
        <v>0</v>
      </c>
      <c r="Y2434" s="272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9">
        <v>0</v>
      </c>
      <c r="AH2434" s="9">
        <v>0</v>
      </c>
    </row>
    <row r="2435" spans="2:34" x14ac:dyDescent="0.25">
      <c r="B2435" s="11">
        <v>371</v>
      </c>
      <c r="C2435" s="79" t="s">
        <v>2292</v>
      </c>
      <c r="D2435" s="11"/>
      <c r="E2435" s="11"/>
      <c r="F2435" s="11"/>
      <c r="G2435" s="11"/>
      <c r="H2435" s="11"/>
      <c r="I2435" s="13">
        <v>0</v>
      </c>
      <c r="J2435" s="13">
        <v>0</v>
      </c>
      <c r="K2435" s="13">
        <v>0</v>
      </c>
      <c r="L2435" s="13">
        <v>0</v>
      </c>
      <c r="M2435" s="13">
        <v>0</v>
      </c>
      <c r="N2435" s="13">
        <v>0</v>
      </c>
      <c r="O2435" s="13">
        <v>0</v>
      </c>
      <c r="P2435" s="13">
        <v>0</v>
      </c>
      <c r="Q2435" s="13">
        <v>0</v>
      </c>
      <c r="R2435" s="13">
        <v>0</v>
      </c>
      <c r="S2435" s="13">
        <v>0</v>
      </c>
      <c r="T2435" s="13">
        <v>0</v>
      </c>
      <c r="U2435" s="13">
        <v>0</v>
      </c>
      <c r="V2435" s="13">
        <v>0</v>
      </c>
      <c r="W2435" s="13">
        <v>0</v>
      </c>
      <c r="X2435" s="170">
        <v>0</v>
      </c>
      <c r="Y2435" s="273">
        <v>0</v>
      </c>
      <c r="Z2435" s="13">
        <v>0</v>
      </c>
      <c r="AA2435" s="13">
        <v>0</v>
      </c>
      <c r="AB2435" s="13">
        <v>0</v>
      </c>
      <c r="AC2435" s="13">
        <v>0</v>
      </c>
      <c r="AD2435" s="13">
        <v>0</v>
      </c>
      <c r="AE2435" s="13">
        <v>0</v>
      </c>
      <c r="AF2435" s="13">
        <v>0</v>
      </c>
      <c r="AG2435" s="13">
        <v>0</v>
      </c>
      <c r="AH2435" s="13">
        <v>0</v>
      </c>
    </row>
    <row r="2436" spans="2:34" x14ac:dyDescent="0.25">
      <c r="B2436" s="15">
        <v>37101</v>
      </c>
      <c r="C2436" s="67" t="s">
        <v>2292</v>
      </c>
      <c r="D2436" s="15"/>
      <c r="E2436" s="15"/>
      <c r="F2436" s="15"/>
      <c r="G2436" s="15"/>
      <c r="H2436" s="15"/>
      <c r="I2436" s="18">
        <v>0</v>
      </c>
      <c r="J2436" s="18">
        <v>0</v>
      </c>
      <c r="K2436" s="18">
        <v>0</v>
      </c>
      <c r="L2436" s="18">
        <v>0</v>
      </c>
      <c r="M2436" s="18">
        <v>0</v>
      </c>
      <c r="N2436" s="18">
        <v>0</v>
      </c>
      <c r="O2436" s="18">
        <v>0</v>
      </c>
      <c r="P2436" s="18">
        <v>0</v>
      </c>
      <c r="Q2436" s="18">
        <v>0</v>
      </c>
      <c r="R2436" s="18">
        <v>0</v>
      </c>
      <c r="S2436" s="18">
        <v>0</v>
      </c>
      <c r="T2436" s="18">
        <v>0</v>
      </c>
      <c r="U2436" s="18">
        <v>0</v>
      </c>
      <c r="V2436" s="18">
        <v>0</v>
      </c>
      <c r="W2436" s="18">
        <v>0</v>
      </c>
      <c r="X2436" s="172">
        <v>0</v>
      </c>
      <c r="Y2436" s="275">
        <v>0</v>
      </c>
      <c r="Z2436" s="18">
        <v>0</v>
      </c>
      <c r="AA2436" s="18">
        <v>0</v>
      </c>
      <c r="AB2436" s="18">
        <v>0</v>
      </c>
      <c r="AC2436" s="18">
        <v>0</v>
      </c>
      <c r="AD2436" s="18">
        <v>0</v>
      </c>
      <c r="AE2436" s="18">
        <v>0</v>
      </c>
      <c r="AF2436" s="18">
        <v>0</v>
      </c>
      <c r="AG2436" s="18">
        <v>0</v>
      </c>
      <c r="AH2436" s="18">
        <v>0</v>
      </c>
    </row>
    <row r="2437" spans="2:34" ht="24.75" x14ac:dyDescent="0.25">
      <c r="B2437" s="26"/>
      <c r="C2437" s="48" t="s">
        <v>2293</v>
      </c>
      <c r="D2437" s="49">
        <v>0</v>
      </c>
      <c r="E2437" s="23"/>
      <c r="F2437" s="286" t="s">
        <v>2522</v>
      </c>
      <c r="G2437" s="287" t="s">
        <v>2524</v>
      </c>
      <c r="H2437" s="287" t="s">
        <v>2523</v>
      </c>
      <c r="I2437" s="50">
        <v>0</v>
      </c>
      <c r="J2437" s="169"/>
      <c r="K2437" s="169"/>
      <c r="L2437" s="169"/>
      <c r="M2437" s="169"/>
      <c r="N2437" s="169"/>
      <c r="O2437" s="169"/>
      <c r="P2437" s="169"/>
      <c r="Q2437" s="169"/>
      <c r="R2437" s="169"/>
      <c r="S2437" s="207"/>
      <c r="T2437" s="169"/>
      <c r="U2437" s="169"/>
      <c r="V2437" s="169"/>
      <c r="W2437" s="180"/>
      <c r="X2437" s="207">
        <v>0</v>
      </c>
      <c r="Y2437" s="263">
        <v>0</v>
      </c>
      <c r="Z2437" s="169"/>
      <c r="AA2437" s="169"/>
      <c r="AB2437" s="169"/>
      <c r="AC2437" s="169"/>
      <c r="AD2437" s="169"/>
      <c r="AE2437" s="169"/>
      <c r="AF2437" s="180"/>
      <c r="AG2437" s="180"/>
      <c r="AH2437" s="207">
        <v>0</v>
      </c>
    </row>
    <row r="2438" spans="2:34" ht="24.75" x14ac:dyDescent="0.25">
      <c r="B2438" s="26"/>
      <c r="C2438" s="48" t="s">
        <v>2294</v>
      </c>
      <c r="D2438" s="57">
        <v>0</v>
      </c>
      <c r="E2438" s="23"/>
      <c r="F2438" s="286" t="s">
        <v>2522</v>
      </c>
      <c r="G2438" s="287" t="s">
        <v>2524</v>
      </c>
      <c r="H2438" s="287" t="s">
        <v>2523</v>
      </c>
      <c r="I2438" s="50">
        <v>0</v>
      </c>
      <c r="J2438" s="169"/>
      <c r="K2438" s="169"/>
      <c r="L2438" s="169"/>
      <c r="M2438" s="169"/>
      <c r="N2438" s="169"/>
      <c r="O2438" s="169"/>
      <c r="P2438" s="169"/>
      <c r="Q2438" s="169"/>
      <c r="R2438" s="169"/>
      <c r="S2438" s="207"/>
      <c r="T2438" s="169"/>
      <c r="U2438" s="169"/>
      <c r="V2438" s="169"/>
      <c r="W2438" s="180"/>
      <c r="X2438" s="207">
        <v>0</v>
      </c>
      <c r="Y2438" s="263">
        <v>0</v>
      </c>
      <c r="Z2438" s="169"/>
      <c r="AA2438" s="169"/>
      <c r="AB2438" s="169"/>
      <c r="AC2438" s="169"/>
      <c r="AD2438" s="169"/>
      <c r="AE2438" s="169"/>
      <c r="AF2438" s="180"/>
      <c r="AG2438" s="180"/>
      <c r="AH2438" s="207">
        <v>0</v>
      </c>
    </row>
    <row r="2439" spans="2:34" x14ac:dyDescent="0.25">
      <c r="B2439" s="11">
        <v>372</v>
      </c>
      <c r="C2439" s="79" t="s">
        <v>2295</v>
      </c>
      <c r="D2439" s="11"/>
      <c r="E2439" s="11"/>
      <c r="F2439" s="11"/>
      <c r="G2439" s="11"/>
      <c r="H2439" s="11"/>
      <c r="I2439" s="13">
        <v>0</v>
      </c>
      <c r="J2439" s="13">
        <v>0</v>
      </c>
      <c r="K2439" s="13">
        <v>0</v>
      </c>
      <c r="L2439" s="13">
        <v>0</v>
      </c>
      <c r="M2439" s="13">
        <v>0</v>
      </c>
      <c r="N2439" s="13">
        <v>0</v>
      </c>
      <c r="O2439" s="13">
        <v>0</v>
      </c>
      <c r="P2439" s="13">
        <v>0</v>
      </c>
      <c r="Q2439" s="13">
        <v>0</v>
      </c>
      <c r="R2439" s="13">
        <v>0</v>
      </c>
      <c r="S2439" s="13">
        <v>0</v>
      </c>
      <c r="T2439" s="13">
        <v>0</v>
      </c>
      <c r="U2439" s="13">
        <v>0</v>
      </c>
      <c r="V2439" s="13">
        <v>0</v>
      </c>
      <c r="W2439" s="13">
        <v>0</v>
      </c>
      <c r="X2439" s="170">
        <v>0</v>
      </c>
      <c r="Y2439" s="273">
        <v>0</v>
      </c>
      <c r="Z2439" s="13">
        <v>0</v>
      </c>
      <c r="AA2439" s="13">
        <v>0</v>
      </c>
      <c r="AB2439" s="13">
        <v>0</v>
      </c>
      <c r="AC2439" s="13">
        <v>0</v>
      </c>
      <c r="AD2439" s="13">
        <v>0</v>
      </c>
      <c r="AE2439" s="13">
        <v>0</v>
      </c>
      <c r="AF2439" s="13">
        <v>0</v>
      </c>
      <c r="AG2439" s="13">
        <v>0</v>
      </c>
      <c r="AH2439" s="13">
        <v>0</v>
      </c>
    </row>
    <row r="2440" spans="2:34" x14ac:dyDescent="0.25">
      <c r="B2440" s="15">
        <v>37201</v>
      </c>
      <c r="C2440" s="67" t="s">
        <v>2295</v>
      </c>
      <c r="D2440" s="15"/>
      <c r="E2440" s="15"/>
      <c r="F2440" s="15"/>
      <c r="G2440" s="15"/>
      <c r="H2440" s="15"/>
      <c r="I2440" s="18">
        <v>0</v>
      </c>
      <c r="J2440" s="18">
        <v>0</v>
      </c>
      <c r="K2440" s="18">
        <v>0</v>
      </c>
      <c r="L2440" s="18">
        <v>0</v>
      </c>
      <c r="M2440" s="18">
        <v>0</v>
      </c>
      <c r="N2440" s="18">
        <v>0</v>
      </c>
      <c r="O2440" s="18">
        <v>0</v>
      </c>
      <c r="P2440" s="18">
        <v>0</v>
      </c>
      <c r="Q2440" s="18">
        <v>0</v>
      </c>
      <c r="R2440" s="18">
        <v>0</v>
      </c>
      <c r="S2440" s="18">
        <v>0</v>
      </c>
      <c r="T2440" s="18">
        <v>0</v>
      </c>
      <c r="U2440" s="18">
        <v>0</v>
      </c>
      <c r="V2440" s="18">
        <v>0</v>
      </c>
      <c r="W2440" s="18">
        <v>0</v>
      </c>
      <c r="X2440" s="172">
        <v>0</v>
      </c>
      <c r="Y2440" s="275">
        <v>0</v>
      </c>
      <c r="Z2440" s="18">
        <v>0</v>
      </c>
      <c r="AA2440" s="18">
        <v>0</v>
      </c>
      <c r="AB2440" s="18">
        <v>0</v>
      </c>
      <c r="AC2440" s="18">
        <v>0</v>
      </c>
      <c r="AD2440" s="18">
        <v>0</v>
      </c>
      <c r="AE2440" s="18">
        <v>0</v>
      </c>
      <c r="AF2440" s="18">
        <v>0</v>
      </c>
      <c r="AG2440" s="18">
        <v>0</v>
      </c>
      <c r="AH2440" s="18">
        <v>0</v>
      </c>
    </row>
    <row r="2441" spans="2:34" ht="24.75" x14ac:dyDescent="0.25">
      <c r="B2441" s="26"/>
      <c r="C2441" s="48" t="s">
        <v>2295</v>
      </c>
      <c r="D2441" s="57">
        <v>0</v>
      </c>
      <c r="E2441" s="23"/>
      <c r="F2441" s="286" t="s">
        <v>2522</v>
      </c>
      <c r="G2441" s="287" t="s">
        <v>2524</v>
      </c>
      <c r="H2441" s="287" t="s">
        <v>2523</v>
      </c>
      <c r="I2441" s="50">
        <v>0</v>
      </c>
      <c r="J2441" s="169"/>
      <c r="K2441" s="169"/>
      <c r="L2441" s="169"/>
      <c r="M2441" s="169"/>
      <c r="N2441" s="169"/>
      <c r="O2441" s="169"/>
      <c r="P2441" s="169"/>
      <c r="Q2441" s="169"/>
      <c r="R2441" s="169"/>
      <c r="S2441" s="207"/>
      <c r="T2441" s="169"/>
      <c r="U2441" s="169"/>
      <c r="V2441" s="169"/>
      <c r="W2441" s="180"/>
      <c r="X2441" s="207">
        <v>0</v>
      </c>
      <c r="Y2441" s="263">
        <v>0</v>
      </c>
      <c r="Z2441" s="169"/>
      <c r="AA2441" s="169"/>
      <c r="AB2441" s="169"/>
      <c r="AC2441" s="169"/>
      <c r="AD2441" s="169"/>
      <c r="AE2441" s="169"/>
      <c r="AF2441" s="180"/>
      <c r="AG2441" s="180"/>
      <c r="AH2441" s="207">
        <v>0</v>
      </c>
    </row>
    <row r="2442" spans="2:34" ht="24.75" x14ac:dyDescent="0.25">
      <c r="B2442" s="123"/>
      <c r="C2442" s="48" t="s">
        <v>2296</v>
      </c>
      <c r="D2442" s="49">
        <v>0</v>
      </c>
      <c r="E2442" s="23"/>
      <c r="F2442" s="286" t="s">
        <v>2522</v>
      </c>
      <c r="G2442" s="287" t="s">
        <v>2524</v>
      </c>
      <c r="H2442" s="287" t="s">
        <v>2523</v>
      </c>
      <c r="I2442" s="50">
        <v>0</v>
      </c>
      <c r="J2442" s="169"/>
      <c r="K2442" s="169"/>
      <c r="L2442" s="169"/>
      <c r="M2442" s="169"/>
      <c r="N2442" s="169"/>
      <c r="O2442" s="169"/>
      <c r="P2442" s="169"/>
      <c r="Q2442" s="169"/>
      <c r="R2442" s="169"/>
      <c r="S2442" s="207"/>
      <c r="T2442" s="169"/>
      <c r="U2442" s="169"/>
      <c r="V2442" s="169"/>
      <c r="W2442" s="180"/>
      <c r="X2442" s="207">
        <v>0</v>
      </c>
      <c r="Y2442" s="263">
        <v>0</v>
      </c>
      <c r="Z2442" s="169"/>
      <c r="AA2442" s="169"/>
      <c r="AB2442" s="169"/>
      <c r="AC2442" s="169"/>
      <c r="AD2442" s="169"/>
      <c r="AE2442" s="169"/>
      <c r="AF2442" s="180"/>
      <c r="AG2442" s="180"/>
      <c r="AH2442" s="207">
        <v>0</v>
      </c>
    </row>
    <row r="2443" spans="2:34" x14ac:dyDescent="0.25">
      <c r="B2443" s="11">
        <v>375</v>
      </c>
      <c r="C2443" s="79" t="s">
        <v>2297</v>
      </c>
      <c r="D2443" s="11"/>
      <c r="E2443" s="11"/>
      <c r="F2443" s="11"/>
      <c r="G2443" s="11"/>
      <c r="H2443" s="11"/>
      <c r="I2443" s="13">
        <v>0</v>
      </c>
      <c r="J2443" s="13">
        <v>0</v>
      </c>
      <c r="K2443" s="13">
        <v>0</v>
      </c>
      <c r="L2443" s="13">
        <v>0</v>
      </c>
      <c r="M2443" s="13">
        <v>0</v>
      </c>
      <c r="N2443" s="13">
        <v>0</v>
      </c>
      <c r="O2443" s="13">
        <v>0</v>
      </c>
      <c r="P2443" s="13">
        <v>0</v>
      </c>
      <c r="Q2443" s="13">
        <v>0</v>
      </c>
      <c r="R2443" s="13">
        <v>0</v>
      </c>
      <c r="S2443" s="13">
        <v>0</v>
      </c>
      <c r="T2443" s="13">
        <v>0</v>
      </c>
      <c r="U2443" s="13">
        <v>0</v>
      </c>
      <c r="V2443" s="13">
        <v>0</v>
      </c>
      <c r="W2443" s="13">
        <v>0</v>
      </c>
      <c r="X2443" s="170">
        <v>0</v>
      </c>
      <c r="Y2443" s="273">
        <v>0</v>
      </c>
      <c r="Z2443" s="13">
        <v>0</v>
      </c>
      <c r="AA2443" s="13">
        <v>0</v>
      </c>
      <c r="AB2443" s="13">
        <v>0</v>
      </c>
      <c r="AC2443" s="13">
        <v>0</v>
      </c>
      <c r="AD2443" s="13">
        <v>0</v>
      </c>
      <c r="AE2443" s="13">
        <v>0</v>
      </c>
      <c r="AF2443" s="13">
        <v>0</v>
      </c>
      <c r="AG2443" s="13">
        <v>0</v>
      </c>
      <c r="AH2443" s="13">
        <v>0</v>
      </c>
    </row>
    <row r="2444" spans="2:34" x14ac:dyDescent="0.25">
      <c r="B2444" s="15">
        <v>37501</v>
      </c>
      <c r="C2444" s="67" t="s">
        <v>2298</v>
      </c>
      <c r="D2444" s="15"/>
      <c r="E2444" s="15"/>
      <c r="F2444" s="15"/>
      <c r="G2444" s="15"/>
      <c r="H2444" s="15"/>
      <c r="I2444" s="18">
        <v>0</v>
      </c>
      <c r="J2444" s="18">
        <v>0</v>
      </c>
      <c r="K2444" s="18">
        <v>0</v>
      </c>
      <c r="L2444" s="18">
        <v>0</v>
      </c>
      <c r="M2444" s="18">
        <v>0</v>
      </c>
      <c r="N2444" s="18">
        <v>0</v>
      </c>
      <c r="O2444" s="18">
        <v>0</v>
      </c>
      <c r="P2444" s="18">
        <v>0</v>
      </c>
      <c r="Q2444" s="18">
        <v>0</v>
      </c>
      <c r="R2444" s="18">
        <v>0</v>
      </c>
      <c r="S2444" s="18">
        <v>0</v>
      </c>
      <c r="T2444" s="18">
        <v>0</v>
      </c>
      <c r="U2444" s="18">
        <v>0</v>
      </c>
      <c r="V2444" s="18">
        <v>0</v>
      </c>
      <c r="W2444" s="18">
        <v>0</v>
      </c>
      <c r="X2444" s="172">
        <v>0</v>
      </c>
      <c r="Y2444" s="275">
        <v>0</v>
      </c>
      <c r="Z2444" s="18">
        <v>0</v>
      </c>
      <c r="AA2444" s="18">
        <v>0</v>
      </c>
      <c r="AB2444" s="18">
        <v>0</v>
      </c>
      <c r="AC2444" s="18">
        <v>0</v>
      </c>
      <c r="AD2444" s="18">
        <v>0</v>
      </c>
      <c r="AE2444" s="18">
        <v>0</v>
      </c>
      <c r="AF2444" s="18">
        <v>0</v>
      </c>
      <c r="AG2444" s="18">
        <v>0</v>
      </c>
      <c r="AH2444" s="18">
        <v>0</v>
      </c>
    </row>
    <row r="2445" spans="2:34" ht="24.75" x14ac:dyDescent="0.25">
      <c r="B2445" s="131"/>
      <c r="C2445" s="48" t="s">
        <v>2299</v>
      </c>
      <c r="D2445" s="49">
        <v>0</v>
      </c>
      <c r="E2445" s="23"/>
      <c r="F2445" s="286" t="s">
        <v>2522</v>
      </c>
      <c r="G2445" s="287" t="s">
        <v>2524</v>
      </c>
      <c r="H2445" s="287" t="s">
        <v>2523</v>
      </c>
      <c r="I2445" s="50">
        <v>0</v>
      </c>
      <c r="J2445" s="169"/>
      <c r="K2445" s="169"/>
      <c r="L2445" s="169"/>
      <c r="M2445" s="169"/>
      <c r="N2445" s="169"/>
      <c r="O2445" s="169"/>
      <c r="P2445" s="169"/>
      <c r="Q2445" s="169"/>
      <c r="R2445" s="169"/>
      <c r="S2445" s="207"/>
      <c r="T2445" s="169"/>
      <c r="U2445" s="169"/>
      <c r="V2445" s="169"/>
      <c r="W2445" s="180"/>
      <c r="X2445" s="207">
        <v>0</v>
      </c>
      <c r="Y2445" s="263">
        <v>0</v>
      </c>
      <c r="Z2445" s="169"/>
      <c r="AA2445" s="169"/>
      <c r="AB2445" s="169"/>
      <c r="AC2445" s="169"/>
      <c r="AD2445" s="169"/>
      <c r="AE2445" s="169"/>
      <c r="AF2445" s="180"/>
      <c r="AG2445" s="180"/>
      <c r="AH2445" s="207">
        <v>0</v>
      </c>
    </row>
    <row r="2446" spans="2:34" ht="24.75" x14ac:dyDescent="0.25">
      <c r="B2446" s="131"/>
      <c r="C2446" s="48" t="s">
        <v>2300</v>
      </c>
      <c r="D2446" s="57">
        <v>0</v>
      </c>
      <c r="E2446" s="23"/>
      <c r="F2446" s="286" t="s">
        <v>2522</v>
      </c>
      <c r="G2446" s="287" t="s">
        <v>2524</v>
      </c>
      <c r="H2446" s="287" t="s">
        <v>2523</v>
      </c>
      <c r="I2446" s="50">
        <v>0</v>
      </c>
      <c r="J2446" s="169">
        <v>0</v>
      </c>
      <c r="K2446" s="169"/>
      <c r="L2446" s="169"/>
      <c r="M2446" s="169"/>
      <c r="N2446" s="169"/>
      <c r="O2446" s="169"/>
      <c r="P2446" s="169"/>
      <c r="Q2446" s="169"/>
      <c r="R2446" s="169"/>
      <c r="S2446" s="207"/>
      <c r="T2446" s="169"/>
      <c r="U2446" s="169"/>
      <c r="V2446" s="169"/>
      <c r="W2446" s="180"/>
      <c r="X2446" s="207">
        <v>0</v>
      </c>
      <c r="Y2446" s="263">
        <v>0</v>
      </c>
      <c r="Z2446" s="169"/>
      <c r="AA2446" s="169"/>
      <c r="AB2446" s="169"/>
      <c r="AC2446" s="169"/>
      <c r="AD2446" s="169"/>
      <c r="AE2446" s="169"/>
      <c r="AF2446" s="180"/>
      <c r="AG2446" s="180"/>
      <c r="AH2446" s="207">
        <v>0</v>
      </c>
    </row>
    <row r="2447" spans="2:34" ht="24.75" x14ac:dyDescent="0.25">
      <c r="B2447" s="131"/>
      <c r="C2447" s="48" t="s">
        <v>2301</v>
      </c>
      <c r="D2447" s="49">
        <v>0</v>
      </c>
      <c r="E2447" s="23"/>
      <c r="F2447" s="286" t="s">
        <v>2522</v>
      </c>
      <c r="G2447" s="287" t="s">
        <v>2524</v>
      </c>
      <c r="H2447" s="287" t="s">
        <v>2523</v>
      </c>
      <c r="I2447" s="50">
        <v>0</v>
      </c>
      <c r="J2447" s="169"/>
      <c r="K2447" s="169"/>
      <c r="L2447" s="169"/>
      <c r="M2447" s="169"/>
      <c r="N2447" s="169"/>
      <c r="O2447" s="169"/>
      <c r="P2447" s="169"/>
      <c r="Q2447" s="169"/>
      <c r="R2447" s="169"/>
      <c r="S2447" s="207"/>
      <c r="T2447" s="169"/>
      <c r="U2447" s="169"/>
      <c r="V2447" s="169"/>
      <c r="W2447" s="180"/>
      <c r="X2447" s="207">
        <v>0</v>
      </c>
      <c r="Y2447" s="263">
        <v>0</v>
      </c>
      <c r="Z2447" s="169"/>
      <c r="AA2447" s="169"/>
      <c r="AB2447" s="169"/>
      <c r="AC2447" s="169"/>
      <c r="AD2447" s="169"/>
      <c r="AE2447" s="169"/>
      <c r="AF2447" s="180"/>
      <c r="AG2447" s="180"/>
      <c r="AH2447" s="207">
        <v>0</v>
      </c>
    </row>
    <row r="2448" spans="2:34" ht="24.75" x14ac:dyDescent="0.25">
      <c r="B2448" s="131"/>
      <c r="C2448" s="48" t="s">
        <v>2302</v>
      </c>
      <c r="D2448" s="49">
        <v>0</v>
      </c>
      <c r="E2448" s="23"/>
      <c r="F2448" s="286" t="s">
        <v>2522</v>
      </c>
      <c r="G2448" s="287" t="s">
        <v>2524</v>
      </c>
      <c r="H2448" s="287" t="s">
        <v>2523</v>
      </c>
      <c r="I2448" s="50">
        <v>0</v>
      </c>
      <c r="J2448" s="169"/>
      <c r="K2448" s="169"/>
      <c r="L2448" s="169"/>
      <c r="M2448" s="169"/>
      <c r="N2448" s="169"/>
      <c r="O2448" s="169"/>
      <c r="P2448" s="169"/>
      <c r="Q2448" s="169"/>
      <c r="R2448" s="169"/>
      <c r="S2448" s="207"/>
      <c r="T2448" s="169"/>
      <c r="U2448" s="169"/>
      <c r="V2448" s="169"/>
      <c r="W2448" s="180"/>
      <c r="X2448" s="207">
        <v>0</v>
      </c>
      <c r="Y2448" s="263">
        <v>0</v>
      </c>
      <c r="Z2448" s="169"/>
      <c r="AA2448" s="169"/>
      <c r="AB2448" s="169"/>
      <c r="AC2448" s="169"/>
      <c r="AD2448" s="169"/>
      <c r="AE2448" s="169"/>
      <c r="AF2448" s="180"/>
      <c r="AG2448" s="180"/>
      <c r="AH2448" s="207">
        <v>0</v>
      </c>
    </row>
    <row r="2449" spans="2:34" x14ac:dyDescent="0.25">
      <c r="B2449" s="11">
        <v>379</v>
      </c>
      <c r="C2449" s="79" t="s">
        <v>2303</v>
      </c>
      <c r="D2449" s="11"/>
      <c r="E2449" s="11"/>
      <c r="F2449" s="11"/>
      <c r="G2449" s="11"/>
      <c r="H2449" s="11"/>
      <c r="I2449" s="13">
        <v>-1.8189894035458565E-12</v>
      </c>
      <c r="J2449" s="171">
        <v>0</v>
      </c>
      <c r="K2449" s="171">
        <v>0</v>
      </c>
      <c r="L2449" s="171">
        <v>0</v>
      </c>
      <c r="M2449" s="171">
        <v>0</v>
      </c>
      <c r="N2449" s="171">
        <v>0</v>
      </c>
      <c r="O2449" s="171">
        <v>0</v>
      </c>
      <c r="P2449" s="171">
        <v>0</v>
      </c>
      <c r="Q2449" s="171">
        <v>0</v>
      </c>
      <c r="R2449" s="171">
        <v>0</v>
      </c>
      <c r="S2449" s="185">
        <v>0</v>
      </c>
      <c r="T2449" s="171">
        <v>0</v>
      </c>
      <c r="U2449" s="171">
        <v>0</v>
      </c>
      <c r="V2449" s="171">
        <v>0</v>
      </c>
      <c r="W2449" s="181">
        <v>0</v>
      </c>
      <c r="X2449" s="171">
        <v>0</v>
      </c>
      <c r="Y2449" s="266">
        <v>0</v>
      </c>
      <c r="Z2449" s="171">
        <v>0</v>
      </c>
      <c r="AA2449" s="171">
        <v>0</v>
      </c>
      <c r="AB2449" s="171">
        <v>0</v>
      </c>
      <c r="AC2449" s="171">
        <v>0</v>
      </c>
      <c r="AD2449" s="171">
        <v>0</v>
      </c>
      <c r="AE2449" s="171">
        <v>0</v>
      </c>
      <c r="AF2449" s="171">
        <v>0</v>
      </c>
      <c r="AG2449" s="181">
        <v>0</v>
      </c>
      <c r="AH2449" s="185">
        <v>0</v>
      </c>
    </row>
    <row r="2450" spans="2:34" x14ac:dyDescent="0.25">
      <c r="B2450" s="15">
        <v>37901</v>
      </c>
      <c r="C2450" s="67" t="s">
        <v>2304</v>
      </c>
      <c r="D2450" s="15"/>
      <c r="E2450" s="15"/>
      <c r="F2450" s="15"/>
      <c r="G2450" s="15"/>
      <c r="H2450" s="15"/>
      <c r="I2450" s="18">
        <v>-1.8189894035458565E-12</v>
      </c>
      <c r="J2450" s="173">
        <v>0</v>
      </c>
      <c r="K2450" s="173">
        <v>0</v>
      </c>
      <c r="L2450" s="173">
        <v>0</v>
      </c>
      <c r="M2450" s="173">
        <v>0</v>
      </c>
      <c r="N2450" s="173">
        <v>0</v>
      </c>
      <c r="O2450" s="173">
        <v>0</v>
      </c>
      <c r="P2450" s="173">
        <v>0</v>
      </c>
      <c r="Q2450" s="173">
        <v>0</v>
      </c>
      <c r="R2450" s="173">
        <v>0</v>
      </c>
      <c r="S2450" s="184">
        <v>0</v>
      </c>
      <c r="T2450" s="173">
        <v>0</v>
      </c>
      <c r="U2450" s="173">
        <v>0</v>
      </c>
      <c r="V2450" s="173">
        <v>0</v>
      </c>
      <c r="W2450" s="179">
        <v>0</v>
      </c>
      <c r="X2450" s="173">
        <v>0</v>
      </c>
      <c r="Y2450" s="267">
        <v>0</v>
      </c>
      <c r="Z2450" s="173">
        <v>0</v>
      </c>
      <c r="AA2450" s="173">
        <v>0</v>
      </c>
      <c r="AB2450" s="173">
        <v>0</v>
      </c>
      <c r="AC2450" s="173">
        <v>0</v>
      </c>
      <c r="AD2450" s="173">
        <v>0</v>
      </c>
      <c r="AE2450" s="173">
        <v>0</v>
      </c>
      <c r="AF2450" s="173">
        <v>0</v>
      </c>
      <c r="AG2450" s="179">
        <v>0</v>
      </c>
      <c r="AH2450" s="184">
        <v>0</v>
      </c>
    </row>
    <row r="2451" spans="2:34" ht="24.75" x14ac:dyDescent="0.25">
      <c r="B2451" s="119"/>
      <c r="C2451" s="48" t="s">
        <v>2305</v>
      </c>
      <c r="D2451" s="49">
        <v>0</v>
      </c>
      <c r="E2451" s="23"/>
      <c r="F2451" s="286" t="s">
        <v>2522</v>
      </c>
      <c r="G2451" s="287" t="s">
        <v>2524</v>
      </c>
      <c r="H2451" s="287" t="s">
        <v>2523</v>
      </c>
      <c r="I2451" s="50">
        <v>-1.8189894035458565E-12</v>
      </c>
      <c r="J2451" s="169"/>
      <c r="K2451" s="169"/>
      <c r="L2451" s="169"/>
      <c r="M2451" s="169"/>
      <c r="N2451" s="169"/>
      <c r="O2451" s="169"/>
      <c r="P2451" s="169"/>
      <c r="Q2451" s="169"/>
      <c r="R2451" s="169"/>
      <c r="S2451" s="207"/>
      <c r="T2451" s="169"/>
      <c r="U2451" s="169"/>
      <c r="V2451" s="169"/>
      <c r="W2451" s="180"/>
      <c r="X2451" s="207">
        <v>0</v>
      </c>
      <c r="Y2451" s="263">
        <v>0</v>
      </c>
      <c r="Z2451" s="169"/>
      <c r="AA2451" s="169"/>
      <c r="AB2451" s="169"/>
      <c r="AC2451" s="169"/>
      <c r="AD2451" s="169"/>
      <c r="AE2451" s="169"/>
      <c r="AF2451" s="180"/>
      <c r="AG2451" s="180"/>
      <c r="AH2451" s="207">
        <v>0</v>
      </c>
    </row>
    <row r="2452" spans="2:34" x14ac:dyDescent="0.25">
      <c r="B2452" s="6">
        <v>3800</v>
      </c>
      <c r="C2452" s="90" t="s">
        <v>2306</v>
      </c>
      <c r="D2452" s="6"/>
      <c r="E2452" s="6"/>
      <c r="F2452" s="6"/>
      <c r="G2452" s="6"/>
      <c r="H2452" s="6"/>
      <c r="I2452" s="213">
        <v>514578.35</v>
      </c>
      <c r="J2452" s="177">
        <v>0</v>
      </c>
      <c r="K2452" s="177">
        <v>0</v>
      </c>
      <c r="L2452" s="177">
        <v>0</v>
      </c>
      <c r="M2452" s="177">
        <v>0</v>
      </c>
      <c r="N2452" s="177">
        <v>0</v>
      </c>
      <c r="O2452" s="177">
        <v>0</v>
      </c>
      <c r="P2452" s="177">
        <v>0</v>
      </c>
      <c r="Q2452" s="177">
        <v>0</v>
      </c>
      <c r="R2452" s="177">
        <v>0</v>
      </c>
      <c r="S2452" s="213">
        <v>0</v>
      </c>
      <c r="T2452" s="177">
        <v>0</v>
      </c>
      <c r="U2452" s="177">
        <v>0</v>
      </c>
      <c r="V2452" s="177">
        <v>0</v>
      </c>
      <c r="W2452" s="182">
        <v>0</v>
      </c>
      <c r="X2452" s="177">
        <v>641</v>
      </c>
      <c r="Y2452" s="265">
        <v>551118.35</v>
      </c>
      <c r="Z2452" s="177">
        <v>0</v>
      </c>
      <c r="AA2452" s="177">
        <v>0</v>
      </c>
      <c r="AB2452" s="177">
        <v>0</v>
      </c>
      <c r="AC2452" s="177">
        <v>0</v>
      </c>
      <c r="AD2452" s="177">
        <v>0</v>
      </c>
      <c r="AE2452" s="177">
        <v>0</v>
      </c>
      <c r="AF2452" s="177">
        <v>0</v>
      </c>
      <c r="AG2452" s="182">
        <v>0</v>
      </c>
      <c r="AH2452" s="213">
        <v>514578.35</v>
      </c>
    </row>
    <row r="2453" spans="2:34" x14ac:dyDescent="0.25">
      <c r="B2453" s="11">
        <v>382</v>
      </c>
      <c r="C2453" s="79" t="s">
        <v>2307</v>
      </c>
      <c r="D2453" s="11"/>
      <c r="E2453" s="11"/>
      <c r="F2453" s="11"/>
      <c r="G2453" s="11"/>
      <c r="H2453" s="11"/>
      <c r="I2453" s="13">
        <v>514578.35</v>
      </c>
      <c r="J2453" s="171">
        <v>0</v>
      </c>
      <c r="K2453" s="171">
        <v>0</v>
      </c>
      <c r="L2453" s="171">
        <v>0</v>
      </c>
      <c r="M2453" s="171">
        <v>0</v>
      </c>
      <c r="N2453" s="171">
        <v>0</v>
      </c>
      <c r="O2453" s="171">
        <v>0</v>
      </c>
      <c r="P2453" s="171">
        <v>0</v>
      </c>
      <c r="Q2453" s="171">
        <v>0</v>
      </c>
      <c r="R2453" s="171">
        <v>0</v>
      </c>
      <c r="S2453" s="185">
        <v>0</v>
      </c>
      <c r="T2453" s="171">
        <v>0</v>
      </c>
      <c r="U2453" s="171">
        <v>0</v>
      </c>
      <c r="V2453" s="171">
        <v>0</v>
      </c>
      <c r="W2453" s="181">
        <v>0</v>
      </c>
      <c r="X2453" s="171">
        <v>581</v>
      </c>
      <c r="Y2453" s="266">
        <v>514578.35</v>
      </c>
      <c r="Z2453" s="171">
        <v>0</v>
      </c>
      <c r="AA2453" s="171">
        <v>0</v>
      </c>
      <c r="AB2453" s="171">
        <v>0</v>
      </c>
      <c r="AC2453" s="171">
        <v>0</v>
      </c>
      <c r="AD2453" s="171">
        <v>0</v>
      </c>
      <c r="AE2453" s="171">
        <v>0</v>
      </c>
      <c r="AF2453" s="171">
        <v>0</v>
      </c>
      <c r="AG2453" s="181">
        <v>0</v>
      </c>
      <c r="AH2453" s="185">
        <v>514578.35</v>
      </c>
    </row>
    <row r="2454" spans="2:34" x14ac:dyDescent="0.25">
      <c r="B2454" s="15">
        <v>38201</v>
      </c>
      <c r="C2454" s="67" t="s">
        <v>2307</v>
      </c>
      <c r="D2454" s="15"/>
      <c r="E2454" s="15"/>
      <c r="F2454" s="15"/>
      <c r="G2454" s="15"/>
      <c r="H2454" s="15"/>
      <c r="I2454" s="18">
        <v>514578.35</v>
      </c>
      <c r="J2454" s="173">
        <v>0</v>
      </c>
      <c r="K2454" s="173">
        <v>0</v>
      </c>
      <c r="L2454" s="173">
        <v>0</v>
      </c>
      <c r="M2454" s="173">
        <v>0</v>
      </c>
      <c r="N2454" s="173">
        <v>0</v>
      </c>
      <c r="O2454" s="173">
        <v>0</v>
      </c>
      <c r="P2454" s="173">
        <v>0</v>
      </c>
      <c r="Q2454" s="173">
        <v>0</v>
      </c>
      <c r="R2454" s="173">
        <v>0</v>
      </c>
      <c r="S2454" s="184">
        <v>0</v>
      </c>
      <c r="T2454" s="173">
        <v>0</v>
      </c>
      <c r="U2454" s="173">
        <v>0</v>
      </c>
      <c r="V2454" s="173">
        <v>0</v>
      </c>
      <c r="W2454" s="179">
        <v>0</v>
      </c>
      <c r="X2454" s="173">
        <v>581</v>
      </c>
      <c r="Y2454" s="267">
        <v>514578.35</v>
      </c>
      <c r="Z2454" s="173">
        <v>0</v>
      </c>
      <c r="AA2454" s="173">
        <v>0</v>
      </c>
      <c r="AB2454" s="173">
        <v>0</v>
      </c>
      <c r="AC2454" s="173">
        <v>0</v>
      </c>
      <c r="AD2454" s="173">
        <v>0</v>
      </c>
      <c r="AE2454" s="173">
        <v>0</v>
      </c>
      <c r="AF2454" s="173">
        <v>0</v>
      </c>
      <c r="AG2454" s="179">
        <v>0</v>
      </c>
      <c r="AH2454" s="184">
        <v>514578.35</v>
      </c>
    </row>
    <row r="2455" spans="2:34" ht="24.75" x14ac:dyDescent="0.25">
      <c r="B2455" s="119"/>
      <c r="C2455" s="48" t="s">
        <v>2308</v>
      </c>
      <c r="D2455" s="49">
        <v>50</v>
      </c>
      <c r="E2455" s="23"/>
      <c r="F2455" s="286" t="s">
        <v>2522</v>
      </c>
      <c r="G2455" s="287" t="s">
        <v>2524</v>
      </c>
      <c r="H2455" s="287" t="s">
        <v>2523</v>
      </c>
      <c r="I2455" s="50">
        <v>14500</v>
      </c>
      <c r="J2455" s="169"/>
      <c r="K2455" s="169"/>
      <c r="L2455" s="169"/>
      <c r="M2455" s="169"/>
      <c r="N2455" s="169"/>
      <c r="O2455" s="169"/>
      <c r="P2455" s="169"/>
      <c r="Q2455" s="169"/>
      <c r="R2455" s="169"/>
      <c r="S2455" s="207"/>
      <c r="T2455" s="169"/>
      <c r="U2455" s="169"/>
      <c r="V2455" s="169"/>
      <c r="W2455" s="180"/>
      <c r="X2455" s="207">
        <v>50</v>
      </c>
      <c r="Y2455" s="263">
        <v>14500</v>
      </c>
      <c r="Z2455" s="169"/>
      <c r="AA2455" s="169"/>
      <c r="AB2455" s="169"/>
      <c r="AC2455" s="169"/>
      <c r="AD2455" s="169"/>
      <c r="AE2455" s="169"/>
      <c r="AF2455" s="180"/>
      <c r="AG2455" s="180"/>
      <c r="AH2455" s="207">
        <v>14500</v>
      </c>
    </row>
    <row r="2456" spans="2:34" ht="24.75" x14ac:dyDescent="0.25">
      <c r="B2456" s="119"/>
      <c r="C2456" s="48" t="s">
        <v>2309</v>
      </c>
      <c r="D2456" s="49">
        <v>35</v>
      </c>
      <c r="E2456" s="23"/>
      <c r="F2456" s="286" t="s">
        <v>2522</v>
      </c>
      <c r="G2456" s="287" t="s">
        <v>2524</v>
      </c>
      <c r="H2456" s="287" t="s">
        <v>2523</v>
      </c>
      <c r="I2456" s="50">
        <v>8119.9999999999991</v>
      </c>
      <c r="J2456" s="169"/>
      <c r="K2456" s="169"/>
      <c r="L2456" s="169"/>
      <c r="M2456" s="169"/>
      <c r="N2456" s="169"/>
      <c r="O2456" s="169"/>
      <c r="P2456" s="169"/>
      <c r="Q2456" s="169"/>
      <c r="R2456" s="169"/>
      <c r="S2456" s="207"/>
      <c r="T2456" s="169"/>
      <c r="U2456" s="169"/>
      <c r="V2456" s="169"/>
      <c r="W2456" s="180"/>
      <c r="X2456" s="207">
        <v>35</v>
      </c>
      <c r="Y2456" s="263">
        <v>8119.9999999999991</v>
      </c>
      <c r="Z2456" s="169"/>
      <c r="AA2456" s="169"/>
      <c r="AB2456" s="169"/>
      <c r="AC2456" s="169"/>
      <c r="AD2456" s="169"/>
      <c r="AE2456" s="169"/>
      <c r="AF2456" s="180"/>
      <c r="AG2456" s="180"/>
      <c r="AH2456" s="207">
        <v>8119.9999999999991</v>
      </c>
    </row>
    <row r="2457" spans="2:34" ht="24.75" x14ac:dyDescent="0.25">
      <c r="B2457" s="119"/>
      <c r="C2457" s="48" t="s">
        <v>2310</v>
      </c>
      <c r="D2457" s="49">
        <v>50</v>
      </c>
      <c r="E2457" s="23"/>
      <c r="F2457" s="286" t="s">
        <v>2522</v>
      </c>
      <c r="G2457" s="287" t="s">
        <v>2524</v>
      </c>
      <c r="H2457" s="287" t="s">
        <v>2523</v>
      </c>
      <c r="I2457" s="50">
        <v>9860</v>
      </c>
      <c r="J2457" s="169"/>
      <c r="K2457" s="169"/>
      <c r="L2457" s="169"/>
      <c r="M2457" s="169"/>
      <c r="N2457" s="169"/>
      <c r="O2457" s="169"/>
      <c r="P2457" s="169"/>
      <c r="Q2457" s="169"/>
      <c r="R2457" s="169"/>
      <c r="S2457" s="207"/>
      <c r="T2457" s="169"/>
      <c r="U2457" s="169"/>
      <c r="V2457" s="169"/>
      <c r="W2457" s="180"/>
      <c r="X2457" s="207">
        <v>50</v>
      </c>
      <c r="Y2457" s="263">
        <v>9860</v>
      </c>
      <c r="Z2457" s="169"/>
      <c r="AA2457" s="169"/>
      <c r="AB2457" s="169"/>
      <c r="AC2457" s="169"/>
      <c r="AD2457" s="169"/>
      <c r="AE2457" s="169"/>
      <c r="AF2457" s="180"/>
      <c r="AG2457" s="180"/>
      <c r="AH2457" s="207">
        <v>9860</v>
      </c>
    </row>
    <row r="2458" spans="2:34" ht="24.75" x14ac:dyDescent="0.25">
      <c r="B2458" s="119"/>
      <c r="C2458" s="48" t="s">
        <v>2311</v>
      </c>
      <c r="D2458" s="49">
        <v>300</v>
      </c>
      <c r="E2458" s="23"/>
      <c r="F2458" s="286" t="s">
        <v>2522</v>
      </c>
      <c r="G2458" s="287" t="s">
        <v>2524</v>
      </c>
      <c r="H2458" s="287" t="s">
        <v>2523</v>
      </c>
      <c r="I2458" s="50">
        <v>39000</v>
      </c>
      <c r="J2458" s="169"/>
      <c r="K2458" s="169"/>
      <c r="L2458" s="169"/>
      <c r="M2458" s="169"/>
      <c r="N2458" s="169"/>
      <c r="O2458" s="169"/>
      <c r="P2458" s="169"/>
      <c r="Q2458" s="169"/>
      <c r="R2458" s="169"/>
      <c r="S2458" s="207"/>
      <c r="T2458" s="169"/>
      <c r="U2458" s="169"/>
      <c r="V2458" s="169"/>
      <c r="W2458" s="180"/>
      <c r="X2458" s="207">
        <v>300</v>
      </c>
      <c r="Y2458" s="263">
        <v>39000</v>
      </c>
      <c r="Z2458" s="169"/>
      <c r="AA2458" s="169"/>
      <c r="AB2458" s="169"/>
      <c r="AC2458" s="169"/>
      <c r="AD2458" s="169"/>
      <c r="AE2458" s="169"/>
      <c r="AF2458" s="180"/>
      <c r="AG2458" s="180"/>
      <c r="AH2458" s="207">
        <v>39000</v>
      </c>
    </row>
    <row r="2459" spans="2:34" ht="24.75" x14ac:dyDescent="0.25">
      <c r="B2459" s="119"/>
      <c r="C2459" s="48" t="s">
        <v>2312</v>
      </c>
      <c r="D2459" s="49">
        <v>70</v>
      </c>
      <c r="E2459" s="23"/>
      <c r="F2459" s="286" t="s">
        <v>2522</v>
      </c>
      <c r="G2459" s="287" t="s">
        <v>2524</v>
      </c>
      <c r="H2459" s="287" t="s">
        <v>2523</v>
      </c>
      <c r="I2459" s="50">
        <v>5683.9999999999991</v>
      </c>
      <c r="J2459" s="169"/>
      <c r="K2459" s="169"/>
      <c r="L2459" s="169"/>
      <c r="M2459" s="169"/>
      <c r="N2459" s="169"/>
      <c r="O2459" s="169"/>
      <c r="P2459" s="169"/>
      <c r="Q2459" s="169"/>
      <c r="R2459" s="169"/>
      <c r="S2459" s="207"/>
      <c r="T2459" s="169"/>
      <c r="U2459" s="169"/>
      <c r="V2459" s="169"/>
      <c r="W2459" s="180"/>
      <c r="X2459" s="207">
        <v>70</v>
      </c>
      <c r="Y2459" s="263">
        <v>5683.9999999999991</v>
      </c>
      <c r="Z2459" s="169"/>
      <c r="AA2459" s="169"/>
      <c r="AB2459" s="169"/>
      <c r="AC2459" s="169"/>
      <c r="AD2459" s="169"/>
      <c r="AE2459" s="169"/>
      <c r="AF2459" s="180"/>
      <c r="AG2459" s="180"/>
      <c r="AH2459" s="207">
        <v>5683.9999999999991</v>
      </c>
    </row>
    <row r="2460" spans="2:34" ht="24.75" x14ac:dyDescent="0.25">
      <c r="B2460" s="119"/>
      <c r="C2460" s="48" t="s">
        <v>2313</v>
      </c>
      <c r="D2460" s="49">
        <v>1</v>
      </c>
      <c r="E2460" s="23"/>
      <c r="F2460" s="286" t="s">
        <v>2522</v>
      </c>
      <c r="G2460" s="287" t="s">
        <v>2524</v>
      </c>
      <c r="H2460" s="287" t="s">
        <v>2523</v>
      </c>
      <c r="I2460" s="50">
        <v>22801</v>
      </c>
      <c r="J2460" s="169"/>
      <c r="K2460" s="169"/>
      <c r="L2460" s="169"/>
      <c r="M2460" s="169"/>
      <c r="N2460" s="169"/>
      <c r="O2460" s="169"/>
      <c r="P2460" s="169"/>
      <c r="Q2460" s="169"/>
      <c r="R2460" s="169"/>
      <c r="S2460" s="207"/>
      <c r="T2460" s="169"/>
      <c r="U2460" s="169"/>
      <c r="V2460" s="169"/>
      <c r="W2460" s="180"/>
      <c r="X2460" s="207">
        <v>1</v>
      </c>
      <c r="Y2460" s="263">
        <v>22801</v>
      </c>
      <c r="Z2460" s="169"/>
      <c r="AA2460" s="169"/>
      <c r="AB2460" s="169"/>
      <c r="AC2460" s="169"/>
      <c r="AD2460" s="169"/>
      <c r="AE2460" s="169"/>
      <c r="AF2460" s="180"/>
      <c r="AG2460" s="180"/>
      <c r="AH2460" s="207">
        <v>22801</v>
      </c>
    </row>
    <row r="2461" spans="2:34" ht="24.75" x14ac:dyDescent="0.25">
      <c r="B2461" s="119"/>
      <c r="C2461" s="48" t="s">
        <v>2314</v>
      </c>
      <c r="D2461" s="49">
        <v>1</v>
      </c>
      <c r="E2461" s="23"/>
      <c r="F2461" s="286" t="s">
        <v>2522</v>
      </c>
      <c r="G2461" s="287" t="s">
        <v>2524</v>
      </c>
      <c r="H2461" s="287" t="s">
        <v>2523</v>
      </c>
      <c r="I2461" s="50">
        <v>100000</v>
      </c>
      <c r="J2461" s="169"/>
      <c r="K2461" s="169"/>
      <c r="L2461" s="169"/>
      <c r="M2461" s="169"/>
      <c r="N2461" s="169"/>
      <c r="O2461" s="169"/>
      <c r="P2461" s="169"/>
      <c r="Q2461" s="169"/>
      <c r="R2461" s="169"/>
      <c r="S2461" s="207"/>
      <c r="T2461" s="169"/>
      <c r="U2461" s="169"/>
      <c r="V2461" s="169"/>
      <c r="W2461" s="180"/>
      <c r="X2461" s="207">
        <v>1</v>
      </c>
      <c r="Y2461" s="263">
        <v>100000</v>
      </c>
      <c r="Z2461" s="169"/>
      <c r="AA2461" s="169"/>
      <c r="AB2461" s="169"/>
      <c r="AC2461" s="169"/>
      <c r="AD2461" s="169"/>
      <c r="AE2461" s="169"/>
      <c r="AF2461" s="180"/>
      <c r="AG2461" s="180"/>
      <c r="AH2461" s="207">
        <v>100000</v>
      </c>
    </row>
    <row r="2462" spans="2:34" ht="24.75" x14ac:dyDescent="0.25">
      <c r="B2462" s="119"/>
      <c r="C2462" s="48" t="s">
        <v>2315</v>
      </c>
      <c r="D2462" s="49">
        <v>1</v>
      </c>
      <c r="E2462" s="23"/>
      <c r="F2462" s="286" t="s">
        <v>2522</v>
      </c>
      <c r="G2462" s="287" t="s">
        <v>2524</v>
      </c>
      <c r="H2462" s="287" t="s">
        <v>2523</v>
      </c>
      <c r="I2462" s="50">
        <v>70000</v>
      </c>
      <c r="J2462" s="169"/>
      <c r="K2462" s="169"/>
      <c r="L2462" s="169"/>
      <c r="M2462" s="169"/>
      <c r="N2462" s="169"/>
      <c r="O2462" s="169"/>
      <c r="P2462" s="169"/>
      <c r="Q2462" s="169"/>
      <c r="R2462" s="169"/>
      <c r="S2462" s="207"/>
      <c r="T2462" s="169"/>
      <c r="U2462" s="169"/>
      <c r="V2462" s="169"/>
      <c r="W2462" s="180"/>
      <c r="X2462" s="207">
        <v>1</v>
      </c>
      <c r="Y2462" s="263">
        <v>70000</v>
      </c>
      <c r="Z2462" s="169"/>
      <c r="AA2462" s="169"/>
      <c r="AB2462" s="169"/>
      <c r="AC2462" s="169"/>
      <c r="AD2462" s="169"/>
      <c r="AE2462" s="169"/>
      <c r="AF2462" s="180"/>
      <c r="AG2462" s="180"/>
      <c r="AH2462" s="207">
        <v>70000</v>
      </c>
    </row>
    <row r="2463" spans="2:34" ht="24.75" x14ac:dyDescent="0.25">
      <c r="B2463" s="119"/>
      <c r="C2463" s="48" t="s">
        <v>2316</v>
      </c>
      <c r="D2463" s="49">
        <v>1</v>
      </c>
      <c r="E2463" s="23"/>
      <c r="F2463" s="286" t="s">
        <v>2522</v>
      </c>
      <c r="G2463" s="287" t="s">
        <v>2524</v>
      </c>
      <c r="H2463" s="287" t="s">
        <v>2523</v>
      </c>
      <c r="I2463" s="50">
        <v>199779.35</v>
      </c>
      <c r="J2463" s="169"/>
      <c r="K2463" s="169"/>
      <c r="L2463" s="169"/>
      <c r="M2463" s="169"/>
      <c r="N2463" s="169"/>
      <c r="O2463" s="169"/>
      <c r="P2463" s="169"/>
      <c r="Q2463" s="169"/>
      <c r="R2463" s="169"/>
      <c r="S2463" s="207"/>
      <c r="T2463" s="169"/>
      <c r="U2463" s="169"/>
      <c r="V2463" s="169"/>
      <c r="W2463" s="180"/>
      <c r="X2463" s="207">
        <v>1</v>
      </c>
      <c r="Y2463" s="263">
        <v>199779.35</v>
      </c>
      <c r="Z2463" s="169"/>
      <c r="AA2463" s="169"/>
      <c r="AB2463" s="169"/>
      <c r="AC2463" s="169"/>
      <c r="AD2463" s="169"/>
      <c r="AE2463" s="169"/>
      <c r="AF2463" s="180"/>
      <c r="AG2463" s="180"/>
      <c r="AH2463" s="207">
        <v>199779.35</v>
      </c>
    </row>
    <row r="2464" spans="2:34" ht="24.75" x14ac:dyDescent="0.25">
      <c r="B2464" s="119"/>
      <c r="C2464" s="48" t="s">
        <v>2317</v>
      </c>
      <c r="D2464" s="49">
        <v>1</v>
      </c>
      <c r="E2464" s="23"/>
      <c r="F2464" s="286" t="s">
        <v>2522</v>
      </c>
      <c r="G2464" s="287" t="s">
        <v>2524</v>
      </c>
      <c r="H2464" s="287" t="s">
        <v>2523</v>
      </c>
      <c r="I2464" s="50">
        <v>11600</v>
      </c>
      <c r="J2464" s="169"/>
      <c r="K2464" s="169"/>
      <c r="L2464" s="169"/>
      <c r="M2464" s="169"/>
      <c r="N2464" s="169"/>
      <c r="O2464" s="169"/>
      <c r="P2464" s="169"/>
      <c r="Q2464" s="169"/>
      <c r="R2464" s="169"/>
      <c r="S2464" s="207"/>
      <c r="T2464" s="169"/>
      <c r="U2464" s="169"/>
      <c r="V2464" s="169"/>
      <c r="W2464" s="180"/>
      <c r="X2464" s="207">
        <v>1</v>
      </c>
      <c r="Y2464" s="263">
        <v>11600</v>
      </c>
      <c r="Z2464" s="169"/>
      <c r="AA2464" s="169"/>
      <c r="AB2464" s="169"/>
      <c r="AC2464" s="169"/>
      <c r="AD2464" s="169"/>
      <c r="AE2464" s="169"/>
      <c r="AF2464" s="180"/>
      <c r="AG2464" s="180"/>
      <c r="AH2464" s="207">
        <v>11600</v>
      </c>
    </row>
    <row r="2465" spans="2:34" ht="24.75" x14ac:dyDescent="0.25">
      <c r="B2465" s="119"/>
      <c r="C2465" s="48" t="s">
        <v>2318</v>
      </c>
      <c r="D2465" s="49">
        <v>1</v>
      </c>
      <c r="E2465" s="23"/>
      <c r="F2465" s="286" t="s">
        <v>2522</v>
      </c>
      <c r="G2465" s="287" t="s">
        <v>2524</v>
      </c>
      <c r="H2465" s="287" t="s">
        <v>2523</v>
      </c>
      <c r="I2465" s="50">
        <v>17400</v>
      </c>
      <c r="J2465" s="169"/>
      <c r="K2465" s="169"/>
      <c r="L2465" s="169"/>
      <c r="M2465" s="169"/>
      <c r="N2465" s="169"/>
      <c r="O2465" s="169"/>
      <c r="P2465" s="169"/>
      <c r="Q2465" s="169"/>
      <c r="R2465" s="169"/>
      <c r="S2465" s="207"/>
      <c r="T2465" s="169"/>
      <c r="U2465" s="169"/>
      <c r="V2465" s="169"/>
      <c r="W2465" s="180"/>
      <c r="X2465" s="207">
        <v>1</v>
      </c>
      <c r="Y2465" s="263">
        <v>17400</v>
      </c>
      <c r="Z2465" s="169"/>
      <c r="AA2465" s="169"/>
      <c r="AB2465" s="169"/>
      <c r="AC2465" s="169"/>
      <c r="AD2465" s="169"/>
      <c r="AE2465" s="169"/>
      <c r="AF2465" s="180"/>
      <c r="AG2465" s="180"/>
      <c r="AH2465" s="207">
        <v>17400</v>
      </c>
    </row>
    <row r="2466" spans="2:34" ht="24.75" x14ac:dyDescent="0.25">
      <c r="B2466" s="119"/>
      <c r="C2466" s="48" t="s">
        <v>2319</v>
      </c>
      <c r="D2466" s="49">
        <v>0</v>
      </c>
      <c r="E2466" s="23"/>
      <c r="F2466" s="286" t="s">
        <v>2522</v>
      </c>
      <c r="G2466" s="287" t="s">
        <v>2524</v>
      </c>
      <c r="H2466" s="287" t="s">
        <v>2523</v>
      </c>
      <c r="I2466" s="50">
        <v>0</v>
      </c>
      <c r="J2466" s="169"/>
      <c r="K2466" s="169"/>
      <c r="L2466" s="169"/>
      <c r="M2466" s="169"/>
      <c r="N2466" s="169"/>
      <c r="O2466" s="169"/>
      <c r="P2466" s="169"/>
      <c r="Q2466" s="169"/>
      <c r="R2466" s="169"/>
      <c r="S2466" s="207"/>
      <c r="T2466" s="169"/>
      <c r="U2466" s="169"/>
      <c r="V2466" s="169"/>
      <c r="W2466" s="180"/>
      <c r="X2466" s="207">
        <v>0</v>
      </c>
      <c r="Y2466" s="263">
        <v>0</v>
      </c>
      <c r="Z2466" s="169"/>
      <c r="AA2466" s="169"/>
      <c r="AB2466" s="169"/>
      <c r="AC2466" s="169"/>
      <c r="AD2466" s="169"/>
      <c r="AE2466" s="169"/>
      <c r="AF2466" s="180"/>
      <c r="AG2466" s="180"/>
      <c r="AH2466" s="207">
        <v>0</v>
      </c>
    </row>
    <row r="2467" spans="2:34" ht="24.75" x14ac:dyDescent="0.25">
      <c r="B2467" s="119"/>
      <c r="C2467" s="48" t="s">
        <v>2320</v>
      </c>
      <c r="D2467" s="49">
        <v>35</v>
      </c>
      <c r="E2467" s="23"/>
      <c r="F2467" s="286" t="s">
        <v>2522</v>
      </c>
      <c r="G2467" s="287" t="s">
        <v>2524</v>
      </c>
      <c r="H2467" s="287" t="s">
        <v>2523</v>
      </c>
      <c r="I2467" s="50">
        <v>7713.9999999999991</v>
      </c>
      <c r="J2467" s="169"/>
      <c r="K2467" s="169"/>
      <c r="L2467" s="169"/>
      <c r="M2467" s="169"/>
      <c r="N2467" s="169"/>
      <c r="O2467" s="169"/>
      <c r="P2467" s="169"/>
      <c r="Q2467" s="169"/>
      <c r="R2467" s="169"/>
      <c r="S2467" s="207"/>
      <c r="T2467" s="169"/>
      <c r="U2467" s="169"/>
      <c r="V2467" s="169"/>
      <c r="W2467" s="180"/>
      <c r="X2467" s="207">
        <v>35</v>
      </c>
      <c r="Y2467" s="263">
        <v>7713.9999999999991</v>
      </c>
      <c r="Z2467" s="169"/>
      <c r="AA2467" s="169"/>
      <c r="AB2467" s="169"/>
      <c r="AC2467" s="169"/>
      <c r="AD2467" s="169"/>
      <c r="AE2467" s="169"/>
      <c r="AF2467" s="180"/>
      <c r="AG2467" s="180"/>
      <c r="AH2467" s="207">
        <v>7713.9999999999991</v>
      </c>
    </row>
    <row r="2468" spans="2:34" ht="24.75" x14ac:dyDescent="0.25">
      <c r="B2468" s="119"/>
      <c r="C2468" s="48" t="s">
        <v>2321</v>
      </c>
      <c r="D2468" s="49">
        <v>35</v>
      </c>
      <c r="E2468" s="23"/>
      <c r="F2468" s="286" t="s">
        <v>2522</v>
      </c>
      <c r="G2468" s="287" t="s">
        <v>2524</v>
      </c>
      <c r="H2468" s="287" t="s">
        <v>2523</v>
      </c>
      <c r="I2468" s="50">
        <v>8119.9999999999991</v>
      </c>
      <c r="J2468" s="169"/>
      <c r="K2468" s="169"/>
      <c r="L2468" s="169"/>
      <c r="M2468" s="169"/>
      <c r="N2468" s="169"/>
      <c r="O2468" s="169"/>
      <c r="P2468" s="169"/>
      <c r="Q2468" s="169"/>
      <c r="R2468" s="169"/>
      <c r="S2468" s="207"/>
      <c r="T2468" s="169"/>
      <c r="U2468" s="169"/>
      <c r="V2468" s="169"/>
      <c r="W2468" s="180"/>
      <c r="X2468" s="207">
        <v>35</v>
      </c>
      <c r="Y2468" s="263">
        <v>8119.9999999999991</v>
      </c>
      <c r="Z2468" s="169"/>
      <c r="AA2468" s="169"/>
      <c r="AB2468" s="169"/>
      <c r="AC2468" s="169"/>
      <c r="AD2468" s="169"/>
      <c r="AE2468" s="169"/>
      <c r="AF2468" s="180"/>
      <c r="AG2468" s="180"/>
      <c r="AH2468" s="207">
        <v>8119.9999999999991</v>
      </c>
    </row>
    <row r="2469" spans="2:34" ht="24.75" x14ac:dyDescent="0.25">
      <c r="B2469" s="132">
        <v>385</v>
      </c>
      <c r="C2469" s="122" t="s">
        <v>2322</v>
      </c>
      <c r="D2469" s="72"/>
      <c r="E2469" s="71"/>
      <c r="F2469" s="286" t="s">
        <v>2522</v>
      </c>
      <c r="G2469" s="287" t="s">
        <v>2524</v>
      </c>
      <c r="H2469" s="287" t="s">
        <v>2523</v>
      </c>
      <c r="I2469" s="73">
        <v>0</v>
      </c>
      <c r="J2469" s="73">
        <v>0</v>
      </c>
      <c r="K2469" s="73">
        <v>0</v>
      </c>
      <c r="L2469" s="73">
        <v>0</v>
      </c>
      <c r="M2469" s="73">
        <v>0</v>
      </c>
      <c r="N2469" s="73">
        <v>0</v>
      </c>
      <c r="O2469" s="73">
        <v>0</v>
      </c>
      <c r="P2469" s="73">
        <v>0</v>
      </c>
      <c r="Q2469" s="73">
        <v>0</v>
      </c>
      <c r="R2469" s="73">
        <v>0</v>
      </c>
      <c r="S2469" s="73">
        <v>0</v>
      </c>
      <c r="T2469" s="73">
        <v>0</v>
      </c>
      <c r="U2469" s="73">
        <v>0</v>
      </c>
      <c r="V2469" s="73">
        <v>0</v>
      </c>
      <c r="W2469" s="73">
        <v>0</v>
      </c>
      <c r="X2469" s="71">
        <v>0</v>
      </c>
      <c r="Y2469" s="276">
        <v>0</v>
      </c>
      <c r="Z2469" s="171">
        <v>0</v>
      </c>
      <c r="AA2469" s="171">
        <v>0</v>
      </c>
      <c r="AB2469" s="171">
        <v>0</v>
      </c>
      <c r="AC2469" s="171">
        <v>0</v>
      </c>
      <c r="AD2469" s="171">
        <v>0</v>
      </c>
      <c r="AE2469" s="171">
        <v>0</v>
      </c>
      <c r="AF2469" s="171">
        <v>0</v>
      </c>
      <c r="AG2469" s="181">
        <v>0</v>
      </c>
      <c r="AH2469" s="185">
        <v>0</v>
      </c>
    </row>
    <row r="2470" spans="2:34" ht="24.75" x14ac:dyDescent="0.25">
      <c r="B2470" s="133">
        <v>38501</v>
      </c>
      <c r="C2470" s="99" t="s">
        <v>2322</v>
      </c>
      <c r="D2470" s="54"/>
      <c r="E2470" s="55"/>
      <c r="F2470" s="286" t="s">
        <v>2522</v>
      </c>
      <c r="G2470" s="287" t="s">
        <v>2524</v>
      </c>
      <c r="H2470" s="287" t="s">
        <v>2523</v>
      </c>
      <c r="I2470" s="56">
        <v>0</v>
      </c>
      <c r="J2470" s="56">
        <v>0</v>
      </c>
      <c r="K2470" s="56">
        <v>0</v>
      </c>
      <c r="L2470" s="56">
        <v>0</v>
      </c>
      <c r="M2470" s="56">
        <v>0</v>
      </c>
      <c r="N2470" s="56">
        <v>0</v>
      </c>
      <c r="O2470" s="56">
        <v>0</v>
      </c>
      <c r="P2470" s="56">
        <v>0</v>
      </c>
      <c r="Q2470" s="56">
        <v>0</v>
      </c>
      <c r="R2470" s="56">
        <v>0</v>
      </c>
      <c r="S2470" s="56">
        <v>0</v>
      </c>
      <c r="T2470" s="56">
        <v>0</v>
      </c>
      <c r="U2470" s="56">
        <v>0</v>
      </c>
      <c r="V2470" s="56">
        <v>0</v>
      </c>
      <c r="W2470" s="56">
        <v>0</v>
      </c>
      <c r="X2470" s="55">
        <v>0</v>
      </c>
      <c r="Y2470" s="277">
        <v>0</v>
      </c>
      <c r="Z2470" s="173">
        <v>0</v>
      </c>
      <c r="AA2470" s="173">
        <v>0</v>
      </c>
      <c r="AB2470" s="173">
        <v>0</v>
      </c>
      <c r="AC2470" s="173">
        <v>0</v>
      </c>
      <c r="AD2470" s="173">
        <v>0</v>
      </c>
      <c r="AE2470" s="173">
        <v>0</v>
      </c>
      <c r="AF2470" s="173">
        <v>0</v>
      </c>
      <c r="AG2470" s="179">
        <v>0</v>
      </c>
      <c r="AH2470" s="184">
        <v>0</v>
      </c>
    </row>
    <row r="2471" spans="2:34" ht="24.75" x14ac:dyDescent="0.25">
      <c r="B2471" s="119"/>
      <c r="C2471" s="48" t="s">
        <v>2323</v>
      </c>
      <c r="D2471" s="49">
        <v>0</v>
      </c>
      <c r="E2471" s="23"/>
      <c r="F2471" s="286" t="s">
        <v>2522</v>
      </c>
      <c r="G2471" s="287" t="s">
        <v>2524</v>
      </c>
      <c r="H2471" s="287" t="s">
        <v>2523</v>
      </c>
      <c r="I2471" s="50">
        <v>0</v>
      </c>
      <c r="J2471" s="169"/>
      <c r="K2471" s="169"/>
      <c r="L2471" s="169"/>
      <c r="M2471" s="169"/>
      <c r="N2471" s="169"/>
      <c r="O2471" s="169"/>
      <c r="P2471" s="169"/>
      <c r="Q2471" s="169"/>
      <c r="R2471" s="169"/>
      <c r="S2471" s="207"/>
      <c r="T2471" s="169"/>
      <c r="U2471" s="169"/>
      <c r="V2471" s="169"/>
      <c r="W2471" s="180"/>
      <c r="X2471" s="207">
        <v>0</v>
      </c>
      <c r="Y2471" s="263">
        <v>0</v>
      </c>
      <c r="Z2471" s="169"/>
      <c r="AA2471" s="169"/>
      <c r="AB2471" s="169"/>
      <c r="AC2471" s="169"/>
      <c r="AD2471" s="169"/>
      <c r="AE2471" s="169"/>
      <c r="AF2471" s="180"/>
      <c r="AG2471" s="180"/>
      <c r="AH2471" s="207">
        <v>0</v>
      </c>
    </row>
    <row r="2472" spans="2:34" ht="24.75" x14ac:dyDescent="0.25">
      <c r="B2472" s="134">
        <v>3900</v>
      </c>
      <c r="C2472" s="135" t="s">
        <v>2324</v>
      </c>
      <c r="D2472" s="116"/>
      <c r="E2472" s="115"/>
      <c r="F2472" s="286" t="s">
        <v>2522</v>
      </c>
      <c r="G2472" s="287" t="s">
        <v>2524</v>
      </c>
      <c r="H2472" s="287" t="s">
        <v>2523</v>
      </c>
      <c r="I2472" s="117">
        <v>0</v>
      </c>
      <c r="J2472" s="177">
        <v>0</v>
      </c>
      <c r="K2472" s="177">
        <v>0</v>
      </c>
      <c r="L2472" s="177">
        <v>0</v>
      </c>
      <c r="M2472" s="177">
        <v>0</v>
      </c>
      <c r="N2472" s="177">
        <v>0</v>
      </c>
      <c r="O2472" s="177">
        <v>0</v>
      </c>
      <c r="P2472" s="177">
        <v>0</v>
      </c>
      <c r="Q2472" s="177">
        <v>0</v>
      </c>
      <c r="R2472" s="177">
        <v>0</v>
      </c>
      <c r="S2472" s="213">
        <v>0</v>
      </c>
      <c r="T2472" s="177">
        <v>0</v>
      </c>
      <c r="U2472" s="177">
        <v>0</v>
      </c>
      <c r="V2472" s="177">
        <v>0</v>
      </c>
      <c r="W2472" s="182">
        <v>0</v>
      </c>
      <c r="X2472" s="177">
        <v>1</v>
      </c>
      <c r="Y2472" s="265">
        <v>0</v>
      </c>
      <c r="Z2472" s="177">
        <v>0</v>
      </c>
      <c r="AA2472" s="177">
        <v>0</v>
      </c>
      <c r="AB2472" s="177">
        <v>0</v>
      </c>
      <c r="AC2472" s="177">
        <v>0</v>
      </c>
      <c r="AD2472" s="177">
        <v>0</v>
      </c>
      <c r="AE2472" s="177">
        <v>0</v>
      </c>
      <c r="AF2472" s="177">
        <v>0</v>
      </c>
      <c r="AG2472" s="182">
        <v>0</v>
      </c>
      <c r="AH2472" s="213">
        <v>0</v>
      </c>
    </row>
    <row r="2473" spans="2:34" ht="24.75" x14ac:dyDescent="0.25">
      <c r="B2473" s="11">
        <v>392</v>
      </c>
      <c r="C2473" s="79" t="s">
        <v>2325</v>
      </c>
      <c r="D2473" s="11"/>
      <c r="E2473" s="11"/>
      <c r="F2473" s="286" t="s">
        <v>2522</v>
      </c>
      <c r="G2473" s="287" t="s">
        <v>2524</v>
      </c>
      <c r="H2473" s="287" t="s">
        <v>2523</v>
      </c>
      <c r="I2473" s="13">
        <v>0</v>
      </c>
      <c r="J2473" s="171">
        <v>0</v>
      </c>
      <c r="K2473" s="171">
        <v>0</v>
      </c>
      <c r="L2473" s="171">
        <v>0</v>
      </c>
      <c r="M2473" s="171">
        <v>0</v>
      </c>
      <c r="N2473" s="171">
        <v>0</v>
      </c>
      <c r="O2473" s="171">
        <v>0</v>
      </c>
      <c r="P2473" s="171">
        <v>0</v>
      </c>
      <c r="Q2473" s="171">
        <v>0</v>
      </c>
      <c r="R2473" s="171">
        <v>0</v>
      </c>
      <c r="S2473" s="185">
        <v>0</v>
      </c>
      <c r="T2473" s="171">
        <v>0</v>
      </c>
      <c r="U2473" s="171">
        <v>0</v>
      </c>
      <c r="V2473" s="171">
        <v>0</v>
      </c>
      <c r="W2473" s="181">
        <v>0</v>
      </c>
      <c r="X2473" s="171">
        <v>0</v>
      </c>
      <c r="Y2473" s="266">
        <v>0</v>
      </c>
      <c r="Z2473" s="171">
        <v>0</v>
      </c>
      <c r="AA2473" s="171">
        <v>0</v>
      </c>
      <c r="AB2473" s="171">
        <v>0</v>
      </c>
      <c r="AC2473" s="171">
        <v>0</v>
      </c>
      <c r="AD2473" s="171">
        <v>0</v>
      </c>
      <c r="AE2473" s="171">
        <v>0</v>
      </c>
      <c r="AF2473" s="171">
        <v>0</v>
      </c>
      <c r="AG2473" s="181">
        <v>0</v>
      </c>
      <c r="AH2473" s="185">
        <v>0</v>
      </c>
    </row>
    <row r="2474" spans="2:34" ht="24.75" x14ac:dyDescent="0.25">
      <c r="B2474" s="15">
        <v>39202</v>
      </c>
      <c r="C2474" s="67" t="s">
        <v>2326</v>
      </c>
      <c r="D2474" s="15"/>
      <c r="E2474" s="15"/>
      <c r="F2474" s="286" t="s">
        <v>2522</v>
      </c>
      <c r="G2474" s="287" t="s">
        <v>2524</v>
      </c>
      <c r="H2474" s="287" t="s">
        <v>2523</v>
      </c>
      <c r="I2474" s="18">
        <v>0</v>
      </c>
      <c r="J2474" s="173">
        <v>0</v>
      </c>
      <c r="K2474" s="173">
        <v>0</v>
      </c>
      <c r="L2474" s="173">
        <v>0</v>
      </c>
      <c r="M2474" s="173">
        <v>0</v>
      </c>
      <c r="N2474" s="173">
        <v>0</v>
      </c>
      <c r="O2474" s="173">
        <v>0</v>
      </c>
      <c r="P2474" s="173">
        <v>0</v>
      </c>
      <c r="Q2474" s="173">
        <v>0</v>
      </c>
      <c r="R2474" s="173">
        <v>0</v>
      </c>
      <c r="S2474" s="184">
        <v>0</v>
      </c>
      <c r="T2474" s="173">
        <v>0</v>
      </c>
      <c r="U2474" s="173">
        <v>0</v>
      </c>
      <c r="V2474" s="173">
        <v>0</v>
      </c>
      <c r="W2474" s="179">
        <v>0</v>
      </c>
      <c r="X2474" s="173">
        <v>0</v>
      </c>
      <c r="Y2474" s="267">
        <v>0</v>
      </c>
      <c r="Z2474" s="173">
        <v>0</v>
      </c>
      <c r="AA2474" s="173">
        <v>0</v>
      </c>
      <c r="AB2474" s="173">
        <v>0</v>
      </c>
      <c r="AC2474" s="173">
        <v>0</v>
      </c>
      <c r="AD2474" s="173">
        <v>0</v>
      </c>
      <c r="AE2474" s="173">
        <v>0</v>
      </c>
      <c r="AF2474" s="173">
        <v>0</v>
      </c>
      <c r="AG2474" s="179">
        <v>0</v>
      </c>
      <c r="AH2474" s="184">
        <v>0</v>
      </c>
    </row>
    <row r="2475" spans="2:34" ht="24.75" x14ac:dyDescent="0.25">
      <c r="B2475" s="26"/>
      <c r="C2475" s="48" t="s">
        <v>2327</v>
      </c>
      <c r="D2475" s="49">
        <v>0</v>
      </c>
      <c r="E2475" s="23"/>
      <c r="F2475" s="286" t="s">
        <v>2522</v>
      </c>
      <c r="G2475" s="287" t="s">
        <v>2524</v>
      </c>
      <c r="H2475" s="287" t="s">
        <v>2523</v>
      </c>
      <c r="I2475" s="50">
        <v>0</v>
      </c>
      <c r="J2475" s="169"/>
      <c r="K2475" s="169"/>
      <c r="L2475" s="169"/>
      <c r="M2475" s="169"/>
      <c r="N2475" s="169"/>
      <c r="O2475" s="169"/>
      <c r="P2475" s="169"/>
      <c r="Q2475" s="169"/>
      <c r="R2475" s="169"/>
      <c r="S2475" s="207"/>
      <c r="T2475" s="169"/>
      <c r="U2475" s="169"/>
      <c r="V2475" s="169"/>
      <c r="W2475" s="180"/>
      <c r="X2475" s="207">
        <v>0</v>
      </c>
      <c r="Y2475" s="263">
        <v>0</v>
      </c>
      <c r="Z2475" s="169"/>
      <c r="AA2475" s="169"/>
      <c r="AB2475" s="169"/>
      <c r="AC2475" s="169"/>
      <c r="AD2475" s="169"/>
      <c r="AE2475" s="169"/>
      <c r="AF2475" s="180"/>
      <c r="AG2475" s="180"/>
      <c r="AH2475" s="207">
        <v>0</v>
      </c>
    </row>
    <row r="2476" spans="2:34" ht="24.75" x14ac:dyDescent="0.25">
      <c r="B2476" s="119"/>
      <c r="C2476" s="48" t="s">
        <v>2326</v>
      </c>
      <c r="D2476" s="49">
        <v>0</v>
      </c>
      <c r="E2476" s="23"/>
      <c r="F2476" s="286" t="s">
        <v>2522</v>
      </c>
      <c r="G2476" s="287" t="s">
        <v>2524</v>
      </c>
      <c r="H2476" s="287" t="s">
        <v>2523</v>
      </c>
      <c r="I2476" s="50">
        <v>0</v>
      </c>
      <c r="J2476" s="169"/>
      <c r="K2476" s="169"/>
      <c r="L2476" s="169"/>
      <c r="M2476" s="169"/>
      <c r="N2476" s="169"/>
      <c r="O2476" s="169"/>
      <c r="P2476" s="169"/>
      <c r="Q2476" s="169"/>
      <c r="R2476" s="169"/>
      <c r="S2476" s="207"/>
      <c r="T2476" s="169"/>
      <c r="U2476" s="169"/>
      <c r="V2476" s="169"/>
      <c r="W2476" s="180"/>
      <c r="X2476" s="207">
        <v>0</v>
      </c>
      <c r="Y2476" s="263">
        <v>0</v>
      </c>
      <c r="Z2476" s="169"/>
      <c r="AA2476" s="169"/>
      <c r="AB2476" s="169"/>
      <c r="AC2476" s="169"/>
      <c r="AD2476" s="169"/>
      <c r="AE2476" s="169"/>
      <c r="AF2476" s="180"/>
      <c r="AG2476" s="180"/>
      <c r="AH2476" s="207">
        <v>0</v>
      </c>
    </row>
    <row r="2477" spans="2:34" ht="24.75" x14ac:dyDescent="0.25">
      <c r="B2477" s="11">
        <v>396</v>
      </c>
      <c r="C2477" s="79" t="s">
        <v>2328</v>
      </c>
      <c r="D2477" s="11"/>
      <c r="E2477" s="11"/>
      <c r="F2477" s="286" t="s">
        <v>2522</v>
      </c>
      <c r="G2477" s="287" t="s">
        <v>2524</v>
      </c>
      <c r="H2477" s="287" t="s">
        <v>2523</v>
      </c>
      <c r="I2477" s="13">
        <v>12522.629999999997</v>
      </c>
      <c r="J2477" s="171">
        <v>0</v>
      </c>
      <c r="K2477" s="171">
        <v>0</v>
      </c>
      <c r="L2477" s="171">
        <v>0</v>
      </c>
      <c r="M2477" s="171">
        <v>0</v>
      </c>
      <c r="N2477" s="171">
        <v>0</v>
      </c>
      <c r="O2477" s="171">
        <v>0</v>
      </c>
      <c r="P2477" s="171">
        <v>0</v>
      </c>
      <c r="Q2477" s="171">
        <v>0</v>
      </c>
      <c r="R2477" s="171">
        <v>0</v>
      </c>
      <c r="S2477" s="185">
        <v>0</v>
      </c>
      <c r="T2477" s="171">
        <v>0</v>
      </c>
      <c r="U2477" s="171">
        <v>0</v>
      </c>
      <c r="V2477" s="171">
        <v>0</v>
      </c>
      <c r="W2477" s="181">
        <v>0</v>
      </c>
      <c r="X2477" s="171">
        <v>1</v>
      </c>
      <c r="Y2477" s="266">
        <v>12522.629999999997</v>
      </c>
      <c r="Z2477" s="171">
        <v>0</v>
      </c>
      <c r="AA2477" s="171">
        <v>0</v>
      </c>
      <c r="AB2477" s="171">
        <v>0</v>
      </c>
      <c r="AC2477" s="171">
        <v>0</v>
      </c>
      <c r="AD2477" s="171">
        <v>0</v>
      </c>
      <c r="AE2477" s="171">
        <v>0</v>
      </c>
      <c r="AF2477" s="171">
        <v>0</v>
      </c>
      <c r="AG2477" s="181">
        <v>0</v>
      </c>
      <c r="AH2477" s="185">
        <v>12522.629999999997</v>
      </c>
    </row>
    <row r="2478" spans="2:34" ht="24.75" x14ac:dyDescent="0.25">
      <c r="B2478" s="15">
        <v>39601</v>
      </c>
      <c r="C2478" s="67" t="s">
        <v>2328</v>
      </c>
      <c r="D2478" s="15"/>
      <c r="E2478" s="15"/>
      <c r="F2478" s="286" t="s">
        <v>2522</v>
      </c>
      <c r="G2478" s="287" t="s">
        <v>2524</v>
      </c>
      <c r="H2478" s="287" t="s">
        <v>2523</v>
      </c>
      <c r="I2478" s="18">
        <v>12522.629999999997</v>
      </c>
      <c r="J2478" s="173">
        <v>0</v>
      </c>
      <c r="K2478" s="173">
        <v>0</v>
      </c>
      <c r="L2478" s="173">
        <v>0</v>
      </c>
      <c r="M2478" s="173">
        <v>0</v>
      </c>
      <c r="N2478" s="173">
        <v>0</v>
      </c>
      <c r="O2478" s="173">
        <v>0</v>
      </c>
      <c r="P2478" s="173">
        <v>0</v>
      </c>
      <c r="Q2478" s="173">
        <v>0</v>
      </c>
      <c r="R2478" s="173">
        <v>0</v>
      </c>
      <c r="S2478" s="184">
        <v>0</v>
      </c>
      <c r="T2478" s="173">
        <v>0</v>
      </c>
      <c r="U2478" s="173">
        <v>0</v>
      </c>
      <c r="V2478" s="173">
        <v>0</v>
      </c>
      <c r="W2478" s="179">
        <v>0</v>
      </c>
      <c r="X2478" s="173">
        <v>1</v>
      </c>
      <c r="Y2478" s="267">
        <v>12522.629999999997</v>
      </c>
      <c r="Z2478" s="173">
        <v>0</v>
      </c>
      <c r="AA2478" s="173">
        <v>0</v>
      </c>
      <c r="AB2478" s="173">
        <v>0</v>
      </c>
      <c r="AC2478" s="173">
        <v>0</v>
      </c>
      <c r="AD2478" s="173">
        <v>0</v>
      </c>
      <c r="AE2478" s="173">
        <v>0</v>
      </c>
      <c r="AF2478" s="173">
        <v>0</v>
      </c>
      <c r="AG2478" s="179">
        <v>0</v>
      </c>
      <c r="AH2478" s="184">
        <v>12522.629999999997</v>
      </c>
    </row>
    <row r="2479" spans="2:34" ht="24.75" x14ac:dyDescent="0.25">
      <c r="B2479" s="120"/>
      <c r="C2479" s="48" t="s">
        <v>2329</v>
      </c>
      <c r="D2479" s="49">
        <v>1</v>
      </c>
      <c r="E2479" s="23"/>
      <c r="F2479" s="286" t="s">
        <v>2522</v>
      </c>
      <c r="G2479" s="287" t="s">
        <v>2524</v>
      </c>
      <c r="H2479" s="287" t="s">
        <v>2523</v>
      </c>
      <c r="I2479" s="50">
        <v>12522.629999999997</v>
      </c>
      <c r="J2479" s="169"/>
      <c r="K2479" s="169"/>
      <c r="L2479" s="169"/>
      <c r="M2479" s="169"/>
      <c r="N2479" s="169"/>
      <c r="O2479" s="169"/>
      <c r="P2479" s="169"/>
      <c r="Q2479" s="169"/>
      <c r="R2479" s="169"/>
      <c r="S2479" s="207"/>
      <c r="T2479" s="169"/>
      <c r="U2479" s="169"/>
      <c r="V2479" s="169"/>
      <c r="W2479" s="180"/>
      <c r="X2479" s="207">
        <v>1</v>
      </c>
      <c r="Y2479" s="263">
        <v>12522.629999999997</v>
      </c>
      <c r="Z2479" s="169"/>
      <c r="AA2479" s="169"/>
      <c r="AB2479" s="169"/>
      <c r="AC2479" s="169"/>
      <c r="AD2479" s="169"/>
      <c r="AE2479" s="169"/>
      <c r="AF2479" s="180"/>
      <c r="AG2479" s="180"/>
      <c r="AH2479" s="207">
        <v>12522.629999999997</v>
      </c>
    </row>
    <row r="2480" spans="2:34" ht="24" x14ac:dyDescent="0.25">
      <c r="B2480" s="240">
        <v>4000</v>
      </c>
      <c r="C2480" s="241" t="s">
        <v>2330</v>
      </c>
      <c r="D2480" s="243"/>
      <c r="E2480" s="242"/>
      <c r="F2480" s="242"/>
      <c r="G2480" s="242"/>
      <c r="H2480" s="242"/>
      <c r="I2480" s="244">
        <v>5083505.5039999997</v>
      </c>
      <c r="J2480" s="245">
        <v>0</v>
      </c>
      <c r="K2480" s="245">
        <v>0</v>
      </c>
      <c r="L2480" s="245">
        <v>0</v>
      </c>
      <c r="M2480" s="245">
        <v>0</v>
      </c>
      <c r="N2480" s="245">
        <v>0</v>
      </c>
      <c r="O2480" s="245">
        <v>0</v>
      </c>
      <c r="P2480" s="245">
        <v>0</v>
      </c>
      <c r="Q2480" s="245">
        <v>0</v>
      </c>
      <c r="R2480" s="245">
        <v>0</v>
      </c>
      <c r="S2480" s="238">
        <v>0</v>
      </c>
      <c r="T2480" s="245">
        <v>0</v>
      </c>
      <c r="U2480" s="245">
        <v>0</v>
      </c>
      <c r="V2480" s="245">
        <v>0</v>
      </c>
      <c r="W2480" s="246">
        <v>0</v>
      </c>
      <c r="X2480" s="245">
        <v>5353</v>
      </c>
      <c r="Y2480" s="271">
        <v>5083505.5039999997</v>
      </c>
      <c r="Z2480" s="245">
        <v>0</v>
      </c>
      <c r="AA2480" s="245">
        <v>0</v>
      </c>
      <c r="AB2480" s="245">
        <v>0</v>
      </c>
      <c r="AC2480" s="245">
        <v>0</v>
      </c>
      <c r="AD2480" s="245">
        <v>0</v>
      </c>
      <c r="AE2480" s="245">
        <v>0</v>
      </c>
      <c r="AF2480" s="245">
        <v>0</v>
      </c>
      <c r="AG2480" s="246">
        <v>0</v>
      </c>
      <c r="AH2480" s="238">
        <v>5083505.5039999997</v>
      </c>
    </row>
    <row r="2481" spans="2:34" x14ac:dyDescent="0.25">
      <c r="B2481" s="6">
        <v>4400</v>
      </c>
      <c r="C2481" s="90" t="s">
        <v>2331</v>
      </c>
      <c r="D2481" s="6"/>
      <c r="E2481" s="6"/>
      <c r="F2481" s="6"/>
      <c r="G2481" s="6"/>
      <c r="H2481" s="6"/>
      <c r="I2481" s="9">
        <v>5083505.5039999997</v>
      </c>
      <c r="J2481" s="177">
        <v>0</v>
      </c>
      <c r="K2481" s="177">
        <v>0</v>
      </c>
      <c r="L2481" s="177">
        <v>0</v>
      </c>
      <c r="M2481" s="177">
        <v>0</v>
      </c>
      <c r="N2481" s="177">
        <v>0</v>
      </c>
      <c r="O2481" s="177">
        <v>0</v>
      </c>
      <c r="P2481" s="177">
        <v>0</v>
      </c>
      <c r="Q2481" s="177">
        <v>0</v>
      </c>
      <c r="R2481" s="177">
        <v>0</v>
      </c>
      <c r="S2481" s="213">
        <v>0</v>
      </c>
      <c r="T2481" s="177">
        <v>0</v>
      </c>
      <c r="U2481" s="177">
        <v>0</v>
      </c>
      <c r="V2481" s="177">
        <v>0</v>
      </c>
      <c r="W2481" s="182">
        <v>0</v>
      </c>
      <c r="X2481" s="177">
        <v>5353</v>
      </c>
      <c r="Y2481" s="265">
        <v>5083505.5039999997</v>
      </c>
      <c r="Z2481" s="177">
        <v>0</v>
      </c>
      <c r="AA2481" s="177">
        <v>0</v>
      </c>
      <c r="AB2481" s="177">
        <v>0</v>
      </c>
      <c r="AC2481" s="177">
        <v>0</v>
      </c>
      <c r="AD2481" s="177">
        <v>0</v>
      </c>
      <c r="AE2481" s="177">
        <v>0</v>
      </c>
      <c r="AF2481" s="177">
        <v>0</v>
      </c>
      <c r="AG2481" s="182">
        <v>0</v>
      </c>
      <c r="AH2481" s="213">
        <v>5083505.5039999997</v>
      </c>
    </row>
    <row r="2482" spans="2:34" x14ac:dyDescent="0.25">
      <c r="B2482" s="11">
        <v>44100</v>
      </c>
      <c r="C2482" s="79" t="s">
        <v>2332</v>
      </c>
      <c r="D2482" s="11"/>
      <c r="E2482" s="11"/>
      <c r="F2482" s="11"/>
      <c r="G2482" s="11"/>
      <c r="H2482" s="11"/>
      <c r="I2482" s="13">
        <v>5083505.5039999997</v>
      </c>
      <c r="J2482" s="171">
        <v>0</v>
      </c>
      <c r="K2482" s="171">
        <v>0</v>
      </c>
      <c r="L2482" s="171">
        <v>0</v>
      </c>
      <c r="M2482" s="171">
        <v>0</v>
      </c>
      <c r="N2482" s="171">
        <v>0</v>
      </c>
      <c r="O2482" s="171">
        <v>0</v>
      </c>
      <c r="P2482" s="171">
        <v>0</v>
      </c>
      <c r="Q2482" s="171">
        <v>0</v>
      </c>
      <c r="R2482" s="171">
        <v>0</v>
      </c>
      <c r="S2482" s="185">
        <v>0</v>
      </c>
      <c r="T2482" s="171">
        <v>0</v>
      </c>
      <c r="U2482" s="171">
        <v>0</v>
      </c>
      <c r="V2482" s="171">
        <v>0</v>
      </c>
      <c r="W2482" s="181">
        <v>0</v>
      </c>
      <c r="X2482" s="171">
        <v>5353</v>
      </c>
      <c r="Y2482" s="266">
        <v>5083505.5039999997</v>
      </c>
      <c r="Z2482" s="171">
        <v>0</v>
      </c>
      <c r="AA2482" s="171">
        <v>0</v>
      </c>
      <c r="AB2482" s="171">
        <v>0</v>
      </c>
      <c r="AC2482" s="171">
        <v>0</v>
      </c>
      <c r="AD2482" s="171">
        <v>0</v>
      </c>
      <c r="AE2482" s="171">
        <v>0</v>
      </c>
      <c r="AF2482" s="171">
        <v>0</v>
      </c>
      <c r="AG2482" s="181">
        <v>0</v>
      </c>
      <c r="AH2482" s="185">
        <v>5083505.5039999997</v>
      </c>
    </row>
    <row r="2483" spans="2:34" x14ac:dyDescent="0.25">
      <c r="B2483" s="15">
        <v>44101</v>
      </c>
      <c r="C2483" s="67" t="s">
        <v>2333</v>
      </c>
      <c r="D2483" s="15"/>
      <c r="E2483" s="15"/>
      <c r="F2483" s="15"/>
      <c r="G2483" s="15"/>
      <c r="H2483" s="15"/>
      <c r="I2483" s="18">
        <v>4589000</v>
      </c>
      <c r="J2483" s="173">
        <v>0</v>
      </c>
      <c r="K2483" s="173">
        <v>0</v>
      </c>
      <c r="L2483" s="173">
        <v>0</v>
      </c>
      <c r="M2483" s="173">
        <v>0</v>
      </c>
      <c r="N2483" s="173">
        <v>0</v>
      </c>
      <c r="O2483" s="173">
        <v>0</v>
      </c>
      <c r="P2483" s="173">
        <v>0</v>
      </c>
      <c r="Q2483" s="173">
        <v>0</v>
      </c>
      <c r="R2483" s="173">
        <v>0</v>
      </c>
      <c r="S2483" s="184">
        <v>0</v>
      </c>
      <c r="T2483" s="173">
        <v>0</v>
      </c>
      <c r="U2483" s="173">
        <v>0</v>
      </c>
      <c r="V2483" s="173">
        <v>0</v>
      </c>
      <c r="W2483" s="179">
        <v>0</v>
      </c>
      <c r="X2483" s="173">
        <v>4589</v>
      </c>
      <c r="Y2483" s="267">
        <v>4589000</v>
      </c>
      <c r="Z2483" s="173">
        <v>0</v>
      </c>
      <c r="AA2483" s="173">
        <v>0</v>
      </c>
      <c r="AB2483" s="173">
        <v>0</v>
      </c>
      <c r="AC2483" s="173">
        <v>0</v>
      </c>
      <c r="AD2483" s="173">
        <v>0</v>
      </c>
      <c r="AE2483" s="173">
        <v>0</v>
      </c>
      <c r="AF2483" s="173">
        <v>0</v>
      </c>
      <c r="AG2483" s="179">
        <v>0</v>
      </c>
      <c r="AH2483" s="184">
        <v>4589000</v>
      </c>
    </row>
    <row r="2484" spans="2:34" ht="24.75" x14ac:dyDescent="0.25">
      <c r="B2484" s="119"/>
      <c r="C2484" s="48" t="s">
        <v>2334</v>
      </c>
      <c r="D2484" s="57">
        <v>4589</v>
      </c>
      <c r="E2484" s="23"/>
      <c r="F2484" s="286" t="s">
        <v>2522</v>
      </c>
      <c r="G2484" s="287" t="s">
        <v>2524</v>
      </c>
      <c r="H2484" s="287" t="s">
        <v>2523</v>
      </c>
      <c r="I2484" s="50">
        <v>4589000</v>
      </c>
      <c r="J2484" s="169"/>
      <c r="K2484" s="169"/>
      <c r="L2484" s="169"/>
      <c r="M2484" s="169"/>
      <c r="N2484" s="169"/>
      <c r="O2484" s="169"/>
      <c r="P2484" s="169"/>
      <c r="Q2484" s="169"/>
      <c r="R2484" s="169"/>
      <c r="S2484" s="207"/>
      <c r="T2484" s="169"/>
      <c r="U2484" s="169"/>
      <c r="V2484" s="169"/>
      <c r="W2484" s="180"/>
      <c r="X2484" s="207">
        <v>4589</v>
      </c>
      <c r="Y2484" s="263">
        <v>4589000</v>
      </c>
      <c r="Z2484" s="169"/>
      <c r="AA2484" s="169"/>
      <c r="AB2484" s="169"/>
      <c r="AC2484" s="169"/>
      <c r="AD2484" s="169"/>
      <c r="AE2484" s="169"/>
      <c r="AF2484" s="180"/>
      <c r="AG2484" s="180"/>
      <c r="AH2484" s="207">
        <v>4589000</v>
      </c>
    </row>
    <row r="2485" spans="2:34" x14ac:dyDescent="0.25">
      <c r="B2485" s="15">
        <v>44102</v>
      </c>
      <c r="C2485" s="67" t="s">
        <v>2335</v>
      </c>
      <c r="D2485" s="15"/>
      <c r="E2485" s="15"/>
      <c r="F2485" s="15"/>
      <c r="G2485" s="15"/>
      <c r="H2485" s="15"/>
      <c r="I2485" s="18">
        <v>494505.50400000007</v>
      </c>
      <c r="J2485" s="173">
        <v>0</v>
      </c>
      <c r="K2485" s="173">
        <v>0</v>
      </c>
      <c r="L2485" s="173">
        <v>0</v>
      </c>
      <c r="M2485" s="173">
        <v>0</v>
      </c>
      <c r="N2485" s="173">
        <v>0</v>
      </c>
      <c r="O2485" s="173">
        <v>0</v>
      </c>
      <c r="P2485" s="173">
        <v>0</v>
      </c>
      <c r="Q2485" s="173">
        <v>0</v>
      </c>
      <c r="R2485" s="173">
        <v>0</v>
      </c>
      <c r="S2485" s="184">
        <v>0</v>
      </c>
      <c r="T2485" s="173">
        <v>0</v>
      </c>
      <c r="U2485" s="173">
        <v>0</v>
      </c>
      <c r="V2485" s="173">
        <v>0</v>
      </c>
      <c r="W2485" s="179">
        <v>0</v>
      </c>
      <c r="X2485" s="173">
        <v>764</v>
      </c>
      <c r="Y2485" s="267">
        <v>494505.50400000007</v>
      </c>
      <c r="Z2485" s="173">
        <v>0</v>
      </c>
      <c r="AA2485" s="173">
        <v>0</v>
      </c>
      <c r="AB2485" s="173">
        <v>0</v>
      </c>
      <c r="AC2485" s="173">
        <v>0</v>
      </c>
      <c r="AD2485" s="173">
        <v>0</v>
      </c>
      <c r="AE2485" s="173">
        <v>0</v>
      </c>
      <c r="AF2485" s="173">
        <v>0</v>
      </c>
      <c r="AG2485" s="179">
        <v>0</v>
      </c>
      <c r="AH2485" s="184">
        <v>494505.50400000007</v>
      </c>
    </row>
    <row r="2486" spans="2:34" ht="24.75" x14ac:dyDescent="0.25">
      <c r="B2486" s="119"/>
      <c r="C2486" s="48" t="s">
        <v>2335</v>
      </c>
      <c r="D2486" s="49">
        <v>764</v>
      </c>
      <c r="E2486" s="23"/>
      <c r="F2486" s="286" t="s">
        <v>2522</v>
      </c>
      <c r="G2486" s="287" t="s">
        <v>2524</v>
      </c>
      <c r="H2486" s="287" t="s">
        <v>2523</v>
      </c>
      <c r="I2486" s="50">
        <v>494505.50400000007</v>
      </c>
      <c r="J2486" s="169"/>
      <c r="K2486" s="169"/>
      <c r="L2486" s="169"/>
      <c r="M2486" s="169"/>
      <c r="N2486" s="169"/>
      <c r="O2486" s="169"/>
      <c r="P2486" s="169"/>
      <c r="Q2486" s="169"/>
      <c r="R2486" s="169"/>
      <c r="S2486" s="207"/>
      <c r="T2486" s="169"/>
      <c r="U2486" s="169"/>
      <c r="V2486" s="169"/>
      <c r="W2486" s="180"/>
      <c r="X2486" s="207">
        <v>764</v>
      </c>
      <c r="Y2486" s="263">
        <v>494505.50400000007</v>
      </c>
      <c r="Z2486" s="169"/>
      <c r="AA2486" s="169"/>
      <c r="AB2486" s="169"/>
      <c r="AC2486" s="169"/>
      <c r="AD2486" s="169"/>
      <c r="AE2486" s="169"/>
      <c r="AF2486" s="180"/>
      <c r="AG2486" s="180"/>
      <c r="AH2486" s="207">
        <v>494505.50400000007</v>
      </c>
    </row>
    <row r="2487" spans="2:34" x14ac:dyDescent="0.25">
      <c r="B2487" s="240">
        <v>5000</v>
      </c>
      <c r="C2487" s="241" t="s">
        <v>2336</v>
      </c>
      <c r="D2487" s="230"/>
      <c r="E2487" s="230"/>
      <c r="F2487" s="230"/>
      <c r="G2487" s="230"/>
      <c r="H2487" s="230"/>
      <c r="I2487" s="233">
        <v>3284615.1607456002</v>
      </c>
      <c r="J2487" s="245">
        <v>0</v>
      </c>
      <c r="K2487" s="245">
        <v>0</v>
      </c>
      <c r="L2487" s="245">
        <v>0</v>
      </c>
      <c r="M2487" s="245">
        <v>0</v>
      </c>
      <c r="N2487" s="245">
        <v>0</v>
      </c>
      <c r="O2487" s="245">
        <v>0</v>
      </c>
      <c r="P2487" s="245">
        <v>4</v>
      </c>
      <c r="Q2487" s="245">
        <v>15584.599999999999</v>
      </c>
      <c r="R2487" s="245">
        <v>0</v>
      </c>
      <c r="S2487" s="238">
        <v>0</v>
      </c>
      <c r="T2487" s="245">
        <v>1</v>
      </c>
      <c r="U2487" s="245">
        <v>3100</v>
      </c>
      <c r="V2487" s="245">
        <v>0</v>
      </c>
      <c r="W2487" s="246">
        <v>0</v>
      </c>
      <c r="X2487" s="245">
        <v>312</v>
      </c>
      <c r="Y2487" s="271">
        <v>3265930.5607456001</v>
      </c>
      <c r="Z2487" s="245">
        <v>0</v>
      </c>
      <c r="AA2487" s="245">
        <v>0</v>
      </c>
      <c r="AB2487" s="245">
        <v>0</v>
      </c>
      <c r="AC2487" s="245">
        <v>0</v>
      </c>
      <c r="AD2487" s="245">
        <v>0</v>
      </c>
      <c r="AE2487" s="245">
        <v>0</v>
      </c>
      <c r="AF2487" s="245">
        <v>0</v>
      </c>
      <c r="AG2487" s="246">
        <v>0</v>
      </c>
      <c r="AH2487" s="238">
        <v>3284615.1647456004</v>
      </c>
    </row>
    <row r="2488" spans="2:34" x14ac:dyDescent="0.25">
      <c r="B2488" s="134">
        <v>5100</v>
      </c>
      <c r="C2488" s="135" t="s">
        <v>2337</v>
      </c>
      <c r="D2488" s="6"/>
      <c r="E2488" s="6"/>
      <c r="F2488" s="6"/>
      <c r="G2488" s="6"/>
      <c r="H2488" s="6"/>
      <c r="I2488" s="9">
        <v>1252730.81986944</v>
      </c>
      <c r="J2488" s="177">
        <v>0</v>
      </c>
      <c r="K2488" s="177">
        <v>0</v>
      </c>
      <c r="L2488" s="177">
        <v>0</v>
      </c>
      <c r="M2488" s="177">
        <v>0</v>
      </c>
      <c r="N2488" s="177">
        <v>0</v>
      </c>
      <c r="O2488" s="177">
        <v>0</v>
      </c>
      <c r="P2488" s="177">
        <v>0</v>
      </c>
      <c r="Q2488" s="177">
        <v>0</v>
      </c>
      <c r="R2488" s="177">
        <v>0</v>
      </c>
      <c r="S2488" s="213">
        <v>0</v>
      </c>
      <c r="T2488" s="177">
        <v>1</v>
      </c>
      <c r="U2488" s="177">
        <v>3100</v>
      </c>
      <c r="V2488" s="177">
        <v>0</v>
      </c>
      <c r="W2488" s="182">
        <v>0</v>
      </c>
      <c r="X2488" s="177">
        <v>234</v>
      </c>
      <c r="Y2488" s="265">
        <v>1249630.81986944</v>
      </c>
      <c r="Z2488" s="177">
        <v>0</v>
      </c>
      <c r="AA2488" s="177">
        <v>0</v>
      </c>
      <c r="AB2488" s="177">
        <v>0</v>
      </c>
      <c r="AC2488" s="177">
        <v>0</v>
      </c>
      <c r="AD2488" s="177">
        <v>0</v>
      </c>
      <c r="AE2488" s="177">
        <v>0</v>
      </c>
      <c r="AF2488" s="177">
        <v>0</v>
      </c>
      <c r="AG2488" s="182">
        <v>0</v>
      </c>
      <c r="AH2488" s="213">
        <v>1252730.81986944</v>
      </c>
    </row>
    <row r="2489" spans="2:34" x14ac:dyDescent="0.25">
      <c r="B2489" s="69">
        <v>511</v>
      </c>
      <c r="C2489" s="64" t="s">
        <v>2338</v>
      </c>
      <c r="D2489" s="11"/>
      <c r="E2489" s="11"/>
      <c r="F2489" s="11"/>
      <c r="G2489" s="11"/>
      <c r="H2489" s="11"/>
      <c r="I2489" s="13">
        <v>406610.19919999997</v>
      </c>
      <c r="J2489" s="171">
        <v>0</v>
      </c>
      <c r="K2489" s="171">
        <v>0</v>
      </c>
      <c r="L2489" s="171">
        <v>0</v>
      </c>
      <c r="M2489" s="171">
        <v>0</v>
      </c>
      <c r="N2489" s="171">
        <v>0</v>
      </c>
      <c r="O2489" s="171">
        <v>0</v>
      </c>
      <c r="P2489" s="171">
        <v>0</v>
      </c>
      <c r="Q2489" s="171">
        <v>0</v>
      </c>
      <c r="R2489" s="171">
        <v>0</v>
      </c>
      <c r="S2489" s="185">
        <v>0</v>
      </c>
      <c r="T2489" s="171">
        <v>0</v>
      </c>
      <c r="U2489" s="171">
        <v>0</v>
      </c>
      <c r="V2489" s="171">
        <v>0</v>
      </c>
      <c r="W2489" s="181">
        <v>0</v>
      </c>
      <c r="X2489" s="171">
        <v>169</v>
      </c>
      <c r="Y2489" s="266">
        <v>406610.19919999997</v>
      </c>
      <c r="Z2489" s="171">
        <v>0</v>
      </c>
      <c r="AA2489" s="171">
        <v>0</v>
      </c>
      <c r="AB2489" s="171">
        <v>0</v>
      </c>
      <c r="AC2489" s="171">
        <v>0</v>
      </c>
      <c r="AD2489" s="171">
        <v>0</v>
      </c>
      <c r="AE2489" s="171">
        <v>0</v>
      </c>
      <c r="AF2489" s="171">
        <v>0</v>
      </c>
      <c r="AG2489" s="181">
        <v>0</v>
      </c>
      <c r="AH2489" s="185">
        <v>406610.19919999997</v>
      </c>
    </row>
    <row r="2490" spans="2:34" x14ac:dyDescent="0.25">
      <c r="B2490" s="138">
        <v>51101</v>
      </c>
      <c r="C2490" s="75" t="s">
        <v>2339</v>
      </c>
      <c r="D2490" s="52"/>
      <c r="E2490" s="52"/>
      <c r="F2490" s="52"/>
      <c r="G2490" s="52"/>
      <c r="H2490" s="52"/>
      <c r="I2490" s="18">
        <v>0</v>
      </c>
      <c r="J2490" s="173">
        <v>0</v>
      </c>
      <c r="K2490" s="173">
        <v>0</v>
      </c>
      <c r="L2490" s="173">
        <v>0</v>
      </c>
      <c r="M2490" s="173">
        <v>0</v>
      </c>
      <c r="N2490" s="173">
        <v>0</v>
      </c>
      <c r="O2490" s="173">
        <v>0</v>
      </c>
      <c r="P2490" s="173">
        <v>0</v>
      </c>
      <c r="Q2490" s="173">
        <v>0</v>
      </c>
      <c r="R2490" s="173">
        <v>0</v>
      </c>
      <c r="S2490" s="184">
        <v>0</v>
      </c>
      <c r="T2490" s="173">
        <v>0</v>
      </c>
      <c r="U2490" s="173">
        <v>0</v>
      </c>
      <c r="V2490" s="173">
        <v>0</v>
      </c>
      <c r="W2490" s="179">
        <v>0</v>
      </c>
      <c r="X2490" s="173">
        <v>0</v>
      </c>
      <c r="Y2490" s="267">
        <v>0</v>
      </c>
      <c r="Z2490" s="173">
        <v>0</v>
      </c>
      <c r="AA2490" s="173">
        <v>0</v>
      </c>
      <c r="AB2490" s="173">
        <v>0</v>
      </c>
      <c r="AC2490" s="173">
        <v>0</v>
      </c>
      <c r="AD2490" s="173">
        <v>0</v>
      </c>
      <c r="AE2490" s="173">
        <v>0</v>
      </c>
      <c r="AF2490" s="173">
        <v>0</v>
      </c>
      <c r="AG2490" s="179">
        <v>0</v>
      </c>
      <c r="AH2490" s="184">
        <v>0</v>
      </c>
    </row>
    <row r="2491" spans="2:34" ht="24.75" x14ac:dyDescent="0.25">
      <c r="B2491" s="139"/>
      <c r="C2491" s="48" t="s">
        <v>2340</v>
      </c>
      <c r="D2491" s="49">
        <v>0</v>
      </c>
      <c r="E2491" s="23"/>
      <c r="F2491" s="286" t="s">
        <v>2522</v>
      </c>
      <c r="G2491" s="287" t="s">
        <v>2524</v>
      </c>
      <c r="H2491" s="287" t="s">
        <v>2523</v>
      </c>
      <c r="I2491" s="50">
        <v>0</v>
      </c>
      <c r="J2491" s="169"/>
      <c r="K2491" s="169"/>
      <c r="L2491" s="169"/>
      <c r="M2491" s="169"/>
      <c r="N2491" s="169"/>
      <c r="O2491" s="169"/>
      <c r="P2491" s="169"/>
      <c r="Q2491" s="169"/>
      <c r="R2491" s="169"/>
      <c r="S2491" s="207"/>
      <c r="T2491" s="169"/>
      <c r="U2491" s="169"/>
      <c r="V2491" s="169"/>
      <c r="W2491" s="180"/>
      <c r="X2491" s="207">
        <v>0</v>
      </c>
      <c r="Y2491" s="263">
        <v>0</v>
      </c>
      <c r="Z2491" s="169"/>
      <c r="AA2491" s="169"/>
      <c r="AB2491" s="169"/>
      <c r="AC2491" s="169"/>
      <c r="AD2491" s="169"/>
      <c r="AE2491" s="169"/>
      <c r="AF2491" s="180"/>
      <c r="AG2491" s="180"/>
      <c r="AH2491" s="207">
        <v>0</v>
      </c>
    </row>
    <row r="2492" spans="2:34" x14ac:dyDescent="0.25">
      <c r="B2492" s="52">
        <v>51107</v>
      </c>
      <c r="C2492" s="93" t="s">
        <v>2341</v>
      </c>
      <c r="D2492" s="52"/>
      <c r="E2492" s="52"/>
      <c r="F2492" s="52"/>
      <c r="G2492" s="52"/>
      <c r="H2492" s="52"/>
      <c r="I2492" s="18">
        <v>406610.19919999997</v>
      </c>
      <c r="J2492" s="173">
        <v>0</v>
      </c>
      <c r="K2492" s="173">
        <v>0</v>
      </c>
      <c r="L2492" s="173">
        <v>0</v>
      </c>
      <c r="M2492" s="173">
        <v>0</v>
      </c>
      <c r="N2492" s="173">
        <v>0</v>
      </c>
      <c r="O2492" s="173">
        <v>0</v>
      </c>
      <c r="P2492" s="173">
        <v>0</v>
      </c>
      <c r="Q2492" s="173">
        <v>0</v>
      </c>
      <c r="R2492" s="173">
        <v>0</v>
      </c>
      <c r="S2492" s="184">
        <v>0</v>
      </c>
      <c r="T2492" s="173">
        <v>0</v>
      </c>
      <c r="U2492" s="173">
        <v>0</v>
      </c>
      <c r="V2492" s="173">
        <v>0</v>
      </c>
      <c r="W2492" s="179">
        <v>0</v>
      </c>
      <c r="X2492" s="173">
        <v>169</v>
      </c>
      <c r="Y2492" s="267">
        <v>406610.19919999997</v>
      </c>
      <c r="Z2492" s="173">
        <v>0</v>
      </c>
      <c r="AA2492" s="173">
        <v>0</v>
      </c>
      <c r="AB2492" s="173">
        <v>0</v>
      </c>
      <c r="AC2492" s="173">
        <v>0</v>
      </c>
      <c r="AD2492" s="173">
        <v>0</v>
      </c>
      <c r="AE2492" s="173">
        <v>0</v>
      </c>
      <c r="AF2492" s="173">
        <v>0</v>
      </c>
      <c r="AG2492" s="179">
        <v>0</v>
      </c>
      <c r="AH2492" s="184">
        <v>406610.19919999997</v>
      </c>
    </row>
    <row r="2493" spans="2:34" ht="75" x14ac:dyDescent="0.25">
      <c r="B2493" s="131"/>
      <c r="C2493" s="62" t="s">
        <v>2342</v>
      </c>
      <c r="D2493" s="57">
        <v>5</v>
      </c>
      <c r="E2493" s="23"/>
      <c r="F2493" s="286" t="s">
        <v>2522</v>
      </c>
      <c r="G2493" s="287" t="s">
        <v>2524</v>
      </c>
      <c r="H2493" s="287" t="s">
        <v>2523</v>
      </c>
      <c r="I2493" s="50">
        <v>19316.150000000001</v>
      </c>
      <c r="J2493" s="169"/>
      <c r="K2493" s="169"/>
      <c r="L2493" s="169"/>
      <c r="M2493" s="169"/>
      <c r="N2493" s="169"/>
      <c r="O2493" s="169"/>
      <c r="P2493" s="169"/>
      <c r="Q2493" s="169"/>
      <c r="R2493" s="169"/>
      <c r="S2493" s="207"/>
      <c r="T2493" s="169"/>
      <c r="U2493" s="169"/>
      <c r="V2493" s="169"/>
      <c r="W2493" s="180"/>
      <c r="X2493" s="207">
        <v>5</v>
      </c>
      <c r="Y2493" s="263">
        <v>19316.150000000001</v>
      </c>
      <c r="Z2493" s="169"/>
      <c r="AA2493" s="169"/>
      <c r="AB2493" s="169"/>
      <c r="AC2493" s="169"/>
      <c r="AD2493" s="169"/>
      <c r="AE2493" s="169"/>
      <c r="AF2493" s="180"/>
      <c r="AG2493" s="180"/>
      <c r="AH2493" s="207">
        <v>19316.150000000001</v>
      </c>
    </row>
    <row r="2494" spans="2:34" ht="24.75" x14ac:dyDescent="0.25">
      <c r="B2494" s="131"/>
      <c r="C2494" s="62" t="s">
        <v>2343</v>
      </c>
      <c r="D2494" s="49">
        <v>4</v>
      </c>
      <c r="E2494" s="23"/>
      <c r="F2494" s="286" t="s">
        <v>2522</v>
      </c>
      <c r="G2494" s="287" t="s">
        <v>2524</v>
      </c>
      <c r="H2494" s="287" t="s">
        <v>2523</v>
      </c>
      <c r="I2494" s="50">
        <v>17264.599999999999</v>
      </c>
      <c r="J2494" s="169"/>
      <c r="K2494" s="169"/>
      <c r="L2494" s="169"/>
      <c r="M2494" s="169"/>
      <c r="N2494" s="169"/>
      <c r="O2494" s="169"/>
      <c r="P2494" s="169"/>
      <c r="Q2494" s="169"/>
      <c r="R2494" s="169"/>
      <c r="S2494" s="207"/>
      <c r="T2494" s="169"/>
      <c r="U2494" s="169"/>
      <c r="V2494" s="169"/>
      <c r="W2494" s="180"/>
      <c r="X2494" s="207">
        <v>4</v>
      </c>
      <c r="Y2494" s="263">
        <v>17264.599999999999</v>
      </c>
      <c r="Z2494" s="169"/>
      <c r="AA2494" s="169"/>
      <c r="AB2494" s="169"/>
      <c r="AC2494" s="169"/>
      <c r="AD2494" s="169"/>
      <c r="AE2494" s="169"/>
      <c r="AF2494" s="180"/>
      <c r="AG2494" s="180"/>
      <c r="AH2494" s="207">
        <v>17264.599999999999</v>
      </c>
    </row>
    <row r="2495" spans="2:34" ht="45" x14ac:dyDescent="0.25">
      <c r="B2495" s="131"/>
      <c r="C2495" s="62" t="s">
        <v>2344</v>
      </c>
      <c r="D2495" s="49">
        <v>1</v>
      </c>
      <c r="E2495" s="23"/>
      <c r="F2495" s="286" t="s">
        <v>2522</v>
      </c>
      <c r="G2495" s="287" t="s">
        <v>2524</v>
      </c>
      <c r="H2495" s="287" t="s">
        <v>2523</v>
      </c>
      <c r="I2495" s="50">
        <v>6900.4223999999995</v>
      </c>
      <c r="J2495" s="169"/>
      <c r="K2495" s="169"/>
      <c r="L2495" s="169"/>
      <c r="M2495" s="169"/>
      <c r="N2495" s="169"/>
      <c r="O2495" s="169"/>
      <c r="P2495" s="169"/>
      <c r="Q2495" s="169"/>
      <c r="R2495" s="169"/>
      <c r="S2495" s="207"/>
      <c r="T2495" s="169"/>
      <c r="U2495" s="169"/>
      <c r="V2495" s="169"/>
      <c r="W2495" s="180"/>
      <c r="X2495" s="207">
        <v>1</v>
      </c>
      <c r="Y2495" s="263">
        <v>6900.4223999999995</v>
      </c>
      <c r="Z2495" s="169"/>
      <c r="AA2495" s="169"/>
      <c r="AB2495" s="169"/>
      <c r="AC2495" s="169"/>
      <c r="AD2495" s="169"/>
      <c r="AE2495" s="169"/>
      <c r="AF2495" s="180"/>
      <c r="AG2495" s="180"/>
      <c r="AH2495" s="207">
        <v>6900.4223999999995</v>
      </c>
    </row>
    <row r="2496" spans="2:34" ht="75" x14ac:dyDescent="0.25">
      <c r="B2496" s="131"/>
      <c r="C2496" s="62" t="s">
        <v>2345</v>
      </c>
      <c r="D2496" s="49">
        <v>2</v>
      </c>
      <c r="E2496" s="23"/>
      <c r="F2496" s="286" t="s">
        <v>2522</v>
      </c>
      <c r="G2496" s="287" t="s">
        <v>2524</v>
      </c>
      <c r="H2496" s="287" t="s">
        <v>2523</v>
      </c>
      <c r="I2496" s="50">
        <v>14300</v>
      </c>
      <c r="J2496" s="169"/>
      <c r="K2496" s="169"/>
      <c r="L2496" s="169"/>
      <c r="M2496" s="169"/>
      <c r="N2496" s="169"/>
      <c r="O2496" s="169"/>
      <c r="P2496" s="169"/>
      <c r="Q2496" s="169"/>
      <c r="R2496" s="169"/>
      <c r="S2496" s="207"/>
      <c r="T2496" s="169"/>
      <c r="U2496" s="169"/>
      <c r="V2496" s="169"/>
      <c r="W2496" s="180"/>
      <c r="X2496" s="207">
        <v>2</v>
      </c>
      <c r="Y2496" s="263">
        <v>14300</v>
      </c>
      <c r="Z2496" s="169"/>
      <c r="AA2496" s="169"/>
      <c r="AB2496" s="169"/>
      <c r="AC2496" s="169"/>
      <c r="AD2496" s="169"/>
      <c r="AE2496" s="169"/>
      <c r="AF2496" s="180"/>
      <c r="AG2496" s="180"/>
      <c r="AH2496" s="207">
        <v>14300</v>
      </c>
    </row>
    <row r="2497" spans="2:34" ht="60" x14ac:dyDescent="0.25">
      <c r="B2497" s="131"/>
      <c r="C2497" s="62" t="s">
        <v>2346</v>
      </c>
      <c r="D2497" s="49">
        <v>3</v>
      </c>
      <c r="E2497" s="23"/>
      <c r="F2497" s="286" t="s">
        <v>2522</v>
      </c>
      <c r="G2497" s="287" t="s">
        <v>2524</v>
      </c>
      <c r="H2497" s="287" t="s">
        <v>2523</v>
      </c>
      <c r="I2497" s="50">
        <v>14693.847599999997</v>
      </c>
      <c r="J2497" s="169"/>
      <c r="K2497" s="169"/>
      <c r="L2497" s="169"/>
      <c r="M2497" s="169"/>
      <c r="N2497" s="169"/>
      <c r="O2497" s="169"/>
      <c r="P2497" s="169"/>
      <c r="Q2497" s="169"/>
      <c r="R2497" s="169"/>
      <c r="S2497" s="207"/>
      <c r="T2497" s="169"/>
      <c r="U2497" s="169"/>
      <c r="V2497" s="169"/>
      <c r="W2497" s="180"/>
      <c r="X2497" s="207">
        <v>3</v>
      </c>
      <c r="Y2497" s="263">
        <v>14693.847599999997</v>
      </c>
      <c r="Z2497" s="169"/>
      <c r="AA2497" s="169"/>
      <c r="AB2497" s="169"/>
      <c r="AC2497" s="169"/>
      <c r="AD2497" s="169"/>
      <c r="AE2497" s="169"/>
      <c r="AF2497" s="180"/>
      <c r="AG2497" s="180"/>
      <c r="AH2497" s="207">
        <v>14693.847599999997</v>
      </c>
    </row>
    <row r="2498" spans="2:34" ht="30" x14ac:dyDescent="0.25">
      <c r="B2498" s="131"/>
      <c r="C2498" s="62" t="s">
        <v>2347</v>
      </c>
      <c r="D2498" s="57">
        <v>1</v>
      </c>
      <c r="E2498" s="23"/>
      <c r="F2498" s="286" t="s">
        <v>2522</v>
      </c>
      <c r="G2498" s="287" t="s">
        <v>2524</v>
      </c>
      <c r="H2498" s="287" t="s">
        <v>2523</v>
      </c>
      <c r="I2498" s="50">
        <v>4500</v>
      </c>
      <c r="J2498" s="169"/>
      <c r="K2498" s="169"/>
      <c r="L2498" s="169"/>
      <c r="M2498" s="169"/>
      <c r="N2498" s="169"/>
      <c r="O2498" s="169"/>
      <c r="P2498" s="169"/>
      <c r="Q2498" s="169"/>
      <c r="R2498" s="169"/>
      <c r="S2498" s="207"/>
      <c r="T2498" s="169"/>
      <c r="U2498" s="169"/>
      <c r="V2498" s="169"/>
      <c r="W2498" s="180"/>
      <c r="X2498" s="207">
        <v>1</v>
      </c>
      <c r="Y2498" s="263">
        <v>4500</v>
      </c>
      <c r="Z2498" s="169"/>
      <c r="AA2498" s="169"/>
      <c r="AB2498" s="169"/>
      <c r="AC2498" s="169"/>
      <c r="AD2498" s="169"/>
      <c r="AE2498" s="169"/>
      <c r="AF2498" s="180"/>
      <c r="AG2498" s="180"/>
      <c r="AH2498" s="207">
        <v>4500</v>
      </c>
    </row>
    <row r="2499" spans="2:34" ht="24.75" x14ac:dyDescent="0.25">
      <c r="B2499" s="131"/>
      <c r="C2499" s="62" t="s">
        <v>2348</v>
      </c>
      <c r="D2499" s="57">
        <v>2</v>
      </c>
      <c r="E2499" s="23"/>
      <c r="F2499" s="286" t="s">
        <v>2522</v>
      </c>
      <c r="G2499" s="287" t="s">
        <v>2524</v>
      </c>
      <c r="H2499" s="287" t="s">
        <v>2523</v>
      </c>
      <c r="I2499" s="50">
        <v>8000</v>
      </c>
      <c r="J2499" s="169"/>
      <c r="K2499" s="169"/>
      <c r="L2499" s="169"/>
      <c r="M2499" s="169"/>
      <c r="N2499" s="169"/>
      <c r="O2499" s="169"/>
      <c r="P2499" s="169"/>
      <c r="Q2499" s="169"/>
      <c r="R2499" s="169"/>
      <c r="S2499" s="207"/>
      <c r="T2499" s="169"/>
      <c r="U2499" s="169"/>
      <c r="V2499" s="169"/>
      <c r="W2499" s="180"/>
      <c r="X2499" s="207">
        <v>2</v>
      </c>
      <c r="Y2499" s="263">
        <v>8000</v>
      </c>
      <c r="Z2499" s="169"/>
      <c r="AA2499" s="169"/>
      <c r="AB2499" s="169"/>
      <c r="AC2499" s="169"/>
      <c r="AD2499" s="169"/>
      <c r="AE2499" s="169"/>
      <c r="AF2499" s="180"/>
      <c r="AG2499" s="180"/>
      <c r="AH2499" s="207">
        <v>8000</v>
      </c>
    </row>
    <row r="2500" spans="2:34" ht="75" x14ac:dyDescent="0.25">
      <c r="B2500" s="131"/>
      <c r="C2500" s="62" t="s">
        <v>2349</v>
      </c>
      <c r="D2500" s="49">
        <v>5</v>
      </c>
      <c r="E2500" s="23"/>
      <c r="F2500" s="286" t="s">
        <v>2522</v>
      </c>
      <c r="G2500" s="287" t="s">
        <v>2524</v>
      </c>
      <c r="H2500" s="287" t="s">
        <v>2523</v>
      </c>
      <c r="I2500" s="50">
        <v>34356.36</v>
      </c>
      <c r="J2500" s="169"/>
      <c r="K2500" s="169"/>
      <c r="L2500" s="169"/>
      <c r="M2500" s="169"/>
      <c r="N2500" s="169"/>
      <c r="O2500" s="169"/>
      <c r="P2500" s="169"/>
      <c r="Q2500" s="169"/>
      <c r="R2500" s="169"/>
      <c r="S2500" s="207"/>
      <c r="T2500" s="169"/>
      <c r="U2500" s="169"/>
      <c r="V2500" s="169"/>
      <c r="W2500" s="180"/>
      <c r="X2500" s="207">
        <v>5</v>
      </c>
      <c r="Y2500" s="263">
        <v>34356.36</v>
      </c>
      <c r="Z2500" s="169"/>
      <c r="AA2500" s="169"/>
      <c r="AB2500" s="169"/>
      <c r="AC2500" s="169"/>
      <c r="AD2500" s="169"/>
      <c r="AE2500" s="169"/>
      <c r="AF2500" s="180"/>
      <c r="AG2500" s="180"/>
      <c r="AH2500" s="207">
        <v>34356.36</v>
      </c>
    </row>
    <row r="2501" spans="2:34" ht="60" x14ac:dyDescent="0.25">
      <c r="B2501" s="131"/>
      <c r="C2501" s="62" t="s">
        <v>2350</v>
      </c>
      <c r="D2501" s="57">
        <v>20</v>
      </c>
      <c r="E2501" s="23"/>
      <c r="F2501" s="286" t="s">
        <v>2522</v>
      </c>
      <c r="G2501" s="287" t="s">
        <v>2524</v>
      </c>
      <c r="H2501" s="287" t="s">
        <v>2523</v>
      </c>
      <c r="I2501" s="50">
        <v>14000</v>
      </c>
      <c r="J2501" s="169"/>
      <c r="K2501" s="169"/>
      <c r="L2501" s="169"/>
      <c r="M2501" s="169"/>
      <c r="N2501" s="169"/>
      <c r="O2501" s="169"/>
      <c r="P2501" s="169"/>
      <c r="Q2501" s="169"/>
      <c r="R2501" s="169"/>
      <c r="S2501" s="207"/>
      <c r="T2501" s="169"/>
      <c r="U2501" s="169"/>
      <c r="V2501" s="169"/>
      <c r="W2501" s="180"/>
      <c r="X2501" s="207">
        <v>20</v>
      </c>
      <c r="Y2501" s="263">
        <v>14000</v>
      </c>
      <c r="Z2501" s="169"/>
      <c r="AA2501" s="169"/>
      <c r="AB2501" s="169"/>
      <c r="AC2501" s="169"/>
      <c r="AD2501" s="169"/>
      <c r="AE2501" s="169"/>
      <c r="AF2501" s="180"/>
      <c r="AG2501" s="180"/>
      <c r="AH2501" s="207">
        <v>14000</v>
      </c>
    </row>
    <row r="2502" spans="2:34" ht="45" x14ac:dyDescent="0.25">
      <c r="B2502" s="131"/>
      <c r="C2502" s="62" t="s">
        <v>2351</v>
      </c>
      <c r="D2502" s="57">
        <v>25</v>
      </c>
      <c r="E2502" s="23"/>
      <c r="F2502" s="286" t="s">
        <v>2522</v>
      </c>
      <c r="G2502" s="287" t="s">
        <v>2524</v>
      </c>
      <c r="H2502" s="287" t="s">
        <v>2523</v>
      </c>
      <c r="I2502" s="50">
        <v>7500</v>
      </c>
      <c r="J2502" s="169"/>
      <c r="K2502" s="169"/>
      <c r="L2502" s="169"/>
      <c r="M2502" s="169"/>
      <c r="N2502" s="169"/>
      <c r="O2502" s="169"/>
      <c r="P2502" s="169"/>
      <c r="Q2502" s="169"/>
      <c r="R2502" s="169"/>
      <c r="S2502" s="207"/>
      <c r="T2502" s="169"/>
      <c r="U2502" s="169"/>
      <c r="V2502" s="169"/>
      <c r="W2502" s="180"/>
      <c r="X2502" s="207">
        <v>25</v>
      </c>
      <c r="Y2502" s="263">
        <v>7500</v>
      </c>
      <c r="Z2502" s="169"/>
      <c r="AA2502" s="169"/>
      <c r="AB2502" s="169"/>
      <c r="AC2502" s="169"/>
      <c r="AD2502" s="169"/>
      <c r="AE2502" s="169"/>
      <c r="AF2502" s="180"/>
      <c r="AG2502" s="180"/>
      <c r="AH2502" s="207">
        <v>7500</v>
      </c>
    </row>
    <row r="2503" spans="2:34" ht="90" x14ac:dyDescent="0.25">
      <c r="B2503" s="131"/>
      <c r="C2503" s="62" t="s">
        <v>2352</v>
      </c>
      <c r="D2503" s="49">
        <v>97</v>
      </c>
      <c r="E2503" s="23"/>
      <c r="F2503" s="286" t="s">
        <v>2522</v>
      </c>
      <c r="G2503" s="287" t="s">
        <v>2524</v>
      </c>
      <c r="H2503" s="287" t="s">
        <v>2523</v>
      </c>
      <c r="I2503" s="50">
        <v>251870.88639999999</v>
      </c>
      <c r="J2503" s="169"/>
      <c r="K2503" s="169"/>
      <c r="L2503" s="169"/>
      <c r="M2503" s="169"/>
      <c r="N2503" s="169"/>
      <c r="O2503" s="169"/>
      <c r="P2503" s="169"/>
      <c r="Q2503" s="169"/>
      <c r="R2503" s="169"/>
      <c r="S2503" s="207"/>
      <c r="T2503" s="169"/>
      <c r="U2503" s="169"/>
      <c r="V2503" s="169"/>
      <c r="W2503" s="180"/>
      <c r="X2503" s="207">
        <v>97</v>
      </c>
      <c r="Y2503" s="263">
        <v>251870.88639999999</v>
      </c>
      <c r="Z2503" s="169"/>
      <c r="AA2503" s="169"/>
      <c r="AB2503" s="169"/>
      <c r="AC2503" s="169"/>
      <c r="AD2503" s="169"/>
      <c r="AE2503" s="169"/>
      <c r="AF2503" s="180"/>
      <c r="AG2503" s="180"/>
      <c r="AH2503" s="207">
        <v>251870.88639999999</v>
      </c>
    </row>
    <row r="2504" spans="2:34" ht="75" x14ac:dyDescent="0.25">
      <c r="B2504" s="131"/>
      <c r="C2504" s="62" t="s">
        <v>2353</v>
      </c>
      <c r="D2504" s="49">
        <v>2</v>
      </c>
      <c r="E2504" s="23"/>
      <c r="F2504" s="286" t="s">
        <v>2522</v>
      </c>
      <c r="G2504" s="287" t="s">
        <v>2524</v>
      </c>
      <c r="H2504" s="287" t="s">
        <v>2523</v>
      </c>
      <c r="I2504" s="50">
        <v>4667.9327999999996</v>
      </c>
      <c r="J2504" s="169"/>
      <c r="K2504" s="169"/>
      <c r="L2504" s="169"/>
      <c r="M2504" s="169"/>
      <c r="N2504" s="169"/>
      <c r="O2504" s="169"/>
      <c r="P2504" s="169"/>
      <c r="Q2504" s="169"/>
      <c r="R2504" s="169"/>
      <c r="S2504" s="207"/>
      <c r="T2504" s="169"/>
      <c r="U2504" s="169"/>
      <c r="V2504" s="169"/>
      <c r="W2504" s="180"/>
      <c r="X2504" s="207">
        <v>2</v>
      </c>
      <c r="Y2504" s="263">
        <v>4667.9327999999996</v>
      </c>
      <c r="Z2504" s="169"/>
      <c r="AA2504" s="169"/>
      <c r="AB2504" s="169"/>
      <c r="AC2504" s="169"/>
      <c r="AD2504" s="169"/>
      <c r="AE2504" s="169"/>
      <c r="AF2504" s="180"/>
      <c r="AG2504" s="180"/>
      <c r="AH2504" s="207">
        <v>4667.9327999999996</v>
      </c>
    </row>
    <row r="2505" spans="2:34" ht="45" x14ac:dyDescent="0.25">
      <c r="B2505" s="131"/>
      <c r="C2505" s="62" t="s">
        <v>2354</v>
      </c>
      <c r="D2505" s="49">
        <v>2</v>
      </c>
      <c r="E2505" s="23"/>
      <c r="F2505" s="286" t="s">
        <v>2522</v>
      </c>
      <c r="G2505" s="287" t="s">
        <v>2524</v>
      </c>
      <c r="H2505" s="287" t="s">
        <v>2523</v>
      </c>
      <c r="I2505" s="50">
        <v>9240</v>
      </c>
      <c r="J2505" s="169"/>
      <c r="K2505" s="169"/>
      <c r="L2505" s="169"/>
      <c r="M2505" s="169"/>
      <c r="N2505" s="169"/>
      <c r="O2505" s="169"/>
      <c r="P2505" s="169"/>
      <c r="Q2505" s="169"/>
      <c r="R2505" s="169"/>
      <c r="S2505" s="207"/>
      <c r="T2505" s="169"/>
      <c r="U2505" s="169"/>
      <c r="V2505" s="169"/>
      <c r="W2505" s="180"/>
      <c r="X2505" s="207">
        <v>2</v>
      </c>
      <c r="Y2505" s="263">
        <v>9240</v>
      </c>
      <c r="Z2505" s="169"/>
      <c r="AA2505" s="169"/>
      <c r="AB2505" s="169"/>
      <c r="AC2505" s="169"/>
      <c r="AD2505" s="169"/>
      <c r="AE2505" s="169"/>
      <c r="AF2505" s="180"/>
      <c r="AG2505" s="180"/>
      <c r="AH2505" s="207">
        <v>9240</v>
      </c>
    </row>
    <row r="2506" spans="2:34" ht="24" x14ac:dyDescent="0.25">
      <c r="B2506" s="69">
        <v>515</v>
      </c>
      <c r="C2506" s="64" t="s">
        <v>2355</v>
      </c>
      <c r="D2506" s="11"/>
      <c r="E2506" s="11"/>
      <c r="F2506" s="11"/>
      <c r="G2506" s="11"/>
      <c r="H2506" s="11"/>
      <c r="I2506" s="13">
        <v>547224.26626944006</v>
      </c>
      <c r="J2506" s="171">
        <v>0</v>
      </c>
      <c r="K2506" s="171">
        <v>0</v>
      </c>
      <c r="L2506" s="171">
        <v>0</v>
      </c>
      <c r="M2506" s="171">
        <v>0</v>
      </c>
      <c r="N2506" s="171">
        <v>0</v>
      </c>
      <c r="O2506" s="171">
        <v>0</v>
      </c>
      <c r="P2506" s="171">
        <v>0</v>
      </c>
      <c r="Q2506" s="171">
        <v>0</v>
      </c>
      <c r="R2506" s="171">
        <v>0</v>
      </c>
      <c r="S2506" s="185">
        <v>0</v>
      </c>
      <c r="T2506" s="171">
        <v>0</v>
      </c>
      <c r="U2506" s="171">
        <v>0</v>
      </c>
      <c r="V2506" s="171">
        <v>0</v>
      </c>
      <c r="W2506" s="181">
        <v>0</v>
      </c>
      <c r="X2506" s="171">
        <v>29</v>
      </c>
      <c r="Y2506" s="266">
        <v>547224.26626944006</v>
      </c>
      <c r="Z2506" s="171">
        <v>0</v>
      </c>
      <c r="AA2506" s="171">
        <v>0</v>
      </c>
      <c r="AB2506" s="171">
        <v>0</v>
      </c>
      <c r="AC2506" s="171">
        <v>0</v>
      </c>
      <c r="AD2506" s="171">
        <v>0</v>
      </c>
      <c r="AE2506" s="171">
        <v>0</v>
      </c>
      <c r="AF2506" s="171">
        <v>0</v>
      </c>
      <c r="AG2506" s="181">
        <v>0</v>
      </c>
      <c r="AH2506" s="185">
        <v>547224.26626944006</v>
      </c>
    </row>
    <row r="2507" spans="2:34" x14ac:dyDescent="0.25">
      <c r="B2507" s="52">
        <v>51503</v>
      </c>
      <c r="C2507" s="93" t="s">
        <v>2356</v>
      </c>
      <c r="D2507" s="52"/>
      <c r="E2507" s="52"/>
      <c r="F2507" s="52"/>
      <c r="G2507" s="52"/>
      <c r="H2507" s="52"/>
      <c r="I2507" s="18">
        <v>547224.26626944006</v>
      </c>
      <c r="J2507" s="173">
        <v>0</v>
      </c>
      <c r="K2507" s="173">
        <v>0</v>
      </c>
      <c r="L2507" s="173">
        <v>0</v>
      </c>
      <c r="M2507" s="173">
        <v>0</v>
      </c>
      <c r="N2507" s="173">
        <v>0</v>
      </c>
      <c r="O2507" s="173">
        <v>0</v>
      </c>
      <c r="P2507" s="173">
        <v>0</v>
      </c>
      <c r="Q2507" s="173">
        <v>0</v>
      </c>
      <c r="R2507" s="173">
        <v>0</v>
      </c>
      <c r="S2507" s="184">
        <v>0</v>
      </c>
      <c r="T2507" s="173">
        <v>0</v>
      </c>
      <c r="U2507" s="173">
        <v>0</v>
      </c>
      <c r="V2507" s="173">
        <v>0</v>
      </c>
      <c r="W2507" s="179">
        <v>0</v>
      </c>
      <c r="X2507" s="173">
        <v>29</v>
      </c>
      <c r="Y2507" s="267">
        <v>547224.26626944006</v>
      </c>
      <c r="Z2507" s="173">
        <v>0</v>
      </c>
      <c r="AA2507" s="173">
        <v>0</v>
      </c>
      <c r="AB2507" s="173">
        <v>0</v>
      </c>
      <c r="AC2507" s="173">
        <v>0</v>
      </c>
      <c r="AD2507" s="173">
        <v>0</v>
      </c>
      <c r="AE2507" s="173">
        <v>0</v>
      </c>
      <c r="AF2507" s="173">
        <v>0</v>
      </c>
      <c r="AG2507" s="179">
        <v>0</v>
      </c>
      <c r="AH2507" s="184">
        <v>547224.26626944006</v>
      </c>
    </row>
    <row r="2508" spans="2:34" ht="90" x14ac:dyDescent="0.25">
      <c r="B2508" s="26"/>
      <c r="C2508" s="62" t="s">
        <v>2357</v>
      </c>
      <c r="D2508" s="49">
        <v>2</v>
      </c>
      <c r="E2508" s="23"/>
      <c r="F2508" s="286" t="s">
        <v>2522</v>
      </c>
      <c r="G2508" s="287" t="s">
        <v>2524</v>
      </c>
      <c r="H2508" s="287" t="s">
        <v>2523</v>
      </c>
      <c r="I2508" s="50">
        <v>40949.275999999998</v>
      </c>
      <c r="J2508" s="169"/>
      <c r="K2508" s="169"/>
      <c r="L2508" s="169"/>
      <c r="M2508" s="169"/>
      <c r="N2508" s="169"/>
      <c r="O2508" s="169"/>
      <c r="P2508" s="169"/>
      <c r="Q2508" s="169"/>
      <c r="R2508" s="169"/>
      <c r="S2508" s="207"/>
      <c r="T2508" s="169"/>
      <c r="U2508" s="169"/>
      <c r="V2508" s="169"/>
      <c r="W2508" s="180"/>
      <c r="X2508" s="207">
        <v>2</v>
      </c>
      <c r="Y2508" s="263">
        <v>40949.275999999998</v>
      </c>
      <c r="Z2508" s="169"/>
      <c r="AA2508" s="169"/>
      <c r="AB2508" s="169"/>
      <c r="AC2508" s="169"/>
      <c r="AD2508" s="169"/>
      <c r="AE2508" s="169"/>
      <c r="AF2508" s="180"/>
      <c r="AG2508" s="180"/>
      <c r="AH2508" s="207">
        <v>40949.275999999998</v>
      </c>
    </row>
    <row r="2509" spans="2:34" ht="60" x14ac:dyDescent="0.25">
      <c r="B2509" s="26"/>
      <c r="C2509" s="62" t="s">
        <v>2358</v>
      </c>
      <c r="D2509" s="57">
        <v>3</v>
      </c>
      <c r="E2509" s="23"/>
      <c r="F2509" s="286" t="s">
        <v>2522</v>
      </c>
      <c r="G2509" s="287" t="s">
        <v>2524</v>
      </c>
      <c r="H2509" s="287" t="s">
        <v>2523</v>
      </c>
      <c r="I2509" s="50">
        <v>21000</v>
      </c>
      <c r="J2509" s="169"/>
      <c r="K2509" s="169"/>
      <c r="L2509" s="169"/>
      <c r="M2509" s="169"/>
      <c r="N2509" s="169"/>
      <c r="O2509" s="169"/>
      <c r="P2509" s="169"/>
      <c r="Q2509" s="169"/>
      <c r="R2509" s="169"/>
      <c r="S2509" s="207"/>
      <c r="T2509" s="169"/>
      <c r="U2509" s="169"/>
      <c r="V2509" s="169"/>
      <c r="W2509" s="180"/>
      <c r="X2509" s="207">
        <v>3</v>
      </c>
      <c r="Y2509" s="263">
        <v>21000</v>
      </c>
      <c r="Z2509" s="169"/>
      <c r="AA2509" s="169"/>
      <c r="AB2509" s="169"/>
      <c r="AC2509" s="169"/>
      <c r="AD2509" s="169"/>
      <c r="AE2509" s="169"/>
      <c r="AF2509" s="180"/>
      <c r="AG2509" s="180"/>
      <c r="AH2509" s="207">
        <v>21000</v>
      </c>
    </row>
    <row r="2510" spans="2:34" ht="90" x14ac:dyDescent="0.25">
      <c r="B2510" s="139"/>
      <c r="C2510" s="62" t="s">
        <v>2359</v>
      </c>
      <c r="D2510" s="49">
        <v>1</v>
      </c>
      <c r="E2510" s="23"/>
      <c r="F2510" s="286" t="s">
        <v>2522</v>
      </c>
      <c r="G2510" s="287" t="s">
        <v>2524</v>
      </c>
      <c r="H2510" s="287" t="s">
        <v>2523</v>
      </c>
      <c r="I2510" s="50">
        <v>13154.66</v>
      </c>
      <c r="J2510" s="169"/>
      <c r="K2510" s="169"/>
      <c r="L2510" s="169"/>
      <c r="M2510" s="169"/>
      <c r="N2510" s="169"/>
      <c r="O2510" s="169"/>
      <c r="P2510" s="169"/>
      <c r="Q2510" s="169"/>
      <c r="R2510" s="169"/>
      <c r="S2510" s="207"/>
      <c r="T2510" s="169"/>
      <c r="U2510" s="169"/>
      <c r="V2510" s="169"/>
      <c r="W2510" s="180"/>
      <c r="X2510" s="207">
        <v>1</v>
      </c>
      <c r="Y2510" s="263">
        <v>13154.66</v>
      </c>
      <c r="Z2510" s="169"/>
      <c r="AA2510" s="169"/>
      <c r="AB2510" s="169"/>
      <c r="AC2510" s="169"/>
      <c r="AD2510" s="169"/>
      <c r="AE2510" s="169"/>
      <c r="AF2510" s="180"/>
      <c r="AG2510" s="180"/>
      <c r="AH2510" s="207">
        <v>13154.66</v>
      </c>
    </row>
    <row r="2511" spans="2:34" ht="60" x14ac:dyDescent="0.25">
      <c r="B2511" s="139"/>
      <c r="C2511" s="62" t="s">
        <v>2360</v>
      </c>
      <c r="D2511" s="49">
        <v>3</v>
      </c>
      <c r="E2511" s="23"/>
      <c r="F2511" s="286" t="s">
        <v>2522</v>
      </c>
      <c r="G2511" s="287" t="s">
        <v>2524</v>
      </c>
      <c r="H2511" s="287" t="s">
        <v>2523</v>
      </c>
      <c r="I2511" s="50">
        <v>62988.590269439999</v>
      </c>
      <c r="J2511" s="169"/>
      <c r="K2511" s="169"/>
      <c r="L2511" s="169"/>
      <c r="M2511" s="169"/>
      <c r="N2511" s="169"/>
      <c r="O2511" s="169"/>
      <c r="P2511" s="169"/>
      <c r="Q2511" s="169"/>
      <c r="R2511" s="169"/>
      <c r="S2511" s="207"/>
      <c r="T2511" s="169"/>
      <c r="U2511" s="169"/>
      <c r="V2511" s="169"/>
      <c r="W2511" s="180"/>
      <c r="X2511" s="207">
        <v>3</v>
      </c>
      <c r="Y2511" s="263">
        <v>62988.590269439999</v>
      </c>
      <c r="Z2511" s="169"/>
      <c r="AA2511" s="169"/>
      <c r="AB2511" s="169"/>
      <c r="AC2511" s="169"/>
      <c r="AD2511" s="169"/>
      <c r="AE2511" s="169"/>
      <c r="AF2511" s="180"/>
      <c r="AG2511" s="180"/>
      <c r="AH2511" s="207">
        <v>62988.590269439999</v>
      </c>
    </row>
    <row r="2512" spans="2:34" ht="90" x14ac:dyDescent="0.25">
      <c r="B2512" s="139"/>
      <c r="C2512" s="62" t="s">
        <v>2361</v>
      </c>
      <c r="D2512" s="49">
        <v>1</v>
      </c>
      <c r="E2512" s="23"/>
      <c r="F2512" s="286" t="s">
        <v>2522</v>
      </c>
      <c r="G2512" s="287" t="s">
        <v>2524</v>
      </c>
      <c r="H2512" s="287" t="s">
        <v>2523</v>
      </c>
      <c r="I2512" s="50">
        <v>10881.55</v>
      </c>
      <c r="J2512" s="169"/>
      <c r="K2512" s="169"/>
      <c r="L2512" s="169"/>
      <c r="M2512" s="169"/>
      <c r="N2512" s="169"/>
      <c r="O2512" s="169"/>
      <c r="P2512" s="169"/>
      <c r="Q2512" s="169"/>
      <c r="R2512" s="169"/>
      <c r="S2512" s="207"/>
      <c r="T2512" s="169"/>
      <c r="U2512" s="169"/>
      <c r="V2512" s="169"/>
      <c r="W2512" s="180"/>
      <c r="X2512" s="207">
        <v>1</v>
      </c>
      <c r="Y2512" s="263">
        <v>10881.55</v>
      </c>
      <c r="Z2512" s="169"/>
      <c r="AA2512" s="169"/>
      <c r="AB2512" s="169"/>
      <c r="AC2512" s="169"/>
      <c r="AD2512" s="169"/>
      <c r="AE2512" s="169"/>
      <c r="AF2512" s="180"/>
      <c r="AG2512" s="180"/>
      <c r="AH2512" s="207">
        <v>10881.55</v>
      </c>
    </row>
    <row r="2513" spans="2:34" ht="30" x14ac:dyDescent="0.25">
      <c r="B2513" s="139"/>
      <c r="C2513" s="62" t="s">
        <v>2362</v>
      </c>
      <c r="D2513" s="57">
        <v>0</v>
      </c>
      <c r="E2513" s="23"/>
      <c r="F2513" s="286" t="s">
        <v>2522</v>
      </c>
      <c r="G2513" s="287" t="s">
        <v>2524</v>
      </c>
      <c r="H2513" s="287" t="s">
        <v>2523</v>
      </c>
      <c r="I2513" s="50">
        <v>0</v>
      </c>
      <c r="J2513" s="169"/>
      <c r="K2513" s="169"/>
      <c r="L2513" s="169"/>
      <c r="M2513" s="169"/>
      <c r="N2513" s="169"/>
      <c r="O2513" s="169"/>
      <c r="P2513" s="169"/>
      <c r="Q2513" s="169"/>
      <c r="R2513" s="169"/>
      <c r="S2513" s="207"/>
      <c r="T2513" s="169"/>
      <c r="U2513" s="169"/>
      <c r="V2513" s="169"/>
      <c r="W2513" s="180"/>
      <c r="X2513" s="207">
        <v>0</v>
      </c>
      <c r="Y2513" s="263">
        <v>0</v>
      </c>
      <c r="Z2513" s="169"/>
      <c r="AA2513" s="169"/>
      <c r="AB2513" s="169"/>
      <c r="AC2513" s="169"/>
      <c r="AD2513" s="169"/>
      <c r="AE2513" s="169"/>
      <c r="AF2513" s="180"/>
      <c r="AG2513" s="180"/>
      <c r="AH2513" s="207">
        <v>0</v>
      </c>
    </row>
    <row r="2514" spans="2:34" ht="24.75" x14ac:dyDescent="0.25">
      <c r="B2514" s="139"/>
      <c r="C2514" s="62" t="s">
        <v>2363</v>
      </c>
      <c r="D2514" s="49">
        <v>0</v>
      </c>
      <c r="E2514" s="23"/>
      <c r="F2514" s="286" t="s">
        <v>2522</v>
      </c>
      <c r="G2514" s="287" t="s">
        <v>2524</v>
      </c>
      <c r="H2514" s="287" t="s">
        <v>2523</v>
      </c>
      <c r="I2514" s="50">
        <v>0</v>
      </c>
      <c r="J2514" s="169"/>
      <c r="K2514" s="169"/>
      <c r="L2514" s="169"/>
      <c r="M2514" s="169"/>
      <c r="N2514" s="169"/>
      <c r="O2514" s="169"/>
      <c r="P2514" s="169"/>
      <c r="Q2514" s="169"/>
      <c r="R2514" s="169"/>
      <c r="S2514" s="207"/>
      <c r="T2514" s="169"/>
      <c r="U2514" s="169"/>
      <c r="V2514" s="169"/>
      <c r="W2514" s="180"/>
      <c r="X2514" s="207">
        <v>0</v>
      </c>
      <c r="Y2514" s="263">
        <v>0</v>
      </c>
      <c r="Z2514" s="169"/>
      <c r="AA2514" s="169"/>
      <c r="AB2514" s="169"/>
      <c r="AC2514" s="169"/>
      <c r="AD2514" s="169"/>
      <c r="AE2514" s="169"/>
      <c r="AF2514" s="180"/>
      <c r="AG2514" s="180"/>
      <c r="AH2514" s="207">
        <v>0</v>
      </c>
    </row>
    <row r="2515" spans="2:34" ht="24.75" x14ac:dyDescent="0.25">
      <c r="B2515" s="139"/>
      <c r="C2515" s="62" t="s">
        <v>2364</v>
      </c>
      <c r="D2515" s="49">
        <v>1</v>
      </c>
      <c r="E2515" s="23"/>
      <c r="F2515" s="286" t="s">
        <v>2522</v>
      </c>
      <c r="G2515" s="287" t="s">
        <v>2524</v>
      </c>
      <c r="H2515" s="287" t="s">
        <v>2523</v>
      </c>
      <c r="I2515" s="50">
        <v>7639.409999999998</v>
      </c>
      <c r="J2515" s="169"/>
      <c r="K2515" s="169"/>
      <c r="L2515" s="169"/>
      <c r="M2515" s="169"/>
      <c r="N2515" s="169"/>
      <c r="O2515" s="169"/>
      <c r="P2515" s="169"/>
      <c r="Q2515" s="169"/>
      <c r="R2515" s="169"/>
      <c r="S2515" s="207"/>
      <c r="T2515" s="169"/>
      <c r="U2515" s="169"/>
      <c r="V2515" s="169"/>
      <c r="W2515" s="180"/>
      <c r="X2515" s="207">
        <v>1</v>
      </c>
      <c r="Y2515" s="263">
        <v>7639.409999999998</v>
      </c>
      <c r="Z2515" s="169"/>
      <c r="AA2515" s="169"/>
      <c r="AB2515" s="169"/>
      <c r="AC2515" s="169"/>
      <c r="AD2515" s="169"/>
      <c r="AE2515" s="169"/>
      <c r="AF2515" s="180"/>
      <c r="AG2515" s="180"/>
      <c r="AH2515" s="207">
        <v>7639.409999999998</v>
      </c>
    </row>
    <row r="2516" spans="2:34" ht="30" x14ac:dyDescent="0.25">
      <c r="B2516" s="139"/>
      <c r="C2516" s="140" t="s">
        <v>2365</v>
      </c>
      <c r="D2516" s="57">
        <v>5</v>
      </c>
      <c r="E2516" s="23"/>
      <c r="F2516" s="286" t="s">
        <v>2522</v>
      </c>
      <c r="G2516" s="287" t="s">
        <v>2524</v>
      </c>
      <c r="H2516" s="287" t="s">
        <v>2523</v>
      </c>
      <c r="I2516" s="50">
        <v>11359.78</v>
      </c>
      <c r="J2516" s="169"/>
      <c r="K2516" s="169"/>
      <c r="L2516" s="169"/>
      <c r="M2516" s="169"/>
      <c r="N2516" s="169"/>
      <c r="O2516" s="169"/>
      <c r="P2516" s="169"/>
      <c r="Q2516" s="169"/>
      <c r="R2516" s="169"/>
      <c r="S2516" s="207"/>
      <c r="T2516" s="169"/>
      <c r="U2516" s="169"/>
      <c r="V2516" s="169"/>
      <c r="W2516" s="180"/>
      <c r="X2516" s="207">
        <v>5</v>
      </c>
      <c r="Y2516" s="263">
        <v>11359.78</v>
      </c>
      <c r="Z2516" s="169"/>
      <c r="AA2516" s="169"/>
      <c r="AB2516" s="169"/>
      <c r="AC2516" s="169"/>
      <c r="AD2516" s="169"/>
      <c r="AE2516" s="169"/>
      <c r="AF2516" s="180"/>
      <c r="AG2516" s="180"/>
      <c r="AH2516" s="207">
        <v>11359.78</v>
      </c>
    </row>
    <row r="2517" spans="2:34" ht="75" x14ac:dyDescent="0.25">
      <c r="B2517" s="139"/>
      <c r="C2517" s="62" t="s">
        <v>2366</v>
      </c>
      <c r="D2517" s="49">
        <v>13</v>
      </c>
      <c r="E2517" s="23"/>
      <c r="F2517" s="286" t="s">
        <v>2522</v>
      </c>
      <c r="G2517" s="287" t="s">
        <v>2524</v>
      </c>
      <c r="H2517" s="287" t="s">
        <v>2523</v>
      </c>
      <c r="I2517" s="50">
        <v>379251</v>
      </c>
      <c r="J2517" s="169"/>
      <c r="K2517" s="169"/>
      <c r="L2517" s="169"/>
      <c r="M2517" s="169"/>
      <c r="N2517" s="169"/>
      <c r="O2517" s="169"/>
      <c r="P2517" s="169"/>
      <c r="Q2517" s="169"/>
      <c r="R2517" s="169"/>
      <c r="S2517" s="207"/>
      <c r="T2517" s="169"/>
      <c r="U2517" s="169"/>
      <c r="V2517" s="169"/>
      <c r="W2517" s="180"/>
      <c r="X2517" s="207">
        <v>13</v>
      </c>
      <c r="Y2517" s="263">
        <v>379251</v>
      </c>
      <c r="Z2517" s="169"/>
      <c r="AA2517" s="169"/>
      <c r="AB2517" s="169"/>
      <c r="AC2517" s="169"/>
      <c r="AD2517" s="169"/>
      <c r="AE2517" s="169"/>
      <c r="AF2517" s="180"/>
      <c r="AG2517" s="180"/>
      <c r="AH2517" s="207">
        <v>379251</v>
      </c>
    </row>
    <row r="2518" spans="2:34" ht="24" x14ac:dyDescent="0.25">
      <c r="B2518" s="69">
        <v>519</v>
      </c>
      <c r="C2518" s="64" t="s">
        <v>2367</v>
      </c>
      <c r="D2518" s="72"/>
      <c r="E2518" s="71"/>
      <c r="F2518" s="71"/>
      <c r="G2518" s="71"/>
      <c r="H2518" s="71"/>
      <c r="I2518" s="73">
        <v>298896.35440000001</v>
      </c>
      <c r="J2518" s="171">
        <v>0</v>
      </c>
      <c r="K2518" s="171">
        <v>0</v>
      </c>
      <c r="L2518" s="171">
        <v>0</v>
      </c>
      <c r="M2518" s="171">
        <v>0</v>
      </c>
      <c r="N2518" s="171">
        <v>0</v>
      </c>
      <c r="O2518" s="171">
        <v>0</v>
      </c>
      <c r="P2518" s="171">
        <v>0</v>
      </c>
      <c r="Q2518" s="171">
        <v>0</v>
      </c>
      <c r="R2518" s="171">
        <v>0</v>
      </c>
      <c r="S2518" s="185">
        <v>0</v>
      </c>
      <c r="T2518" s="171">
        <v>1</v>
      </c>
      <c r="U2518" s="171">
        <v>3100</v>
      </c>
      <c r="V2518" s="171">
        <v>0</v>
      </c>
      <c r="W2518" s="181">
        <v>0</v>
      </c>
      <c r="X2518" s="171">
        <v>36</v>
      </c>
      <c r="Y2518" s="266">
        <v>295796.35440000001</v>
      </c>
      <c r="Z2518" s="171">
        <v>0</v>
      </c>
      <c r="AA2518" s="171">
        <v>0</v>
      </c>
      <c r="AB2518" s="171">
        <v>0</v>
      </c>
      <c r="AC2518" s="171">
        <v>0</v>
      </c>
      <c r="AD2518" s="171">
        <v>0</v>
      </c>
      <c r="AE2518" s="171">
        <v>0</v>
      </c>
      <c r="AF2518" s="171">
        <v>0</v>
      </c>
      <c r="AG2518" s="181">
        <v>0</v>
      </c>
      <c r="AH2518" s="185">
        <v>298896.35440000001</v>
      </c>
    </row>
    <row r="2519" spans="2:34" ht="24.75" x14ac:dyDescent="0.25">
      <c r="B2519" s="15">
        <v>51903</v>
      </c>
      <c r="C2519" s="67" t="s">
        <v>2368</v>
      </c>
      <c r="D2519" s="15"/>
      <c r="E2519" s="15"/>
      <c r="F2519" s="15"/>
      <c r="G2519" s="15"/>
      <c r="H2519" s="15"/>
      <c r="I2519" s="18">
        <v>2000</v>
      </c>
      <c r="J2519" s="173">
        <v>0</v>
      </c>
      <c r="K2519" s="173">
        <v>0</v>
      </c>
      <c r="L2519" s="173">
        <v>0</v>
      </c>
      <c r="M2519" s="173">
        <v>0</v>
      </c>
      <c r="N2519" s="173">
        <v>0</v>
      </c>
      <c r="O2519" s="173">
        <v>0</v>
      </c>
      <c r="P2519" s="173">
        <v>0</v>
      </c>
      <c r="Q2519" s="173">
        <v>0</v>
      </c>
      <c r="R2519" s="173">
        <v>0</v>
      </c>
      <c r="S2519" s="184">
        <v>0</v>
      </c>
      <c r="T2519" s="173">
        <v>0</v>
      </c>
      <c r="U2519" s="173">
        <v>0</v>
      </c>
      <c r="V2519" s="173">
        <v>0</v>
      </c>
      <c r="W2519" s="179">
        <v>0</v>
      </c>
      <c r="X2519" s="173">
        <v>1</v>
      </c>
      <c r="Y2519" s="267">
        <v>2000</v>
      </c>
      <c r="Z2519" s="173">
        <v>0</v>
      </c>
      <c r="AA2519" s="173">
        <v>0</v>
      </c>
      <c r="AB2519" s="173">
        <v>0</v>
      </c>
      <c r="AC2519" s="173">
        <v>0</v>
      </c>
      <c r="AD2519" s="173">
        <v>0</v>
      </c>
      <c r="AE2519" s="173">
        <v>0</v>
      </c>
      <c r="AF2519" s="173">
        <v>0</v>
      </c>
      <c r="AG2519" s="179">
        <v>0</v>
      </c>
      <c r="AH2519" s="184">
        <v>2000</v>
      </c>
    </row>
    <row r="2520" spans="2:34" ht="24.75" x14ac:dyDescent="0.25">
      <c r="B2520" s="30"/>
      <c r="C2520" s="48" t="s">
        <v>2369</v>
      </c>
      <c r="D2520" s="49">
        <v>0</v>
      </c>
      <c r="E2520" s="23"/>
      <c r="F2520" s="286" t="s">
        <v>2522</v>
      </c>
      <c r="G2520" s="287" t="s">
        <v>2524</v>
      </c>
      <c r="H2520" s="287" t="s">
        <v>2523</v>
      </c>
      <c r="I2520" s="50">
        <v>0</v>
      </c>
      <c r="J2520" s="169"/>
      <c r="K2520" s="169"/>
      <c r="L2520" s="169"/>
      <c r="M2520" s="169"/>
      <c r="N2520" s="169"/>
      <c r="O2520" s="169"/>
      <c r="P2520" s="169"/>
      <c r="Q2520" s="169"/>
      <c r="R2520" s="169"/>
      <c r="S2520" s="207"/>
      <c r="T2520" s="169"/>
      <c r="U2520" s="169"/>
      <c r="V2520" s="169"/>
      <c r="W2520" s="180"/>
      <c r="X2520" s="207">
        <v>0</v>
      </c>
      <c r="Y2520" s="263">
        <v>0</v>
      </c>
      <c r="Z2520" s="169"/>
      <c r="AA2520" s="169"/>
      <c r="AB2520" s="169"/>
      <c r="AC2520" s="169"/>
      <c r="AD2520" s="169"/>
      <c r="AE2520" s="169"/>
      <c r="AF2520" s="180"/>
      <c r="AG2520" s="180"/>
      <c r="AH2520" s="207">
        <v>0</v>
      </c>
    </row>
    <row r="2521" spans="2:34" ht="24.75" x14ac:dyDescent="0.25">
      <c r="B2521" s="30"/>
      <c r="C2521" s="48" t="s">
        <v>2370</v>
      </c>
      <c r="D2521" s="49">
        <v>0</v>
      </c>
      <c r="E2521" s="23"/>
      <c r="F2521" s="286" t="s">
        <v>2522</v>
      </c>
      <c r="G2521" s="287" t="s">
        <v>2524</v>
      </c>
      <c r="H2521" s="287" t="s">
        <v>2523</v>
      </c>
      <c r="I2521" s="50">
        <v>0</v>
      </c>
      <c r="J2521" s="169"/>
      <c r="K2521" s="169"/>
      <c r="L2521" s="169"/>
      <c r="M2521" s="169"/>
      <c r="N2521" s="169"/>
      <c r="O2521" s="169"/>
      <c r="P2521" s="169"/>
      <c r="Q2521" s="169"/>
      <c r="R2521" s="169"/>
      <c r="S2521" s="207"/>
      <c r="T2521" s="169"/>
      <c r="U2521" s="169"/>
      <c r="V2521" s="169"/>
      <c r="W2521" s="180"/>
      <c r="X2521" s="207">
        <v>0</v>
      </c>
      <c r="Y2521" s="263">
        <v>0</v>
      </c>
      <c r="Z2521" s="169"/>
      <c r="AA2521" s="169"/>
      <c r="AB2521" s="169"/>
      <c r="AC2521" s="169"/>
      <c r="AD2521" s="169"/>
      <c r="AE2521" s="169"/>
      <c r="AF2521" s="180"/>
      <c r="AG2521" s="180"/>
      <c r="AH2521" s="207">
        <v>0</v>
      </c>
    </row>
    <row r="2522" spans="2:34" ht="24.75" x14ac:dyDescent="0.25">
      <c r="B2522" s="131"/>
      <c r="C2522" s="48" t="s">
        <v>2371</v>
      </c>
      <c r="D2522" s="49">
        <v>1</v>
      </c>
      <c r="E2522" s="23"/>
      <c r="F2522" s="286" t="s">
        <v>2522</v>
      </c>
      <c r="G2522" s="287" t="s">
        <v>2524</v>
      </c>
      <c r="H2522" s="287" t="s">
        <v>2523</v>
      </c>
      <c r="I2522" s="50">
        <v>2000</v>
      </c>
      <c r="J2522" s="169"/>
      <c r="K2522" s="169"/>
      <c r="L2522" s="169"/>
      <c r="M2522" s="169"/>
      <c r="N2522" s="169"/>
      <c r="O2522" s="169"/>
      <c r="P2522" s="169"/>
      <c r="Q2522" s="169"/>
      <c r="R2522" s="169"/>
      <c r="S2522" s="207"/>
      <c r="T2522" s="169"/>
      <c r="U2522" s="169"/>
      <c r="V2522" s="169"/>
      <c r="W2522" s="180"/>
      <c r="X2522" s="207">
        <v>1</v>
      </c>
      <c r="Y2522" s="263">
        <v>2000</v>
      </c>
      <c r="Z2522" s="169"/>
      <c r="AA2522" s="169"/>
      <c r="AB2522" s="169"/>
      <c r="AC2522" s="169"/>
      <c r="AD2522" s="169"/>
      <c r="AE2522" s="169"/>
      <c r="AF2522" s="180"/>
      <c r="AG2522" s="180"/>
      <c r="AH2522" s="207">
        <v>2000</v>
      </c>
    </row>
    <row r="2523" spans="2:34" x14ac:dyDescent="0.25">
      <c r="B2523" s="15">
        <v>51906</v>
      </c>
      <c r="C2523" s="15" t="s">
        <v>2372</v>
      </c>
      <c r="D2523" s="15"/>
      <c r="E2523" s="15"/>
      <c r="F2523" s="15"/>
      <c r="G2523" s="15"/>
      <c r="H2523" s="15"/>
      <c r="I2523" s="83">
        <v>8000</v>
      </c>
      <c r="J2523" s="173">
        <v>0</v>
      </c>
      <c r="K2523" s="173">
        <v>0</v>
      </c>
      <c r="L2523" s="173">
        <v>0</v>
      </c>
      <c r="M2523" s="173">
        <v>0</v>
      </c>
      <c r="N2523" s="173">
        <v>0</v>
      </c>
      <c r="O2523" s="173">
        <v>0</v>
      </c>
      <c r="P2523" s="173">
        <v>0</v>
      </c>
      <c r="Q2523" s="173">
        <v>0</v>
      </c>
      <c r="R2523" s="173">
        <v>0</v>
      </c>
      <c r="S2523" s="184">
        <v>0</v>
      </c>
      <c r="T2523" s="173">
        <v>0</v>
      </c>
      <c r="U2523" s="173">
        <v>0</v>
      </c>
      <c r="V2523" s="173">
        <v>0</v>
      </c>
      <c r="W2523" s="179">
        <v>0</v>
      </c>
      <c r="X2523" s="173">
        <v>1</v>
      </c>
      <c r="Y2523" s="267">
        <v>8000</v>
      </c>
      <c r="Z2523" s="173">
        <v>0</v>
      </c>
      <c r="AA2523" s="173">
        <v>0</v>
      </c>
      <c r="AB2523" s="173">
        <v>0</v>
      </c>
      <c r="AC2523" s="173">
        <v>0</v>
      </c>
      <c r="AD2523" s="173">
        <v>0</v>
      </c>
      <c r="AE2523" s="173">
        <v>0</v>
      </c>
      <c r="AF2523" s="173">
        <v>0</v>
      </c>
      <c r="AG2523" s="179">
        <v>0</v>
      </c>
      <c r="AH2523" s="184">
        <v>8000</v>
      </c>
    </row>
    <row r="2524" spans="2:34" ht="24.75" x14ac:dyDescent="0.25">
      <c r="B2524" s="141"/>
      <c r="C2524" s="48" t="s">
        <v>2373</v>
      </c>
      <c r="D2524" s="49">
        <v>1</v>
      </c>
      <c r="E2524" s="23"/>
      <c r="F2524" s="286" t="s">
        <v>2522</v>
      </c>
      <c r="G2524" s="287" t="s">
        <v>2524</v>
      </c>
      <c r="H2524" s="287" t="s">
        <v>2523</v>
      </c>
      <c r="I2524" s="50">
        <v>8000</v>
      </c>
      <c r="J2524" s="169"/>
      <c r="K2524" s="169"/>
      <c r="L2524" s="169"/>
      <c r="M2524" s="169"/>
      <c r="N2524" s="169"/>
      <c r="O2524" s="169"/>
      <c r="P2524" s="169"/>
      <c r="Q2524" s="169"/>
      <c r="R2524" s="169"/>
      <c r="S2524" s="207"/>
      <c r="T2524" s="169"/>
      <c r="U2524" s="169"/>
      <c r="V2524" s="169"/>
      <c r="W2524" s="180"/>
      <c r="X2524" s="207">
        <v>1</v>
      </c>
      <c r="Y2524" s="263">
        <v>8000</v>
      </c>
      <c r="Z2524" s="169"/>
      <c r="AA2524" s="169"/>
      <c r="AB2524" s="169"/>
      <c r="AC2524" s="169"/>
      <c r="AD2524" s="169"/>
      <c r="AE2524" s="169"/>
      <c r="AF2524" s="180"/>
      <c r="AG2524" s="180"/>
      <c r="AH2524" s="207">
        <v>8000</v>
      </c>
    </row>
    <row r="2525" spans="2:34" ht="24.75" x14ac:dyDescent="0.25">
      <c r="B2525" s="141"/>
      <c r="C2525" s="142"/>
      <c r="D2525" s="49">
        <v>0</v>
      </c>
      <c r="E2525" s="23"/>
      <c r="F2525" s="286" t="s">
        <v>2522</v>
      </c>
      <c r="G2525" s="287" t="s">
        <v>2524</v>
      </c>
      <c r="H2525" s="287" t="s">
        <v>2523</v>
      </c>
      <c r="I2525" s="50">
        <v>0</v>
      </c>
      <c r="J2525" s="169"/>
      <c r="K2525" s="169"/>
      <c r="L2525" s="169"/>
      <c r="M2525" s="169"/>
      <c r="N2525" s="169"/>
      <c r="O2525" s="169"/>
      <c r="P2525" s="169"/>
      <c r="Q2525" s="169"/>
      <c r="R2525" s="169"/>
      <c r="S2525" s="207"/>
      <c r="T2525" s="169"/>
      <c r="U2525" s="169"/>
      <c r="V2525" s="169"/>
      <c r="W2525" s="180"/>
      <c r="X2525" s="207">
        <v>0</v>
      </c>
      <c r="Y2525" s="263">
        <v>0</v>
      </c>
      <c r="Z2525" s="169"/>
      <c r="AA2525" s="169"/>
      <c r="AB2525" s="169"/>
      <c r="AC2525" s="169"/>
      <c r="AD2525" s="169"/>
      <c r="AE2525" s="169"/>
      <c r="AF2525" s="180"/>
      <c r="AG2525" s="180"/>
      <c r="AH2525" s="207">
        <v>0</v>
      </c>
    </row>
    <row r="2526" spans="2:34" x14ac:dyDescent="0.25">
      <c r="B2526" s="52">
        <v>51907</v>
      </c>
      <c r="C2526" s="93" t="s">
        <v>2374</v>
      </c>
      <c r="D2526" s="52"/>
      <c r="E2526" s="52"/>
      <c r="F2526" s="52"/>
      <c r="G2526" s="52"/>
      <c r="H2526" s="52"/>
      <c r="I2526" s="18">
        <v>4019.3999999999996</v>
      </c>
      <c r="J2526" s="173">
        <v>0</v>
      </c>
      <c r="K2526" s="173">
        <v>0</v>
      </c>
      <c r="L2526" s="173">
        <v>0</v>
      </c>
      <c r="M2526" s="173">
        <v>0</v>
      </c>
      <c r="N2526" s="173">
        <v>0</v>
      </c>
      <c r="O2526" s="173">
        <v>0</v>
      </c>
      <c r="P2526" s="173">
        <v>0</v>
      </c>
      <c r="Q2526" s="173">
        <v>0</v>
      </c>
      <c r="R2526" s="173">
        <v>0</v>
      </c>
      <c r="S2526" s="184">
        <v>0</v>
      </c>
      <c r="T2526" s="173">
        <v>0</v>
      </c>
      <c r="U2526" s="173">
        <v>0</v>
      </c>
      <c r="V2526" s="173">
        <v>0</v>
      </c>
      <c r="W2526" s="179">
        <v>0</v>
      </c>
      <c r="X2526" s="173">
        <v>1</v>
      </c>
      <c r="Y2526" s="267">
        <v>4019.3999999999996</v>
      </c>
      <c r="Z2526" s="173">
        <v>0</v>
      </c>
      <c r="AA2526" s="173">
        <v>0</v>
      </c>
      <c r="AB2526" s="173">
        <v>0</v>
      </c>
      <c r="AC2526" s="173">
        <v>0</v>
      </c>
      <c r="AD2526" s="173">
        <v>0</v>
      </c>
      <c r="AE2526" s="173">
        <v>0</v>
      </c>
      <c r="AF2526" s="173">
        <v>0</v>
      </c>
      <c r="AG2526" s="179">
        <v>0</v>
      </c>
      <c r="AH2526" s="184">
        <v>4019.3999999999996</v>
      </c>
    </row>
    <row r="2527" spans="2:34" ht="24.75" x14ac:dyDescent="0.25">
      <c r="B2527" s="30"/>
      <c r="C2527" s="48" t="s">
        <v>2375</v>
      </c>
      <c r="D2527" s="49">
        <v>1</v>
      </c>
      <c r="E2527" s="23"/>
      <c r="F2527" s="286" t="s">
        <v>2522</v>
      </c>
      <c r="G2527" s="287" t="s">
        <v>2524</v>
      </c>
      <c r="H2527" s="287" t="s">
        <v>2523</v>
      </c>
      <c r="I2527" s="50">
        <v>4019.3999999999996</v>
      </c>
      <c r="J2527" s="169"/>
      <c r="K2527" s="169"/>
      <c r="L2527" s="169"/>
      <c r="M2527" s="169"/>
      <c r="N2527" s="169"/>
      <c r="O2527" s="169"/>
      <c r="P2527" s="169"/>
      <c r="Q2527" s="169"/>
      <c r="R2527" s="169"/>
      <c r="S2527" s="207"/>
      <c r="T2527" s="169"/>
      <c r="U2527" s="169"/>
      <c r="V2527" s="169"/>
      <c r="W2527" s="180"/>
      <c r="X2527" s="207">
        <v>1</v>
      </c>
      <c r="Y2527" s="263">
        <v>4019.3999999999996</v>
      </c>
      <c r="Z2527" s="169"/>
      <c r="AA2527" s="169"/>
      <c r="AB2527" s="169"/>
      <c r="AC2527" s="169"/>
      <c r="AD2527" s="169"/>
      <c r="AE2527" s="169"/>
      <c r="AF2527" s="180"/>
      <c r="AG2527" s="180"/>
      <c r="AH2527" s="207">
        <v>4019.3999999999996</v>
      </c>
    </row>
    <row r="2528" spans="2:34" ht="24.75" x14ac:dyDescent="0.25">
      <c r="B2528" s="131"/>
      <c r="C2528" s="48"/>
      <c r="D2528" s="49">
        <v>0</v>
      </c>
      <c r="E2528" s="23"/>
      <c r="F2528" s="286" t="s">
        <v>2522</v>
      </c>
      <c r="G2528" s="287" t="s">
        <v>2524</v>
      </c>
      <c r="H2528" s="287" t="s">
        <v>2523</v>
      </c>
      <c r="I2528" s="50">
        <v>0</v>
      </c>
      <c r="J2528" s="169"/>
      <c r="K2528" s="169"/>
      <c r="L2528" s="169"/>
      <c r="M2528" s="169"/>
      <c r="N2528" s="169"/>
      <c r="O2528" s="169"/>
      <c r="P2528" s="169"/>
      <c r="Q2528" s="169"/>
      <c r="R2528" s="169"/>
      <c r="S2528" s="207"/>
      <c r="T2528" s="169"/>
      <c r="U2528" s="169"/>
      <c r="V2528" s="169"/>
      <c r="W2528" s="180"/>
      <c r="X2528" s="207">
        <v>0</v>
      </c>
      <c r="Y2528" s="263">
        <v>0</v>
      </c>
      <c r="Z2528" s="169"/>
      <c r="AA2528" s="169"/>
      <c r="AB2528" s="169"/>
      <c r="AC2528" s="169"/>
      <c r="AD2528" s="169"/>
      <c r="AE2528" s="169"/>
      <c r="AF2528" s="180"/>
      <c r="AG2528" s="180"/>
      <c r="AH2528" s="207">
        <v>0</v>
      </c>
    </row>
    <row r="2529" spans="2:34" x14ac:dyDescent="0.25">
      <c r="B2529" s="52">
        <v>51908</v>
      </c>
      <c r="C2529" s="93" t="s">
        <v>2376</v>
      </c>
      <c r="D2529" s="52"/>
      <c r="E2529" s="52"/>
      <c r="F2529" s="52"/>
      <c r="G2529" s="52"/>
      <c r="H2529" s="52"/>
      <c r="I2529" s="18">
        <v>284876.95439999999</v>
      </c>
      <c r="J2529" s="173">
        <v>0</v>
      </c>
      <c r="K2529" s="173">
        <v>0</v>
      </c>
      <c r="L2529" s="173">
        <v>0</v>
      </c>
      <c r="M2529" s="173">
        <v>0</v>
      </c>
      <c r="N2529" s="173">
        <v>0</v>
      </c>
      <c r="O2529" s="173">
        <v>0</v>
      </c>
      <c r="P2529" s="173">
        <v>0</v>
      </c>
      <c r="Q2529" s="173">
        <v>0</v>
      </c>
      <c r="R2529" s="173">
        <v>0</v>
      </c>
      <c r="S2529" s="184">
        <v>0</v>
      </c>
      <c r="T2529" s="173">
        <v>1</v>
      </c>
      <c r="U2529" s="173">
        <v>3100</v>
      </c>
      <c r="V2529" s="173">
        <v>0</v>
      </c>
      <c r="W2529" s="179">
        <v>0</v>
      </c>
      <c r="X2529" s="173">
        <v>33</v>
      </c>
      <c r="Y2529" s="267">
        <v>281776.95439999999</v>
      </c>
      <c r="Z2529" s="173">
        <v>0</v>
      </c>
      <c r="AA2529" s="173">
        <v>0</v>
      </c>
      <c r="AB2529" s="173">
        <v>0</v>
      </c>
      <c r="AC2529" s="173">
        <v>0</v>
      </c>
      <c r="AD2529" s="173">
        <v>0</v>
      </c>
      <c r="AE2529" s="173">
        <v>0</v>
      </c>
      <c r="AF2529" s="173">
        <v>0</v>
      </c>
      <c r="AG2529" s="179">
        <v>0</v>
      </c>
      <c r="AH2529" s="184">
        <v>284876.95439999999</v>
      </c>
    </row>
    <row r="2530" spans="2:34" ht="24.75" x14ac:dyDescent="0.25">
      <c r="B2530" s="26"/>
      <c r="C2530" s="48" t="s">
        <v>2377</v>
      </c>
      <c r="D2530" s="49">
        <v>0</v>
      </c>
      <c r="E2530" s="23"/>
      <c r="F2530" s="286" t="s">
        <v>2522</v>
      </c>
      <c r="G2530" s="287" t="s">
        <v>2524</v>
      </c>
      <c r="H2530" s="287" t="s">
        <v>2523</v>
      </c>
      <c r="I2530" s="50">
        <v>0</v>
      </c>
      <c r="J2530" s="169"/>
      <c r="K2530" s="169"/>
      <c r="L2530" s="169"/>
      <c r="M2530" s="169"/>
      <c r="N2530" s="169"/>
      <c r="O2530" s="169"/>
      <c r="P2530" s="169"/>
      <c r="Q2530" s="169"/>
      <c r="R2530" s="169"/>
      <c r="S2530" s="207"/>
      <c r="T2530" s="169"/>
      <c r="U2530" s="169"/>
      <c r="V2530" s="169"/>
      <c r="W2530" s="180"/>
      <c r="X2530" s="207">
        <v>0</v>
      </c>
      <c r="Y2530" s="263">
        <v>0</v>
      </c>
      <c r="Z2530" s="169"/>
      <c r="AA2530" s="169"/>
      <c r="AB2530" s="169"/>
      <c r="AC2530" s="169"/>
      <c r="AD2530" s="169"/>
      <c r="AE2530" s="169"/>
      <c r="AF2530" s="180"/>
      <c r="AG2530" s="180"/>
      <c r="AH2530" s="207">
        <v>0</v>
      </c>
    </row>
    <row r="2531" spans="2:34" ht="24.75" x14ac:dyDescent="0.25">
      <c r="B2531" s="26"/>
      <c r="C2531" s="48" t="s">
        <v>2378</v>
      </c>
      <c r="D2531" s="49">
        <v>2</v>
      </c>
      <c r="E2531" s="23"/>
      <c r="F2531" s="286" t="s">
        <v>2522</v>
      </c>
      <c r="G2531" s="287" t="s">
        <v>2524</v>
      </c>
      <c r="H2531" s="287" t="s">
        <v>2523</v>
      </c>
      <c r="I2531" s="50">
        <v>25520</v>
      </c>
      <c r="J2531" s="169"/>
      <c r="K2531" s="169"/>
      <c r="L2531" s="169"/>
      <c r="M2531" s="169"/>
      <c r="N2531" s="169"/>
      <c r="O2531" s="169"/>
      <c r="P2531" s="169"/>
      <c r="Q2531" s="169"/>
      <c r="R2531" s="169"/>
      <c r="S2531" s="207"/>
      <c r="T2531" s="169"/>
      <c r="U2531" s="169"/>
      <c r="V2531" s="169"/>
      <c r="W2531" s="180"/>
      <c r="X2531" s="207">
        <v>2</v>
      </c>
      <c r="Y2531" s="263">
        <v>25520</v>
      </c>
      <c r="Z2531" s="169"/>
      <c r="AA2531" s="169"/>
      <c r="AB2531" s="169"/>
      <c r="AC2531" s="169"/>
      <c r="AD2531" s="169"/>
      <c r="AE2531" s="169"/>
      <c r="AF2531" s="180"/>
      <c r="AG2531" s="180"/>
      <c r="AH2531" s="207">
        <v>25520</v>
      </c>
    </row>
    <row r="2532" spans="2:34" ht="24.75" x14ac:dyDescent="0.25">
      <c r="B2532" s="26"/>
      <c r="C2532" s="48" t="s">
        <v>2379</v>
      </c>
      <c r="D2532" s="57">
        <v>0</v>
      </c>
      <c r="E2532" s="23"/>
      <c r="F2532" s="286" t="s">
        <v>2522</v>
      </c>
      <c r="G2532" s="287" t="s">
        <v>2524</v>
      </c>
      <c r="H2532" s="287" t="s">
        <v>2523</v>
      </c>
      <c r="I2532" s="50">
        <v>16796.8</v>
      </c>
      <c r="J2532" s="169"/>
      <c r="K2532" s="169"/>
      <c r="L2532" s="169"/>
      <c r="M2532" s="169"/>
      <c r="N2532" s="169"/>
      <c r="O2532" s="169"/>
      <c r="P2532" s="169"/>
      <c r="Q2532" s="169"/>
      <c r="R2532" s="169"/>
      <c r="S2532" s="207"/>
      <c r="T2532" s="169"/>
      <c r="U2532" s="169"/>
      <c r="V2532" s="169"/>
      <c r="W2532" s="180"/>
      <c r="X2532" s="207">
        <v>0</v>
      </c>
      <c r="Y2532" s="263">
        <v>16796.8</v>
      </c>
      <c r="Z2532" s="169"/>
      <c r="AA2532" s="169"/>
      <c r="AB2532" s="169"/>
      <c r="AC2532" s="169"/>
      <c r="AD2532" s="169"/>
      <c r="AE2532" s="169"/>
      <c r="AF2532" s="180"/>
      <c r="AG2532" s="180"/>
      <c r="AH2532" s="207">
        <v>16796.8</v>
      </c>
    </row>
    <row r="2533" spans="2:34" ht="24.75" x14ac:dyDescent="0.25">
      <c r="B2533" s="26"/>
      <c r="C2533" s="48" t="s">
        <v>2380</v>
      </c>
      <c r="D2533" s="49">
        <v>1</v>
      </c>
      <c r="E2533" s="23"/>
      <c r="F2533" s="286" t="s">
        <v>2522</v>
      </c>
      <c r="G2533" s="287" t="s">
        <v>2524</v>
      </c>
      <c r="H2533" s="287" t="s">
        <v>2523</v>
      </c>
      <c r="I2533" s="50">
        <v>10098.01</v>
      </c>
      <c r="J2533" s="169"/>
      <c r="K2533" s="169"/>
      <c r="L2533" s="169"/>
      <c r="M2533" s="169"/>
      <c r="N2533" s="169"/>
      <c r="O2533" s="169"/>
      <c r="P2533" s="169"/>
      <c r="Q2533" s="169"/>
      <c r="R2533" s="169"/>
      <c r="S2533" s="207"/>
      <c r="T2533" s="169"/>
      <c r="U2533" s="169"/>
      <c r="V2533" s="169"/>
      <c r="W2533" s="180"/>
      <c r="X2533" s="207">
        <v>1</v>
      </c>
      <c r="Y2533" s="263">
        <v>10098.01</v>
      </c>
      <c r="Z2533" s="169"/>
      <c r="AA2533" s="169"/>
      <c r="AB2533" s="169"/>
      <c r="AC2533" s="169"/>
      <c r="AD2533" s="169"/>
      <c r="AE2533" s="169"/>
      <c r="AF2533" s="180"/>
      <c r="AG2533" s="180"/>
      <c r="AH2533" s="207">
        <v>10098.01</v>
      </c>
    </row>
    <row r="2534" spans="2:34" ht="24.75" x14ac:dyDescent="0.25">
      <c r="B2534" s="26"/>
      <c r="C2534" s="48" t="s">
        <v>2381</v>
      </c>
      <c r="D2534" s="49">
        <v>1</v>
      </c>
      <c r="E2534" s="23"/>
      <c r="F2534" s="286" t="s">
        <v>2522</v>
      </c>
      <c r="G2534" s="287" t="s">
        <v>2524</v>
      </c>
      <c r="H2534" s="287" t="s">
        <v>2523</v>
      </c>
      <c r="I2534" s="50">
        <v>7399.5239999999994</v>
      </c>
      <c r="J2534" s="169"/>
      <c r="K2534" s="169"/>
      <c r="L2534" s="169"/>
      <c r="M2534" s="169"/>
      <c r="N2534" s="169"/>
      <c r="O2534" s="169"/>
      <c r="P2534" s="169"/>
      <c r="Q2534" s="169"/>
      <c r="R2534" s="169"/>
      <c r="S2534" s="207"/>
      <c r="T2534" s="169"/>
      <c r="U2534" s="169"/>
      <c r="V2534" s="169"/>
      <c r="W2534" s="180"/>
      <c r="X2534" s="207">
        <v>1</v>
      </c>
      <c r="Y2534" s="263">
        <v>7399.5239999999994</v>
      </c>
      <c r="Z2534" s="169"/>
      <c r="AA2534" s="169"/>
      <c r="AB2534" s="169"/>
      <c r="AC2534" s="169"/>
      <c r="AD2534" s="169"/>
      <c r="AE2534" s="169"/>
      <c r="AF2534" s="180"/>
      <c r="AG2534" s="180"/>
      <c r="AH2534" s="207">
        <v>7399.5239999999994</v>
      </c>
    </row>
    <row r="2535" spans="2:34" ht="24.75" x14ac:dyDescent="0.25">
      <c r="B2535" s="26"/>
      <c r="C2535" s="48" t="s">
        <v>2373</v>
      </c>
      <c r="D2535" s="49">
        <v>0</v>
      </c>
      <c r="E2535" s="23"/>
      <c r="F2535" s="286" t="s">
        <v>2522</v>
      </c>
      <c r="G2535" s="287" t="s">
        <v>2524</v>
      </c>
      <c r="H2535" s="287" t="s">
        <v>2523</v>
      </c>
      <c r="I2535" s="50">
        <v>0</v>
      </c>
      <c r="J2535" s="169"/>
      <c r="K2535" s="169"/>
      <c r="L2535" s="169"/>
      <c r="M2535" s="169"/>
      <c r="N2535" s="169"/>
      <c r="O2535" s="169"/>
      <c r="P2535" s="169"/>
      <c r="Q2535" s="169"/>
      <c r="R2535" s="169"/>
      <c r="S2535" s="207"/>
      <c r="T2535" s="169"/>
      <c r="U2535" s="169"/>
      <c r="V2535" s="169"/>
      <c r="W2535" s="180"/>
      <c r="X2535" s="207">
        <v>0</v>
      </c>
      <c r="Y2535" s="263">
        <v>0</v>
      </c>
      <c r="Z2535" s="169"/>
      <c r="AA2535" s="169"/>
      <c r="AB2535" s="169"/>
      <c r="AC2535" s="169"/>
      <c r="AD2535" s="169"/>
      <c r="AE2535" s="169"/>
      <c r="AF2535" s="180"/>
      <c r="AG2535" s="180"/>
      <c r="AH2535" s="207">
        <v>0</v>
      </c>
    </row>
    <row r="2536" spans="2:34" ht="24.75" x14ac:dyDescent="0.25">
      <c r="B2536" s="26"/>
      <c r="C2536" s="48" t="s">
        <v>2382</v>
      </c>
      <c r="D2536" s="49">
        <v>5</v>
      </c>
      <c r="E2536" s="23"/>
      <c r="F2536" s="286" t="s">
        <v>2522</v>
      </c>
      <c r="G2536" s="287" t="s">
        <v>2524</v>
      </c>
      <c r="H2536" s="287" t="s">
        <v>2523</v>
      </c>
      <c r="I2536" s="50">
        <v>17399.999999999996</v>
      </c>
      <c r="J2536" s="169"/>
      <c r="K2536" s="169"/>
      <c r="L2536" s="169"/>
      <c r="M2536" s="169"/>
      <c r="N2536" s="169"/>
      <c r="O2536" s="169"/>
      <c r="P2536" s="169"/>
      <c r="Q2536" s="169"/>
      <c r="R2536" s="169"/>
      <c r="S2536" s="207"/>
      <c r="T2536" s="169"/>
      <c r="U2536" s="169"/>
      <c r="V2536" s="169"/>
      <c r="W2536" s="180"/>
      <c r="X2536" s="207">
        <v>5</v>
      </c>
      <c r="Y2536" s="263">
        <v>17399.999999999996</v>
      </c>
      <c r="Z2536" s="169"/>
      <c r="AA2536" s="169"/>
      <c r="AB2536" s="169"/>
      <c r="AC2536" s="169"/>
      <c r="AD2536" s="169"/>
      <c r="AE2536" s="169"/>
      <c r="AF2536" s="180"/>
      <c r="AG2536" s="180"/>
      <c r="AH2536" s="207">
        <v>17399.999999999996</v>
      </c>
    </row>
    <row r="2537" spans="2:34" ht="24.75" x14ac:dyDescent="0.25">
      <c r="B2537" s="26"/>
      <c r="C2537" s="48" t="s">
        <v>2383</v>
      </c>
      <c r="D2537" s="49">
        <v>4</v>
      </c>
      <c r="E2537" s="23"/>
      <c r="F2537" s="286" t="s">
        <v>2522</v>
      </c>
      <c r="G2537" s="287" t="s">
        <v>2524</v>
      </c>
      <c r="H2537" s="287" t="s">
        <v>2523</v>
      </c>
      <c r="I2537" s="50">
        <v>10208</v>
      </c>
      <c r="J2537" s="169"/>
      <c r="K2537" s="169"/>
      <c r="L2537" s="169"/>
      <c r="M2537" s="169"/>
      <c r="N2537" s="169"/>
      <c r="O2537" s="169"/>
      <c r="P2537" s="169"/>
      <c r="Q2537" s="169"/>
      <c r="R2537" s="169"/>
      <c r="S2537" s="207"/>
      <c r="T2537" s="169"/>
      <c r="U2537" s="169"/>
      <c r="V2537" s="169"/>
      <c r="W2537" s="180"/>
      <c r="X2537" s="207">
        <v>4</v>
      </c>
      <c r="Y2537" s="263">
        <v>10208</v>
      </c>
      <c r="Z2537" s="169"/>
      <c r="AA2537" s="169"/>
      <c r="AB2537" s="169"/>
      <c r="AC2537" s="169"/>
      <c r="AD2537" s="169"/>
      <c r="AE2537" s="169"/>
      <c r="AF2537" s="180"/>
      <c r="AG2537" s="180"/>
      <c r="AH2537" s="207">
        <v>10208</v>
      </c>
    </row>
    <row r="2538" spans="2:34" ht="24.75" x14ac:dyDescent="0.25">
      <c r="B2538" s="26"/>
      <c r="C2538" s="48" t="s">
        <v>2384</v>
      </c>
      <c r="D2538" s="49">
        <v>8</v>
      </c>
      <c r="E2538" s="23"/>
      <c r="F2538" s="286" t="s">
        <v>2522</v>
      </c>
      <c r="G2538" s="287" t="s">
        <v>2524</v>
      </c>
      <c r="H2538" s="287" t="s">
        <v>2523</v>
      </c>
      <c r="I2538" s="50">
        <v>5604.08</v>
      </c>
      <c r="J2538" s="169"/>
      <c r="K2538" s="169"/>
      <c r="L2538" s="169"/>
      <c r="M2538" s="169"/>
      <c r="N2538" s="169"/>
      <c r="O2538" s="169"/>
      <c r="P2538" s="169"/>
      <c r="Q2538" s="169"/>
      <c r="R2538" s="169"/>
      <c r="S2538" s="207"/>
      <c r="T2538" s="169"/>
      <c r="U2538" s="169"/>
      <c r="V2538" s="169"/>
      <c r="W2538" s="180"/>
      <c r="X2538" s="207">
        <v>8</v>
      </c>
      <c r="Y2538" s="263">
        <v>5604.08</v>
      </c>
      <c r="Z2538" s="169"/>
      <c r="AA2538" s="169"/>
      <c r="AB2538" s="169"/>
      <c r="AC2538" s="169"/>
      <c r="AD2538" s="169"/>
      <c r="AE2538" s="169"/>
      <c r="AF2538" s="180"/>
      <c r="AG2538" s="180"/>
      <c r="AH2538" s="207">
        <v>5604.08</v>
      </c>
    </row>
    <row r="2539" spans="2:34" ht="24.75" x14ac:dyDescent="0.25">
      <c r="B2539" s="131"/>
      <c r="C2539" s="48" t="s">
        <v>2385</v>
      </c>
      <c r="D2539" s="49">
        <v>0</v>
      </c>
      <c r="E2539" s="23"/>
      <c r="F2539" s="286" t="s">
        <v>2522</v>
      </c>
      <c r="G2539" s="287" t="s">
        <v>2524</v>
      </c>
      <c r="H2539" s="287" t="s">
        <v>2523</v>
      </c>
      <c r="I2539" s="50">
        <v>0</v>
      </c>
      <c r="J2539" s="169"/>
      <c r="K2539" s="169"/>
      <c r="L2539" s="169"/>
      <c r="M2539" s="169"/>
      <c r="N2539" s="169"/>
      <c r="O2539" s="169"/>
      <c r="P2539" s="169"/>
      <c r="Q2539" s="169"/>
      <c r="R2539" s="169"/>
      <c r="S2539" s="207"/>
      <c r="T2539" s="169"/>
      <c r="U2539" s="169"/>
      <c r="V2539" s="169"/>
      <c r="W2539" s="180"/>
      <c r="X2539" s="207">
        <v>0</v>
      </c>
      <c r="Y2539" s="263">
        <v>0</v>
      </c>
      <c r="Z2539" s="169"/>
      <c r="AA2539" s="169"/>
      <c r="AB2539" s="169"/>
      <c r="AC2539" s="169"/>
      <c r="AD2539" s="169"/>
      <c r="AE2539" s="169"/>
      <c r="AF2539" s="180"/>
      <c r="AG2539" s="180"/>
      <c r="AH2539" s="207">
        <v>0</v>
      </c>
    </row>
    <row r="2540" spans="2:34" ht="24.75" x14ac:dyDescent="0.25">
      <c r="B2540" s="131"/>
      <c r="C2540" s="48" t="s">
        <v>2386</v>
      </c>
      <c r="D2540" s="49">
        <v>2</v>
      </c>
      <c r="E2540" s="23"/>
      <c r="F2540" s="286" t="s">
        <v>2522</v>
      </c>
      <c r="G2540" s="287" t="s">
        <v>2524</v>
      </c>
      <c r="H2540" s="287" t="s">
        <v>2523</v>
      </c>
      <c r="I2540" s="50">
        <v>7603.1983999999993</v>
      </c>
      <c r="J2540" s="169"/>
      <c r="K2540" s="169"/>
      <c r="L2540" s="169"/>
      <c r="M2540" s="169"/>
      <c r="N2540" s="169"/>
      <c r="O2540" s="169"/>
      <c r="P2540" s="169"/>
      <c r="Q2540" s="169"/>
      <c r="R2540" s="169"/>
      <c r="S2540" s="207"/>
      <c r="T2540" s="169"/>
      <c r="U2540" s="169"/>
      <c r="V2540" s="169"/>
      <c r="W2540" s="180"/>
      <c r="X2540" s="207">
        <v>2</v>
      </c>
      <c r="Y2540" s="263">
        <v>7603.1983999999993</v>
      </c>
      <c r="Z2540" s="169"/>
      <c r="AA2540" s="169"/>
      <c r="AB2540" s="169"/>
      <c r="AC2540" s="169"/>
      <c r="AD2540" s="169"/>
      <c r="AE2540" s="169"/>
      <c r="AF2540" s="180"/>
      <c r="AG2540" s="180"/>
      <c r="AH2540" s="207">
        <v>7603.1983999999993</v>
      </c>
    </row>
    <row r="2541" spans="2:34" ht="24.75" x14ac:dyDescent="0.25">
      <c r="B2541" s="131"/>
      <c r="C2541" s="48" t="s">
        <v>2387</v>
      </c>
      <c r="D2541" s="49">
        <v>0</v>
      </c>
      <c r="E2541" s="23"/>
      <c r="F2541" s="286" t="s">
        <v>2522</v>
      </c>
      <c r="G2541" s="287" t="s">
        <v>2524</v>
      </c>
      <c r="H2541" s="287" t="s">
        <v>2523</v>
      </c>
      <c r="I2541" s="50">
        <v>0</v>
      </c>
      <c r="J2541" s="169"/>
      <c r="K2541" s="169"/>
      <c r="L2541" s="169"/>
      <c r="M2541" s="169"/>
      <c r="N2541" s="169"/>
      <c r="O2541" s="169"/>
      <c r="P2541" s="169"/>
      <c r="Q2541" s="169"/>
      <c r="R2541" s="169"/>
      <c r="S2541" s="207"/>
      <c r="T2541" s="169"/>
      <c r="U2541" s="169"/>
      <c r="V2541" s="169"/>
      <c r="W2541" s="180"/>
      <c r="X2541" s="207">
        <v>0</v>
      </c>
      <c r="Y2541" s="263">
        <v>0</v>
      </c>
      <c r="Z2541" s="169"/>
      <c r="AA2541" s="169"/>
      <c r="AB2541" s="169"/>
      <c r="AC2541" s="169"/>
      <c r="AD2541" s="169"/>
      <c r="AE2541" s="169"/>
      <c r="AF2541" s="180"/>
      <c r="AG2541" s="180"/>
      <c r="AH2541" s="207">
        <v>0</v>
      </c>
    </row>
    <row r="2542" spans="2:34" ht="24.75" x14ac:dyDescent="0.25">
      <c r="B2542" s="131"/>
      <c r="C2542" s="48" t="s">
        <v>2388</v>
      </c>
      <c r="D2542" s="49">
        <v>0</v>
      </c>
      <c r="E2542" s="23"/>
      <c r="F2542" s="286" t="s">
        <v>2522</v>
      </c>
      <c r="G2542" s="287" t="s">
        <v>2524</v>
      </c>
      <c r="H2542" s="287" t="s">
        <v>2523</v>
      </c>
      <c r="I2542" s="50">
        <v>0</v>
      </c>
      <c r="J2542" s="169"/>
      <c r="K2542" s="169"/>
      <c r="L2542" s="169"/>
      <c r="M2542" s="169"/>
      <c r="N2542" s="169"/>
      <c r="O2542" s="169"/>
      <c r="P2542" s="169"/>
      <c r="Q2542" s="169"/>
      <c r="R2542" s="169"/>
      <c r="S2542" s="207"/>
      <c r="T2542" s="169"/>
      <c r="U2542" s="169"/>
      <c r="V2542" s="169"/>
      <c r="W2542" s="180"/>
      <c r="X2542" s="207">
        <v>0</v>
      </c>
      <c r="Y2542" s="263">
        <v>0</v>
      </c>
      <c r="Z2542" s="169"/>
      <c r="AA2542" s="169"/>
      <c r="AB2542" s="169"/>
      <c r="AC2542" s="169"/>
      <c r="AD2542" s="169"/>
      <c r="AE2542" s="169"/>
      <c r="AF2542" s="180"/>
      <c r="AG2542" s="180"/>
      <c r="AH2542" s="207">
        <v>0</v>
      </c>
    </row>
    <row r="2543" spans="2:34" ht="24.75" x14ac:dyDescent="0.25">
      <c r="B2543" s="131"/>
      <c r="C2543" s="48" t="s">
        <v>2389</v>
      </c>
      <c r="D2543" s="49">
        <v>1</v>
      </c>
      <c r="E2543" s="23"/>
      <c r="F2543" s="286" t="s">
        <v>2522</v>
      </c>
      <c r="G2543" s="287" t="s">
        <v>2524</v>
      </c>
      <c r="H2543" s="287" t="s">
        <v>2523</v>
      </c>
      <c r="I2543" s="50">
        <v>23110.59</v>
      </c>
      <c r="J2543" s="169"/>
      <c r="K2543" s="169"/>
      <c r="L2543" s="169"/>
      <c r="M2543" s="169"/>
      <c r="N2543" s="169"/>
      <c r="O2543" s="169"/>
      <c r="P2543" s="169"/>
      <c r="Q2543" s="169"/>
      <c r="R2543" s="169"/>
      <c r="S2543" s="207"/>
      <c r="T2543" s="169"/>
      <c r="U2543" s="169"/>
      <c r="V2543" s="169"/>
      <c r="W2543" s="180"/>
      <c r="X2543" s="207">
        <v>1</v>
      </c>
      <c r="Y2543" s="263">
        <v>23110.59</v>
      </c>
      <c r="Z2543" s="169"/>
      <c r="AA2543" s="169"/>
      <c r="AB2543" s="169"/>
      <c r="AC2543" s="169"/>
      <c r="AD2543" s="169"/>
      <c r="AE2543" s="169"/>
      <c r="AF2543" s="180"/>
      <c r="AG2543" s="180"/>
      <c r="AH2543" s="207">
        <v>23110.59</v>
      </c>
    </row>
    <row r="2544" spans="2:34" ht="24.75" x14ac:dyDescent="0.25">
      <c r="B2544" s="131"/>
      <c r="C2544" s="48" t="s">
        <v>2390</v>
      </c>
      <c r="D2544" s="49">
        <v>-2</v>
      </c>
      <c r="E2544" s="23"/>
      <c r="F2544" s="286" t="s">
        <v>2522</v>
      </c>
      <c r="G2544" s="287" t="s">
        <v>2524</v>
      </c>
      <c r="H2544" s="287" t="s">
        <v>2523</v>
      </c>
      <c r="I2544" s="50">
        <v>34533</v>
      </c>
      <c r="J2544" s="169"/>
      <c r="K2544" s="169"/>
      <c r="L2544" s="169"/>
      <c r="M2544" s="169"/>
      <c r="N2544" s="169"/>
      <c r="O2544" s="169"/>
      <c r="P2544" s="169"/>
      <c r="Q2544" s="169"/>
      <c r="R2544" s="169"/>
      <c r="S2544" s="207"/>
      <c r="T2544" s="169"/>
      <c r="U2544" s="169"/>
      <c r="V2544" s="169"/>
      <c r="W2544" s="180"/>
      <c r="X2544" s="207">
        <v>-2</v>
      </c>
      <c r="Y2544" s="263">
        <v>34533</v>
      </c>
      <c r="Z2544" s="169"/>
      <c r="AA2544" s="169"/>
      <c r="AB2544" s="169"/>
      <c r="AC2544" s="169"/>
      <c r="AD2544" s="169"/>
      <c r="AE2544" s="169"/>
      <c r="AF2544" s="180"/>
      <c r="AG2544" s="180"/>
      <c r="AH2544" s="207">
        <v>34533</v>
      </c>
    </row>
    <row r="2545" spans="2:34" ht="24.75" x14ac:dyDescent="0.25">
      <c r="B2545" s="131"/>
      <c r="C2545" s="48" t="s">
        <v>2391</v>
      </c>
      <c r="D2545" s="49">
        <v>2</v>
      </c>
      <c r="E2545" s="23"/>
      <c r="F2545" s="286" t="s">
        <v>2522</v>
      </c>
      <c r="G2545" s="287" t="s">
        <v>2524</v>
      </c>
      <c r="H2545" s="287" t="s">
        <v>2523</v>
      </c>
      <c r="I2545" s="50">
        <v>93158.2</v>
      </c>
      <c r="J2545" s="169"/>
      <c r="K2545" s="169"/>
      <c r="L2545" s="169"/>
      <c r="M2545" s="169"/>
      <c r="N2545" s="169"/>
      <c r="O2545" s="169"/>
      <c r="P2545" s="169"/>
      <c r="Q2545" s="169"/>
      <c r="R2545" s="169"/>
      <c r="S2545" s="207"/>
      <c r="T2545" s="169"/>
      <c r="U2545" s="169"/>
      <c r="V2545" s="169"/>
      <c r="W2545" s="180"/>
      <c r="X2545" s="207">
        <v>2</v>
      </c>
      <c r="Y2545" s="263">
        <v>93158.2</v>
      </c>
      <c r="Z2545" s="169"/>
      <c r="AA2545" s="169"/>
      <c r="AB2545" s="169"/>
      <c r="AC2545" s="169"/>
      <c r="AD2545" s="169"/>
      <c r="AE2545" s="169"/>
      <c r="AF2545" s="180"/>
      <c r="AG2545" s="180"/>
      <c r="AH2545" s="207">
        <v>93158.2</v>
      </c>
    </row>
    <row r="2546" spans="2:34" ht="24.75" x14ac:dyDescent="0.25">
      <c r="B2546" s="131"/>
      <c r="C2546" s="48" t="s">
        <v>2392</v>
      </c>
      <c r="D2546" s="49">
        <v>7</v>
      </c>
      <c r="E2546" s="23"/>
      <c r="F2546" s="286" t="s">
        <v>2522</v>
      </c>
      <c r="G2546" s="287" t="s">
        <v>2524</v>
      </c>
      <c r="H2546" s="287" t="s">
        <v>2523</v>
      </c>
      <c r="I2546" s="50">
        <v>14356.44</v>
      </c>
      <c r="J2546" s="169"/>
      <c r="K2546" s="169"/>
      <c r="L2546" s="169"/>
      <c r="M2546" s="169"/>
      <c r="N2546" s="169"/>
      <c r="O2546" s="169"/>
      <c r="P2546" s="169"/>
      <c r="Q2546" s="169"/>
      <c r="R2546" s="169"/>
      <c r="S2546" s="207"/>
      <c r="T2546" s="169"/>
      <c r="U2546" s="169"/>
      <c r="V2546" s="169"/>
      <c r="W2546" s="180"/>
      <c r="X2546" s="207">
        <v>7</v>
      </c>
      <c r="Y2546" s="263">
        <v>14356.44</v>
      </c>
      <c r="Z2546" s="169"/>
      <c r="AA2546" s="169"/>
      <c r="AB2546" s="169"/>
      <c r="AC2546" s="169"/>
      <c r="AD2546" s="169"/>
      <c r="AE2546" s="169"/>
      <c r="AF2546" s="180"/>
      <c r="AG2546" s="180"/>
      <c r="AH2546" s="207">
        <v>14356.44</v>
      </c>
    </row>
    <row r="2547" spans="2:34" ht="24.75" x14ac:dyDescent="0.25">
      <c r="B2547" s="131"/>
      <c r="C2547" s="48" t="s">
        <v>2393</v>
      </c>
      <c r="D2547" s="49">
        <v>1</v>
      </c>
      <c r="E2547" s="23"/>
      <c r="F2547" s="286" t="s">
        <v>2522</v>
      </c>
      <c r="G2547" s="287" t="s">
        <v>2524</v>
      </c>
      <c r="H2547" s="287" t="s">
        <v>2523</v>
      </c>
      <c r="I2547" s="50">
        <v>2160</v>
      </c>
      <c r="J2547" s="169"/>
      <c r="K2547" s="169"/>
      <c r="L2547" s="169"/>
      <c r="M2547" s="169"/>
      <c r="N2547" s="169"/>
      <c r="O2547" s="169"/>
      <c r="P2547" s="169"/>
      <c r="Q2547" s="169"/>
      <c r="R2547" s="169"/>
      <c r="S2547" s="207"/>
      <c r="T2547" s="169"/>
      <c r="U2547" s="169"/>
      <c r="V2547" s="169"/>
      <c r="W2547" s="180"/>
      <c r="X2547" s="207">
        <v>1</v>
      </c>
      <c r="Y2547" s="263">
        <v>2160</v>
      </c>
      <c r="Z2547" s="169"/>
      <c r="AA2547" s="169"/>
      <c r="AB2547" s="169"/>
      <c r="AC2547" s="169"/>
      <c r="AD2547" s="169"/>
      <c r="AE2547" s="169"/>
      <c r="AF2547" s="180"/>
      <c r="AG2547" s="180"/>
      <c r="AH2547" s="207">
        <v>2160</v>
      </c>
    </row>
    <row r="2548" spans="2:34" ht="24.75" x14ac:dyDescent="0.25">
      <c r="B2548" s="131"/>
      <c r="C2548" s="48" t="s">
        <v>2394</v>
      </c>
      <c r="D2548" s="49">
        <v>0</v>
      </c>
      <c r="E2548" s="23"/>
      <c r="F2548" s="286" t="s">
        <v>2522</v>
      </c>
      <c r="G2548" s="287" t="s">
        <v>2524</v>
      </c>
      <c r="H2548" s="287" t="s">
        <v>2523</v>
      </c>
      <c r="I2548" s="50">
        <v>0</v>
      </c>
      <c r="J2548" s="169"/>
      <c r="K2548" s="169"/>
      <c r="L2548" s="169"/>
      <c r="M2548" s="169"/>
      <c r="N2548" s="169"/>
      <c r="O2548" s="169"/>
      <c r="P2548" s="169"/>
      <c r="Q2548" s="169"/>
      <c r="R2548" s="169"/>
      <c r="S2548" s="207"/>
      <c r="T2548" s="169"/>
      <c r="U2548" s="169"/>
      <c r="V2548" s="169"/>
      <c r="W2548" s="180"/>
      <c r="X2548" s="207">
        <v>0</v>
      </c>
      <c r="Y2548" s="263">
        <v>0</v>
      </c>
      <c r="Z2548" s="169"/>
      <c r="AA2548" s="169"/>
      <c r="AB2548" s="169"/>
      <c r="AC2548" s="169"/>
      <c r="AD2548" s="169"/>
      <c r="AE2548" s="169"/>
      <c r="AF2548" s="180"/>
      <c r="AG2548" s="180"/>
      <c r="AH2548" s="207">
        <v>0</v>
      </c>
    </row>
    <row r="2549" spans="2:34" ht="24.75" x14ac:dyDescent="0.25">
      <c r="B2549" s="131"/>
      <c r="C2549" s="48" t="s">
        <v>2395</v>
      </c>
      <c r="D2549" s="49">
        <v>1</v>
      </c>
      <c r="E2549" s="23"/>
      <c r="F2549" s="286" t="s">
        <v>2522</v>
      </c>
      <c r="G2549" s="287" t="s">
        <v>2524</v>
      </c>
      <c r="H2549" s="287" t="s">
        <v>2523</v>
      </c>
      <c r="I2549" s="50">
        <v>8130.692</v>
      </c>
      <c r="J2549" s="169"/>
      <c r="K2549" s="169"/>
      <c r="L2549" s="169"/>
      <c r="M2549" s="169"/>
      <c r="N2549" s="169"/>
      <c r="O2549" s="169"/>
      <c r="P2549" s="169"/>
      <c r="Q2549" s="169"/>
      <c r="R2549" s="169"/>
      <c r="S2549" s="207"/>
      <c r="T2549" s="169">
        <v>1</v>
      </c>
      <c r="U2549" s="169">
        <v>3100</v>
      </c>
      <c r="V2549" s="169"/>
      <c r="W2549" s="180"/>
      <c r="X2549" s="207">
        <v>0</v>
      </c>
      <c r="Y2549" s="263">
        <v>5030.692</v>
      </c>
      <c r="Z2549" s="169"/>
      <c r="AA2549" s="169"/>
      <c r="AB2549" s="169"/>
      <c r="AC2549" s="169"/>
      <c r="AD2549" s="169"/>
      <c r="AE2549" s="169"/>
      <c r="AF2549" s="180"/>
      <c r="AG2549" s="180"/>
      <c r="AH2549" s="207">
        <v>8130.692</v>
      </c>
    </row>
    <row r="2550" spans="2:34" ht="24.75" x14ac:dyDescent="0.25">
      <c r="B2550" s="131"/>
      <c r="C2550" s="48" t="s">
        <v>2396</v>
      </c>
      <c r="D2550" s="49">
        <v>0</v>
      </c>
      <c r="E2550" s="23"/>
      <c r="F2550" s="286" t="s">
        <v>2522</v>
      </c>
      <c r="G2550" s="287" t="s">
        <v>2524</v>
      </c>
      <c r="H2550" s="287" t="s">
        <v>2523</v>
      </c>
      <c r="I2550" s="50">
        <v>0</v>
      </c>
      <c r="J2550" s="169"/>
      <c r="K2550" s="169"/>
      <c r="L2550" s="169"/>
      <c r="M2550" s="169"/>
      <c r="N2550" s="169"/>
      <c r="O2550" s="169"/>
      <c r="P2550" s="169"/>
      <c r="Q2550" s="169"/>
      <c r="R2550" s="169"/>
      <c r="S2550" s="207"/>
      <c r="T2550" s="169"/>
      <c r="U2550" s="169"/>
      <c r="V2550" s="169"/>
      <c r="W2550" s="180"/>
      <c r="X2550" s="207">
        <v>0</v>
      </c>
      <c r="Y2550" s="263">
        <v>0</v>
      </c>
      <c r="Z2550" s="169"/>
      <c r="AA2550" s="169"/>
      <c r="AB2550" s="169"/>
      <c r="AC2550" s="169"/>
      <c r="AD2550" s="169"/>
      <c r="AE2550" s="169"/>
      <c r="AF2550" s="180"/>
      <c r="AG2550" s="180"/>
      <c r="AH2550" s="207">
        <v>0</v>
      </c>
    </row>
    <row r="2551" spans="2:34" ht="24.75" x14ac:dyDescent="0.25">
      <c r="B2551" s="131"/>
      <c r="C2551" s="48" t="s">
        <v>2397</v>
      </c>
      <c r="D2551" s="49">
        <v>0</v>
      </c>
      <c r="E2551" s="23"/>
      <c r="F2551" s="286" t="s">
        <v>2522</v>
      </c>
      <c r="G2551" s="287" t="s">
        <v>2524</v>
      </c>
      <c r="H2551" s="287" t="s">
        <v>2523</v>
      </c>
      <c r="I2551" s="50">
        <v>0</v>
      </c>
      <c r="J2551" s="169"/>
      <c r="K2551" s="169"/>
      <c r="L2551" s="169"/>
      <c r="M2551" s="169"/>
      <c r="N2551" s="169"/>
      <c r="O2551" s="169"/>
      <c r="P2551" s="169"/>
      <c r="Q2551" s="169"/>
      <c r="R2551" s="169"/>
      <c r="S2551" s="207"/>
      <c r="T2551" s="169"/>
      <c r="U2551" s="169"/>
      <c r="V2551" s="169"/>
      <c r="W2551" s="180"/>
      <c r="X2551" s="207">
        <v>0</v>
      </c>
      <c r="Y2551" s="263">
        <v>0</v>
      </c>
      <c r="Z2551" s="169"/>
      <c r="AA2551" s="169"/>
      <c r="AB2551" s="169"/>
      <c r="AC2551" s="169"/>
      <c r="AD2551" s="169"/>
      <c r="AE2551" s="169"/>
      <c r="AF2551" s="180"/>
      <c r="AG2551" s="180"/>
      <c r="AH2551" s="207">
        <v>0</v>
      </c>
    </row>
    <row r="2552" spans="2:34" ht="24.75" x14ac:dyDescent="0.25">
      <c r="B2552" s="131"/>
      <c r="C2552" s="48" t="s">
        <v>2398</v>
      </c>
      <c r="D2552" s="49">
        <v>1</v>
      </c>
      <c r="E2552" s="23"/>
      <c r="F2552" s="286" t="s">
        <v>2522</v>
      </c>
      <c r="G2552" s="287" t="s">
        <v>2524</v>
      </c>
      <c r="H2552" s="287" t="s">
        <v>2523</v>
      </c>
      <c r="I2552" s="50">
        <v>8798.42</v>
      </c>
      <c r="J2552" s="169"/>
      <c r="K2552" s="169"/>
      <c r="L2552" s="169"/>
      <c r="M2552" s="169"/>
      <c r="N2552" s="169"/>
      <c r="O2552" s="169"/>
      <c r="P2552" s="169"/>
      <c r="Q2552" s="169"/>
      <c r="R2552" s="169"/>
      <c r="S2552" s="207"/>
      <c r="T2552" s="169"/>
      <c r="U2552" s="169"/>
      <c r="V2552" s="169"/>
      <c r="W2552" s="180"/>
      <c r="X2552" s="207">
        <v>1</v>
      </c>
      <c r="Y2552" s="263">
        <v>8798.42</v>
      </c>
      <c r="Z2552" s="169"/>
      <c r="AA2552" s="169"/>
      <c r="AB2552" s="169"/>
      <c r="AC2552" s="169"/>
      <c r="AD2552" s="169"/>
      <c r="AE2552" s="169"/>
      <c r="AF2552" s="180"/>
      <c r="AG2552" s="180"/>
      <c r="AH2552" s="207">
        <v>8798.42</v>
      </c>
    </row>
    <row r="2553" spans="2:34" ht="24.75" x14ac:dyDescent="0.25">
      <c r="B2553" s="6">
        <v>5200</v>
      </c>
      <c r="C2553" s="90" t="s">
        <v>2399</v>
      </c>
      <c r="D2553" s="6"/>
      <c r="E2553" s="6"/>
      <c r="F2553" s="6"/>
      <c r="G2553" s="6"/>
      <c r="H2553" s="6"/>
      <c r="I2553" s="9">
        <v>1596457.9916761601</v>
      </c>
      <c r="J2553" s="177">
        <v>0</v>
      </c>
      <c r="K2553" s="177">
        <v>0</v>
      </c>
      <c r="L2553" s="177">
        <v>0</v>
      </c>
      <c r="M2553" s="177">
        <v>0</v>
      </c>
      <c r="N2553" s="177">
        <v>0</v>
      </c>
      <c r="O2553" s="177">
        <v>0</v>
      </c>
      <c r="P2553" s="177">
        <v>1</v>
      </c>
      <c r="Q2553" s="177">
        <v>3619.2</v>
      </c>
      <c r="R2553" s="177">
        <v>0</v>
      </c>
      <c r="S2553" s="213">
        <v>0</v>
      </c>
      <c r="T2553" s="177">
        <v>0</v>
      </c>
      <c r="U2553" s="177">
        <v>0</v>
      </c>
      <c r="V2553" s="177">
        <v>0</v>
      </c>
      <c r="W2553" s="182">
        <v>0</v>
      </c>
      <c r="X2553" s="177">
        <v>37</v>
      </c>
      <c r="Y2553" s="265">
        <v>1592838.7916761599</v>
      </c>
      <c r="Z2553" s="177">
        <v>0</v>
      </c>
      <c r="AA2553" s="177">
        <v>0</v>
      </c>
      <c r="AB2553" s="177">
        <v>0</v>
      </c>
      <c r="AC2553" s="177">
        <v>0</v>
      </c>
      <c r="AD2553" s="177">
        <v>0</v>
      </c>
      <c r="AE2553" s="177">
        <v>0</v>
      </c>
      <c r="AF2553" s="177">
        <v>0</v>
      </c>
      <c r="AG2553" s="182">
        <v>0</v>
      </c>
      <c r="AH2553" s="213">
        <v>1596457.9916761601</v>
      </c>
    </row>
    <row r="2554" spans="2:34" x14ac:dyDescent="0.25">
      <c r="B2554" s="11">
        <v>521</v>
      </c>
      <c r="C2554" s="79" t="s">
        <v>2400</v>
      </c>
      <c r="D2554" s="11"/>
      <c r="E2554" s="11"/>
      <c r="F2554" s="11"/>
      <c r="G2554" s="11"/>
      <c r="H2554" s="11"/>
      <c r="I2554" s="13">
        <v>520611.20247616008</v>
      </c>
      <c r="J2554" s="171">
        <v>0</v>
      </c>
      <c r="K2554" s="171">
        <v>0</v>
      </c>
      <c r="L2554" s="171">
        <v>0</v>
      </c>
      <c r="M2554" s="171">
        <v>0</v>
      </c>
      <c r="N2554" s="171">
        <v>0</v>
      </c>
      <c r="O2554" s="171">
        <v>0</v>
      </c>
      <c r="P2554" s="171">
        <v>0</v>
      </c>
      <c r="Q2554" s="171">
        <v>0</v>
      </c>
      <c r="R2554" s="171">
        <v>0</v>
      </c>
      <c r="S2554" s="185">
        <v>0</v>
      </c>
      <c r="T2554" s="171">
        <v>0</v>
      </c>
      <c r="U2554" s="171">
        <v>0</v>
      </c>
      <c r="V2554" s="171">
        <v>0</v>
      </c>
      <c r="W2554" s="181">
        <v>0</v>
      </c>
      <c r="X2554" s="171">
        <v>22</v>
      </c>
      <c r="Y2554" s="266">
        <v>520611.20247616008</v>
      </c>
      <c r="Z2554" s="171">
        <v>0</v>
      </c>
      <c r="AA2554" s="171">
        <v>0</v>
      </c>
      <c r="AB2554" s="171">
        <v>0</v>
      </c>
      <c r="AC2554" s="171">
        <v>0</v>
      </c>
      <c r="AD2554" s="171">
        <v>0</v>
      </c>
      <c r="AE2554" s="171">
        <v>0</v>
      </c>
      <c r="AF2554" s="171">
        <v>0</v>
      </c>
      <c r="AG2554" s="181">
        <v>0</v>
      </c>
      <c r="AH2554" s="185">
        <v>520611.20247616008</v>
      </c>
    </row>
    <row r="2555" spans="2:34" x14ac:dyDescent="0.25">
      <c r="B2555" s="15">
        <v>52101</v>
      </c>
      <c r="C2555" s="67" t="s">
        <v>2401</v>
      </c>
      <c r="D2555" s="15"/>
      <c r="E2555" s="15"/>
      <c r="F2555" s="15"/>
      <c r="G2555" s="15"/>
      <c r="H2555" s="15"/>
      <c r="I2555" s="18">
        <v>520611.20247616008</v>
      </c>
      <c r="J2555" s="173">
        <v>0</v>
      </c>
      <c r="K2555" s="173">
        <v>0</v>
      </c>
      <c r="L2555" s="173">
        <v>0</v>
      </c>
      <c r="M2555" s="173">
        <v>0</v>
      </c>
      <c r="N2555" s="173">
        <v>0</v>
      </c>
      <c r="O2555" s="173">
        <v>0</v>
      </c>
      <c r="P2555" s="173">
        <v>0</v>
      </c>
      <c r="Q2555" s="173">
        <v>0</v>
      </c>
      <c r="R2555" s="173">
        <v>0</v>
      </c>
      <c r="S2555" s="184">
        <v>0</v>
      </c>
      <c r="T2555" s="173">
        <v>0</v>
      </c>
      <c r="U2555" s="173">
        <v>0</v>
      </c>
      <c r="V2555" s="173">
        <v>0</v>
      </c>
      <c r="W2555" s="179">
        <v>0</v>
      </c>
      <c r="X2555" s="173">
        <v>22</v>
      </c>
      <c r="Y2555" s="267">
        <v>520611.20247616008</v>
      </c>
      <c r="Z2555" s="173">
        <v>0</v>
      </c>
      <c r="AA2555" s="173">
        <v>0</v>
      </c>
      <c r="AB2555" s="173">
        <v>0</v>
      </c>
      <c r="AC2555" s="173">
        <v>0</v>
      </c>
      <c r="AD2555" s="173">
        <v>0</v>
      </c>
      <c r="AE2555" s="173">
        <v>0</v>
      </c>
      <c r="AF2555" s="173">
        <v>0</v>
      </c>
      <c r="AG2555" s="179">
        <v>0</v>
      </c>
      <c r="AH2555" s="184">
        <v>520611.20247616008</v>
      </c>
    </row>
    <row r="2556" spans="2:34" ht="75" x14ac:dyDescent="0.25">
      <c r="B2556" s="26"/>
      <c r="C2556" s="62" t="s">
        <v>2402</v>
      </c>
      <c r="D2556" s="49">
        <v>3</v>
      </c>
      <c r="E2556" s="23"/>
      <c r="F2556" s="286" t="s">
        <v>2522</v>
      </c>
      <c r="G2556" s="287" t="s">
        <v>2524</v>
      </c>
      <c r="H2556" s="287" t="s">
        <v>2523</v>
      </c>
      <c r="I2556" s="50">
        <v>30010.614595839997</v>
      </c>
      <c r="J2556" s="169"/>
      <c r="K2556" s="169"/>
      <c r="L2556" s="169"/>
      <c r="M2556" s="169"/>
      <c r="N2556" s="169"/>
      <c r="O2556" s="169"/>
      <c r="P2556" s="169"/>
      <c r="Q2556" s="169"/>
      <c r="R2556" s="169"/>
      <c r="S2556" s="207"/>
      <c r="T2556" s="169"/>
      <c r="U2556" s="169"/>
      <c r="V2556" s="169"/>
      <c r="W2556" s="180"/>
      <c r="X2556" s="207">
        <v>3</v>
      </c>
      <c r="Y2556" s="263">
        <v>30010.614595839997</v>
      </c>
      <c r="Z2556" s="169"/>
      <c r="AA2556" s="169"/>
      <c r="AB2556" s="169"/>
      <c r="AC2556" s="169"/>
      <c r="AD2556" s="169"/>
      <c r="AE2556" s="169"/>
      <c r="AF2556" s="180"/>
      <c r="AG2556" s="180"/>
      <c r="AH2556" s="207">
        <v>30010.614595839997</v>
      </c>
    </row>
    <row r="2557" spans="2:34" ht="24.75" x14ac:dyDescent="0.25">
      <c r="B2557" s="131"/>
      <c r="C2557" s="48" t="s">
        <v>2403</v>
      </c>
      <c r="D2557" s="49">
        <v>1</v>
      </c>
      <c r="E2557" s="23"/>
      <c r="F2557" s="286" t="s">
        <v>2522</v>
      </c>
      <c r="G2557" s="287" t="s">
        <v>2524</v>
      </c>
      <c r="H2557" s="287" t="s">
        <v>2523</v>
      </c>
      <c r="I2557" s="50">
        <v>14198.86</v>
      </c>
      <c r="J2557" s="169"/>
      <c r="K2557" s="169"/>
      <c r="L2557" s="169"/>
      <c r="M2557" s="169"/>
      <c r="N2557" s="169"/>
      <c r="O2557" s="169"/>
      <c r="P2557" s="169"/>
      <c r="Q2557" s="169"/>
      <c r="R2557" s="169"/>
      <c r="S2557" s="207"/>
      <c r="T2557" s="169"/>
      <c r="U2557" s="169"/>
      <c r="V2557" s="169"/>
      <c r="W2557" s="180"/>
      <c r="X2557" s="207">
        <v>1</v>
      </c>
      <c r="Y2557" s="263">
        <v>14198.86</v>
      </c>
      <c r="Z2557" s="169"/>
      <c r="AA2557" s="169"/>
      <c r="AB2557" s="169"/>
      <c r="AC2557" s="169"/>
      <c r="AD2557" s="169"/>
      <c r="AE2557" s="169"/>
      <c r="AF2557" s="180"/>
      <c r="AG2557" s="180"/>
      <c r="AH2557" s="207">
        <v>14198.86</v>
      </c>
    </row>
    <row r="2558" spans="2:34" ht="24.75" x14ac:dyDescent="0.25">
      <c r="B2558" s="131"/>
      <c r="C2558" s="48" t="s">
        <v>2404</v>
      </c>
      <c r="D2558" s="49">
        <v>1</v>
      </c>
      <c r="E2558" s="23"/>
      <c r="F2558" s="286" t="s">
        <v>2522</v>
      </c>
      <c r="G2558" s="287" t="s">
        <v>2524</v>
      </c>
      <c r="H2558" s="287" t="s">
        <v>2523</v>
      </c>
      <c r="I2558" s="50">
        <v>9500</v>
      </c>
      <c r="J2558" s="169"/>
      <c r="K2558" s="169"/>
      <c r="L2558" s="169"/>
      <c r="M2558" s="169"/>
      <c r="N2558" s="169"/>
      <c r="O2558" s="169"/>
      <c r="P2558" s="169"/>
      <c r="Q2558" s="169"/>
      <c r="R2558" s="169"/>
      <c r="S2558" s="207"/>
      <c r="T2558" s="169"/>
      <c r="U2558" s="169"/>
      <c r="V2558" s="169"/>
      <c r="W2558" s="180"/>
      <c r="X2558" s="207">
        <v>1</v>
      </c>
      <c r="Y2558" s="263">
        <v>9500</v>
      </c>
      <c r="Z2558" s="169"/>
      <c r="AA2558" s="169"/>
      <c r="AB2558" s="169"/>
      <c r="AC2558" s="169"/>
      <c r="AD2558" s="169"/>
      <c r="AE2558" s="169"/>
      <c r="AF2558" s="180"/>
      <c r="AG2558" s="180"/>
      <c r="AH2558" s="207">
        <v>9500</v>
      </c>
    </row>
    <row r="2559" spans="2:34" ht="30" x14ac:dyDescent="0.25">
      <c r="B2559" s="131"/>
      <c r="C2559" s="62" t="s">
        <v>2405</v>
      </c>
      <c r="D2559" s="49">
        <v>4</v>
      </c>
      <c r="E2559" s="23"/>
      <c r="F2559" s="286" t="s">
        <v>2522</v>
      </c>
      <c r="G2559" s="287" t="s">
        <v>2524</v>
      </c>
      <c r="H2559" s="287" t="s">
        <v>2523</v>
      </c>
      <c r="I2559" s="50">
        <v>145609.53638400001</v>
      </c>
      <c r="J2559" s="169"/>
      <c r="K2559" s="169"/>
      <c r="L2559" s="169"/>
      <c r="M2559" s="169"/>
      <c r="N2559" s="169"/>
      <c r="O2559" s="169"/>
      <c r="P2559" s="169"/>
      <c r="Q2559" s="169"/>
      <c r="R2559" s="169"/>
      <c r="S2559" s="207"/>
      <c r="T2559" s="169"/>
      <c r="U2559" s="169"/>
      <c r="V2559" s="169"/>
      <c r="W2559" s="180"/>
      <c r="X2559" s="207">
        <v>4</v>
      </c>
      <c r="Y2559" s="263">
        <v>145609.53638400001</v>
      </c>
      <c r="Z2559" s="169"/>
      <c r="AA2559" s="169"/>
      <c r="AB2559" s="169"/>
      <c r="AC2559" s="169"/>
      <c r="AD2559" s="169"/>
      <c r="AE2559" s="169"/>
      <c r="AF2559" s="180"/>
      <c r="AG2559" s="180"/>
      <c r="AH2559" s="207">
        <v>145609.53638400001</v>
      </c>
    </row>
    <row r="2560" spans="2:34" ht="24.75" x14ac:dyDescent="0.25">
      <c r="B2560" s="131"/>
      <c r="C2560" s="48" t="s">
        <v>2406</v>
      </c>
      <c r="D2560" s="49">
        <v>4</v>
      </c>
      <c r="E2560" s="23"/>
      <c r="F2560" s="286" t="s">
        <v>2522</v>
      </c>
      <c r="G2560" s="287" t="s">
        <v>2524</v>
      </c>
      <c r="H2560" s="287" t="s">
        <v>2523</v>
      </c>
      <c r="I2560" s="50">
        <v>92718.501258240009</v>
      </c>
      <c r="J2560" s="169"/>
      <c r="K2560" s="169"/>
      <c r="L2560" s="169"/>
      <c r="M2560" s="169"/>
      <c r="N2560" s="169"/>
      <c r="O2560" s="169"/>
      <c r="P2560" s="169"/>
      <c r="Q2560" s="169"/>
      <c r="R2560" s="169"/>
      <c r="S2560" s="207"/>
      <c r="T2560" s="169"/>
      <c r="U2560" s="169"/>
      <c r="V2560" s="169"/>
      <c r="W2560" s="180"/>
      <c r="X2560" s="207">
        <v>4</v>
      </c>
      <c r="Y2560" s="263">
        <v>92718.501258240009</v>
      </c>
      <c r="Z2560" s="169"/>
      <c r="AA2560" s="169"/>
      <c r="AB2560" s="169"/>
      <c r="AC2560" s="169"/>
      <c r="AD2560" s="169"/>
      <c r="AE2560" s="169"/>
      <c r="AF2560" s="180"/>
      <c r="AG2560" s="180"/>
      <c r="AH2560" s="207">
        <v>92718.501258240009</v>
      </c>
    </row>
    <row r="2561" spans="2:34" ht="24.75" x14ac:dyDescent="0.25">
      <c r="B2561" s="131"/>
      <c r="C2561" s="48" t="s">
        <v>2407</v>
      </c>
      <c r="D2561" s="49">
        <v>4</v>
      </c>
      <c r="E2561" s="23"/>
      <c r="F2561" s="286" t="s">
        <v>2522</v>
      </c>
      <c r="G2561" s="287" t="s">
        <v>2524</v>
      </c>
      <c r="H2561" s="287" t="s">
        <v>2523</v>
      </c>
      <c r="I2561" s="50">
        <v>17251.7976576</v>
      </c>
      <c r="J2561" s="169"/>
      <c r="K2561" s="169"/>
      <c r="L2561" s="169"/>
      <c r="M2561" s="169"/>
      <c r="N2561" s="169"/>
      <c r="O2561" s="169"/>
      <c r="P2561" s="169"/>
      <c r="Q2561" s="169"/>
      <c r="R2561" s="169"/>
      <c r="S2561" s="207"/>
      <c r="T2561" s="169"/>
      <c r="U2561" s="169"/>
      <c r="V2561" s="169"/>
      <c r="W2561" s="180"/>
      <c r="X2561" s="207">
        <v>4</v>
      </c>
      <c r="Y2561" s="263">
        <v>17251.7976576</v>
      </c>
      <c r="Z2561" s="169"/>
      <c r="AA2561" s="169"/>
      <c r="AB2561" s="169"/>
      <c r="AC2561" s="169"/>
      <c r="AD2561" s="169"/>
      <c r="AE2561" s="169"/>
      <c r="AF2561" s="180"/>
      <c r="AG2561" s="180"/>
      <c r="AH2561" s="207">
        <v>17251.7976576</v>
      </c>
    </row>
    <row r="2562" spans="2:34" ht="24.75" x14ac:dyDescent="0.25">
      <c r="B2562" s="131"/>
      <c r="C2562" s="48" t="s">
        <v>2408</v>
      </c>
      <c r="D2562" s="49">
        <v>2</v>
      </c>
      <c r="E2562" s="23"/>
      <c r="F2562" s="286" t="s">
        <v>2522</v>
      </c>
      <c r="G2562" s="287" t="s">
        <v>2524</v>
      </c>
      <c r="H2562" s="287" t="s">
        <v>2523</v>
      </c>
      <c r="I2562" s="50">
        <v>126329.45352191999</v>
      </c>
      <c r="J2562" s="169"/>
      <c r="K2562" s="169"/>
      <c r="L2562" s="169"/>
      <c r="M2562" s="169"/>
      <c r="N2562" s="169"/>
      <c r="O2562" s="169"/>
      <c r="P2562" s="169"/>
      <c r="Q2562" s="169"/>
      <c r="R2562" s="169"/>
      <c r="S2562" s="207"/>
      <c r="T2562" s="169"/>
      <c r="U2562" s="169"/>
      <c r="V2562" s="169"/>
      <c r="W2562" s="180"/>
      <c r="X2562" s="207">
        <v>2</v>
      </c>
      <c r="Y2562" s="263">
        <v>126329.45352191999</v>
      </c>
      <c r="Z2562" s="169"/>
      <c r="AA2562" s="169"/>
      <c r="AB2562" s="169"/>
      <c r="AC2562" s="169"/>
      <c r="AD2562" s="169"/>
      <c r="AE2562" s="169"/>
      <c r="AF2562" s="180"/>
      <c r="AG2562" s="180"/>
      <c r="AH2562" s="207">
        <v>126329.45352191999</v>
      </c>
    </row>
    <row r="2563" spans="2:34" ht="24.75" x14ac:dyDescent="0.25">
      <c r="B2563" s="131"/>
      <c r="C2563" s="48" t="s">
        <v>2409</v>
      </c>
      <c r="D2563" s="49">
        <v>1</v>
      </c>
      <c r="E2563" s="23"/>
      <c r="F2563" s="286" t="s">
        <v>2522</v>
      </c>
      <c r="G2563" s="287" t="s">
        <v>2524</v>
      </c>
      <c r="H2563" s="287" t="s">
        <v>2523</v>
      </c>
      <c r="I2563" s="50">
        <v>21827.712297599999</v>
      </c>
      <c r="J2563" s="169"/>
      <c r="K2563" s="169"/>
      <c r="L2563" s="169"/>
      <c r="M2563" s="169"/>
      <c r="N2563" s="169"/>
      <c r="O2563" s="169"/>
      <c r="P2563" s="169"/>
      <c r="Q2563" s="169"/>
      <c r="R2563" s="169"/>
      <c r="S2563" s="207"/>
      <c r="T2563" s="169"/>
      <c r="U2563" s="169"/>
      <c r="V2563" s="169"/>
      <c r="W2563" s="180"/>
      <c r="X2563" s="207">
        <v>1</v>
      </c>
      <c r="Y2563" s="263">
        <v>21827.712297599999</v>
      </c>
      <c r="Z2563" s="169"/>
      <c r="AA2563" s="169"/>
      <c r="AB2563" s="169"/>
      <c r="AC2563" s="169"/>
      <c r="AD2563" s="169"/>
      <c r="AE2563" s="169"/>
      <c r="AF2563" s="180"/>
      <c r="AG2563" s="180"/>
      <c r="AH2563" s="207">
        <v>21827.712297599999</v>
      </c>
    </row>
    <row r="2564" spans="2:34" ht="24.75" x14ac:dyDescent="0.25">
      <c r="B2564" s="131"/>
      <c r="C2564" s="48" t="s">
        <v>2410</v>
      </c>
      <c r="D2564" s="49">
        <v>2</v>
      </c>
      <c r="E2564" s="23"/>
      <c r="F2564" s="286" t="s">
        <v>2522</v>
      </c>
      <c r="G2564" s="287" t="s">
        <v>2524</v>
      </c>
      <c r="H2564" s="287" t="s">
        <v>2523</v>
      </c>
      <c r="I2564" s="50">
        <v>63164.726760959995</v>
      </c>
      <c r="J2564" s="169"/>
      <c r="K2564" s="169"/>
      <c r="L2564" s="169"/>
      <c r="M2564" s="169"/>
      <c r="N2564" s="169"/>
      <c r="O2564" s="169"/>
      <c r="P2564" s="169"/>
      <c r="Q2564" s="169"/>
      <c r="R2564" s="169"/>
      <c r="S2564" s="207"/>
      <c r="T2564" s="169"/>
      <c r="U2564" s="169"/>
      <c r="V2564" s="169"/>
      <c r="W2564" s="180"/>
      <c r="X2564" s="207">
        <v>2</v>
      </c>
      <c r="Y2564" s="263">
        <v>63164.726760959995</v>
      </c>
      <c r="Z2564" s="169"/>
      <c r="AA2564" s="169"/>
      <c r="AB2564" s="169"/>
      <c r="AC2564" s="169"/>
      <c r="AD2564" s="169"/>
      <c r="AE2564" s="169"/>
      <c r="AF2564" s="180"/>
      <c r="AG2564" s="180"/>
      <c r="AH2564" s="207">
        <v>63164.726760959995</v>
      </c>
    </row>
    <row r="2565" spans="2:34" x14ac:dyDescent="0.25">
      <c r="B2565" s="69">
        <v>522</v>
      </c>
      <c r="C2565" s="64" t="s">
        <v>2411</v>
      </c>
      <c r="D2565" s="72"/>
      <c r="E2565" s="71"/>
      <c r="F2565" s="71"/>
      <c r="G2565" s="71"/>
      <c r="H2565" s="71"/>
      <c r="I2565" s="73">
        <v>15078.839999999998</v>
      </c>
      <c r="J2565" s="171">
        <v>0</v>
      </c>
      <c r="K2565" s="171">
        <v>0</v>
      </c>
      <c r="L2565" s="171">
        <v>0</v>
      </c>
      <c r="M2565" s="171">
        <v>0</v>
      </c>
      <c r="N2565" s="171">
        <v>0</v>
      </c>
      <c r="O2565" s="171">
        <v>0</v>
      </c>
      <c r="P2565" s="171">
        <v>0</v>
      </c>
      <c r="Q2565" s="171">
        <v>0</v>
      </c>
      <c r="R2565" s="171">
        <v>0</v>
      </c>
      <c r="S2565" s="185">
        <v>0</v>
      </c>
      <c r="T2565" s="171">
        <v>0</v>
      </c>
      <c r="U2565" s="171">
        <v>0</v>
      </c>
      <c r="V2565" s="171">
        <v>0</v>
      </c>
      <c r="W2565" s="181">
        <v>0</v>
      </c>
      <c r="X2565" s="171">
        <v>1</v>
      </c>
      <c r="Y2565" s="266">
        <v>15078.839999999998</v>
      </c>
      <c r="Z2565" s="171">
        <v>0</v>
      </c>
      <c r="AA2565" s="171">
        <v>0</v>
      </c>
      <c r="AB2565" s="171">
        <v>0</v>
      </c>
      <c r="AC2565" s="171">
        <v>0</v>
      </c>
      <c r="AD2565" s="171">
        <v>0</v>
      </c>
      <c r="AE2565" s="171">
        <v>0</v>
      </c>
      <c r="AF2565" s="171">
        <v>0</v>
      </c>
      <c r="AG2565" s="181">
        <v>0</v>
      </c>
      <c r="AH2565" s="185">
        <v>15078.839999999998</v>
      </c>
    </row>
    <row r="2566" spans="2:34" x14ac:dyDescent="0.25">
      <c r="B2566" s="138">
        <v>52201</v>
      </c>
      <c r="C2566" s="75" t="s">
        <v>2411</v>
      </c>
      <c r="D2566" s="52"/>
      <c r="E2566" s="52"/>
      <c r="F2566" s="52"/>
      <c r="G2566" s="52"/>
      <c r="H2566" s="52"/>
      <c r="I2566" s="18">
        <v>15078.839999999998</v>
      </c>
      <c r="J2566" s="173">
        <v>0</v>
      </c>
      <c r="K2566" s="173">
        <v>0</v>
      </c>
      <c r="L2566" s="173">
        <v>0</v>
      </c>
      <c r="M2566" s="173">
        <v>0</v>
      </c>
      <c r="N2566" s="173">
        <v>0</v>
      </c>
      <c r="O2566" s="173">
        <v>0</v>
      </c>
      <c r="P2566" s="173">
        <v>0</v>
      </c>
      <c r="Q2566" s="173">
        <v>0</v>
      </c>
      <c r="R2566" s="173">
        <v>0</v>
      </c>
      <c r="S2566" s="184">
        <v>0</v>
      </c>
      <c r="T2566" s="173">
        <v>0</v>
      </c>
      <c r="U2566" s="173">
        <v>0</v>
      </c>
      <c r="V2566" s="173">
        <v>0</v>
      </c>
      <c r="W2566" s="179">
        <v>0</v>
      </c>
      <c r="X2566" s="173">
        <v>1</v>
      </c>
      <c r="Y2566" s="267">
        <v>15078.839999999998</v>
      </c>
      <c r="Z2566" s="173">
        <v>0</v>
      </c>
      <c r="AA2566" s="173">
        <v>0</v>
      </c>
      <c r="AB2566" s="173">
        <v>0</v>
      </c>
      <c r="AC2566" s="173">
        <v>0</v>
      </c>
      <c r="AD2566" s="173">
        <v>0</v>
      </c>
      <c r="AE2566" s="173">
        <v>0</v>
      </c>
      <c r="AF2566" s="173">
        <v>0</v>
      </c>
      <c r="AG2566" s="179">
        <v>0</v>
      </c>
      <c r="AH2566" s="184">
        <v>15078.839999999998</v>
      </c>
    </row>
    <row r="2567" spans="2:34" ht="24.75" x14ac:dyDescent="0.25">
      <c r="B2567" s="123"/>
      <c r="C2567" s="48" t="s">
        <v>2412</v>
      </c>
      <c r="D2567" s="49">
        <v>1</v>
      </c>
      <c r="E2567" s="23"/>
      <c r="F2567" s="286" t="s">
        <v>2522</v>
      </c>
      <c r="G2567" s="287" t="s">
        <v>2524</v>
      </c>
      <c r="H2567" s="287" t="s">
        <v>2523</v>
      </c>
      <c r="I2567" s="50">
        <v>15078.839999999998</v>
      </c>
      <c r="J2567" s="169"/>
      <c r="K2567" s="169"/>
      <c r="L2567" s="169"/>
      <c r="M2567" s="169"/>
      <c r="N2567" s="169"/>
      <c r="O2567" s="169"/>
      <c r="P2567" s="169"/>
      <c r="Q2567" s="169"/>
      <c r="R2567" s="169"/>
      <c r="S2567" s="207"/>
      <c r="T2567" s="169"/>
      <c r="U2567" s="169"/>
      <c r="V2567" s="169"/>
      <c r="W2567" s="180"/>
      <c r="X2567" s="207">
        <v>1</v>
      </c>
      <c r="Y2567" s="263">
        <v>15078.839999999998</v>
      </c>
      <c r="Z2567" s="169"/>
      <c r="AA2567" s="169"/>
      <c r="AB2567" s="169"/>
      <c r="AC2567" s="169"/>
      <c r="AD2567" s="169"/>
      <c r="AE2567" s="169"/>
      <c r="AF2567" s="180"/>
      <c r="AG2567" s="180"/>
      <c r="AH2567" s="207">
        <v>15078.839999999998</v>
      </c>
    </row>
    <row r="2568" spans="2:34" x14ac:dyDescent="0.25">
      <c r="B2568" s="69">
        <v>523</v>
      </c>
      <c r="C2568" s="64" t="s">
        <v>2413</v>
      </c>
      <c r="D2568" s="72"/>
      <c r="E2568" s="71"/>
      <c r="F2568" s="71"/>
      <c r="G2568" s="71"/>
      <c r="H2568" s="71"/>
      <c r="I2568" s="73">
        <v>43757.949199999995</v>
      </c>
      <c r="J2568" s="171">
        <v>0</v>
      </c>
      <c r="K2568" s="171">
        <v>0</v>
      </c>
      <c r="L2568" s="171">
        <v>0</v>
      </c>
      <c r="M2568" s="171">
        <v>0</v>
      </c>
      <c r="N2568" s="171">
        <v>0</v>
      </c>
      <c r="O2568" s="171">
        <v>0</v>
      </c>
      <c r="P2568" s="171">
        <v>1</v>
      </c>
      <c r="Q2568" s="171">
        <v>3619.2</v>
      </c>
      <c r="R2568" s="171">
        <v>0</v>
      </c>
      <c r="S2568" s="185">
        <v>0</v>
      </c>
      <c r="T2568" s="171">
        <v>0</v>
      </c>
      <c r="U2568" s="171">
        <v>0</v>
      </c>
      <c r="V2568" s="171">
        <v>0</v>
      </c>
      <c r="W2568" s="181">
        <v>0</v>
      </c>
      <c r="X2568" s="171">
        <v>3</v>
      </c>
      <c r="Y2568" s="266">
        <v>40138.749199999991</v>
      </c>
      <c r="Z2568" s="171">
        <v>0</v>
      </c>
      <c r="AA2568" s="171">
        <v>0</v>
      </c>
      <c r="AB2568" s="171">
        <v>0</v>
      </c>
      <c r="AC2568" s="171">
        <v>0</v>
      </c>
      <c r="AD2568" s="171">
        <v>0</v>
      </c>
      <c r="AE2568" s="171">
        <v>0</v>
      </c>
      <c r="AF2568" s="171">
        <v>0</v>
      </c>
      <c r="AG2568" s="181">
        <v>0</v>
      </c>
      <c r="AH2568" s="185">
        <v>43757.949199999995</v>
      </c>
    </row>
    <row r="2569" spans="2:34" x14ac:dyDescent="0.25">
      <c r="B2569" s="15">
        <v>52301</v>
      </c>
      <c r="C2569" s="67" t="s">
        <v>2413</v>
      </c>
      <c r="D2569" s="15"/>
      <c r="E2569" s="15"/>
      <c r="F2569" s="15"/>
      <c r="G2569" s="15"/>
      <c r="H2569" s="15"/>
      <c r="I2569" s="18">
        <v>43757.949199999995</v>
      </c>
      <c r="J2569" s="173">
        <v>0</v>
      </c>
      <c r="K2569" s="173">
        <v>0</v>
      </c>
      <c r="L2569" s="173">
        <v>0</v>
      </c>
      <c r="M2569" s="173">
        <v>0</v>
      </c>
      <c r="N2569" s="173">
        <v>0</v>
      </c>
      <c r="O2569" s="173">
        <v>0</v>
      </c>
      <c r="P2569" s="173">
        <v>1</v>
      </c>
      <c r="Q2569" s="173">
        <v>3619.2</v>
      </c>
      <c r="R2569" s="173">
        <v>0</v>
      </c>
      <c r="S2569" s="184">
        <v>0</v>
      </c>
      <c r="T2569" s="173">
        <v>0</v>
      </c>
      <c r="U2569" s="173">
        <v>0</v>
      </c>
      <c r="V2569" s="173">
        <v>0</v>
      </c>
      <c r="W2569" s="179">
        <v>0</v>
      </c>
      <c r="X2569" s="173">
        <v>3</v>
      </c>
      <c r="Y2569" s="267">
        <v>40138.749199999991</v>
      </c>
      <c r="Z2569" s="173">
        <v>0</v>
      </c>
      <c r="AA2569" s="173">
        <v>0</v>
      </c>
      <c r="AB2569" s="173">
        <v>0</v>
      </c>
      <c r="AC2569" s="173">
        <v>0</v>
      </c>
      <c r="AD2569" s="173">
        <v>0</v>
      </c>
      <c r="AE2569" s="173">
        <v>0</v>
      </c>
      <c r="AF2569" s="173">
        <v>0</v>
      </c>
      <c r="AG2569" s="179">
        <v>0</v>
      </c>
      <c r="AH2569" s="184">
        <v>43757.949199999995</v>
      </c>
    </row>
    <row r="2570" spans="2:34" ht="24.75" x14ac:dyDescent="0.25">
      <c r="B2570" s="26"/>
      <c r="C2570" s="48" t="s">
        <v>2414</v>
      </c>
      <c r="D2570" s="49">
        <v>1</v>
      </c>
      <c r="E2570" s="23"/>
      <c r="F2570" s="286" t="s">
        <v>2522</v>
      </c>
      <c r="G2570" s="287" t="s">
        <v>2524</v>
      </c>
      <c r="H2570" s="287" t="s">
        <v>2523</v>
      </c>
      <c r="I2570" s="50">
        <v>31835.469199999996</v>
      </c>
      <c r="J2570" s="169"/>
      <c r="K2570" s="169"/>
      <c r="L2570" s="169"/>
      <c r="M2570" s="169"/>
      <c r="N2570" s="169"/>
      <c r="O2570" s="169"/>
      <c r="P2570" s="169"/>
      <c r="Q2570" s="169"/>
      <c r="R2570" s="169"/>
      <c r="S2570" s="207"/>
      <c r="T2570" s="169"/>
      <c r="U2570" s="169"/>
      <c r="V2570" s="169"/>
      <c r="W2570" s="180"/>
      <c r="X2570" s="207">
        <v>1</v>
      </c>
      <c r="Y2570" s="263">
        <v>31835.469199999996</v>
      </c>
      <c r="Z2570" s="169"/>
      <c r="AA2570" s="169"/>
      <c r="AB2570" s="169"/>
      <c r="AC2570" s="169"/>
      <c r="AD2570" s="169"/>
      <c r="AE2570" s="169"/>
      <c r="AF2570" s="180"/>
      <c r="AG2570" s="180"/>
      <c r="AH2570" s="207">
        <v>31835.469199999996</v>
      </c>
    </row>
    <row r="2571" spans="2:34" ht="24.75" x14ac:dyDescent="0.25">
      <c r="B2571" s="26"/>
      <c r="C2571" s="48" t="s">
        <v>2415</v>
      </c>
      <c r="D2571" s="49">
        <v>3</v>
      </c>
      <c r="E2571" s="23"/>
      <c r="F2571" s="286" t="s">
        <v>2522</v>
      </c>
      <c r="G2571" s="287" t="s">
        <v>2524</v>
      </c>
      <c r="H2571" s="287" t="s">
        <v>2523</v>
      </c>
      <c r="I2571" s="50">
        <v>11922.48</v>
      </c>
      <c r="J2571" s="169"/>
      <c r="K2571" s="169"/>
      <c r="L2571" s="169"/>
      <c r="M2571" s="169"/>
      <c r="N2571" s="169"/>
      <c r="O2571" s="169"/>
      <c r="P2571" s="169">
        <v>1</v>
      </c>
      <c r="Q2571" s="169">
        <v>3619.2</v>
      </c>
      <c r="R2571" s="169"/>
      <c r="S2571" s="207"/>
      <c r="T2571" s="169"/>
      <c r="U2571" s="169"/>
      <c r="V2571" s="169"/>
      <c r="W2571" s="180"/>
      <c r="X2571" s="207">
        <v>2</v>
      </c>
      <c r="Y2571" s="263">
        <v>8303.2799999999988</v>
      </c>
      <c r="Z2571" s="169"/>
      <c r="AA2571" s="169"/>
      <c r="AB2571" s="169"/>
      <c r="AC2571" s="169"/>
      <c r="AD2571" s="169"/>
      <c r="AE2571" s="169"/>
      <c r="AF2571" s="180"/>
      <c r="AG2571" s="180"/>
      <c r="AH2571" s="207">
        <v>11922.48</v>
      </c>
    </row>
    <row r="2572" spans="2:34" x14ac:dyDescent="0.25">
      <c r="B2572" s="11">
        <v>529</v>
      </c>
      <c r="C2572" s="79" t="s">
        <v>2416</v>
      </c>
      <c r="D2572" s="11"/>
      <c r="E2572" s="11"/>
      <c r="F2572" s="11"/>
      <c r="G2572" s="11"/>
      <c r="H2572" s="11"/>
      <c r="I2572" s="13">
        <v>1017010</v>
      </c>
      <c r="J2572" s="171">
        <v>0</v>
      </c>
      <c r="K2572" s="171">
        <v>0</v>
      </c>
      <c r="L2572" s="171">
        <v>0</v>
      </c>
      <c r="M2572" s="171">
        <v>0</v>
      </c>
      <c r="N2572" s="171">
        <v>0</v>
      </c>
      <c r="O2572" s="171">
        <v>0</v>
      </c>
      <c r="P2572" s="171">
        <v>0</v>
      </c>
      <c r="Q2572" s="171">
        <v>0</v>
      </c>
      <c r="R2572" s="171">
        <v>0</v>
      </c>
      <c r="S2572" s="185">
        <v>0</v>
      </c>
      <c r="T2572" s="171">
        <v>0</v>
      </c>
      <c r="U2572" s="171">
        <v>0</v>
      </c>
      <c r="V2572" s="171">
        <v>0</v>
      </c>
      <c r="W2572" s="181">
        <v>0</v>
      </c>
      <c r="X2572" s="171">
        <v>11</v>
      </c>
      <c r="Y2572" s="266">
        <v>1017010</v>
      </c>
      <c r="Z2572" s="171">
        <v>0</v>
      </c>
      <c r="AA2572" s="171">
        <v>0</v>
      </c>
      <c r="AB2572" s="171">
        <v>0</v>
      </c>
      <c r="AC2572" s="171">
        <v>0</v>
      </c>
      <c r="AD2572" s="171">
        <v>0</v>
      </c>
      <c r="AE2572" s="171">
        <v>0</v>
      </c>
      <c r="AF2572" s="171">
        <v>0</v>
      </c>
      <c r="AG2572" s="181">
        <v>0</v>
      </c>
      <c r="AH2572" s="185">
        <v>1017010</v>
      </c>
    </row>
    <row r="2573" spans="2:34" x14ac:dyDescent="0.25">
      <c r="B2573" s="15">
        <v>52901</v>
      </c>
      <c r="C2573" s="67" t="s">
        <v>2416</v>
      </c>
      <c r="D2573" s="15"/>
      <c r="E2573" s="15"/>
      <c r="F2573" s="15"/>
      <c r="G2573" s="15"/>
      <c r="H2573" s="15"/>
      <c r="I2573" s="18">
        <v>1017010</v>
      </c>
      <c r="J2573" s="173">
        <v>0</v>
      </c>
      <c r="K2573" s="173">
        <v>0</v>
      </c>
      <c r="L2573" s="173">
        <v>0</v>
      </c>
      <c r="M2573" s="173">
        <v>0</v>
      </c>
      <c r="N2573" s="173">
        <v>0</v>
      </c>
      <c r="O2573" s="173">
        <v>0</v>
      </c>
      <c r="P2573" s="173">
        <v>0</v>
      </c>
      <c r="Q2573" s="173">
        <v>0</v>
      </c>
      <c r="R2573" s="173">
        <v>0</v>
      </c>
      <c r="S2573" s="184">
        <v>0</v>
      </c>
      <c r="T2573" s="173">
        <v>0</v>
      </c>
      <c r="U2573" s="173">
        <v>0</v>
      </c>
      <c r="V2573" s="173">
        <v>0</v>
      </c>
      <c r="W2573" s="179">
        <v>0</v>
      </c>
      <c r="X2573" s="173">
        <v>11</v>
      </c>
      <c r="Y2573" s="267">
        <v>1017010</v>
      </c>
      <c r="Z2573" s="173">
        <v>0</v>
      </c>
      <c r="AA2573" s="173">
        <v>0</v>
      </c>
      <c r="AB2573" s="173">
        <v>0</v>
      </c>
      <c r="AC2573" s="173">
        <v>0</v>
      </c>
      <c r="AD2573" s="173">
        <v>0</v>
      </c>
      <c r="AE2573" s="173">
        <v>0</v>
      </c>
      <c r="AF2573" s="173">
        <v>0</v>
      </c>
      <c r="AG2573" s="179">
        <v>0</v>
      </c>
      <c r="AH2573" s="184">
        <v>1017010</v>
      </c>
    </row>
    <row r="2574" spans="2:34" ht="24.75" x14ac:dyDescent="0.25">
      <c r="B2574" s="123"/>
      <c r="C2574" s="48" t="s">
        <v>2417</v>
      </c>
      <c r="D2574" s="49">
        <v>1</v>
      </c>
      <c r="E2574" s="23"/>
      <c r="F2574" s="286" t="s">
        <v>2522</v>
      </c>
      <c r="G2574" s="287" t="s">
        <v>2524</v>
      </c>
      <c r="H2574" s="287" t="s">
        <v>2523</v>
      </c>
      <c r="I2574" s="50">
        <v>253000</v>
      </c>
      <c r="J2574" s="169"/>
      <c r="K2574" s="169"/>
      <c r="L2574" s="169"/>
      <c r="M2574" s="169"/>
      <c r="N2574" s="169"/>
      <c r="O2574" s="169"/>
      <c r="P2574" s="169"/>
      <c r="Q2574" s="169"/>
      <c r="R2574" s="169"/>
      <c r="S2574" s="207"/>
      <c r="T2574" s="169"/>
      <c r="U2574" s="169"/>
      <c r="V2574" s="169"/>
      <c r="W2574" s="180"/>
      <c r="X2574" s="207">
        <v>1</v>
      </c>
      <c r="Y2574" s="263">
        <v>253000</v>
      </c>
      <c r="Z2574" s="169"/>
      <c r="AA2574" s="169"/>
      <c r="AB2574" s="169"/>
      <c r="AC2574" s="169"/>
      <c r="AD2574" s="169"/>
      <c r="AE2574" s="169"/>
      <c r="AF2574" s="180"/>
      <c r="AG2574" s="180"/>
      <c r="AH2574" s="207">
        <v>253000</v>
      </c>
    </row>
    <row r="2575" spans="2:34" ht="24.75" x14ac:dyDescent="0.25">
      <c r="B2575" s="123"/>
      <c r="C2575" s="48" t="s">
        <v>2418</v>
      </c>
      <c r="D2575" s="49">
        <v>5</v>
      </c>
      <c r="E2575" s="23"/>
      <c r="F2575" s="286" t="s">
        <v>2522</v>
      </c>
      <c r="G2575" s="287" t="s">
        <v>2524</v>
      </c>
      <c r="H2575" s="287" t="s">
        <v>2523</v>
      </c>
      <c r="I2575" s="50">
        <v>414937.5</v>
      </c>
      <c r="J2575" s="169"/>
      <c r="K2575" s="169"/>
      <c r="L2575" s="169"/>
      <c r="M2575" s="169"/>
      <c r="N2575" s="169"/>
      <c r="O2575" s="169"/>
      <c r="P2575" s="169"/>
      <c r="Q2575" s="169"/>
      <c r="R2575" s="169"/>
      <c r="S2575" s="207"/>
      <c r="T2575" s="169"/>
      <c r="U2575" s="169"/>
      <c r="V2575" s="169"/>
      <c r="W2575" s="180"/>
      <c r="X2575" s="207">
        <v>5</v>
      </c>
      <c r="Y2575" s="263">
        <v>414937.5</v>
      </c>
      <c r="Z2575" s="169"/>
      <c r="AA2575" s="169"/>
      <c r="AB2575" s="169"/>
      <c r="AC2575" s="169"/>
      <c r="AD2575" s="169"/>
      <c r="AE2575" s="169"/>
      <c r="AF2575" s="180"/>
      <c r="AG2575" s="180"/>
      <c r="AH2575" s="207">
        <v>414937.5</v>
      </c>
    </row>
    <row r="2576" spans="2:34" ht="24.75" x14ac:dyDescent="0.25">
      <c r="B2576" s="123"/>
      <c r="C2576" s="48" t="s">
        <v>2419</v>
      </c>
      <c r="D2576" s="49">
        <v>5</v>
      </c>
      <c r="E2576" s="23"/>
      <c r="F2576" s="286" t="s">
        <v>2522</v>
      </c>
      <c r="G2576" s="287" t="s">
        <v>2524</v>
      </c>
      <c r="H2576" s="287" t="s">
        <v>2523</v>
      </c>
      <c r="I2576" s="50">
        <v>349072.5</v>
      </c>
      <c r="J2576" s="169"/>
      <c r="K2576" s="169"/>
      <c r="L2576" s="169"/>
      <c r="M2576" s="169"/>
      <c r="N2576" s="169"/>
      <c r="O2576" s="169"/>
      <c r="P2576" s="169"/>
      <c r="Q2576" s="169"/>
      <c r="R2576" s="169"/>
      <c r="S2576" s="207"/>
      <c r="T2576" s="169"/>
      <c r="U2576" s="169"/>
      <c r="V2576" s="169"/>
      <c r="W2576" s="180"/>
      <c r="X2576" s="207">
        <v>5</v>
      </c>
      <c r="Y2576" s="263">
        <v>349072.5</v>
      </c>
      <c r="Z2576" s="169"/>
      <c r="AA2576" s="169"/>
      <c r="AB2576" s="169"/>
      <c r="AC2576" s="169"/>
      <c r="AD2576" s="169"/>
      <c r="AE2576" s="169"/>
      <c r="AF2576" s="180"/>
      <c r="AG2576" s="180"/>
      <c r="AH2576" s="207">
        <v>349072.5</v>
      </c>
    </row>
    <row r="2577" spans="2:34" ht="24.75" x14ac:dyDescent="0.25">
      <c r="B2577" s="6">
        <v>5300</v>
      </c>
      <c r="C2577" s="90" t="s">
        <v>2420</v>
      </c>
      <c r="D2577" s="6"/>
      <c r="E2577" s="6"/>
      <c r="F2577" s="6"/>
      <c r="G2577" s="6"/>
      <c r="H2577" s="6"/>
      <c r="I2577" s="9">
        <v>11597.679999999998</v>
      </c>
      <c r="J2577" s="177">
        <v>0</v>
      </c>
      <c r="K2577" s="177">
        <v>0</v>
      </c>
      <c r="L2577" s="177">
        <v>0</v>
      </c>
      <c r="M2577" s="177">
        <v>0</v>
      </c>
      <c r="N2577" s="177">
        <v>0</v>
      </c>
      <c r="O2577" s="177">
        <v>0</v>
      </c>
      <c r="P2577" s="177">
        <v>0</v>
      </c>
      <c r="Q2577" s="177">
        <v>0</v>
      </c>
      <c r="R2577" s="177">
        <v>0</v>
      </c>
      <c r="S2577" s="213">
        <v>0</v>
      </c>
      <c r="T2577" s="177">
        <v>0</v>
      </c>
      <c r="U2577" s="177">
        <v>0</v>
      </c>
      <c r="V2577" s="177">
        <v>0</v>
      </c>
      <c r="W2577" s="182">
        <v>0</v>
      </c>
      <c r="X2577" s="177">
        <v>2</v>
      </c>
      <c r="Y2577" s="265">
        <v>11597.679999999998</v>
      </c>
      <c r="Z2577" s="177">
        <v>0</v>
      </c>
      <c r="AA2577" s="177">
        <v>0</v>
      </c>
      <c r="AB2577" s="177">
        <v>0</v>
      </c>
      <c r="AC2577" s="177">
        <v>0</v>
      </c>
      <c r="AD2577" s="177">
        <v>0</v>
      </c>
      <c r="AE2577" s="177">
        <v>0</v>
      </c>
      <c r="AF2577" s="177">
        <v>0</v>
      </c>
      <c r="AG2577" s="182">
        <v>0</v>
      </c>
      <c r="AH2577" s="213">
        <v>11597.679999999998</v>
      </c>
    </row>
    <row r="2578" spans="2:34" x14ac:dyDescent="0.25">
      <c r="B2578" s="11">
        <v>531</v>
      </c>
      <c r="C2578" s="79" t="s">
        <v>2421</v>
      </c>
      <c r="D2578" s="11"/>
      <c r="E2578" s="11"/>
      <c r="F2578" s="11"/>
      <c r="G2578" s="11"/>
      <c r="H2578" s="11"/>
      <c r="I2578" s="13">
        <v>11597.679999999998</v>
      </c>
      <c r="J2578" s="171">
        <v>0</v>
      </c>
      <c r="K2578" s="171">
        <v>0</v>
      </c>
      <c r="L2578" s="171">
        <v>0</v>
      </c>
      <c r="M2578" s="171">
        <v>0</v>
      </c>
      <c r="N2578" s="171">
        <v>0</v>
      </c>
      <c r="O2578" s="171">
        <v>0</v>
      </c>
      <c r="P2578" s="171">
        <v>0</v>
      </c>
      <c r="Q2578" s="171">
        <v>0</v>
      </c>
      <c r="R2578" s="171">
        <v>0</v>
      </c>
      <c r="S2578" s="185">
        <v>0</v>
      </c>
      <c r="T2578" s="171">
        <v>0</v>
      </c>
      <c r="U2578" s="171">
        <v>0</v>
      </c>
      <c r="V2578" s="171">
        <v>0</v>
      </c>
      <c r="W2578" s="181">
        <v>0</v>
      </c>
      <c r="X2578" s="171">
        <v>2</v>
      </c>
      <c r="Y2578" s="266">
        <v>11597.679999999998</v>
      </c>
      <c r="Z2578" s="171">
        <v>0</v>
      </c>
      <c r="AA2578" s="171">
        <v>0</v>
      </c>
      <c r="AB2578" s="171">
        <v>0</v>
      </c>
      <c r="AC2578" s="171">
        <v>0</v>
      </c>
      <c r="AD2578" s="171">
        <v>0</v>
      </c>
      <c r="AE2578" s="171">
        <v>0</v>
      </c>
      <c r="AF2578" s="171">
        <v>0</v>
      </c>
      <c r="AG2578" s="181">
        <v>0</v>
      </c>
      <c r="AH2578" s="185">
        <v>11597.679999999998</v>
      </c>
    </row>
    <row r="2579" spans="2:34" x14ac:dyDescent="0.25">
      <c r="B2579" s="15">
        <v>53102</v>
      </c>
      <c r="C2579" s="67" t="s">
        <v>2421</v>
      </c>
      <c r="D2579" s="15"/>
      <c r="E2579" s="15"/>
      <c r="F2579" s="15"/>
      <c r="G2579" s="15"/>
      <c r="H2579" s="15"/>
      <c r="I2579" s="18">
        <v>11597.679999999998</v>
      </c>
      <c r="J2579" s="173">
        <v>0</v>
      </c>
      <c r="K2579" s="173">
        <v>0</v>
      </c>
      <c r="L2579" s="173">
        <v>0</v>
      </c>
      <c r="M2579" s="173">
        <v>0</v>
      </c>
      <c r="N2579" s="173">
        <v>0</v>
      </c>
      <c r="O2579" s="173">
        <v>0</v>
      </c>
      <c r="P2579" s="173">
        <v>0</v>
      </c>
      <c r="Q2579" s="173">
        <v>0</v>
      </c>
      <c r="R2579" s="173">
        <v>0</v>
      </c>
      <c r="S2579" s="184">
        <v>0</v>
      </c>
      <c r="T2579" s="173">
        <v>0</v>
      </c>
      <c r="U2579" s="173">
        <v>0</v>
      </c>
      <c r="V2579" s="173">
        <v>0</v>
      </c>
      <c r="W2579" s="179">
        <v>0</v>
      </c>
      <c r="X2579" s="173">
        <v>2</v>
      </c>
      <c r="Y2579" s="267">
        <v>11597.679999999998</v>
      </c>
      <c r="Z2579" s="173">
        <v>0</v>
      </c>
      <c r="AA2579" s="173">
        <v>0</v>
      </c>
      <c r="AB2579" s="173">
        <v>0</v>
      </c>
      <c r="AC2579" s="173">
        <v>0</v>
      </c>
      <c r="AD2579" s="173">
        <v>0</v>
      </c>
      <c r="AE2579" s="173">
        <v>0</v>
      </c>
      <c r="AF2579" s="173">
        <v>0</v>
      </c>
      <c r="AG2579" s="179">
        <v>0</v>
      </c>
      <c r="AH2579" s="184">
        <v>11597.679999999998</v>
      </c>
    </row>
    <row r="2580" spans="2:34" ht="24.75" x14ac:dyDescent="0.25">
      <c r="B2580" s="143"/>
      <c r="C2580" s="48" t="s">
        <v>2422</v>
      </c>
      <c r="D2580" s="49">
        <v>0</v>
      </c>
      <c r="E2580" s="23"/>
      <c r="F2580" s="286" t="s">
        <v>2522</v>
      </c>
      <c r="G2580" s="287" t="s">
        <v>2524</v>
      </c>
      <c r="H2580" s="287" t="s">
        <v>2523</v>
      </c>
      <c r="I2580" s="50">
        <v>0</v>
      </c>
      <c r="J2580" s="169"/>
      <c r="K2580" s="169"/>
      <c r="L2580" s="169"/>
      <c r="M2580" s="169"/>
      <c r="N2580" s="169"/>
      <c r="O2580" s="169"/>
      <c r="P2580" s="169"/>
      <c r="Q2580" s="169"/>
      <c r="R2580" s="169"/>
      <c r="S2580" s="207"/>
      <c r="T2580" s="169"/>
      <c r="U2580" s="169"/>
      <c r="V2580" s="169"/>
      <c r="W2580" s="180"/>
      <c r="X2580" s="207">
        <v>0</v>
      </c>
      <c r="Y2580" s="263">
        <v>0</v>
      </c>
      <c r="Z2580" s="169"/>
      <c r="AA2580" s="169"/>
      <c r="AB2580" s="169"/>
      <c r="AC2580" s="169"/>
      <c r="AD2580" s="169"/>
      <c r="AE2580" s="169"/>
      <c r="AF2580" s="180"/>
      <c r="AG2580" s="180"/>
      <c r="AH2580" s="207">
        <v>0</v>
      </c>
    </row>
    <row r="2581" spans="2:34" ht="24.75" x14ac:dyDescent="0.25">
      <c r="B2581" s="143"/>
      <c r="C2581" s="48" t="s">
        <v>2423</v>
      </c>
      <c r="D2581" s="49">
        <v>2</v>
      </c>
      <c r="E2581" s="23"/>
      <c r="F2581" s="286" t="s">
        <v>2522</v>
      </c>
      <c r="G2581" s="287" t="s">
        <v>2524</v>
      </c>
      <c r="H2581" s="287" t="s">
        <v>2523</v>
      </c>
      <c r="I2581" s="50">
        <v>11597.679999999998</v>
      </c>
      <c r="J2581" s="169"/>
      <c r="K2581" s="169"/>
      <c r="L2581" s="169"/>
      <c r="M2581" s="169"/>
      <c r="N2581" s="169"/>
      <c r="O2581" s="169"/>
      <c r="P2581" s="169"/>
      <c r="Q2581" s="169"/>
      <c r="R2581" s="169"/>
      <c r="S2581" s="207"/>
      <c r="T2581" s="169"/>
      <c r="U2581" s="169"/>
      <c r="V2581" s="169"/>
      <c r="W2581" s="180"/>
      <c r="X2581" s="207">
        <v>2</v>
      </c>
      <c r="Y2581" s="263">
        <v>11597.679999999998</v>
      </c>
      <c r="Z2581" s="169"/>
      <c r="AA2581" s="169"/>
      <c r="AB2581" s="169"/>
      <c r="AC2581" s="169"/>
      <c r="AD2581" s="169"/>
      <c r="AE2581" s="169"/>
      <c r="AF2581" s="180"/>
      <c r="AG2581" s="180"/>
      <c r="AH2581" s="207">
        <v>11597.679999999998</v>
      </c>
    </row>
    <row r="2582" spans="2:34" x14ac:dyDescent="0.25">
      <c r="B2582" s="6">
        <v>5600</v>
      </c>
      <c r="C2582" s="90" t="s">
        <v>2424</v>
      </c>
      <c r="D2582" s="6"/>
      <c r="E2582" s="6"/>
      <c r="F2582" s="6"/>
      <c r="G2582" s="6"/>
      <c r="H2582" s="6"/>
      <c r="I2582" s="9">
        <v>315053.64919999999</v>
      </c>
      <c r="J2582" s="177">
        <v>0</v>
      </c>
      <c r="K2582" s="177">
        <v>0</v>
      </c>
      <c r="L2582" s="177">
        <v>0</v>
      </c>
      <c r="M2582" s="177">
        <v>0</v>
      </c>
      <c r="N2582" s="177">
        <v>0</v>
      </c>
      <c r="O2582" s="177">
        <v>0</v>
      </c>
      <c r="P2582" s="177">
        <v>3</v>
      </c>
      <c r="Q2582" s="177">
        <v>11965.4</v>
      </c>
      <c r="R2582" s="177">
        <v>0</v>
      </c>
      <c r="S2582" s="213">
        <v>0</v>
      </c>
      <c r="T2582" s="177">
        <v>0</v>
      </c>
      <c r="U2582" s="177">
        <v>0</v>
      </c>
      <c r="V2582" s="177">
        <v>0</v>
      </c>
      <c r="W2582" s="182">
        <v>0</v>
      </c>
      <c r="X2582" s="177">
        <v>39</v>
      </c>
      <c r="Y2582" s="265">
        <v>303088.24920000002</v>
      </c>
      <c r="Z2582" s="177">
        <v>0</v>
      </c>
      <c r="AA2582" s="177">
        <v>0</v>
      </c>
      <c r="AB2582" s="177">
        <v>0</v>
      </c>
      <c r="AC2582" s="177">
        <v>0</v>
      </c>
      <c r="AD2582" s="177">
        <v>0</v>
      </c>
      <c r="AE2582" s="177">
        <v>0</v>
      </c>
      <c r="AF2582" s="177">
        <v>0</v>
      </c>
      <c r="AG2582" s="182">
        <v>0</v>
      </c>
      <c r="AH2582" s="209">
        <v>315053.64919999999</v>
      </c>
    </row>
    <row r="2583" spans="2:34" x14ac:dyDescent="0.25">
      <c r="B2583" s="144">
        <v>561</v>
      </c>
      <c r="C2583" s="145" t="s">
        <v>2425</v>
      </c>
      <c r="D2583" s="11"/>
      <c r="E2583" s="11"/>
      <c r="F2583" s="11"/>
      <c r="G2583" s="11"/>
      <c r="H2583" s="11"/>
      <c r="I2583" s="13">
        <v>9279.140800000001</v>
      </c>
      <c r="J2583" s="171">
        <v>0</v>
      </c>
      <c r="K2583" s="171">
        <v>0</v>
      </c>
      <c r="L2583" s="171">
        <v>0</v>
      </c>
      <c r="M2583" s="171">
        <v>0</v>
      </c>
      <c r="N2583" s="171">
        <v>0</v>
      </c>
      <c r="O2583" s="171">
        <v>0</v>
      </c>
      <c r="P2583" s="171">
        <v>0</v>
      </c>
      <c r="Q2583" s="171">
        <v>0</v>
      </c>
      <c r="R2583" s="171">
        <v>0</v>
      </c>
      <c r="S2583" s="185">
        <v>0</v>
      </c>
      <c r="T2583" s="171">
        <v>0</v>
      </c>
      <c r="U2583" s="171">
        <v>0</v>
      </c>
      <c r="V2583" s="171">
        <v>0</v>
      </c>
      <c r="W2583" s="181">
        <v>0</v>
      </c>
      <c r="X2583" s="171">
        <v>2</v>
      </c>
      <c r="Y2583" s="266">
        <v>9279.140800000001</v>
      </c>
      <c r="Z2583" s="171">
        <v>0</v>
      </c>
      <c r="AA2583" s="171">
        <v>0</v>
      </c>
      <c r="AB2583" s="171">
        <v>0</v>
      </c>
      <c r="AC2583" s="171">
        <v>0</v>
      </c>
      <c r="AD2583" s="171">
        <v>0</v>
      </c>
      <c r="AE2583" s="171">
        <v>0</v>
      </c>
      <c r="AF2583" s="171">
        <v>0</v>
      </c>
      <c r="AG2583" s="181">
        <v>0</v>
      </c>
      <c r="AH2583" s="185">
        <v>9279.140800000001</v>
      </c>
    </row>
    <row r="2584" spans="2:34" x14ac:dyDescent="0.25">
      <c r="B2584" s="15">
        <v>56102</v>
      </c>
      <c r="C2584" s="67" t="s">
        <v>2425</v>
      </c>
      <c r="D2584" s="15"/>
      <c r="E2584" s="15"/>
      <c r="F2584" s="15"/>
      <c r="G2584" s="15"/>
      <c r="H2584" s="15"/>
      <c r="I2584" s="18">
        <v>9279.140800000001</v>
      </c>
      <c r="J2584" s="173">
        <v>0</v>
      </c>
      <c r="K2584" s="173">
        <v>0</v>
      </c>
      <c r="L2584" s="173">
        <v>0</v>
      </c>
      <c r="M2584" s="173">
        <v>0</v>
      </c>
      <c r="N2584" s="173">
        <v>0</v>
      </c>
      <c r="O2584" s="173">
        <v>0</v>
      </c>
      <c r="P2584" s="173">
        <v>0</v>
      </c>
      <c r="Q2584" s="173">
        <v>0</v>
      </c>
      <c r="R2584" s="173">
        <v>0</v>
      </c>
      <c r="S2584" s="184">
        <v>0</v>
      </c>
      <c r="T2584" s="173">
        <v>0</v>
      </c>
      <c r="U2584" s="173">
        <v>0</v>
      </c>
      <c r="V2584" s="173">
        <v>0</v>
      </c>
      <c r="W2584" s="179">
        <v>0</v>
      </c>
      <c r="X2584" s="173">
        <v>2</v>
      </c>
      <c r="Y2584" s="267">
        <v>9279.140800000001</v>
      </c>
      <c r="Z2584" s="173">
        <v>0</v>
      </c>
      <c r="AA2584" s="173">
        <v>0</v>
      </c>
      <c r="AB2584" s="173">
        <v>0</v>
      </c>
      <c r="AC2584" s="173">
        <v>0</v>
      </c>
      <c r="AD2584" s="173">
        <v>0</v>
      </c>
      <c r="AE2584" s="173">
        <v>0</v>
      </c>
      <c r="AF2584" s="173">
        <v>0</v>
      </c>
      <c r="AG2584" s="179">
        <v>0</v>
      </c>
      <c r="AH2584" s="184">
        <v>9279.140800000001</v>
      </c>
    </row>
    <row r="2585" spans="2:34" ht="24.75" x14ac:dyDescent="0.25">
      <c r="B2585" s="131"/>
      <c r="C2585" s="48" t="s">
        <v>2426</v>
      </c>
      <c r="D2585" s="49">
        <v>1</v>
      </c>
      <c r="E2585" s="23"/>
      <c r="F2585" s="286" t="s">
        <v>2522</v>
      </c>
      <c r="G2585" s="287" t="s">
        <v>2524</v>
      </c>
      <c r="H2585" s="287" t="s">
        <v>2523</v>
      </c>
      <c r="I2585" s="50">
        <v>4504.1408000000001</v>
      </c>
      <c r="J2585" s="169"/>
      <c r="K2585" s="169"/>
      <c r="L2585" s="169"/>
      <c r="M2585" s="169"/>
      <c r="N2585" s="169"/>
      <c r="O2585" s="169"/>
      <c r="P2585" s="169"/>
      <c r="Q2585" s="169"/>
      <c r="R2585" s="169"/>
      <c r="S2585" s="207"/>
      <c r="T2585" s="169"/>
      <c r="U2585" s="169"/>
      <c r="V2585" s="169"/>
      <c r="W2585" s="180"/>
      <c r="X2585" s="207">
        <v>1</v>
      </c>
      <c r="Y2585" s="263">
        <v>4504.1408000000001</v>
      </c>
      <c r="Z2585" s="169"/>
      <c r="AA2585" s="169"/>
      <c r="AB2585" s="169"/>
      <c r="AC2585" s="169"/>
      <c r="AD2585" s="169"/>
      <c r="AE2585" s="169"/>
      <c r="AF2585" s="180"/>
      <c r="AG2585" s="180"/>
      <c r="AH2585" s="207">
        <v>4504.1408000000001</v>
      </c>
    </row>
    <row r="2586" spans="2:34" ht="24.75" x14ac:dyDescent="0.25">
      <c r="B2586" s="131"/>
      <c r="C2586" s="48" t="s">
        <v>2427</v>
      </c>
      <c r="D2586" s="49">
        <v>1</v>
      </c>
      <c r="E2586" s="23"/>
      <c r="F2586" s="286" t="s">
        <v>2522</v>
      </c>
      <c r="G2586" s="287" t="s">
        <v>2524</v>
      </c>
      <c r="H2586" s="287" t="s">
        <v>2523</v>
      </c>
      <c r="I2586" s="50">
        <v>4775</v>
      </c>
      <c r="J2586" s="169"/>
      <c r="K2586" s="169"/>
      <c r="L2586" s="169"/>
      <c r="M2586" s="169"/>
      <c r="N2586" s="169"/>
      <c r="O2586" s="169"/>
      <c r="P2586" s="169"/>
      <c r="Q2586" s="169"/>
      <c r="R2586" s="169"/>
      <c r="S2586" s="207"/>
      <c r="T2586" s="169"/>
      <c r="U2586" s="169"/>
      <c r="V2586" s="169"/>
      <c r="W2586" s="180"/>
      <c r="X2586" s="207">
        <v>1</v>
      </c>
      <c r="Y2586" s="263">
        <v>4775</v>
      </c>
      <c r="Z2586" s="169"/>
      <c r="AA2586" s="169"/>
      <c r="AB2586" s="169"/>
      <c r="AC2586" s="169"/>
      <c r="AD2586" s="169"/>
      <c r="AE2586" s="169"/>
      <c r="AF2586" s="180"/>
      <c r="AG2586" s="180"/>
      <c r="AH2586" s="207">
        <v>4775</v>
      </c>
    </row>
    <row r="2587" spans="2:34" x14ac:dyDescent="0.25">
      <c r="B2587" s="11">
        <v>562</v>
      </c>
      <c r="C2587" s="79" t="s">
        <v>2428</v>
      </c>
      <c r="D2587" s="11"/>
      <c r="E2587" s="11"/>
      <c r="F2587" s="11"/>
      <c r="G2587" s="11"/>
      <c r="H2587" s="11"/>
      <c r="I2587" s="13">
        <v>17593.919999999998</v>
      </c>
      <c r="J2587" s="171">
        <v>0</v>
      </c>
      <c r="K2587" s="171">
        <v>0</v>
      </c>
      <c r="L2587" s="171">
        <v>0</v>
      </c>
      <c r="M2587" s="171">
        <v>0</v>
      </c>
      <c r="N2587" s="171">
        <v>0</v>
      </c>
      <c r="O2587" s="171">
        <v>0</v>
      </c>
      <c r="P2587" s="171">
        <v>1</v>
      </c>
      <c r="Q2587" s="171">
        <v>10034</v>
      </c>
      <c r="R2587" s="171">
        <v>0</v>
      </c>
      <c r="S2587" s="185">
        <v>0</v>
      </c>
      <c r="T2587" s="171">
        <v>0</v>
      </c>
      <c r="U2587" s="171">
        <v>0</v>
      </c>
      <c r="V2587" s="171">
        <v>0</v>
      </c>
      <c r="W2587" s="181">
        <v>0</v>
      </c>
      <c r="X2587" s="171">
        <v>2</v>
      </c>
      <c r="Y2587" s="266">
        <v>7559.92</v>
      </c>
      <c r="Z2587" s="171">
        <v>0</v>
      </c>
      <c r="AA2587" s="171">
        <v>0</v>
      </c>
      <c r="AB2587" s="171">
        <v>0</v>
      </c>
      <c r="AC2587" s="171">
        <v>0</v>
      </c>
      <c r="AD2587" s="171">
        <v>0</v>
      </c>
      <c r="AE2587" s="171">
        <v>0</v>
      </c>
      <c r="AF2587" s="171">
        <v>0</v>
      </c>
      <c r="AG2587" s="181">
        <v>0</v>
      </c>
      <c r="AH2587" s="185">
        <v>17593.919999999998</v>
      </c>
    </row>
    <row r="2588" spans="2:34" x14ac:dyDescent="0.25">
      <c r="B2588" s="15">
        <v>56206</v>
      </c>
      <c r="C2588" s="67" t="s">
        <v>2429</v>
      </c>
      <c r="D2588" s="15"/>
      <c r="E2588" s="15"/>
      <c r="F2588" s="15"/>
      <c r="G2588" s="15"/>
      <c r="H2588" s="15"/>
      <c r="I2588" s="18">
        <v>17593.919999999998</v>
      </c>
      <c r="J2588" s="173">
        <v>0</v>
      </c>
      <c r="K2588" s="173">
        <v>0</v>
      </c>
      <c r="L2588" s="173">
        <v>0</v>
      </c>
      <c r="M2588" s="173">
        <v>0</v>
      </c>
      <c r="N2588" s="173">
        <v>0</v>
      </c>
      <c r="O2588" s="173">
        <v>0</v>
      </c>
      <c r="P2588" s="173">
        <v>1</v>
      </c>
      <c r="Q2588" s="173">
        <v>10034</v>
      </c>
      <c r="R2588" s="173">
        <v>0</v>
      </c>
      <c r="S2588" s="184">
        <v>0</v>
      </c>
      <c r="T2588" s="173">
        <v>0</v>
      </c>
      <c r="U2588" s="173">
        <v>0</v>
      </c>
      <c r="V2588" s="173">
        <v>0</v>
      </c>
      <c r="W2588" s="179">
        <v>0</v>
      </c>
      <c r="X2588" s="173">
        <v>2</v>
      </c>
      <c r="Y2588" s="267">
        <v>7559.92</v>
      </c>
      <c r="Z2588" s="173">
        <v>0</v>
      </c>
      <c r="AA2588" s="173">
        <v>0</v>
      </c>
      <c r="AB2588" s="173">
        <v>0</v>
      </c>
      <c r="AC2588" s="173">
        <v>0</v>
      </c>
      <c r="AD2588" s="173">
        <v>0</v>
      </c>
      <c r="AE2588" s="173">
        <v>0</v>
      </c>
      <c r="AF2588" s="173">
        <v>0</v>
      </c>
      <c r="AG2588" s="179">
        <v>0</v>
      </c>
      <c r="AH2588" s="184">
        <v>17593.919999999998</v>
      </c>
    </row>
    <row r="2589" spans="2:34" ht="24.75" x14ac:dyDescent="0.25">
      <c r="B2589" s="143"/>
      <c r="C2589" s="48" t="s">
        <v>2430</v>
      </c>
      <c r="D2589" s="49">
        <v>1</v>
      </c>
      <c r="E2589" s="23"/>
      <c r="F2589" s="286" t="s">
        <v>2522</v>
      </c>
      <c r="G2589" s="287" t="s">
        <v>2524</v>
      </c>
      <c r="H2589" s="287" t="s">
        <v>2523</v>
      </c>
      <c r="I2589" s="50">
        <v>2556</v>
      </c>
      <c r="J2589" s="169"/>
      <c r="K2589" s="169"/>
      <c r="L2589" s="169"/>
      <c r="M2589" s="169"/>
      <c r="N2589" s="169"/>
      <c r="O2589" s="169"/>
      <c r="P2589" s="169"/>
      <c r="Q2589" s="169"/>
      <c r="R2589" s="169"/>
      <c r="S2589" s="207"/>
      <c r="T2589" s="169"/>
      <c r="U2589" s="169"/>
      <c r="V2589" s="169"/>
      <c r="W2589" s="180"/>
      <c r="X2589" s="207">
        <v>1</v>
      </c>
      <c r="Y2589" s="263">
        <v>2556</v>
      </c>
      <c r="Z2589" s="169"/>
      <c r="AA2589" s="169"/>
      <c r="AB2589" s="169"/>
      <c r="AC2589" s="169"/>
      <c r="AD2589" s="169"/>
      <c r="AE2589" s="169"/>
      <c r="AF2589" s="180"/>
      <c r="AG2589" s="180"/>
      <c r="AH2589" s="207">
        <v>2556</v>
      </c>
    </row>
    <row r="2590" spans="2:34" ht="24.75" x14ac:dyDescent="0.25">
      <c r="B2590" s="143"/>
      <c r="C2590" s="48" t="s">
        <v>2431</v>
      </c>
      <c r="D2590" s="49">
        <v>1</v>
      </c>
      <c r="E2590" s="23"/>
      <c r="F2590" s="286" t="s">
        <v>2522</v>
      </c>
      <c r="G2590" s="287" t="s">
        <v>2524</v>
      </c>
      <c r="H2590" s="287" t="s">
        <v>2523</v>
      </c>
      <c r="I2590" s="50">
        <v>4783.32</v>
      </c>
      <c r="J2590" s="169"/>
      <c r="K2590" s="169"/>
      <c r="L2590" s="169"/>
      <c r="M2590" s="169"/>
      <c r="N2590" s="169"/>
      <c r="O2590" s="169"/>
      <c r="P2590" s="169"/>
      <c r="Q2590" s="169"/>
      <c r="R2590" s="169"/>
      <c r="S2590" s="207"/>
      <c r="T2590" s="169"/>
      <c r="U2590" s="169"/>
      <c r="V2590" s="169"/>
      <c r="W2590" s="180"/>
      <c r="X2590" s="207">
        <v>1</v>
      </c>
      <c r="Y2590" s="263">
        <v>4783.32</v>
      </c>
      <c r="Z2590" s="169"/>
      <c r="AA2590" s="169"/>
      <c r="AB2590" s="169"/>
      <c r="AC2590" s="169"/>
      <c r="AD2590" s="169"/>
      <c r="AE2590" s="169"/>
      <c r="AF2590" s="180"/>
      <c r="AG2590" s="180"/>
      <c r="AH2590" s="207">
        <v>4783.32</v>
      </c>
    </row>
    <row r="2591" spans="2:34" ht="24.75" x14ac:dyDescent="0.25">
      <c r="B2591" s="131"/>
      <c r="C2591" s="48" t="s">
        <v>2505</v>
      </c>
      <c r="D2591" s="49">
        <v>1</v>
      </c>
      <c r="E2591" s="23"/>
      <c r="F2591" s="286" t="s">
        <v>2522</v>
      </c>
      <c r="G2591" s="287" t="s">
        <v>2524</v>
      </c>
      <c r="H2591" s="287" t="s">
        <v>2523</v>
      </c>
      <c r="I2591" s="50">
        <v>10254.6</v>
      </c>
      <c r="J2591" s="169"/>
      <c r="K2591" s="169"/>
      <c r="L2591" s="169"/>
      <c r="M2591" s="169"/>
      <c r="N2591" s="169"/>
      <c r="O2591" s="169"/>
      <c r="P2591" s="169">
        <v>1</v>
      </c>
      <c r="Q2591" s="169">
        <v>10034</v>
      </c>
      <c r="R2591" s="169"/>
      <c r="S2591" s="207"/>
      <c r="T2591" s="169"/>
      <c r="U2591" s="169"/>
      <c r="V2591" s="169"/>
      <c r="W2591" s="180"/>
      <c r="X2591" s="207">
        <v>0</v>
      </c>
      <c r="Y2591" s="263">
        <v>220.60000000000036</v>
      </c>
      <c r="Z2591" s="169"/>
      <c r="AA2591" s="169"/>
      <c r="AB2591" s="169"/>
      <c r="AC2591" s="169"/>
      <c r="AD2591" s="169"/>
      <c r="AE2591" s="169"/>
      <c r="AF2591" s="180"/>
      <c r="AG2591" s="180"/>
      <c r="AH2591" s="207">
        <v>10254.6</v>
      </c>
    </row>
    <row r="2592" spans="2:34" x14ac:dyDescent="0.25">
      <c r="B2592" s="146">
        <v>563</v>
      </c>
      <c r="C2592" s="79" t="s">
        <v>2432</v>
      </c>
      <c r="D2592" s="11"/>
      <c r="E2592" s="11"/>
      <c r="F2592" s="11"/>
      <c r="G2592" s="11"/>
      <c r="H2592" s="11"/>
      <c r="I2592" s="13">
        <v>42000</v>
      </c>
      <c r="J2592" s="171">
        <v>0</v>
      </c>
      <c r="K2592" s="171">
        <v>0</v>
      </c>
      <c r="L2592" s="171">
        <v>0</v>
      </c>
      <c r="M2592" s="171">
        <v>0</v>
      </c>
      <c r="N2592" s="171">
        <v>0</v>
      </c>
      <c r="O2592" s="171">
        <v>0</v>
      </c>
      <c r="P2592" s="171">
        <v>0</v>
      </c>
      <c r="Q2592" s="171">
        <v>0</v>
      </c>
      <c r="R2592" s="171">
        <v>0</v>
      </c>
      <c r="S2592" s="185">
        <v>0</v>
      </c>
      <c r="T2592" s="171">
        <v>0</v>
      </c>
      <c r="U2592" s="171">
        <v>0</v>
      </c>
      <c r="V2592" s="171">
        <v>0</v>
      </c>
      <c r="W2592" s="181">
        <v>0</v>
      </c>
      <c r="X2592" s="171">
        <v>7</v>
      </c>
      <c r="Y2592" s="266">
        <v>42000</v>
      </c>
      <c r="Z2592" s="171">
        <v>0</v>
      </c>
      <c r="AA2592" s="171">
        <v>0</v>
      </c>
      <c r="AB2592" s="171">
        <v>0</v>
      </c>
      <c r="AC2592" s="171">
        <v>0</v>
      </c>
      <c r="AD2592" s="171">
        <v>0</v>
      </c>
      <c r="AE2592" s="171">
        <v>0</v>
      </c>
      <c r="AF2592" s="171">
        <v>0</v>
      </c>
      <c r="AG2592" s="181">
        <v>0</v>
      </c>
      <c r="AH2592" s="185">
        <v>42000</v>
      </c>
    </row>
    <row r="2593" spans="2:34" x14ac:dyDescent="0.25">
      <c r="B2593" s="15">
        <v>56302</v>
      </c>
      <c r="C2593" s="67" t="s">
        <v>2433</v>
      </c>
      <c r="D2593" s="15"/>
      <c r="E2593" s="15"/>
      <c r="F2593" s="15"/>
      <c r="G2593" s="15"/>
      <c r="H2593" s="15"/>
      <c r="I2593" s="18">
        <v>42000</v>
      </c>
      <c r="J2593" s="173">
        <v>0</v>
      </c>
      <c r="K2593" s="173">
        <v>0</v>
      </c>
      <c r="L2593" s="173">
        <v>0</v>
      </c>
      <c r="M2593" s="173">
        <v>0</v>
      </c>
      <c r="N2593" s="173">
        <v>0</v>
      </c>
      <c r="O2593" s="173">
        <v>0</v>
      </c>
      <c r="P2593" s="173">
        <v>0</v>
      </c>
      <c r="Q2593" s="173">
        <v>0</v>
      </c>
      <c r="R2593" s="173">
        <v>0</v>
      </c>
      <c r="S2593" s="184">
        <v>0</v>
      </c>
      <c r="T2593" s="173">
        <v>0</v>
      </c>
      <c r="U2593" s="173">
        <v>0</v>
      </c>
      <c r="V2593" s="173">
        <v>0</v>
      </c>
      <c r="W2593" s="179">
        <v>0</v>
      </c>
      <c r="X2593" s="173">
        <v>7</v>
      </c>
      <c r="Y2593" s="267">
        <v>42000</v>
      </c>
      <c r="Z2593" s="173">
        <v>0</v>
      </c>
      <c r="AA2593" s="173">
        <v>0</v>
      </c>
      <c r="AB2593" s="173">
        <v>0</v>
      </c>
      <c r="AC2593" s="173">
        <v>0</v>
      </c>
      <c r="AD2593" s="173">
        <v>0</v>
      </c>
      <c r="AE2593" s="173">
        <v>0</v>
      </c>
      <c r="AF2593" s="173">
        <v>0</v>
      </c>
      <c r="AG2593" s="179">
        <v>0</v>
      </c>
      <c r="AH2593" s="184">
        <v>42000</v>
      </c>
    </row>
    <row r="2594" spans="2:34" ht="24.75" x14ac:dyDescent="0.25">
      <c r="B2594" s="131"/>
      <c r="C2594" s="48" t="s">
        <v>2434</v>
      </c>
      <c r="D2594" s="49">
        <v>6</v>
      </c>
      <c r="E2594" s="23"/>
      <c r="F2594" s="286" t="s">
        <v>2522</v>
      </c>
      <c r="G2594" s="287" t="s">
        <v>2524</v>
      </c>
      <c r="H2594" s="287" t="s">
        <v>2523</v>
      </c>
      <c r="I2594" s="50">
        <v>30000</v>
      </c>
      <c r="J2594" s="169"/>
      <c r="K2594" s="169"/>
      <c r="L2594" s="169"/>
      <c r="M2594" s="169"/>
      <c r="N2594" s="169"/>
      <c r="O2594" s="169"/>
      <c r="P2594" s="169"/>
      <c r="Q2594" s="169"/>
      <c r="R2594" s="169"/>
      <c r="S2594" s="207"/>
      <c r="T2594" s="169"/>
      <c r="U2594" s="169"/>
      <c r="V2594" s="169"/>
      <c r="W2594" s="180"/>
      <c r="X2594" s="207">
        <v>6</v>
      </c>
      <c r="Y2594" s="263">
        <v>30000</v>
      </c>
      <c r="Z2594" s="169"/>
      <c r="AA2594" s="169"/>
      <c r="AB2594" s="169"/>
      <c r="AC2594" s="169"/>
      <c r="AD2594" s="169"/>
      <c r="AE2594" s="169"/>
      <c r="AF2594" s="180"/>
      <c r="AG2594" s="180"/>
      <c r="AH2594" s="207">
        <v>30000</v>
      </c>
    </row>
    <row r="2595" spans="2:34" ht="24.75" x14ac:dyDescent="0.25">
      <c r="B2595" s="131"/>
      <c r="C2595" s="48" t="s">
        <v>2435</v>
      </c>
      <c r="D2595" s="49">
        <v>1</v>
      </c>
      <c r="E2595" s="23"/>
      <c r="F2595" s="286" t="s">
        <v>2522</v>
      </c>
      <c r="G2595" s="287" t="s">
        <v>2524</v>
      </c>
      <c r="H2595" s="287" t="s">
        <v>2523</v>
      </c>
      <c r="I2595" s="50">
        <v>12000</v>
      </c>
      <c r="J2595" s="169"/>
      <c r="K2595" s="169"/>
      <c r="L2595" s="169"/>
      <c r="M2595" s="169"/>
      <c r="N2595" s="169"/>
      <c r="O2595" s="169"/>
      <c r="P2595" s="169"/>
      <c r="Q2595" s="169"/>
      <c r="R2595" s="169"/>
      <c r="S2595" s="207"/>
      <c r="T2595" s="169"/>
      <c r="U2595" s="169"/>
      <c r="V2595" s="169"/>
      <c r="W2595" s="180"/>
      <c r="X2595" s="207">
        <v>1</v>
      </c>
      <c r="Y2595" s="263">
        <v>12000</v>
      </c>
      <c r="Z2595" s="169"/>
      <c r="AA2595" s="169"/>
      <c r="AB2595" s="169"/>
      <c r="AC2595" s="169"/>
      <c r="AD2595" s="169"/>
      <c r="AE2595" s="169"/>
      <c r="AF2595" s="180"/>
      <c r="AG2595" s="180"/>
      <c r="AH2595" s="207">
        <v>12000</v>
      </c>
    </row>
    <row r="2596" spans="2:34" ht="24.75" x14ac:dyDescent="0.25">
      <c r="B2596" s="146">
        <v>565</v>
      </c>
      <c r="C2596" s="79" t="s">
        <v>2436</v>
      </c>
      <c r="D2596" s="11"/>
      <c r="E2596" s="11"/>
      <c r="F2596" s="11"/>
      <c r="G2596" s="11"/>
      <c r="H2596" s="11"/>
      <c r="I2596" s="13">
        <v>29804.959999999999</v>
      </c>
      <c r="J2596" s="171">
        <v>0</v>
      </c>
      <c r="K2596" s="171">
        <v>0</v>
      </c>
      <c r="L2596" s="171">
        <v>0</v>
      </c>
      <c r="M2596" s="171">
        <v>0</v>
      </c>
      <c r="N2596" s="171">
        <v>0</v>
      </c>
      <c r="O2596" s="171">
        <v>0</v>
      </c>
      <c r="P2596" s="171">
        <v>0</v>
      </c>
      <c r="Q2596" s="171">
        <v>0</v>
      </c>
      <c r="R2596" s="171">
        <v>0</v>
      </c>
      <c r="S2596" s="185">
        <v>0</v>
      </c>
      <c r="T2596" s="171">
        <v>0</v>
      </c>
      <c r="U2596" s="171">
        <v>0</v>
      </c>
      <c r="V2596" s="171">
        <v>0</v>
      </c>
      <c r="W2596" s="181">
        <v>0</v>
      </c>
      <c r="X2596" s="171">
        <v>7</v>
      </c>
      <c r="Y2596" s="266">
        <v>29804.959999999999</v>
      </c>
      <c r="Z2596" s="171">
        <v>0</v>
      </c>
      <c r="AA2596" s="171">
        <v>0</v>
      </c>
      <c r="AB2596" s="171">
        <v>0</v>
      </c>
      <c r="AC2596" s="171">
        <v>0</v>
      </c>
      <c r="AD2596" s="171">
        <v>0</v>
      </c>
      <c r="AE2596" s="171">
        <v>0</v>
      </c>
      <c r="AF2596" s="171">
        <v>0</v>
      </c>
      <c r="AG2596" s="181">
        <v>0</v>
      </c>
      <c r="AH2596" s="185">
        <v>29804.959999999999</v>
      </c>
    </row>
    <row r="2597" spans="2:34" x14ac:dyDescent="0.25">
      <c r="B2597" s="15">
        <v>56502</v>
      </c>
      <c r="C2597" s="67" t="s">
        <v>2437</v>
      </c>
      <c r="D2597" s="15"/>
      <c r="E2597" s="15"/>
      <c r="F2597" s="15"/>
      <c r="G2597" s="15"/>
      <c r="H2597" s="15"/>
      <c r="I2597" s="18">
        <v>29804.959999999999</v>
      </c>
      <c r="J2597" s="173">
        <v>0</v>
      </c>
      <c r="K2597" s="173">
        <v>0</v>
      </c>
      <c r="L2597" s="173">
        <v>0</v>
      </c>
      <c r="M2597" s="173">
        <v>0</v>
      </c>
      <c r="N2597" s="173">
        <v>0</v>
      </c>
      <c r="O2597" s="173">
        <v>0</v>
      </c>
      <c r="P2597" s="173">
        <v>0</v>
      </c>
      <c r="Q2597" s="173">
        <v>0</v>
      </c>
      <c r="R2597" s="173">
        <v>0</v>
      </c>
      <c r="S2597" s="184">
        <v>0</v>
      </c>
      <c r="T2597" s="173">
        <v>0</v>
      </c>
      <c r="U2597" s="173">
        <v>0</v>
      </c>
      <c r="V2597" s="173">
        <v>0</v>
      </c>
      <c r="W2597" s="179">
        <v>0</v>
      </c>
      <c r="X2597" s="173">
        <v>7</v>
      </c>
      <c r="Y2597" s="267">
        <v>29804.959999999999</v>
      </c>
      <c r="Z2597" s="173">
        <v>0</v>
      </c>
      <c r="AA2597" s="173">
        <v>0</v>
      </c>
      <c r="AB2597" s="173">
        <v>0</v>
      </c>
      <c r="AC2597" s="173">
        <v>0</v>
      </c>
      <c r="AD2597" s="173">
        <v>0</v>
      </c>
      <c r="AE2597" s="173">
        <v>0</v>
      </c>
      <c r="AF2597" s="173">
        <v>0</v>
      </c>
      <c r="AG2597" s="179">
        <v>0</v>
      </c>
      <c r="AH2597" s="184">
        <v>29804.959999999999</v>
      </c>
    </row>
    <row r="2598" spans="2:34" ht="24.75" x14ac:dyDescent="0.25">
      <c r="B2598" s="131"/>
      <c r="C2598" s="48" t="s">
        <v>2102</v>
      </c>
      <c r="D2598" s="49">
        <v>2</v>
      </c>
      <c r="E2598" s="23"/>
      <c r="F2598" s="286" t="s">
        <v>2522</v>
      </c>
      <c r="G2598" s="287" t="s">
        <v>2524</v>
      </c>
      <c r="H2598" s="287" t="s">
        <v>2523</v>
      </c>
      <c r="I2598" s="50">
        <v>12000</v>
      </c>
      <c r="J2598" s="169"/>
      <c r="K2598" s="169"/>
      <c r="L2598" s="169"/>
      <c r="M2598" s="169"/>
      <c r="N2598" s="169"/>
      <c r="O2598" s="169"/>
      <c r="P2598" s="169"/>
      <c r="Q2598" s="169"/>
      <c r="R2598" s="169"/>
      <c r="S2598" s="207"/>
      <c r="T2598" s="169"/>
      <c r="U2598" s="169"/>
      <c r="V2598" s="169"/>
      <c r="W2598" s="180"/>
      <c r="X2598" s="207">
        <v>2</v>
      </c>
      <c r="Y2598" s="263">
        <v>12000</v>
      </c>
      <c r="Z2598" s="169"/>
      <c r="AA2598" s="169"/>
      <c r="AB2598" s="169"/>
      <c r="AC2598" s="169"/>
      <c r="AD2598" s="169"/>
      <c r="AE2598" s="169"/>
      <c r="AF2598" s="180"/>
      <c r="AG2598" s="180"/>
      <c r="AH2598" s="207">
        <v>12000</v>
      </c>
    </row>
    <row r="2599" spans="2:34" ht="24.75" x14ac:dyDescent="0.25">
      <c r="B2599" s="131"/>
      <c r="C2599" s="48" t="s">
        <v>2438</v>
      </c>
      <c r="D2599" s="49">
        <v>4</v>
      </c>
      <c r="E2599" s="23"/>
      <c r="F2599" s="286" t="s">
        <v>2522</v>
      </c>
      <c r="G2599" s="287" t="s">
        <v>2524</v>
      </c>
      <c r="H2599" s="287" t="s">
        <v>2523</v>
      </c>
      <c r="I2599" s="50">
        <v>16000</v>
      </c>
      <c r="J2599" s="169"/>
      <c r="K2599" s="169"/>
      <c r="L2599" s="169"/>
      <c r="M2599" s="169"/>
      <c r="N2599" s="169"/>
      <c r="O2599" s="169"/>
      <c r="P2599" s="169"/>
      <c r="Q2599" s="169"/>
      <c r="R2599" s="169"/>
      <c r="S2599" s="207"/>
      <c r="T2599" s="169"/>
      <c r="U2599" s="169"/>
      <c r="V2599" s="169"/>
      <c r="W2599" s="180"/>
      <c r="X2599" s="207">
        <v>4</v>
      </c>
      <c r="Y2599" s="263">
        <v>16000</v>
      </c>
      <c r="Z2599" s="169"/>
      <c r="AA2599" s="169"/>
      <c r="AB2599" s="169"/>
      <c r="AC2599" s="169"/>
      <c r="AD2599" s="169"/>
      <c r="AE2599" s="169"/>
      <c r="AF2599" s="180"/>
      <c r="AG2599" s="180"/>
      <c r="AH2599" s="207">
        <v>16000</v>
      </c>
    </row>
    <row r="2600" spans="2:34" ht="24.75" x14ac:dyDescent="0.25">
      <c r="B2600" s="131"/>
      <c r="C2600" s="48" t="s">
        <v>2439</v>
      </c>
      <c r="D2600" s="49">
        <v>1</v>
      </c>
      <c r="E2600" s="23"/>
      <c r="F2600" s="286" t="s">
        <v>2522</v>
      </c>
      <c r="G2600" s="287" t="s">
        <v>2524</v>
      </c>
      <c r="H2600" s="287" t="s">
        <v>2523</v>
      </c>
      <c r="I2600" s="50">
        <v>1804.9599999999998</v>
      </c>
      <c r="J2600" s="169"/>
      <c r="K2600" s="169"/>
      <c r="L2600" s="169"/>
      <c r="M2600" s="169"/>
      <c r="N2600" s="169"/>
      <c r="O2600" s="169"/>
      <c r="P2600" s="169"/>
      <c r="Q2600" s="169"/>
      <c r="R2600" s="169"/>
      <c r="S2600" s="207"/>
      <c r="T2600" s="169"/>
      <c r="U2600" s="169"/>
      <c r="V2600" s="169"/>
      <c r="W2600" s="180"/>
      <c r="X2600" s="207">
        <v>1</v>
      </c>
      <c r="Y2600" s="263">
        <v>1804.9599999999998</v>
      </c>
      <c r="Z2600" s="169"/>
      <c r="AA2600" s="169"/>
      <c r="AB2600" s="169"/>
      <c r="AC2600" s="169"/>
      <c r="AD2600" s="169"/>
      <c r="AE2600" s="169"/>
      <c r="AF2600" s="180"/>
      <c r="AG2600" s="180"/>
      <c r="AH2600" s="207">
        <v>1804.9599999999998</v>
      </c>
    </row>
    <row r="2601" spans="2:34" ht="24.75" x14ac:dyDescent="0.25">
      <c r="B2601" s="146">
        <v>566</v>
      </c>
      <c r="C2601" s="79" t="s">
        <v>2440</v>
      </c>
      <c r="D2601" s="11"/>
      <c r="E2601" s="11"/>
      <c r="F2601" s="11"/>
      <c r="G2601" s="11"/>
      <c r="H2601" s="11"/>
      <c r="I2601" s="13">
        <v>83086.62</v>
      </c>
      <c r="J2601" s="171">
        <v>0</v>
      </c>
      <c r="K2601" s="171">
        <v>0</v>
      </c>
      <c r="L2601" s="171">
        <v>0</v>
      </c>
      <c r="M2601" s="171">
        <v>0</v>
      </c>
      <c r="N2601" s="171">
        <v>0</v>
      </c>
      <c r="O2601" s="171">
        <v>0</v>
      </c>
      <c r="P2601" s="171">
        <v>0</v>
      </c>
      <c r="Q2601" s="171">
        <v>0</v>
      </c>
      <c r="R2601" s="171">
        <v>0</v>
      </c>
      <c r="S2601" s="185">
        <v>0</v>
      </c>
      <c r="T2601" s="171">
        <v>0</v>
      </c>
      <c r="U2601" s="171">
        <v>0</v>
      </c>
      <c r="V2601" s="171">
        <v>0</v>
      </c>
      <c r="W2601" s="181">
        <v>0</v>
      </c>
      <c r="X2601" s="171">
        <v>3</v>
      </c>
      <c r="Y2601" s="266">
        <v>83086.62</v>
      </c>
      <c r="Z2601" s="171">
        <v>0</v>
      </c>
      <c r="AA2601" s="171">
        <v>0</v>
      </c>
      <c r="AB2601" s="171">
        <v>0</v>
      </c>
      <c r="AC2601" s="171">
        <v>0</v>
      </c>
      <c r="AD2601" s="171">
        <v>0</v>
      </c>
      <c r="AE2601" s="171">
        <v>0</v>
      </c>
      <c r="AF2601" s="171">
        <v>0</v>
      </c>
      <c r="AG2601" s="181">
        <v>0</v>
      </c>
      <c r="AH2601" s="185">
        <v>83086.62</v>
      </c>
    </row>
    <row r="2602" spans="2:34" x14ac:dyDescent="0.25">
      <c r="B2602" s="15">
        <v>56602</v>
      </c>
      <c r="C2602" s="67" t="s">
        <v>2441</v>
      </c>
      <c r="D2602" s="15"/>
      <c r="E2602" s="15"/>
      <c r="F2602" s="15"/>
      <c r="G2602" s="15"/>
      <c r="H2602" s="15"/>
      <c r="I2602" s="18">
        <v>5841.98</v>
      </c>
      <c r="J2602" s="173">
        <v>0</v>
      </c>
      <c r="K2602" s="173">
        <v>0</v>
      </c>
      <c r="L2602" s="173">
        <v>0</v>
      </c>
      <c r="M2602" s="173">
        <v>0</v>
      </c>
      <c r="N2602" s="173">
        <v>0</v>
      </c>
      <c r="O2602" s="173">
        <v>0</v>
      </c>
      <c r="P2602" s="173">
        <v>0</v>
      </c>
      <c r="Q2602" s="173">
        <v>0</v>
      </c>
      <c r="R2602" s="173">
        <v>0</v>
      </c>
      <c r="S2602" s="184">
        <v>0</v>
      </c>
      <c r="T2602" s="173">
        <v>0</v>
      </c>
      <c r="U2602" s="173">
        <v>0</v>
      </c>
      <c r="V2602" s="173">
        <v>0</v>
      </c>
      <c r="W2602" s="179">
        <v>0</v>
      </c>
      <c r="X2602" s="173">
        <v>1</v>
      </c>
      <c r="Y2602" s="267">
        <v>5841.98</v>
      </c>
      <c r="Z2602" s="173">
        <v>0</v>
      </c>
      <c r="AA2602" s="173">
        <v>0</v>
      </c>
      <c r="AB2602" s="173">
        <v>0</v>
      </c>
      <c r="AC2602" s="173">
        <v>0</v>
      </c>
      <c r="AD2602" s="173">
        <v>0</v>
      </c>
      <c r="AE2602" s="173">
        <v>0</v>
      </c>
      <c r="AF2602" s="173">
        <v>0</v>
      </c>
      <c r="AG2602" s="179">
        <v>0</v>
      </c>
      <c r="AH2602" s="184">
        <v>5841.98</v>
      </c>
    </row>
    <row r="2603" spans="2:34" ht="24.75" x14ac:dyDescent="0.25">
      <c r="B2603" s="131"/>
      <c r="C2603" s="48" t="s">
        <v>2442</v>
      </c>
      <c r="D2603" s="49">
        <v>1</v>
      </c>
      <c r="E2603" s="23"/>
      <c r="F2603" s="286" t="s">
        <v>2522</v>
      </c>
      <c r="G2603" s="287" t="s">
        <v>2524</v>
      </c>
      <c r="H2603" s="287" t="s">
        <v>2523</v>
      </c>
      <c r="I2603" s="50">
        <v>5841.98</v>
      </c>
      <c r="J2603" s="169"/>
      <c r="K2603" s="169"/>
      <c r="L2603" s="169"/>
      <c r="M2603" s="169"/>
      <c r="N2603" s="169"/>
      <c r="O2603" s="169"/>
      <c r="P2603" s="169"/>
      <c r="Q2603" s="169"/>
      <c r="R2603" s="169"/>
      <c r="S2603" s="207"/>
      <c r="T2603" s="169"/>
      <c r="U2603" s="169"/>
      <c r="V2603" s="169"/>
      <c r="W2603" s="180"/>
      <c r="X2603" s="207">
        <v>1</v>
      </c>
      <c r="Y2603" s="263">
        <v>5841.98</v>
      </c>
      <c r="Z2603" s="169"/>
      <c r="AA2603" s="169"/>
      <c r="AB2603" s="169"/>
      <c r="AC2603" s="169"/>
      <c r="AD2603" s="169"/>
      <c r="AE2603" s="169"/>
      <c r="AF2603" s="180"/>
      <c r="AG2603" s="180"/>
      <c r="AH2603" s="207">
        <v>5841.98</v>
      </c>
    </row>
    <row r="2604" spans="2:34" ht="24.75" x14ac:dyDescent="0.25">
      <c r="B2604" s="123"/>
      <c r="C2604" s="48"/>
      <c r="D2604" s="49">
        <v>0</v>
      </c>
      <c r="E2604" s="23"/>
      <c r="F2604" s="286" t="s">
        <v>2522</v>
      </c>
      <c r="G2604" s="287" t="s">
        <v>2524</v>
      </c>
      <c r="H2604" s="287" t="s">
        <v>2523</v>
      </c>
      <c r="I2604" s="50">
        <v>0</v>
      </c>
      <c r="J2604" s="169"/>
      <c r="K2604" s="169"/>
      <c r="L2604" s="169"/>
      <c r="M2604" s="169"/>
      <c r="N2604" s="169"/>
      <c r="O2604" s="169"/>
      <c r="P2604" s="169"/>
      <c r="Q2604" s="169"/>
      <c r="R2604" s="169"/>
      <c r="S2604" s="207"/>
      <c r="T2604" s="169"/>
      <c r="U2604" s="169"/>
      <c r="V2604" s="169"/>
      <c r="W2604" s="180"/>
      <c r="X2604" s="207">
        <v>0</v>
      </c>
      <c r="Y2604" s="263">
        <v>0</v>
      </c>
      <c r="Z2604" s="169"/>
      <c r="AA2604" s="169"/>
      <c r="AB2604" s="169"/>
      <c r="AC2604" s="169"/>
      <c r="AD2604" s="169"/>
      <c r="AE2604" s="169"/>
      <c r="AF2604" s="180"/>
      <c r="AG2604" s="180"/>
      <c r="AH2604" s="207">
        <v>0</v>
      </c>
    </row>
    <row r="2605" spans="2:34" ht="24.75" x14ac:dyDescent="0.25">
      <c r="B2605" s="52">
        <v>56604</v>
      </c>
      <c r="C2605" s="93" t="s">
        <v>2443</v>
      </c>
      <c r="D2605" s="52"/>
      <c r="E2605" s="52"/>
      <c r="F2605" s="52"/>
      <c r="G2605" s="52"/>
      <c r="H2605" s="52"/>
      <c r="I2605" s="18">
        <v>77244.639999999999</v>
      </c>
      <c r="J2605" s="173">
        <v>0</v>
      </c>
      <c r="K2605" s="173">
        <v>0</v>
      </c>
      <c r="L2605" s="173">
        <v>0</v>
      </c>
      <c r="M2605" s="173">
        <v>0</v>
      </c>
      <c r="N2605" s="173">
        <v>0</v>
      </c>
      <c r="O2605" s="173">
        <v>0</v>
      </c>
      <c r="P2605" s="173">
        <v>0</v>
      </c>
      <c r="Q2605" s="173">
        <v>0</v>
      </c>
      <c r="R2605" s="173">
        <v>0</v>
      </c>
      <c r="S2605" s="184">
        <v>0</v>
      </c>
      <c r="T2605" s="173">
        <v>0</v>
      </c>
      <c r="U2605" s="173">
        <v>0</v>
      </c>
      <c r="V2605" s="173">
        <v>0</v>
      </c>
      <c r="W2605" s="179">
        <v>0</v>
      </c>
      <c r="X2605" s="173">
        <v>2</v>
      </c>
      <c r="Y2605" s="267">
        <v>77244.639999999999</v>
      </c>
      <c r="Z2605" s="173">
        <v>0</v>
      </c>
      <c r="AA2605" s="173">
        <v>0</v>
      </c>
      <c r="AB2605" s="173">
        <v>0</v>
      </c>
      <c r="AC2605" s="173">
        <v>0</v>
      </c>
      <c r="AD2605" s="173">
        <v>0</v>
      </c>
      <c r="AE2605" s="173">
        <v>0</v>
      </c>
      <c r="AF2605" s="173">
        <v>0</v>
      </c>
      <c r="AG2605" s="179">
        <v>0</v>
      </c>
      <c r="AH2605" s="184">
        <v>77244.639999999999</v>
      </c>
    </row>
    <row r="2606" spans="2:34" ht="24.75" x14ac:dyDescent="0.25">
      <c r="B2606" s="131"/>
      <c r="C2606" s="48" t="s">
        <v>2444</v>
      </c>
      <c r="D2606" s="49">
        <v>2</v>
      </c>
      <c r="E2606" s="23"/>
      <c r="F2606" s="286" t="s">
        <v>2522</v>
      </c>
      <c r="G2606" s="287" t="s">
        <v>2524</v>
      </c>
      <c r="H2606" s="287" t="s">
        <v>2523</v>
      </c>
      <c r="I2606" s="50">
        <v>77244.639999999999</v>
      </c>
      <c r="J2606" s="169"/>
      <c r="K2606" s="169"/>
      <c r="L2606" s="169"/>
      <c r="M2606" s="169"/>
      <c r="N2606" s="169"/>
      <c r="O2606" s="169"/>
      <c r="P2606" s="169"/>
      <c r="Q2606" s="169"/>
      <c r="R2606" s="169"/>
      <c r="S2606" s="207"/>
      <c r="T2606" s="169"/>
      <c r="U2606" s="169"/>
      <c r="V2606" s="169"/>
      <c r="W2606" s="180"/>
      <c r="X2606" s="207">
        <v>2</v>
      </c>
      <c r="Y2606" s="263">
        <v>77244.639999999999</v>
      </c>
      <c r="Z2606" s="169"/>
      <c r="AA2606" s="169"/>
      <c r="AB2606" s="169"/>
      <c r="AC2606" s="169"/>
      <c r="AD2606" s="169"/>
      <c r="AE2606" s="169"/>
      <c r="AF2606" s="180"/>
      <c r="AG2606" s="180"/>
      <c r="AH2606" s="207">
        <v>77244.639999999999</v>
      </c>
    </row>
    <row r="2607" spans="2:34" ht="24.75" x14ac:dyDescent="0.25">
      <c r="B2607" s="131"/>
      <c r="C2607" s="48"/>
      <c r="D2607" s="49">
        <v>0</v>
      </c>
      <c r="E2607" s="23"/>
      <c r="F2607" s="286" t="s">
        <v>2522</v>
      </c>
      <c r="G2607" s="287" t="s">
        <v>2524</v>
      </c>
      <c r="H2607" s="287" t="s">
        <v>2523</v>
      </c>
      <c r="I2607" s="50">
        <v>0</v>
      </c>
      <c r="J2607" s="169"/>
      <c r="K2607" s="169"/>
      <c r="L2607" s="169"/>
      <c r="M2607" s="169"/>
      <c r="N2607" s="169"/>
      <c r="O2607" s="169"/>
      <c r="P2607" s="169"/>
      <c r="Q2607" s="169"/>
      <c r="R2607" s="169"/>
      <c r="S2607" s="207"/>
      <c r="T2607" s="169"/>
      <c r="U2607" s="169"/>
      <c r="V2607" s="169"/>
      <c r="W2607" s="180"/>
      <c r="X2607" s="207">
        <v>0</v>
      </c>
      <c r="Y2607" s="263">
        <v>0</v>
      </c>
      <c r="Z2607" s="169"/>
      <c r="AA2607" s="169"/>
      <c r="AB2607" s="169"/>
      <c r="AC2607" s="169"/>
      <c r="AD2607" s="169"/>
      <c r="AE2607" s="169"/>
      <c r="AF2607" s="180"/>
      <c r="AG2607" s="180"/>
      <c r="AH2607" s="207">
        <v>0</v>
      </c>
    </row>
    <row r="2608" spans="2:34" x14ac:dyDescent="0.25">
      <c r="B2608" s="146">
        <v>56700</v>
      </c>
      <c r="C2608" s="79" t="s">
        <v>2445</v>
      </c>
      <c r="D2608" s="11"/>
      <c r="E2608" s="11"/>
      <c r="F2608" s="11"/>
      <c r="G2608" s="11"/>
      <c r="H2608" s="11"/>
      <c r="I2608" s="13">
        <v>131667.3284</v>
      </c>
      <c r="J2608" s="171">
        <v>0</v>
      </c>
      <c r="K2608" s="171">
        <v>0</v>
      </c>
      <c r="L2608" s="171">
        <v>0</v>
      </c>
      <c r="M2608" s="171">
        <v>0</v>
      </c>
      <c r="N2608" s="171">
        <v>0</v>
      </c>
      <c r="O2608" s="171">
        <v>0</v>
      </c>
      <c r="P2608" s="171">
        <v>2</v>
      </c>
      <c r="Q2608" s="171">
        <v>1931.4</v>
      </c>
      <c r="R2608" s="171">
        <v>0</v>
      </c>
      <c r="S2608" s="185">
        <v>0</v>
      </c>
      <c r="T2608" s="171">
        <v>0</v>
      </c>
      <c r="U2608" s="171">
        <v>0</v>
      </c>
      <c r="V2608" s="171">
        <v>0</v>
      </c>
      <c r="W2608" s="181">
        <v>0</v>
      </c>
      <c r="X2608" s="171">
        <v>12</v>
      </c>
      <c r="Y2608" s="266">
        <v>129735.9284</v>
      </c>
      <c r="Z2608" s="171">
        <v>0</v>
      </c>
      <c r="AA2608" s="171">
        <v>0</v>
      </c>
      <c r="AB2608" s="171">
        <v>0</v>
      </c>
      <c r="AC2608" s="171">
        <v>0</v>
      </c>
      <c r="AD2608" s="171">
        <v>0</v>
      </c>
      <c r="AE2608" s="171">
        <v>0</v>
      </c>
      <c r="AF2608" s="171">
        <v>0</v>
      </c>
      <c r="AG2608" s="181">
        <v>0</v>
      </c>
      <c r="AH2608" s="185">
        <v>131667.3284</v>
      </c>
    </row>
    <row r="2609" spans="2:34" x14ac:dyDescent="0.25">
      <c r="B2609" s="15">
        <v>56704</v>
      </c>
      <c r="C2609" s="67" t="s">
        <v>2445</v>
      </c>
      <c r="D2609" s="15"/>
      <c r="E2609" s="15"/>
      <c r="F2609" s="15"/>
      <c r="G2609" s="15"/>
      <c r="H2609" s="15"/>
      <c r="I2609" s="18">
        <v>131667.3284</v>
      </c>
      <c r="J2609" s="173">
        <v>0</v>
      </c>
      <c r="K2609" s="173">
        <v>0</v>
      </c>
      <c r="L2609" s="173">
        <v>0</v>
      </c>
      <c r="M2609" s="173">
        <v>0</v>
      </c>
      <c r="N2609" s="173">
        <v>0</v>
      </c>
      <c r="O2609" s="173">
        <v>0</v>
      </c>
      <c r="P2609" s="173">
        <v>2</v>
      </c>
      <c r="Q2609" s="173">
        <v>1931.4</v>
      </c>
      <c r="R2609" s="173">
        <v>0</v>
      </c>
      <c r="S2609" s="184">
        <v>0</v>
      </c>
      <c r="T2609" s="173">
        <v>0</v>
      </c>
      <c r="U2609" s="173">
        <v>0</v>
      </c>
      <c r="V2609" s="173">
        <v>0</v>
      </c>
      <c r="W2609" s="179">
        <v>0</v>
      </c>
      <c r="X2609" s="173">
        <v>12</v>
      </c>
      <c r="Y2609" s="267">
        <v>129735.9284</v>
      </c>
      <c r="Z2609" s="173">
        <v>0</v>
      </c>
      <c r="AA2609" s="173">
        <v>0</v>
      </c>
      <c r="AB2609" s="173">
        <v>0</v>
      </c>
      <c r="AC2609" s="173">
        <v>0</v>
      </c>
      <c r="AD2609" s="173">
        <v>0</v>
      </c>
      <c r="AE2609" s="173">
        <v>0</v>
      </c>
      <c r="AF2609" s="173">
        <v>0</v>
      </c>
      <c r="AG2609" s="179">
        <v>0</v>
      </c>
      <c r="AH2609" s="184">
        <v>131667.3284</v>
      </c>
    </row>
    <row r="2610" spans="2:34" ht="24.75" x14ac:dyDescent="0.25">
      <c r="B2610" s="147"/>
      <c r="C2610" s="48" t="s">
        <v>2446</v>
      </c>
      <c r="D2610" s="49">
        <v>1</v>
      </c>
      <c r="E2610" s="23"/>
      <c r="F2610" s="286" t="s">
        <v>2522</v>
      </c>
      <c r="G2610" s="287" t="s">
        <v>2524</v>
      </c>
      <c r="H2610" s="287" t="s">
        <v>2523</v>
      </c>
      <c r="I2610" s="50">
        <v>32108.6</v>
      </c>
      <c r="J2610" s="169"/>
      <c r="K2610" s="169"/>
      <c r="L2610" s="169"/>
      <c r="M2610" s="169"/>
      <c r="N2610" s="169"/>
      <c r="O2610" s="169"/>
      <c r="P2610" s="169"/>
      <c r="Q2610" s="169"/>
      <c r="R2610" s="169"/>
      <c r="S2610" s="207"/>
      <c r="T2610" s="169"/>
      <c r="U2610" s="169"/>
      <c r="V2610" s="169"/>
      <c r="W2610" s="180"/>
      <c r="X2610" s="207">
        <v>1</v>
      </c>
      <c r="Y2610" s="263">
        <v>32108.6</v>
      </c>
      <c r="Z2610" s="169"/>
      <c r="AA2610" s="169"/>
      <c r="AB2610" s="169"/>
      <c r="AC2610" s="169"/>
      <c r="AD2610" s="169"/>
      <c r="AE2610" s="169"/>
      <c r="AF2610" s="180"/>
      <c r="AG2610" s="180"/>
      <c r="AH2610" s="207">
        <v>32108.6</v>
      </c>
    </row>
    <row r="2611" spans="2:34" ht="24.75" x14ac:dyDescent="0.25">
      <c r="B2611" s="147"/>
      <c r="C2611" s="48" t="s">
        <v>2447</v>
      </c>
      <c r="D2611" s="49">
        <v>0</v>
      </c>
      <c r="E2611" s="23"/>
      <c r="F2611" s="286" t="s">
        <v>2522</v>
      </c>
      <c r="G2611" s="287" t="s">
        <v>2524</v>
      </c>
      <c r="H2611" s="287" t="s">
        <v>2523</v>
      </c>
      <c r="I2611" s="50">
        <v>0</v>
      </c>
      <c r="J2611" s="169"/>
      <c r="K2611" s="169"/>
      <c r="L2611" s="169"/>
      <c r="M2611" s="169"/>
      <c r="N2611" s="169"/>
      <c r="O2611" s="169"/>
      <c r="P2611" s="169"/>
      <c r="Q2611" s="169"/>
      <c r="R2611" s="169"/>
      <c r="S2611" s="207"/>
      <c r="T2611" s="169"/>
      <c r="U2611" s="169"/>
      <c r="V2611" s="169"/>
      <c r="W2611" s="180"/>
      <c r="X2611" s="207">
        <v>0</v>
      </c>
      <c r="Y2611" s="263">
        <v>0</v>
      </c>
      <c r="Z2611" s="169"/>
      <c r="AA2611" s="169"/>
      <c r="AB2611" s="169"/>
      <c r="AC2611" s="169"/>
      <c r="AD2611" s="169"/>
      <c r="AE2611" s="169"/>
      <c r="AF2611" s="180"/>
      <c r="AG2611" s="180"/>
      <c r="AH2611" s="207">
        <v>0</v>
      </c>
    </row>
    <row r="2612" spans="2:34" ht="24.75" x14ac:dyDescent="0.25">
      <c r="B2612" s="147"/>
      <c r="C2612" s="48" t="s">
        <v>2448</v>
      </c>
      <c r="D2612" s="49">
        <v>2</v>
      </c>
      <c r="E2612" s="23"/>
      <c r="F2612" s="286" t="s">
        <v>2522</v>
      </c>
      <c r="G2612" s="287" t="s">
        <v>2524</v>
      </c>
      <c r="H2612" s="287" t="s">
        <v>2523</v>
      </c>
      <c r="I2612" s="50">
        <v>4671.6912000000011</v>
      </c>
      <c r="J2612" s="169"/>
      <c r="K2612" s="169"/>
      <c r="L2612" s="169"/>
      <c r="M2612" s="169"/>
      <c r="N2612" s="169"/>
      <c r="O2612" s="169"/>
      <c r="P2612" s="169">
        <v>1</v>
      </c>
      <c r="Q2612" s="169">
        <v>446.4</v>
      </c>
      <c r="R2612" s="169"/>
      <c r="S2612" s="207"/>
      <c r="T2612" s="169"/>
      <c r="U2612" s="169"/>
      <c r="V2612" s="169"/>
      <c r="W2612" s="180"/>
      <c r="X2612" s="207">
        <v>1</v>
      </c>
      <c r="Y2612" s="263">
        <v>4225.2912000000015</v>
      </c>
      <c r="Z2612" s="169"/>
      <c r="AA2612" s="169"/>
      <c r="AB2612" s="169"/>
      <c r="AC2612" s="169"/>
      <c r="AD2612" s="169"/>
      <c r="AE2612" s="169"/>
      <c r="AF2612" s="180"/>
      <c r="AG2612" s="180"/>
      <c r="AH2612" s="207">
        <v>4671.6912000000011</v>
      </c>
    </row>
    <row r="2613" spans="2:34" ht="24.75" x14ac:dyDescent="0.25">
      <c r="B2613" s="147"/>
      <c r="C2613" s="48" t="s">
        <v>2449</v>
      </c>
      <c r="D2613" s="49">
        <v>2</v>
      </c>
      <c r="E2613" s="23"/>
      <c r="F2613" s="286" t="s">
        <v>2522</v>
      </c>
      <c r="G2613" s="287" t="s">
        <v>2524</v>
      </c>
      <c r="H2613" s="287" t="s">
        <v>2523</v>
      </c>
      <c r="I2613" s="50">
        <v>1598.5727999999999</v>
      </c>
      <c r="J2613" s="169"/>
      <c r="K2613" s="169"/>
      <c r="L2613" s="169"/>
      <c r="M2613" s="169"/>
      <c r="N2613" s="169"/>
      <c r="O2613" s="169"/>
      <c r="P2613" s="169"/>
      <c r="Q2613" s="169"/>
      <c r="R2613" s="169"/>
      <c r="S2613" s="207"/>
      <c r="T2613" s="169"/>
      <c r="U2613" s="169"/>
      <c r="V2613" s="169"/>
      <c r="W2613" s="180"/>
      <c r="X2613" s="207">
        <v>2</v>
      </c>
      <c r="Y2613" s="263">
        <v>1598.5727999999999</v>
      </c>
      <c r="Z2613" s="169"/>
      <c r="AA2613" s="169"/>
      <c r="AB2613" s="169"/>
      <c r="AC2613" s="169"/>
      <c r="AD2613" s="169"/>
      <c r="AE2613" s="169"/>
      <c r="AF2613" s="180"/>
      <c r="AG2613" s="180"/>
      <c r="AH2613" s="207">
        <v>1598.5727999999999</v>
      </c>
    </row>
    <row r="2614" spans="2:34" ht="24.75" x14ac:dyDescent="0.25">
      <c r="B2614" s="147"/>
      <c r="C2614" s="48" t="s">
        <v>2450</v>
      </c>
      <c r="D2614" s="49">
        <v>1</v>
      </c>
      <c r="E2614" s="23"/>
      <c r="F2614" s="286" t="s">
        <v>2522</v>
      </c>
      <c r="G2614" s="287" t="s">
        <v>2524</v>
      </c>
      <c r="H2614" s="287" t="s">
        <v>2523</v>
      </c>
      <c r="I2614" s="50">
        <v>303.12839999999994</v>
      </c>
      <c r="J2614" s="169"/>
      <c r="K2614" s="169"/>
      <c r="L2614" s="169"/>
      <c r="M2614" s="169"/>
      <c r="N2614" s="169"/>
      <c r="O2614" s="169"/>
      <c r="P2614" s="169"/>
      <c r="Q2614" s="169"/>
      <c r="R2614" s="169"/>
      <c r="S2614" s="207"/>
      <c r="T2614" s="169"/>
      <c r="U2614" s="169"/>
      <c r="V2614" s="169"/>
      <c r="W2614" s="180"/>
      <c r="X2614" s="207">
        <v>1</v>
      </c>
      <c r="Y2614" s="263">
        <v>303.12839999999994</v>
      </c>
      <c r="Z2614" s="169"/>
      <c r="AA2614" s="169"/>
      <c r="AB2614" s="169"/>
      <c r="AC2614" s="169"/>
      <c r="AD2614" s="169"/>
      <c r="AE2614" s="169"/>
      <c r="AF2614" s="180"/>
      <c r="AG2614" s="180"/>
      <c r="AH2614" s="207">
        <v>303.12839999999994</v>
      </c>
    </row>
    <row r="2615" spans="2:34" ht="30" x14ac:dyDescent="0.25">
      <c r="B2615" s="147"/>
      <c r="C2615" s="62" t="s">
        <v>2451</v>
      </c>
      <c r="D2615" s="49">
        <v>1</v>
      </c>
      <c r="E2615" s="23"/>
      <c r="F2615" s="286" t="s">
        <v>2522</v>
      </c>
      <c r="G2615" s="287" t="s">
        <v>2524</v>
      </c>
      <c r="H2615" s="287" t="s">
        <v>2523</v>
      </c>
      <c r="I2615" s="50">
        <v>17226.000000000004</v>
      </c>
      <c r="J2615" s="169"/>
      <c r="K2615" s="169"/>
      <c r="L2615" s="169"/>
      <c r="M2615" s="169"/>
      <c r="N2615" s="169"/>
      <c r="O2615" s="169"/>
      <c r="P2615" s="169"/>
      <c r="Q2615" s="169"/>
      <c r="R2615" s="169"/>
      <c r="S2615" s="207"/>
      <c r="T2615" s="169"/>
      <c r="U2615" s="169"/>
      <c r="V2615" s="169"/>
      <c r="W2615" s="180"/>
      <c r="X2615" s="207">
        <v>1</v>
      </c>
      <c r="Y2615" s="263">
        <v>17226.000000000004</v>
      </c>
      <c r="Z2615" s="169"/>
      <c r="AA2615" s="169"/>
      <c r="AB2615" s="169"/>
      <c r="AC2615" s="169"/>
      <c r="AD2615" s="169"/>
      <c r="AE2615" s="169"/>
      <c r="AF2615" s="180"/>
      <c r="AG2615" s="180"/>
      <c r="AH2615" s="207">
        <v>17226.000000000004</v>
      </c>
    </row>
    <row r="2616" spans="2:34" ht="24.75" x14ac:dyDescent="0.25">
      <c r="B2616" s="147"/>
      <c r="C2616" s="48" t="s">
        <v>2452</v>
      </c>
      <c r="D2616" s="49">
        <v>1</v>
      </c>
      <c r="E2616" s="23"/>
      <c r="F2616" s="286" t="s">
        <v>2522</v>
      </c>
      <c r="G2616" s="287" t="s">
        <v>2524</v>
      </c>
      <c r="H2616" s="287" t="s">
        <v>2523</v>
      </c>
      <c r="I2616" s="50">
        <v>2652.8040000000001</v>
      </c>
      <c r="J2616" s="169"/>
      <c r="K2616" s="169"/>
      <c r="L2616" s="169"/>
      <c r="M2616" s="169"/>
      <c r="N2616" s="169"/>
      <c r="O2616" s="169"/>
      <c r="P2616" s="169"/>
      <c r="Q2616" s="169"/>
      <c r="R2616" s="169"/>
      <c r="S2616" s="207"/>
      <c r="T2616" s="169"/>
      <c r="U2616" s="169"/>
      <c r="V2616" s="169"/>
      <c r="W2616" s="180"/>
      <c r="X2616" s="207">
        <v>1</v>
      </c>
      <c r="Y2616" s="263">
        <v>2652.8040000000001</v>
      </c>
      <c r="Z2616" s="169"/>
      <c r="AA2616" s="169"/>
      <c r="AB2616" s="169"/>
      <c r="AC2616" s="169"/>
      <c r="AD2616" s="169"/>
      <c r="AE2616" s="169"/>
      <c r="AF2616" s="180"/>
      <c r="AG2616" s="180"/>
      <c r="AH2616" s="207">
        <v>2652.8040000000001</v>
      </c>
    </row>
    <row r="2617" spans="2:34" ht="24.75" x14ac:dyDescent="0.25">
      <c r="B2617" s="147"/>
      <c r="C2617" s="48" t="s">
        <v>2453</v>
      </c>
      <c r="D2617" s="49">
        <v>1</v>
      </c>
      <c r="E2617" s="23"/>
      <c r="F2617" s="286" t="s">
        <v>2522</v>
      </c>
      <c r="G2617" s="287" t="s">
        <v>2524</v>
      </c>
      <c r="H2617" s="287" t="s">
        <v>2523</v>
      </c>
      <c r="I2617" s="50">
        <v>25494.48</v>
      </c>
      <c r="J2617" s="169"/>
      <c r="K2617" s="169"/>
      <c r="L2617" s="169"/>
      <c r="M2617" s="169"/>
      <c r="N2617" s="169"/>
      <c r="O2617" s="169"/>
      <c r="P2617" s="169"/>
      <c r="Q2617" s="169"/>
      <c r="R2617" s="169"/>
      <c r="S2617" s="207"/>
      <c r="T2617" s="169"/>
      <c r="U2617" s="169"/>
      <c r="V2617" s="169"/>
      <c r="W2617" s="180"/>
      <c r="X2617" s="207">
        <v>1</v>
      </c>
      <c r="Y2617" s="263">
        <v>25494.48</v>
      </c>
      <c r="Z2617" s="169"/>
      <c r="AA2617" s="169"/>
      <c r="AB2617" s="169"/>
      <c r="AC2617" s="169"/>
      <c r="AD2617" s="169"/>
      <c r="AE2617" s="169"/>
      <c r="AF2617" s="180"/>
      <c r="AG2617" s="180"/>
      <c r="AH2617" s="207">
        <v>25494.48</v>
      </c>
    </row>
    <row r="2618" spans="2:34" ht="24.75" x14ac:dyDescent="0.25">
      <c r="B2618" s="147"/>
      <c r="C2618" s="48" t="s">
        <v>2454</v>
      </c>
      <c r="D2618" s="49">
        <v>1</v>
      </c>
      <c r="E2618" s="23"/>
      <c r="F2618" s="286" t="s">
        <v>2522</v>
      </c>
      <c r="G2618" s="287" t="s">
        <v>2524</v>
      </c>
      <c r="H2618" s="287" t="s">
        <v>2523</v>
      </c>
      <c r="I2618" s="50">
        <v>33340.9</v>
      </c>
      <c r="J2618" s="169"/>
      <c r="K2618" s="169"/>
      <c r="L2618" s="169"/>
      <c r="M2618" s="169"/>
      <c r="N2618" s="169"/>
      <c r="O2618" s="169"/>
      <c r="P2618" s="169"/>
      <c r="Q2618" s="169"/>
      <c r="R2618" s="169"/>
      <c r="S2618" s="207"/>
      <c r="T2618" s="169"/>
      <c r="U2618" s="169"/>
      <c r="V2618" s="169"/>
      <c r="W2618" s="180"/>
      <c r="X2618" s="207">
        <v>1</v>
      </c>
      <c r="Y2618" s="263">
        <v>33340.9</v>
      </c>
      <c r="Z2618" s="169"/>
      <c r="AA2618" s="169"/>
      <c r="AB2618" s="169"/>
      <c r="AC2618" s="169"/>
      <c r="AD2618" s="169"/>
      <c r="AE2618" s="169"/>
      <c r="AF2618" s="180"/>
      <c r="AG2618" s="180"/>
      <c r="AH2618" s="207">
        <v>33340.9</v>
      </c>
    </row>
    <row r="2619" spans="2:34" ht="24.75" x14ac:dyDescent="0.25">
      <c r="B2619" s="147"/>
      <c r="C2619" s="48" t="s">
        <v>2455</v>
      </c>
      <c r="D2619" s="49">
        <v>1</v>
      </c>
      <c r="E2619" s="23"/>
      <c r="F2619" s="286" t="s">
        <v>2522</v>
      </c>
      <c r="G2619" s="287" t="s">
        <v>2524</v>
      </c>
      <c r="H2619" s="287" t="s">
        <v>2523</v>
      </c>
      <c r="I2619" s="50">
        <v>7786.152000000001</v>
      </c>
      <c r="J2619" s="169"/>
      <c r="K2619" s="169"/>
      <c r="L2619" s="169"/>
      <c r="M2619" s="169"/>
      <c r="N2619" s="169"/>
      <c r="O2619" s="169"/>
      <c r="P2619" s="169"/>
      <c r="Q2619" s="169"/>
      <c r="R2619" s="169"/>
      <c r="S2619" s="207"/>
      <c r="T2619" s="169"/>
      <c r="U2619" s="169"/>
      <c r="V2619" s="169"/>
      <c r="W2619" s="180"/>
      <c r="X2619" s="207">
        <v>1</v>
      </c>
      <c r="Y2619" s="263">
        <v>7786.152000000001</v>
      </c>
      <c r="Z2619" s="169"/>
      <c r="AA2619" s="169"/>
      <c r="AB2619" s="169"/>
      <c r="AC2619" s="169"/>
      <c r="AD2619" s="169"/>
      <c r="AE2619" s="169"/>
      <c r="AF2619" s="180"/>
      <c r="AG2619" s="180"/>
      <c r="AH2619" s="207">
        <v>7786.152000000001</v>
      </c>
    </row>
    <row r="2620" spans="2:34" ht="24.75" x14ac:dyDescent="0.25">
      <c r="B2620" s="147"/>
      <c r="C2620" s="48" t="s">
        <v>2456</v>
      </c>
      <c r="D2620" s="49">
        <v>1</v>
      </c>
      <c r="E2620" s="23"/>
      <c r="F2620" s="286" t="s">
        <v>2522</v>
      </c>
      <c r="G2620" s="287" t="s">
        <v>2524</v>
      </c>
      <c r="H2620" s="287" t="s">
        <v>2523</v>
      </c>
      <c r="I2620" s="50">
        <v>1485</v>
      </c>
      <c r="J2620" s="169"/>
      <c r="K2620" s="169"/>
      <c r="L2620" s="169"/>
      <c r="M2620" s="169"/>
      <c r="N2620" s="169"/>
      <c r="O2620" s="169"/>
      <c r="P2620" s="169">
        <v>1</v>
      </c>
      <c r="Q2620" s="169">
        <v>1485</v>
      </c>
      <c r="R2620" s="169"/>
      <c r="S2620" s="207"/>
      <c r="T2620" s="169"/>
      <c r="U2620" s="169"/>
      <c r="V2620" s="169"/>
      <c r="W2620" s="180"/>
      <c r="X2620" s="207">
        <v>0</v>
      </c>
      <c r="Y2620" s="263">
        <v>0</v>
      </c>
      <c r="Z2620" s="169"/>
      <c r="AA2620" s="169"/>
      <c r="AB2620" s="169"/>
      <c r="AC2620" s="169"/>
      <c r="AD2620" s="169"/>
      <c r="AE2620" s="169"/>
      <c r="AF2620" s="180"/>
      <c r="AG2620" s="180"/>
      <c r="AH2620" s="207">
        <v>1485</v>
      </c>
    </row>
    <row r="2621" spans="2:34" ht="24.75" x14ac:dyDescent="0.25">
      <c r="B2621" s="147"/>
      <c r="C2621" s="48" t="s">
        <v>2457</v>
      </c>
      <c r="D2621" s="49">
        <v>2</v>
      </c>
      <c r="E2621" s="23"/>
      <c r="F2621" s="286" t="s">
        <v>2522</v>
      </c>
      <c r="G2621" s="287" t="s">
        <v>2524</v>
      </c>
      <c r="H2621" s="287" t="s">
        <v>2523</v>
      </c>
      <c r="I2621" s="50">
        <v>5000</v>
      </c>
      <c r="J2621" s="169"/>
      <c r="K2621" s="169"/>
      <c r="L2621" s="169"/>
      <c r="M2621" s="169"/>
      <c r="N2621" s="169"/>
      <c r="O2621" s="169"/>
      <c r="P2621" s="169"/>
      <c r="Q2621" s="169"/>
      <c r="R2621" s="169"/>
      <c r="S2621" s="207"/>
      <c r="T2621" s="169"/>
      <c r="U2621" s="169"/>
      <c r="V2621" s="169"/>
      <c r="W2621" s="180"/>
      <c r="X2621" s="207">
        <v>2</v>
      </c>
      <c r="Y2621" s="263">
        <v>5000</v>
      </c>
      <c r="Z2621" s="169"/>
      <c r="AA2621" s="169"/>
      <c r="AB2621" s="169"/>
      <c r="AC2621" s="169"/>
      <c r="AD2621" s="169"/>
      <c r="AE2621" s="169"/>
      <c r="AF2621" s="180"/>
      <c r="AG2621" s="180"/>
      <c r="AH2621" s="207">
        <v>5000</v>
      </c>
    </row>
    <row r="2622" spans="2:34" x14ac:dyDescent="0.25">
      <c r="B2622" s="146">
        <v>569</v>
      </c>
      <c r="C2622" s="79" t="s">
        <v>2458</v>
      </c>
      <c r="D2622" s="11"/>
      <c r="E2622" s="11"/>
      <c r="F2622" s="11"/>
      <c r="G2622" s="11"/>
      <c r="H2622" s="11"/>
      <c r="I2622" s="13">
        <v>1621.6799999999998</v>
      </c>
      <c r="J2622" s="171">
        <v>0</v>
      </c>
      <c r="K2622" s="171">
        <v>0</v>
      </c>
      <c r="L2622" s="171">
        <v>0</v>
      </c>
      <c r="M2622" s="171">
        <v>0</v>
      </c>
      <c r="N2622" s="171">
        <v>0</v>
      </c>
      <c r="O2622" s="171">
        <v>0</v>
      </c>
      <c r="P2622" s="171">
        <v>0</v>
      </c>
      <c r="Q2622" s="171">
        <v>0</v>
      </c>
      <c r="R2622" s="171">
        <v>0</v>
      </c>
      <c r="S2622" s="185">
        <v>0</v>
      </c>
      <c r="T2622" s="171">
        <v>0</v>
      </c>
      <c r="U2622" s="171">
        <v>0</v>
      </c>
      <c r="V2622" s="171">
        <v>0</v>
      </c>
      <c r="W2622" s="181">
        <v>0</v>
      </c>
      <c r="X2622" s="171">
        <v>2</v>
      </c>
      <c r="Y2622" s="266">
        <v>1621.6799999999998</v>
      </c>
      <c r="Z2622" s="171">
        <v>0</v>
      </c>
      <c r="AA2622" s="171">
        <v>0</v>
      </c>
      <c r="AB2622" s="171">
        <v>0</v>
      </c>
      <c r="AC2622" s="171">
        <v>0</v>
      </c>
      <c r="AD2622" s="171">
        <v>0</v>
      </c>
      <c r="AE2622" s="171">
        <v>0</v>
      </c>
      <c r="AF2622" s="171">
        <v>0</v>
      </c>
      <c r="AG2622" s="181">
        <v>0</v>
      </c>
      <c r="AH2622" s="185">
        <v>1621.6799999999998</v>
      </c>
    </row>
    <row r="2623" spans="2:34" ht="24.75" x14ac:dyDescent="0.25">
      <c r="B2623" s="15">
        <v>56901</v>
      </c>
      <c r="C2623" s="67" t="s">
        <v>2459</v>
      </c>
      <c r="D2623" s="15"/>
      <c r="E2623" s="15"/>
      <c r="F2623" s="15"/>
      <c r="G2623" s="15"/>
      <c r="H2623" s="15"/>
      <c r="I2623" s="18">
        <v>0</v>
      </c>
      <c r="J2623" s="173">
        <v>0</v>
      </c>
      <c r="K2623" s="173">
        <v>0</v>
      </c>
      <c r="L2623" s="173">
        <v>0</v>
      </c>
      <c r="M2623" s="173">
        <v>0</v>
      </c>
      <c r="N2623" s="173">
        <v>0</v>
      </c>
      <c r="O2623" s="173">
        <v>0</v>
      </c>
      <c r="P2623" s="173">
        <v>0</v>
      </c>
      <c r="Q2623" s="173">
        <v>0</v>
      </c>
      <c r="R2623" s="173">
        <v>0</v>
      </c>
      <c r="S2623" s="184">
        <v>0</v>
      </c>
      <c r="T2623" s="173">
        <v>0</v>
      </c>
      <c r="U2623" s="173">
        <v>0</v>
      </c>
      <c r="V2623" s="173">
        <v>0</v>
      </c>
      <c r="W2623" s="179">
        <v>0</v>
      </c>
      <c r="X2623" s="173">
        <v>0</v>
      </c>
      <c r="Y2623" s="267">
        <v>0</v>
      </c>
      <c r="Z2623" s="173">
        <v>0</v>
      </c>
      <c r="AA2623" s="173">
        <v>0</v>
      </c>
      <c r="AB2623" s="173">
        <v>0</v>
      </c>
      <c r="AC2623" s="173">
        <v>0</v>
      </c>
      <c r="AD2623" s="173">
        <v>0</v>
      </c>
      <c r="AE2623" s="173">
        <v>0</v>
      </c>
      <c r="AF2623" s="173">
        <v>0</v>
      </c>
      <c r="AG2623" s="179">
        <v>0</v>
      </c>
      <c r="AH2623" s="184">
        <v>0</v>
      </c>
    </row>
    <row r="2624" spans="2:34" ht="24.75" x14ac:dyDescent="0.25">
      <c r="B2624" s="143"/>
      <c r="C2624" s="48" t="s">
        <v>2460</v>
      </c>
      <c r="D2624" s="49">
        <v>0</v>
      </c>
      <c r="E2624" s="23"/>
      <c r="F2624" s="286" t="s">
        <v>2522</v>
      </c>
      <c r="G2624" s="287" t="s">
        <v>2524</v>
      </c>
      <c r="H2624" s="287" t="s">
        <v>2523</v>
      </c>
      <c r="I2624" s="50">
        <v>0</v>
      </c>
      <c r="J2624" s="169"/>
      <c r="K2624" s="169"/>
      <c r="L2624" s="169"/>
      <c r="M2624" s="169"/>
      <c r="N2624" s="169"/>
      <c r="O2624" s="169"/>
      <c r="P2624" s="169"/>
      <c r="Q2624" s="169"/>
      <c r="R2624" s="169"/>
      <c r="S2624" s="207"/>
      <c r="T2624" s="169"/>
      <c r="U2624" s="169"/>
      <c r="V2624" s="169"/>
      <c r="W2624" s="180"/>
      <c r="X2624" s="207">
        <v>0</v>
      </c>
      <c r="Y2624" s="263">
        <v>0</v>
      </c>
      <c r="Z2624" s="169"/>
      <c r="AA2624" s="169"/>
      <c r="AB2624" s="169"/>
      <c r="AC2624" s="169"/>
      <c r="AD2624" s="169"/>
      <c r="AE2624" s="169"/>
      <c r="AF2624" s="180"/>
      <c r="AG2624" s="180"/>
      <c r="AH2624" s="207">
        <v>0</v>
      </c>
    </row>
    <row r="2625" spans="2:34" ht="24.75" x14ac:dyDescent="0.25">
      <c r="B2625" s="147"/>
      <c r="C2625" s="48"/>
      <c r="D2625" s="49">
        <v>0</v>
      </c>
      <c r="E2625" s="23"/>
      <c r="F2625" s="286" t="s">
        <v>2522</v>
      </c>
      <c r="G2625" s="287" t="s">
        <v>2524</v>
      </c>
      <c r="H2625" s="287" t="s">
        <v>2523</v>
      </c>
      <c r="I2625" s="50">
        <v>0</v>
      </c>
      <c r="J2625" s="169"/>
      <c r="K2625" s="169"/>
      <c r="L2625" s="169"/>
      <c r="M2625" s="169"/>
      <c r="N2625" s="169"/>
      <c r="O2625" s="169"/>
      <c r="P2625" s="169"/>
      <c r="Q2625" s="169"/>
      <c r="R2625" s="169"/>
      <c r="S2625" s="207"/>
      <c r="T2625" s="169"/>
      <c r="U2625" s="169"/>
      <c r="V2625" s="169"/>
      <c r="W2625" s="180"/>
      <c r="X2625" s="207">
        <v>0</v>
      </c>
      <c r="Y2625" s="263">
        <v>0</v>
      </c>
      <c r="Z2625" s="169"/>
      <c r="AA2625" s="169"/>
      <c r="AB2625" s="169"/>
      <c r="AC2625" s="169"/>
      <c r="AD2625" s="169"/>
      <c r="AE2625" s="169"/>
      <c r="AF2625" s="180"/>
      <c r="AG2625" s="180"/>
      <c r="AH2625" s="207">
        <v>0</v>
      </c>
    </row>
    <row r="2626" spans="2:34" x14ac:dyDescent="0.25">
      <c r="B2626" s="15">
        <v>56905</v>
      </c>
      <c r="C2626" s="67" t="s">
        <v>2461</v>
      </c>
      <c r="D2626" s="15"/>
      <c r="E2626" s="15"/>
      <c r="F2626" s="15"/>
      <c r="G2626" s="15"/>
      <c r="H2626" s="15"/>
      <c r="I2626" s="18">
        <v>1621.6799999999998</v>
      </c>
      <c r="J2626" s="173">
        <v>0</v>
      </c>
      <c r="K2626" s="173">
        <v>0</v>
      </c>
      <c r="L2626" s="173">
        <v>0</v>
      </c>
      <c r="M2626" s="173">
        <v>0</v>
      </c>
      <c r="N2626" s="173">
        <v>0</v>
      </c>
      <c r="O2626" s="173">
        <v>0</v>
      </c>
      <c r="P2626" s="173">
        <v>0</v>
      </c>
      <c r="Q2626" s="173">
        <v>0</v>
      </c>
      <c r="R2626" s="173">
        <v>0</v>
      </c>
      <c r="S2626" s="184">
        <v>0</v>
      </c>
      <c r="T2626" s="173">
        <v>0</v>
      </c>
      <c r="U2626" s="173">
        <v>0</v>
      </c>
      <c r="V2626" s="173">
        <v>0</v>
      </c>
      <c r="W2626" s="179">
        <v>0</v>
      </c>
      <c r="X2626" s="173">
        <v>2</v>
      </c>
      <c r="Y2626" s="267">
        <v>1621.6799999999998</v>
      </c>
      <c r="Z2626" s="173">
        <v>0</v>
      </c>
      <c r="AA2626" s="173">
        <v>0</v>
      </c>
      <c r="AB2626" s="173">
        <v>0</v>
      </c>
      <c r="AC2626" s="173">
        <v>0</v>
      </c>
      <c r="AD2626" s="173">
        <v>0</v>
      </c>
      <c r="AE2626" s="173">
        <v>0</v>
      </c>
      <c r="AF2626" s="173">
        <v>0</v>
      </c>
      <c r="AG2626" s="179">
        <v>0</v>
      </c>
      <c r="AH2626" s="184">
        <v>1621.6799999999998</v>
      </c>
    </row>
    <row r="2627" spans="2:34" ht="24.75" x14ac:dyDescent="0.25">
      <c r="B2627" s="131"/>
      <c r="C2627" s="48" t="s">
        <v>2462</v>
      </c>
      <c r="D2627" s="49">
        <v>2</v>
      </c>
      <c r="E2627" s="23"/>
      <c r="F2627" s="286" t="s">
        <v>2522</v>
      </c>
      <c r="G2627" s="287" t="s">
        <v>2524</v>
      </c>
      <c r="H2627" s="287" t="s">
        <v>2523</v>
      </c>
      <c r="I2627" s="50">
        <v>1621.6799999999998</v>
      </c>
      <c r="J2627" s="169"/>
      <c r="K2627" s="169"/>
      <c r="L2627" s="169"/>
      <c r="M2627" s="169"/>
      <c r="N2627" s="169"/>
      <c r="O2627" s="169"/>
      <c r="P2627" s="169"/>
      <c r="Q2627" s="169"/>
      <c r="R2627" s="169"/>
      <c r="S2627" s="207"/>
      <c r="T2627" s="169"/>
      <c r="U2627" s="169"/>
      <c r="V2627" s="169"/>
      <c r="W2627" s="180"/>
      <c r="X2627" s="207">
        <v>2</v>
      </c>
      <c r="Y2627" s="263">
        <v>1621.6799999999998</v>
      </c>
      <c r="Z2627" s="169"/>
      <c r="AA2627" s="169"/>
      <c r="AB2627" s="169"/>
      <c r="AC2627" s="169"/>
      <c r="AD2627" s="169"/>
      <c r="AE2627" s="169"/>
      <c r="AF2627" s="180"/>
      <c r="AG2627" s="180"/>
      <c r="AH2627" s="207">
        <v>1621.6799999999998</v>
      </c>
    </row>
    <row r="2628" spans="2:34" x14ac:dyDescent="0.25">
      <c r="B2628" s="146">
        <v>591</v>
      </c>
      <c r="C2628" s="122"/>
      <c r="D2628" s="72"/>
      <c r="E2628" s="71"/>
      <c r="F2628" s="71"/>
      <c r="G2628" s="71"/>
      <c r="H2628" s="71"/>
      <c r="I2628" s="73">
        <v>108775.01999999999</v>
      </c>
      <c r="J2628" s="171">
        <v>0</v>
      </c>
      <c r="K2628" s="171">
        <v>0</v>
      </c>
      <c r="L2628" s="171">
        <v>0</v>
      </c>
      <c r="M2628" s="171">
        <v>0</v>
      </c>
      <c r="N2628" s="171">
        <v>0</v>
      </c>
      <c r="O2628" s="171">
        <v>0</v>
      </c>
      <c r="P2628" s="171">
        <v>0</v>
      </c>
      <c r="Q2628" s="171">
        <v>0</v>
      </c>
      <c r="R2628" s="171">
        <v>0</v>
      </c>
      <c r="S2628" s="185">
        <v>0</v>
      </c>
      <c r="T2628" s="171">
        <v>0</v>
      </c>
      <c r="U2628" s="171">
        <v>0</v>
      </c>
      <c r="V2628" s="171">
        <v>0</v>
      </c>
      <c r="W2628" s="181">
        <v>0</v>
      </c>
      <c r="X2628" s="171">
        <v>4</v>
      </c>
      <c r="Y2628" s="266">
        <v>108775.01999999999</v>
      </c>
      <c r="Z2628" s="171">
        <v>0</v>
      </c>
      <c r="AA2628" s="171">
        <v>0</v>
      </c>
      <c r="AB2628" s="171">
        <v>0</v>
      </c>
      <c r="AC2628" s="171">
        <v>0</v>
      </c>
      <c r="AD2628" s="171">
        <v>0</v>
      </c>
      <c r="AE2628" s="171">
        <v>0</v>
      </c>
      <c r="AF2628" s="171">
        <v>0</v>
      </c>
      <c r="AG2628" s="181">
        <v>0</v>
      </c>
      <c r="AH2628" s="185">
        <v>108775.024</v>
      </c>
    </row>
    <row r="2629" spans="2:34" x14ac:dyDescent="0.25">
      <c r="B2629" s="15">
        <v>59101</v>
      </c>
      <c r="C2629" s="67" t="s">
        <v>2463</v>
      </c>
      <c r="D2629" s="15"/>
      <c r="E2629" s="15"/>
      <c r="F2629" s="15"/>
      <c r="G2629" s="15"/>
      <c r="H2629" s="15"/>
      <c r="I2629" s="18">
        <v>26939.82</v>
      </c>
      <c r="J2629" s="173">
        <v>0</v>
      </c>
      <c r="K2629" s="173">
        <v>0</v>
      </c>
      <c r="L2629" s="173">
        <v>0</v>
      </c>
      <c r="M2629" s="173">
        <v>0</v>
      </c>
      <c r="N2629" s="173">
        <v>0</v>
      </c>
      <c r="O2629" s="173">
        <v>0</v>
      </c>
      <c r="P2629" s="173">
        <v>0</v>
      </c>
      <c r="Q2629" s="173">
        <v>0</v>
      </c>
      <c r="R2629" s="173">
        <v>0</v>
      </c>
      <c r="S2629" s="184">
        <v>0</v>
      </c>
      <c r="T2629" s="173">
        <v>0</v>
      </c>
      <c r="U2629" s="173">
        <v>0</v>
      </c>
      <c r="V2629" s="173">
        <v>0</v>
      </c>
      <c r="W2629" s="179">
        <v>0</v>
      </c>
      <c r="X2629" s="173">
        <v>2</v>
      </c>
      <c r="Y2629" s="267">
        <v>26939.82</v>
      </c>
      <c r="Z2629" s="173">
        <v>0</v>
      </c>
      <c r="AA2629" s="173">
        <v>0</v>
      </c>
      <c r="AB2629" s="173">
        <v>0</v>
      </c>
      <c r="AC2629" s="173">
        <v>0</v>
      </c>
      <c r="AD2629" s="173">
        <v>0</v>
      </c>
      <c r="AE2629" s="173">
        <v>0</v>
      </c>
      <c r="AF2629" s="173">
        <v>0</v>
      </c>
      <c r="AG2629" s="179">
        <v>0</v>
      </c>
      <c r="AH2629" s="184">
        <v>26939.82</v>
      </c>
    </row>
    <row r="2630" spans="2:34" ht="24.75" x14ac:dyDescent="0.25">
      <c r="B2630" s="131"/>
      <c r="C2630" s="48" t="s">
        <v>2464</v>
      </c>
      <c r="D2630" s="57">
        <v>2</v>
      </c>
      <c r="E2630" s="23"/>
      <c r="F2630" s="286" t="s">
        <v>2522</v>
      </c>
      <c r="G2630" s="287" t="s">
        <v>2524</v>
      </c>
      <c r="H2630" s="287" t="s">
        <v>2523</v>
      </c>
      <c r="I2630" s="50">
        <v>26939.82</v>
      </c>
      <c r="J2630" s="169"/>
      <c r="K2630" s="169"/>
      <c r="L2630" s="169"/>
      <c r="M2630" s="169"/>
      <c r="N2630" s="169"/>
      <c r="O2630" s="169"/>
      <c r="P2630" s="169"/>
      <c r="Q2630" s="169"/>
      <c r="R2630" s="169"/>
      <c r="S2630" s="207"/>
      <c r="T2630" s="169"/>
      <c r="U2630" s="169"/>
      <c r="V2630" s="169"/>
      <c r="W2630" s="180"/>
      <c r="X2630" s="207">
        <v>2</v>
      </c>
      <c r="Y2630" s="263">
        <v>26939.82</v>
      </c>
      <c r="Z2630" s="169"/>
      <c r="AA2630" s="169"/>
      <c r="AB2630" s="169"/>
      <c r="AC2630" s="169"/>
      <c r="AD2630" s="169"/>
      <c r="AE2630" s="169"/>
      <c r="AF2630" s="180"/>
      <c r="AG2630" s="180"/>
      <c r="AH2630" s="207">
        <v>26939.82</v>
      </c>
    </row>
    <row r="2631" spans="2:34" ht="24.75" x14ac:dyDescent="0.25">
      <c r="B2631" s="131"/>
      <c r="C2631" s="48"/>
      <c r="D2631" s="49">
        <v>0</v>
      </c>
      <c r="E2631" s="23"/>
      <c r="F2631" s="286" t="s">
        <v>2522</v>
      </c>
      <c r="G2631" s="287" t="s">
        <v>2524</v>
      </c>
      <c r="H2631" s="287" t="s">
        <v>2523</v>
      </c>
      <c r="I2631" s="50">
        <v>0</v>
      </c>
      <c r="J2631" s="169"/>
      <c r="K2631" s="169"/>
      <c r="L2631" s="169"/>
      <c r="M2631" s="169"/>
      <c r="N2631" s="169"/>
      <c r="O2631" s="169"/>
      <c r="P2631" s="169"/>
      <c r="Q2631" s="169"/>
      <c r="R2631" s="169"/>
      <c r="S2631" s="207"/>
      <c r="T2631" s="169"/>
      <c r="U2631" s="169"/>
      <c r="V2631" s="169"/>
      <c r="W2631" s="180"/>
      <c r="X2631" s="207">
        <v>0</v>
      </c>
      <c r="Y2631" s="263">
        <v>0</v>
      </c>
      <c r="Z2631" s="169"/>
      <c r="AA2631" s="169"/>
      <c r="AB2631" s="169"/>
      <c r="AC2631" s="169"/>
      <c r="AD2631" s="169"/>
      <c r="AE2631" s="169"/>
      <c r="AF2631" s="180"/>
      <c r="AG2631" s="180"/>
      <c r="AH2631" s="207">
        <v>0</v>
      </c>
    </row>
    <row r="2632" spans="2:34" x14ac:dyDescent="0.25">
      <c r="B2632" s="15">
        <v>59701</v>
      </c>
      <c r="C2632" s="67" t="s">
        <v>2465</v>
      </c>
      <c r="D2632" s="15"/>
      <c r="E2632" s="15"/>
      <c r="F2632" s="15"/>
      <c r="G2632" s="15"/>
      <c r="H2632" s="15"/>
      <c r="I2632" s="172">
        <v>81835.199999999997</v>
      </c>
      <c r="J2632" s="173">
        <v>0</v>
      </c>
      <c r="K2632" s="173">
        <v>0</v>
      </c>
      <c r="L2632" s="173">
        <v>0</v>
      </c>
      <c r="M2632" s="173">
        <v>0</v>
      </c>
      <c r="N2632" s="173">
        <v>0</v>
      </c>
      <c r="O2632" s="173">
        <v>0</v>
      </c>
      <c r="P2632" s="173">
        <v>0</v>
      </c>
      <c r="Q2632" s="173">
        <v>0</v>
      </c>
      <c r="R2632" s="173">
        <v>0</v>
      </c>
      <c r="S2632" s="184">
        <v>0</v>
      </c>
      <c r="T2632" s="173">
        <v>0</v>
      </c>
      <c r="U2632" s="173">
        <v>0</v>
      </c>
      <c r="V2632" s="173">
        <v>0</v>
      </c>
      <c r="W2632" s="179">
        <v>0</v>
      </c>
      <c r="X2632" s="173">
        <v>2</v>
      </c>
      <c r="Y2632" s="267">
        <v>81835.199999999997</v>
      </c>
      <c r="Z2632" s="173">
        <v>0</v>
      </c>
      <c r="AA2632" s="173">
        <v>0</v>
      </c>
      <c r="AB2632" s="173">
        <v>0</v>
      </c>
      <c r="AC2632" s="173">
        <v>0</v>
      </c>
      <c r="AD2632" s="173">
        <v>0</v>
      </c>
      <c r="AE2632" s="173">
        <v>0</v>
      </c>
      <c r="AF2632" s="173">
        <v>0</v>
      </c>
      <c r="AG2632" s="179">
        <v>0</v>
      </c>
      <c r="AH2632" s="184">
        <v>81835.203999999998</v>
      </c>
    </row>
    <row r="2633" spans="2:34" ht="24.75" x14ac:dyDescent="0.25">
      <c r="B2633" s="131"/>
      <c r="C2633" s="48" t="s">
        <v>2466</v>
      </c>
      <c r="D2633" s="57">
        <v>2</v>
      </c>
      <c r="E2633" s="23"/>
      <c r="F2633" s="286" t="s">
        <v>2522</v>
      </c>
      <c r="G2633" s="287" t="s">
        <v>2524</v>
      </c>
      <c r="H2633" s="287" t="s">
        <v>2523</v>
      </c>
      <c r="I2633" s="23">
        <v>81835.199999999997</v>
      </c>
      <c r="J2633" s="169"/>
      <c r="K2633" s="169"/>
      <c r="L2633" s="169"/>
      <c r="M2633" s="169"/>
      <c r="N2633" s="169"/>
      <c r="O2633" s="169"/>
      <c r="P2633" s="169"/>
      <c r="Q2633" s="169"/>
      <c r="R2633" s="169"/>
      <c r="S2633" s="207"/>
      <c r="T2633" s="169"/>
      <c r="U2633" s="169"/>
      <c r="V2633" s="169"/>
      <c r="W2633" s="180"/>
      <c r="X2633" s="207">
        <v>2</v>
      </c>
      <c r="Y2633" s="263">
        <v>81835.203999999998</v>
      </c>
      <c r="Z2633" s="169"/>
      <c r="AA2633" s="169"/>
      <c r="AB2633" s="169"/>
      <c r="AC2633" s="169"/>
      <c r="AD2633" s="169"/>
      <c r="AE2633" s="169"/>
      <c r="AF2633" s="169"/>
      <c r="AG2633" s="180"/>
      <c r="AH2633" s="207">
        <v>81835.203999999998</v>
      </c>
    </row>
    <row r="2634" spans="2:34" ht="15.75" x14ac:dyDescent="0.25">
      <c r="B2634" s="247"/>
      <c r="C2634" s="248" t="s">
        <v>2467</v>
      </c>
      <c r="D2634" s="252"/>
      <c r="E2634" s="253"/>
      <c r="F2634" s="285"/>
      <c r="G2634" s="285"/>
      <c r="H2634" s="285"/>
      <c r="I2634" s="251">
        <v>19115575.274767295</v>
      </c>
      <c r="J2634" s="254"/>
      <c r="K2634" s="251">
        <v>30217.39</v>
      </c>
      <c r="L2634" s="254"/>
      <c r="M2634" s="251">
        <v>34428.270000000004</v>
      </c>
      <c r="N2634" s="254"/>
      <c r="O2634" s="251">
        <v>706477</v>
      </c>
      <c r="P2634" s="254"/>
      <c r="Q2634" s="251">
        <v>143642.38046534162</v>
      </c>
      <c r="R2634" s="254"/>
      <c r="S2634" s="251">
        <v>887408.74251454556</v>
      </c>
      <c r="T2634" s="254"/>
      <c r="U2634" s="251">
        <v>684875.57359999989</v>
      </c>
      <c r="V2634" s="254"/>
      <c r="W2634" s="251">
        <v>75233.930807999917</v>
      </c>
      <c r="X2634" s="254"/>
      <c r="Y2634" s="251">
        <v>17486181.489552114</v>
      </c>
      <c r="Z2634" s="254"/>
      <c r="AA2634" s="251">
        <v>0</v>
      </c>
      <c r="AB2634" s="254"/>
      <c r="AC2634" s="251">
        <v>0</v>
      </c>
      <c r="AD2634" s="254"/>
      <c r="AE2634" s="251">
        <v>0</v>
      </c>
      <c r="AF2634" s="254"/>
      <c r="AG2634" s="251">
        <v>0</v>
      </c>
      <c r="AH2634" s="251">
        <v>19115575.27</v>
      </c>
    </row>
    <row r="2635" spans="2:34" x14ac:dyDescent="0.25">
      <c r="B2635" s="148"/>
      <c r="C2635" s="149"/>
      <c r="D2635" s="151"/>
      <c r="E2635" s="150"/>
      <c r="F2635" s="150"/>
      <c r="G2635" s="150"/>
      <c r="H2635" s="150"/>
      <c r="I2635" s="150"/>
      <c r="S2635" s="208"/>
      <c r="Y2635" s="208"/>
      <c r="AH2635" s="217"/>
    </row>
    <row r="2636" spans="2:34" x14ac:dyDescent="0.25">
      <c r="B2636" s="148"/>
      <c r="C2636" s="149"/>
      <c r="D2636" s="151"/>
      <c r="E2636" s="150"/>
      <c r="F2636" s="150"/>
      <c r="G2636" s="150"/>
      <c r="H2636" s="150"/>
      <c r="I2636" s="150"/>
      <c r="S2636" s="208"/>
      <c r="Y2636" s="208"/>
      <c r="AH2636" s="217"/>
    </row>
    <row r="2637" spans="2:34" ht="21" x14ac:dyDescent="0.35">
      <c r="B2637" s="311" t="s">
        <v>2526</v>
      </c>
      <c r="C2637" s="311"/>
      <c r="D2637" s="311"/>
      <c r="E2637" s="150"/>
      <c r="F2637" s="150"/>
      <c r="G2637" s="150"/>
      <c r="H2637" s="150"/>
      <c r="I2637" s="150"/>
      <c r="J2637" s="311" t="s">
        <v>2527</v>
      </c>
      <c r="K2637" s="311"/>
      <c r="L2637" s="311"/>
      <c r="M2637" s="311"/>
      <c r="N2637" s="311"/>
      <c r="S2637" s="208"/>
      <c r="V2637" s="311" t="s">
        <v>2528</v>
      </c>
      <c r="W2637" s="311"/>
      <c r="X2637" s="311"/>
      <c r="Y2637" s="311"/>
      <c r="Z2637" s="311"/>
      <c r="AH2637" s="217"/>
    </row>
    <row r="2638" spans="2:34" x14ac:dyDescent="0.25">
      <c r="B2638" s="148"/>
      <c r="C2638" s="149"/>
      <c r="D2638" s="151"/>
      <c r="E2638" s="150"/>
      <c r="F2638" s="150"/>
      <c r="G2638" s="150"/>
      <c r="H2638" s="150"/>
      <c r="I2638" s="150"/>
      <c r="S2638" s="208"/>
      <c r="Y2638" s="208"/>
      <c r="AH2638" s="217"/>
    </row>
    <row r="2639" spans="2:34" x14ac:dyDescent="0.25">
      <c r="B2639" s="148"/>
      <c r="C2639" s="149"/>
      <c r="D2639" s="151"/>
      <c r="E2639" s="150"/>
      <c r="F2639" s="150"/>
      <c r="G2639" s="150"/>
      <c r="H2639" s="150"/>
      <c r="I2639" s="150"/>
      <c r="S2639" s="208"/>
      <c r="Y2639" s="208"/>
      <c r="AH2639" s="217"/>
    </row>
    <row r="2640" spans="2:34" x14ac:dyDescent="0.25">
      <c r="B2640" s="148"/>
      <c r="C2640" s="149"/>
      <c r="D2640" s="151"/>
      <c r="E2640" s="150"/>
      <c r="F2640" s="150"/>
      <c r="G2640" s="150"/>
      <c r="H2640" s="150"/>
      <c r="I2640" s="150"/>
      <c r="S2640" s="208"/>
      <c r="Y2640" s="208"/>
      <c r="AH2640" s="217"/>
    </row>
    <row r="2641" spans="2:34" x14ac:dyDescent="0.25">
      <c r="B2641" s="152"/>
      <c r="C2641" s="153"/>
      <c r="D2641" s="155"/>
      <c r="E2641" s="154"/>
      <c r="F2641" s="154"/>
      <c r="G2641" s="154"/>
      <c r="H2641" s="154"/>
      <c r="I2641" s="154"/>
      <c r="J2641" s="2"/>
      <c r="K2641" s="2"/>
      <c r="L2641" s="2"/>
      <c r="M2641" s="2"/>
      <c r="N2641" s="2"/>
      <c r="O2641" s="2"/>
      <c r="P2641" s="2"/>
      <c r="Q2641" s="2"/>
      <c r="R2641" s="2"/>
      <c r="S2641" s="217"/>
      <c r="T2641" s="2"/>
      <c r="U2641" s="2"/>
      <c r="V2641" s="2"/>
      <c r="W2641" s="2"/>
      <c r="X2641" s="2"/>
      <c r="Y2641" s="217"/>
      <c r="Z2641" s="2"/>
      <c r="AA2641" s="2"/>
      <c r="AB2641" s="2"/>
      <c r="AC2641" s="2"/>
      <c r="AD2641" s="2"/>
      <c r="AE2641" s="2"/>
      <c r="AF2641" s="2"/>
      <c r="AG2641" s="2"/>
      <c r="AH2641" s="217"/>
    </row>
    <row r="2642" spans="2:34" x14ac:dyDescent="0.25">
      <c r="B2642" s="152"/>
      <c r="C2642" s="153"/>
      <c r="D2642" s="155"/>
      <c r="E2642" s="154"/>
      <c r="F2642" s="154"/>
      <c r="G2642" s="154"/>
      <c r="H2642" s="154"/>
      <c r="I2642" s="154"/>
      <c r="J2642" s="2"/>
      <c r="K2642" s="2"/>
      <c r="L2642" s="2"/>
      <c r="M2642" s="2"/>
      <c r="N2642" s="2"/>
      <c r="O2642" s="217"/>
      <c r="P2642" s="2"/>
      <c r="Q2642" s="2"/>
      <c r="R2642" s="2"/>
      <c r="S2642" s="217"/>
      <c r="T2642" s="2"/>
      <c r="U2642" s="2"/>
      <c r="V2642" s="2"/>
      <c r="W2642" s="2"/>
      <c r="X2642" s="2"/>
      <c r="Y2642" s="217"/>
      <c r="Z2642" s="2"/>
      <c r="AA2642" s="2"/>
      <c r="AB2642" s="2"/>
      <c r="AC2642" s="217"/>
      <c r="AD2642" s="2"/>
      <c r="AE2642" s="2"/>
      <c r="AF2642" s="2"/>
      <c r="AG2642" s="2"/>
      <c r="AH2642" s="217"/>
    </row>
    <row r="2643" spans="2:34" x14ac:dyDescent="0.25">
      <c r="C2643" s="255"/>
      <c r="M2643" s="208"/>
      <c r="O2643" s="208"/>
      <c r="Q2643" s="208"/>
      <c r="S2643" s="208"/>
      <c r="T2643" s="256"/>
      <c r="U2643" s="208"/>
      <c r="W2643" s="208"/>
      <c r="Y2643" s="208"/>
      <c r="AA2643" s="208"/>
      <c r="AC2643" s="2"/>
      <c r="AD2643" s="2"/>
      <c r="AE2643" s="2"/>
      <c r="AF2643" s="2"/>
      <c r="AG2643" s="2"/>
      <c r="AH2643" s="217"/>
    </row>
    <row r="2644" spans="2:34" ht="21" x14ac:dyDescent="0.35">
      <c r="B2644" s="311" t="s">
        <v>2510</v>
      </c>
      <c r="C2644" s="311"/>
      <c r="D2644" s="311"/>
      <c r="E2644" s="311"/>
      <c r="J2644" s="309" t="s">
        <v>2511</v>
      </c>
      <c r="K2644" s="309"/>
      <c r="L2644" s="309"/>
      <c r="M2644" s="309"/>
      <c r="N2644" s="309"/>
      <c r="O2644" s="208"/>
      <c r="Q2644" s="208"/>
      <c r="S2644" s="208"/>
      <c r="U2644" s="208"/>
      <c r="V2644" s="310" t="s">
        <v>2512</v>
      </c>
      <c r="W2644" s="310"/>
      <c r="X2644" s="310"/>
      <c r="Y2644" s="310"/>
      <c r="Z2644" s="310"/>
      <c r="AA2644" s="310"/>
      <c r="AC2644" s="2"/>
      <c r="AD2644" s="2"/>
      <c r="AE2644" s="2"/>
      <c r="AF2644" s="2"/>
      <c r="AG2644" s="2"/>
      <c r="AH2644" s="217"/>
    </row>
    <row r="2645" spans="2:34" ht="21" x14ac:dyDescent="0.35">
      <c r="B2645" s="311" t="s">
        <v>2513</v>
      </c>
      <c r="C2645" s="311"/>
      <c r="D2645" s="311"/>
      <c r="E2645" s="311"/>
      <c r="J2645" s="311" t="s">
        <v>2514</v>
      </c>
      <c r="K2645" s="311"/>
      <c r="L2645" s="311"/>
      <c r="M2645" s="311"/>
      <c r="N2645" s="311"/>
      <c r="O2645" s="208"/>
      <c r="Q2645" s="208"/>
      <c r="S2645" s="208"/>
      <c r="U2645" s="208"/>
      <c r="V2645" s="310" t="s">
        <v>2515</v>
      </c>
      <c r="W2645" s="310"/>
      <c r="X2645" s="310"/>
      <c r="Y2645" s="310"/>
      <c r="Z2645" s="310"/>
      <c r="AA2645" s="310"/>
      <c r="AC2645" s="2"/>
      <c r="AD2645" s="2"/>
      <c r="AE2645" s="2"/>
      <c r="AF2645" s="2"/>
      <c r="AG2645" s="2"/>
      <c r="AH2645" s="217"/>
    </row>
    <row r="2646" spans="2:34" ht="21" x14ac:dyDescent="0.35">
      <c r="V2646" s="311" t="s">
        <v>2516</v>
      </c>
      <c r="W2646" s="311"/>
      <c r="X2646" s="311"/>
      <c r="Y2646" s="311"/>
      <c r="Z2646" s="311"/>
      <c r="AA2646" s="311"/>
    </row>
  </sheetData>
  <mergeCells count="58">
    <mergeCell ref="O6:O7"/>
    <mergeCell ref="P6:P7"/>
    <mergeCell ref="Q6:Q7"/>
    <mergeCell ref="J6:J7"/>
    <mergeCell ref="K6:K7"/>
    <mergeCell ref="L6:L7"/>
    <mergeCell ref="V2646:AA2646"/>
    <mergeCell ref="B2:AH2"/>
    <mergeCell ref="F5:F7"/>
    <mergeCell ref="G5:G7"/>
    <mergeCell ref="H5:H7"/>
    <mergeCell ref="AE6:AE7"/>
    <mergeCell ref="AF6:AF7"/>
    <mergeCell ref="AG6:AG7"/>
    <mergeCell ref="AB6:AB7"/>
    <mergeCell ref="AC6:AC7"/>
    <mergeCell ref="AD6:AD7"/>
    <mergeCell ref="AH5:AH7"/>
    <mergeCell ref="M6:M7"/>
    <mergeCell ref="N6:N7"/>
    <mergeCell ref="AA6:AA7"/>
    <mergeCell ref="S6:S7"/>
    <mergeCell ref="B5:B7"/>
    <mergeCell ref="C5:C7"/>
    <mergeCell ref="D5:D7"/>
    <mergeCell ref="E5:E7"/>
    <mergeCell ref="I5:I7"/>
    <mergeCell ref="J5:K5"/>
    <mergeCell ref="L5:M5"/>
    <mergeCell ref="N5:O5"/>
    <mergeCell ref="P5:Q5"/>
    <mergeCell ref="R5:S5"/>
    <mergeCell ref="T5:U5"/>
    <mergeCell ref="R6:R7"/>
    <mergeCell ref="V5:W5"/>
    <mergeCell ref="X5:Y5"/>
    <mergeCell ref="Z5:AA5"/>
    <mergeCell ref="U6:U7"/>
    <mergeCell ref="V6:V7"/>
    <mergeCell ref="W6:W7"/>
    <mergeCell ref="X6:X7"/>
    <mergeCell ref="T6:T7"/>
    <mergeCell ref="B3:AH3"/>
    <mergeCell ref="B1:AH1"/>
    <mergeCell ref="B2637:D2637"/>
    <mergeCell ref="B2644:E2644"/>
    <mergeCell ref="B2645:E2645"/>
    <mergeCell ref="J2637:N2637"/>
    <mergeCell ref="V2637:Z2637"/>
    <mergeCell ref="AD5:AE5"/>
    <mergeCell ref="AF5:AG5"/>
    <mergeCell ref="AB5:AC5"/>
    <mergeCell ref="V2644:AA2644"/>
    <mergeCell ref="V2645:AA2645"/>
    <mergeCell ref="J2644:N2644"/>
    <mergeCell ref="J2645:N2645"/>
    <mergeCell ref="Y6:Y7"/>
    <mergeCell ref="Z6:Z7"/>
  </mergeCells>
  <pageMargins left="0.7" right="0.7" top="0.75" bottom="0.75" header="0.3" footer="0.3"/>
  <pageSetup paperSize="5" scale="3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PLANEACION</cp:lastModifiedBy>
  <cp:lastPrinted>2024-07-24T21:49:07Z</cp:lastPrinted>
  <dcterms:created xsi:type="dcterms:W3CDTF">2024-07-04T16:23:11Z</dcterms:created>
  <dcterms:modified xsi:type="dcterms:W3CDTF">2024-07-04T21:54:45Z</dcterms:modified>
</cp:coreProperties>
</file>